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mc:AlternateContent xmlns:mc="http://schemas.openxmlformats.org/markup-compatibility/2006">
    <mc:Choice Requires="x15">
      <x15ac:absPath xmlns:x15ac="http://schemas.microsoft.com/office/spreadsheetml/2010/11/ac" url="C:\Users\jdaly\Documents\Marketing 2021\Accessibility and Security\"/>
    </mc:Choice>
  </mc:AlternateContent>
  <xr:revisionPtr revIDLastSave="0" documentId="8_{24A1BDB3-4309-4261-A891-BE0B163D9753}" xr6:coauthVersionLast="47" xr6:coauthVersionMax="47" xr10:uidLastSave="{00000000-0000-0000-0000-000000000000}"/>
  <bookViews>
    <workbookView xWindow="-120" yWindow="-120" windowWidth="29040" windowHeight="15720" xr2:uid="{00000000-000D-0000-FFFF-FFFF00000000}"/>
  </bookViews>
  <sheets>
    <sheet name="START HERE" sheetId="1" r:id="rId1"/>
    <sheet name="Organization" sheetId="2" r:id="rId2"/>
    <sheet name="Product" sheetId="3" r:id="rId3"/>
    <sheet name="Infrastructure" sheetId="4" r:id="rId4"/>
    <sheet name="IT Accessibility" sheetId="5" r:id="rId5"/>
    <sheet name="Case-Specific" sheetId="6" r:id="rId6"/>
    <sheet name="AI" sheetId="7" r:id="rId7"/>
    <sheet name="Privacy" sheetId="8" r:id="rId8"/>
    <sheet name="Institution Evaluation" sheetId="9" r:id="rId9"/>
    <sheet name="High-Risk Evaluation" sheetId="10" r:id="rId10"/>
    <sheet name="Privacy Analyst Evaluation" sheetId="11" r:id="rId11"/>
    <sheet name="Analyst Reference" sheetId="12" r:id="rId12"/>
    <sheet name="Questions" sheetId="13" state="hidden" r:id="rId13"/>
    <sheet name="Auto Responses" sheetId="14" state="hidden" r:id="rId14"/>
    <sheet name="(backend scoring)" sheetId="15" state="hidden" r:id="rId15"/>
  </sheets>
  <definedNames>
    <definedName name="_xlnm._FilterDatabase" localSheetId="14" hidden="1">'(backend scoring)'!$A$2:$V$333</definedName>
    <definedName name="_xlnm._FilterDatabase" localSheetId="12" hidden="1">Questions!$A$2:$X$334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9" roundtripDataChecksum="imzj4Wkr5Gczp7eGRkNqDr2o99EuWYKFORay02hnWkI="/>
    </ext>
  </extLst>
</workbook>
</file>

<file path=xl/calcChain.xml><?xml version="1.0" encoding="utf-8"?>
<calcChain xmlns="http://schemas.openxmlformats.org/spreadsheetml/2006/main">
  <c r="A333" i="15" l="1"/>
  <c r="D333" i="15" s="1"/>
  <c r="E332" i="15"/>
  <c r="A332" i="15"/>
  <c r="A331" i="15"/>
  <c r="D330" i="15"/>
  <c r="C330" i="15"/>
  <c r="A330" i="15"/>
  <c r="E329" i="15"/>
  <c r="C329" i="15"/>
  <c r="A329" i="15"/>
  <c r="D329" i="15" s="1"/>
  <c r="E328" i="15"/>
  <c r="A328" i="15"/>
  <c r="E327" i="15"/>
  <c r="C327" i="15"/>
  <c r="B327" i="15"/>
  <c r="A327" i="15"/>
  <c r="E326" i="15"/>
  <c r="D326" i="15"/>
  <c r="C326" i="15"/>
  <c r="A326" i="15"/>
  <c r="A325" i="15"/>
  <c r="A324" i="15"/>
  <c r="E323" i="15"/>
  <c r="C323" i="15"/>
  <c r="B323" i="15"/>
  <c r="A323" i="15"/>
  <c r="B322" i="15"/>
  <c r="A322" i="15"/>
  <c r="E321" i="15"/>
  <c r="C321" i="15"/>
  <c r="A321" i="15"/>
  <c r="D321" i="15" s="1"/>
  <c r="C320" i="15"/>
  <c r="A320" i="15"/>
  <c r="E319" i="15"/>
  <c r="D319" i="15"/>
  <c r="C319" i="15"/>
  <c r="B319" i="15"/>
  <c r="A319" i="15"/>
  <c r="E318" i="15"/>
  <c r="L318" i="15" s="1"/>
  <c r="D318" i="15"/>
  <c r="A318" i="15"/>
  <c r="A317" i="15"/>
  <c r="E316" i="15"/>
  <c r="D316" i="15"/>
  <c r="C316" i="15"/>
  <c r="A316" i="15"/>
  <c r="A315" i="15"/>
  <c r="A314" i="15"/>
  <c r="A313" i="15"/>
  <c r="E312" i="15"/>
  <c r="D312" i="15"/>
  <c r="C312" i="15"/>
  <c r="A312" i="15"/>
  <c r="E311" i="15"/>
  <c r="D311" i="15"/>
  <c r="C311" i="15"/>
  <c r="A311" i="15"/>
  <c r="C310" i="15"/>
  <c r="A310" i="15"/>
  <c r="A309" i="15"/>
  <c r="E308" i="15"/>
  <c r="L308" i="15" s="1"/>
  <c r="A308" i="15"/>
  <c r="E307" i="15"/>
  <c r="D307" i="15"/>
  <c r="C307" i="15"/>
  <c r="B307" i="15"/>
  <c r="A307" i="15"/>
  <c r="E306" i="15"/>
  <c r="D306" i="15"/>
  <c r="C306" i="15"/>
  <c r="A306" i="15"/>
  <c r="C305" i="15"/>
  <c r="A305" i="15"/>
  <c r="E304" i="15"/>
  <c r="L304" i="15" s="1"/>
  <c r="D304" i="15"/>
  <c r="C304" i="15"/>
  <c r="A304" i="15"/>
  <c r="E303" i="15"/>
  <c r="L303" i="15" s="1"/>
  <c r="C303" i="15"/>
  <c r="A303" i="15"/>
  <c r="A302" i="15"/>
  <c r="E301" i="15"/>
  <c r="D301" i="15"/>
  <c r="C301" i="15"/>
  <c r="B301" i="15"/>
  <c r="A301" i="15"/>
  <c r="E300" i="15"/>
  <c r="B300" i="15"/>
  <c r="A300" i="15"/>
  <c r="C299" i="15"/>
  <c r="A299" i="15"/>
  <c r="E298" i="15"/>
  <c r="D298" i="15"/>
  <c r="A298" i="15"/>
  <c r="A297" i="15"/>
  <c r="E296" i="15"/>
  <c r="D296" i="15"/>
  <c r="C296" i="15"/>
  <c r="B296" i="15"/>
  <c r="A296" i="15"/>
  <c r="B295" i="15"/>
  <c r="A295" i="15"/>
  <c r="A294" i="15"/>
  <c r="E293" i="15"/>
  <c r="D293" i="15"/>
  <c r="A293" i="15"/>
  <c r="B292" i="15"/>
  <c r="A292" i="15"/>
  <c r="E291" i="15"/>
  <c r="C291" i="15"/>
  <c r="B291" i="15"/>
  <c r="A291" i="15"/>
  <c r="D291" i="15" s="1"/>
  <c r="A290" i="15"/>
  <c r="A289" i="15"/>
  <c r="C288" i="15"/>
  <c r="A288" i="15"/>
  <c r="E287" i="15"/>
  <c r="B287" i="15"/>
  <c r="A287" i="15"/>
  <c r="D286" i="15"/>
  <c r="A286" i="15"/>
  <c r="E285" i="15"/>
  <c r="D285" i="15"/>
  <c r="C285" i="15"/>
  <c r="B285" i="15"/>
  <c r="A285" i="15"/>
  <c r="E284" i="15"/>
  <c r="B284" i="15"/>
  <c r="A284" i="15"/>
  <c r="E283" i="15"/>
  <c r="B283" i="15"/>
  <c r="A283" i="15"/>
  <c r="E282" i="15"/>
  <c r="D282" i="15"/>
  <c r="C282" i="15"/>
  <c r="A282" i="15"/>
  <c r="C281" i="15"/>
  <c r="B281" i="15"/>
  <c r="A281" i="15"/>
  <c r="B280" i="15"/>
  <c r="A280" i="15"/>
  <c r="E279" i="15"/>
  <c r="B279" i="15"/>
  <c r="A279" i="15"/>
  <c r="E278" i="15"/>
  <c r="D278" i="15"/>
  <c r="C278" i="15"/>
  <c r="A278" i="15"/>
  <c r="A277" i="15"/>
  <c r="A276" i="15"/>
  <c r="E275" i="15"/>
  <c r="C275" i="15"/>
  <c r="B275" i="15"/>
  <c r="A275" i="15"/>
  <c r="E274" i="15"/>
  <c r="C274" i="15"/>
  <c r="A274" i="15"/>
  <c r="E273" i="15"/>
  <c r="D273" i="15"/>
  <c r="B273" i="15"/>
  <c r="A273" i="15"/>
  <c r="A272" i="15"/>
  <c r="C271" i="15"/>
  <c r="B271" i="15"/>
  <c r="A271" i="15"/>
  <c r="E270" i="15"/>
  <c r="D270" i="15"/>
  <c r="C270" i="15"/>
  <c r="A270" i="15"/>
  <c r="A269" i="15"/>
  <c r="E268" i="15"/>
  <c r="A268" i="15"/>
  <c r="E267" i="15"/>
  <c r="C267" i="15"/>
  <c r="A267" i="15"/>
  <c r="E266" i="15"/>
  <c r="D266" i="15"/>
  <c r="C266" i="15"/>
  <c r="A266" i="15"/>
  <c r="D265" i="15"/>
  <c r="C265" i="15"/>
  <c r="A265" i="15"/>
  <c r="E264" i="15"/>
  <c r="A264" i="15"/>
  <c r="E263" i="15"/>
  <c r="D263" i="15"/>
  <c r="C263" i="15"/>
  <c r="B263" i="15"/>
  <c r="A263" i="15"/>
  <c r="E262" i="15"/>
  <c r="D262" i="15"/>
  <c r="A262" i="15"/>
  <c r="A261" i="15"/>
  <c r="A260" i="15"/>
  <c r="E259" i="15"/>
  <c r="D259" i="15"/>
  <c r="C259" i="15"/>
  <c r="B259" i="15"/>
  <c r="A259" i="15"/>
  <c r="A258" i="15"/>
  <c r="A257" i="15"/>
  <c r="E256" i="15"/>
  <c r="D256" i="15"/>
  <c r="B256" i="15"/>
  <c r="A256" i="15"/>
  <c r="C256" i="15" s="1"/>
  <c r="E255" i="15"/>
  <c r="D255" i="15"/>
  <c r="C255" i="15"/>
  <c r="B255" i="15"/>
  <c r="A255" i="15"/>
  <c r="E254" i="15"/>
  <c r="D254" i="15"/>
  <c r="C254" i="15"/>
  <c r="B254" i="15"/>
  <c r="A254" i="15"/>
  <c r="D253" i="15"/>
  <c r="C253" i="15"/>
  <c r="B253" i="15"/>
  <c r="A253" i="15"/>
  <c r="B252" i="15"/>
  <c r="A252" i="15"/>
  <c r="E251" i="15"/>
  <c r="D251" i="15"/>
  <c r="C251" i="15"/>
  <c r="B251" i="15"/>
  <c r="A251" i="15"/>
  <c r="E250" i="15"/>
  <c r="B250" i="15"/>
  <c r="A250" i="15"/>
  <c r="A249" i="15"/>
  <c r="A248" i="15"/>
  <c r="L247" i="15"/>
  <c r="E247" i="15"/>
  <c r="D247" i="15"/>
  <c r="C247" i="15"/>
  <c r="B247" i="15"/>
  <c r="A247" i="15"/>
  <c r="D246" i="15"/>
  <c r="A246" i="15"/>
  <c r="D245" i="15"/>
  <c r="B245" i="15"/>
  <c r="A245" i="15"/>
  <c r="E244" i="15"/>
  <c r="L244" i="15" s="1"/>
  <c r="B244" i="15"/>
  <c r="A244" i="15"/>
  <c r="E243" i="15"/>
  <c r="D243" i="15"/>
  <c r="C243" i="15"/>
  <c r="B243" i="15"/>
  <c r="A243" i="15"/>
  <c r="B242" i="15"/>
  <c r="A242" i="15"/>
  <c r="D241" i="15"/>
  <c r="B241" i="15"/>
  <c r="A241" i="15"/>
  <c r="E240" i="15"/>
  <c r="D240" i="15"/>
  <c r="B240" i="15"/>
  <c r="A240" i="15"/>
  <c r="C240" i="15" s="1"/>
  <c r="E239" i="15"/>
  <c r="D239" i="15"/>
  <c r="C239" i="15"/>
  <c r="B239" i="15"/>
  <c r="A239" i="15"/>
  <c r="L238" i="15"/>
  <c r="E238" i="15"/>
  <c r="C238" i="15"/>
  <c r="B238" i="15"/>
  <c r="A238" i="15"/>
  <c r="D238" i="15" s="1"/>
  <c r="D237" i="15"/>
  <c r="C237" i="15"/>
  <c r="B237" i="15"/>
  <c r="A237" i="15"/>
  <c r="E236" i="15"/>
  <c r="L236" i="15" s="1"/>
  <c r="D236" i="15"/>
  <c r="C236" i="15"/>
  <c r="B236" i="15"/>
  <c r="A236" i="15"/>
  <c r="C235" i="15"/>
  <c r="B235" i="15"/>
  <c r="A235" i="15"/>
  <c r="D235" i="15" s="1"/>
  <c r="D234" i="15"/>
  <c r="B234" i="15"/>
  <c r="A234" i="15"/>
  <c r="E233" i="15"/>
  <c r="D233" i="15"/>
  <c r="C233" i="15"/>
  <c r="B233" i="15"/>
  <c r="A233" i="15"/>
  <c r="E232" i="15"/>
  <c r="B232" i="15"/>
  <c r="A232" i="15"/>
  <c r="D231" i="15"/>
  <c r="C231" i="15"/>
  <c r="A231" i="15"/>
  <c r="A230" i="15"/>
  <c r="E229" i="15"/>
  <c r="D229" i="15"/>
  <c r="C229" i="15"/>
  <c r="B229" i="15"/>
  <c r="A229" i="15"/>
  <c r="D228" i="15"/>
  <c r="C228" i="15"/>
  <c r="A228" i="15"/>
  <c r="A227" i="15"/>
  <c r="A226" i="15"/>
  <c r="E225" i="15"/>
  <c r="L225" i="15" s="1"/>
  <c r="D225" i="15"/>
  <c r="C225" i="15"/>
  <c r="B225" i="15"/>
  <c r="A225" i="15"/>
  <c r="B224" i="15"/>
  <c r="A224" i="15"/>
  <c r="A223" i="15"/>
  <c r="E222" i="15"/>
  <c r="D222" i="15"/>
  <c r="B222" i="15"/>
  <c r="A222" i="15"/>
  <c r="C222" i="15" s="1"/>
  <c r="E221" i="15"/>
  <c r="D221" i="15"/>
  <c r="C221" i="15"/>
  <c r="B221" i="15"/>
  <c r="A221" i="15"/>
  <c r="E220" i="15"/>
  <c r="D220" i="15"/>
  <c r="C220" i="15"/>
  <c r="B220" i="15"/>
  <c r="A220" i="15"/>
  <c r="B219" i="15"/>
  <c r="A219" i="15"/>
  <c r="D218" i="15"/>
  <c r="B218" i="15"/>
  <c r="A218" i="15"/>
  <c r="E217" i="15"/>
  <c r="D217" i="15"/>
  <c r="C217" i="15"/>
  <c r="B217" i="15"/>
  <c r="A217" i="15"/>
  <c r="E216" i="15"/>
  <c r="C216" i="15"/>
  <c r="B216" i="15"/>
  <c r="A216" i="15"/>
  <c r="D216" i="15" s="1"/>
  <c r="D215" i="15"/>
  <c r="C215" i="15"/>
  <c r="A215" i="15"/>
  <c r="E214" i="15"/>
  <c r="D214" i="15"/>
  <c r="A214" i="15"/>
  <c r="E213" i="15"/>
  <c r="D213" i="15"/>
  <c r="C213" i="15"/>
  <c r="B213" i="15"/>
  <c r="A213" i="15"/>
  <c r="D212" i="15"/>
  <c r="C212" i="15"/>
  <c r="B212" i="15"/>
  <c r="A212" i="15"/>
  <c r="A211" i="15"/>
  <c r="A210" i="15"/>
  <c r="E209" i="15"/>
  <c r="D209" i="15"/>
  <c r="C209" i="15"/>
  <c r="B209" i="15"/>
  <c r="A209" i="15"/>
  <c r="E208" i="15"/>
  <c r="D208" i="15"/>
  <c r="A208" i="15"/>
  <c r="D207" i="15"/>
  <c r="A207" i="15"/>
  <c r="E206" i="15"/>
  <c r="D206" i="15"/>
  <c r="B206" i="15"/>
  <c r="A206" i="15"/>
  <c r="C206" i="15" s="1"/>
  <c r="E205" i="15"/>
  <c r="D205" i="15"/>
  <c r="C205" i="15"/>
  <c r="B205" i="15"/>
  <c r="A205" i="15"/>
  <c r="E204" i="15"/>
  <c r="D204" i="15"/>
  <c r="C204" i="15"/>
  <c r="B204" i="15"/>
  <c r="A204" i="15"/>
  <c r="C203" i="15"/>
  <c r="A203" i="15"/>
  <c r="E202" i="15"/>
  <c r="A202" i="15"/>
  <c r="E201" i="15"/>
  <c r="D201" i="15"/>
  <c r="C201" i="15"/>
  <c r="B201" i="15"/>
  <c r="A201" i="15"/>
  <c r="D200" i="15"/>
  <c r="C200" i="15"/>
  <c r="A200" i="15"/>
  <c r="D199" i="15"/>
  <c r="A199" i="15"/>
  <c r="E198" i="15"/>
  <c r="A198" i="15"/>
  <c r="E197" i="15"/>
  <c r="D197" i="15"/>
  <c r="C197" i="15"/>
  <c r="B197" i="15"/>
  <c r="A197" i="15"/>
  <c r="C196" i="15"/>
  <c r="A196" i="15"/>
  <c r="A195" i="15"/>
  <c r="B194" i="15"/>
  <c r="A194" i="15"/>
  <c r="E193" i="15"/>
  <c r="D193" i="15"/>
  <c r="C193" i="15"/>
  <c r="B193" i="15"/>
  <c r="A193" i="15"/>
  <c r="E192" i="15"/>
  <c r="B192" i="15"/>
  <c r="A192" i="15"/>
  <c r="C191" i="15"/>
  <c r="B191" i="15"/>
  <c r="A191" i="15"/>
  <c r="D191" i="15" s="1"/>
  <c r="E190" i="15"/>
  <c r="D190" i="15"/>
  <c r="B190" i="15"/>
  <c r="A190" i="15"/>
  <c r="C190" i="15" s="1"/>
  <c r="E189" i="15"/>
  <c r="D189" i="15"/>
  <c r="C189" i="15"/>
  <c r="B189" i="15"/>
  <c r="A189" i="15"/>
  <c r="E188" i="15"/>
  <c r="D188" i="15"/>
  <c r="C188" i="15"/>
  <c r="B188" i="15"/>
  <c r="A188" i="15"/>
  <c r="B187" i="15"/>
  <c r="A187" i="15"/>
  <c r="D186" i="15"/>
  <c r="B186" i="15"/>
  <c r="A186" i="15"/>
  <c r="E186" i="15" s="1"/>
  <c r="E185" i="15"/>
  <c r="D185" i="15"/>
  <c r="C185" i="15"/>
  <c r="B185" i="15"/>
  <c r="A185" i="15"/>
  <c r="D184" i="15"/>
  <c r="C184" i="15"/>
  <c r="B184" i="15"/>
  <c r="A184" i="15"/>
  <c r="D183" i="15"/>
  <c r="A183" i="15"/>
  <c r="E182" i="15"/>
  <c r="D182" i="15"/>
  <c r="B182" i="15"/>
  <c r="A182" i="15"/>
  <c r="E181" i="15"/>
  <c r="D181" i="15"/>
  <c r="C181" i="15"/>
  <c r="B181" i="15"/>
  <c r="A181" i="15"/>
  <c r="E180" i="15"/>
  <c r="D180" i="15"/>
  <c r="C180" i="15"/>
  <c r="B180" i="15"/>
  <c r="A180" i="15"/>
  <c r="D179" i="15"/>
  <c r="C179" i="15"/>
  <c r="B179" i="15"/>
  <c r="A179" i="15"/>
  <c r="A178" i="15"/>
  <c r="E177" i="15"/>
  <c r="D177" i="15"/>
  <c r="C177" i="15"/>
  <c r="B177" i="15"/>
  <c r="A177" i="15"/>
  <c r="E176" i="15"/>
  <c r="C176" i="15"/>
  <c r="B176" i="15"/>
  <c r="A176" i="15"/>
  <c r="C175" i="15"/>
  <c r="A175" i="15"/>
  <c r="E174" i="15"/>
  <c r="A174" i="15"/>
  <c r="E173" i="15"/>
  <c r="D173" i="15"/>
  <c r="C173" i="15"/>
  <c r="B173" i="15"/>
  <c r="A173" i="15"/>
  <c r="D172" i="15"/>
  <c r="C172" i="15"/>
  <c r="A172" i="15"/>
  <c r="D171" i="15"/>
  <c r="C171" i="15"/>
  <c r="A171" i="15"/>
  <c r="E171" i="15" s="1"/>
  <c r="D170" i="15"/>
  <c r="C170" i="15"/>
  <c r="A170" i="15"/>
  <c r="E169" i="15"/>
  <c r="D169" i="15"/>
  <c r="A169" i="15"/>
  <c r="E168" i="15"/>
  <c r="D168" i="15"/>
  <c r="C168" i="15"/>
  <c r="B168" i="15"/>
  <c r="A168" i="15"/>
  <c r="D167" i="15"/>
  <c r="C167" i="15"/>
  <c r="A167" i="15"/>
  <c r="D166" i="15"/>
  <c r="C166" i="15"/>
  <c r="B166" i="15"/>
  <c r="A166" i="15"/>
  <c r="E165" i="15"/>
  <c r="D165" i="15"/>
  <c r="B165" i="15"/>
  <c r="A165" i="15"/>
  <c r="E164" i="15"/>
  <c r="D164" i="15"/>
  <c r="C164" i="15"/>
  <c r="B164" i="15"/>
  <c r="A164" i="15"/>
  <c r="D163" i="15"/>
  <c r="C163" i="15"/>
  <c r="A163" i="15"/>
  <c r="E163" i="15" s="1"/>
  <c r="D162" i="15"/>
  <c r="C162" i="15"/>
  <c r="A162" i="15"/>
  <c r="E161" i="15"/>
  <c r="D161" i="15"/>
  <c r="A161" i="15"/>
  <c r="E160" i="15"/>
  <c r="L160" i="15" s="1"/>
  <c r="D160" i="15"/>
  <c r="C160" i="15"/>
  <c r="B160" i="15"/>
  <c r="A160" i="15"/>
  <c r="D159" i="15"/>
  <c r="C159" i="15"/>
  <c r="A159" i="15"/>
  <c r="D158" i="15"/>
  <c r="C158" i="15"/>
  <c r="B158" i="15"/>
  <c r="A158" i="15"/>
  <c r="E157" i="15"/>
  <c r="D157" i="15"/>
  <c r="B157" i="15"/>
  <c r="A157" i="15"/>
  <c r="E156" i="15"/>
  <c r="D156" i="15"/>
  <c r="C156" i="15"/>
  <c r="B156" i="15"/>
  <c r="A156" i="15"/>
  <c r="E155" i="15"/>
  <c r="D155" i="15"/>
  <c r="C155" i="15"/>
  <c r="A155" i="15"/>
  <c r="D154" i="15"/>
  <c r="A154" i="15"/>
  <c r="E153" i="15"/>
  <c r="D153" i="15"/>
  <c r="A153" i="15"/>
  <c r="E152" i="15"/>
  <c r="D152" i="15"/>
  <c r="C152" i="15"/>
  <c r="B152" i="15"/>
  <c r="A152" i="15"/>
  <c r="D151" i="15"/>
  <c r="A151" i="15"/>
  <c r="D150" i="15"/>
  <c r="C150" i="15"/>
  <c r="B150" i="15"/>
  <c r="A150" i="15"/>
  <c r="E149" i="15"/>
  <c r="D149" i="15"/>
  <c r="B149" i="15"/>
  <c r="A149" i="15"/>
  <c r="E148" i="15"/>
  <c r="D148" i="15"/>
  <c r="C148" i="15"/>
  <c r="B148" i="15"/>
  <c r="A148" i="15"/>
  <c r="E147" i="15"/>
  <c r="D147" i="15"/>
  <c r="C147" i="15"/>
  <c r="A147" i="15"/>
  <c r="D146" i="15"/>
  <c r="C146" i="15"/>
  <c r="A146" i="15"/>
  <c r="E145" i="15"/>
  <c r="A145" i="15"/>
  <c r="E144" i="15"/>
  <c r="D144" i="15"/>
  <c r="C144" i="15"/>
  <c r="B144" i="15"/>
  <c r="A144" i="15"/>
  <c r="A143" i="15"/>
  <c r="D142" i="15"/>
  <c r="B142" i="15"/>
  <c r="A142" i="15"/>
  <c r="E141" i="15"/>
  <c r="D141" i="15"/>
  <c r="B141" i="15"/>
  <c r="A141" i="15"/>
  <c r="C141" i="15" s="1"/>
  <c r="E140" i="15"/>
  <c r="D140" i="15"/>
  <c r="C140" i="15"/>
  <c r="B140" i="15"/>
  <c r="A140" i="15"/>
  <c r="E139" i="15"/>
  <c r="D139" i="15"/>
  <c r="C139" i="15"/>
  <c r="B139" i="15"/>
  <c r="A139" i="15"/>
  <c r="D138" i="15"/>
  <c r="C138" i="15"/>
  <c r="B138" i="15"/>
  <c r="A138" i="15"/>
  <c r="A137" i="15"/>
  <c r="E136" i="15"/>
  <c r="D136" i="15"/>
  <c r="C136" i="15"/>
  <c r="B136" i="15"/>
  <c r="A136" i="15"/>
  <c r="E135" i="15"/>
  <c r="C135" i="15"/>
  <c r="B135" i="15"/>
  <c r="A135" i="15"/>
  <c r="D134" i="15"/>
  <c r="C134" i="15"/>
  <c r="A134" i="15"/>
  <c r="A133" i="15"/>
  <c r="E132" i="15"/>
  <c r="D132" i="15"/>
  <c r="C132" i="15"/>
  <c r="B132" i="15"/>
  <c r="A132" i="15"/>
  <c r="D131" i="15"/>
  <c r="C131" i="15"/>
  <c r="A131" i="15"/>
  <c r="D130" i="15"/>
  <c r="C130" i="15"/>
  <c r="B130" i="15"/>
  <c r="A130" i="15"/>
  <c r="B129" i="15"/>
  <c r="A129" i="15"/>
  <c r="E128" i="15"/>
  <c r="D128" i="15"/>
  <c r="C128" i="15"/>
  <c r="B128" i="15"/>
  <c r="A128" i="15"/>
  <c r="A127" i="15"/>
  <c r="B126" i="15"/>
  <c r="A126" i="15"/>
  <c r="E125" i="15"/>
  <c r="D125" i="15"/>
  <c r="B125" i="15"/>
  <c r="A125" i="15"/>
  <c r="C125" i="15" s="1"/>
  <c r="E124" i="15"/>
  <c r="D124" i="15"/>
  <c r="C124" i="15"/>
  <c r="B124" i="15"/>
  <c r="A124" i="15"/>
  <c r="E123" i="15"/>
  <c r="D123" i="15"/>
  <c r="C123" i="15"/>
  <c r="B123" i="15"/>
  <c r="A123" i="15"/>
  <c r="D122" i="15"/>
  <c r="C122" i="15"/>
  <c r="B122" i="15"/>
  <c r="A122" i="15"/>
  <c r="A121" i="15"/>
  <c r="E120" i="15"/>
  <c r="D120" i="15"/>
  <c r="C120" i="15"/>
  <c r="B120" i="15"/>
  <c r="A120" i="15"/>
  <c r="E119" i="15"/>
  <c r="C119" i="15"/>
  <c r="B119" i="15"/>
  <c r="A119" i="15"/>
  <c r="D118" i="15"/>
  <c r="C118" i="15"/>
  <c r="A118" i="15"/>
  <c r="E117" i="15"/>
  <c r="D117" i="15"/>
  <c r="A117" i="15"/>
  <c r="E116" i="15"/>
  <c r="D116" i="15"/>
  <c r="C116" i="15"/>
  <c r="B116" i="15"/>
  <c r="A116" i="15"/>
  <c r="D115" i="15"/>
  <c r="C115" i="15"/>
  <c r="A115" i="15"/>
  <c r="D114" i="15"/>
  <c r="A114" i="15"/>
  <c r="E113" i="15"/>
  <c r="B113" i="15"/>
  <c r="A113" i="15"/>
  <c r="E112" i="15"/>
  <c r="D112" i="15"/>
  <c r="C112" i="15"/>
  <c r="B112" i="15"/>
  <c r="A112" i="15"/>
  <c r="A111" i="15"/>
  <c r="B110" i="15"/>
  <c r="A110" i="15"/>
  <c r="E109" i="15"/>
  <c r="D109" i="15"/>
  <c r="B109" i="15"/>
  <c r="A109" i="15"/>
  <c r="C109" i="15" s="1"/>
  <c r="E108" i="15"/>
  <c r="D108" i="15"/>
  <c r="C108" i="15"/>
  <c r="B108" i="15"/>
  <c r="A108" i="15"/>
  <c r="E107" i="15"/>
  <c r="D107" i="15"/>
  <c r="C107" i="15"/>
  <c r="B107" i="15"/>
  <c r="A107" i="15"/>
  <c r="D106" i="15"/>
  <c r="C106" i="15"/>
  <c r="B106" i="15"/>
  <c r="A106" i="15"/>
  <c r="A105" i="15"/>
  <c r="E104" i="15"/>
  <c r="D104" i="15"/>
  <c r="C104" i="15"/>
  <c r="B104" i="15"/>
  <c r="A104" i="15"/>
  <c r="E103" i="15"/>
  <c r="C103" i="15"/>
  <c r="A103" i="15"/>
  <c r="D102" i="15"/>
  <c r="B102" i="15"/>
  <c r="A102" i="15"/>
  <c r="A101" i="15"/>
  <c r="E100" i="15"/>
  <c r="D100" i="15"/>
  <c r="C100" i="15"/>
  <c r="B100" i="15"/>
  <c r="A100" i="15"/>
  <c r="E99" i="15"/>
  <c r="A99" i="15"/>
  <c r="D98" i="15"/>
  <c r="C98" i="15"/>
  <c r="A98" i="15"/>
  <c r="E97" i="15"/>
  <c r="D97" i="15"/>
  <c r="B97" i="15"/>
  <c r="A97" i="15"/>
  <c r="E96" i="15"/>
  <c r="D96" i="15"/>
  <c r="C96" i="15"/>
  <c r="B96" i="15"/>
  <c r="A96" i="15"/>
  <c r="E95" i="15"/>
  <c r="C95" i="15"/>
  <c r="B95" i="15"/>
  <c r="A95" i="15"/>
  <c r="A94" i="15"/>
  <c r="E93" i="15"/>
  <c r="D93" i="15"/>
  <c r="B93" i="15"/>
  <c r="A93" i="15"/>
  <c r="E92" i="15"/>
  <c r="D92" i="15"/>
  <c r="C92" i="15"/>
  <c r="B92" i="15"/>
  <c r="A92" i="15"/>
  <c r="E91" i="15"/>
  <c r="D91" i="15"/>
  <c r="C91" i="15"/>
  <c r="B91" i="15"/>
  <c r="A91" i="15"/>
  <c r="E90" i="15"/>
  <c r="B90" i="15"/>
  <c r="A90" i="15"/>
  <c r="E89" i="15"/>
  <c r="D89" i="15"/>
  <c r="C89" i="15"/>
  <c r="B89" i="15"/>
  <c r="A89" i="15"/>
  <c r="E88" i="15"/>
  <c r="D88" i="15"/>
  <c r="B88" i="15"/>
  <c r="A88" i="15"/>
  <c r="D87" i="15"/>
  <c r="C87" i="15"/>
  <c r="A87" i="15"/>
  <c r="E86" i="15"/>
  <c r="D86" i="15"/>
  <c r="B86" i="15"/>
  <c r="A86" i="15"/>
  <c r="C86" i="15" s="1"/>
  <c r="E85" i="15"/>
  <c r="D85" i="15"/>
  <c r="C85" i="15"/>
  <c r="B85" i="15"/>
  <c r="A85" i="15"/>
  <c r="E84" i="15"/>
  <c r="D84" i="15"/>
  <c r="C84" i="15"/>
  <c r="B84" i="15"/>
  <c r="A84" i="15"/>
  <c r="C83" i="15"/>
  <c r="B83" i="15"/>
  <c r="A83" i="15"/>
  <c r="E82" i="15"/>
  <c r="D82" i="15"/>
  <c r="A82" i="15"/>
  <c r="E81" i="15"/>
  <c r="D81" i="15"/>
  <c r="C81" i="15"/>
  <c r="B81" i="15"/>
  <c r="A81" i="15"/>
  <c r="E80" i="15"/>
  <c r="D80" i="15"/>
  <c r="C80" i="15"/>
  <c r="B80" i="15"/>
  <c r="A80" i="15"/>
  <c r="D79" i="15"/>
  <c r="C79" i="15"/>
  <c r="A79" i="15"/>
  <c r="A78" i="15"/>
  <c r="E77" i="15"/>
  <c r="D77" i="15"/>
  <c r="C77" i="15"/>
  <c r="B77" i="15"/>
  <c r="A77" i="15"/>
  <c r="A76" i="15"/>
  <c r="B75" i="15"/>
  <c r="A75" i="15"/>
  <c r="B74" i="15"/>
  <c r="A74" i="15"/>
  <c r="E73" i="15"/>
  <c r="D73" i="15"/>
  <c r="C73" i="15"/>
  <c r="B73" i="15"/>
  <c r="A73" i="15"/>
  <c r="D72" i="15"/>
  <c r="A72" i="15"/>
  <c r="D71" i="15"/>
  <c r="B71" i="15"/>
  <c r="A71" i="15"/>
  <c r="E70" i="15"/>
  <c r="D70" i="15"/>
  <c r="B70" i="15"/>
  <c r="A70" i="15"/>
  <c r="C70" i="15" s="1"/>
  <c r="E69" i="15"/>
  <c r="D69" i="15"/>
  <c r="C69" i="15"/>
  <c r="B69" i="15"/>
  <c r="A69" i="15"/>
  <c r="E68" i="15"/>
  <c r="D68" i="15"/>
  <c r="C68" i="15"/>
  <c r="B68" i="15"/>
  <c r="A68" i="15"/>
  <c r="A67" i="15"/>
  <c r="E66" i="15"/>
  <c r="A66" i="15"/>
  <c r="E65" i="15"/>
  <c r="D65" i="15"/>
  <c r="C65" i="15"/>
  <c r="B65" i="15"/>
  <c r="A65" i="15"/>
  <c r="E64" i="15"/>
  <c r="B64" i="15"/>
  <c r="A64" i="15"/>
  <c r="D63" i="15"/>
  <c r="C63" i="15"/>
  <c r="A63" i="15"/>
  <c r="E62" i="15"/>
  <c r="B62" i="15"/>
  <c r="A62" i="15"/>
  <c r="D62" i="15" s="1"/>
  <c r="E61" i="15"/>
  <c r="D61" i="15"/>
  <c r="C61" i="15"/>
  <c r="B61" i="15"/>
  <c r="A61" i="15"/>
  <c r="B60" i="15"/>
  <c r="A60" i="15"/>
  <c r="C60" i="15" s="1"/>
  <c r="A59" i="15"/>
  <c r="A58" i="15"/>
  <c r="E57" i="15"/>
  <c r="D57" i="15"/>
  <c r="C57" i="15"/>
  <c r="B57" i="15"/>
  <c r="A57" i="15"/>
  <c r="D56" i="15"/>
  <c r="B56" i="15"/>
  <c r="A56" i="15"/>
  <c r="D55" i="15"/>
  <c r="C55" i="15"/>
  <c r="B55" i="15"/>
  <c r="A55" i="15"/>
  <c r="E54" i="15"/>
  <c r="D54" i="15"/>
  <c r="B54" i="15"/>
  <c r="A54" i="15"/>
  <c r="C54" i="15" s="1"/>
  <c r="E53" i="15"/>
  <c r="D53" i="15"/>
  <c r="C53" i="15"/>
  <c r="B53" i="15"/>
  <c r="A53" i="15"/>
  <c r="E52" i="15"/>
  <c r="D52" i="15"/>
  <c r="C52" i="15"/>
  <c r="B52" i="15"/>
  <c r="A52" i="15"/>
  <c r="C51" i="15"/>
  <c r="B51" i="15"/>
  <c r="A51" i="15"/>
  <c r="E50" i="15"/>
  <c r="D50" i="15"/>
  <c r="B50" i="15"/>
  <c r="A50" i="15"/>
  <c r="E49" i="15"/>
  <c r="D49" i="15"/>
  <c r="C49" i="15"/>
  <c r="B49" i="15"/>
  <c r="A49" i="15"/>
  <c r="A48" i="15"/>
  <c r="A47" i="15"/>
  <c r="E46" i="15"/>
  <c r="D46" i="15"/>
  <c r="B46" i="15"/>
  <c r="A46" i="15"/>
  <c r="E45" i="15"/>
  <c r="D45" i="15"/>
  <c r="C45" i="15"/>
  <c r="B45" i="15"/>
  <c r="A45" i="15"/>
  <c r="C44" i="15"/>
  <c r="A44" i="15"/>
  <c r="D44" i="15" s="1"/>
  <c r="D43" i="15"/>
  <c r="A43" i="15"/>
  <c r="A42" i="15"/>
  <c r="A41" i="15"/>
  <c r="E40" i="15"/>
  <c r="D40" i="15"/>
  <c r="C40" i="15"/>
  <c r="B40" i="15"/>
  <c r="A40" i="15"/>
  <c r="A39" i="15"/>
  <c r="E38" i="15"/>
  <c r="A38" i="15"/>
  <c r="E37" i="15"/>
  <c r="D37" i="15"/>
  <c r="B37" i="15"/>
  <c r="A37" i="15"/>
  <c r="E36" i="15"/>
  <c r="L36" i="15" s="1"/>
  <c r="D36" i="15"/>
  <c r="C36" i="15"/>
  <c r="B36" i="15"/>
  <c r="A36" i="15"/>
  <c r="E35" i="15"/>
  <c r="L35" i="15" s="1"/>
  <c r="C35" i="15"/>
  <c r="B35" i="15"/>
  <c r="A35" i="15"/>
  <c r="D35" i="15" s="1"/>
  <c r="A34" i="15"/>
  <c r="A33" i="15"/>
  <c r="A32" i="15"/>
  <c r="C31" i="15"/>
  <c r="B31" i="15"/>
  <c r="A31" i="15"/>
  <c r="C30" i="15"/>
  <c r="A30" i="15"/>
  <c r="D29" i="15"/>
  <c r="B29" i="15"/>
  <c r="A29" i="15"/>
  <c r="A28" i="15"/>
  <c r="E27" i="15"/>
  <c r="C27" i="15"/>
  <c r="B27" i="15"/>
  <c r="A27" i="15"/>
  <c r="D27" i="15" s="1"/>
  <c r="A26" i="15"/>
  <c r="E25" i="15"/>
  <c r="D25" i="15"/>
  <c r="C25" i="15"/>
  <c r="B25" i="15"/>
  <c r="A25" i="15"/>
  <c r="O24" i="15"/>
  <c r="P24" i="15" s="1"/>
  <c r="E24" i="15"/>
  <c r="L24" i="15" s="1"/>
  <c r="D24" i="15"/>
  <c r="B24" i="15"/>
  <c r="A24" i="15"/>
  <c r="E23" i="15"/>
  <c r="L23" i="15" s="1"/>
  <c r="A23" i="15"/>
  <c r="E22" i="15"/>
  <c r="L22" i="15" s="1"/>
  <c r="D22" i="15"/>
  <c r="C22" i="15"/>
  <c r="A22" i="15"/>
  <c r="C21" i="15"/>
  <c r="B21" i="15"/>
  <c r="A21" i="15"/>
  <c r="O20" i="15"/>
  <c r="P20" i="15" s="1"/>
  <c r="L20" i="15"/>
  <c r="E20" i="15"/>
  <c r="D20" i="15"/>
  <c r="C20" i="15"/>
  <c r="B20" i="15"/>
  <c r="A20" i="15"/>
  <c r="O19" i="15"/>
  <c r="P19" i="15" s="1"/>
  <c r="E19" i="15"/>
  <c r="L19" i="15" s="1"/>
  <c r="B19" i="15"/>
  <c r="A19" i="15"/>
  <c r="D18" i="15"/>
  <c r="A18" i="15"/>
  <c r="E17" i="15"/>
  <c r="O17" i="15" s="1"/>
  <c r="A17" i="15"/>
  <c r="D16" i="15"/>
  <c r="C16" i="15"/>
  <c r="B16" i="15"/>
  <c r="A16" i="15"/>
  <c r="C15" i="15"/>
  <c r="A15" i="15"/>
  <c r="E14" i="15"/>
  <c r="A14" i="15"/>
  <c r="L13" i="15"/>
  <c r="E13" i="15"/>
  <c r="C13" i="15"/>
  <c r="B13" i="15"/>
  <c r="A13" i="15"/>
  <c r="A12" i="15"/>
  <c r="E11" i="15"/>
  <c r="B11" i="15"/>
  <c r="A11" i="15"/>
  <c r="O10" i="15"/>
  <c r="L10" i="15"/>
  <c r="E10" i="15"/>
  <c r="D10" i="15"/>
  <c r="C10" i="15"/>
  <c r="B10" i="15"/>
  <c r="A10" i="15"/>
  <c r="E9" i="15"/>
  <c r="A9" i="15"/>
  <c r="D8" i="15"/>
  <c r="B8" i="15"/>
  <c r="A8" i="15"/>
  <c r="A7" i="15"/>
  <c r="E6" i="15"/>
  <c r="O6" i="15" s="1"/>
  <c r="A6" i="15"/>
  <c r="O5" i="15"/>
  <c r="P5" i="15" s="1"/>
  <c r="L5" i="15"/>
  <c r="E5" i="15"/>
  <c r="D5" i="15"/>
  <c r="C5" i="15"/>
  <c r="B5" i="15"/>
  <c r="A5" i="15"/>
  <c r="C4" i="15"/>
  <c r="A4" i="15"/>
  <c r="E4" i="15" s="1"/>
  <c r="A3" i="15"/>
  <c r="A32" i="14"/>
  <c r="X334" i="13"/>
  <c r="X333" i="13"/>
  <c r="X332" i="13"/>
  <c r="X331" i="13"/>
  <c r="X330" i="13"/>
  <c r="X329" i="13"/>
  <c r="X328" i="13"/>
  <c r="X327" i="13"/>
  <c r="X326" i="13"/>
  <c r="X325" i="13"/>
  <c r="X324" i="13"/>
  <c r="X323" i="13"/>
  <c r="X322" i="13"/>
  <c r="X321" i="13"/>
  <c r="X320" i="13"/>
  <c r="X319" i="13"/>
  <c r="X317" i="13"/>
  <c r="X316" i="13"/>
  <c r="X315" i="13"/>
  <c r="X314" i="13"/>
  <c r="X313" i="13"/>
  <c r="X312" i="13"/>
  <c r="X311" i="13"/>
  <c r="X310" i="13"/>
  <c r="X309" i="13"/>
  <c r="X307" i="13"/>
  <c r="X306" i="13"/>
  <c r="X305" i="13"/>
  <c r="X237" i="13"/>
  <c r="X234" i="13"/>
  <c r="X233" i="13"/>
  <c r="X232" i="13"/>
  <c r="X231" i="13"/>
  <c r="X230" i="13"/>
  <c r="X229" i="13"/>
  <c r="X228" i="13"/>
  <c r="X226" i="13"/>
  <c r="X223" i="13"/>
  <c r="X222" i="13"/>
  <c r="X221" i="13"/>
  <c r="X220" i="13"/>
  <c r="X219" i="13"/>
  <c r="X218" i="13"/>
  <c r="X217" i="13"/>
  <c r="X216" i="13"/>
  <c r="X215" i="13"/>
  <c r="X214" i="13"/>
  <c r="X213" i="13"/>
  <c r="X212" i="13"/>
  <c r="X211" i="13"/>
  <c r="X210" i="13"/>
  <c r="X209" i="13"/>
  <c r="X208" i="13"/>
  <c r="X207" i="13"/>
  <c r="X206" i="13"/>
  <c r="X205" i="13"/>
  <c r="X204" i="13"/>
  <c r="X203" i="13"/>
  <c r="X202" i="13"/>
  <c r="X201" i="13"/>
  <c r="X200" i="13"/>
  <c r="X199" i="13"/>
  <c r="X198" i="13"/>
  <c r="X197" i="13"/>
  <c r="X196" i="13"/>
  <c r="X195" i="13"/>
  <c r="X194" i="13"/>
  <c r="X193" i="13"/>
  <c r="X192" i="13"/>
  <c r="X191" i="13"/>
  <c r="X190" i="13"/>
  <c r="X189" i="13"/>
  <c r="X188" i="13"/>
  <c r="X187" i="13"/>
  <c r="X186" i="13"/>
  <c r="X185" i="13"/>
  <c r="X184" i="13"/>
  <c r="X183" i="13"/>
  <c r="X182" i="13"/>
  <c r="X181" i="13"/>
  <c r="X180" i="13"/>
  <c r="X179" i="13"/>
  <c r="X178" i="13"/>
  <c r="X177" i="13"/>
  <c r="X176" i="13"/>
  <c r="X175" i="13"/>
  <c r="X174" i="13"/>
  <c r="X173" i="13"/>
  <c r="X172" i="13"/>
  <c r="X171" i="13"/>
  <c r="X170" i="13"/>
  <c r="X169" i="13"/>
  <c r="X168" i="13"/>
  <c r="X167" i="13"/>
  <c r="X166" i="13"/>
  <c r="X165" i="13"/>
  <c r="X164" i="13"/>
  <c r="X163" i="13"/>
  <c r="X162" i="13"/>
  <c r="X161" i="13"/>
  <c r="X159" i="13"/>
  <c r="X158" i="13"/>
  <c r="X157" i="13"/>
  <c r="X156" i="13"/>
  <c r="X155" i="13"/>
  <c r="X154" i="13"/>
  <c r="X153" i="13"/>
  <c r="X152" i="13"/>
  <c r="X151" i="13"/>
  <c r="X150" i="13"/>
  <c r="X149" i="13"/>
  <c r="X148" i="13"/>
  <c r="X147" i="13"/>
  <c r="X146" i="13"/>
  <c r="X145" i="13"/>
  <c r="X144" i="13"/>
  <c r="X143" i="13"/>
  <c r="X142" i="13"/>
  <c r="X141" i="13"/>
  <c r="X140" i="13"/>
  <c r="X139" i="13"/>
  <c r="X138" i="13"/>
  <c r="X137" i="13"/>
  <c r="X136" i="13"/>
  <c r="X134" i="13"/>
  <c r="X133" i="13"/>
  <c r="X132" i="13"/>
  <c r="X131" i="13"/>
  <c r="X130" i="13"/>
  <c r="X129" i="13"/>
  <c r="X128" i="13"/>
  <c r="X127" i="13"/>
  <c r="X126" i="13"/>
  <c r="X125" i="13"/>
  <c r="X124" i="13"/>
  <c r="X123" i="13"/>
  <c r="X122" i="13"/>
  <c r="X121" i="13"/>
  <c r="X120" i="13"/>
  <c r="X119" i="13"/>
  <c r="X118" i="13"/>
  <c r="X117" i="13"/>
  <c r="X116" i="13"/>
  <c r="X115" i="13"/>
  <c r="X114" i="13"/>
  <c r="X113" i="13"/>
  <c r="X112" i="13"/>
  <c r="X111" i="13"/>
  <c r="X110" i="13"/>
  <c r="X109" i="13"/>
  <c r="X108" i="13"/>
  <c r="X107" i="13"/>
  <c r="X106" i="13"/>
  <c r="X105" i="13"/>
  <c r="X104" i="13"/>
  <c r="X103" i="13"/>
  <c r="X102" i="13"/>
  <c r="X101" i="13"/>
  <c r="X100" i="13"/>
  <c r="X99" i="13"/>
  <c r="X98" i="13"/>
  <c r="X97" i="13"/>
  <c r="X96" i="13"/>
  <c r="X95" i="13"/>
  <c r="X94" i="13"/>
  <c r="X93" i="13"/>
  <c r="X92" i="13"/>
  <c r="X91" i="13"/>
  <c r="X90" i="13"/>
  <c r="X89" i="13"/>
  <c r="X88" i="13"/>
  <c r="X86" i="13"/>
  <c r="X85" i="13"/>
  <c r="X84" i="13"/>
  <c r="X83" i="13"/>
  <c r="X82" i="13"/>
  <c r="X81" i="13"/>
  <c r="X80" i="13"/>
  <c r="X79" i="13"/>
  <c r="X78" i="13"/>
  <c r="X77" i="13"/>
  <c r="X76" i="13"/>
  <c r="X75" i="13"/>
  <c r="X74" i="13"/>
  <c r="X73" i="13"/>
  <c r="X72" i="13"/>
  <c r="X71" i="13"/>
  <c r="X70" i="13"/>
  <c r="X69" i="13"/>
  <c r="X68" i="13"/>
  <c r="X67" i="13"/>
  <c r="X66" i="13"/>
  <c r="X65" i="13"/>
  <c r="X64" i="13"/>
  <c r="X63" i="13"/>
  <c r="X62" i="13"/>
  <c r="X61" i="13"/>
  <c r="X60" i="13"/>
  <c r="X59" i="13"/>
  <c r="X58" i="13"/>
  <c r="X57" i="13"/>
  <c r="X56" i="13"/>
  <c r="X55" i="13"/>
  <c r="X54" i="13"/>
  <c r="X53" i="13"/>
  <c r="X52" i="13"/>
  <c r="X51" i="13"/>
  <c r="X50" i="13"/>
  <c r="X49" i="13"/>
  <c r="X48" i="13"/>
  <c r="X47" i="13"/>
  <c r="X46" i="13"/>
  <c r="X45" i="13"/>
  <c r="X44" i="13"/>
  <c r="X43" i="13"/>
  <c r="X42" i="13"/>
  <c r="X41" i="13"/>
  <c r="X40" i="13"/>
  <c r="X39" i="13"/>
  <c r="X38" i="13"/>
  <c r="X37" i="13"/>
  <c r="X31" i="13"/>
  <c r="X30" i="13"/>
  <c r="X29" i="13"/>
  <c r="X28" i="13"/>
  <c r="X27" i="13"/>
  <c r="X26" i="13"/>
  <c r="X25" i="13"/>
  <c r="X15" i="13"/>
  <c r="X14" i="13"/>
  <c r="X12" i="13"/>
  <c r="D385" i="12"/>
  <c r="C385" i="12"/>
  <c r="B385" i="12"/>
  <c r="D384" i="12"/>
  <c r="C384" i="12"/>
  <c r="B384" i="12"/>
  <c r="D383" i="12"/>
  <c r="C383" i="12"/>
  <c r="B383" i="12"/>
  <c r="D382" i="12"/>
  <c r="C382" i="12"/>
  <c r="B382" i="12"/>
  <c r="D381" i="12"/>
  <c r="C381" i="12"/>
  <c r="B381" i="12"/>
  <c r="D380" i="12"/>
  <c r="C380" i="12"/>
  <c r="B380" i="12"/>
  <c r="D379" i="12"/>
  <c r="C379" i="12"/>
  <c r="B379" i="12"/>
  <c r="D378" i="12"/>
  <c r="C378" i="12"/>
  <c r="B378" i="12"/>
  <c r="D377" i="12"/>
  <c r="C377" i="12"/>
  <c r="A377" i="12"/>
  <c r="D376" i="12"/>
  <c r="C376" i="12"/>
  <c r="B376" i="12"/>
  <c r="D375" i="12"/>
  <c r="C375" i="12"/>
  <c r="B375" i="12"/>
  <c r="D374" i="12"/>
  <c r="C374" i="12"/>
  <c r="B374" i="12"/>
  <c r="D373" i="12"/>
  <c r="C373" i="12"/>
  <c r="B373" i="12"/>
  <c r="D372" i="12"/>
  <c r="C372" i="12"/>
  <c r="B372" i="12"/>
  <c r="D371" i="12"/>
  <c r="C371" i="12"/>
  <c r="B371" i="12"/>
  <c r="D370" i="12"/>
  <c r="C370" i="12"/>
  <c r="B370" i="12"/>
  <c r="D369" i="12"/>
  <c r="C369" i="12"/>
  <c r="B369" i="12"/>
  <c r="D368" i="12"/>
  <c r="C368" i="12"/>
  <c r="B368" i="12"/>
  <c r="D367" i="12"/>
  <c r="C367" i="12"/>
  <c r="B367" i="12"/>
  <c r="D366" i="12"/>
  <c r="C366" i="12"/>
  <c r="B366" i="12"/>
  <c r="D365" i="12"/>
  <c r="C365" i="12"/>
  <c r="B365" i="12"/>
  <c r="D364" i="12"/>
  <c r="C364" i="12"/>
  <c r="B364" i="12"/>
  <c r="D363" i="12"/>
  <c r="C363" i="12"/>
  <c r="B363" i="12"/>
  <c r="D362" i="12"/>
  <c r="C362" i="12"/>
  <c r="B362" i="12"/>
  <c r="D361" i="12"/>
  <c r="C361" i="12"/>
  <c r="A361" i="12"/>
  <c r="D360" i="12"/>
  <c r="C360" i="12"/>
  <c r="B360" i="12"/>
  <c r="D359" i="12"/>
  <c r="C359" i="12"/>
  <c r="B359" i="12"/>
  <c r="D358" i="12"/>
  <c r="C358" i="12"/>
  <c r="B358" i="12"/>
  <c r="D357" i="12"/>
  <c r="C357" i="12"/>
  <c r="B357" i="12"/>
  <c r="D356" i="12"/>
  <c r="C356" i="12"/>
  <c r="B356" i="12"/>
  <c r="D355" i="12"/>
  <c r="C355" i="12"/>
  <c r="A355" i="12"/>
  <c r="D354" i="12"/>
  <c r="C354" i="12"/>
  <c r="B354" i="12"/>
  <c r="D353" i="12"/>
  <c r="C353" i="12"/>
  <c r="B353" i="12"/>
  <c r="D352" i="12"/>
  <c r="C352" i="12"/>
  <c r="B352" i="12"/>
  <c r="D351" i="12"/>
  <c r="C351" i="12"/>
  <c r="B351" i="12"/>
  <c r="D350" i="12"/>
  <c r="C350" i="12"/>
  <c r="B350" i="12"/>
  <c r="D349" i="12"/>
  <c r="C349" i="12"/>
  <c r="B349" i="12"/>
  <c r="D348" i="12"/>
  <c r="C348" i="12"/>
  <c r="B348" i="12"/>
  <c r="D347" i="12"/>
  <c r="C347" i="12"/>
  <c r="B347" i="12"/>
  <c r="D346" i="12"/>
  <c r="C346" i="12"/>
  <c r="B346" i="12"/>
  <c r="D345" i="12"/>
  <c r="C345" i="12"/>
  <c r="B345" i="12"/>
  <c r="D344" i="12"/>
  <c r="C344" i="12"/>
  <c r="B344" i="12"/>
  <c r="D343" i="12"/>
  <c r="C343" i="12"/>
  <c r="B343" i="12"/>
  <c r="D342" i="12"/>
  <c r="C342" i="12"/>
  <c r="B342" i="12"/>
  <c r="D341" i="12"/>
  <c r="C341" i="12"/>
  <c r="A341" i="12"/>
  <c r="D340" i="12"/>
  <c r="C340" i="12"/>
  <c r="B340" i="12"/>
  <c r="D339" i="12"/>
  <c r="C339" i="12"/>
  <c r="B339" i="12"/>
  <c r="D338" i="12"/>
  <c r="C338" i="12"/>
  <c r="B338" i="12"/>
  <c r="D337" i="12"/>
  <c r="C337" i="12"/>
  <c r="B337" i="12"/>
  <c r="D336" i="12"/>
  <c r="C336" i="12"/>
  <c r="B336" i="12"/>
  <c r="D335" i="12"/>
  <c r="C335" i="12"/>
  <c r="B335" i="12"/>
  <c r="D334" i="12"/>
  <c r="C334" i="12"/>
  <c r="B334" i="12"/>
  <c r="D333" i="12"/>
  <c r="C333" i="12"/>
  <c r="B333" i="12"/>
  <c r="D332" i="12"/>
  <c r="C332" i="12"/>
  <c r="A332" i="12"/>
  <c r="D331" i="12"/>
  <c r="C331" i="12"/>
  <c r="B331" i="12"/>
  <c r="D330" i="12"/>
  <c r="C330" i="12"/>
  <c r="B330" i="12"/>
  <c r="D329" i="12"/>
  <c r="C329" i="12"/>
  <c r="A329" i="12"/>
  <c r="D328" i="12"/>
  <c r="C328" i="12"/>
  <c r="B328" i="12"/>
  <c r="D327" i="12"/>
  <c r="C327" i="12"/>
  <c r="B327" i="12"/>
  <c r="D326" i="12"/>
  <c r="C326" i="12"/>
  <c r="A326" i="12"/>
  <c r="D325" i="12"/>
  <c r="C325" i="12"/>
  <c r="B325" i="12"/>
  <c r="D324" i="12"/>
  <c r="C324" i="12"/>
  <c r="B324" i="12"/>
  <c r="D323" i="12"/>
  <c r="C323" i="12"/>
  <c r="B323" i="12"/>
  <c r="D322" i="12"/>
  <c r="C322" i="12"/>
  <c r="A322" i="12"/>
  <c r="D321" i="12"/>
  <c r="C321" i="12"/>
  <c r="B321" i="12"/>
  <c r="D320" i="12"/>
  <c r="C320" i="12"/>
  <c r="B320" i="12"/>
  <c r="D319" i="12"/>
  <c r="C319" i="12"/>
  <c r="B319" i="12"/>
  <c r="D318" i="12"/>
  <c r="C318" i="12"/>
  <c r="B318" i="12"/>
  <c r="D317" i="12"/>
  <c r="C317" i="12"/>
  <c r="A317" i="12"/>
  <c r="D316" i="12"/>
  <c r="C316" i="12"/>
  <c r="B316" i="12"/>
  <c r="D315" i="12"/>
  <c r="C315" i="12"/>
  <c r="B315" i="12"/>
  <c r="D314" i="12"/>
  <c r="C314" i="12"/>
  <c r="B314" i="12"/>
  <c r="D313" i="12"/>
  <c r="C313" i="12"/>
  <c r="B313" i="12"/>
  <c r="D312" i="12"/>
  <c r="C312" i="12"/>
  <c r="B312" i="12"/>
  <c r="D311" i="12"/>
  <c r="C311" i="12"/>
  <c r="A311" i="12"/>
  <c r="D310" i="12"/>
  <c r="C310" i="12"/>
  <c r="B310" i="12"/>
  <c r="D309" i="12"/>
  <c r="C309" i="12"/>
  <c r="B309" i="12"/>
  <c r="D308" i="12"/>
  <c r="C308" i="12"/>
  <c r="B308" i="12"/>
  <c r="D307" i="12"/>
  <c r="C307" i="12"/>
  <c r="B307" i="12"/>
  <c r="D306" i="12"/>
  <c r="C306" i="12"/>
  <c r="B306" i="12"/>
  <c r="D305" i="12"/>
  <c r="C305" i="12"/>
  <c r="B305" i="12"/>
  <c r="D304" i="12"/>
  <c r="C304" i="12"/>
  <c r="B304" i="12"/>
  <c r="D303" i="12"/>
  <c r="C303" i="12"/>
  <c r="B303" i="12"/>
  <c r="D302" i="12"/>
  <c r="C302" i="12"/>
  <c r="A302" i="12"/>
  <c r="D301" i="12"/>
  <c r="C301" i="12"/>
  <c r="B301" i="12"/>
  <c r="D300" i="12"/>
  <c r="C300" i="12"/>
  <c r="B300" i="12"/>
  <c r="D299" i="12"/>
  <c r="C299" i="12"/>
  <c r="B299" i="12"/>
  <c r="D298" i="12"/>
  <c r="C298" i="12"/>
  <c r="B298" i="12"/>
  <c r="D297" i="12"/>
  <c r="C297" i="12"/>
  <c r="B297" i="12"/>
  <c r="D296" i="12"/>
  <c r="C296" i="12"/>
  <c r="B296" i="12"/>
  <c r="D295" i="12"/>
  <c r="C295" i="12"/>
  <c r="B295" i="12"/>
  <c r="D294" i="12"/>
  <c r="C294" i="12"/>
  <c r="B294" i="12"/>
  <c r="D293" i="12"/>
  <c r="C293" i="12"/>
  <c r="A293" i="12"/>
  <c r="D292" i="12"/>
  <c r="C292" i="12"/>
  <c r="B292" i="12"/>
  <c r="D291" i="12"/>
  <c r="C291" i="12"/>
  <c r="B291" i="12"/>
  <c r="D290" i="12"/>
  <c r="C290" i="12"/>
  <c r="B290" i="12"/>
  <c r="D289" i="12"/>
  <c r="C289" i="12"/>
  <c r="B289" i="12"/>
  <c r="D288" i="12"/>
  <c r="C288" i="12"/>
  <c r="B288" i="12"/>
  <c r="D287" i="12"/>
  <c r="C287" i="12"/>
  <c r="A287" i="12"/>
  <c r="D286" i="12"/>
  <c r="C286" i="12"/>
  <c r="B286" i="12"/>
  <c r="D285" i="12"/>
  <c r="C285" i="12"/>
  <c r="B285" i="12"/>
  <c r="D284" i="12"/>
  <c r="C284" i="12"/>
  <c r="B284" i="12"/>
  <c r="D283" i="12"/>
  <c r="C283" i="12"/>
  <c r="B283" i="12"/>
  <c r="D282" i="12"/>
  <c r="C282" i="12"/>
  <c r="B282" i="12"/>
  <c r="D281" i="12"/>
  <c r="C281" i="12"/>
  <c r="A281" i="12"/>
  <c r="D280" i="12"/>
  <c r="C280" i="12"/>
  <c r="B280" i="12"/>
  <c r="D279" i="12"/>
  <c r="C279" i="12"/>
  <c r="B279" i="12"/>
  <c r="D278" i="12"/>
  <c r="C278" i="12"/>
  <c r="B278" i="12"/>
  <c r="D277" i="12"/>
  <c r="C277" i="12"/>
  <c r="B277" i="12"/>
  <c r="D276" i="12"/>
  <c r="C276" i="12"/>
  <c r="B276" i="12"/>
  <c r="D275" i="12"/>
  <c r="C275" i="12"/>
  <c r="A275" i="12"/>
  <c r="D274" i="12"/>
  <c r="C274" i="12"/>
  <c r="B274" i="12"/>
  <c r="D273" i="12"/>
  <c r="C273" i="12"/>
  <c r="B273" i="12"/>
  <c r="D272" i="12"/>
  <c r="C272" i="12"/>
  <c r="A272" i="12"/>
  <c r="D271" i="12"/>
  <c r="C271" i="12"/>
  <c r="B271" i="12"/>
  <c r="D270" i="12"/>
  <c r="C270" i="12"/>
  <c r="B270" i="12"/>
  <c r="D269" i="12"/>
  <c r="C269" i="12"/>
  <c r="B269" i="12"/>
  <c r="D268" i="12"/>
  <c r="C268" i="12"/>
  <c r="B268" i="12"/>
  <c r="D267" i="12"/>
  <c r="C267" i="12"/>
  <c r="B267" i="12"/>
  <c r="D266" i="12"/>
  <c r="C266" i="12"/>
  <c r="B266" i="12"/>
  <c r="D265" i="12"/>
  <c r="C265" i="12"/>
  <c r="B265" i="12"/>
  <c r="D264" i="12"/>
  <c r="C264" i="12"/>
  <c r="B264" i="12"/>
  <c r="D263" i="12"/>
  <c r="C263" i="12"/>
  <c r="B263" i="12"/>
  <c r="D262" i="12"/>
  <c r="C262" i="12"/>
  <c r="B262" i="12"/>
  <c r="D261" i="12"/>
  <c r="C261" i="12"/>
  <c r="A261" i="12"/>
  <c r="D260" i="12"/>
  <c r="C260" i="12"/>
  <c r="B260" i="12"/>
  <c r="D259" i="12"/>
  <c r="C259" i="12"/>
  <c r="B259" i="12"/>
  <c r="D258" i="12"/>
  <c r="C258" i="12"/>
  <c r="B258" i="12"/>
  <c r="D257" i="12"/>
  <c r="C257" i="12"/>
  <c r="B257" i="12"/>
  <c r="D256" i="12"/>
  <c r="C256" i="12"/>
  <c r="B256" i="12"/>
  <c r="D255" i="12"/>
  <c r="C255" i="12"/>
  <c r="B255" i="12"/>
  <c r="D254" i="12"/>
  <c r="C254" i="12"/>
  <c r="B254" i="12"/>
  <c r="D253" i="12"/>
  <c r="C253" i="12"/>
  <c r="B253" i="12"/>
  <c r="D252" i="12"/>
  <c r="C252" i="12"/>
  <c r="B252" i="12"/>
  <c r="D251" i="12"/>
  <c r="C251" i="12"/>
  <c r="B251" i="12"/>
  <c r="D250" i="12"/>
  <c r="C250" i="12"/>
  <c r="B250" i="12"/>
  <c r="D249" i="12"/>
  <c r="C249" i="12"/>
  <c r="B249" i="12"/>
  <c r="D248" i="12"/>
  <c r="C248" i="12"/>
  <c r="A248" i="12"/>
  <c r="D247" i="12"/>
  <c r="C247" i="12"/>
  <c r="B247" i="12"/>
  <c r="D246" i="12"/>
  <c r="C246" i="12"/>
  <c r="B246" i="12"/>
  <c r="D245" i="12"/>
  <c r="C245" i="12"/>
  <c r="B245" i="12"/>
  <c r="D244" i="12"/>
  <c r="C244" i="12"/>
  <c r="B244" i="12"/>
  <c r="D243" i="12"/>
  <c r="C243" i="12"/>
  <c r="B243" i="12"/>
  <c r="D242" i="12"/>
  <c r="C242" i="12"/>
  <c r="B242" i="12"/>
  <c r="D241" i="12"/>
  <c r="C241" i="12"/>
  <c r="B241" i="12"/>
  <c r="D240" i="12"/>
  <c r="C240" i="12"/>
  <c r="B240" i="12"/>
  <c r="D239" i="12"/>
  <c r="C239" i="12"/>
  <c r="B239" i="12"/>
  <c r="D238" i="12"/>
  <c r="C238" i="12"/>
  <c r="B238" i="12"/>
  <c r="D237" i="12"/>
  <c r="C237" i="12"/>
  <c r="B237" i="12"/>
  <c r="D236" i="12"/>
  <c r="C236" i="12"/>
  <c r="B236" i="12"/>
  <c r="D235" i="12"/>
  <c r="C235" i="12"/>
  <c r="B235" i="12"/>
  <c r="D234" i="12"/>
  <c r="C234" i="12"/>
  <c r="B234" i="12"/>
  <c r="D233" i="12"/>
  <c r="C233" i="12"/>
  <c r="B233" i="12"/>
  <c r="D232" i="12"/>
  <c r="C232" i="12"/>
  <c r="B232" i="12"/>
  <c r="D231" i="12"/>
  <c r="C231" i="12"/>
  <c r="B231" i="12"/>
  <c r="D230" i="12"/>
  <c r="C230" i="12"/>
  <c r="B230" i="12"/>
  <c r="D229" i="12"/>
  <c r="C229" i="12"/>
  <c r="B229" i="12"/>
  <c r="D228" i="12"/>
  <c r="C228" i="12"/>
  <c r="B228" i="12"/>
  <c r="D227" i="12"/>
  <c r="C227" i="12"/>
  <c r="B227" i="12"/>
  <c r="D226" i="12"/>
  <c r="C226" i="12"/>
  <c r="B226" i="12"/>
  <c r="D225" i="12"/>
  <c r="C225" i="12"/>
  <c r="B225" i="12"/>
  <c r="D224" i="12"/>
  <c r="C224" i="12"/>
  <c r="B224" i="12"/>
  <c r="D223" i="12"/>
  <c r="C223" i="12"/>
  <c r="B223" i="12"/>
  <c r="D222" i="12"/>
  <c r="C222" i="12"/>
  <c r="B222" i="12"/>
  <c r="D221" i="12"/>
  <c r="C221" i="12"/>
  <c r="B221" i="12"/>
  <c r="D220" i="12"/>
  <c r="C220" i="12"/>
  <c r="B220" i="12"/>
  <c r="D219" i="12"/>
  <c r="C219" i="12"/>
  <c r="B219" i="12"/>
  <c r="D218" i="12"/>
  <c r="C218" i="12"/>
  <c r="A218" i="12"/>
  <c r="D217" i="12"/>
  <c r="C217" i="12"/>
  <c r="B217" i="12"/>
  <c r="D216" i="12"/>
  <c r="C216" i="12"/>
  <c r="B216" i="12"/>
  <c r="D215" i="12"/>
  <c r="C215" i="12"/>
  <c r="B215" i="12"/>
  <c r="D214" i="12"/>
  <c r="C214" i="12"/>
  <c r="B214" i="12"/>
  <c r="D213" i="12"/>
  <c r="C213" i="12"/>
  <c r="B213" i="12"/>
  <c r="D212" i="12"/>
  <c r="C212" i="12"/>
  <c r="B212" i="12"/>
  <c r="D211" i="12"/>
  <c r="C211" i="12"/>
  <c r="B211" i="12"/>
  <c r="D210" i="12"/>
  <c r="C210" i="12"/>
  <c r="B210" i="12"/>
  <c r="D209" i="12"/>
  <c r="C209" i="12"/>
  <c r="B209" i="12"/>
  <c r="D208" i="12"/>
  <c r="C208" i="12"/>
  <c r="A208" i="12"/>
  <c r="D207" i="12"/>
  <c r="C207" i="12"/>
  <c r="B207" i="12"/>
  <c r="D206" i="12"/>
  <c r="C206" i="12"/>
  <c r="B206" i="12"/>
  <c r="D205" i="12"/>
  <c r="C205" i="12"/>
  <c r="B205" i="12"/>
  <c r="D204" i="12"/>
  <c r="C204" i="12"/>
  <c r="B204" i="12"/>
  <c r="D203" i="12"/>
  <c r="C203" i="12"/>
  <c r="B203" i="12"/>
  <c r="D202" i="12"/>
  <c r="C202" i="12"/>
  <c r="B202" i="12"/>
  <c r="D201" i="12"/>
  <c r="C201" i="12"/>
  <c r="B201" i="12"/>
  <c r="D200" i="12"/>
  <c r="C200" i="12"/>
  <c r="B200" i="12"/>
  <c r="D199" i="12"/>
  <c r="C199" i="12"/>
  <c r="B199" i="12"/>
  <c r="D198" i="12"/>
  <c r="C198" i="12"/>
  <c r="B198" i="12"/>
  <c r="D197" i="12"/>
  <c r="C197" i="12"/>
  <c r="B197" i="12"/>
  <c r="D196" i="12"/>
  <c r="C196" i="12"/>
  <c r="B196" i="12"/>
  <c r="D195" i="12"/>
  <c r="C195" i="12"/>
  <c r="B195" i="12"/>
  <c r="D194" i="12"/>
  <c r="C194" i="12"/>
  <c r="B194" i="12"/>
  <c r="D193" i="12"/>
  <c r="C193" i="12"/>
  <c r="B193" i="12"/>
  <c r="D192" i="12"/>
  <c r="C192" i="12"/>
  <c r="B192" i="12"/>
  <c r="D191" i="12"/>
  <c r="C191" i="12"/>
  <c r="B191" i="12"/>
  <c r="D190" i="12"/>
  <c r="C190" i="12"/>
  <c r="B190" i="12"/>
  <c r="D189" i="12"/>
  <c r="C189" i="12"/>
  <c r="A189" i="12"/>
  <c r="D188" i="12"/>
  <c r="C188" i="12"/>
  <c r="B188" i="12"/>
  <c r="D187" i="12"/>
  <c r="C187" i="12"/>
  <c r="B187" i="12"/>
  <c r="D186" i="12"/>
  <c r="C186" i="12"/>
  <c r="B186" i="12"/>
  <c r="D185" i="12"/>
  <c r="C185" i="12"/>
  <c r="B185" i="12"/>
  <c r="D184" i="12"/>
  <c r="C184" i="12"/>
  <c r="B184" i="12"/>
  <c r="D183" i="12"/>
  <c r="C183" i="12"/>
  <c r="B183" i="12"/>
  <c r="D182" i="12"/>
  <c r="C182" i="12"/>
  <c r="A182" i="12"/>
  <c r="D181" i="12"/>
  <c r="C181" i="12"/>
  <c r="B181" i="12"/>
  <c r="D180" i="12"/>
  <c r="C180" i="12"/>
  <c r="B180" i="12"/>
  <c r="D179" i="12"/>
  <c r="C179" i="12"/>
  <c r="B179" i="12"/>
  <c r="D178" i="12"/>
  <c r="C178" i="12"/>
  <c r="B178" i="12"/>
  <c r="D177" i="12"/>
  <c r="C177" i="12"/>
  <c r="A177" i="12"/>
  <c r="D176" i="12"/>
  <c r="C176" i="12"/>
  <c r="B176" i="12"/>
  <c r="D175" i="12"/>
  <c r="C175" i="12"/>
  <c r="B175" i="12"/>
  <c r="D174" i="12"/>
  <c r="C174" i="12"/>
  <c r="B174" i="12"/>
  <c r="D173" i="12"/>
  <c r="C173" i="12"/>
  <c r="B173" i="12"/>
  <c r="D172" i="12"/>
  <c r="C172" i="12"/>
  <c r="B172" i="12"/>
  <c r="D171" i="12"/>
  <c r="C171" i="12"/>
  <c r="B171" i="12"/>
  <c r="D170" i="12"/>
  <c r="C170" i="12"/>
  <c r="B170" i="12"/>
  <c r="D169" i="12"/>
  <c r="C169" i="12"/>
  <c r="B169" i="12"/>
  <c r="D168" i="12"/>
  <c r="C168" i="12"/>
  <c r="B168" i="12"/>
  <c r="D167" i="12"/>
  <c r="C167" i="12"/>
  <c r="B167" i="12"/>
  <c r="D166" i="12"/>
  <c r="C166" i="12"/>
  <c r="B166" i="12"/>
  <c r="D165" i="12"/>
  <c r="C165" i="12"/>
  <c r="A165" i="12"/>
  <c r="D164" i="12"/>
  <c r="C164" i="12"/>
  <c r="B164" i="12"/>
  <c r="D163" i="12"/>
  <c r="C163" i="12"/>
  <c r="B163" i="12"/>
  <c r="D162" i="12"/>
  <c r="C162" i="12"/>
  <c r="B162" i="12"/>
  <c r="D161" i="12"/>
  <c r="C161" i="12"/>
  <c r="B161" i="12"/>
  <c r="D160" i="12"/>
  <c r="C160" i="12"/>
  <c r="B160" i="12"/>
  <c r="D159" i="12"/>
  <c r="C159" i="12"/>
  <c r="B159" i="12"/>
  <c r="D158" i="12"/>
  <c r="C158" i="12"/>
  <c r="B158" i="12"/>
  <c r="D157" i="12"/>
  <c r="C157" i="12"/>
  <c r="B157" i="12"/>
  <c r="D156" i="12"/>
  <c r="C156" i="12"/>
  <c r="B156" i="12"/>
  <c r="D155" i="12"/>
  <c r="C155" i="12"/>
  <c r="B155" i="12"/>
  <c r="D154" i="12"/>
  <c r="C154" i="12"/>
  <c r="B154" i="12"/>
  <c r="D153" i="12"/>
  <c r="C153" i="12"/>
  <c r="B153" i="12"/>
  <c r="D152" i="12"/>
  <c r="C152" i="12"/>
  <c r="B152" i="12"/>
  <c r="D151" i="12"/>
  <c r="C151" i="12"/>
  <c r="B151" i="12"/>
  <c r="D150" i="12"/>
  <c r="C150" i="12"/>
  <c r="B150" i="12"/>
  <c r="D149" i="12"/>
  <c r="C149" i="12"/>
  <c r="B149" i="12"/>
  <c r="D148" i="12"/>
  <c r="C148" i="12"/>
  <c r="A148" i="12"/>
  <c r="D147" i="12"/>
  <c r="C147" i="12"/>
  <c r="B147" i="12"/>
  <c r="D146" i="12"/>
  <c r="C146" i="12"/>
  <c r="B146" i="12"/>
  <c r="D145" i="12"/>
  <c r="C145" i="12"/>
  <c r="B145" i="12"/>
  <c r="D144" i="12"/>
  <c r="C144" i="12"/>
  <c r="B144" i="12"/>
  <c r="D143" i="12"/>
  <c r="C143" i="12"/>
  <c r="B143" i="12"/>
  <c r="D142" i="12"/>
  <c r="C142" i="12"/>
  <c r="B142" i="12"/>
  <c r="D141" i="12"/>
  <c r="C141" i="12"/>
  <c r="B141" i="12"/>
  <c r="D140" i="12"/>
  <c r="C140" i="12"/>
  <c r="B140" i="12"/>
  <c r="D139" i="12"/>
  <c r="C139" i="12"/>
  <c r="B139" i="12"/>
  <c r="D138" i="12"/>
  <c r="C138" i="12"/>
  <c r="B138" i="12"/>
  <c r="D137" i="12"/>
  <c r="C137" i="12"/>
  <c r="B137" i="12"/>
  <c r="D136" i="12"/>
  <c r="C136" i="12"/>
  <c r="B136" i="12"/>
  <c r="D135" i="12"/>
  <c r="C135" i="12"/>
  <c r="B135" i="12"/>
  <c r="D134" i="12"/>
  <c r="C134" i="12"/>
  <c r="B134" i="12"/>
  <c r="D133" i="12"/>
  <c r="C133" i="12"/>
  <c r="A133" i="12"/>
  <c r="D132" i="12"/>
  <c r="C132" i="12"/>
  <c r="B132" i="12"/>
  <c r="D131" i="12"/>
  <c r="C131" i="12"/>
  <c r="B131" i="12"/>
  <c r="D130" i="12"/>
  <c r="C130" i="12"/>
  <c r="B130" i="12"/>
  <c r="D129" i="12"/>
  <c r="C129" i="12"/>
  <c r="B129" i="12"/>
  <c r="D128" i="12"/>
  <c r="C128" i="12"/>
  <c r="B128" i="12"/>
  <c r="D127" i="12"/>
  <c r="C127" i="12"/>
  <c r="B127" i="12"/>
  <c r="D126" i="12"/>
  <c r="C126" i="12"/>
  <c r="B126" i="12"/>
  <c r="D125" i="12"/>
  <c r="C125" i="12"/>
  <c r="B125" i="12"/>
  <c r="D124" i="12"/>
  <c r="C124" i="12"/>
  <c r="B124" i="12"/>
  <c r="D123" i="12"/>
  <c r="C123" i="12"/>
  <c r="B123" i="12"/>
  <c r="D122" i="12"/>
  <c r="C122" i="12"/>
  <c r="B122" i="12"/>
  <c r="D121" i="12"/>
  <c r="C121" i="12"/>
  <c r="B121" i="12"/>
  <c r="D120" i="12"/>
  <c r="C120" i="12"/>
  <c r="B120" i="12"/>
  <c r="D119" i="12"/>
  <c r="C119" i="12"/>
  <c r="B119" i="12"/>
  <c r="D118" i="12"/>
  <c r="C118" i="12"/>
  <c r="B118" i="12"/>
  <c r="D117" i="12"/>
  <c r="C117" i="12"/>
  <c r="B117" i="12"/>
  <c r="D116" i="12"/>
  <c r="C116" i="12"/>
  <c r="B116" i="12"/>
  <c r="D115" i="12"/>
  <c r="C115" i="12"/>
  <c r="B115" i="12"/>
  <c r="D114" i="12"/>
  <c r="C114" i="12"/>
  <c r="B114" i="12"/>
  <c r="D113" i="12"/>
  <c r="C113" i="12"/>
  <c r="B113" i="12"/>
  <c r="D112" i="12"/>
  <c r="C112" i="12"/>
  <c r="B112" i="12"/>
  <c r="D111" i="12"/>
  <c r="C111" i="12"/>
  <c r="B111" i="12"/>
  <c r="D110" i="12"/>
  <c r="C110" i="12"/>
  <c r="B110" i="12"/>
  <c r="D109" i="12"/>
  <c r="C109" i="12"/>
  <c r="A109" i="12"/>
  <c r="D108" i="12"/>
  <c r="C108" i="12"/>
  <c r="B108" i="12"/>
  <c r="D107" i="12"/>
  <c r="C107" i="12"/>
  <c r="B107" i="12"/>
  <c r="D106" i="12"/>
  <c r="C106" i="12"/>
  <c r="B106" i="12"/>
  <c r="D105" i="12"/>
  <c r="C105" i="12"/>
  <c r="B105" i="12"/>
  <c r="D104" i="12"/>
  <c r="C104" i="12"/>
  <c r="B104" i="12"/>
  <c r="D103" i="12"/>
  <c r="C103" i="12"/>
  <c r="B103" i="12"/>
  <c r="D102" i="12"/>
  <c r="C102" i="12"/>
  <c r="B102" i="12"/>
  <c r="D101" i="12"/>
  <c r="C101" i="12"/>
  <c r="B101" i="12"/>
  <c r="D100" i="12"/>
  <c r="C100" i="12"/>
  <c r="B100" i="12"/>
  <c r="D99" i="12"/>
  <c r="C99" i="12"/>
  <c r="B99" i="12"/>
  <c r="D98" i="12"/>
  <c r="C98" i="12"/>
  <c r="B98" i="12"/>
  <c r="D97" i="12"/>
  <c r="C97" i="12"/>
  <c r="B97" i="12"/>
  <c r="D96" i="12"/>
  <c r="C96" i="12"/>
  <c r="B96" i="12"/>
  <c r="D95" i="12"/>
  <c r="C95" i="12"/>
  <c r="B95" i="12"/>
  <c r="D94" i="12"/>
  <c r="C94" i="12"/>
  <c r="B94" i="12"/>
  <c r="D93" i="12"/>
  <c r="C93" i="12"/>
  <c r="B93" i="12"/>
  <c r="D92" i="12"/>
  <c r="C92" i="12"/>
  <c r="B92" i="12"/>
  <c r="D91" i="12"/>
  <c r="C91" i="12"/>
  <c r="B91" i="12"/>
  <c r="D90" i="12"/>
  <c r="C90" i="12"/>
  <c r="B90" i="12"/>
  <c r="D89" i="12"/>
  <c r="C89" i="12"/>
  <c r="B89" i="12"/>
  <c r="D88" i="12"/>
  <c r="C88" i="12"/>
  <c r="B88" i="12"/>
  <c r="D87" i="12"/>
  <c r="C87" i="12"/>
  <c r="B87" i="12"/>
  <c r="D86" i="12"/>
  <c r="C86" i="12"/>
  <c r="B86" i="12"/>
  <c r="D85" i="12"/>
  <c r="C85" i="12"/>
  <c r="B85" i="12"/>
  <c r="D84" i="12"/>
  <c r="C84" i="12"/>
  <c r="B84" i="12"/>
  <c r="D83" i="12"/>
  <c r="C83" i="12"/>
  <c r="B83" i="12"/>
  <c r="D82" i="12"/>
  <c r="C82" i="12"/>
  <c r="B82" i="12"/>
  <c r="D81" i="12"/>
  <c r="C81" i="12"/>
  <c r="B81" i="12"/>
  <c r="D80" i="12"/>
  <c r="C80" i="12"/>
  <c r="B80" i="12"/>
  <c r="D79" i="12"/>
  <c r="C79" i="12"/>
  <c r="A79" i="12"/>
  <c r="D78" i="12"/>
  <c r="C78" i="12"/>
  <c r="B78" i="12"/>
  <c r="D77" i="12"/>
  <c r="C77" i="12"/>
  <c r="B77" i="12"/>
  <c r="D76" i="12"/>
  <c r="C76" i="12"/>
  <c r="B76" i="12"/>
  <c r="D75" i="12"/>
  <c r="C75" i="12"/>
  <c r="B75" i="12"/>
  <c r="D74" i="12"/>
  <c r="C74" i="12"/>
  <c r="B74" i="12"/>
  <c r="D73" i="12"/>
  <c r="C73" i="12"/>
  <c r="B73" i="12"/>
  <c r="D72" i="12"/>
  <c r="C72" i="12"/>
  <c r="B72" i="12"/>
  <c r="D71" i="12"/>
  <c r="C71" i="12"/>
  <c r="B71" i="12"/>
  <c r="D70" i="12"/>
  <c r="C70" i="12"/>
  <c r="B70" i="12"/>
  <c r="D69" i="12"/>
  <c r="C69" i="12"/>
  <c r="B69" i="12"/>
  <c r="D68" i="12"/>
  <c r="C68" i="12"/>
  <c r="B68" i="12"/>
  <c r="D67" i="12"/>
  <c r="C67" i="12"/>
  <c r="B67" i="12"/>
  <c r="D66" i="12"/>
  <c r="C66" i="12"/>
  <c r="B66" i="12"/>
  <c r="D65" i="12"/>
  <c r="C65" i="12"/>
  <c r="B65" i="12"/>
  <c r="D64" i="12"/>
  <c r="C64" i="12"/>
  <c r="B64" i="12"/>
  <c r="D63" i="12"/>
  <c r="C63" i="12"/>
  <c r="A63" i="12"/>
  <c r="D62" i="12"/>
  <c r="C62" i="12"/>
  <c r="B62" i="12"/>
  <c r="D61" i="12"/>
  <c r="C61" i="12"/>
  <c r="B61" i="12"/>
  <c r="D60" i="12"/>
  <c r="C60" i="12"/>
  <c r="B60" i="12"/>
  <c r="D59" i="12"/>
  <c r="C59" i="12"/>
  <c r="B59" i="12"/>
  <c r="D58" i="12"/>
  <c r="C58" i="12"/>
  <c r="B58" i="12"/>
  <c r="D57" i="12"/>
  <c r="C57" i="12"/>
  <c r="B57" i="12"/>
  <c r="D56" i="12"/>
  <c r="C56" i="12"/>
  <c r="B56" i="12"/>
  <c r="D55" i="12"/>
  <c r="C55" i="12"/>
  <c r="B55" i="12"/>
  <c r="D54" i="12"/>
  <c r="C54" i="12"/>
  <c r="B54" i="12"/>
  <c r="D53" i="12"/>
  <c r="C53" i="12"/>
  <c r="B53" i="12"/>
  <c r="D52" i="12"/>
  <c r="C52" i="12"/>
  <c r="B52" i="12"/>
  <c r="D51" i="12"/>
  <c r="C51" i="12"/>
  <c r="B51" i="12"/>
  <c r="D50" i="12"/>
  <c r="C50" i="12"/>
  <c r="B50" i="12"/>
  <c r="D49" i="12"/>
  <c r="C49" i="12"/>
  <c r="B49" i="12"/>
  <c r="D48" i="12"/>
  <c r="C48" i="12"/>
  <c r="B48" i="12"/>
  <c r="D47" i="12"/>
  <c r="C47" i="12"/>
  <c r="B47" i="12"/>
  <c r="D46" i="12"/>
  <c r="C46" i="12"/>
  <c r="A46" i="12"/>
  <c r="D45" i="12"/>
  <c r="C45" i="12"/>
  <c r="B45" i="12"/>
  <c r="D44" i="12"/>
  <c r="C44" i="12"/>
  <c r="B44" i="12"/>
  <c r="D43" i="12"/>
  <c r="C43" i="12"/>
  <c r="B43" i="12"/>
  <c r="D42" i="12"/>
  <c r="C42" i="12"/>
  <c r="B42" i="12"/>
  <c r="D41" i="12"/>
  <c r="C41" i="12"/>
  <c r="B41" i="12"/>
  <c r="D40" i="12"/>
  <c r="C40" i="12"/>
  <c r="A40" i="12"/>
  <c r="D39" i="12"/>
  <c r="C39" i="12"/>
  <c r="B39" i="12"/>
  <c r="D38" i="12"/>
  <c r="C38" i="12"/>
  <c r="B38" i="12"/>
  <c r="D37" i="12"/>
  <c r="C37" i="12"/>
  <c r="B37" i="12"/>
  <c r="D36" i="12"/>
  <c r="C36" i="12"/>
  <c r="B36" i="12"/>
  <c r="D35" i="12"/>
  <c r="C35" i="12"/>
  <c r="B35" i="12"/>
  <c r="D34" i="12"/>
  <c r="C34" i="12"/>
  <c r="B34" i="12"/>
  <c r="D33" i="12"/>
  <c r="C33" i="12"/>
  <c r="B33" i="12"/>
  <c r="D32" i="12"/>
  <c r="C32" i="12"/>
  <c r="A32" i="12"/>
  <c r="D31" i="12"/>
  <c r="B31" i="12"/>
  <c r="D30" i="12"/>
  <c r="B30" i="12"/>
  <c r="D29" i="12"/>
  <c r="B29" i="12"/>
  <c r="D28" i="12"/>
  <c r="B28" i="12"/>
  <c r="D27" i="12"/>
  <c r="B27" i="12"/>
  <c r="D26" i="12"/>
  <c r="B26" i="12"/>
  <c r="D25" i="12"/>
  <c r="B25" i="12"/>
  <c r="D23" i="12"/>
  <c r="C23" i="12"/>
  <c r="A23" i="12"/>
  <c r="D22" i="12"/>
  <c r="C22" i="12"/>
  <c r="B22" i="12"/>
  <c r="D21" i="12"/>
  <c r="C21" i="12"/>
  <c r="B21" i="12"/>
  <c r="D20" i="12"/>
  <c r="C20" i="12"/>
  <c r="B20" i="12"/>
  <c r="D19" i="12"/>
  <c r="C19" i="12"/>
  <c r="B19" i="12"/>
  <c r="D18" i="12"/>
  <c r="C18" i="12"/>
  <c r="B18" i="12"/>
  <c r="D17" i="12"/>
  <c r="C17" i="12"/>
  <c r="A17" i="12"/>
  <c r="D16" i="12"/>
  <c r="C16" i="12"/>
  <c r="B16" i="12"/>
  <c r="D15" i="12"/>
  <c r="C15" i="12"/>
  <c r="B15" i="12"/>
  <c r="D14" i="12"/>
  <c r="C14" i="12"/>
  <c r="B14" i="12"/>
  <c r="D13" i="12"/>
  <c r="C13" i="12"/>
  <c r="B13" i="12"/>
  <c r="D12" i="12"/>
  <c r="C12" i="12"/>
  <c r="B12" i="12"/>
  <c r="D11" i="12"/>
  <c r="C11" i="12"/>
  <c r="B11" i="12"/>
  <c r="D10" i="12"/>
  <c r="C10" i="12"/>
  <c r="B10" i="12"/>
  <c r="D9" i="12"/>
  <c r="C9" i="12"/>
  <c r="B9" i="12"/>
  <c r="D8" i="12"/>
  <c r="C8" i="12"/>
  <c r="B8" i="12"/>
  <c r="D7" i="12"/>
  <c r="C7" i="12"/>
  <c r="A7" i="12"/>
  <c r="B259" i="11"/>
  <c r="B258" i="11"/>
  <c r="B257" i="11"/>
  <c r="B256" i="11"/>
  <c r="B255" i="11"/>
  <c r="B254" i="11"/>
  <c r="B253" i="11"/>
  <c r="B252" i="11"/>
  <c r="B251" i="11"/>
  <c r="B250" i="11"/>
  <c r="B249" i="11"/>
  <c r="B248" i="11"/>
  <c r="A247" i="11"/>
  <c r="B246" i="11"/>
  <c r="B245" i="11"/>
  <c r="B244" i="11"/>
  <c r="B243" i="11"/>
  <c r="B242" i="11"/>
  <c r="B241" i="11"/>
  <c r="B240" i="11"/>
  <c r="B239" i="11"/>
  <c r="B238" i="11"/>
  <c r="B237" i="11"/>
  <c r="B236" i="11"/>
  <c r="B235" i="11"/>
  <c r="B234" i="11"/>
  <c r="B233" i="11"/>
  <c r="B232" i="11"/>
  <c r="B231" i="11"/>
  <c r="B230" i="11"/>
  <c r="B229" i="11"/>
  <c r="B228" i="11"/>
  <c r="B227" i="11"/>
  <c r="B226" i="11"/>
  <c r="B225" i="11"/>
  <c r="B224" i="11"/>
  <c r="B223" i="11"/>
  <c r="B222" i="11"/>
  <c r="B221" i="11"/>
  <c r="B220" i="11"/>
  <c r="B219" i="11"/>
  <c r="B218" i="11"/>
  <c r="A217" i="11"/>
  <c r="B216" i="11"/>
  <c r="B215" i="11"/>
  <c r="B214" i="11"/>
  <c r="B213" i="11"/>
  <c r="A212" i="11"/>
  <c r="B211" i="11"/>
  <c r="B210" i="11"/>
  <c r="B209" i="11"/>
  <c r="B208" i="11"/>
  <c r="A207" i="11"/>
  <c r="B206" i="11"/>
  <c r="B205" i="11"/>
  <c r="B204" i="11"/>
  <c r="B203" i="11"/>
  <c r="B202" i="11"/>
  <c r="B201" i="11"/>
  <c r="B200" i="11"/>
  <c r="A199" i="11"/>
  <c r="B198" i="11"/>
  <c r="B197" i="11"/>
  <c r="B196" i="11"/>
  <c r="B195" i="11"/>
  <c r="B194" i="11"/>
  <c r="B193" i="11"/>
  <c r="A192" i="11"/>
  <c r="B191" i="11"/>
  <c r="B190" i="11"/>
  <c r="A189" i="11"/>
  <c r="B188" i="11"/>
  <c r="B187" i="11"/>
  <c r="B186" i="11"/>
  <c r="B185" i="11"/>
  <c r="B184" i="11"/>
  <c r="B183" i="11"/>
  <c r="B182" i="11"/>
  <c r="B181" i="11"/>
  <c r="B180" i="11"/>
  <c r="B179" i="11"/>
  <c r="B178" i="11"/>
  <c r="B177" i="11"/>
  <c r="B176" i="11"/>
  <c r="B175" i="11"/>
  <c r="B174" i="11"/>
  <c r="A173" i="11"/>
  <c r="B172" i="11"/>
  <c r="B171" i="11"/>
  <c r="A170" i="11"/>
  <c r="B169" i="11"/>
  <c r="B168" i="11"/>
  <c r="B167" i="11"/>
  <c r="B166" i="11"/>
  <c r="B165" i="11"/>
  <c r="A164" i="11"/>
  <c r="B163" i="11"/>
  <c r="B162" i="11"/>
  <c r="B161" i="11"/>
  <c r="A160" i="11"/>
  <c r="B159" i="11"/>
  <c r="B158" i="11"/>
  <c r="B157" i="11"/>
  <c r="B156" i="11"/>
  <c r="B155" i="11"/>
  <c r="B154" i="11"/>
  <c r="B153" i="11"/>
  <c r="B152" i="11"/>
  <c r="B151" i="11"/>
  <c r="A150" i="11"/>
  <c r="B149" i="11"/>
  <c r="B148" i="11"/>
  <c r="B147" i="11"/>
  <c r="B146" i="11"/>
  <c r="A145" i="11"/>
  <c r="B144" i="11"/>
  <c r="B143" i="11"/>
  <c r="A142" i="11"/>
  <c r="B141" i="11"/>
  <c r="B140" i="11"/>
  <c r="B139" i="11"/>
  <c r="B138" i="11"/>
  <c r="B137" i="11"/>
  <c r="B136" i="11"/>
  <c r="A135" i="11"/>
  <c r="B134" i="11"/>
  <c r="B133" i="11"/>
  <c r="B132" i="11"/>
  <c r="B131" i="11"/>
  <c r="A130" i="11"/>
  <c r="B129" i="11"/>
  <c r="B128" i="11"/>
  <c r="B127" i="11"/>
  <c r="B126" i="11"/>
  <c r="A125" i="11"/>
  <c r="I120" i="11"/>
  <c r="G120" i="11"/>
  <c r="B120" i="11"/>
  <c r="I119" i="11"/>
  <c r="G119" i="11"/>
  <c r="B119" i="11"/>
  <c r="I118" i="11"/>
  <c r="G118" i="11"/>
  <c r="B118" i="11"/>
  <c r="I117" i="11"/>
  <c r="G117" i="11"/>
  <c r="B117" i="11"/>
  <c r="I116" i="11"/>
  <c r="G116" i="11"/>
  <c r="B116" i="11"/>
  <c r="I115" i="11"/>
  <c r="G115" i="11"/>
  <c r="B115" i="11"/>
  <c r="I114" i="11"/>
  <c r="G114" i="11"/>
  <c r="B114" i="11"/>
  <c r="I113" i="11"/>
  <c r="G113" i="11"/>
  <c r="B113" i="11"/>
  <c r="A112" i="11"/>
  <c r="I111" i="11"/>
  <c r="G111" i="11"/>
  <c r="B111" i="11"/>
  <c r="I110" i="11"/>
  <c r="G110" i="11"/>
  <c r="B110" i="11"/>
  <c r="I109" i="11"/>
  <c r="G109" i="11"/>
  <c r="B109" i="11"/>
  <c r="I108" i="11"/>
  <c r="G108" i="11"/>
  <c r="B108" i="11"/>
  <c r="I107" i="11"/>
  <c r="G107" i="11"/>
  <c r="B107" i="11"/>
  <c r="I106" i="11"/>
  <c r="G106" i="11"/>
  <c r="B106" i="11"/>
  <c r="I105" i="11"/>
  <c r="G105" i="11"/>
  <c r="B105" i="11"/>
  <c r="I104" i="11"/>
  <c r="G104" i="11"/>
  <c r="B104" i="11"/>
  <c r="I103" i="11"/>
  <c r="G103" i="11"/>
  <c r="B103" i="11"/>
  <c r="I102" i="11"/>
  <c r="G102" i="11"/>
  <c r="B102" i="11"/>
  <c r="I101" i="11"/>
  <c r="G101" i="11"/>
  <c r="B101" i="11"/>
  <c r="I100" i="11"/>
  <c r="G100" i="11"/>
  <c r="B100" i="11"/>
  <c r="I99" i="11"/>
  <c r="G99" i="11"/>
  <c r="B99" i="11"/>
  <c r="I98" i="11"/>
  <c r="G98" i="11"/>
  <c r="B98" i="11"/>
  <c r="I97" i="11"/>
  <c r="G97" i="11"/>
  <c r="B97" i="11"/>
  <c r="A96" i="11"/>
  <c r="I95" i="11"/>
  <c r="G95" i="11"/>
  <c r="B95" i="11"/>
  <c r="I94" i="11"/>
  <c r="G94" i="11"/>
  <c r="B94" i="11"/>
  <c r="I93" i="11"/>
  <c r="G93" i="11"/>
  <c r="B93" i="11"/>
  <c r="I92" i="11"/>
  <c r="G92" i="11"/>
  <c r="B92" i="11"/>
  <c r="I91" i="11"/>
  <c r="G91" i="11"/>
  <c r="B91" i="11"/>
  <c r="A90" i="11"/>
  <c r="I89" i="11"/>
  <c r="G89" i="11"/>
  <c r="B89" i="11"/>
  <c r="I88" i="11"/>
  <c r="G88" i="11"/>
  <c r="B88" i="11"/>
  <c r="I87" i="11"/>
  <c r="G87" i="11"/>
  <c r="B87" i="11"/>
  <c r="I86" i="11"/>
  <c r="G86" i="11"/>
  <c r="B86" i="11"/>
  <c r="I85" i="11"/>
  <c r="G85" i="11"/>
  <c r="B85" i="11"/>
  <c r="I84" i="11"/>
  <c r="G84" i="11"/>
  <c r="B84" i="11"/>
  <c r="I83" i="11"/>
  <c r="G83" i="11"/>
  <c r="B83" i="11"/>
  <c r="I82" i="11"/>
  <c r="G82" i="11"/>
  <c r="B82" i="11"/>
  <c r="I81" i="11"/>
  <c r="G81" i="11"/>
  <c r="B81" i="11"/>
  <c r="I80" i="11"/>
  <c r="G80" i="11"/>
  <c r="B80" i="11"/>
  <c r="I79" i="11"/>
  <c r="G79" i="11"/>
  <c r="B79" i="11"/>
  <c r="I78" i="11"/>
  <c r="G78" i="11"/>
  <c r="B78" i="11"/>
  <c r="I77" i="11"/>
  <c r="G77" i="11"/>
  <c r="B77" i="11"/>
  <c r="A76" i="11"/>
  <c r="I75" i="11"/>
  <c r="G75" i="11"/>
  <c r="B75" i="11"/>
  <c r="I74" i="11"/>
  <c r="G74" i="11"/>
  <c r="B74" i="11"/>
  <c r="I73" i="11"/>
  <c r="G73" i="11"/>
  <c r="B73" i="11"/>
  <c r="I72" i="11"/>
  <c r="G72" i="11"/>
  <c r="B72" i="11"/>
  <c r="I71" i="11"/>
  <c r="G71" i="11"/>
  <c r="B71" i="11"/>
  <c r="I70" i="11"/>
  <c r="G70" i="11"/>
  <c r="B70" i="11"/>
  <c r="I69" i="11"/>
  <c r="G69" i="11"/>
  <c r="B69" i="11"/>
  <c r="I68" i="11"/>
  <c r="G68" i="11"/>
  <c r="B68" i="11"/>
  <c r="A67" i="11"/>
  <c r="I66" i="11"/>
  <c r="G66" i="11"/>
  <c r="B66" i="11"/>
  <c r="I65" i="11"/>
  <c r="G65" i="11"/>
  <c r="B65" i="11"/>
  <c r="A64" i="11"/>
  <c r="I63" i="11"/>
  <c r="G63" i="11"/>
  <c r="B63" i="11"/>
  <c r="I62" i="11"/>
  <c r="G62" i="11"/>
  <c r="B62" i="11"/>
  <c r="A61" i="11"/>
  <c r="I60" i="11"/>
  <c r="G60" i="11"/>
  <c r="B60" i="11"/>
  <c r="I59" i="11"/>
  <c r="G59" i="11"/>
  <c r="B59" i="11"/>
  <c r="I58" i="11"/>
  <c r="G58" i="11"/>
  <c r="B58" i="11"/>
  <c r="A57" i="11"/>
  <c r="I56" i="11"/>
  <c r="G56" i="11"/>
  <c r="B56" i="11"/>
  <c r="I55" i="11"/>
  <c r="G55" i="11"/>
  <c r="B55" i="11"/>
  <c r="I54" i="11"/>
  <c r="G54" i="11"/>
  <c r="B54" i="11"/>
  <c r="I53" i="11"/>
  <c r="G53" i="11"/>
  <c r="B53" i="11"/>
  <c r="A52" i="11"/>
  <c r="I51" i="11"/>
  <c r="G51" i="11"/>
  <c r="B51" i="11"/>
  <c r="I50" i="11"/>
  <c r="G50" i="11"/>
  <c r="B50" i="11"/>
  <c r="I49" i="11"/>
  <c r="G49" i="11"/>
  <c r="B49" i="11"/>
  <c r="I48" i="11"/>
  <c r="G48" i="11"/>
  <c r="B48" i="11"/>
  <c r="I47" i="11"/>
  <c r="G47" i="11"/>
  <c r="B47" i="11"/>
  <c r="A46" i="11"/>
  <c r="A43" i="11"/>
  <c r="A42" i="11"/>
  <c r="A41" i="11"/>
  <c r="A40" i="11"/>
  <c r="A39" i="11"/>
  <c r="A38" i="11"/>
  <c r="B30" i="11"/>
  <c r="G30" i="11" s="1"/>
  <c r="G29" i="11"/>
  <c r="B29" i="11"/>
  <c r="B28" i="11"/>
  <c r="G28" i="11" s="1"/>
  <c r="G27" i="11"/>
  <c r="B27" i="11"/>
  <c r="B26" i="11"/>
  <c r="G26" i="11" s="1"/>
  <c r="B25" i="11"/>
  <c r="G25" i="11" s="1"/>
  <c r="B24" i="11"/>
  <c r="G24" i="11" s="1"/>
  <c r="B23" i="11"/>
  <c r="G23" i="11" s="1"/>
  <c r="B22" i="11"/>
  <c r="G22" i="11" s="1"/>
  <c r="E21" i="11"/>
  <c r="D21" i="11"/>
  <c r="B21" i="11"/>
  <c r="C17" i="11"/>
  <c r="A10" i="11"/>
  <c r="A9" i="11"/>
  <c r="A8" i="11"/>
  <c r="A7" i="11"/>
  <c r="A6" i="11"/>
  <c r="A5" i="11"/>
  <c r="I2" i="11"/>
  <c r="I368" i="10" a="1"/>
  <c r="I368" i="10" s="1"/>
  <c r="L368" i="10" s="1"/>
  <c r="B368" i="10" a="1"/>
  <c r="B368" i="10" s="1"/>
  <c r="I367" i="10" a="1"/>
  <c r="I367" i="10" s="1"/>
  <c r="B367" i="10" a="1"/>
  <c r="B367" i="10" s="1"/>
  <c r="I366" i="10" a="1"/>
  <c r="I366" i="10" s="1"/>
  <c r="M366" i="10" s="1"/>
  <c r="B366" i="10" a="1"/>
  <c r="B366" i="10" s="1"/>
  <c r="I365" i="10" a="1"/>
  <c r="I365" i="10" s="1"/>
  <c r="B365" i="10" a="1"/>
  <c r="B365" i="10" s="1"/>
  <c r="E365" i="10" s="1"/>
  <c r="I364" i="10" a="1"/>
  <c r="I364" i="10" s="1"/>
  <c r="B364" i="10" a="1"/>
  <c r="B364" i="10"/>
  <c r="I363" i="10" a="1"/>
  <c r="I363" i="10" s="1"/>
  <c r="B363" i="10" a="1"/>
  <c r="B363" i="10"/>
  <c r="I362" i="10" a="1"/>
  <c r="I362" i="10" s="1"/>
  <c r="B362" i="10" a="1"/>
  <c r="B362" i="10" s="1"/>
  <c r="I361" i="10" a="1"/>
  <c r="I361" i="10"/>
  <c r="J361" i="10" s="1"/>
  <c r="B361" i="10" a="1"/>
  <c r="B361" i="10" s="1"/>
  <c r="M360" i="10"/>
  <c r="I360" i="10" a="1"/>
  <c r="I360" i="10" s="1"/>
  <c r="J360" i="10" s="1"/>
  <c r="B360" i="10" a="1"/>
  <c r="B360" i="10" s="1"/>
  <c r="I359" i="10" a="1"/>
  <c r="I359" i="10" s="1"/>
  <c r="L359" i="10" s="1"/>
  <c r="B359" i="10" a="1"/>
  <c r="B359" i="10" s="1"/>
  <c r="I358" i="10" a="1"/>
  <c r="I358" i="10"/>
  <c r="K358" i="10" s="1"/>
  <c r="B358" i="10" a="1"/>
  <c r="B358" i="10" s="1"/>
  <c r="I357" i="10" a="1"/>
  <c r="I357" i="10" s="1"/>
  <c r="J357" i="10" s="1"/>
  <c r="B357" i="10" a="1"/>
  <c r="B357" i="10" s="1"/>
  <c r="F357" i="10" s="1"/>
  <c r="I356" i="10" a="1"/>
  <c r="I356" i="10" s="1"/>
  <c r="B356" i="10" a="1"/>
  <c r="B356" i="10" s="1"/>
  <c r="I355" i="10" a="1"/>
  <c r="I355" i="10" s="1"/>
  <c r="B355" i="10" a="1"/>
  <c r="B355" i="10" s="1"/>
  <c r="I354" i="10" a="1"/>
  <c r="I354" i="10" s="1"/>
  <c r="B354" i="10" a="1"/>
  <c r="B354" i="10" s="1"/>
  <c r="I353" i="10" a="1"/>
  <c r="I353" i="10" s="1"/>
  <c r="B353" i="10" a="1"/>
  <c r="B353" i="10" s="1"/>
  <c r="D353" i="10" s="1"/>
  <c r="I352" i="10" a="1"/>
  <c r="I352" i="10" s="1"/>
  <c r="B352" i="10" a="1"/>
  <c r="B352" i="10" s="1"/>
  <c r="I351" i="10" a="1"/>
  <c r="I351" i="10" s="1"/>
  <c r="B351" i="10" a="1"/>
  <c r="B351" i="10" s="1"/>
  <c r="C351" i="10" s="1"/>
  <c r="I350" i="10" a="1"/>
  <c r="I350" i="10" s="1"/>
  <c r="L350" i="10" s="1"/>
  <c r="B350" i="10" a="1"/>
  <c r="B350" i="10"/>
  <c r="I349" i="10" a="1"/>
  <c r="I349" i="10"/>
  <c r="B349" i="10" a="1"/>
  <c r="B349" i="10" s="1"/>
  <c r="I348" i="10" a="1"/>
  <c r="I348" i="10"/>
  <c r="B348" i="10" a="1"/>
  <c r="B348" i="10" s="1"/>
  <c r="I347" i="10" a="1"/>
  <c r="I347" i="10" s="1"/>
  <c r="L347" i="10" s="1"/>
  <c r="B347" i="10" a="1"/>
  <c r="B347" i="10" s="1"/>
  <c r="F347" i="10" s="1"/>
  <c r="I346" i="10" a="1"/>
  <c r="I346" i="10" s="1"/>
  <c r="K346" i="10" s="1"/>
  <c r="B346" i="10" a="1"/>
  <c r="B346" i="10" s="1"/>
  <c r="I345" i="10" a="1"/>
  <c r="I345" i="10" s="1"/>
  <c r="B345" i="10" a="1"/>
  <c r="B345" i="10" s="1"/>
  <c r="D345" i="10" s="1"/>
  <c r="I344" i="10" a="1"/>
  <c r="I344" i="10"/>
  <c r="B344" i="10" a="1"/>
  <c r="B344" i="10" s="1"/>
  <c r="I343" i="10" a="1"/>
  <c r="I343" i="10"/>
  <c r="B343" i="10" a="1"/>
  <c r="B343" i="10" s="1"/>
  <c r="E343" i="10" s="1"/>
  <c r="I342" i="10" a="1"/>
  <c r="I342" i="10" s="1"/>
  <c r="B342" i="10" a="1"/>
  <c r="B342" i="10" s="1"/>
  <c r="E342" i="10" s="1"/>
  <c r="I341" i="10" a="1"/>
  <c r="I341" i="10" s="1"/>
  <c r="B341" i="10" a="1"/>
  <c r="B341" i="10" s="1"/>
  <c r="I340" i="10" a="1"/>
  <c r="I340" i="10"/>
  <c r="B340" i="10" a="1"/>
  <c r="B340" i="10" s="1"/>
  <c r="I339" i="10" a="1"/>
  <c r="I339" i="10" s="1"/>
  <c r="L339" i="10" s="1"/>
  <c r="B339" i="10" a="1"/>
  <c r="B339" i="10" s="1"/>
  <c r="F339" i="10" s="1"/>
  <c r="I338" i="10" a="1"/>
  <c r="I338" i="10" s="1"/>
  <c r="B338" i="10" a="1"/>
  <c r="B338" i="10" s="1"/>
  <c r="I337" i="10" a="1"/>
  <c r="I337" i="10" s="1"/>
  <c r="B337" i="10" a="1"/>
  <c r="B337" i="10" s="1"/>
  <c r="D337" i="10" s="1"/>
  <c r="I336" i="10" a="1"/>
  <c r="I336" i="10" s="1"/>
  <c r="B336" i="10" a="1"/>
  <c r="B336" i="10" s="1"/>
  <c r="I335" i="10" a="1"/>
  <c r="I335" i="10" s="1"/>
  <c r="J335" i="10" s="1"/>
  <c r="B335" i="10" a="1"/>
  <c r="B335" i="10" s="1"/>
  <c r="E335" i="10" s="1"/>
  <c r="I334" i="10" a="1"/>
  <c r="I334" i="10" s="1"/>
  <c r="B334" i="10" a="1"/>
  <c r="B334" i="10" s="1"/>
  <c r="I333" i="10" a="1"/>
  <c r="I333" i="10" s="1"/>
  <c r="B333" i="10" a="1"/>
  <c r="B333" i="10" s="1"/>
  <c r="I332" i="10" a="1"/>
  <c r="I332" i="10" s="1"/>
  <c r="B332" i="10" a="1"/>
  <c r="B332" i="10" s="1"/>
  <c r="I331" i="10" a="1"/>
  <c r="I331" i="10" s="1"/>
  <c r="L331" i="10" s="1"/>
  <c r="B331" i="10" a="1"/>
  <c r="B331" i="10" s="1"/>
  <c r="F331" i="10" s="1"/>
  <c r="I330" i="10" a="1"/>
  <c r="I330" i="10" s="1"/>
  <c r="K330" i="10" s="1"/>
  <c r="B330" i="10" a="1"/>
  <c r="B330" i="10" s="1"/>
  <c r="I329" i="10" a="1"/>
  <c r="I329" i="10" s="1"/>
  <c r="B329" i="10" a="1"/>
  <c r="B329" i="10" s="1"/>
  <c r="D329" i="10" s="1"/>
  <c r="I328" i="10" a="1"/>
  <c r="I328" i="10"/>
  <c r="B328" i="10" a="1"/>
  <c r="B328" i="10" s="1"/>
  <c r="I327" i="10" a="1"/>
  <c r="I327" i="10" s="1"/>
  <c r="J327" i="10" s="1"/>
  <c r="B327" i="10" a="1"/>
  <c r="B327" i="10" s="1"/>
  <c r="E327" i="10" s="1"/>
  <c r="I326" i="10" a="1"/>
  <c r="I326" i="10" s="1"/>
  <c r="B326" i="10" a="1"/>
  <c r="B326" i="10" s="1"/>
  <c r="I325" i="10" a="1"/>
  <c r="I325" i="10" s="1"/>
  <c r="B325" i="10" a="1"/>
  <c r="B325" i="10" s="1"/>
  <c r="I324" i="10" a="1"/>
  <c r="I324" i="10" s="1"/>
  <c r="B324" i="10" a="1"/>
  <c r="B324" i="10" s="1"/>
  <c r="I323" i="10" a="1"/>
  <c r="I323" i="10" s="1"/>
  <c r="B323" i="10" a="1"/>
  <c r="B323" i="10" s="1"/>
  <c r="F323" i="10" s="1"/>
  <c r="I322" i="10" a="1"/>
  <c r="I322" i="10" s="1"/>
  <c r="K322" i="10" s="1"/>
  <c r="B322" i="10" a="1"/>
  <c r="B322" i="10" s="1"/>
  <c r="I321" i="10" a="1"/>
  <c r="I321" i="10" s="1"/>
  <c r="B321" i="10" a="1"/>
  <c r="B321" i="10" s="1"/>
  <c r="D321" i="10" s="1"/>
  <c r="I320" i="10" a="1"/>
  <c r="I320" i="10"/>
  <c r="B320" i="10" a="1"/>
  <c r="B320" i="10" s="1"/>
  <c r="I319" i="10" a="1"/>
  <c r="I319" i="10" s="1"/>
  <c r="J319" i="10" s="1"/>
  <c r="B319" i="10" a="1"/>
  <c r="B319" i="10" s="1"/>
  <c r="F319" i="10" s="1"/>
  <c r="I318" i="10" a="1"/>
  <c r="I318" i="10" s="1"/>
  <c r="L318" i="10" s="1"/>
  <c r="B318" i="10" a="1"/>
  <c r="B318" i="10" s="1"/>
  <c r="I317" i="10" a="1"/>
  <c r="I317" i="10" s="1"/>
  <c r="B317" i="10" a="1"/>
  <c r="B317" i="10" s="1"/>
  <c r="I316" i="10" a="1"/>
  <c r="I316" i="10" s="1"/>
  <c r="B316" i="10" a="1"/>
  <c r="B316" i="10" s="1"/>
  <c r="I315" i="10" a="1"/>
  <c r="I315" i="10"/>
  <c r="L315" i="10" s="1"/>
  <c r="B315" i="10" a="1"/>
  <c r="B315" i="10" s="1"/>
  <c r="F315" i="10" s="1"/>
  <c r="I314" i="10" a="1"/>
  <c r="I314" i="10" s="1"/>
  <c r="K314" i="10" s="1"/>
  <c r="B314" i="10" a="1"/>
  <c r="B314" i="10" s="1"/>
  <c r="I313" i="10" a="1"/>
  <c r="I313" i="10" s="1"/>
  <c r="B313" i="10" a="1"/>
  <c r="B313" i="10" s="1"/>
  <c r="D313" i="10" s="1"/>
  <c r="I312" i="10" a="1"/>
  <c r="I312" i="10" s="1"/>
  <c r="B312" i="10" a="1"/>
  <c r="B312" i="10" s="1"/>
  <c r="I311" i="10" a="1"/>
  <c r="I311" i="10" s="1"/>
  <c r="J311" i="10" s="1"/>
  <c r="B311" i="10" a="1"/>
  <c r="B311" i="10" s="1"/>
  <c r="I310" i="10" a="1"/>
  <c r="I310" i="10" s="1"/>
  <c r="L310" i="10" s="1"/>
  <c r="B310" i="10" a="1"/>
  <c r="B310" i="10"/>
  <c r="E310" i="10" s="1"/>
  <c r="I309" i="10" a="1"/>
  <c r="I309" i="10"/>
  <c r="B309" i="10" a="1"/>
  <c r="B309" i="10" s="1"/>
  <c r="I308" i="10" a="1"/>
  <c r="I308" i="10" s="1"/>
  <c r="B308" i="10" a="1"/>
  <c r="B308" i="10" s="1"/>
  <c r="I307" i="10" a="1"/>
  <c r="I307" i="10"/>
  <c r="M307" i="10" s="1"/>
  <c r="B307" i="10" a="1"/>
  <c r="B307" i="10" s="1"/>
  <c r="F307" i="10" s="1"/>
  <c r="I306" i="10" a="1"/>
  <c r="I306" i="10" s="1"/>
  <c r="B306" i="10" a="1"/>
  <c r="B306" i="10" s="1"/>
  <c r="I305" i="10" a="1"/>
  <c r="I305" i="10" s="1"/>
  <c r="B305" i="10" a="1"/>
  <c r="B305" i="10" s="1"/>
  <c r="D305" i="10" s="1"/>
  <c r="I304" i="10" a="1"/>
  <c r="I304" i="10" s="1"/>
  <c r="B304" i="10" a="1"/>
  <c r="B304" i="10" s="1"/>
  <c r="I303" i="10" a="1"/>
  <c r="I303" i="10"/>
  <c r="B303" i="10" a="1"/>
  <c r="B303" i="10" s="1"/>
  <c r="I302" i="10" a="1"/>
  <c r="I302" i="10" s="1"/>
  <c r="B302" i="10" a="1"/>
  <c r="B302" i="10" s="1"/>
  <c r="I301" i="10" a="1"/>
  <c r="I301" i="10" s="1"/>
  <c r="B301" i="10" a="1"/>
  <c r="B301" i="10" s="1"/>
  <c r="I300" i="10" a="1"/>
  <c r="I300" i="10"/>
  <c r="B300" i="10" a="1"/>
  <c r="B300" i="10" s="1"/>
  <c r="I299" i="10" a="1"/>
  <c r="I299" i="10" s="1"/>
  <c r="B299" i="10" a="1"/>
  <c r="B299" i="10" s="1"/>
  <c r="F299" i="10" s="1"/>
  <c r="I298" i="10" a="1"/>
  <c r="I298" i="10" s="1"/>
  <c r="K298" i="10" s="1"/>
  <c r="B298" i="10" a="1"/>
  <c r="B298" i="10" s="1"/>
  <c r="I297" i="10" a="1"/>
  <c r="I297" i="10" s="1"/>
  <c r="B297" i="10" a="1"/>
  <c r="B297" i="10" s="1"/>
  <c r="D297" i="10" s="1"/>
  <c r="I296" i="10" a="1"/>
  <c r="I296" i="10" s="1"/>
  <c r="B296" i="10" a="1"/>
  <c r="B296" i="10" s="1"/>
  <c r="I295" i="10" a="1"/>
  <c r="I295" i="10" s="1"/>
  <c r="B295" i="10" a="1"/>
  <c r="B295" i="10" s="1"/>
  <c r="C295" i="10" s="1"/>
  <c r="I294" i="10" a="1"/>
  <c r="I294" i="10" s="1"/>
  <c r="M294" i="10" s="1"/>
  <c r="B294" i="10" a="1"/>
  <c r="B294" i="10" s="1"/>
  <c r="I293" i="10" a="1"/>
  <c r="I293" i="10"/>
  <c r="J293" i="10" s="1"/>
  <c r="B293" i="10" a="1"/>
  <c r="B293" i="10" s="1"/>
  <c r="I292" i="10" a="1"/>
  <c r="I292" i="10"/>
  <c r="B292" i="10" a="1"/>
  <c r="B292" i="10" s="1"/>
  <c r="I291" i="10" a="1"/>
  <c r="I291" i="10" s="1"/>
  <c r="L291" i="10" s="1"/>
  <c r="B291" i="10" a="1"/>
  <c r="B291" i="10" s="1"/>
  <c r="F291" i="10" s="1"/>
  <c r="I290" i="10" a="1"/>
  <c r="I290" i="10" s="1"/>
  <c r="K290" i="10" s="1"/>
  <c r="B290" i="10" a="1"/>
  <c r="B290" i="10" s="1"/>
  <c r="I289" i="10" a="1"/>
  <c r="I289" i="10" s="1"/>
  <c r="B289" i="10" a="1"/>
  <c r="B289" i="10" s="1"/>
  <c r="D289" i="10" s="1"/>
  <c r="I288" i="10" a="1"/>
  <c r="I288" i="10" s="1"/>
  <c r="B288" i="10" a="1"/>
  <c r="B288" i="10" s="1"/>
  <c r="I287" i="10" a="1"/>
  <c r="I287" i="10"/>
  <c r="B287" i="10" a="1"/>
  <c r="B287" i="10" s="1"/>
  <c r="I286" i="10" a="1"/>
  <c r="I286" i="10" s="1"/>
  <c r="K286" i="10" s="1"/>
  <c r="B286" i="10" a="1"/>
  <c r="B286" i="10" s="1"/>
  <c r="E286" i="10" s="1"/>
  <c r="I285" i="10" a="1"/>
  <c r="I285" i="10" s="1"/>
  <c r="M285" i="10" s="1"/>
  <c r="B285" i="10" a="1"/>
  <c r="B285" i="10" s="1"/>
  <c r="I284" i="10" a="1"/>
  <c r="I284" i="10"/>
  <c r="B284" i="10" a="1"/>
  <c r="B284" i="10" s="1"/>
  <c r="I283" i="10" a="1"/>
  <c r="I283" i="10"/>
  <c r="B283" i="10" a="1"/>
  <c r="B283" i="10" s="1"/>
  <c r="F283" i="10" s="1"/>
  <c r="I282" i="10" a="1"/>
  <c r="I282" i="10" s="1"/>
  <c r="K282" i="10" s="1"/>
  <c r="B282" i="10" a="1"/>
  <c r="B282" i="10" s="1"/>
  <c r="I281" i="10" a="1"/>
  <c r="I281" i="10" s="1"/>
  <c r="B281" i="10" a="1"/>
  <c r="B281" i="10"/>
  <c r="D281" i="10" s="1"/>
  <c r="I280" i="10" a="1"/>
  <c r="I280" i="10" s="1"/>
  <c r="B280" i="10" a="1"/>
  <c r="B280" i="10" s="1"/>
  <c r="I279" i="10" a="1"/>
  <c r="I279" i="10" s="1"/>
  <c r="J279" i="10" s="1"/>
  <c r="B279" i="10" a="1"/>
  <c r="B279" i="10" s="1"/>
  <c r="D279" i="10" s="1"/>
  <c r="I278" i="10" a="1"/>
  <c r="I278" i="10" s="1"/>
  <c r="K278" i="10" s="1"/>
  <c r="B278" i="10" a="1"/>
  <c r="B278" i="10"/>
  <c r="I277" i="10" a="1"/>
  <c r="I277" i="10" s="1"/>
  <c r="M277" i="10" s="1"/>
  <c r="B277" i="10" a="1"/>
  <c r="B277" i="10" s="1"/>
  <c r="I276" i="10" a="1"/>
  <c r="I276" i="10" s="1"/>
  <c r="B276" i="10" a="1"/>
  <c r="B276" i="10" s="1"/>
  <c r="I275" i="10" a="1"/>
  <c r="I275" i="10" s="1"/>
  <c r="B275" i="10" a="1"/>
  <c r="B275" i="10" s="1"/>
  <c r="F275" i="10" s="1"/>
  <c r="I274" i="10" a="1"/>
  <c r="I274" i="10" s="1"/>
  <c r="B274" i="10" a="1"/>
  <c r="B274" i="10" s="1"/>
  <c r="I273" i="10" a="1"/>
  <c r="I273" i="10" s="1"/>
  <c r="B273" i="10" a="1"/>
  <c r="B273" i="10"/>
  <c r="D273" i="10" s="1"/>
  <c r="I272" i="10" a="1"/>
  <c r="I272" i="10" s="1"/>
  <c r="B272" i="10" a="1"/>
  <c r="B272" i="10"/>
  <c r="I271" i="10" a="1"/>
  <c r="I271" i="10" s="1"/>
  <c r="J271" i="10" s="1"/>
  <c r="B271" i="10" a="1"/>
  <c r="B271" i="10" s="1"/>
  <c r="I270" i="10" a="1"/>
  <c r="I270" i="10" s="1"/>
  <c r="L270" i="10" s="1"/>
  <c r="B270" i="10" a="1"/>
  <c r="B270" i="10" s="1"/>
  <c r="I269" i="10" a="1"/>
  <c r="I269" i="10" s="1"/>
  <c r="B269" i="10" a="1"/>
  <c r="B269" i="10" s="1"/>
  <c r="I268" i="10" a="1"/>
  <c r="I268" i="10" s="1"/>
  <c r="B268" i="10" a="1"/>
  <c r="B268" i="10" s="1"/>
  <c r="I267" i="10" a="1"/>
  <c r="I267" i="10" s="1"/>
  <c r="B267" i="10" a="1"/>
  <c r="B267" i="10" s="1"/>
  <c r="F267" i="10" s="1"/>
  <c r="I266" i="10" a="1"/>
  <c r="I266" i="10" s="1"/>
  <c r="K266" i="10" s="1"/>
  <c r="B266" i="10" a="1"/>
  <c r="B266" i="10" s="1"/>
  <c r="I265" i="10" a="1"/>
  <c r="I265" i="10" s="1"/>
  <c r="B265" i="10" a="1"/>
  <c r="B265" i="10" s="1"/>
  <c r="D265" i="10" s="1"/>
  <c r="I264" i="10" a="1"/>
  <c r="I264" i="10" s="1"/>
  <c r="B264" i="10" a="1"/>
  <c r="B264" i="10"/>
  <c r="I263" i="10" a="1"/>
  <c r="I263" i="10" s="1"/>
  <c r="F263" i="10"/>
  <c r="D263" i="10"/>
  <c r="B263" i="10" a="1"/>
  <c r="B263" i="10" s="1"/>
  <c r="E263" i="10" s="1"/>
  <c r="I262" i="10" a="1"/>
  <c r="I262" i="10" s="1"/>
  <c r="M262" i="10" s="1"/>
  <c r="B262" i="10" a="1"/>
  <c r="B262" i="10" s="1"/>
  <c r="E262" i="10" s="1"/>
  <c r="I261" i="10" a="1"/>
  <c r="I261" i="10"/>
  <c r="B261" i="10" a="1"/>
  <c r="B261" i="10" s="1"/>
  <c r="I260" i="10" a="1"/>
  <c r="I260" i="10" s="1"/>
  <c r="B260" i="10" a="1"/>
  <c r="B260" i="10" s="1"/>
  <c r="I259" i="10" a="1"/>
  <c r="I259" i="10" s="1"/>
  <c r="L259" i="10" s="1"/>
  <c r="B259" i="10" a="1"/>
  <c r="B259" i="10" s="1"/>
  <c r="F259" i="10" s="1"/>
  <c r="I258" i="10" a="1"/>
  <c r="I258" i="10" s="1"/>
  <c r="K258" i="10" s="1"/>
  <c r="B258" i="10" a="1"/>
  <c r="B258" i="10" s="1"/>
  <c r="I257" i="10" a="1"/>
  <c r="I257" i="10" s="1"/>
  <c r="B257" i="10" a="1"/>
  <c r="B257" i="10" s="1"/>
  <c r="D257" i="10" s="1"/>
  <c r="I256" i="10" a="1"/>
  <c r="I256" i="10" s="1"/>
  <c r="B256" i="10" a="1"/>
  <c r="B256" i="10" s="1"/>
  <c r="I255" i="10" a="1"/>
  <c r="I255" i="10" s="1"/>
  <c r="J255" i="10" s="1"/>
  <c r="B255" i="10" a="1"/>
  <c r="B255" i="10" s="1"/>
  <c r="F255" i="10" s="1"/>
  <c r="I254" i="10" a="1"/>
  <c r="I254" i="10" s="1"/>
  <c r="B254" i="10" a="1"/>
  <c r="B254" i="10" s="1"/>
  <c r="E254" i="10" s="1"/>
  <c r="I253" i="10" a="1"/>
  <c r="I253" i="10" s="1"/>
  <c r="B253" i="10" a="1"/>
  <c r="B253" i="10" s="1"/>
  <c r="I252" i="10" a="1"/>
  <c r="I252" i="10" s="1"/>
  <c r="B252" i="10" a="1"/>
  <c r="B252" i="10" s="1"/>
  <c r="I251" i="10" a="1"/>
  <c r="I251" i="10" s="1"/>
  <c r="K251" i="10" s="1"/>
  <c r="B251" i="10" a="1"/>
  <c r="B251" i="10" s="1"/>
  <c r="F251" i="10" s="1"/>
  <c r="I250" i="10" a="1"/>
  <c r="I250" i="10" s="1"/>
  <c r="K250" i="10" s="1"/>
  <c r="B250" i="10" a="1"/>
  <c r="B250" i="10" s="1"/>
  <c r="I249" i="10" a="1"/>
  <c r="I249" i="10" s="1"/>
  <c r="B249" i="10" a="1"/>
  <c r="B249" i="10"/>
  <c r="D249" i="10" s="1"/>
  <c r="I248" i="10" a="1"/>
  <c r="I248" i="10" s="1"/>
  <c r="B248" i="10" a="1"/>
  <c r="B248" i="10"/>
  <c r="I247" i="10" a="1"/>
  <c r="I247" i="10" s="1"/>
  <c r="B247" i="10" a="1"/>
  <c r="B247" i="10" s="1"/>
  <c r="C247" i="10" s="1"/>
  <c r="I246" i="10" a="1"/>
  <c r="I246" i="10" s="1"/>
  <c r="B246" i="10" a="1"/>
  <c r="B246" i="10" s="1"/>
  <c r="I245" i="10" a="1"/>
  <c r="I245" i="10" s="1"/>
  <c r="B245" i="10" a="1"/>
  <c r="B245" i="10" s="1"/>
  <c r="I244" i="10" a="1"/>
  <c r="I244" i="10" s="1"/>
  <c r="B244" i="10" a="1"/>
  <c r="B244" i="10" s="1"/>
  <c r="I243" i="10" a="1"/>
  <c r="I243" i="10" s="1"/>
  <c r="L243" i="10" s="1"/>
  <c r="B243" i="10" a="1"/>
  <c r="B243" i="10" s="1"/>
  <c r="F243" i="10" s="1"/>
  <c r="I242" i="10" a="1"/>
  <c r="I242" i="10" s="1"/>
  <c r="B242" i="10" a="1"/>
  <c r="B242" i="10" s="1"/>
  <c r="I241" i="10" a="1"/>
  <c r="I241" i="10" s="1"/>
  <c r="B241" i="10" a="1"/>
  <c r="B241" i="10" s="1"/>
  <c r="D241" i="10" s="1"/>
  <c r="I240" i="10" a="1"/>
  <c r="I240" i="10" s="1"/>
  <c r="B240" i="10" a="1"/>
  <c r="B240" i="10"/>
  <c r="I239" i="10" a="1"/>
  <c r="I239" i="10" s="1"/>
  <c r="B239" i="10" a="1"/>
  <c r="B239" i="10" s="1"/>
  <c r="D239" i="10" s="1"/>
  <c r="I238" i="10" a="1"/>
  <c r="I238" i="10" s="1"/>
  <c r="K238" i="10" s="1"/>
  <c r="B238" i="10" a="1"/>
  <c r="B238" i="10" s="1"/>
  <c r="I237" i="10" a="1"/>
  <c r="I237" i="10" s="1"/>
  <c r="L237" i="10" s="1"/>
  <c r="B237" i="10" a="1"/>
  <c r="B237" i="10" s="1"/>
  <c r="I236" i="10" a="1"/>
  <c r="I236" i="10" s="1"/>
  <c r="B236" i="10" a="1"/>
  <c r="B236" i="10" s="1"/>
  <c r="I235" i="10" a="1"/>
  <c r="I235" i="10" s="1"/>
  <c r="B235" i="10" a="1"/>
  <c r="B235" i="10" s="1"/>
  <c r="F235" i="10" s="1"/>
  <c r="I234" i="10" a="1"/>
  <c r="I234" i="10" s="1"/>
  <c r="K234" i="10" s="1"/>
  <c r="B234" i="10" a="1"/>
  <c r="B234" i="10" s="1"/>
  <c r="I233" i="10" a="1"/>
  <c r="I233" i="10" s="1"/>
  <c r="B233" i="10" a="1"/>
  <c r="B233" i="10" s="1"/>
  <c r="D233" i="10" s="1"/>
  <c r="I232" i="10" a="1"/>
  <c r="I232" i="10"/>
  <c r="B232" i="10" a="1"/>
  <c r="B232" i="10" s="1"/>
  <c r="I231" i="10" a="1"/>
  <c r="I231" i="10" s="1"/>
  <c r="B231" i="10" a="1"/>
  <c r="B231" i="10" s="1"/>
  <c r="C231" i="10" s="1"/>
  <c r="I230" i="10" a="1"/>
  <c r="I230" i="10" s="1"/>
  <c r="B230" i="10" a="1"/>
  <c r="B230" i="10"/>
  <c r="I229" i="10" a="1"/>
  <c r="I229" i="10" s="1"/>
  <c r="B229" i="10" a="1"/>
  <c r="B229" i="10" s="1"/>
  <c r="I228" i="10" a="1"/>
  <c r="I228" i="10" s="1"/>
  <c r="B228" i="10" a="1"/>
  <c r="B228" i="10" s="1"/>
  <c r="I227" i="10" a="1"/>
  <c r="I227" i="10" s="1"/>
  <c r="L227" i="10" s="1"/>
  <c r="B227" i="10" a="1"/>
  <c r="B227" i="10" s="1"/>
  <c r="F227" i="10" s="1"/>
  <c r="I226" i="10" a="1"/>
  <c r="I226" i="10" s="1"/>
  <c r="K226" i="10" s="1"/>
  <c r="B226" i="10" a="1"/>
  <c r="B226" i="10" s="1"/>
  <c r="I225" i="10" a="1"/>
  <c r="I225" i="10" s="1"/>
  <c r="B225" i="10" a="1"/>
  <c r="B225" i="10" s="1"/>
  <c r="D225" i="10" s="1"/>
  <c r="I224" i="10" a="1"/>
  <c r="I224" i="10" s="1"/>
  <c r="B224" i="10" a="1"/>
  <c r="B224" i="10" s="1"/>
  <c r="I223" i="10" a="1"/>
  <c r="I223" i="10" s="1"/>
  <c r="J223" i="10" s="1"/>
  <c r="B223" i="10" a="1"/>
  <c r="B223" i="10" s="1"/>
  <c r="I222" i="10" a="1"/>
  <c r="I222" i="10" s="1"/>
  <c r="J222" i="10" s="1"/>
  <c r="B222" i="10" a="1"/>
  <c r="B222" i="10" s="1"/>
  <c r="E222" i="10" s="1"/>
  <c r="I221" i="10" a="1"/>
  <c r="I221" i="10" s="1"/>
  <c r="M221" i="10" s="1"/>
  <c r="B221" i="10" a="1"/>
  <c r="B221" i="10" s="1"/>
  <c r="I220" i="10" a="1"/>
  <c r="I220" i="10" s="1"/>
  <c r="B220" i="10" a="1"/>
  <c r="B220" i="10" s="1"/>
  <c r="I219" i="10" a="1"/>
  <c r="I219" i="10"/>
  <c r="M219" i="10" s="1"/>
  <c r="B219" i="10" a="1"/>
  <c r="B219" i="10" s="1"/>
  <c r="F219" i="10" s="1"/>
  <c r="I218" i="10" a="1"/>
  <c r="I218" i="10" s="1"/>
  <c r="B218" i="10" a="1"/>
  <c r="B218" i="10" s="1"/>
  <c r="I217" i="10" a="1"/>
  <c r="I217" i="10" s="1"/>
  <c r="B217" i="10" a="1"/>
  <c r="B217" i="10" s="1"/>
  <c r="I216" i="10" a="1"/>
  <c r="I216" i="10"/>
  <c r="M216" i="10" s="1"/>
  <c r="B216" i="10" a="1"/>
  <c r="B216" i="10" s="1"/>
  <c r="I215" i="10" a="1"/>
  <c r="I215" i="10" s="1"/>
  <c r="J215" i="10" s="1"/>
  <c r="B215" i="10" a="1"/>
  <c r="B215" i="10" s="1"/>
  <c r="F215" i="10" s="1"/>
  <c r="I214" i="10" a="1"/>
  <c r="I214" i="10" s="1"/>
  <c r="K214" i="10" s="1"/>
  <c r="B214" i="10" a="1"/>
  <c r="B214" i="10" s="1"/>
  <c r="I213" i="10" a="1"/>
  <c r="I213" i="10" s="1"/>
  <c r="B213" i="10" a="1"/>
  <c r="B213" i="10" s="1"/>
  <c r="I212" i="10" a="1"/>
  <c r="I212" i="10" s="1"/>
  <c r="B212" i="10" a="1"/>
  <c r="B212" i="10" s="1"/>
  <c r="I211" i="10" a="1"/>
  <c r="I211" i="10" s="1"/>
  <c r="B211" i="10" a="1"/>
  <c r="B211" i="10" s="1"/>
  <c r="I210" i="10" a="1"/>
  <c r="I210" i="10" s="1"/>
  <c r="B210" i="10" a="1"/>
  <c r="B210" i="10" s="1"/>
  <c r="I209" i="10" a="1"/>
  <c r="I209" i="10"/>
  <c r="M209" i="10" s="1"/>
  <c r="B209" i="10" a="1"/>
  <c r="B209" i="10" s="1"/>
  <c r="I208" i="10" a="1"/>
  <c r="I208" i="10" s="1"/>
  <c r="B208" i="10" a="1"/>
  <c r="B208" i="10" s="1"/>
  <c r="F208" i="10" s="1"/>
  <c r="I207" i="10" a="1"/>
  <c r="I207" i="10" s="1"/>
  <c r="J207" i="10" s="1"/>
  <c r="B207" i="10" a="1"/>
  <c r="B207" i="10" s="1"/>
  <c r="C207" i="10" s="1"/>
  <c r="I206" i="10" a="1"/>
  <c r="I206" i="10" s="1"/>
  <c r="B206" i="10" a="1"/>
  <c r="B206" i="10" s="1"/>
  <c r="I205" i="10" a="1"/>
  <c r="I205" i="10" s="1"/>
  <c r="L205" i="10" s="1"/>
  <c r="B205" i="10" a="1"/>
  <c r="B205" i="10"/>
  <c r="I204" i="10" a="1"/>
  <c r="I204" i="10"/>
  <c r="B204" i="10" a="1"/>
  <c r="B204" i="10" s="1"/>
  <c r="I203" i="10" a="1"/>
  <c r="I203" i="10" s="1"/>
  <c r="B203" i="10" a="1"/>
  <c r="B203" i="10" s="1"/>
  <c r="I202" i="10" a="1"/>
  <c r="I202" i="10" s="1"/>
  <c r="B202" i="10" a="1"/>
  <c r="B202" i="10" s="1"/>
  <c r="I201" i="10" a="1"/>
  <c r="I201" i="10" s="1"/>
  <c r="B201" i="10" a="1"/>
  <c r="B201" i="10" s="1"/>
  <c r="I200" i="10" a="1"/>
  <c r="I200" i="10" s="1"/>
  <c r="K200" i="10" s="1"/>
  <c r="B200" i="10" a="1"/>
  <c r="B200" i="10" s="1"/>
  <c r="I199" i="10" a="1"/>
  <c r="I199" i="10" s="1"/>
  <c r="M199" i="10" s="1"/>
  <c r="B199" i="10" a="1"/>
  <c r="B199" i="10" s="1"/>
  <c r="F199" i="10" s="1"/>
  <c r="I198" i="10" a="1"/>
  <c r="I198" i="10" s="1"/>
  <c r="L198" i="10" s="1"/>
  <c r="B198" i="10" a="1"/>
  <c r="B198" i="10" s="1"/>
  <c r="I197" i="10" a="1"/>
  <c r="I197" i="10"/>
  <c r="B197" i="10" a="1"/>
  <c r="B197" i="10" s="1"/>
  <c r="I196" i="10" a="1"/>
  <c r="I196" i="10" s="1"/>
  <c r="M196" i="10" s="1"/>
  <c r="B196" i="10" a="1"/>
  <c r="B196" i="10"/>
  <c r="I195" i="10" a="1"/>
  <c r="I195" i="10" s="1"/>
  <c r="B195" i="10" a="1"/>
  <c r="B195" i="10" s="1"/>
  <c r="F195" i="10" s="1"/>
  <c r="I194" i="10" a="1"/>
  <c r="I194" i="10" s="1"/>
  <c r="B194" i="10" a="1"/>
  <c r="B194" i="10" s="1"/>
  <c r="I193" i="10" a="1"/>
  <c r="I193" i="10"/>
  <c r="B193" i="10" a="1"/>
  <c r="B193" i="10" s="1"/>
  <c r="C193" i="10" s="1"/>
  <c r="I192" i="10" a="1"/>
  <c r="I192" i="10" s="1"/>
  <c r="B192" i="10" a="1"/>
  <c r="B192" i="10" s="1"/>
  <c r="F192" i="10" s="1"/>
  <c r="I191" i="10" a="1"/>
  <c r="I191" i="10" s="1"/>
  <c r="M191" i="10" s="1"/>
  <c r="B191" i="10" a="1"/>
  <c r="B191" i="10" s="1"/>
  <c r="C191" i="10" s="1"/>
  <c r="I190" i="10" a="1"/>
  <c r="I190" i="10"/>
  <c r="B190" i="10" a="1"/>
  <c r="B190" i="10" s="1"/>
  <c r="I189" i="10" a="1"/>
  <c r="I189" i="10" s="1"/>
  <c r="L189" i="10" s="1"/>
  <c r="B189" i="10" a="1"/>
  <c r="B189" i="10" s="1"/>
  <c r="I188" i="10" a="1"/>
  <c r="I188" i="10" s="1"/>
  <c r="K188" i="10" s="1"/>
  <c r="B188" i="10" a="1"/>
  <c r="B188" i="10" s="1"/>
  <c r="I187" i="10" a="1"/>
  <c r="I187" i="10" s="1"/>
  <c r="J187" i="10" s="1"/>
  <c r="B187" i="10" a="1"/>
  <c r="B187" i="10" s="1"/>
  <c r="I186" i="10" a="1"/>
  <c r="I186" i="10"/>
  <c r="B186" i="10" a="1"/>
  <c r="B186" i="10" s="1"/>
  <c r="D186" i="10" s="1"/>
  <c r="I185" i="10" a="1"/>
  <c r="I185" i="10" s="1"/>
  <c r="B185" i="10" a="1"/>
  <c r="B185" i="10" s="1"/>
  <c r="I184" i="10" a="1"/>
  <c r="I184" i="10" s="1"/>
  <c r="B184" i="10" a="1"/>
  <c r="B184" i="10" s="1"/>
  <c r="C184" i="10" s="1"/>
  <c r="I183" i="10" a="1"/>
  <c r="I183" i="10"/>
  <c r="B183" i="10" a="1"/>
  <c r="B183" i="10" s="1"/>
  <c r="I182" i="10" a="1"/>
  <c r="I182" i="10" s="1"/>
  <c r="B182" i="10" a="1"/>
  <c r="B182" i="10" s="1"/>
  <c r="I181" i="10" a="1"/>
  <c r="I181" i="10"/>
  <c r="B181" i="10" a="1"/>
  <c r="B181" i="10" s="1"/>
  <c r="D181" i="10" s="1"/>
  <c r="I180" i="10" a="1"/>
  <c r="I180" i="10" s="1"/>
  <c r="B180" i="10" a="1"/>
  <c r="B180" i="10" s="1"/>
  <c r="I179" i="10" a="1"/>
  <c r="I179" i="10" s="1"/>
  <c r="J179" i="10" s="1"/>
  <c r="D179" i="10"/>
  <c r="B179" i="10" a="1"/>
  <c r="B179" i="10" s="1"/>
  <c r="C179" i="10" s="1"/>
  <c r="I178" i="10" a="1"/>
  <c r="I178" i="10" s="1"/>
  <c r="B178" i="10" a="1"/>
  <c r="B178" i="10" s="1"/>
  <c r="I177" i="10" a="1"/>
  <c r="I177" i="10"/>
  <c r="L177" i="10" s="1"/>
  <c r="B177" i="10" a="1"/>
  <c r="B177" i="10"/>
  <c r="I176" i="10" a="1"/>
  <c r="I176" i="10" s="1"/>
  <c r="B176" i="10" a="1"/>
  <c r="B176" i="10" s="1"/>
  <c r="I175" i="10" a="1"/>
  <c r="I175" i="10" s="1"/>
  <c r="B175" i="10" a="1"/>
  <c r="B175" i="10" s="1"/>
  <c r="C175" i="10" s="1"/>
  <c r="I174" i="10" a="1"/>
  <c r="I174" i="10" s="1"/>
  <c r="B174" i="10" a="1"/>
  <c r="B174" i="10" s="1"/>
  <c r="I173" i="10" a="1"/>
  <c r="I173" i="10" s="1"/>
  <c r="B173" i="10" a="1"/>
  <c r="B173" i="10" s="1"/>
  <c r="I172" i="10" a="1"/>
  <c r="I172" i="10"/>
  <c r="K172" i="10" s="1"/>
  <c r="B172" i="10" a="1"/>
  <c r="B172" i="10" s="1"/>
  <c r="I171" i="10" a="1"/>
  <c r="I171" i="10"/>
  <c r="B171" i="10" a="1"/>
  <c r="B171" i="10" s="1"/>
  <c r="E171" i="10" s="1"/>
  <c r="I170" i="10" a="1"/>
  <c r="I170" i="10" s="1"/>
  <c r="L170" i="10" s="1"/>
  <c r="B170" i="10" a="1"/>
  <c r="B170" i="10" s="1"/>
  <c r="I169" i="10" a="1"/>
  <c r="I169" i="10" s="1"/>
  <c r="B169" i="10" a="1"/>
  <c r="B169" i="10" s="1"/>
  <c r="I168" i="10" a="1"/>
  <c r="I168" i="10"/>
  <c r="K168" i="10" s="1"/>
  <c r="B168" i="10" a="1"/>
  <c r="B168" i="10"/>
  <c r="C168" i="10" s="1"/>
  <c r="I167" i="10" a="1"/>
  <c r="I167" i="10" s="1"/>
  <c r="M167" i="10" s="1"/>
  <c r="B167" i="10" a="1"/>
  <c r="B167" i="10" s="1"/>
  <c r="I166" i="10" a="1"/>
  <c r="I166" i="10" s="1"/>
  <c r="B166" i="10" a="1"/>
  <c r="B166" i="10" s="1"/>
  <c r="F166" i="10" s="1"/>
  <c r="I165" i="10" a="1"/>
  <c r="I165" i="10"/>
  <c r="M165" i="10" s="1"/>
  <c r="B165" i="10" a="1"/>
  <c r="B165" i="10" s="1"/>
  <c r="C165" i="10" s="1"/>
  <c r="I164" i="10" a="1"/>
  <c r="I164" i="10"/>
  <c r="B164" i="10" a="1"/>
  <c r="B164" i="10" s="1"/>
  <c r="I163" i="10" a="1"/>
  <c r="I163" i="10" s="1"/>
  <c r="E163" i="10"/>
  <c r="D163" i="10"/>
  <c r="C163" i="10"/>
  <c r="B163" i="10" a="1"/>
  <c r="B163" i="10" s="1"/>
  <c r="F163" i="10" s="1"/>
  <c r="I162" i="10" a="1"/>
  <c r="I162" i="10"/>
  <c r="K162" i="10" s="1"/>
  <c r="B162" i="10" a="1"/>
  <c r="B162" i="10" s="1"/>
  <c r="I161" i="10" a="1"/>
  <c r="I161" i="10" s="1"/>
  <c r="J161" i="10" s="1"/>
  <c r="B161" i="10" a="1"/>
  <c r="B161" i="10" s="1"/>
  <c r="E161" i="10" s="1"/>
  <c r="I160" i="10" a="1"/>
  <c r="I160" i="10" s="1"/>
  <c r="B160" i="10" a="1"/>
  <c r="B160" i="10" s="1"/>
  <c r="I159" i="10" a="1"/>
  <c r="I159" i="10" s="1"/>
  <c r="B159" i="10" a="1"/>
  <c r="B159" i="10" s="1"/>
  <c r="E159" i="10" s="1"/>
  <c r="I158" i="10" a="1"/>
  <c r="I158" i="10" s="1"/>
  <c r="B158" i="10" a="1"/>
  <c r="B158" i="10" s="1"/>
  <c r="I157" i="10" a="1"/>
  <c r="I157" i="10"/>
  <c r="B157" i="10" a="1"/>
  <c r="B157" i="10" s="1"/>
  <c r="I156" i="10" a="1"/>
  <c r="I156" i="10" s="1"/>
  <c r="K156" i="10" s="1"/>
  <c r="B156" i="10" a="1"/>
  <c r="B156" i="10" s="1"/>
  <c r="I155" i="10" a="1"/>
  <c r="I155" i="10"/>
  <c r="M155" i="10" s="1"/>
  <c r="B155" i="10" a="1"/>
  <c r="B155" i="10" s="1"/>
  <c r="E155" i="10" s="1"/>
  <c r="I154" i="10" a="1"/>
  <c r="I154" i="10" s="1"/>
  <c r="K154" i="10" s="1"/>
  <c r="B154" i="10" a="1"/>
  <c r="B154" i="10" s="1"/>
  <c r="E154" i="10" s="1"/>
  <c r="I153" i="10" a="1"/>
  <c r="I153" i="10" s="1"/>
  <c r="B153" i="10" a="1"/>
  <c r="B153" i="10" s="1"/>
  <c r="I152" i="10" a="1"/>
  <c r="I152" i="10" s="1"/>
  <c r="B152" i="10" a="1"/>
  <c r="B152" i="10"/>
  <c r="I151" i="10" a="1"/>
  <c r="I151" i="10" s="1"/>
  <c r="B151" i="10" a="1"/>
  <c r="B151" i="10" s="1"/>
  <c r="C151" i="10" s="1"/>
  <c r="I150" i="10" a="1"/>
  <c r="I150" i="10" s="1"/>
  <c r="L150" i="10" s="1"/>
  <c r="B150" i="10" a="1"/>
  <c r="B150" i="10"/>
  <c r="D150" i="10" s="1"/>
  <c r="I149" i="10" a="1"/>
  <c r="I149" i="10" s="1"/>
  <c r="M149" i="10" s="1"/>
  <c r="B149" i="10" a="1"/>
  <c r="B149" i="10" s="1"/>
  <c r="I148" i="10" a="1"/>
  <c r="I148" i="10"/>
  <c r="B148" i="10" a="1"/>
  <c r="B148" i="10" s="1"/>
  <c r="C148" i="10" s="1"/>
  <c r="I147" i="10" a="1"/>
  <c r="I147" i="10"/>
  <c r="K147" i="10" s="1"/>
  <c r="B147" i="10" a="1"/>
  <c r="B147" i="10" s="1"/>
  <c r="I146" i="10" a="1"/>
  <c r="I146" i="10" s="1"/>
  <c r="J146" i="10" s="1"/>
  <c r="B146" i="10" a="1"/>
  <c r="B146" i="10" s="1"/>
  <c r="I145" i="10" a="1"/>
  <c r="I145" i="10" s="1"/>
  <c r="B145" i="10" a="1"/>
  <c r="B145" i="10"/>
  <c r="I144" i="10" a="1"/>
  <c r="I144" i="10" s="1"/>
  <c r="B144" i="10" a="1"/>
  <c r="B144" i="10" s="1"/>
  <c r="I143" i="10" a="1"/>
  <c r="I143" i="10" s="1"/>
  <c r="B143" i="10" a="1"/>
  <c r="B143" i="10" s="1"/>
  <c r="F143" i="10" s="1"/>
  <c r="I142" i="10" a="1"/>
  <c r="I142" i="10" s="1"/>
  <c r="B142" i="10" a="1"/>
  <c r="B142" i="10" s="1"/>
  <c r="I141" i="10" a="1"/>
  <c r="I141" i="10" s="1"/>
  <c r="B141" i="10" a="1"/>
  <c r="B141" i="10" s="1"/>
  <c r="E141" i="10" s="1"/>
  <c r="I140" i="10" a="1"/>
  <c r="I140" i="10"/>
  <c r="M140" i="10" s="1"/>
  <c r="B140" i="10" a="1"/>
  <c r="B140" i="10" s="1"/>
  <c r="I139" i="10" a="1"/>
  <c r="I139" i="10"/>
  <c r="M139" i="10" s="1"/>
  <c r="B139" i="10" a="1"/>
  <c r="B139" i="10" s="1"/>
  <c r="I138" i="10" a="1"/>
  <c r="I138" i="10" s="1"/>
  <c r="J138" i="10" s="1"/>
  <c r="B138" i="10" a="1"/>
  <c r="B138" i="10" s="1"/>
  <c r="C138" i="10" s="1"/>
  <c r="I137" i="10" a="1"/>
  <c r="I137" i="10"/>
  <c r="B137" i="10" a="1"/>
  <c r="B137" i="10" s="1"/>
  <c r="I136" i="10" a="1"/>
  <c r="I136" i="10" s="1"/>
  <c r="K136" i="10" s="1"/>
  <c r="B136" i="10" a="1"/>
  <c r="B136" i="10"/>
  <c r="C136" i="10" s="1"/>
  <c r="I135" i="10" a="1"/>
  <c r="I135" i="10" s="1"/>
  <c r="B135" i="10" a="1"/>
  <c r="B135" i="10" s="1"/>
  <c r="I134" i="10" a="1"/>
  <c r="I134" i="10" s="1"/>
  <c r="B134" i="10" a="1"/>
  <c r="B134" i="10" s="1"/>
  <c r="F134" i="10" s="1"/>
  <c r="I133" i="10" a="1"/>
  <c r="I133" i="10"/>
  <c r="M133" i="10" s="1"/>
  <c r="B133" i="10" a="1"/>
  <c r="B133" i="10" s="1"/>
  <c r="I132" i="10" a="1"/>
  <c r="I132" i="10" s="1"/>
  <c r="B132" i="10" a="1"/>
  <c r="B132" i="10" s="1"/>
  <c r="I131" i="10" a="1"/>
  <c r="I131" i="10" s="1"/>
  <c r="B131" i="10" a="1"/>
  <c r="B131" i="10" s="1"/>
  <c r="F131" i="10" s="1"/>
  <c r="I130" i="10" a="1"/>
  <c r="I130" i="10" s="1"/>
  <c r="B130" i="10" a="1"/>
  <c r="B130" i="10" s="1"/>
  <c r="I129" i="10" a="1"/>
  <c r="I129" i="10" s="1"/>
  <c r="B129" i="10" a="1"/>
  <c r="B129" i="10" s="1"/>
  <c r="F129" i="10" s="1"/>
  <c r="I128" i="10" a="1"/>
  <c r="I128" i="10"/>
  <c r="L128" i="10" s="1"/>
  <c r="B128" i="10" a="1"/>
  <c r="B128" i="10" s="1"/>
  <c r="I127" i="10" a="1"/>
  <c r="I127" i="10" s="1"/>
  <c r="M127" i="10" s="1"/>
  <c r="B127" i="10" a="1"/>
  <c r="B127" i="10" s="1"/>
  <c r="I126" i="10" a="1"/>
  <c r="I126" i="10" s="1"/>
  <c r="B126" i="10" a="1"/>
  <c r="B126" i="10" s="1"/>
  <c r="D126" i="10" s="1"/>
  <c r="I125" i="10" a="1"/>
  <c r="I125" i="10" s="1"/>
  <c r="B125" i="10" a="1"/>
  <c r="B125" i="10"/>
  <c r="I124" i="10" a="1"/>
  <c r="I124" i="10" s="1"/>
  <c r="K124" i="10" s="1"/>
  <c r="B124" i="10" a="1"/>
  <c r="B124" i="10" s="1"/>
  <c r="I123" i="10" a="1"/>
  <c r="I123" i="10"/>
  <c r="J123" i="10" s="1"/>
  <c r="B123" i="10" a="1"/>
  <c r="B123" i="10" s="1"/>
  <c r="I122" i="10" a="1"/>
  <c r="I122" i="10" s="1"/>
  <c r="B122" i="10" a="1"/>
  <c r="B122" i="10" s="1"/>
  <c r="I121" i="10" a="1"/>
  <c r="I121" i="10" s="1"/>
  <c r="B121" i="10" a="1"/>
  <c r="B121" i="10" s="1"/>
  <c r="I120" i="10" a="1"/>
  <c r="I120" i="10" s="1"/>
  <c r="B120" i="10" a="1"/>
  <c r="B120" i="10" s="1"/>
  <c r="D120" i="10" s="1"/>
  <c r="I119" i="10" a="1"/>
  <c r="I119" i="10" s="1"/>
  <c r="M119" i="10" s="1"/>
  <c r="B119" i="10" a="1"/>
  <c r="B119" i="10" s="1"/>
  <c r="I118" i="10" a="1"/>
  <c r="I118" i="10" s="1"/>
  <c r="B118" i="10" a="1"/>
  <c r="B118" i="10" s="1"/>
  <c r="D118" i="10" s="1"/>
  <c r="I117" i="10" a="1"/>
  <c r="I117" i="10" s="1"/>
  <c r="B117" i="10" a="1"/>
  <c r="B117" i="10" s="1"/>
  <c r="I116" i="10" a="1"/>
  <c r="I116" i="10" s="1"/>
  <c r="M116" i="10" s="1"/>
  <c r="B116" i="10" a="1"/>
  <c r="B116" i="10" s="1"/>
  <c r="C116" i="10" s="1"/>
  <c r="I115" i="10" a="1"/>
  <c r="I115" i="10" s="1"/>
  <c r="B115" i="10" a="1"/>
  <c r="B115" i="10" s="1"/>
  <c r="I114" i="10" a="1"/>
  <c r="I114" i="10"/>
  <c r="B114" i="10" a="1"/>
  <c r="B114" i="10" s="1"/>
  <c r="I113" i="10" a="1"/>
  <c r="I113" i="10" s="1"/>
  <c r="B113" i="10" a="1"/>
  <c r="B113" i="10" s="1"/>
  <c r="I112" i="10" a="1"/>
  <c r="I112" i="10" s="1"/>
  <c r="B112" i="10" a="1"/>
  <c r="B112" i="10"/>
  <c r="I111" i="10" a="1"/>
  <c r="I111" i="10"/>
  <c r="B111" i="10" a="1"/>
  <c r="B111" i="10" s="1"/>
  <c r="I110" i="10" a="1"/>
  <c r="I110" i="10" s="1"/>
  <c r="M110" i="10" s="1"/>
  <c r="B110" i="10" a="1"/>
  <c r="B110" i="10" s="1"/>
  <c r="I109" i="10" a="1"/>
  <c r="I109" i="10" s="1"/>
  <c r="B109" i="10" a="1"/>
  <c r="B109" i="10"/>
  <c r="E109" i="10" s="1"/>
  <c r="I108" i="10" a="1"/>
  <c r="I108" i="10" s="1"/>
  <c r="B108" i="10" a="1"/>
  <c r="B108" i="10" s="1"/>
  <c r="F108" i="10" s="1"/>
  <c r="I107" i="10" a="1"/>
  <c r="I107" i="10" s="1"/>
  <c r="B107" i="10" a="1"/>
  <c r="B107" i="10" s="1"/>
  <c r="I106" i="10" a="1"/>
  <c r="I106" i="10" s="1"/>
  <c r="B106" i="10" a="1"/>
  <c r="B106" i="10" s="1"/>
  <c r="D106" i="10" s="1"/>
  <c r="I105" i="10" a="1"/>
  <c r="I105" i="10"/>
  <c r="B105" i="10" a="1"/>
  <c r="B105" i="10" s="1"/>
  <c r="C105" i="10" s="1"/>
  <c r="I104" i="10" a="1"/>
  <c r="I104" i="10" s="1"/>
  <c r="L104" i="10" s="1"/>
  <c r="B104" i="10" a="1"/>
  <c r="B104" i="10" s="1"/>
  <c r="F104" i="10" s="1"/>
  <c r="I103" i="10" a="1"/>
  <c r="I103" i="10"/>
  <c r="B103" i="10" a="1"/>
  <c r="B103" i="10" s="1"/>
  <c r="I102" i="10" a="1"/>
  <c r="I102" i="10" s="1"/>
  <c r="B102" i="10" a="1"/>
  <c r="B102" i="10" s="1"/>
  <c r="I101" i="10" a="1"/>
  <c r="I101" i="10" s="1"/>
  <c r="B101" i="10" a="1"/>
  <c r="B101" i="10" s="1"/>
  <c r="I100" i="10" a="1"/>
  <c r="I100" i="10"/>
  <c r="B100" i="10" a="1"/>
  <c r="B100" i="10" s="1"/>
  <c r="F100" i="10" s="1"/>
  <c r="I99" i="10" a="1"/>
  <c r="I99" i="10" s="1"/>
  <c r="B99" i="10" a="1"/>
  <c r="B99" i="10" s="1"/>
  <c r="F99" i="10" s="1"/>
  <c r="I98" i="10" a="1"/>
  <c r="I98" i="10" s="1"/>
  <c r="B98" i="10" a="1"/>
  <c r="B98" i="10"/>
  <c r="I97" i="10" a="1"/>
  <c r="I97" i="10" s="1"/>
  <c r="K97" i="10" s="1"/>
  <c r="B97" i="10" a="1"/>
  <c r="B97" i="10" s="1"/>
  <c r="I96" i="10" a="1"/>
  <c r="I96" i="10" s="1"/>
  <c r="L96" i="10" s="1"/>
  <c r="B96" i="10" a="1"/>
  <c r="B96" i="10" s="1"/>
  <c r="I95" i="10" a="1"/>
  <c r="I95" i="10" s="1"/>
  <c r="B95" i="10" a="1"/>
  <c r="B95" i="10"/>
  <c r="I94" i="10" a="1"/>
  <c r="I94" i="10" s="1"/>
  <c r="B94" i="10" a="1"/>
  <c r="B94" i="10"/>
  <c r="F94" i="10" s="1"/>
  <c r="I93" i="10" a="1"/>
  <c r="I93" i="10" s="1"/>
  <c r="B93" i="10" a="1"/>
  <c r="B93" i="10" s="1"/>
  <c r="I92" i="10" a="1"/>
  <c r="I92" i="10"/>
  <c r="K92" i="10" s="1"/>
  <c r="B92" i="10" a="1"/>
  <c r="B92" i="10" s="1"/>
  <c r="I91" i="10" a="1"/>
  <c r="I91" i="10" s="1"/>
  <c r="B91" i="10" a="1"/>
  <c r="B91" i="10" s="1"/>
  <c r="I90" i="10" a="1"/>
  <c r="I90" i="10" s="1"/>
  <c r="B90" i="10" a="1"/>
  <c r="B90" i="10" s="1"/>
  <c r="I89" i="10" a="1"/>
  <c r="I89" i="10" s="1"/>
  <c r="B89" i="10" a="1"/>
  <c r="B89" i="10" s="1"/>
  <c r="C89" i="10" s="1"/>
  <c r="I88" i="10" a="1"/>
  <c r="I88" i="10"/>
  <c r="J88" i="10" s="1"/>
  <c r="B88" i="10" a="1"/>
  <c r="B88" i="10" s="1"/>
  <c r="C88" i="10" s="1"/>
  <c r="I87" i="10" a="1"/>
  <c r="I87" i="10"/>
  <c r="B87" i="10" a="1"/>
  <c r="B87" i="10" s="1"/>
  <c r="I86" i="10" a="1"/>
  <c r="I86" i="10" s="1"/>
  <c r="B86" i="10" a="1"/>
  <c r="B86" i="10" s="1"/>
  <c r="D86" i="10" s="1"/>
  <c r="I85" i="10" a="1"/>
  <c r="I85" i="10" s="1"/>
  <c r="K85" i="10" s="1"/>
  <c r="B85" i="10" a="1"/>
  <c r="B85" i="10" s="1"/>
  <c r="C85" i="10" s="1"/>
  <c r="I84" i="10" a="1"/>
  <c r="I84" i="10"/>
  <c r="B84" i="10" a="1"/>
  <c r="B84" i="10" s="1"/>
  <c r="I83" i="10" a="1"/>
  <c r="I83" i="10" s="1"/>
  <c r="K83" i="10" s="1"/>
  <c r="B83" i="10" a="1"/>
  <c r="B83" i="10" s="1"/>
  <c r="I82" i="10" a="1"/>
  <c r="I82" i="10"/>
  <c r="B82" i="10" a="1"/>
  <c r="B82" i="10"/>
  <c r="M81" i="10"/>
  <c r="I81" i="10" a="1"/>
  <c r="I81" i="10" s="1"/>
  <c r="K81" i="10" s="1"/>
  <c r="B81" i="10" a="1"/>
  <c r="B81" i="10" s="1"/>
  <c r="C81" i="10" s="1"/>
  <c r="I80" i="10" a="1"/>
  <c r="I80" i="10" s="1"/>
  <c r="J80" i="10" s="1"/>
  <c r="B80" i="10" a="1"/>
  <c r="B80" i="10" s="1"/>
  <c r="I79" i="10" a="1"/>
  <c r="I79" i="10"/>
  <c r="K79" i="10" s="1"/>
  <c r="B79" i="10" a="1"/>
  <c r="B79" i="10" s="1"/>
  <c r="I78" i="10" a="1"/>
  <c r="I78" i="10" s="1"/>
  <c r="L78" i="10" s="1"/>
  <c r="B78" i="10" a="1"/>
  <c r="B78" i="10"/>
  <c r="D78" i="10" s="1"/>
  <c r="I77" i="10" a="1"/>
  <c r="I77" i="10"/>
  <c r="B77" i="10" a="1"/>
  <c r="B77" i="10" s="1"/>
  <c r="C77" i="10" s="1"/>
  <c r="I76" i="10" a="1"/>
  <c r="I76" i="10" s="1"/>
  <c r="B76" i="10" a="1"/>
  <c r="B76" i="10" s="1"/>
  <c r="F76" i="10" s="1"/>
  <c r="I75" i="10" a="1"/>
  <c r="I75" i="10" s="1"/>
  <c r="B75" i="10" a="1"/>
  <c r="B75" i="10" s="1"/>
  <c r="I74" i="10" a="1"/>
  <c r="I74" i="10" s="1"/>
  <c r="B74" i="10" a="1"/>
  <c r="B74" i="10" s="1"/>
  <c r="D74" i="10" s="1"/>
  <c r="I73" i="10" a="1"/>
  <c r="I73" i="10"/>
  <c r="B73" i="10" a="1"/>
  <c r="B73" i="10" s="1"/>
  <c r="C73" i="10" s="1"/>
  <c r="I72" i="10" a="1"/>
  <c r="I72" i="10"/>
  <c r="M72" i="10" s="1"/>
  <c r="B72" i="10" a="1"/>
  <c r="B72" i="10" s="1"/>
  <c r="F72" i="10" s="1"/>
  <c r="I71" i="10" a="1"/>
  <c r="I71" i="10" s="1"/>
  <c r="B71" i="10" a="1"/>
  <c r="B71" i="10" s="1"/>
  <c r="I70" i="10" a="1"/>
  <c r="I70" i="10" s="1"/>
  <c r="B70" i="10" a="1"/>
  <c r="B70" i="10"/>
  <c r="I69" i="10" a="1"/>
  <c r="I69" i="10"/>
  <c r="M69" i="10" s="1"/>
  <c r="B69" i="10" a="1"/>
  <c r="B69" i="10" s="1"/>
  <c r="I68" i="10" a="1"/>
  <c r="I68" i="10"/>
  <c r="M68" i="10" s="1"/>
  <c r="B68" i="10" a="1"/>
  <c r="B68" i="10" s="1"/>
  <c r="I67" i="10" a="1"/>
  <c r="I67" i="10" s="1"/>
  <c r="B67" i="10" a="1"/>
  <c r="B67" i="10" s="1"/>
  <c r="F67" i="10" s="1"/>
  <c r="I66" i="10" a="1"/>
  <c r="I66" i="10" s="1"/>
  <c r="B66" i="10" a="1"/>
  <c r="B66" i="10" s="1"/>
  <c r="I65" i="10" a="1"/>
  <c r="I65" i="10"/>
  <c r="L65" i="10" s="1"/>
  <c r="B65" i="10" a="1"/>
  <c r="B65" i="10" s="1"/>
  <c r="C65" i="10" s="1"/>
  <c r="I64" i="10" a="1"/>
  <c r="I64" i="10" s="1"/>
  <c r="B64" i="10" a="1"/>
  <c r="B64" i="10" s="1"/>
  <c r="F64" i="10" s="1"/>
  <c r="I63" i="10" a="1"/>
  <c r="I63" i="10" s="1"/>
  <c r="B63" i="10" a="1"/>
  <c r="B63" i="10" s="1"/>
  <c r="I62" i="10" a="1"/>
  <c r="I62" i="10" s="1"/>
  <c r="B62" i="10" a="1"/>
  <c r="B62" i="10" s="1"/>
  <c r="F62" i="10" s="1"/>
  <c r="I61" i="10" a="1"/>
  <c r="I61" i="10"/>
  <c r="B61" i="10" a="1"/>
  <c r="B61" i="10" s="1"/>
  <c r="I60" i="10" a="1"/>
  <c r="I60" i="10" s="1"/>
  <c r="B60" i="10" a="1"/>
  <c r="B60" i="10" s="1"/>
  <c r="I59" i="10" a="1"/>
  <c r="I59" i="10" s="1"/>
  <c r="B59" i="10" a="1"/>
  <c r="B59" i="10" s="1"/>
  <c r="I58" i="10" a="1"/>
  <c r="I58" i="10" s="1"/>
  <c r="B58" i="10" a="1"/>
  <c r="B58" i="10" s="1"/>
  <c r="F58" i="10" s="1"/>
  <c r="I57" i="10" a="1"/>
  <c r="I57" i="10" s="1"/>
  <c r="K57" i="10" s="1"/>
  <c r="B57" i="10" a="1"/>
  <c r="B57" i="10" s="1"/>
  <c r="C57" i="10" s="1"/>
  <c r="I56" i="10" a="1"/>
  <c r="I56" i="10"/>
  <c r="K56" i="10" s="1"/>
  <c r="B56" i="10" a="1"/>
  <c r="B56" i="10" s="1"/>
  <c r="F56" i="10" s="1"/>
  <c r="I55" i="10" a="1"/>
  <c r="I55" i="10" s="1"/>
  <c r="B55" i="10" a="1"/>
  <c r="B55" i="10"/>
  <c r="I54" i="10" a="1"/>
  <c r="I54" i="10" s="1"/>
  <c r="B54" i="10" a="1"/>
  <c r="B54" i="10" s="1"/>
  <c r="D54" i="10" s="1"/>
  <c r="I53" i="10" a="1"/>
  <c r="I53" i="10" s="1"/>
  <c r="K53" i="10" s="1"/>
  <c r="B53" i="10" a="1"/>
  <c r="B53" i="10" s="1"/>
  <c r="C53" i="10" s="1"/>
  <c r="I52" i="10" a="1"/>
  <c r="I52" i="10" s="1"/>
  <c r="B52" i="10" a="1"/>
  <c r="B52" i="10" s="1"/>
  <c r="F52" i="10" s="1"/>
  <c r="I51" i="10" a="1"/>
  <c r="I51" i="10" s="1"/>
  <c r="K51" i="10" s="1"/>
  <c r="B51" i="10" a="1"/>
  <c r="B51" i="10" s="1"/>
  <c r="I50" i="10" a="1"/>
  <c r="I50" i="10" s="1"/>
  <c r="B50" i="10" a="1"/>
  <c r="B50" i="10"/>
  <c r="I49" i="10" a="1"/>
  <c r="I49" i="10"/>
  <c r="B49" i="10" a="1"/>
  <c r="B49" i="10" s="1"/>
  <c r="C49" i="10" s="1"/>
  <c r="I48" i="10" a="1"/>
  <c r="I48" i="10"/>
  <c r="B48" i="10" a="1"/>
  <c r="B48" i="10" s="1"/>
  <c r="F48" i="10" s="1"/>
  <c r="I47" i="10" a="1"/>
  <c r="I47" i="10" s="1"/>
  <c r="K47" i="10" s="1"/>
  <c r="B47" i="10" a="1"/>
  <c r="B47" i="10" s="1"/>
  <c r="I46" i="10" a="1"/>
  <c r="I46" i="10"/>
  <c r="L46" i="10" s="1"/>
  <c r="B46" i="10" a="1"/>
  <c r="B46" i="10" s="1"/>
  <c r="F46" i="10" s="1"/>
  <c r="I45" i="10" a="1"/>
  <c r="I45" i="10" s="1"/>
  <c r="B45" i="10" a="1"/>
  <c r="B45" i="10" s="1"/>
  <c r="C45" i="10" s="1"/>
  <c r="I44" i="10" a="1"/>
  <c r="I44" i="10" s="1"/>
  <c r="B44" i="10" a="1"/>
  <c r="B44" i="10" s="1"/>
  <c r="F44" i="10" s="1"/>
  <c r="I43" i="10" a="1"/>
  <c r="I43" i="10" s="1"/>
  <c r="B43" i="10" a="1"/>
  <c r="B43" i="10" s="1"/>
  <c r="I42" i="10" a="1"/>
  <c r="I42" i="10" s="1"/>
  <c r="B42" i="10" a="1"/>
  <c r="B42" i="10" s="1"/>
  <c r="D42" i="10" s="1"/>
  <c r="I41" i="10" a="1"/>
  <c r="I41" i="10"/>
  <c r="B41" i="10" a="1"/>
  <c r="B41" i="10" s="1"/>
  <c r="C41" i="10" s="1"/>
  <c r="I40" i="10" a="1"/>
  <c r="I40" i="10"/>
  <c r="M40" i="10" s="1"/>
  <c r="B40" i="10" a="1"/>
  <c r="B40" i="10" s="1"/>
  <c r="F40" i="10" s="1"/>
  <c r="I39" i="10" a="1"/>
  <c r="I39" i="10"/>
  <c r="B39" i="10" a="1"/>
  <c r="B39" i="10" s="1"/>
  <c r="I38" i="10" a="1"/>
  <c r="I38" i="10"/>
  <c r="B38" i="10" a="1"/>
  <c r="B38" i="10" s="1"/>
  <c r="I37" i="10" a="1"/>
  <c r="I37" i="10"/>
  <c r="J37" i="10" s="1"/>
  <c r="B37" i="10" a="1"/>
  <c r="B37" i="10" s="1"/>
  <c r="I36" i="10" a="1"/>
  <c r="I36" i="10" s="1"/>
  <c r="B36" i="10" a="1"/>
  <c r="B36" i="10" s="1"/>
  <c r="F36" i="10" s="1"/>
  <c r="I35" i="10" a="1"/>
  <c r="I35" i="10" s="1"/>
  <c r="B35" i="10" a="1"/>
  <c r="B35" i="10" s="1"/>
  <c r="F35" i="10" s="1"/>
  <c r="I34" i="10" a="1"/>
  <c r="I34" i="10" s="1"/>
  <c r="B34" i="10" a="1"/>
  <c r="B34" i="10" s="1"/>
  <c r="I33" i="10" a="1"/>
  <c r="I33" i="10" s="1"/>
  <c r="K33" i="10" s="1"/>
  <c r="B33" i="10" a="1"/>
  <c r="B33" i="10" s="1"/>
  <c r="I32" i="10" a="1"/>
  <c r="I32" i="10" s="1"/>
  <c r="B32" i="10" a="1"/>
  <c r="B32" i="10" s="1"/>
  <c r="I31" i="10" a="1"/>
  <c r="I31" i="10" s="1"/>
  <c r="B31" i="10" a="1"/>
  <c r="B31" i="10" s="1"/>
  <c r="F31" i="10" s="1"/>
  <c r="I30" i="10" a="1"/>
  <c r="I30" i="10" s="1"/>
  <c r="B30" i="10" a="1"/>
  <c r="B30" i="10"/>
  <c r="F30" i="10" s="1"/>
  <c r="I29" i="10" a="1"/>
  <c r="I29" i="10"/>
  <c r="K29" i="10" s="1"/>
  <c r="B29" i="10" a="1"/>
  <c r="B29" i="10" s="1"/>
  <c r="I28" i="10" a="1"/>
  <c r="I28" i="10" s="1"/>
  <c r="K28" i="10" s="1"/>
  <c r="B28" i="10" a="1"/>
  <c r="B28" i="10" s="1"/>
  <c r="I27" i="10" a="1"/>
  <c r="I27" i="10" s="1"/>
  <c r="B27" i="10" a="1"/>
  <c r="B27" i="10" s="1"/>
  <c r="I26" i="10" a="1"/>
  <c r="I26" i="10" s="1"/>
  <c r="B26" i="10" a="1"/>
  <c r="B26" i="10" s="1"/>
  <c r="I25" i="10" a="1"/>
  <c r="I25" i="10" s="1"/>
  <c r="K25" i="10" s="1"/>
  <c r="B25" i="10" a="1"/>
  <c r="B25" i="10" s="1"/>
  <c r="C15" i="10"/>
  <c r="A7" i="10"/>
  <c r="A6" i="10"/>
  <c r="A5" i="10"/>
  <c r="K2" i="10"/>
  <c r="A345" i="9"/>
  <c r="G344" i="9"/>
  <c r="A344" i="9"/>
  <c r="I344" i="9" s="1"/>
  <c r="A343" i="9"/>
  <c r="A342" i="9"/>
  <c r="A341" i="9"/>
  <c r="A340" i="9"/>
  <c r="A339" i="9" s="1"/>
  <c r="I338" i="9"/>
  <c r="A338" i="9"/>
  <c r="G338" i="9" s="1"/>
  <c r="I337" i="9"/>
  <c r="G337" i="9"/>
  <c r="A337" i="9"/>
  <c r="I336" i="9"/>
  <c r="G336" i="9"/>
  <c r="A336" i="9"/>
  <c r="G335" i="9"/>
  <c r="A335" i="9"/>
  <c r="G334" i="9"/>
  <c r="A334" i="9"/>
  <c r="I334" i="9" s="1"/>
  <c r="I333" i="9"/>
  <c r="A333" i="9"/>
  <c r="A332" i="9"/>
  <c r="A331" i="9"/>
  <c r="A330" i="9"/>
  <c r="I329" i="9"/>
  <c r="A329" i="9"/>
  <c r="E329" i="9" s="1"/>
  <c r="A328" i="9"/>
  <c r="I327" i="9"/>
  <c r="G327" i="9"/>
  <c r="A327" i="9"/>
  <c r="I326" i="9"/>
  <c r="G326" i="9"/>
  <c r="A326" i="9"/>
  <c r="A325" i="9"/>
  <c r="G323" i="9"/>
  <c r="A323" i="9"/>
  <c r="G322" i="9"/>
  <c r="A322" i="9"/>
  <c r="I322" i="9" s="1"/>
  <c r="A321" i="9"/>
  <c r="G320" i="9"/>
  <c r="A320" i="9"/>
  <c r="A319" i="9"/>
  <c r="A318" i="9"/>
  <c r="A317" i="9"/>
  <c r="I317" i="9" s="1"/>
  <c r="A316" i="9"/>
  <c r="I315" i="9"/>
  <c r="G315" i="9"/>
  <c r="A315" i="9"/>
  <c r="I314" i="9"/>
  <c r="G314" i="9"/>
  <c r="A314" i="9"/>
  <c r="A313" i="9"/>
  <c r="E311" i="9"/>
  <c r="A311" i="9"/>
  <c r="G311" i="9" s="1"/>
  <c r="G310" i="9"/>
  <c r="A310" i="9"/>
  <c r="I310" i="9" s="1"/>
  <c r="A309" i="9"/>
  <c r="G308" i="9"/>
  <c r="A308" i="9"/>
  <c r="I308" i="9" s="1"/>
  <c r="A307" i="9"/>
  <c r="G307" i="9" s="1"/>
  <c r="A306" i="9"/>
  <c r="G306" i="9" s="1"/>
  <c r="A305" i="9"/>
  <c r="A304" i="9"/>
  <c r="I303" i="9"/>
  <c r="A303" i="9"/>
  <c r="G303" i="9" s="1"/>
  <c r="I302" i="9"/>
  <c r="G302" i="9"/>
  <c r="A302" i="9"/>
  <c r="A301" i="9"/>
  <c r="G300" i="9"/>
  <c r="A300" i="9"/>
  <c r="I300" i="9" s="1"/>
  <c r="I299" i="9"/>
  <c r="C299" i="9"/>
  <c r="A299" i="9"/>
  <c r="A297" i="9"/>
  <c r="A296" i="9"/>
  <c r="I295" i="9"/>
  <c r="A295" i="9"/>
  <c r="I294" i="9"/>
  <c r="G294" i="9"/>
  <c r="A294" i="9"/>
  <c r="I293" i="9"/>
  <c r="A293" i="9"/>
  <c r="I292" i="9"/>
  <c r="G292" i="9"/>
  <c r="A292" i="9"/>
  <c r="A291" i="9"/>
  <c r="G290" i="9"/>
  <c r="A290" i="9"/>
  <c r="I290" i="9" s="1"/>
  <c r="A289" i="9"/>
  <c r="G289" i="9" s="1"/>
  <c r="G288" i="9"/>
  <c r="A288" i="9"/>
  <c r="A287" i="9"/>
  <c r="G286" i="9"/>
  <c r="A286" i="9"/>
  <c r="I286" i="9" s="1"/>
  <c r="A285" i="9"/>
  <c r="I284" i="9"/>
  <c r="G284" i="9"/>
  <c r="A284" i="9"/>
  <c r="A283" i="9"/>
  <c r="I282" i="9"/>
  <c r="G282" i="9"/>
  <c r="A282" i="9"/>
  <c r="I281" i="9"/>
  <c r="G281" i="9"/>
  <c r="A281" i="9"/>
  <c r="G280" i="9"/>
  <c r="A280" i="9"/>
  <c r="I280" i="9" s="1"/>
  <c r="A279" i="9"/>
  <c r="G279" i="9" s="1"/>
  <c r="A278" i="9"/>
  <c r="G278" i="9" s="1"/>
  <c r="A277" i="9"/>
  <c r="A276" i="9"/>
  <c r="I275" i="9"/>
  <c r="A275" i="9"/>
  <c r="G275" i="9" s="1"/>
  <c r="I274" i="9"/>
  <c r="G274" i="9"/>
  <c r="A274" i="9"/>
  <c r="A273" i="9"/>
  <c r="G272" i="9"/>
  <c r="A272" i="9"/>
  <c r="I272" i="9" s="1"/>
  <c r="I271" i="9"/>
  <c r="A271" i="9"/>
  <c r="G271" i="9" s="1"/>
  <c r="G270" i="9"/>
  <c r="A270" i="9"/>
  <c r="I269" i="9"/>
  <c r="A269" i="9"/>
  <c r="I268" i="9"/>
  <c r="G268" i="9"/>
  <c r="A268" i="9"/>
  <c r="A267" i="9"/>
  <c r="I266" i="9"/>
  <c r="G266" i="9"/>
  <c r="A266" i="9"/>
  <c r="I265" i="9"/>
  <c r="G265" i="9"/>
  <c r="A265" i="9"/>
  <c r="G264" i="9"/>
  <c r="A264" i="9"/>
  <c r="I264" i="9" s="1"/>
  <c r="A263" i="9"/>
  <c r="G263" i="9" s="1"/>
  <c r="A262" i="9"/>
  <c r="G262" i="9" s="1"/>
  <c r="A261" i="9"/>
  <c r="A260" i="9"/>
  <c r="I259" i="9"/>
  <c r="G259" i="9"/>
  <c r="A259" i="9"/>
  <c r="I258" i="9"/>
  <c r="G258" i="9"/>
  <c r="A258" i="9"/>
  <c r="A257" i="9"/>
  <c r="G256" i="9"/>
  <c r="A256" i="9"/>
  <c r="I256" i="9" s="1"/>
  <c r="A255" i="9"/>
  <c r="G254" i="9"/>
  <c r="A254" i="9"/>
  <c r="I254" i="9" s="1"/>
  <c r="I253" i="9"/>
  <c r="A253" i="9"/>
  <c r="G253" i="9" s="1"/>
  <c r="A252" i="9"/>
  <c r="A251" i="9"/>
  <c r="I251" i="9" s="1"/>
  <c r="A250" i="9"/>
  <c r="A249" i="9"/>
  <c r="I248" i="9"/>
  <c r="G248" i="9"/>
  <c r="A248" i="9"/>
  <c r="I247" i="9"/>
  <c r="G247" i="9"/>
  <c r="A247" i="9"/>
  <c r="G246" i="9"/>
  <c r="B246" i="9"/>
  <c r="A246" i="9"/>
  <c r="I246" i="9" s="1"/>
  <c r="A245" i="9"/>
  <c r="G244" i="9"/>
  <c r="A244" i="9"/>
  <c r="I244" i="9" s="1"/>
  <c r="A243" i="9"/>
  <c r="G243" i="9" s="1"/>
  <c r="G242" i="9"/>
  <c r="A242" i="9"/>
  <c r="A241" i="9"/>
  <c r="G240" i="9"/>
  <c r="A240" i="9"/>
  <c r="I240" i="9" s="1"/>
  <c r="A239" i="9"/>
  <c r="I238" i="9"/>
  <c r="G238" i="9"/>
  <c r="A238" i="9"/>
  <c r="G237" i="9"/>
  <c r="A237" i="9"/>
  <c r="I237" i="9" s="1"/>
  <c r="G236" i="9"/>
  <c r="A236" i="9"/>
  <c r="I236" i="9" s="1"/>
  <c r="A235" i="9"/>
  <c r="A234" i="9"/>
  <c r="I233" i="9"/>
  <c r="A233" i="9"/>
  <c r="I232" i="9"/>
  <c r="G232" i="9"/>
  <c r="A232" i="9"/>
  <c r="I231" i="9"/>
  <c r="A231" i="9"/>
  <c r="I230" i="9"/>
  <c r="G230" i="9"/>
  <c r="A230" i="9"/>
  <c r="A229" i="9"/>
  <c r="G228" i="9"/>
  <c r="A228" i="9"/>
  <c r="I228" i="9" s="1"/>
  <c r="A227" i="9"/>
  <c r="I227" i="9" s="1"/>
  <c r="I225" i="9"/>
  <c r="A225" i="9"/>
  <c r="G225" i="9" s="1"/>
  <c r="G224" i="9"/>
  <c r="A224" i="9"/>
  <c r="I223" i="9"/>
  <c r="A223" i="9"/>
  <c r="I222" i="9"/>
  <c r="G222" i="9"/>
  <c r="A222" i="9"/>
  <c r="A221" i="9"/>
  <c r="I220" i="9"/>
  <c r="G220" i="9"/>
  <c r="A220" i="9"/>
  <c r="A219" i="9"/>
  <c r="I218" i="9"/>
  <c r="G218" i="9"/>
  <c r="A218" i="9"/>
  <c r="I217" i="9"/>
  <c r="G217" i="9"/>
  <c r="A217" i="9"/>
  <c r="G216" i="9"/>
  <c r="A216" i="9"/>
  <c r="I216" i="9" s="1"/>
  <c r="I215" i="9"/>
  <c r="A215" i="9"/>
  <c r="I213" i="9"/>
  <c r="A213" i="9"/>
  <c r="G213" i="9" s="1"/>
  <c r="A212" i="9"/>
  <c r="A211" i="9"/>
  <c r="I210" i="9"/>
  <c r="G210" i="9"/>
  <c r="A210" i="9"/>
  <c r="I209" i="9"/>
  <c r="G209" i="9"/>
  <c r="A209" i="9"/>
  <c r="I208" i="9"/>
  <c r="G208" i="9"/>
  <c r="A208" i="9"/>
  <c r="A207" i="9"/>
  <c r="G206" i="9"/>
  <c r="A206" i="9"/>
  <c r="I206" i="9" s="1"/>
  <c r="A205" i="9"/>
  <c r="G205" i="9" s="1"/>
  <c r="G204" i="9"/>
  <c r="A204" i="9"/>
  <c r="I203" i="9"/>
  <c r="A203" i="9"/>
  <c r="A202" i="9"/>
  <c r="I201" i="9"/>
  <c r="A201" i="9"/>
  <c r="I200" i="9"/>
  <c r="A200" i="9"/>
  <c r="I199" i="9"/>
  <c r="G199" i="9"/>
  <c r="A199" i="9"/>
  <c r="I198" i="9"/>
  <c r="G198" i="9"/>
  <c r="B198" i="9"/>
  <c r="A198" i="9"/>
  <c r="A197" i="9"/>
  <c r="G196" i="9"/>
  <c r="A196" i="9"/>
  <c r="I196" i="9" s="1"/>
  <c r="I195" i="9"/>
  <c r="A195" i="9"/>
  <c r="G195" i="9" s="1"/>
  <c r="B194" i="9"/>
  <c r="A194" i="9"/>
  <c r="C194" i="9" s="1"/>
  <c r="A193" i="9"/>
  <c r="I192" i="9"/>
  <c r="G192" i="9"/>
  <c r="A192" i="9"/>
  <c r="E191" i="9"/>
  <c r="A191" i="9"/>
  <c r="I190" i="9"/>
  <c r="G190" i="9"/>
  <c r="A190" i="9"/>
  <c r="I189" i="9"/>
  <c r="G189" i="9"/>
  <c r="A189" i="9"/>
  <c r="G188" i="9"/>
  <c r="B188" i="9"/>
  <c r="A188" i="9"/>
  <c r="I188" i="9" s="1"/>
  <c r="A187" i="9"/>
  <c r="G186" i="9"/>
  <c r="A186" i="9"/>
  <c r="A185" i="9"/>
  <c r="A184" i="9"/>
  <c r="A183" i="9"/>
  <c r="I182" i="9"/>
  <c r="G182" i="9"/>
  <c r="A182" i="9"/>
  <c r="I181" i="9"/>
  <c r="G181" i="9"/>
  <c r="C181" i="9"/>
  <c r="A181" i="9"/>
  <c r="I180" i="9"/>
  <c r="G180" i="9"/>
  <c r="A180" i="9"/>
  <c r="A179" i="9"/>
  <c r="I179" i="9" s="1"/>
  <c r="G178" i="9"/>
  <c r="A178" i="9"/>
  <c r="I178" i="9" s="1"/>
  <c r="A177" i="9"/>
  <c r="G177" i="9" s="1"/>
  <c r="A176" i="9"/>
  <c r="I175" i="9"/>
  <c r="G175" i="9"/>
  <c r="A175" i="9"/>
  <c r="I174" i="9"/>
  <c r="G174" i="9"/>
  <c r="A174" i="9"/>
  <c r="A173" i="9"/>
  <c r="I172" i="9"/>
  <c r="G172" i="9"/>
  <c r="A172" i="9"/>
  <c r="A171" i="9"/>
  <c r="A169" i="9"/>
  <c r="G168" i="9"/>
  <c r="A168" i="9"/>
  <c r="I168" i="9" s="1"/>
  <c r="A167" i="9"/>
  <c r="G167" i="9" s="1"/>
  <c r="A166" i="9"/>
  <c r="A165" i="9"/>
  <c r="I165" i="9" s="1"/>
  <c r="I164" i="9"/>
  <c r="G164" i="9"/>
  <c r="A164" i="9"/>
  <c r="G163" i="9"/>
  <c r="A163" i="9"/>
  <c r="I162" i="9"/>
  <c r="G162" i="9"/>
  <c r="A162" i="9"/>
  <c r="A161" i="9"/>
  <c r="A160" i="9"/>
  <c r="I159" i="9"/>
  <c r="A159" i="9"/>
  <c r="G159" i="9" s="1"/>
  <c r="G158" i="9"/>
  <c r="A158" i="9"/>
  <c r="A157" i="9"/>
  <c r="A156" i="9"/>
  <c r="I156" i="9" s="1"/>
  <c r="I155" i="9"/>
  <c r="G155" i="9"/>
  <c r="A155" i="9"/>
  <c r="I154" i="9"/>
  <c r="G154" i="9"/>
  <c r="A154" i="9"/>
  <c r="A153" i="9"/>
  <c r="I153" i="9" s="1"/>
  <c r="A152" i="9"/>
  <c r="A151" i="9"/>
  <c r="I150" i="9"/>
  <c r="G150" i="9"/>
  <c r="A150" i="9"/>
  <c r="G149" i="9"/>
  <c r="A149" i="9"/>
  <c r="A148" i="9"/>
  <c r="A147" i="9"/>
  <c r="A146" i="9" s="1"/>
  <c r="I145" i="9"/>
  <c r="G145" i="9"/>
  <c r="A145" i="9"/>
  <c r="I144" i="9"/>
  <c r="G144" i="9"/>
  <c r="A144" i="9"/>
  <c r="G143" i="9"/>
  <c r="A143" i="9"/>
  <c r="A142" i="9"/>
  <c r="A141" i="9"/>
  <c r="I140" i="9"/>
  <c r="G140" i="9"/>
  <c r="A140" i="9"/>
  <c r="I139" i="9"/>
  <c r="G139" i="9"/>
  <c r="A139" i="9"/>
  <c r="E139" i="9" s="1"/>
  <c r="A138" i="9"/>
  <c r="A137" i="9"/>
  <c r="I136" i="9"/>
  <c r="G136" i="9"/>
  <c r="A136" i="9"/>
  <c r="I135" i="9"/>
  <c r="G135" i="9"/>
  <c r="A135" i="9"/>
  <c r="A134" i="9"/>
  <c r="A133" i="9"/>
  <c r="D133" i="9" s="1"/>
  <c r="A132" i="9"/>
  <c r="I131" i="9"/>
  <c r="G131" i="9"/>
  <c r="A131" i="9"/>
  <c r="A130" i="9"/>
  <c r="A129" i="9"/>
  <c r="I128" i="9"/>
  <c r="G128" i="9"/>
  <c r="A128" i="9"/>
  <c r="A127" i="9"/>
  <c r="I126" i="9"/>
  <c r="G126" i="9"/>
  <c r="A126" i="9"/>
  <c r="I125" i="9"/>
  <c r="A125" i="9"/>
  <c r="E125" i="9" s="1"/>
  <c r="G124" i="9"/>
  <c r="A124" i="9"/>
  <c r="I124" i="9" s="1"/>
  <c r="I123" i="9"/>
  <c r="A123" i="9"/>
  <c r="E123" i="9" s="1"/>
  <c r="A122" i="9"/>
  <c r="A121" i="9"/>
  <c r="G121" i="9" s="1"/>
  <c r="I120" i="9"/>
  <c r="G120" i="9"/>
  <c r="A120" i="9"/>
  <c r="I119" i="9"/>
  <c r="A119" i="9"/>
  <c r="G119" i="9" s="1"/>
  <c r="I118" i="9"/>
  <c r="G118" i="9"/>
  <c r="A118" i="9"/>
  <c r="A117" i="9"/>
  <c r="A116" i="9"/>
  <c r="E116" i="9" s="1"/>
  <c r="I115" i="9"/>
  <c r="A115" i="9"/>
  <c r="G115" i="9" s="1"/>
  <c r="I114" i="9"/>
  <c r="A114" i="9"/>
  <c r="G114" i="9" s="1"/>
  <c r="A113" i="9"/>
  <c r="A112" i="9"/>
  <c r="A111" i="9" s="1"/>
  <c r="A110" i="9"/>
  <c r="I109" i="9"/>
  <c r="G109" i="9"/>
  <c r="A109" i="9"/>
  <c r="I108" i="9"/>
  <c r="G108" i="9"/>
  <c r="A108" i="9"/>
  <c r="A107" i="9"/>
  <c r="I107" i="9" s="1"/>
  <c r="I106" i="9"/>
  <c r="A106" i="9"/>
  <c r="D106" i="9" s="1"/>
  <c r="A105" i="9"/>
  <c r="A104" i="9"/>
  <c r="I104" i="9" s="1"/>
  <c r="A103" i="9"/>
  <c r="I102" i="9"/>
  <c r="G102" i="9"/>
  <c r="A102" i="9"/>
  <c r="I101" i="9"/>
  <c r="G101" i="9"/>
  <c r="A101" i="9"/>
  <c r="A100" i="9"/>
  <c r="A99" i="9"/>
  <c r="I99" i="9" s="1"/>
  <c r="A98" i="9"/>
  <c r="A97" i="9"/>
  <c r="A96" i="9"/>
  <c r="A95" i="9"/>
  <c r="A94" i="9"/>
  <c r="I93" i="9"/>
  <c r="A93" i="9"/>
  <c r="G93" i="9" s="1"/>
  <c r="I92" i="9"/>
  <c r="G92" i="9"/>
  <c r="A92" i="9"/>
  <c r="I91" i="9"/>
  <c r="G91" i="9"/>
  <c r="A91" i="9"/>
  <c r="G90" i="9"/>
  <c r="A90" i="9"/>
  <c r="D90" i="9" s="1"/>
  <c r="A89" i="9"/>
  <c r="I89" i="9" s="1"/>
  <c r="A88" i="9"/>
  <c r="E87" i="9"/>
  <c r="A87" i="9"/>
  <c r="I87" i="9" s="1"/>
  <c r="I86" i="9"/>
  <c r="B86" i="9"/>
  <c r="A86" i="9"/>
  <c r="C86" i="9" s="1"/>
  <c r="A85" i="9"/>
  <c r="I84" i="9"/>
  <c r="B84" i="9"/>
  <c r="A84" i="9"/>
  <c r="E84" i="9" s="1"/>
  <c r="A83" i="9"/>
  <c r="I82" i="9"/>
  <c r="G82" i="9"/>
  <c r="E82" i="9"/>
  <c r="A82" i="9"/>
  <c r="I81" i="9"/>
  <c r="G81" i="9"/>
  <c r="A81" i="9"/>
  <c r="A80" i="9" s="1"/>
  <c r="I79" i="9"/>
  <c r="G79" i="9"/>
  <c r="A79" i="9"/>
  <c r="E78" i="9"/>
  <c r="A78" i="9"/>
  <c r="G78" i="9" s="1"/>
  <c r="A77" i="9"/>
  <c r="I77" i="9" s="1"/>
  <c r="A76" i="9"/>
  <c r="G75" i="9"/>
  <c r="A75" i="9"/>
  <c r="C75" i="9" s="1"/>
  <c r="A74" i="9"/>
  <c r="I73" i="9"/>
  <c r="D73" i="9"/>
  <c r="A73" i="9"/>
  <c r="G73" i="9" s="1"/>
  <c r="I72" i="9"/>
  <c r="G72" i="9"/>
  <c r="A72" i="9"/>
  <c r="A71" i="9"/>
  <c r="I70" i="9"/>
  <c r="G70" i="9"/>
  <c r="A70" i="9"/>
  <c r="I69" i="9"/>
  <c r="G69" i="9"/>
  <c r="D69" i="9"/>
  <c r="A69" i="9"/>
  <c r="G68" i="9"/>
  <c r="A68" i="9"/>
  <c r="E67" i="9"/>
  <c r="A67" i="9"/>
  <c r="I67" i="9" s="1"/>
  <c r="I66" i="9"/>
  <c r="A66" i="9"/>
  <c r="C66" i="9" s="1"/>
  <c r="A64" i="9"/>
  <c r="C63" i="9"/>
  <c r="A63" i="9"/>
  <c r="G63" i="9" s="1"/>
  <c r="A62" i="9"/>
  <c r="G61" i="9"/>
  <c r="D61" i="9"/>
  <c r="A61" i="9"/>
  <c r="I61" i="9" s="1"/>
  <c r="I60" i="9"/>
  <c r="G60" i="9"/>
  <c r="E60" i="9"/>
  <c r="D60" i="9"/>
  <c r="C60" i="9"/>
  <c r="A60" i="9"/>
  <c r="B60" i="9" s="1"/>
  <c r="I59" i="9"/>
  <c r="G59" i="9"/>
  <c r="E59" i="9"/>
  <c r="D59" i="9"/>
  <c r="C59" i="9"/>
  <c r="A59" i="9"/>
  <c r="G58" i="9"/>
  <c r="A58" i="9"/>
  <c r="E57" i="9"/>
  <c r="D57" i="9"/>
  <c r="C57" i="9"/>
  <c r="B57" i="9"/>
  <c r="A57" i="9"/>
  <c r="I57" i="9" s="1"/>
  <c r="A56" i="9"/>
  <c r="A52" i="9"/>
  <c r="A51" i="9"/>
  <c r="A50" i="9"/>
  <c r="A49" i="9"/>
  <c r="A48" i="9"/>
  <c r="A47" i="9"/>
  <c r="B37" i="9"/>
  <c r="G37" i="9" s="1"/>
  <c r="B36" i="9"/>
  <c r="G36" i="9" s="1"/>
  <c r="B35" i="9"/>
  <c r="G35" i="9" s="1"/>
  <c r="G34" i="9"/>
  <c r="B34" i="9"/>
  <c r="G33" i="9"/>
  <c r="B33" i="9"/>
  <c r="B32" i="9"/>
  <c r="G32" i="9" s="1"/>
  <c r="G31" i="9"/>
  <c r="B31" i="9"/>
  <c r="B30" i="9"/>
  <c r="G30" i="9" s="1"/>
  <c r="B29" i="9"/>
  <c r="G29" i="9" s="1"/>
  <c r="B28" i="9"/>
  <c r="G28" i="9" s="1"/>
  <c r="B27" i="9"/>
  <c r="G27" i="9" s="1"/>
  <c r="G26" i="9"/>
  <c r="B26" i="9"/>
  <c r="G25" i="9"/>
  <c r="B25" i="9"/>
  <c r="G24" i="9"/>
  <c r="B24" i="9"/>
  <c r="G23" i="9"/>
  <c r="B23" i="9"/>
  <c r="B22" i="9"/>
  <c r="G22" i="9" s="1"/>
  <c r="B21" i="9"/>
  <c r="C17" i="9"/>
  <c r="A10" i="9"/>
  <c r="A9" i="9"/>
  <c r="A8" i="9"/>
  <c r="A7" i="9"/>
  <c r="A6" i="9"/>
  <c r="A5" i="9"/>
  <c r="I2" i="9"/>
  <c r="A107" i="8"/>
  <c r="A106" i="8"/>
  <c r="A105" i="8"/>
  <c r="A104" i="8"/>
  <c r="A103" i="8"/>
  <c r="A102" i="8"/>
  <c r="A101" i="8"/>
  <c r="F97" i="8"/>
  <c r="B97" i="8"/>
  <c r="F96" i="8"/>
  <c r="B96" i="8"/>
  <c r="F95" i="8"/>
  <c r="B95" i="8"/>
  <c r="F94" i="8"/>
  <c r="B94" i="8"/>
  <c r="F93" i="8"/>
  <c r="B93" i="8"/>
  <c r="F92" i="8"/>
  <c r="B92" i="8"/>
  <c r="F91" i="8"/>
  <c r="B91" i="8"/>
  <c r="F90" i="8"/>
  <c r="B90" i="8"/>
  <c r="A89" i="8"/>
  <c r="F88" i="8"/>
  <c r="E88" i="8"/>
  <c r="B88" i="8"/>
  <c r="F87" i="8"/>
  <c r="E87" i="8"/>
  <c r="B87" i="8"/>
  <c r="F86" i="8"/>
  <c r="E86" i="8"/>
  <c r="B86" i="8"/>
  <c r="F85" i="8"/>
  <c r="E85" i="8"/>
  <c r="B85" i="8"/>
  <c r="F84" i="8"/>
  <c r="E84" i="8"/>
  <c r="B84" i="8"/>
  <c r="F83" i="8"/>
  <c r="E83" i="8"/>
  <c r="B83" i="8"/>
  <c r="F82" i="8"/>
  <c r="E82" i="8"/>
  <c r="B82" i="8"/>
  <c r="F81" i="8"/>
  <c r="E81" i="8"/>
  <c r="B81" i="8"/>
  <c r="F80" i="8"/>
  <c r="E80" i="8"/>
  <c r="B80" i="8"/>
  <c r="F79" i="8"/>
  <c r="E79" i="8"/>
  <c r="B79" i="8"/>
  <c r="F78" i="8"/>
  <c r="E78" i="8"/>
  <c r="B78" i="8"/>
  <c r="F77" i="8"/>
  <c r="E77" i="8"/>
  <c r="B77" i="8"/>
  <c r="F76" i="8"/>
  <c r="E76" i="8"/>
  <c r="B76" i="8"/>
  <c r="F75" i="8"/>
  <c r="E75" i="8"/>
  <c r="B75" i="8"/>
  <c r="F74" i="8"/>
  <c r="E74" i="8"/>
  <c r="B74" i="8"/>
  <c r="A73" i="8"/>
  <c r="F72" i="8"/>
  <c r="E72" i="8"/>
  <c r="B72" i="8"/>
  <c r="F71" i="8"/>
  <c r="E71" i="8"/>
  <c r="B71" i="8"/>
  <c r="F70" i="8"/>
  <c r="E70" i="8"/>
  <c r="B70" i="8"/>
  <c r="F69" i="8"/>
  <c r="E69" i="8"/>
  <c r="B69" i="8"/>
  <c r="F68" i="8"/>
  <c r="E68" i="8"/>
  <c r="B68" i="8"/>
  <c r="A67" i="8"/>
  <c r="F66" i="8"/>
  <c r="E66" i="8"/>
  <c r="B66" i="8"/>
  <c r="F65" i="8"/>
  <c r="E65" i="8"/>
  <c r="B65" i="8"/>
  <c r="F64" i="8"/>
  <c r="E64" i="8"/>
  <c r="B64" i="8"/>
  <c r="F63" i="8"/>
  <c r="E63" i="8"/>
  <c r="B63" i="8"/>
  <c r="F62" i="8"/>
  <c r="E62" i="8"/>
  <c r="B62" i="8"/>
  <c r="F61" i="8"/>
  <c r="E61" i="8"/>
  <c r="B61" i="8"/>
  <c r="F60" i="8"/>
  <c r="E60" i="8"/>
  <c r="B60" i="8"/>
  <c r="F59" i="8"/>
  <c r="E59" i="8"/>
  <c r="B59" i="8"/>
  <c r="F58" i="8"/>
  <c r="E58" i="8"/>
  <c r="B58" i="8"/>
  <c r="F57" i="8"/>
  <c r="E57" i="8"/>
  <c r="B57" i="8"/>
  <c r="F56" i="8"/>
  <c r="E56" i="8"/>
  <c r="B56" i="8"/>
  <c r="F55" i="8"/>
  <c r="E55" i="8"/>
  <c r="B55" i="8"/>
  <c r="F54" i="8"/>
  <c r="E54" i="8"/>
  <c r="B54" i="8"/>
  <c r="A53" i="8"/>
  <c r="F52" i="8"/>
  <c r="E52" i="8"/>
  <c r="B52" i="8"/>
  <c r="F51" i="8"/>
  <c r="E51" i="8"/>
  <c r="B51" i="8"/>
  <c r="F50" i="8"/>
  <c r="E50" i="8"/>
  <c r="B50" i="8"/>
  <c r="F49" i="8"/>
  <c r="E49" i="8"/>
  <c r="B49" i="8"/>
  <c r="F48" i="8"/>
  <c r="E48" i="8"/>
  <c r="B48" i="8"/>
  <c r="F47" i="8"/>
  <c r="E47" i="8"/>
  <c r="B47" i="8"/>
  <c r="F46" i="8"/>
  <c r="E46" i="8"/>
  <c r="B46" i="8"/>
  <c r="F45" i="8"/>
  <c r="E45" i="8"/>
  <c r="B45" i="8"/>
  <c r="A44" i="8"/>
  <c r="F43" i="8"/>
  <c r="E43" i="8"/>
  <c r="B43" i="8"/>
  <c r="F42" i="8"/>
  <c r="E42" i="8"/>
  <c r="B42" i="8"/>
  <c r="A41" i="8"/>
  <c r="F40" i="8"/>
  <c r="E40" i="8"/>
  <c r="B40" i="8"/>
  <c r="F39" i="8"/>
  <c r="E39" i="8"/>
  <c r="B39" i="8"/>
  <c r="A38" i="8"/>
  <c r="F37" i="8"/>
  <c r="E37" i="8"/>
  <c r="B37" i="8"/>
  <c r="F36" i="8"/>
  <c r="E36" i="8"/>
  <c r="B36" i="8"/>
  <c r="F35" i="8"/>
  <c r="E35" i="8"/>
  <c r="B35" i="8"/>
  <c r="A34" i="8"/>
  <c r="F33" i="8"/>
  <c r="E33" i="8"/>
  <c r="B33" i="8"/>
  <c r="F32" i="8"/>
  <c r="E32" i="8"/>
  <c r="B32" i="8"/>
  <c r="F31" i="8"/>
  <c r="E31" i="8"/>
  <c r="B31" i="8"/>
  <c r="F30" i="8"/>
  <c r="E30" i="8"/>
  <c r="B30" i="8"/>
  <c r="A29" i="8"/>
  <c r="F28" i="8"/>
  <c r="E28" i="8"/>
  <c r="B28" i="8"/>
  <c r="F27" i="8"/>
  <c r="E27" i="8"/>
  <c r="B27" i="8"/>
  <c r="F26" i="8"/>
  <c r="E26" i="8"/>
  <c r="B26" i="8"/>
  <c r="F25" i="8"/>
  <c r="E25" i="8"/>
  <c r="B25" i="8"/>
  <c r="F24" i="8"/>
  <c r="E24" i="8"/>
  <c r="B24" i="8"/>
  <c r="A23" i="8"/>
  <c r="D22" i="8"/>
  <c r="B22" i="8"/>
  <c r="B21" i="8"/>
  <c r="D20" i="8"/>
  <c r="B20" i="8"/>
  <c r="B19" i="8"/>
  <c r="A18" i="8"/>
  <c r="C17" i="8"/>
  <c r="B17" i="8"/>
  <c r="C16" i="8"/>
  <c r="B16" i="8"/>
  <c r="C15" i="8"/>
  <c r="B15" i="8"/>
  <c r="C14" i="8"/>
  <c r="B14" i="8"/>
  <c r="C13" i="8"/>
  <c r="B13" i="8"/>
  <c r="A12" i="8"/>
  <c r="A11" i="8"/>
  <c r="A10" i="8"/>
  <c r="A9" i="8"/>
  <c r="A8" i="8"/>
  <c r="A7" i="8"/>
  <c r="A6" i="8"/>
  <c r="A5" i="8"/>
  <c r="C3" i="8"/>
  <c r="F2" i="8"/>
  <c r="A65" i="7"/>
  <c r="A64" i="7"/>
  <c r="A63" i="7"/>
  <c r="A62" i="7"/>
  <c r="A61" i="7"/>
  <c r="A60" i="7"/>
  <c r="A59" i="7"/>
  <c r="E55" i="7"/>
  <c r="B55" i="7"/>
  <c r="E54" i="7"/>
  <c r="B54" i="7"/>
  <c r="E53" i="7"/>
  <c r="B53" i="7"/>
  <c r="E52" i="7"/>
  <c r="B52" i="7"/>
  <c r="E51" i="7"/>
  <c r="B51" i="7"/>
  <c r="E50" i="7"/>
  <c r="B50" i="7"/>
  <c r="A49" i="7"/>
  <c r="E48" i="7"/>
  <c r="B48" i="7"/>
  <c r="E47" i="7"/>
  <c r="B47" i="7"/>
  <c r="E46" i="7"/>
  <c r="B46" i="7"/>
  <c r="E45" i="7"/>
  <c r="B45" i="7"/>
  <c r="E44" i="7"/>
  <c r="B44" i="7"/>
  <c r="E43" i="7"/>
  <c r="B43" i="7"/>
  <c r="E42" i="7"/>
  <c r="B42" i="7"/>
  <c r="E41" i="7"/>
  <c r="B41" i="7"/>
  <c r="A40" i="7"/>
  <c r="E39" i="7"/>
  <c r="B39" i="7"/>
  <c r="E38" i="7"/>
  <c r="B38" i="7"/>
  <c r="E37" i="7"/>
  <c r="B37" i="7"/>
  <c r="E36" i="7"/>
  <c r="B36" i="7"/>
  <c r="E35" i="7"/>
  <c r="B35" i="7"/>
  <c r="A34" i="7"/>
  <c r="E33" i="7"/>
  <c r="B33" i="7"/>
  <c r="E32" i="7"/>
  <c r="B32" i="7"/>
  <c r="E31" i="7"/>
  <c r="B31" i="7"/>
  <c r="E30" i="7"/>
  <c r="B30" i="7"/>
  <c r="E29" i="7"/>
  <c r="B29" i="7"/>
  <c r="A28" i="7"/>
  <c r="E27" i="7"/>
  <c r="B27" i="7"/>
  <c r="E26" i="7"/>
  <c r="B26" i="7"/>
  <c r="E25" i="7"/>
  <c r="B25" i="7"/>
  <c r="E24" i="7"/>
  <c r="B24" i="7"/>
  <c r="E23" i="7"/>
  <c r="B23" i="7"/>
  <c r="A22" i="7"/>
  <c r="E21" i="7"/>
  <c r="B21" i="7"/>
  <c r="E20" i="7"/>
  <c r="B20" i="7"/>
  <c r="A19" i="7"/>
  <c r="E18" i="7"/>
  <c r="B18" i="7"/>
  <c r="A17" i="7"/>
  <c r="B329" i="9" s="1"/>
  <c r="C16" i="7"/>
  <c r="B16" i="7"/>
  <c r="C15" i="7"/>
  <c r="B15" i="7"/>
  <c r="C14" i="7"/>
  <c r="B14" i="7"/>
  <c r="C13" i="7"/>
  <c r="B13" i="7"/>
  <c r="A12" i="7"/>
  <c r="A11" i="7"/>
  <c r="A10" i="7"/>
  <c r="A9" i="7"/>
  <c r="A8" i="7"/>
  <c r="A7" i="7"/>
  <c r="A6" i="7"/>
  <c r="A5" i="7"/>
  <c r="C3" i="7"/>
  <c r="F2" i="7"/>
  <c r="A94" i="6"/>
  <c r="A93" i="6"/>
  <c r="A92" i="6"/>
  <c r="A91" i="6"/>
  <c r="A90" i="6"/>
  <c r="A89" i="6"/>
  <c r="A88" i="6"/>
  <c r="B85" i="6"/>
  <c r="B84" i="6"/>
  <c r="B83" i="6"/>
  <c r="B82" i="6"/>
  <c r="B81" i="6"/>
  <c r="B80" i="6"/>
  <c r="B79" i="6"/>
  <c r="B78" i="6"/>
  <c r="B77" i="6"/>
  <c r="B76" i="6"/>
  <c r="A75" i="6"/>
  <c r="B74" i="6"/>
  <c r="B73" i="6"/>
  <c r="B72" i="6"/>
  <c r="B71" i="6"/>
  <c r="B70" i="6"/>
  <c r="B69" i="6"/>
  <c r="B68" i="6"/>
  <c r="B67" i="6"/>
  <c r="B66" i="6"/>
  <c r="B65" i="6"/>
  <c r="B64" i="6"/>
  <c r="B63" i="6"/>
  <c r="A62" i="6"/>
  <c r="B61" i="6"/>
  <c r="B60" i="6"/>
  <c r="B59" i="6"/>
  <c r="E58" i="6"/>
  <c r="B58" i="6"/>
  <c r="E57" i="6"/>
  <c r="B57" i="6"/>
  <c r="E56" i="6"/>
  <c r="B56" i="6"/>
  <c r="E55" i="6"/>
  <c r="B55" i="6"/>
  <c r="B54" i="6"/>
  <c r="B53" i="6"/>
  <c r="B52" i="6"/>
  <c r="B51" i="6"/>
  <c r="E50" i="6"/>
  <c r="B50" i="6"/>
  <c r="E49" i="6"/>
  <c r="B49" i="6"/>
  <c r="E48" i="6"/>
  <c r="B48" i="6"/>
  <c r="E47" i="6"/>
  <c r="B47" i="6"/>
  <c r="B46" i="6"/>
  <c r="B45" i="6"/>
  <c r="B44" i="6"/>
  <c r="B43" i="6"/>
  <c r="E42" i="6"/>
  <c r="B42" i="6"/>
  <c r="E41" i="6"/>
  <c r="B41" i="6"/>
  <c r="E40" i="6"/>
  <c r="B40" i="6"/>
  <c r="E39" i="6"/>
  <c r="B39" i="6"/>
  <c r="B38" i="6"/>
  <c r="B37" i="6"/>
  <c r="B36" i="6"/>
  <c r="B35" i="6"/>
  <c r="E34" i="6"/>
  <c r="B34" i="6"/>
  <c r="E33" i="6"/>
  <c r="B33" i="6"/>
  <c r="A32" i="6"/>
  <c r="B31" i="6"/>
  <c r="B30" i="6"/>
  <c r="B29" i="6"/>
  <c r="B28" i="6"/>
  <c r="B27" i="6"/>
  <c r="B26" i="6"/>
  <c r="B25" i="6"/>
  <c r="B24" i="6"/>
  <c r="B23" i="6"/>
  <c r="A22" i="6"/>
  <c r="D21" i="6"/>
  <c r="B21" i="6"/>
  <c r="D20" i="6"/>
  <c r="B20" i="6"/>
  <c r="D19" i="6"/>
  <c r="C19" i="6"/>
  <c r="E54" i="6" s="1"/>
  <c r="B19" i="6"/>
  <c r="D18" i="6"/>
  <c r="C18" i="6"/>
  <c r="E24" i="6" s="1"/>
  <c r="B18" i="6"/>
  <c r="A17" i="6"/>
  <c r="C16" i="6"/>
  <c r="B16" i="6"/>
  <c r="C15" i="6"/>
  <c r="B15" i="6"/>
  <c r="C14" i="6"/>
  <c r="B14" i="6"/>
  <c r="C13" i="6"/>
  <c r="B13" i="6"/>
  <c r="A12" i="6"/>
  <c r="A11" i="6"/>
  <c r="A10" i="6"/>
  <c r="A9" i="6"/>
  <c r="A8" i="6"/>
  <c r="A7" i="6"/>
  <c r="A6" i="6"/>
  <c r="A5" i="6"/>
  <c r="C3" i="6"/>
  <c r="F2" i="6"/>
  <c r="A47" i="5"/>
  <c r="A46" i="5"/>
  <c r="A45" i="5"/>
  <c r="A44" i="5"/>
  <c r="A43" i="5"/>
  <c r="A42" i="5"/>
  <c r="A41" i="5"/>
  <c r="E37" i="5"/>
  <c r="B37" i="5"/>
  <c r="E36" i="5"/>
  <c r="B36" i="5"/>
  <c r="E35" i="5"/>
  <c r="B35" i="5"/>
  <c r="E34" i="5"/>
  <c r="B34" i="5"/>
  <c r="E33" i="5"/>
  <c r="B33" i="5"/>
  <c r="E32" i="5"/>
  <c r="B32" i="5"/>
  <c r="E31" i="5"/>
  <c r="B31" i="5"/>
  <c r="E30" i="5"/>
  <c r="B30" i="5"/>
  <c r="E29" i="5"/>
  <c r="B29" i="5"/>
  <c r="E28" i="5"/>
  <c r="B28" i="5"/>
  <c r="E27" i="5"/>
  <c r="B27" i="5"/>
  <c r="E26" i="5"/>
  <c r="B26" i="5"/>
  <c r="E25" i="5"/>
  <c r="B25" i="5"/>
  <c r="E24" i="5"/>
  <c r="B24" i="5"/>
  <c r="E23" i="5"/>
  <c r="B23" i="5"/>
  <c r="E22" i="5"/>
  <c r="B22" i="5"/>
  <c r="E21" i="5"/>
  <c r="B21" i="5"/>
  <c r="E20" i="5"/>
  <c r="B20" i="5"/>
  <c r="A19" i="5"/>
  <c r="E18" i="5"/>
  <c r="D18" i="5"/>
  <c r="B18" i="5"/>
  <c r="A17" i="5"/>
  <c r="E243" i="9" s="1"/>
  <c r="C16" i="5"/>
  <c r="B16" i="5"/>
  <c r="C15" i="5"/>
  <c r="B15" i="5"/>
  <c r="C14" i="5"/>
  <c r="B14" i="5"/>
  <c r="C13" i="5"/>
  <c r="B13" i="5"/>
  <c r="A12" i="5"/>
  <c r="A11" i="5"/>
  <c r="A10" i="5"/>
  <c r="A9" i="5"/>
  <c r="A8" i="5"/>
  <c r="A7" i="5"/>
  <c r="A6" i="5"/>
  <c r="A5" i="5"/>
  <c r="C3" i="5"/>
  <c r="F2" i="5"/>
  <c r="A84" i="4"/>
  <c r="A83" i="4"/>
  <c r="A82" i="4"/>
  <c r="A81" i="4"/>
  <c r="A80" i="4"/>
  <c r="A79" i="4"/>
  <c r="A78" i="4"/>
  <c r="B74" i="4"/>
  <c r="E73" i="4"/>
  <c r="B73" i="4"/>
  <c r="E72" i="4"/>
  <c r="B72" i="4"/>
  <c r="B71" i="4"/>
  <c r="B70" i="4"/>
  <c r="B69" i="4"/>
  <c r="A68" i="4"/>
  <c r="E67" i="4"/>
  <c r="B67" i="4"/>
  <c r="E66" i="4"/>
  <c r="B66" i="4"/>
  <c r="B65" i="4"/>
  <c r="B64" i="4"/>
  <c r="A63" i="4"/>
  <c r="B62" i="4"/>
  <c r="E61" i="4"/>
  <c r="B61" i="4"/>
  <c r="E60" i="4"/>
  <c r="B60" i="4"/>
  <c r="B59" i="4"/>
  <c r="B58" i="4"/>
  <c r="B57" i="4"/>
  <c r="B56" i="4"/>
  <c r="E55" i="4"/>
  <c r="D206" i="9" s="1"/>
  <c r="B55" i="4"/>
  <c r="B54" i="4"/>
  <c r="E53" i="4"/>
  <c r="B53" i="4"/>
  <c r="E52" i="4"/>
  <c r="B52" i="4"/>
  <c r="A51" i="4"/>
  <c r="E50" i="4"/>
  <c r="B50" i="4"/>
  <c r="E49" i="4"/>
  <c r="B49" i="4"/>
  <c r="E48" i="4"/>
  <c r="B48" i="4"/>
  <c r="E47" i="4"/>
  <c r="B47" i="4"/>
  <c r="E46" i="4"/>
  <c r="B46" i="4"/>
  <c r="E45" i="4"/>
  <c r="B45" i="4"/>
  <c r="E44" i="4"/>
  <c r="B44" i="4"/>
  <c r="E43" i="4"/>
  <c r="B43" i="4"/>
  <c r="E42" i="4"/>
  <c r="B42" i="4"/>
  <c r="E41" i="4"/>
  <c r="B41" i="4"/>
  <c r="E40" i="4"/>
  <c r="B40" i="4"/>
  <c r="E39" i="4"/>
  <c r="B39" i="4"/>
  <c r="E38" i="4"/>
  <c r="B38" i="4"/>
  <c r="E37" i="4"/>
  <c r="B37" i="4"/>
  <c r="E36" i="4"/>
  <c r="B36" i="4"/>
  <c r="E35" i="4"/>
  <c r="B35" i="4"/>
  <c r="A34" i="4"/>
  <c r="E33" i="4"/>
  <c r="B33" i="4"/>
  <c r="E32" i="4"/>
  <c r="B32" i="4"/>
  <c r="B31" i="4"/>
  <c r="B30" i="4"/>
  <c r="B29" i="4"/>
  <c r="B28" i="4"/>
  <c r="E27" i="4"/>
  <c r="B27" i="4"/>
  <c r="B26" i="4"/>
  <c r="E25" i="4"/>
  <c r="B25" i="4"/>
  <c r="E24" i="4"/>
  <c r="B24" i="4"/>
  <c r="B23" i="4"/>
  <c r="B22" i="4"/>
  <c r="B21" i="4"/>
  <c r="A20" i="4"/>
  <c r="E19" i="4"/>
  <c r="B19" i="4"/>
  <c r="E18" i="4"/>
  <c r="C18" i="4"/>
  <c r="E69" i="4" s="1"/>
  <c r="B18" i="4"/>
  <c r="A17" i="4"/>
  <c r="C209" i="9" s="1"/>
  <c r="C16" i="4"/>
  <c r="B16" i="4"/>
  <c r="C15" i="4"/>
  <c r="B15" i="4"/>
  <c r="C14" i="4"/>
  <c r="B14" i="4"/>
  <c r="C13" i="4"/>
  <c r="B13" i="4"/>
  <c r="A12" i="4"/>
  <c r="A11" i="4"/>
  <c r="A10" i="4"/>
  <c r="A9" i="4"/>
  <c r="A8" i="4"/>
  <c r="A7" i="4"/>
  <c r="A6" i="4"/>
  <c r="A5" i="4"/>
  <c r="C3" i="4"/>
  <c r="F2" i="4"/>
  <c r="A72" i="3"/>
  <c r="A71" i="3"/>
  <c r="A70" i="3"/>
  <c r="A69" i="3"/>
  <c r="A68" i="3"/>
  <c r="A67" i="3"/>
  <c r="A66" i="3"/>
  <c r="E61" i="3"/>
  <c r="B61" i="3"/>
  <c r="E60" i="3"/>
  <c r="B60" i="3"/>
  <c r="E59" i="3"/>
  <c r="B59" i="3"/>
  <c r="E58" i="3"/>
  <c r="B58" i="3"/>
  <c r="B57" i="3"/>
  <c r="B56" i="3"/>
  <c r="B55" i="3"/>
  <c r="B54" i="3"/>
  <c r="E53" i="3"/>
  <c r="B53" i="3"/>
  <c r="E52" i="3"/>
  <c r="B52" i="3"/>
  <c r="B51" i="3"/>
  <c r="E50" i="3"/>
  <c r="B50" i="3"/>
  <c r="E49" i="3"/>
  <c r="B49" i="3"/>
  <c r="E48" i="3"/>
  <c r="B48" i="3"/>
  <c r="E47" i="3"/>
  <c r="B47" i="3"/>
  <c r="E46" i="3"/>
  <c r="B46" i="3"/>
  <c r="E45" i="3"/>
  <c r="B45" i="3"/>
  <c r="E44" i="3"/>
  <c r="B44" i="3"/>
  <c r="B43" i="3"/>
  <c r="B42" i="3"/>
  <c r="B41" i="3"/>
  <c r="B40" i="3"/>
  <c r="E39" i="3"/>
  <c r="B39" i="3"/>
  <c r="A38" i="3"/>
  <c r="B37" i="3"/>
  <c r="B36" i="3"/>
  <c r="B35" i="3"/>
  <c r="B34" i="3"/>
  <c r="E33" i="3"/>
  <c r="B33" i="3"/>
  <c r="E32" i="3"/>
  <c r="B32" i="3"/>
  <c r="E31" i="3"/>
  <c r="B31" i="3"/>
  <c r="E30" i="3"/>
  <c r="B30" i="3"/>
  <c r="B29" i="3"/>
  <c r="B28" i="3"/>
  <c r="B27" i="3"/>
  <c r="B26" i="3"/>
  <c r="E25" i="3"/>
  <c r="B25" i="3"/>
  <c r="E24" i="3"/>
  <c r="B24" i="3"/>
  <c r="E23" i="3"/>
  <c r="B23" i="3"/>
  <c r="E22" i="3"/>
  <c r="B22" i="3"/>
  <c r="B21" i="3"/>
  <c r="B20" i="3"/>
  <c r="A19" i="3"/>
  <c r="C167" i="9" s="1"/>
  <c r="E18" i="3"/>
  <c r="D18" i="3"/>
  <c r="C18" i="3"/>
  <c r="E55" i="3" s="1"/>
  <c r="B18" i="3"/>
  <c r="A17" i="3"/>
  <c r="C16" i="3"/>
  <c r="B16" i="3"/>
  <c r="C15" i="3"/>
  <c r="B15" i="3"/>
  <c r="C14" i="3"/>
  <c r="B14" i="3"/>
  <c r="C13" i="3"/>
  <c r="B13" i="3"/>
  <c r="A12" i="3"/>
  <c r="A11" i="3"/>
  <c r="A10" i="3"/>
  <c r="A9" i="3"/>
  <c r="A8" i="3"/>
  <c r="A7" i="3"/>
  <c r="A6" i="3"/>
  <c r="A5" i="3"/>
  <c r="C3" i="3"/>
  <c r="F2" i="3"/>
  <c r="A77" i="2"/>
  <c r="A76" i="2"/>
  <c r="A75" i="2"/>
  <c r="A74" i="2"/>
  <c r="A73" i="2"/>
  <c r="A72" i="2"/>
  <c r="A71" i="2"/>
  <c r="E67" i="2"/>
  <c r="B67" i="2"/>
  <c r="E66" i="2"/>
  <c r="B66" i="2"/>
  <c r="E65" i="2"/>
  <c r="B65" i="2"/>
  <c r="E64" i="2"/>
  <c r="B64" i="2"/>
  <c r="E63" i="2"/>
  <c r="B63" i="2"/>
  <c r="E62" i="2"/>
  <c r="B62" i="2"/>
  <c r="E61" i="2"/>
  <c r="B61" i="2"/>
  <c r="E60" i="2"/>
  <c r="B60" i="2"/>
  <c r="E59" i="2"/>
  <c r="B59" i="2"/>
  <c r="E58" i="2"/>
  <c r="B58" i="2"/>
  <c r="E57" i="2"/>
  <c r="B57" i="2"/>
  <c r="E56" i="2"/>
  <c r="B56" i="2"/>
  <c r="E55" i="2"/>
  <c r="B55" i="2"/>
  <c r="E54" i="2"/>
  <c r="B54" i="2"/>
  <c r="E53" i="2"/>
  <c r="B53" i="2"/>
  <c r="A52" i="2"/>
  <c r="E51" i="2"/>
  <c r="B51" i="2"/>
  <c r="E50" i="2"/>
  <c r="B50" i="2"/>
  <c r="E49" i="2"/>
  <c r="B49" i="2"/>
  <c r="E48" i="2"/>
  <c r="B48" i="2"/>
  <c r="E47" i="2"/>
  <c r="B47" i="2"/>
  <c r="E46" i="2"/>
  <c r="B46" i="2"/>
  <c r="E45" i="2"/>
  <c r="B45" i="2"/>
  <c r="E44" i="2"/>
  <c r="B44" i="2"/>
  <c r="E43" i="2"/>
  <c r="B43" i="2"/>
  <c r="E42" i="2"/>
  <c r="B42" i="2"/>
  <c r="E41" i="2"/>
  <c r="B41" i="2"/>
  <c r="E40" i="2"/>
  <c r="B40" i="2"/>
  <c r="E39" i="2"/>
  <c r="B39" i="2"/>
  <c r="E38" i="2"/>
  <c r="B38" i="2"/>
  <c r="E37" i="2"/>
  <c r="B37" i="2"/>
  <c r="E36" i="2"/>
  <c r="B36" i="2"/>
  <c r="A35" i="2"/>
  <c r="E34" i="2"/>
  <c r="B34" i="2"/>
  <c r="E33" i="2"/>
  <c r="B33" i="2"/>
  <c r="E32" i="2"/>
  <c r="B32" i="2"/>
  <c r="E31" i="2"/>
  <c r="B31" i="2"/>
  <c r="E30" i="2"/>
  <c r="B30" i="2"/>
  <c r="A29" i="2"/>
  <c r="B125" i="9" s="1"/>
  <c r="E28" i="2"/>
  <c r="B28" i="2"/>
  <c r="E27" i="2"/>
  <c r="B27" i="2"/>
  <c r="E26" i="2"/>
  <c r="B26" i="2"/>
  <c r="E25" i="2"/>
  <c r="B25" i="2"/>
  <c r="E24" i="2"/>
  <c r="B24" i="2"/>
  <c r="E23" i="2"/>
  <c r="B23" i="2"/>
  <c r="E22" i="2"/>
  <c r="B22" i="2"/>
  <c r="A21" i="2"/>
  <c r="C20" i="2"/>
  <c r="B20" i="2"/>
  <c r="C19" i="2"/>
  <c r="B19" i="2"/>
  <c r="C18" i="2"/>
  <c r="B18" i="2"/>
  <c r="C17" i="2"/>
  <c r="B17" i="2"/>
  <c r="C16" i="2"/>
  <c r="B16" i="2"/>
  <c r="C15" i="2"/>
  <c r="B15" i="2"/>
  <c r="C14" i="2"/>
  <c r="B14" i="2"/>
  <c r="C13" i="2"/>
  <c r="B13" i="2"/>
  <c r="A12" i="2"/>
  <c r="A11" i="2"/>
  <c r="A10" i="2"/>
  <c r="A9" i="2"/>
  <c r="A8" i="2"/>
  <c r="A7" i="2"/>
  <c r="A6" i="2"/>
  <c r="A5" i="2"/>
  <c r="C3" i="2"/>
  <c r="F2" i="2"/>
  <c r="E36" i="1"/>
  <c r="B36" i="1"/>
  <c r="E35" i="1"/>
  <c r="B35" i="1"/>
  <c r="E34" i="1"/>
  <c r="B34" i="1"/>
  <c r="E33" i="1"/>
  <c r="B33" i="1"/>
  <c r="E32" i="1"/>
  <c r="B32" i="1"/>
  <c r="B75" i="9" s="1"/>
  <c r="E31" i="1"/>
  <c r="B31" i="1"/>
  <c r="E30" i="1"/>
  <c r="B30" i="1"/>
  <c r="E29" i="1"/>
  <c r="B29" i="1"/>
  <c r="A28" i="1"/>
  <c r="C21" i="8" s="1"/>
  <c r="E21" i="8" s="1"/>
  <c r="E27" i="1"/>
  <c r="B27" i="1"/>
  <c r="E26" i="1"/>
  <c r="B26" i="1"/>
  <c r="E25" i="1"/>
  <c r="B25" i="1"/>
  <c r="E24" i="1"/>
  <c r="B24" i="1"/>
  <c r="E23" i="1"/>
  <c r="B23" i="1"/>
  <c r="B66" i="9" s="1"/>
  <c r="A22" i="1"/>
  <c r="E79" i="9" s="1"/>
  <c r="B21" i="1"/>
  <c r="B20" i="1"/>
  <c r="B63" i="9" s="1"/>
  <c r="B19" i="1"/>
  <c r="B18" i="1"/>
  <c r="B17" i="1"/>
  <c r="B16" i="1"/>
  <c r="B15" i="1"/>
  <c r="A16" i="9" s="1"/>
  <c r="C16" i="9" s="1"/>
  <c r="B14" i="1"/>
  <c r="B13" i="1"/>
  <c r="A12" i="1"/>
  <c r="A11" i="1"/>
  <c r="A10" i="1"/>
  <c r="A9" i="1"/>
  <c r="A8" i="1"/>
  <c r="A7" i="1"/>
  <c r="A6" i="1"/>
  <c r="A5" i="1"/>
  <c r="F2" i="1"/>
  <c r="D65" i="10" l="1"/>
  <c r="D161" i="10"/>
  <c r="E186" i="10"/>
  <c r="C195" i="10"/>
  <c r="F254" i="10"/>
  <c r="M350" i="10"/>
  <c r="E65" i="10"/>
  <c r="F161" i="10"/>
  <c r="D195" i="10"/>
  <c r="L222" i="10"/>
  <c r="C335" i="10"/>
  <c r="F65" i="10"/>
  <c r="C166" i="10"/>
  <c r="E195" i="10"/>
  <c r="M85" i="10"/>
  <c r="M168" i="10"/>
  <c r="E255" i="10"/>
  <c r="K294" i="10"/>
  <c r="F105" i="10"/>
  <c r="D138" i="10"/>
  <c r="L294" i="10"/>
  <c r="J81" i="10"/>
  <c r="E138" i="10"/>
  <c r="E191" i="10"/>
  <c r="M315" i="10"/>
  <c r="F41" i="10"/>
  <c r="L81" i="10"/>
  <c r="F138" i="10"/>
  <c r="C263" i="10"/>
  <c r="E319" i="10"/>
  <c r="J239" i="10"/>
  <c r="L239" i="10"/>
  <c r="J131" i="10"/>
  <c r="M131" i="10"/>
  <c r="K131" i="10"/>
  <c r="L131" i="10"/>
  <c r="M245" i="10"/>
  <c r="L245" i="10"/>
  <c r="J245" i="10"/>
  <c r="M365" i="10"/>
  <c r="L365" i="10"/>
  <c r="K365" i="10"/>
  <c r="J365" i="10"/>
  <c r="L203" i="10"/>
  <c r="M203" i="10"/>
  <c r="C211" i="10"/>
  <c r="F211" i="10"/>
  <c r="E211" i="10"/>
  <c r="E271" i="10"/>
  <c r="C271" i="10"/>
  <c r="J283" i="10"/>
  <c r="M283" i="10"/>
  <c r="K283" i="10"/>
  <c r="L283" i="10"/>
  <c r="C56" i="10"/>
  <c r="F287" i="10"/>
  <c r="E287" i="10"/>
  <c r="C311" i="10"/>
  <c r="F311" i="10"/>
  <c r="K342" i="10"/>
  <c r="J342" i="10"/>
  <c r="M342" i="10"/>
  <c r="L342" i="10"/>
  <c r="D56" i="10"/>
  <c r="M230" i="10"/>
  <c r="K230" i="10"/>
  <c r="J230" i="10"/>
  <c r="L230" i="10"/>
  <c r="D311" i="10"/>
  <c r="M326" i="10"/>
  <c r="L326" i="10"/>
  <c r="K355" i="10"/>
  <c r="J355" i="10"/>
  <c r="D287" i="10"/>
  <c r="J326" i="10"/>
  <c r="D116" i="10"/>
  <c r="K326" i="10"/>
  <c r="L346" i="10"/>
  <c r="J254" i="10"/>
  <c r="M254" i="10"/>
  <c r="C61" i="10"/>
  <c r="E61" i="10"/>
  <c r="L223" i="10"/>
  <c r="K254" i="10"/>
  <c r="D58" i="10"/>
  <c r="K227" i="10"/>
  <c r="L254" i="10"/>
  <c r="C287" i="10"/>
  <c r="L69" i="10"/>
  <c r="F116" i="10"/>
  <c r="C120" i="10"/>
  <c r="F120" i="10"/>
  <c r="C159" i="10"/>
  <c r="J167" i="10"/>
  <c r="J190" i="10"/>
  <c r="K190" i="10"/>
  <c r="L334" i="10"/>
  <c r="K334" i="10"/>
  <c r="M334" i="10"/>
  <c r="J334" i="10"/>
  <c r="E77" i="10"/>
  <c r="L124" i="10"/>
  <c r="C196" i="10"/>
  <c r="D196" i="10"/>
  <c r="F196" i="10"/>
  <c r="D211" i="10"/>
  <c r="D61" i="10"/>
  <c r="C215" i="10"/>
  <c r="L271" i="10"/>
  <c r="E56" i="10"/>
  <c r="D167" i="10"/>
  <c r="C167" i="10"/>
  <c r="K191" i="10"/>
  <c r="F247" i="10"/>
  <c r="E40" i="10"/>
  <c r="K89" i="10"/>
  <c r="J89" i="10"/>
  <c r="M89" i="10"/>
  <c r="L89" i="10"/>
  <c r="D159" i="10"/>
  <c r="K167" i="10"/>
  <c r="F179" i="10"/>
  <c r="E179" i="10"/>
  <c r="M222" i="10"/>
  <c r="K270" i="10"/>
  <c r="L282" i="10"/>
  <c r="J303" i="10"/>
  <c r="L303" i="10"/>
  <c r="J318" i="10"/>
  <c r="M318" i="10"/>
  <c r="M124" i="10"/>
  <c r="J174" i="10"/>
  <c r="L174" i="10"/>
  <c r="E311" i="10"/>
  <c r="F68" i="10"/>
  <c r="D68" i="10"/>
  <c r="D105" i="10"/>
  <c r="F159" i="10"/>
  <c r="L163" i="10"/>
  <c r="J163" i="10"/>
  <c r="L167" i="10"/>
  <c r="E198" i="10"/>
  <c r="C198" i="10"/>
  <c r="E214" i="10"/>
  <c r="C214" i="10"/>
  <c r="F223" i="10"/>
  <c r="C223" i="10"/>
  <c r="E223" i="10"/>
  <c r="D223" i="10"/>
  <c r="M270" i="10"/>
  <c r="J294" i="10"/>
  <c r="K318" i="10"/>
  <c r="M363" i="10"/>
  <c r="K363" i="10"/>
  <c r="J350" i="10"/>
  <c r="K361" i="10"/>
  <c r="D73" i="10"/>
  <c r="J85" i="10"/>
  <c r="E104" i="10"/>
  <c r="J170" i="10"/>
  <c r="M172" i="10"/>
  <c r="L219" i="10"/>
  <c r="L221" i="10"/>
  <c r="E239" i="10"/>
  <c r="M243" i="10"/>
  <c r="L250" i="10"/>
  <c r="C255" i="10"/>
  <c r="K262" i="10"/>
  <c r="L279" i="10"/>
  <c r="L285" i="10"/>
  <c r="L298" i="10"/>
  <c r="L314" i="10"/>
  <c r="C319" i="10"/>
  <c r="K350" i="10"/>
  <c r="D36" i="10"/>
  <c r="J221" i="10"/>
  <c r="C239" i="10"/>
  <c r="J262" i="10"/>
  <c r="J285" i="10"/>
  <c r="D41" i="10"/>
  <c r="D57" i="10"/>
  <c r="F73" i="10"/>
  <c r="F78" i="10"/>
  <c r="L85" i="10"/>
  <c r="E131" i="10"/>
  <c r="J168" i="10"/>
  <c r="F239" i="10"/>
  <c r="D255" i="10"/>
  <c r="L262" i="10"/>
  <c r="F310" i="10"/>
  <c r="D319" i="10"/>
  <c r="K212" i="10"/>
  <c r="M212" i="10"/>
  <c r="E113" i="10"/>
  <c r="C113" i="10"/>
  <c r="J231" i="10"/>
  <c r="L231" i="10"/>
  <c r="E334" i="10"/>
  <c r="F334" i="10"/>
  <c r="K45" i="10"/>
  <c r="M45" i="10"/>
  <c r="L45" i="10"/>
  <c r="J45" i="10"/>
  <c r="K195" i="10"/>
  <c r="M195" i="10"/>
  <c r="L195" i="10"/>
  <c r="J195" i="10"/>
  <c r="F26" i="10"/>
  <c r="D26" i="10"/>
  <c r="K52" i="10"/>
  <c r="M52" i="10"/>
  <c r="L52" i="10"/>
  <c r="J52" i="10"/>
  <c r="C132" i="10"/>
  <c r="F132" i="10"/>
  <c r="D132" i="10"/>
  <c r="K152" i="10"/>
  <c r="M152" i="10"/>
  <c r="J152" i="10"/>
  <c r="L64" i="10"/>
  <c r="M64" i="10"/>
  <c r="K101" i="10"/>
  <c r="M101" i="10"/>
  <c r="L101" i="10"/>
  <c r="J101" i="10"/>
  <c r="F25" i="10"/>
  <c r="C25" i="10"/>
  <c r="J275" i="10"/>
  <c r="K275" i="10"/>
  <c r="M275" i="10"/>
  <c r="L275" i="10"/>
  <c r="L32" i="10"/>
  <c r="M32" i="10"/>
  <c r="F90" i="10"/>
  <c r="D90" i="10"/>
  <c r="M115" i="10"/>
  <c r="L115" i="10"/>
  <c r="K115" i="10"/>
  <c r="J115" i="10"/>
  <c r="C29" i="10"/>
  <c r="E29" i="10"/>
  <c r="D29" i="10"/>
  <c r="M36" i="10"/>
  <c r="J36" i="10"/>
  <c r="F63" i="10"/>
  <c r="C63" i="10"/>
  <c r="C93" i="10"/>
  <c r="E93" i="10"/>
  <c r="D93" i="10"/>
  <c r="F95" i="10"/>
  <c r="C95" i="10"/>
  <c r="M111" i="10"/>
  <c r="K111" i="10"/>
  <c r="M113" i="10"/>
  <c r="L113" i="10"/>
  <c r="K122" i="10"/>
  <c r="L122" i="10"/>
  <c r="J122" i="10"/>
  <c r="C170" i="10"/>
  <c r="D170" i="10"/>
  <c r="D182" i="10"/>
  <c r="F182" i="10"/>
  <c r="K186" i="10"/>
  <c r="J186" i="10"/>
  <c r="K202" i="10"/>
  <c r="M202" i="10"/>
  <c r="M269" i="10"/>
  <c r="J269" i="10"/>
  <c r="M301" i="10"/>
  <c r="J301" i="10"/>
  <c r="L301" i="10"/>
  <c r="M325" i="10"/>
  <c r="L325" i="10"/>
  <c r="C33" i="10"/>
  <c r="F33" i="10"/>
  <c r="K41" i="10"/>
  <c r="M41" i="10"/>
  <c r="F49" i="10"/>
  <c r="K61" i="10"/>
  <c r="M61" i="10"/>
  <c r="L61" i="10"/>
  <c r="K77" i="10"/>
  <c r="J77" i="10"/>
  <c r="K80" i="10"/>
  <c r="D89" i="10"/>
  <c r="K93" i="10"/>
  <c r="J93" i="10"/>
  <c r="J97" i="10"/>
  <c r="D110" i="10"/>
  <c r="C110" i="10"/>
  <c r="J113" i="10"/>
  <c r="K120" i="10"/>
  <c r="M120" i="10"/>
  <c r="M122" i="10"/>
  <c r="L126" i="10"/>
  <c r="K126" i="10"/>
  <c r="M129" i="10"/>
  <c r="L129" i="10"/>
  <c r="J129" i="10"/>
  <c r="M151" i="10"/>
  <c r="L151" i="10"/>
  <c r="J158" i="10"/>
  <c r="M158" i="10"/>
  <c r="L158" i="10"/>
  <c r="K158" i="10"/>
  <c r="C180" i="10"/>
  <c r="F180" i="10"/>
  <c r="D180" i="10"/>
  <c r="J188" i="10"/>
  <c r="D33" i="10"/>
  <c r="K36" i="10"/>
  <c r="J47" i="10"/>
  <c r="K49" i="10"/>
  <c r="M49" i="10"/>
  <c r="L49" i="10"/>
  <c r="E72" i="10"/>
  <c r="K73" i="10"/>
  <c r="J73" i="10"/>
  <c r="L80" i="10"/>
  <c r="L97" i="10"/>
  <c r="J135" i="10"/>
  <c r="M135" i="10"/>
  <c r="L135" i="10"/>
  <c r="L154" i="10"/>
  <c r="E182" i="10"/>
  <c r="E184" i="10"/>
  <c r="E189" i="10"/>
  <c r="F189" i="10"/>
  <c r="C189" i="10"/>
  <c r="E205" i="10"/>
  <c r="F205" i="10"/>
  <c r="C205" i="10"/>
  <c r="E217" i="10"/>
  <c r="F217" i="10"/>
  <c r="L234" i="10"/>
  <c r="L258" i="10"/>
  <c r="L269" i="10"/>
  <c r="J287" i="10"/>
  <c r="L287" i="10"/>
  <c r="J299" i="10"/>
  <c r="L299" i="10"/>
  <c r="M299" i="10"/>
  <c r="K299" i="10"/>
  <c r="J325" i="10"/>
  <c r="M341" i="10"/>
  <c r="L341" i="10"/>
  <c r="J25" i="10"/>
  <c r="C31" i="10"/>
  <c r="J57" i="10"/>
  <c r="J61" i="10"/>
  <c r="J68" i="10"/>
  <c r="K84" i="10"/>
  <c r="L84" i="10"/>
  <c r="J84" i="10"/>
  <c r="D100" i="10"/>
  <c r="M117" i="10"/>
  <c r="K117" i="10"/>
  <c r="E125" i="10"/>
  <c r="F125" i="10"/>
  <c r="J126" i="10"/>
  <c r="D148" i="10"/>
  <c r="J151" i="10"/>
  <c r="M154" i="10"/>
  <c r="J200" i="10"/>
  <c r="K207" i="10"/>
  <c r="F222" i="10"/>
  <c r="E238" i="10"/>
  <c r="F238" i="10"/>
  <c r="E326" i="10"/>
  <c r="F326" i="10"/>
  <c r="C52" i="10"/>
  <c r="K65" i="10"/>
  <c r="M65" i="10"/>
  <c r="L72" i="10"/>
  <c r="K104" i="10"/>
  <c r="F111" i="10"/>
  <c r="E111" i="10"/>
  <c r="F115" i="10"/>
  <c r="E115" i="10"/>
  <c r="D115" i="10"/>
  <c r="C115" i="10"/>
  <c r="C118" i="10"/>
  <c r="C125" i="10"/>
  <c r="D127" i="10"/>
  <c r="C127" i="10"/>
  <c r="E129" i="10"/>
  <c r="C129" i="10"/>
  <c r="L133" i="10"/>
  <c r="M145" i="10"/>
  <c r="J145" i="10"/>
  <c r="F150" i="10"/>
  <c r="E173" i="10"/>
  <c r="C173" i="10"/>
  <c r="K218" i="10"/>
  <c r="L218" i="10"/>
  <c r="L226" i="10"/>
  <c r="M229" i="10"/>
  <c r="L229" i="10"/>
  <c r="J229" i="10"/>
  <c r="F262" i="10"/>
  <c r="M278" i="10"/>
  <c r="K291" i="10"/>
  <c r="D303" i="10"/>
  <c r="E303" i="10"/>
  <c r="C303" i="10"/>
  <c r="J310" i="10"/>
  <c r="L330" i="10"/>
  <c r="C343" i="10"/>
  <c r="E350" i="10"/>
  <c r="F350" i="10"/>
  <c r="L33" i="10"/>
  <c r="D52" i="10"/>
  <c r="L53" i="10"/>
  <c r="K69" i="10"/>
  <c r="J69" i="10"/>
  <c r="J79" i="10"/>
  <c r="K88" i="10"/>
  <c r="M96" i="10"/>
  <c r="C109" i="10"/>
  <c r="C111" i="10"/>
  <c r="E118" i="10"/>
  <c r="E127" i="10"/>
  <c r="C131" i="10"/>
  <c r="D134" i="10"/>
  <c r="E134" i="10"/>
  <c r="C134" i="10"/>
  <c r="C141" i="10"/>
  <c r="E143" i="10"/>
  <c r="M147" i="10"/>
  <c r="L147" i="10"/>
  <c r="J147" i="10"/>
  <c r="M161" i="10"/>
  <c r="L161" i="10"/>
  <c r="M181" i="10"/>
  <c r="L181" i="10"/>
  <c r="K181" i="10"/>
  <c r="J181" i="10"/>
  <c r="D247" i="10"/>
  <c r="J251" i="10"/>
  <c r="M251" i="10"/>
  <c r="L251" i="10"/>
  <c r="J263" i="10"/>
  <c r="L263" i="10"/>
  <c r="J277" i="10"/>
  <c r="C279" i="10"/>
  <c r="F279" i="10"/>
  <c r="E279" i="10"/>
  <c r="E294" i="10"/>
  <c r="F294" i="10"/>
  <c r="J295" i="10"/>
  <c r="L295" i="10"/>
  <c r="F303" i="10"/>
  <c r="M317" i="10"/>
  <c r="L317" i="10"/>
  <c r="J317" i="10"/>
  <c r="D335" i="10"/>
  <c r="F335" i="10"/>
  <c r="F342" i="10"/>
  <c r="J351" i="10"/>
  <c r="L351" i="10"/>
  <c r="K360" i="10"/>
  <c r="L360" i="10"/>
  <c r="F54" i="10"/>
  <c r="J136" i="10"/>
  <c r="J154" i="10"/>
  <c r="C182" i="10"/>
  <c r="J202" i="10"/>
  <c r="M237" i="10"/>
  <c r="J237" i="10"/>
  <c r="E246" i="10"/>
  <c r="F246" i="10"/>
  <c r="L255" i="10"/>
  <c r="M261" i="10"/>
  <c r="L261" i="10"/>
  <c r="J261" i="10"/>
  <c r="J267" i="10"/>
  <c r="L267" i="10"/>
  <c r="M267" i="10"/>
  <c r="L319" i="10"/>
  <c r="L322" i="10"/>
  <c r="E359" i="10"/>
  <c r="F359" i="10"/>
  <c r="D359" i="10"/>
  <c r="F84" i="10"/>
  <c r="D84" i="10"/>
  <c r="C84" i="10"/>
  <c r="K105" i="10"/>
  <c r="M105" i="10"/>
  <c r="J105" i="10"/>
  <c r="J120" i="10"/>
  <c r="M136" i="10"/>
  <c r="K138" i="10"/>
  <c r="M138" i="10"/>
  <c r="L138" i="10"/>
  <c r="L186" i="10"/>
  <c r="L202" i="10"/>
  <c r="J209" i="10"/>
  <c r="E302" i="10"/>
  <c r="F302" i="10"/>
  <c r="L335" i="10"/>
  <c r="M349" i="10"/>
  <c r="L349" i="10"/>
  <c r="C359" i="10"/>
  <c r="J29" i="10"/>
  <c r="E33" i="10"/>
  <c r="J40" i="10"/>
  <c r="J41" i="10"/>
  <c r="D46" i="10"/>
  <c r="K72" i="10"/>
  <c r="J72" i="10"/>
  <c r="L77" i="10"/>
  <c r="M80" i="10"/>
  <c r="L93" i="10"/>
  <c r="F96" i="10"/>
  <c r="E96" i="10"/>
  <c r="C96" i="10"/>
  <c r="M97" i="10"/>
  <c r="M104" i="10"/>
  <c r="J104" i="10"/>
  <c r="J119" i="10"/>
  <c r="D147" i="10"/>
  <c r="C147" i="10"/>
  <c r="C150" i="10"/>
  <c r="L156" i="10"/>
  <c r="E177" i="10"/>
  <c r="C177" i="10"/>
  <c r="K184" i="10"/>
  <c r="M184" i="10"/>
  <c r="J184" i="10"/>
  <c r="M186" i="10"/>
  <c r="D203" i="10"/>
  <c r="E203" i="10"/>
  <c r="L209" i="10"/>
  <c r="L211" i="10"/>
  <c r="M211" i="10"/>
  <c r="K211" i="10"/>
  <c r="J211" i="10"/>
  <c r="K215" i="10"/>
  <c r="K246" i="10"/>
  <c r="L246" i="10"/>
  <c r="J246" i="10"/>
  <c r="K267" i="10"/>
  <c r="E270" i="10"/>
  <c r="F270" i="10"/>
  <c r="J278" i="10"/>
  <c r="F286" i="10"/>
  <c r="M293" i="10"/>
  <c r="L293" i="10"/>
  <c r="L302" i="10"/>
  <c r="K302" i="10"/>
  <c r="J302" i="10"/>
  <c r="J323" i="10"/>
  <c r="M323" i="10"/>
  <c r="L323" i="10"/>
  <c r="J339" i="10"/>
  <c r="M339" i="10"/>
  <c r="J341" i="10"/>
  <c r="J347" i="10"/>
  <c r="M347" i="10"/>
  <c r="L25" i="10"/>
  <c r="L29" i="10"/>
  <c r="K37" i="10"/>
  <c r="M37" i="10"/>
  <c r="K40" i="10"/>
  <c r="L41" i="10"/>
  <c r="C48" i="10"/>
  <c r="J49" i="10"/>
  <c r="J56" i="10"/>
  <c r="M56" i="10"/>
  <c r="L57" i="10"/>
  <c r="K60" i="10"/>
  <c r="L60" i="10"/>
  <c r="C64" i="10"/>
  <c r="K68" i="10"/>
  <c r="L73" i="10"/>
  <c r="M77" i="10"/>
  <c r="F86" i="10"/>
  <c r="M93" i="10"/>
  <c r="M100" i="10"/>
  <c r="J100" i="10"/>
  <c r="K100" i="10"/>
  <c r="L105" i="10"/>
  <c r="J110" i="10"/>
  <c r="L112" i="10"/>
  <c r="J112" i="10"/>
  <c r="K119" i="10"/>
  <c r="M126" i="10"/>
  <c r="K135" i="10"/>
  <c r="C143" i="10"/>
  <c r="E147" i="10"/>
  <c r="F148" i="10"/>
  <c r="E150" i="10"/>
  <c r="K151" i="10"/>
  <c r="D154" i="10"/>
  <c r="C154" i="10"/>
  <c r="E157" i="10"/>
  <c r="F157" i="10"/>
  <c r="C157" i="10"/>
  <c r="M200" i="10"/>
  <c r="C212" i="10"/>
  <c r="D212" i="10"/>
  <c r="L215" i="10"/>
  <c r="J235" i="10"/>
  <c r="L235" i="10"/>
  <c r="M235" i="10"/>
  <c r="K235" i="10"/>
  <c r="L238" i="10"/>
  <c r="M238" i="10"/>
  <c r="M246" i="10"/>
  <c r="M253" i="10"/>
  <c r="L253" i="10"/>
  <c r="K274" i="10"/>
  <c r="L274" i="10"/>
  <c r="L278" i="10"/>
  <c r="J286" i="10"/>
  <c r="M286" i="10"/>
  <c r="L286" i="10"/>
  <c r="J291" i="10"/>
  <c r="M291" i="10"/>
  <c r="E295" i="10"/>
  <c r="F295" i="10"/>
  <c r="D295" i="10"/>
  <c r="M302" i="10"/>
  <c r="K310" i="10"/>
  <c r="M310" i="10"/>
  <c r="L311" i="10"/>
  <c r="K323" i="10"/>
  <c r="L327" i="10"/>
  <c r="M333" i="10"/>
  <c r="L333" i="10"/>
  <c r="J333" i="10"/>
  <c r="K339" i="10"/>
  <c r="D343" i="10"/>
  <c r="F343" i="10"/>
  <c r="K347" i="10"/>
  <c r="J349" i="10"/>
  <c r="D351" i="10"/>
  <c r="F351" i="10"/>
  <c r="E351" i="10"/>
  <c r="K354" i="10"/>
  <c r="M354" i="10"/>
  <c r="M25" i="10"/>
  <c r="M29" i="10"/>
  <c r="F32" i="10"/>
  <c r="E32" i="10"/>
  <c r="C32" i="10"/>
  <c r="J33" i="10"/>
  <c r="L40" i="10"/>
  <c r="E45" i="10"/>
  <c r="J48" i="10"/>
  <c r="L48" i="10"/>
  <c r="K48" i="10"/>
  <c r="J53" i="10"/>
  <c r="M57" i="10"/>
  <c r="E64" i="10"/>
  <c r="M73" i="10"/>
  <c r="F81" i="10"/>
  <c r="M84" i="10"/>
  <c r="L119" i="10"/>
  <c r="M123" i="10"/>
  <c r="D143" i="10"/>
  <c r="F147" i="10"/>
  <c r="C152" i="10"/>
  <c r="F152" i="10"/>
  <c r="E175" i="10"/>
  <c r="F175" i="10"/>
  <c r="F177" i="10"/>
  <c r="M183" i="10"/>
  <c r="J183" i="10"/>
  <c r="K183" i="10"/>
  <c r="M193" i="10"/>
  <c r="J193" i="10"/>
  <c r="F212" i="10"/>
  <c r="M215" i="10"/>
  <c r="J238" i="10"/>
  <c r="K242" i="10"/>
  <c r="L242" i="10"/>
  <c r="J253" i="10"/>
  <c r="L28" i="10"/>
  <c r="M33" i="10"/>
  <c r="L37" i="10"/>
  <c r="M48" i="10"/>
  <c r="M53" i="10"/>
  <c r="J65" i="10"/>
  <c r="F80" i="10"/>
  <c r="C80" i="10"/>
  <c r="M88" i="10"/>
  <c r="L92" i="10"/>
  <c r="C97" i="10"/>
  <c r="F97" i="10"/>
  <c r="E97" i="10"/>
  <c r="D97" i="10"/>
  <c r="F109" i="10"/>
  <c r="D111" i="10"/>
  <c r="F118" i="10"/>
  <c r="F127" i="10"/>
  <c r="D129" i="10"/>
  <c r="D131" i="10"/>
  <c r="E136" i="10"/>
  <c r="J139" i="10"/>
  <c r="F141" i="10"/>
  <c r="L145" i="10"/>
  <c r="F154" i="10"/>
  <c r="K163" i="10"/>
  <c r="M163" i="10"/>
  <c r="F173" i="10"/>
  <c r="D175" i="10"/>
  <c r="K179" i="10"/>
  <c r="M179" i="10"/>
  <c r="L179" i="10"/>
  <c r="L183" i="10"/>
  <c r="L193" i="10"/>
  <c r="D207" i="10"/>
  <c r="F207" i="10"/>
  <c r="E207" i="10"/>
  <c r="L214" i="10"/>
  <c r="J219" i="10"/>
  <c r="K219" i="10"/>
  <c r="E230" i="10"/>
  <c r="F230" i="10"/>
  <c r="J243" i="10"/>
  <c r="K243" i="10"/>
  <c r="E247" i="10"/>
  <c r="D271" i="10"/>
  <c r="F271" i="10"/>
  <c r="L277" i="10"/>
  <c r="K306" i="10"/>
  <c r="L306" i="10"/>
  <c r="M309" i="10"/>
  <c r="L309" i="10"/>
  <c r="J309" i="10"/>
  <c r="J315" i="10"/>
  <c r="K315" i="10"/>
  <c r="E318" i="10"/>
  <c r="F318" i="10"/>
  <c r="J343" i="10"/>
  <c r="L343" i="10"/>
  <c r="D361" i="10"/>
  <c r="F361" i="10"/>
  <c r="F88" i="10"/>
  <c r="E88" i="10"/>
  <c r="D88" i="10"/>
  <c r="K140" i="10"/>
  <c r="J140" i="10"/>
  <c r="D191" i="10"/>
  <c r="F191" i="10"/>
  <c r="L199" i="10"/>
  <c r="K199" i="10"/>
  <c r="J199" i="10"/>
  <c r="D210" i="10"/>
  <c r="E210" i="10"/>
  <c r="D214" i="10"/>
  <c r="F214" i="10"/>
  <c r="E231" i="10"/>
  <c r="F231" i="10"/>
  <c r="D231" i="10"/>
  <c r="J247" i="10"/>
  <c r="L247" i="10"/>
  <c r="E278" i="10"/>
  <c r="F278" i="10"/>
  <c r="J307" i="10"/>
  <c r="K307" i="10"/>
  <c r="L307" i="10"/>
  <c r="C361" i="10"/>
  <c r="F365" i="10"/>
  <c r="C164" i="10"/>
  <c r="F164" i="10"/>
  <c r="D164" i="10"/>
  <c r="K174" i="10"/>
  <c r="M174" i="10"/>
  <c r="J227" i="10"/>
  <c r="M227" i="10"/>
  <c r="K338" i="10"/>
  <c r="L338" i="10"/>
  <c r="E361" i="10"/>
  <c r="D166" i="10"/>
  <c r="E166" i="10"/>
  <c r="M177" i="10"/>
  <c r="J177" i="10"/>
  <c r="K216" i="10"/>
  <c r="J216" i="10"/>
  <c r="J259" i="10"/>
  <c r="M259" i="10"/>
  <c r="D327" i="10"/>
  <c r="F327" i="10"/>
  <c r="J331" i="10"/>
  <c r="M331" i="10"/>
  <c r="K170" i="10"/>
  <c r="M170" i="10"/>
  <c r="D198" i="10"/>
  <c r="F198" i="10"/>
  <c r="C219" i="10"/>
  <c r="K222" i="10"/>
  <c r="K259" i="10"/>
  <c r="L266" i="10"/>
  <c r="J270" i="10"/>
  <c r="L290" i="10"/>
  <c r="C327" i="10"/>
  <c r="K331" i="10"/>
  <c r="A12" i="11"/>
  <c r="C12" i="11" s="1"/>
  <c r="A10" i="10"/>
  <c r="C10" i="10" s="1"/>
  <c r="C131" i="9"/>
  <c r="C135" i="9"/>
  <c r="C139" i="9"/>
  <c r="G141" i="9"/>
  <c r="D141" i="9"/>
  <c r="C141" i="9"/>
  <c r="I141" i="9"/>
  <c r="C143" i="9"/>
  <c r="C158" i="9"/>
  <c r="B162" i="9"/>
  <c r="C169" i="9"/>
  <c r="B169" i="9"/>
  <c r="E169" i="9"/>
  <c r="D183" i="9"/>
  <c r="G183" i="9"/>
  <c r="I183" i="9"/>
  <c r="E183" i="9"/>
  <c r="C217" i="9"/>
  <c r="D242" i="9"/>
  <c r="I252" i="9"/>
  <c r="G252" i="9"/>
  <c r="C252" i="9"/>
  <c r="B252" i="9"/>
  <c r="B291" i="9"/>
  <c r="I291" i="9"/>
  <c r="G291" i="9"/>
  <c r="C291" i="9"/>
  <c r="K26" i="10"/>
  <c r="J26" i="10"/>
  <c r="M26" i="10"/>
  <c r="L26" i="10"/>
  <c r="C90" i="9"/>
  <c r="D93" i="9"/>
  <c r="D96" i="9"/>
  <c r="C96" i="9"/>
  <c r="G96" i="9"/>
  <c r="G98" i="9"/>
  <c r="E98" i="9"/>
  <c r="D99" i="9"/>
  <c r="B101" i="9"/>
  <c r="E104" i="9"/>
  <c r="C106" i="9"/>
  <c r="E109" i="9"/>
  <c r="B112" i="9"/>
  <c r="D114" i="9"/>
  <c r="B116" i="9"/>
  <c r="B118" i="9"/>
  <c r="E119" i="9"/>
  <c r="B121" i="9"/>
  <c r="D123" i="9"/>
  <c r="D129" i="9"/>
  <c r="C133" i="9"/>
  <c r="B137" i="9"/>
  <c r="I137" i="9"/>
  <c r="E147" i="9"/>
  <c r="C149" i="9"/>
  <c r="G151" i="9"/>
  <c r="C151" i="9"/>
  <c r="B151" i="9"/>
  <c r="B153" i="9"/>
  <c r="E156" i="9"/>
  <c r="I160" i="9"/>
  <c r="C160" i="9"/>
  <c r="B160" i="9"/>
  <c r="E160" i="9"/>
  <c r="E163" i="9"/>
  <c r="M39" i="10"/>
  <c r="L39" i="10"/>
  <c r="K39" i="10"/>
  <c r="J39" i="10"/>
  <c r="K58" i="10"/>
  <c r="J58" i="10"/>
  <c r="M58" i="10"/>
  <c r="L58" i="10"/>
  <c r="M71" i="10"/>
  <c r="L71" i="10"/>
  <c r="K71" i="10"/>
  <c r="J71" i="10"/>
  <c r="K90" i="10"/>
  <c r="J90" i="10"/>
  <c r="M90" i="10"/>
  <c r="L90" i="10"/>
  <c r="M103" i="10"/>
  <c r="L103" i="10"/>
  <c r="K103" i="10"/>
  <c r="J103" i="10"/>
  <c r="K134" i="10"/>
  <c r="J134" i="10"/>
  <c r="M134" i="10"/>
  <c r="L134" i="10"/>
  <c r="M153" i="10"/>
  <c r="L153" i="10"/>
  <c r="K153" i="10"/>
  <c r="J153" i="10"/>
  <c r="C156" i="10"/>
  <c r="F156" i="10"/>
  <c r="E156" i="10"/>
  <c r="D156" i="10"/>
  <c r="M157" i="10"/>
  <c r="K157" i="10"/>
  <c r="J157" i="10"/>
  <c r="L157" i="10"/>
  <c r="C160" i="10"/>
  <c r="E160" i="10"/>
  <c r="D160" i="10"/>
  <c r="F160" i="10"/>
  <c r="M178" i="10"/>
  <c r="L178" i="10"/>
  <c r="K178" i="10"/>
  <c r="J178" i="10"/>
  <c r="F183" i="10"/>
  <c r="E183" i="10"/>
  <c r="D183" i="10"/>
  <c r="C183" i="10"/>
  <c r="M185" i="10"/>
  <c r="L185" i="10"/>
  <c r="K185" i="10"/>
  <c r="J185" i="10"/>
  <c r="F290" i="10"/>
  <c r="E290" i="10"/>
  <c r="D290" i="10"/>
  <c r="C290" i="10"/>
  <c r="L328" i="10"/>
  <c r="K328" i="10"/>
  <c r="M328" i="10"/>
  <c r="J328" i="10"/>
  <c r="A13" i="11"/>
  <c r="C13" i="11" s="1"/>
  <c r="A11" i="10"/>
  <c r="C11" i="10" s="1"/>
  <c r="E126" i="9"/>
  <c r="B124" i="9"/>
  <c r="B120" i="9"/>
  <c r="B115" i="9"/>
  <c r="D126" i="9"/>
  <c r="D124" i="9"/>
  <c r="E120" i="9"/>
  <c r="D115" i="9"/>
  <c r="D109" i="9"/>
  <c r="B108" i="9"/>
  <c r="D102" i="9"/>
  <c r="C101" i="9"/>
  <c r="D92" i="9"/>
  <c r="C91" i="9"/>
  <c r="D82" i="9"/>
  <c r="C81" i="9"/>
  <c r="C145" i="9"/>
  <c r="B140" i="9"/>
  <c r="C136" i="9"/>
  <c r="B135" i="9"/>
  <c r="B131" i="9"/>
  <c r="B136" i="9"/>
  <c r="D128" i="9"/>
  <c r="C168" i="9"/>
  <c r="C159" i="9"/>
  <c r="D155" i="9"/>
  <c r="B154" i="9"/>
  <c r="C150" i="9"/>
  <c r="C144" i="9"/>
  <c r="D140" i="9"/>
  <c r="E131" i="9"/>
  <c r="E20" i="3"/>
  <c r="E128" i="9" s="1"/>
  <c r="E28" i="3"/>
  <c r="E136" i="9" s="1"/>
  <c r="E36" i="3"/>
  <c r="D144" i="9" s="1"/>
  <c r="E42" i="3"/>
  <c r="E56" i="3"/>
  <c r="D164" i="9" s="1"/>
  <c r="E22" i="4"/>
  <c r="E30" i="4"/>
  <c r="E58" i="4"/>
  <c r="E64" i="4"/>
  <c r="E70" i="4"/>
  <c r="E18" i="6"/>
  <c r="C20" i="6"/>
  <c r="E30" i="6"/>
  <c r="E36" i="6"/>
  <c r="E44" i="6"/>
  <c r="E52" i="6"/>
  <c r="E275" i="9" s="1"/>
  <c r="E60" i="6"/>
  <c r="C119" i="11"/>
  <c r="C115" i="11"/>
  <c r="D110" i="11"/>
  <c r="D106" i="11"/>
  <c r="D102" i="11"/>
  <c r="C120" i="11"/>
  <c r="C116" i="11"/>
  <c r="D111" i="11"/>
  <c r="D107" i="11"/>
  <c r="D103" i="11"/>
  <c r="D99" i="11"/>
  <c r="E94" i="11"/>
  <c r="C93" i="11"/>
  <c r="D88" i="11"/>
  <c r="D84" i="11"/>
  <c r="D80" i="11"/>
  <c r="E75" i="11"/>
  <c r="C74" i="11"/>
  <c r="E71" i="11"/>
  <c r="C70" i="11"/>
  <c r="D65" i="11"/>
  <c r="C63" i="11"/>
  <c r="D58" i="11"/>
  <c r="C56" i="11"/>
  <c r="E53" i="11"/>
  <c r="D51" i="11"/>
  <c r="D47" i="11"/>
  <c r="C117" i="11"/>
  <c r="C107" i="11"/>
  <c r="D104" i="11"/>
  <c r="D101" i="11"/>
  <c r="E98" i="11"/>
  <c r="C97" i="11"/>
  <c r="E93" i="11"/>
  <c r="E88" i="11"/>
  <c r="C84" i="11"/>
  <c r="E81" i="11"/>
  <c r="D77" i="11"/>
  <c r="E73" i="11"/>
  <c r="C72" i="11"/>
  <c r="C69" i="11"/>
  <c r="F255" i="15" s="1"/>
  <c r="D63" i="11"/>
  <c r="C58" i="11"/>
  <c r="E54" i="11"/>
  <c r="D49" i="11"/>
  <c r="E111" i="11"/>
  <c r="E108" i="11"/>
  <c r="E105" i="11"/>
  <c r="C104" i="11"/>
  <c r="C101" i="11"/>
  <c r="D98" i="11"/>
  <c r="D93" i="11"/>
  <c r="C88" i="11"/>
  <c r="E85" i="11"/>
  <c r="D81" i="11"/>
  <c r="E78" i="11"/>
  <c r="C77" i="11"/>
  <c r="D73" i="11"/>
  <c r="E70" i="11"/>
  <c r="E65" i="11"/>
  <c r="E59" i="11"/>
  <c r="D54" i="11"/>
  <c r="E50" i="11"/>
  <c r="C49" i="11"/>
  <c r="C111" i="11"/>
  <c r="D108" i="11"/>
  <c r="D105" i="11"/>
  <c r="E102" i="11"/>
  <c r="C98" i="11"/>
  <c r="E89" i="11"/>
  <c r="D85" i="11"/>
  <c r="E82" i="11"/>
  <c r="C81" i="11"/>
  <c r="D78" i="11"/>
  <c r="C73" i="11"/>
  <c r="D70" i="11"/>
  <c r="C65" i="11"/>
  <c r="D59" i="11"/>
  <c r="E55" i="11"/>
  <c r="C54" i="11"/>
  <c r="C118" i="11"/>
  <c r="E109" i="11"/>
  <c r="C108" i="11"/>
  <c r="C105" i="11"/>
  <c r="C102" i="11"/>
  <c r="F285" i="15" s="1"/>
  <c r="E99" i="11"/>
  <c r="D94" i="11"/>
  <c r="E91" i="11"/>
  <c r="D89" i="11"/>
  <c r="E86" i="11"/>
  <c r="C85" i="11"/>
  <c r="D82" i="11"/>
  <c r="E79" i="11"/>
  <c r="C78" i="11"/>
  <c r="E74" i="11"/>
  <c r="E66" i="11"/>
  <c r="E60" i="11"/>
  <c r="C59" i="11"/>
  <c r="D55" i="11"/>
  <c r="C50" i="11"/>
  <c r="E47" i="11"/>
  <c r="C109" i="11"/>
  <c r="C106" i="11"/>
  <c r="E103" i="11"/>
  <c r="E100" i="11"/>
  <c r="E95" i="11"/>
  <c r="E92" i="11"/>
  <c r="C91" i="11"/>
  <c r="E87" i="11"/>
  <c r="C86" i="11"/>
  <c r="D83" i="11"/>
  <c r="C79" i="11"/>
  <c r="C71" i="11"/>
  <c r="D68" i="11"/>
  <c r="C66" i="11"/>
  <c r="F253" i="15" s="1"/>
  <c r="D62" i="11"/>
  <c r="C60" i="11"/>
  <c r="E56" i="11"/>
  <c r="E110" i="11"/>
  <c r="C103" i="11"/>
  <c r="D100" i="11"/>
  <c r="E97" i="11"/>
  <c r="D95" i="11"/>
  <c r="D92" i="11"/>
  <c r="D87" i="11"/>
  <c r="C83" i="11"/>
  <c r="E80" i="11"/>
  <c r="D75" i="11"/>
  <c r="E72" i="11"/>
  <c r="E69" i="11"/>
  <c r="C68" i="11"/>
  <c r="C62" i="11"/>
  <c r="D56" i="11"/>
  <c r="D53" i="11"/>
  <c r="E84" i="11"/>
  <c r="C82" i="11"/>
  <c r="D48" i="11"/>
  <c r="E107" i="11"/>
  <c r="D91" i="11"/>
  <c r="D86" i="11"/>
  <c r="E68" i="11"/>
  <c r="C48" i="11"/>
  <c r="C114" i="11"/>
  <c r="D109" i="11"/>
  <c r="C100" i="11"/>
  <c r="F283" i="15" s="1"/>
  <c r="C95" i="11"/>
  <c r="E77" i="11"/>
  <c r="D72" i="11"/>
  <c r="E62" i="11"/>
  <c r="E51" i="11"/>
  <c r="D79" i="11"/>
  <c r="D74" i="11"/>
  <c r="C51" i="11"/>
  <c r="E49" i="11"/>
  <c r="E104" i="11"/>
  <c r="E83" i="11"/>
  <c r="E106" i="11"/>
  <c r="D97" i="11"/>
  <c r="C92" i="11"/>
  <c r="C87" i="11"/>
  <c r="D69" i="11"/>
  <c r="C53" i="11"/>
  <c r="C47" i="11"/>
  <c r="C113" i="11"/>
  <c r="C110" i="11"/>
  <c r="E101" i="11"/>
  <c r="C99" i="11"/>
  <c r="C94" i="11"/>
  <c r="C89" i="11"/>
  <c r="D71" i="11"/>
  <c r="D66" i="11"/>
  <c r="E63" i="11"/>
  <c r="E58" i="11"/>
  <c r="C55" i="11"/>
  <c r="C75" i="11"/>
  <c r="D60" i="11"/>
  <c r="C80" i="11"/>
  <c r="E48" i="11"/>
  <c r="D50" i="11"/>
  <c r="I68" i="9"/>
  <c r="B68" i="9"/>
  <c r="E69" i="9"/>
  <c r="B77" i="9"/>
  <c r="B81" i="9"/>
  <c r="B96" i="9"/>
  <c r="B98" i="9"/>
  <c r="E99" i="9"/>
  <c r="D101" i="9"/>
  <c r="C108" i="9"/>
  <c r="G112" i="9"/>
  <c r="C118" i="9"/>
  <c r="C137" i="9"/>
  <c r="B141" i="9"/>
  <c r="I147" i="9"/>
  <c r="C153" i="9"/>
  <c r="D158" i="9"/>
  <c r="D160" i="9"/>
  <c r="C162" i="9"/>
  <c r="D167" i="9"/>
  <c r="D169" i="9"/>
  <c r="B172" i="9"/>
  <c r="C174" i="9"/>
  <c r="B174" i="9"/>
  <c r="E181" i="9"/>
  <c r="B183" i="9"/>
  <c r="C186" i="9"/>
  <c r="C188" i="9"/>
  <c r="C192" i="9"/>
  <c r="E192" i="9"/>
  <c r="B192" i="9"/>
  <c r="D196" i="9"/>
  <c r="D198" i="9"/>
  <c r="C200" i="9"/>
  <c r="E200" i="9"/>
  <c r="G200" i="9"/>
  <c r="D200" i="9"/>
  <c r="E206" i="9"/>
  <c r="G215" i="9"/>
  <c r="A214" i="9"/>
  <c r="E215" i="9"/>
  <c r="D215" i="9"/>
  <c r="C215" i="9"/>
  <c r="B215" i="9"/>
  <c r="E217" i="9"/>
  <c r="D230" i="9"/>
  <c r="C236" i="9"/>
  <c r="B239" i="9"/>
  <c r="D239" i="9"/>
  <c r="I239" i="9"/>
  <c r="G239" i="9"/>
  <c r="C239" i="9"/>
  <c r="D262" i="9"/>
  <c r="E272" i="9"/>
  <c r="E281" i="9"/>
  <c r="D284" i="9"/>
  <c r="C288" i="9"/>
  <c r="G343" i="9"/>
  <c r="E343" i="9"/>
  <c r="I343" i="9"/>
  <c r="D343" i="9"/>
  <c r="C343" i="9"/>
  <c r="B343" i="9"/>
  <c r="E27" i="10"/>
  <c r="D27" i="10"/>
  <c r="F27" i="10"/>
  <c r="C27" i="10"/>
  <c r="K34" i="10"/>
  <c r="J34" i="10"/>
  <c r="M34" i="10"/>
  <c r="L34" i="10"/>
  <c r="M44" i="10"/>
  <c r="L44" i="10"/>
  <c r="K44" i="10"/>
  <c r="J44" i="10"/>
  <c r="E51" i="10"/>
  <c r="D51" i="10"/>
  <c r="F51" i="10"/>
  <c r="C51" i="10"/>
  <c r="E55" i="10"/>
  <c r="D55" i="10"/>
  <c r="F55" i="10"/>
  <c r="C55" i="10"/>
  <c r="E59" i="10"/>
  <c r="D59" i="10"/>
  <c r="F59" i="10"/>
  <c r="C59" i="10"/>
  <c r="K66" i="10"/>
  <c r="J66" i="10"/>
  <c r="M66" i="10"/>
  <c r="L66" i="10"/>
  <c r="M76" i="10"/>
  <c r="L76" i="10"/>
  <c r="K76" i="10"/>
  <c r="J76" i="10"/>
  <c r="E83" i="10"/>
  <c r="D83" i="10"/>
  <c r="F83" i="10"/>
  <c r="C83" i="10"/>
  <c r="E87" i="10"/>
  <c r="D87" i="10"/>
  <c r="F87" i="10"/>
  <c r="C87" i="10"/>
  <c r="E91" i="10"/>
  <c r="D91" i="10"/>
  <c r="F91" i="10"/>
  <c r="C91" i="10"/>
  <c r="K98" i="10"/>
  <c r="J98" i="10"/>
  <c r="M98" i="10"/>
  <c r="L98" i="10"/>
  <c r="K108" i="10"/>
  <c r="M108" i="10"/>
  <c r="L108" i="10"/>
  <c r="J108" i="10"/>
  <c r="E117" i="10"/>
  <c r="F117" i="10"/>
  <c r="D117" i="10"/>
  <c r="C117" i="10"/>
  <c r="C140" i="10"/>
  <c r="F140" i="10"/>
  <c r="E140" i="10"/>
  <c r="D140" i="10"/>
  <c r="E165" i="10"/>
  <c r="F165" i="10"/>
  <c r="D165" i="10"/>
  <c r="K180" i="10"/>
  <c r="L180" i="10"/>
  <c r="J180" i="10"/>
  <c r="M180" i="10"/>
  <c r="F190" i="10"/>
  <c r="E190" i="10"/>
  <c r="D190" i="10"/>
  <c r="C190" i="10"/>
  <c r="K192" i="10"/>
  <c r="M192" i="10"/>
  <c r="J192" i="10"/>
  <c r="L192" i="10"/>
  <c r="M249" i="10"/>
  <c r="L249" i="10"/>
  <c r="K249" i="10"/>
  <c r="J249" i="10"/>
  <c r="A14" i="11"/>
  <c r="C14" i="11" s="1"/>
  <c r="A12" i="10"/>
  <c r="C12" i="10" s="1"/>
  <c r="A14" i="9"/>
  <c r="C14" i="9" s="1"/>
  <c r="E25" i="6"/>
  <c r="E248" i="9" s="1"/>
  <c r="M318" i="15"/>
  <c r="Q318" i="15" s="1"/>
  <c r="S318" i="15" s="1"/>
  <c r="G205" i="15"/>
  <c r="H201" i="15"/>
  <c r="G198" i="15"/>
  <c r="I182" i="15"/>
  <c r="K182" i="15" s="1"/>
  <c r="I191" i="15"/>
  <c r="K191" i="15" s="1"/>
  <c r="G152" i="15"/>
  <c r="H153" i="15"/>
  <c r="I187" i="15"/>
  <c r="K187" i="15" s="1"/>
  <c r="M124" i="15"/>
  <c r="Q124" i="15" s="1"/>
  <c r="S124" i="15" s="1"/>
  <c r="J77" i="15"/>
  <c r="N77" i="15" s="1"/>
  <c r="T77" i="15" s="1"/>
  <c r="V77" i="15" s="1"/>
  <c r="M86" i="15"/>
  <c r="Q86" i="15" s="1"/>
  <c r="S86" i="15" s="1"/>
  <c r="M144" i="15"/>
  <c r="Q144" i="15" s="1"/>
  <c r="S144" i="15" s="1"/>
  <c r="J100" i="15"/>
  <c r="G82" i="15"/>
  <c r="H10" i="15"/>
  <c r="F10" i="15"/>
  <c r="H71" i="15"/>
  <c r="M5" i="15"/>
  <c r="Q5" i="15" s="1"/>
  <c r="S5" i="15" s="1"/>
  <c r="J46" i="15"/>
  <c r="F216" i="11"/>
  <c r="E208" i="11"/>
  <c r="I8" i="15"/>
  <c r="K8" i="15" s="1"/>
  <c r="J57" i="15"/>
  <c r="M31" i="15"/>
  <c r="Q31" i="15" s="1"/>
  <c r="S31" i="15" s="1"/>
  <c r="I11" i="15"/>
  <c r="K11" i="15" s="1"/>
  <c r="G8" i="15"/>
  <c r="H11" i="15"/>
  <c r="J4" i="15"/>
  <c r="N4" i="15" s="1"/>
  <c r="T4" i="15" s="1"/>
  <c r="V4" i="15" s="1"/>
  <c r="F69" i="15"/>
  <c r="G34" i="15"/>
  <c r="M10" i="15"/>
  <c r="Q10" i="15" s="1"/>
  <c r="S10" i="15" s="1"/>
  <c r="J9" i="15"/>
  <c r="G5" i="15"/>
  <c r="I4" i="15"/>
  <c r="K4" i="15" s="1"/>
  <c r="M40" i="15"/>
  <c r="Q40" i="15" s="1"/>
  <c r="S40" i="15" s="1"/>
  <c r="I23" i="15"/>
  <c r="K23" i="15" s="1"/>
  <c r="H9" i="15"/>
  <c r="H6" i="15"/>
  <c r="F5" i="15"/>
  <c r="G4" i="15"/>
  <c r="J10" i="15"/>
  <c r="N10" i="15" s="1"/>
  <c r="T10" i="15" s="1"/>
  <c r="V10" i="15" s="1"/>
  <c r="J252" i="11"/>
  <c r="K243" i="11"/>
  <c r="F55" i="15"/>
  <c r="G35" i="15"/>
  <c r="G10" i="15"/>
  <c r="H7" i="15"/>
  <c r="E206" i="11"/>
  <c r="F197" i="11"/>
  <c r="K136" i="11"/>
  <c r="K127" i="11"/>
  <c r="F194" i="11"/>
  <c r="H184" i="11"/>
  <c r="K255" i="11"/>
  <c r="E243" i="11"/>
  <c r="I159" i="11"/>
  <c r="I151" i="11"/>
  <c r="G201" i="11"/>
  <c r="E184" i="11"/>
  <c r="K249" i="11"/>
  <c r="C237" i="11"/>
  <c r="G156" i="11"/>
  <c r="D147" i="11"/>
  <c r="K191" i="11"/>
  <c r="C182" i="11"/>
  <c r="G235" i="11"/>
  <c r="G214" i="11"/>
  <c r="C197" i="11"/>
  <c r="K221" i="11"/>
  <c r="I204" i="11"/>
  <c r="J126" i="11"/>
  <c r="J196" i="11"/>
  <c r="K254" i="11"/>
  <c r="J156" i="11"/>
  <c r="G56" i="9"/>
  <c r="G3" i="15" s="1"/>
  <c r="E56" i="9"/>
  <c r="J149" i="11"/>
  <c r="A55" i="9"/>
  <c r="B59" i="9"/>
  <c r="D62" i="9"/>
  <c r="C62" i="9"/>
  <c r="G62" i="9"/>
  <c r="G64" i="9"/>
  <c r="E64" i="9"/>
  <c r="D66" i="9"/>
  <c r="C68" i="9"/>
  <c r="B72" i="9"/>
  <c r="C77" i="9"/>
  <c r="D81" i="9"/>
  <c r="D86" i="9"/>
  <c r="E90" i="9"/>
  <c r="B92" i="9"/>
  <c r="E96" i="9"/>
  <c r="C98" i="9"/>
  <c r="I100" i="9"/>
  <c r="B100" i="9"/>
  <c r="E101" i="9"/>
  <c r="C103" i="9"/>
  <c r="B103" i="9"/>
  <c r="E103" i="9"/>
  <c r="E105" i="9"/>
  <c r="D105" i="9"/>
  <c r="I105" i="9"/>
  <c r="D108" i="9"/>
  <c r="D113" i="9"/>
  <c r="I113" i="9"/>
  <c r="G113" i="9"/>
  <c r="G117" i="9"/>
  <c r="E117" i="9"/>
  <c r="D118" i="9"/>
  <c r="E122" i="9"/>
  <c r="I122" i="9"/>
  <c r="G122" i="9"/>
  <c r="B128" i="9"/>
  <c r="C130" i="9"/>
  <c r="B130" i="9"/>
  <c r="I134" i="9"/>
  <c r="B134" i="9"/>
  <c r="G137" i="9"/>
  <c r="E141" i="9"/>
  <c r="E143" i="9"/>
  <c r="C148" i="9"/>
  <c r="G148" i="9"/>
  <c r="I151" i="9"/>
  <c r="D153" i="9"/>
  <c r="D157" i="9"/>
  <c r="G157" i="9"/>
  <c r="E157" i="9"/>
  <c r="G160" i="9"/>
  <c r="E166" i="9"/>
  <c r="G166" i="9"/>
  <c r="D166" i="9"/>
  <c r="E167" i="9"/>
  <c r="G169" i="9"/>
  <c r="C172" i="9"/>
  <c r="D174" i="9"/>
  <c r="E176" i="9"/>
  <c r="I176" i="9"/>
  <c r="D176" i="9"/>
  <c r="C176" i="9"/>
  <c r="C183" i="9"/>
  <c r="D188" i="9"/>
  <c r="D192" i="9"/>
  <c r="D194" i="9"/>
  <c r="E198" i="9"/>
  <c r="B200" i="9"/>
  <c r="B205" i="9"/>
  <c r="D211" i="9"/>
  <c r="G211" i="9"/>
  <c r="I211" i="9"/>
  <c r="E211" i="9"/>
  <c r="C211" i="9"/>
  <c r="B211" i="9"/>
  <c r="E236" i="9"/>
  <c r="E239" i="9"/>
  <c r="B253" i="9"/>
  <c r="E256" i="9"/>
  <c r="E259" i="9"/>
  <c r="D281" i="9"/>
  <c r="B284" i="9"/>
  <c r="B288" i="9"/>
  <c r="D335" i="9"/>
  <c r="M27" i="10"/>
  <c r="L27" i="10"/>
  <c r="K27" i="10"/>
  <c r="J27" i="10"/>
  <c r="K30" i="10"/>
  <c r="J30" i="10"/>
  <c r="M30" i="10"/>
  <c r="L30" i="10"/>
  <c r="E47" i="10"/>
  <c r="D47" i="10"/>
  <c r="F47" i="10"/>
  <c r="C47" i="10"/>
  <c r="M59" i="10"/>
  <c r="L59" i="10"/>
  <c r="K59" i="10"/>
  <c r="J59" i="10"/>
  <c r="K62" i="10"/>
  <c r="J62" i="10"/>
  <c r="M62" i="10"/>
  <c r="L62" i="10"/>
  <c r="E79" i="10"/>
  <c r="D79" i="10"/>
  <c r="F79" i="10"/>
  <c r="C79" i="10"/>
  <c r="M91" i="10"/>
  <c r="L91" i="10"/>
  <c r="K91" i="10"/>
  <c r="J91" i="10"/>
  <c r="K94" i="10"/>
  <c r="J94" i="10"/>
  <c r="M94" i="10"/>
  <c r="L94" i="10"/>
  <c r="K118" i="10"/>
  <c r="J118" i="10"/>
  <c r="M118" i="10"/>
  <c r="L118" i="10"/>
  <c r="E145" i="10"/>
  <c r="F145" i="10"/>
  <c r="D145" i="10"/>
  <c r="C145" i="10"/>
  <c r="M146" i="10"/>
  <c r="L146" i="10"/>
  <c r="K146" i="10"/>
  <c r="D187" i="10"/>
  <c r="C187" i="10"/>
  <c r="F187" i="10"/>
  <c r="E187" i="10"/>
  <c r="K208" i="10"/>
  <c r="M208" i="10"/>
  <c r="L208" i="10"/>
  <c r="J208" i="10"/>
  <c r="D244" i="10"/>
  <c r="C244" i="10"/>
  <c r="F244" i="10"/>
  <c r="E244" i="10"/>
  <c r="F277" i="10"/>
  <c r="E277" i="10"/>
  <c r="D277" i="10"/>
  <c r="C277" i="10"/>
  <c r="F349" i="10"/>
  <c r="E349" i="10"/>
  <c r="D349" i="10"/>
  <c r="C349" i="10"/>
  <c r="A16" i="11"/>
  <c r="C16" i="11" s="1"/>
  <c r="A14" i="10"/>
  <c r="C14" i="10" s="1"/>
  <c r="E26" i="3"/>
  <c r="E34" i="3"/>
  <c r="E40" i="3"/>
  <c r="E148" i="9" s="1"/>
  <c r="E51" i="3"/>
  <c r="E54" i="3"/>
  <c r="D162" i="9" s="1"/>
  <c r="C220" i="9"/>
  <c r="C218" i="9"/>
  <c r="C208" i="9"/>
  <c r="C198" i="9"/>
  <c r="C190" i="9"/>
  <c r="C180" i="9"/>
  <c r="E220" i="9"/>
  <c r="D218" i="9"/>
  <c r="C196" i="9"/>
  <c r="D190" i="9"/>
  <c r="E172" i="9"/>
  <c r="D220" i="9"/>
  <c r="B218" i="9"/>
  <c r="B196" i="9"/>
  <c r="B190" i="9"/>
  <c r="D172" i="9"/>
  <c r="B220" i="9"/>
  <c r="E216" i="9"/>
  <c r="D224" i="9"/>
  <c r="B208" i="9"/>
  <c r="C224" i="9"/>
  <c r="D225" i="9"/>
  <c r="D222" i="9"/>
  <c r="D217" i="9"/>
  <c r="C206" i="9"/>
  <c r="C203" i="9"/>
  <c r="E199" i="9"/>
  <c r="E196" i="9"/>
  <c r="C195" i="9"/>
  <c r="D189" i="9"/>
  <c r="D186" i="9"/>
  <c r="C178" i="9"/>
  <c r="E175" i="9"/>
  <c r="E28" i="4"/>
  <c r="E179" i="9" s="1"/>
  <c r="E56" i="4"/>
  <c r="E28" i="6"/>
  <c r="C336" i="9"/>
  <c r="C326" i="9"/>
  <c r="C314" i="9"/>
  <c r="C344" i="9"/>
  <c r="E336" i="9"/>
  <c r="C327" i="9"/>
  <c r="E315" i="9"/>
  <c r="B344" i="9"/>
  <c r="D336" i="9"/>
  <c r="C315" i="9"/>
  <c r="B336" i="9"/>
  <c r="E334" i="9"/>
  <c r="B333" i="9"/>
  <c r="B331" i="9"/>
  <c r="C345" i="9"/>
  <c r="E337" i="9"/>
  <c r="D334" i="9"/>
  <c r="E322" i="9"/>
  <c r="C337" i="9"/>
  <c r="C334" i="9"/>
  <c r="E326" i="9"/>
  <c r="D322" i="9"/>
  <c r="E310" i="9"/>
  <c r="E335" i="9"/>
  <c r="B334" i="9"/>
  <c r="D326" i="9"/>
  <c r="C322" i="9"/>
  <c r="E314" i="9"/>
  <c r="D310" i="9"/>
  <c r="E344" i="9"/>
  <c r="B326" i="9"/>
  <c r="B322" i="9"/>
  <c r="D314" i="9"/>
  <c r="C310" i="9"/>
  <c r="C19" i="8"/>
  <c r="B56" i="9"/>
  <c r="B62" i="9"/>
  <c r="B64" i="9"/>
  <c r="D68" i="9"/>
  <c r="C72" i="9"/>
  <c r="D74" i="9"/>
  <c r="C74" i="9"/>
  <c r="G74" i="9"/>
  <c r="G76" i="9"/>
  <c r="E76" i="9"/>
  <c r="D77" i="9"/>
  <c r="B79" i="9"/>
  <c r="E81" i="9"/>
  <c r="C83" i="9"/>
  <c r="B83" i="9"/>
  <c r="E83" i="9"/>
  <c r="E85" i="9"/>
  <c r="D85" i="9"/>
  <c r="I85" i="9"/>
  <c r="B89" i="9"/>
  <c r="C92" i="9"/>
  <c r="I96" i="9"/>
  <c r="D98" i="9"/>
  <c r="C100" i="9"/>
  <c r="D103" i="9"/>
  <c r="B105" i="9"/>
  <c r="E108" i="9"/>
  <c r="C110" i="9"/>
  <c r="D110" i="9"/>
  <c r="B110" i="9"/>
  <c r="G110" i="9"/>
  <c r="B113" i="9"/>
  <c r="B117" i="9"/>
  <c r="E118" i="9"/>
  <c r="B122" i="9"/>
  <c r="C128" i="9"/>
  <c r="D130" i="9"/>
  <c r="E132" i="9"/>
  <c r="D132" i="9"/>
  <c r="C132" i="9"/>
  <c r="I132" i="9"/>
  <c r="C134" i="9"/>
  <c r="C138" i="9"/>
  <c r="I138" i="9"/>
  <c r="G138" i="9"/>
  <c r="I142" i="9"/>
  <c r="G142" i="9"/>
  <c r="E142" i="9"/>
  <c r="B148" i="9"/>
  <c r="I152" i="9"/>
  <c r="E152" i="9"/>
  <c r="D152" i="9"/>
  <c r="E153" i="9"/>
  <c r="C155" i="9"/>
  <c r="B157" i="9"/>
  <c r="E161" i="9"/>
  <c r="D161" i="9"/>
  <c r="I161" i="9"/>
  <c r="B164" i="9"/>
  <c r="B166" i="9"/>
  <c r="I169" i="9"/>
  <c r="E174" i="9"/>
  <c r="B176" i="9"/>
  <c r="B178" i="9"/>
  <c r="B180" i="9"/>
  <c r="E184" i="9"/>
  <c r="I184" i="9"/>
  <c r="B184" i="9"/>
  <c r="G187" i="9"/>
  <c r="E187" i="9"/>
  <c r="D187" i="9"/>
  <c r="E188" i="9"/>
  <c r="E190" i="9"/>
  <c r="B197" i="9"/>
  <c r="G197" i="9"/>
  <c r="E197" i="9"/>
  <c r="B203" i="9"/>
  <c r="C205" i="9"/>
  <c r="B207" i="9"/>
  <c r="D207" i="9"/>
  <c r="C207" i="9"/>
  <c r="G207" i="9"/>
  <c r="E212" i="9"/>
  <c r="I212" i="9"/>
  <c r="G212" i="9"/>
  <c r="B212" i="9"/>
  <c r="E227" i="9"/>
  <c r="C233" i="9"/>
  <c r="C247" i="9"/>
  <c r="D253" i="9"/>
  <c r="D277" i="9"/>
  <c r="G277" i="9"/>
  <c r="I277" i="9"/>
  <c r="E277" i="9"/>
  <c r="C277" i="9"/>
  <c r="B277" i="9"/>
  <c r="C295" i="9"/>
  <c r="B314" i="9"/>
  <c r="E317" i="9"/>
  <c r="C335" i="9"/>
  <c r="D344" i="9"/>
  <c r="F28" i="10"/>
  <c r="E28" i="10"/>
  <c r="D28" i="10"/>
  <c r="C28" i="10"/>
  <c r="F60" i="10"/>
  <c r="E60" i="10"/>
  <c r="D60" i="10"/>
  <c r="C60" i="10"/>
  <c r="F92" i="10"/>
  <c r="E92" i="10"/>
  <c r="D92" i="10"/>
  <c r="C92" i="10"/>
  <c r="D130" i="10"/>
  <c r="C130" i="10"/>
  <c r="F130" i="10"/>
  <c r="E130" i="10"/>
  <c r="M141" i="10"/>
  <c r="K141" i="10"/>
  <c r="J141" i="10"/>
  <c r="L141" i="10"/>
  <c r="L240" i="10"/>
  <c r="K240" i="10"/>
  <c r="M240" i="10"/>
  <c r="J240" i="10"/>
  <c r="M313" i="10"/>
  <c r="L313" i="10"/>
  <c r="K313" i="10"/>
  <c r="J313" i="10"/>
  <c r="E27" i="6"/>
  <c r="E21" i="3"/>
  <c r="E129" i="9" s="1"/>
  <c r="E29" i="3"/>
  <c r="E137" i="9" s="1"/>
  <c r="E37" i="3"/>
  <c r="E43" i="3"/>
  <c r="E151" i="9" s="1"/>
  <c r="E57" i="3"/>
  <c r="E165" i="9" s="1"/>
  <c r="E23" i="4"/>
  <c r="E173" i="9" s="1"/>
  <c r="E31" i="4"/>
  <c r="E59" i="4"/>
  <c r="E65" i="4"/>
  <c r="D216" i="9" s="1"/>
  <c r="E71" i="4"/>
  <c r="E222" i="9" s="1"/>
  <c r="E23" i="6"/>
  <c r="E31" i="6"/>
  <c r="E37" i="6"/>
  <c r="E45" i="6"/>
  <c r="E53" i="6"/>
  <c r="E61" i="6"/>
  <c r="D19" i="8"/>
  <c r="A12" i="9"/>
  <c r="C12" i="9" s="1"/>
  <c r="C56" i="9"/>
  <c r="F3" i="15" s="1"/>
  <c r="I58" i="9"/>
  <c r="I5" i="15" s="1"/>
  <c r="K5" i="15" s="1"/>
  <c r="B58" i="9"/>
  <c r="E62" i="9"/>
  <c r="C64" i="9"/>
  <c r="E68" i="9"/>
  <c r="B70" i="9"/>
  <c r="E72" i="9"/>
  <c r="B74" i="9"/>
  <c r="B76" i="9"/>
  <c r="E77" i="9"/>
  <c r="D79" i="9"/>
  <c r="D83" i="9"/>
  <c r="B85" i="9"/>
  <c r="C89" i="9"/>
  <c r="E92" i="9"/>
  <c r="C95" i="9"/>
  <c r="B95" i="9"/>
  <c r="E95" i="9"/>
  <c r="E97" i="9"/>
  <c r="D97" i="9"/>
  <c r="I97" i="9"/>
  <c r="I98" i="9"/>
  <c r="D100" i="9"/>
  <c r="G103" i="9"/>
  <c r="C105" i="9"/>
  <c r="B107" i="9"/>
  <c r="E110" i="9"/>
  <c r="C113" i="9"/>
  <c r="C115" i="9"/>
  <c r="C117" i="9"/>
  <c r="D120" i="9"/>
  <c r="C122" i="9"/>
  <c r="C124" i="9"/>
  <c r="B126" i="9"/>
  <c r="E130" i="9"/>
  <c r="B132" i="9"/>
  <c r="D134" i="9"/>
  <c r="B138" i="9"/>
  <c r="B142" i="9"/>
  <c r="D148" i="9"/>
  <c r="B150" i="9"/>
  <c r="B152" i="9"/>
  <c r="E155" i="9"/>
  <c r="C157" i="9"/>
  <c r="B159" i="9"/>
  <c r="B161" i="9"/>
  <c r="E164" i="9"/>
  <c r="C166" i="9"/>
  <c r="B168" i="9"/>
  <c r="A170" i="9"/>
  <c r="C171" i="9"/>
  <c r="G171" i="9"/>
  <c r="G176" i="9"/>
  <c r="D178" i="9"/>
  <c r="D180" i="9"/>
  <c r="C184" i="9"/>
  <c r="B187" i="9"/>
  <c r="B195" i="9"/>
  <c r="C197" i="9"/>
  <c r="E203" i="9"/>
  <c r="E207" i="9"/>
  <c r="C212" i="9"/>
  <c r="B216" i="9"/>
  <c r="B221" i="9"/>
  <c r="D221" i="9"/>
  <c r="I221" i="9"/>
  <c r="G221" i="9"/>
  <c r="E221" i="9"/>
  <c r="C221" i="9"/>
  <c r="B224" i="9"/>
  <c r="E247" i="9"/>
  <c r="C250" i="9"/>
  <c r="E250" i="9"/>
  <c r="I250" i="9"/>
  <c r="G250" i="9"/>
  <c r="B250" i="9"/>
  <c r="B257" i="9"/>
  <c r="I257" i="9"/>
  <c r="G257" i="9"/>
  <c r="E257" i="9"/>
  <c r="D257" i="9"/>
  <c r="C257" i="9"/>
  <c r="E323" i="9"/>
  <c r="E327" i="9"/>
  <c r="D338" i="9"/>
  <c r="C37" i="10"/>
  <c r="F37" i="10"/>
  <c r="E37" i="10"/>
  <c r="D37" i="10"/>
  <c r="K38" i="10"/>
  <c r="J38" i="10"/>
  <c r="M38" i="10"/>
  <c r="L38" i="10"/>
  <c r="C50" i="10"/>
  <c r="E50" i="10"/>
  <c r="F50" i="10"/>
  <c r="D50" i="10"/>
  <c r="C69" i="10"/>
  <c r="F69" i="10"/>
  <c r="E69" i="10"/>
  <c r="D69" i="10"/>
  <c r="K70" i="10"/>
  <c r="J70" i="10"/>
  <c r="M70" i="10"/>
  <c r="L70" i="10"/>
  <c r="C82" i="10"/>
  <c r="E82" i="10"/>
  <c r="F82" i="10"/>
  <c r="D82" i="10"/>
  <c r="C101" i="10"/>
  <c r="F101" i="10"/>
  <c r="E101" i="10"/>
  <c r="D101" i="10"/>
  <c r="K102" i="10"/>
  <c r="J102" i="10"/>
  <c r="M102" i="10"/>
  <c r="L102" i="10"/>
  <c r="M114" i="10"/>
  <c r="L114" i="10"/>
  <c r="K114" i="10"/>
  <c r="J114" i="10"/>
  <c r="E121" i="10"/>
  <c r="D121" i="10"/>
  <c r="C121" i="10"/>
  <c r="F121" i="10"/>
  <c r="M125" i="10"/>
  <c r="K125" i="10"/>
  <c r="J125" i="10"/>
  <c r="L125" i="10"/>
  <c r="M130" i="10"/>
  <c r="L130" i="10"/>
  <c r="K130" i="10"/>
  <c r="J130" i="10"/>
  <c r="F142" i="10"/>
  <c r="E142" i="10"/>
  <c r="D142" i="10"/>
  <c r="C142" i="10"/>
  <c r="D162" i="10"/>
  <c r="C162" i="10"/>
  <c r="F162" i="10"/>
  <c r="E162" i="10"/>
  <c r="C176" i="10"/>
  <c r="E176" i="10"/>
  <c r="D176" i="10"/>
  <c r="F176" i="10"/>
  <c r="D308" i="10"/>
  <c r="C308" i="10"/>
  <c r="F308" i="10"/>
  <c r="E308" i="10"/>
  <c r="C238" i="9"/>
  <c r="C230" i="9"/>
  <c r="B236" i="9"/>
  <c r="B230" i="9"/>
  <c r="E244" i="9"/>
  <c r="E228" i="9"/>
  <c r="D244" i="9"/>
  <c r="E238" i="9"/>
  <c r="D228" i="9"/>
  <c r="C244" i="9"/>
  <c r="D238" i="9"/>
  <c r="C228" i="9"/>
  <c r="B244" i="9"/>
  <c r="B238" i="9"/>
  <c r="D232" i="9"/>
  <c r="B228" i="9"/>
  <c r="C242" i="9"/>
  <c r="D236" i="9"/>
  <c r="E233" i="9"/>
  <c r="E230" i="9"/>
  <c r="E26" i="6"/>
  <c r="D56" i="9"/>
  <c r="C58" i="9"/>
  <c r="I62" i="9"/>
  <c r="D64" i="9"/>
  <c r="B67" i="9"/>
  <c r="C70" i="9"/>
  <c r="E74" i="9"/>
  <c r="C76" i="9"/>
  <c r="I78" i="9"/>
  <c r="B78" i="9"/>
  <c r="G83" i="9"/>
  <c r="C85" i="9"/>
  <c r="B87" i="9"/>
  <c r="D89" i="9"/>
  <c r="B91" i="9"/>
  <c r="D95" i="9"/>
  <c r="B97" i="9"/>
  <c r="E100" i="9"/>
  <c r="B102" i="9"/>
  <c r="I103" i="9"/>
  <c r="G105" i="9"/>
  <c r="C107" i="9"/>
  <c r="I110" i="9"/>
  <c r="E113" i="9"/>
  <c r="E115" i="9"/>
  <c r="D117" i="9"/>
  <c r="D122" i="9"/>
  <c r="E124" i="9"/>
  <c r="C126" i="9"/>
  <c r="G130" i="9"/>
  <c r="G132" i="9"/>
  <c r="E134" i="9"/>
  <c r="D136" i="9"/>
  <c r="D138" i="9"/>
  <c r="C140" i="9"/>
  <c r="C142" i="9"/>
  <c r="B144" i="9"/>
  <c r="I148" i="9"/>
  <c r="C152" i="9"/>
  <c r="C154" i="9"/>
  <c r="I157" i="9"/>
  <c r="D159" i="9"/>
  <c r="C161" i="9"/>
  <c r="I166" i="9"/>
  <c r="D168" i="9"/>
  <c r="B171" i="9"/>
  <c r="B173" i="9"/>
  <c r="I173" i="9"/>
  <c r="G173" i="9"/>
  <c r="E178" i="9"/>
  <c r="D182" i="9"/>
  <c r="D184" i="9"/>
  <c r="C187" i="9"/>
  <c r="D193" i="9"/>
  <c r="G193" i="9"/>
  <c r="C193" i="9"/>
  <c r="B193" i="9"/>
  <c r="I193" i="9"/>
  <c r="D195" i="9"/>
  <c r="D197" i="9"/>
  <c r="B201" i="9"/>
  <c r="I207" i="9"/>
  <c r="D212" i="9"/>
  <c r="C216" i="9"/>
  <c r="E218" i="9"/>
  <c r="D241" i="9"/>
  <c r="G241" i="9"/>
  <c r="I241" i="9"/>
  <c r="E241" i="9"/>
  <c r="C241" i="9"/>
  <c r="B241" i="9"/>
  <c r="D250" i="9"/>
  <c r="D278" i="9"/>
  <c r="G305" i="9"/>
  <c r="I305" i="9"/>
  <c r="C305" i="9"/>
  <c r="B305" i="9"/>
  <c r="B310" i="9"/>
  <c r="D323" i="9"/>
  <c r="E332" i="9"/>
  <c r="D332" i="9"/>
  <c r="I332" i="9"/>
  <c r="G332" i="9"/>
  <c r="C332" i="9"/>
  <c r="B332" i="9"/>
  <c r="M35" i="10"/>
  <c r="L35" i="10"/>
  <c r="K35" i="10"/>
  <c r="J35" i="10"/>
  <c r="K42" i="10"/>
  <c r="J42" i="10"/>
  <c r="M42" i="10"/>
  <c r="L42" i="10"/>
  <c r="M67" i="10"/>
  <c r="L67" i="10"/>
  <c r="K67" i="10"/>
  <c r="J67" i="10"/>
  <c r="K74" i="10"/>
  <c r="J74" i="10"/>
  <c r="M74" i="10"/>
  <c r="L74" i="10"/>
  <c r="M99" i="10"/>
  <c r="L99" i="10"/>
  <c r="K99" i="10"/>
  <c r="J99" i="10"/>
  <c r="K106" i="10"/>
  <c r="J106" i="10"/>
  <c r="M106" i="10"/>
  <c r="L106" i="10"/>
  <c r="M142" i="10"/>
  <c r="L142" i="10"/>
  <c r="K142" i="10"/>
  <c r="J142" i="10"/>
  <c r="E149" i="10"/>
  <c r="F149" i="10"/>
  <c r="D149" i="10"/>
  <c r="C149" i="10"/>
  <c r="E169" i="10"/>
  <c r="D169" i="10"/>
  <c r="C169" i="10"/>
  <c r="C172" i="10"/>
  <c r="F172" i="10"/>
  <c r="E172" i="10"/>
  <c r="D172" i="10"/>
  <c r="K176" i="10"/>
  <c r="M176" i="10"/>
  <c r="L176" i="10"/>
  <c r="J176" i="10"/>
  <c r="L304" i="10"/>
  <c r="K304" i="10"/>
  <c r="M304" i="10"/>
  <c r="J304" i="10"/>
  <c r="A11" i="11"/>
  <c r="C11" i="11" s="1"/>
  <c r="A9" i="10"/>
  <c r="C9" i="10" s="1"/>
  <c r="A11" i="9"/>
  <c r="C11" i="9" s="1"/>
  <c r="E26" i="4"/>
  <c r="D177" i="9" s="1"/>
  <c r="E54" i="4"/>
  <c r="E205" i="9" s="1"/>
  <c r="E62" i="4"/>
  <c r="E74" i="4"/>
  <c r="E225" i="9" s="1"/>
  <c r="C302" i="9"/>
  <c r="C292" i="9"/>
  <c r="C282" i="9"/>
  <c r="C274" i="9"/>
  <c r="C266" i="9"/>
  <c r="C258" i="9"/>
  <c r="C248" i="9"/>
  <c r="B292" i="9"/>
  <c r="D272" i="9"/>
  <c r="E266" i="9"/>
  <c r="D256" i="9"/>
  <c r="C254" i="9"/>
  <c r="D248" i="9"/>
  <c r="C300" i="9"/>
  <c r="C272" i="9"/>
  <c r="D266" i="9"/>
  <c r="C256" i="9"/>
  <c r="B254" i="9"/>
  <c r="B248" i="9"/>
  <c r="B300" i="9"/>
  <c r="B282" i="9"/>
  <c r="B272" i="9"/>
  <c r="B266" i="9"/>
  <c r="B256" i="9"/>
  <c r="B296" i="9"/>
  <c r="C290" i="9"/>
  <c r="E280" i="9"/>
  <c r="D270" i="9"/>
  <c r="E264" i="9"/>
  <c r="C249" i="9"/>
  <c r="B290" i="9"/>
  <c r="D280" i="9"/>
  <c r="E274" i="9"/>
  <c r="C270" i="9"/>
  <c r="D264" i="9"/>
  <c r="E253" i="9"/>
  <c r="C246" i="9"/>
  <c r="C308" i="9"/>
  <c r="B294" i="9"/>
  <c r="C280" i="9"/>
  <c r="E271" i="9"/>
  <c r="B270" i="9"/>
  <c r="C264" i="9"/>
  <c r="B308" i="9"/>
  <c r="B302" i="9"/>
  <c r="B280" i="9"/>
  <c r="B274" i="9"/>
  <c r="D271" i="9"/>
  <c r="D268" i="9"/>
  <c r="E265" i="9"/>
  <c r="B264" i="9"/>
  <c r="B258" i="9"/>
  <c r="E254" i="9"/>
  <c r="C253" i="9"/>
  <c r="D247" i="9"/>
  <c r="A15" i="11"/>
  <c r="C15" i="11" s="1"/>
  <c r="A13" i="10"/>
  <c r="C13" i="10" s="1"/>
  <c r="A15" i="9"/>
  <c r="C15" i="9" s="1"/>
  <c r="C79" i="9"/>
  <c r="D72" i="9"/>
  <c r="D70" i="9"/>
  <c r="C69" i="9"/>
  <c r="D21" i="8"/>
  <c r="E27" i="3"/>
  <c r="E135" i="9" s="1"/>
  <c r="E35" i="3"/>
  <c r="D143" i="9" s="1"/>
  <c r="E41" i="3"/>
  <c r="D149" i="9" s="1"/>
  <c r="D18" i="4"/>
  <c r="E21" i="4"/>
  <c r="D171" i="9" s="1"/>
  <c r="E29" i="4"/>
  <c r="E180" i="9" s="1"/>
  <c r="E57" i="4"/>
  <c r="D208" i="9" s="1"/>
  <c r="E19" i="6"/>
  <c r="C21" i="6"/>
  <c r="E29" i="6"/>
  <c r="E252" i="9" s="1"/>
  <c r="E35" i="6"/>
  <c r="E43" i="6"/>
  <c r="E51" i="6"/>
  <c r="D274" i="9" s="1"/>
  <c r="E59" i="6"/>
  <c r="E282" i="9" s="1"/>
  <c r="A13" i="9"/>
  <c r="C13" i="9" s="1"/>
  <c r="I56" i="9"/>
  <c r="D58" i="9"/>
  <c r="C61" i="9"/>
  <c r="F8" i="15" s="1"/>
  <c r="B61" i="9"/>
  <c r="E61" i="9"/>
  <c r="E63" i="9"/>
  <c r="D63" i="9"/>
  <c r="I63" i="9"/>
  <c r="I64" i="9"/>
  <c r="C67" i="9"/>
  <c r="E70" i="9"/>
  <c r="I74" i="9"/>
  <c r="D76" i="9"/>
  <c r="C78" i="9"/>
  <c r="B82" i="9"/>
  <c r="I83" i="9"/>
  <c r="G85" i="9"/>
  <c r="C87" i="9"/>
  <c r="E89" i="9"/>
  <c r="D91" i="9"/>
  <c r="G95" i="9"/>
  <c r="C97" i="9"/>
  <c r="B99" i="9"/>
  <c r="G100" i="9"/>
  <c r="C102" i="9"/>
  <c r="D104" i="9"/>
  <c r="C104" i="9"/>
  <c r="G104" i="9"/>
  <c r="G106" i="9"/>
  <c r="E106" i="9"/>
  <c r="D107" i="9"/>
  <c r="E114" i="9"/>
  <c r="B114" i="9"/>
  <c r="I117" i="9"/>
  <c r="B119" i="9"/>
  <c r="C119" i="9"/>
  <c r="G123" i="9"/>
  <c r="B123" i="9"/>
  <c r="B129" i="9"/>
  <c r="I129" i="9"/>
  <c r="G129" i="9"/>
  <c r="I130" i="9"/>
  <c r="G133" i="9"/>
  <c r="I133" i="9"/>
  <c r="E133" i="9"/>
  <c r="G134" i="9"/>
  <c r="E138" i="9"/>
  <c r="D142" i="9"/>
  <c r="G152" i="9"/>
  <c r="D154" i="9"/>
  <c r="E159" i="9"/>
  <c r="G161" i="9"/>
  <c r="G125" i="15" s="1"/>
  <c r="C163" i="9"/>
  <c r="E168" i="9"/>
  <c r="C173" i="9"/>
  <c r="B177" i="9"/>
  <c r="G184" i="9"/>
  <c r="I187" i="9"/>
  <c r="C189" i="9"/>
  <c r="B191" i="9"/>
  <c r="D191" i="9"/>
  <c r="I191" i="9"/>
  <c r="G191" i="9"/>
  <c r="E193" i="9"/>
  <c r="E195" i="9"/>
  <c r="I197" i="9"/>
  <c r="C199" i="9"/>
  <c r="C201" i="9"/>
  <c r="E204" i="9"/>
  <c r="I204" i="9"/>
  <c r="D204" i="9"/>
  <c r="C204" i="9"/>
  <c r="B222" i="9"/>
  <c r="B229" i="9"/>
  <c r="I229" i="9"/>
  <c r="G229" i="9"/>
  <c r="E229" i="9"/>
  <c r="C229" i="9"/>
  <c r="G235" i="9"/>
  <c r="I235" i="9"/>
  <c r="E235" i="9"/>
  <c r="D235" i="9"/>
  <c r="B235" i="9"/>
  <c r="D254" i="9"/>
  <c r="D261" i="9"/>
  <c r="G261" i="9"/>
  <c r="I261" i="9"/>
  <c r="B261" i="9"/>
  <c r="D265" i="9"/>
  <c r="B268" i="9"/>
  <c r="C271" i="9"/>
  <c r="G297" i="9"/>
  <c r="I297" i="9"/>
  <c r="C297" i="9"/>
  <c r="B297" i="9"/>
  <c r="C320" i="9"/>
  <c r="M31" i="10"/>
  <c r="L31" i="10"/>
  <c r="K31" i="10"/>
  <c r="J31" i="10"/>
  <c r="E43" i="10"/>
  <c r="D43" i="10"/>
  <c r="F43" i="10"/>
  <c r="C43" i="10"/>
  <c r="M63" i="10"/>
  <c r="L63" i="10"/>
  <c r="K63" i="10"/>
  <c r="J63" i="10"/>
  <c r="E75" i="10"/>
  <c r="D75" i="10"/>
  <c r="F75" i="10"/>
  <c r="C75" i="10"/>
  <c r="M95" i="10"/>
  <c r="L95" i="10"/>
  <c r="K95" i="10"/>
  <c r="J95" i="10"/>
  <c r="E107" i="10"/>
  <c r="D107" i="10"/>
  <c r="F107" i="10"/>
  <c r="C107" i="10"/>
  <c r="C128" i="10"/>
  <c r="E128" i="10"/>
  <c r="D128" i="10"/>
  <c r="F128" i="10"/>
  <c r="E133" i="10"/>
  <c r="F133" i="10"/>
  <c r="D133" i="10"/>
  <c r="C133" i="10"/>
  <c r="K150" i="10"/>
  <c r="J150" i="10"/>
  <c r="M150" i="10"/>
  <c r="F169" i="10"/>
  <c r="M173" i="10"/>
  <c r="K173" i="10"/>
  <c r="J173" i="10"/>
  <c r="L173" i="10"/>
  <c r="C188" i="10"/>
  <c r="F188" i="10"/>
  <c r="E188" i="10"/>
  <c r="D188" i="10"/>
  <c r="F226" i="10"/>
  <c r="E226" i="10"/>
  <c r="D226" i="10"/>
  <c r="C226" i="10"/>
  <c r="F338" i="10"/>
  <c r="E338" i="10"/>
  <c r="D338" i="10"/>
  <c r="C338" i="10"/>
  <c r="E38" i="6"/>
  <c r="E261" i="9" s="1"/>
  <c r="E46" i="6"/>
  <c r="D269" i="9" s="1"/>
  <c r="C20" i="8"/>
  <c r="E20" i="8" s="1"/>
  <c r="C22" i="8"/>
  <c r="E22" i="8" s="1"/>
  <c r="E58" i="9"/>
  <c r="G66" i="9"/>
  <c r="E66" i="9"/>
  <c r="A65" i="9"/>
  <c r="J309" i="15" s="1"/>
  <c r="D67" i="9"/>
  <c r="B69" i="9"/>
  <c r="C73" i="9"/>
  <c r="B73" i="9"/>
  <c r="E73" i="9"/>
  <c r="E75" i="9"/>
  <c r="D75" i="9"/>
  <c r="I75" i="9"/>
  <c r="I76" i="9"/>
  <c r="D78" i="9"/>
  <c r="C82" i="9"/>
  <c r="D84" i="9"/>
  <c r="C84" i="9"/>
  <c r="G84" i="9"/>
  <c r="G86" i="9"/>
  <c r="E86" i="9"/>
  <c r="D87" i="9"/>
  <c r="I90" i="9"/>
  <c r="B90" i="9"/>
  <c r="E91" i="9"/>
  <c r="C93" i="9"/>
  <c r="B93" i="9"/>
  <c r="E93" i="9"/>
  <c r="I95" i="9"/>
  <c r="G97" i="9"/>
  <c r="C99" i="9"/>
  <c r="E102" i="9"/>
  <c r="B104" i="9"/>
  <c r="B106" i="9"/>
  <c r="E107" i="9"/>
  <c r="C109" i="9"/>
  <c r="C112" i="9"/>
  <c r="E112" i="9"/>
  <c r="D112" i="9"/>
  <c r="I112" i="9"/>
  <c r="C114" i="9"/>
  <c r="I116" i="9"/>
  <c r="D116" i="9"/>
  <c r="C116" i="9"/>
  <c r="G116" i="9"/>
  <c r="D119" i="9"/>
  <c r="D121" i="9"/>
  <c r="E121" i="9"/>
  <c r="C121" i="9"/>
  <c r="I121" i="9"/>
  <c r="C123" i="9"/>
  <c r="D125" i="9"/>
  <c r="C125" i="9"/>
  <c r="G125" i="9"/>
  <c r="C129" i="9"/>
  <c r="B133" i="9"/>
  <c r="D139" i="9"/>
  <c r="B139" i="9"/>
  <c r="I143" i="9"/>
  <c r="B143" i="9"/>
  <c r="E144" i="9"/>
  <c r="B147" i="9"/>
  <c r="D147" i="9"/>
  <c r="C147" i="9"/>
  <c r="G147" i="9"/>
  <c r="B149" i="9"/>
  <c r="E154" i="9"/>
  <c r="C156" i="9"/>
  <c r="D156" i="9"/>
  <c r="B156" i="9"/>
  <c r="G156" i="9"/>
  <c r="B158" i="9"/>
  <c r="D163" i="9"/>
  <c r="D165" i="9"/>
  <c r="C165" i="9"/>
  <c r="B165" i="9"/>
  <c r="G165" i="9"/>
  <c r="B167" i="9"/>
  <c r="I171" i="9"/>
  <c r="D173" i="9"/>
  <c r="C175" i="9"/>
  <c r="C177" i="9"/>
  <c r="B179" i="9"/>
  <c r="D179" i="9"/>
  <c r="C179" i="9"/>
  <c r="G179" i="9"/>
  <c r="E189" i="9"/>
  <c r="C191" i="9"/>
  <c r="E194" i="9"/>
  <c r="I194" i="9"/>
  <c r="G194" i="9"/>
  <c r="E201" i="9"/>
  <c r="B204" i="9"/>
  <c r="B206" i="9"/>
  <c r="D210" i="9"/>
  <c r="D213" i="9"/>
  <c r="C225" i="9"/>
  <c r="D229" i="9"/>
  <c r="B232" i="9"/>
  <c r="C235" i="9"/>
  <c r="B242" i="9"/>
  <c r="E251" i="9"/>
  <c r="C261" i="9"/>
  <c r="B320" i="9"/>
  <c r="D341" i="9"/>
  <c r="C341" i="9"/>
  <c r="G341" i="9"/>
  <c r="I341" i="9"/>
  <c r="E341" i="9"/>
  <c r="B341" i="9"/>
  <c r="M43" i="10"/>
  <c r="L43" i="10"/>
  <c r="K43" i="10"/>
  <c r="J43" i="10"/>
  <c r="M75" i="10"/>
  <c r="L75" i="10"/>
  <c r="K75" i="10"/>
  <c r="J75" i="10"/>
  <c r="M107" i="10"/>
  <c r="L107" i="10"/>
  <c r="K107" i="10"/>
  <c r="J107" i="10"/>
  <c r="M109" i="10"/>
  <c r="K109" i="10"/>
  <c r="J109" i="10"/>
  <c r="L109" i="10"/>
  <c r="F122" i="10"/>
  <c r="E122" i="10"/>
  <c r="D122" i="10"/>
  <c r="C122" i="10"/>
  <c r="E137" i="10"/>
  <c r="D137" i="10"/>
  <c r="C137" i="10"/>
  <c r="F137" i="10"/>
  <c r="C144" i="10"/>
  <c r="E144" i="10"/>
  <c r="D144" i="10"/>
  <c r="F144" i="10"/>
  <c r="E153" i="10"/>
  <c r="D153" i="10"/>
  <c r="C153" i="10"/>
  <c r="F153" i="10"/>
  <c r="M169" i="10"/>
  <c r="L169" i="10"/>
  <c r="K169" i="10"/>
  <c r="J169" i="10"/>
  <c r="F174" i="10"/>
  <c r="E174" i="10"/>
  <c r="D174" i="10"/>
  <c r="C174" i="10"/>
  <c r="D178" i="10"/>
  <c r="C178" i="10"/>
  <c r="F178" i="10"/>
  <c r="E178" i="10"/>
  <c r="K182" i="10"/>
  <c r="J182" i="10"/>
  <c r="M182" i="10"/>
  <c r="L182" i="10"/>
  <c r="M189" i="10"/>
  <c r="K189" i="10"/>
  <c r="J189" i="10"/>
  <c r="D332" i="10"/>
  <c r="C332" i="10"/>
  <c r="F332" i="10"/>
  <c r="E332" i="10"/>
  <c r="E158" i="9"/>
  <c r="B163" i="9"/>
  <c r="B181" i="9"/>
  <c r="D181" i="9"/>
  <c r="D201" i="9"/>
  <c r="G201" i="9"/>
  <c r="B209" i="9"/>
  <c r="E213" i="9"/>
  <c r="E224" i="9"/>
  <c r="I224" i="9"/>
  <c r="C232" i="9"/>
  <c r="E232" i="9"/>
  <c r="I243" i="9"/>
  <c r="E270" i="9"/>
  <c r="I270" i="9"/>
  <c r="I289" i="9"/>
  <c r="C294" i="9"/>
  <c r="M28" i="10"/>
  <c r="D32" i="10"/>
  <c r="E36" i="10"/>
  <c r="E41" i="10"/>
  <c r="F45" i="10"/>
  <c r="C46" i="10"/>
  <c r="E46" i="10"/>
  <c r="L56" i="10"/>
  <c r="M60" i="10"/>
  <c r="D64" i="10"/>
  <c r="E68" i="10"/>
  <c r="E73" i="10"/>
  <c r="F77" i="10"/>
  <c r="C78" i="10"/>
  <c r="E78" i="10"/>
  <c r="L88" i="10"/>
  <c r="M92" i="10"/>
  <c r="D96" i="10"/>
  <c r="E100" i="10"/>
  <c r="E105" i="10"/>
  <c r="L117" i="10"/>
  <c r="E120" i="10"/>
  <c r="J124" i="10"/>
  <c r="F136" i="10"/>
  <c r="L140" i="10"/>
  <c r="M156" i="10"/>
  <c r="C161" i="10"/>
  <c r="F167" i="10"/>
  <c r="E167" i="10"/>
  <c r="E170" i="10"/>
  <c r="D171" i="10"/>
  <c r="C171" i="10"/>
  <c r="F171" i="10"/>
  <c r="D177" i="10"/>
  <c r="F186" i="10"/>
  <c r="L190" i="10"/>
  <c r="J191" i="10"/>
  <c r="L191" i="10"/>
  <c r="K196" i="10"/>
  <c r="L196" i="10"/>
  <c r="J196" i="10"/>
  <c r="M205" i="10"/>
  <c r="K205" i="10"/>
  <c r="J205" i="10"/>
  <c r="E209" i="10"/>
  <c r="F209" i="10"/>
  <c r="D209" i="10"/>
  <c r="C209" i="10"/>
  <c r="F237" i="10"/>
  <c r="E237" i="10"/>
  <c r="D237" i="10"/>
  <c r="C237" i="10"/>
  <c r="F250" i="10"/>
  <c r="E250" i="10"/>
  <c r="D250" i="10"/>
  <c r="C250" i="10"/>
  <c r="L264" i="10"/>
  <c r="K264" i="10"/>
  <c r="M264" i="10"/>
  <c r="J264" i="10"/>
  <c r="D268" i="10"/>
  <c r="C268" i="10"/>
  <c r="F268" i="10"/>
  <c r="E268" i="10"/>
  <c r="M273" i="10"/>
  <c r="L273" i="10"/>
  <c r="K273" i="10"/>
  <c r="J273" i="10"/>
  <c r="F301" i="10"/>
  <c r="E301" i="10"/>
  <c r="D301" i="10"/>
  <c r="C301" i="10"/>
  <c r="F314" i="10"/>
  <c r="E314" i="10"/>
  <c r="D314" i="10"/>
  <c r="C314" i="10"/>
  <c r="M345" i="10"/>
  <c r="L345" i="10"/>
  <c r="K345" i="10"/>
  <c r="J345" i="10"/>
  <c r="E367" i="10"/>
  <c r="F367" i="10"/>
  <c r="C367" i="10"/>
  <c r="D367" i="10"/>
  <c r="B267" i="9"/>
  <c r="D267" i="9"/>
  <c r="B273" i="9"/>
  <c r="B283" i="9"/>
  <c r="D283" i="9"/>
  <c r="G287" i="9"/>
  <c r="B301" i="9"/>
  <c r="A312" i="9"/>
  <c r="I313" i="9"/>
  <c r="B313" i="9"/>
  <c r="C316" i="9"/>
  <c r="B316" i="9"/>
  <c r="E316" i="9"/>
  <c r="B337" i="9"/>
  <c r="C42" i="10"/>
  <c r="E42" i="10"/>
  <c r="C74" i="10"/>
  <c r="E74" i="10"/>
  <c r="C106" i="10"/>
  <c r="E106" i="10"/>
  <c r="F151" i="10"/>
  <c r="E151" i="10"/>
  <c r="D155" i="10"/>
  <c r="C155" i="10"/>
  <c r="F155" i="10"/>
  <c r="F170" i="10"/>
  <c r="J175" i="10"/>
  <c r="L175" i="10"/>
  <c r="M190" i="10"/>
  <c r="C204" i="10"/>
  <c r="F204" i="10"/>
  <c r="E204" i="10"/>
  <c r="D204" i="10"/>
  <c r="M210" i="10"/>
  <c r="L210" i="10"/>
  <c r="K210" i="10"/>
  <c r="J210" i="10"/>
  <c r="C216" i="10"/>
  <c r="F216" i="10"/>
  <c r="E216" i="10"/>
  <c r="D216" i="10"/>
  <c r="L224" i="10"/>
  <c r="K224" i="10"/>
  <c r="M224" i="10"/>
  <c r="J224" i="10"/>
  <c r="D228" i="10"/>
  <c r="C228" i="10"/>
  <c r="F228" i="10"/>
  <c r="E228" i="10"/>
  <c r="M233" i="10"/>
  <c r="L233" i="10"/>
  <c r="K233" i="10"/>
  <c r="J233" i="10"/>
  <c r="F261" i="10"/>
  <c r="E261" i="10"/>
  <c r="D261" i="10"/>
  <c r="C261" i="10"/>
  <c r="F274" i="10"/>
  <c r="E274" i="10"/>
  <c r="D274" i="10"/>
  <c r="C274" i="10"/>
  <c r="L288" i="10"/>
  <c r="K288" i="10"/>
  <c r="M288" i="10"/>
  <c r="J288" i="10"/>
  <c r="D292" i="10"/>
  <c r="C292" i="10"/>
  <c r="F292" i="10"/>
  <c r="E292" i="10"/>
  <c r="M297" i="10"/>
  <c r="L297" i="10"/>
  <c r="K297" i="10"/>
  <c r="J297" i="10"/>
  <c r="F325" i="10"/>
  <c r="E325" i="10"/>
  <c r="D325" i="10"/>
  <c r="C325" i="10"/>
  <c r="L336" i="10"/>
  <c r="K336" i="10"/>
  <c r="M336" i="10"/>
  <c r="J336" i="10"/>
  <c r="D340" i="10"/>
  <c r="C340" i="10"/>
  <c r="F340" i="10"/>
  <c r="E340" i="10"/>
  <c r="F346" i="10"/>
  <c r="E346" i="10"/>
  <c r="D346" i="10"/>
  <c r="C346" i="10"/>
  <c r="C358" i="10"/>
  <c r="F358" i="10"/>
  <c r="E358" i="10"/>
  <c r="D358" i="10"/>
  <c r="F21" i="11"/>
  <c r="E234" i="9"/>
  <c r="I234" i="9"/>
  <c r="B249" i="9"/>
  <c r="D249" i="9"/>
  <c r="C260" i="9"/>
  <c r="E260" i="9"/>
  <c r="B263" i="9"/>
  <c r="C267" i="9"/>
  <c r="C273" i="9"/>
  <c r="C276" i="9"/>
  <c r="E276" i="9"/>
  <c r="B279" i="9"/>
  <c r="C283" i="9"/>
  <c r="B287" i="9"/>
  <c r="I296" i="9"/>
  <c r="C301" i="9"/>
  <c r="C304" i="9"/>
  <c r="B307" i="9"/>
  <c r="C313" i="9"/>
  <c r="D316" i="9"/>
  <c r="D319" i="9"/>
  <c r="C319" i="9"/>
  <c r="G319" i="9"/>
  <c r="G321" i="9"/>
  <c r="E321" i="9"/>
  <c r="A324" i="9"/>
  <c r="I325" i="9"/>
  <c r="B325" i="9"/>
  <c r="C328" i="9"/>
  <c r="B328" i="9"/>
  <c r="E328" i="9"/>
  <c r="I345" i="9"/>
  <c r="B345" i="9"/>
  <c r="C38" i="10"/>
  <c r="E38" i="10"/>
  <c r="C70" i="10"/>
  <c r="E70" i="10"/>
  <c r="C102" i="10"/>
  <c r="E102" i="10"/>
  <c r="C112" i="10"/>
  <c r="E112" i="10"/>
  <c r="D112" i="10"/>
  <c r="C124" i="10"/>
  <c r="F124" i="10"/>
  <c r="F135" i="10"/>
  <c r="E135" i="10"/>
  <c r="M137" i="10"/>
  <c r="L137" i="10"/>
  <c r="D139" i="10"/>
  <c r="C139" i="10"/>
  <c r="F139" i="10"/>
  <c r="D146" i="10"/>
  <c r="C146" i="10"/>
  <c r="F146" i="10"/>
  <c r="F158" i="10"/>
  <c r="E158" i="10"/>
  <c r="J159" i="10"/>
  <c r="L159" i="10"/>
  <c r="K160" i="10"/>
  <c r="M160" i="10"/>
  <c r="K164" i="10"/>
  <c r="L164" i="10"/>
  <c r="J164" i="10"/>
  <c r="L187" i="10"/>
  <c r="K187" i="10"/>
  <c r="E193" i="10"/>
  <c r="F193" i="10"/>
  <c r="E197" i="10"/>
  <c r="F197" i="10"/>
  <c r="D197" i="10"/>
  <c r="C197" i="10"/>
  <c r="K198" i="10"/>
  <c r="J198" i="10"/>
  <c r="M198" i="10"/>
  <c r="E201" i="10"/>
  <c r="D201" i="10"/>
  <c r="C201" i="10"/>
  <c r="K204" i="10"/>
  <c r="M204" i="10"/>
  <c r="L204" i="10"/>
  <c r="J204" i="10"/>
  <c r="F206" i="10"/>
  <c r="E206" i="10"/>
  <c r="D206" i="10"/>
  <c r="C206" i="10"/>
  <c r="M217" i="10"/>
  <c r="L217" i="10"/>
  <c r="K217" i="10"/>
  <c r="J217" i="10"/>
  <c r="F221" i="10"/>
  <c r="E221" i="10"/>
  <c r="D221" i="10"/>
  <c r="C221" i="10"/>
  <c r="F234" i="10"/>
  <c r="E234" i="10"/>
  <c r="D234" i="10"/>
  <c r="C234" i="10"/>
  <c r="L248" i="10"/>
  <c r="K248" i="10"/>
  <c r="M248" i="10"/>
  <c r="J248" i="10"/>
  <c r="D252" i="10"/>
  <c r="C252" i="10"/>
  <c r="F252" i="10"/>
  <c r="E252" i="10"/>
  <c r="M257" i="10"/>
  <c r="L257" i="10"/>
  <c r="K257" i="10"/>
  <c r="J257" i="10"/>
  <c r="F285" i="10"/>
  <c r="E285" i="10"/>
  <c r="D285" i="10"/>
  <c r="C285" i="10"/>
  <c r="F298" i="10"/>
  <c r="E298" i="10"/>
  <c r="D298" i="10"/>
  <c r="C298" i="10"/>
  <c r="L312" i="10"/>
  <c r="K312" i="10"/>
  <c r="M312" i="10"/>
  <c r="J312" i="10"/>
  <c r="D316" i="10"/>
  <c r="C316" i="10"/>
  <c r="F316" i="10"/>
  <c r="E316" i="10"/>
  <c r="M321" i="10"/>
  <c r="L321" i="10"/>
  <c r="K321" i="10"/>
  <c r="J321" i="10"/>
  <c r="M353" i="10"/>
  <c r="L353" i="10"/>
  <c r="K353" i="10"/>
  <c r="J353" i="10"/>
  <c r="F356" i="10"/>
  <c r="E356" i="10"/>
  <c r="D356" i="10"/>
  <c r="C356" i="10"/>
  <c r="C362" i="10"/>
  <c r="E362" i="10"/>
  <c r="D362" i="10"/>
  <c r="F362" i="10"/>
  <c r="D223" i="9"/>
  <c r="G223" i="9"/>
  <c r="G227" i="9"/>
  <c r="A226" i="9"/>
  <c r="B231" i="9"/>
  <c r="D231" i="9"/>
  <c r="B234" i="9"/>
  <c r="B237" i="9"/>
  <c r="B260" i="9"/>
  <c r="C263" i="9"/>
  <c r="E267" i="9"/>
  <c r="G269" i="9"/>
  <c r="D273" i="9"/>
  <c r="B276" i="9"/>
  <c r="C279" i="9"/>
  <c r="E283" i="9"/>
  <c r="C287" i="9"/>
  <c r="B293" i="9"/>
  <c r="B304" i="9"/>
  <c r="C307" i="9"/>
  <c r="D313" i="9"/>
  <c r="G316" i="9"/>
  <c r="B319" i="9"/>
  <c r="B321" i="9"/>
  <c r="C325" i="9"/>
  <c r="D328" i="9"/>
  <c r="D331" i="9"/>
  <c r="C331" i="9"/>
  <c r="G331" i="9"/>
  <c r="G333" i="9"/>
  <c r="E333" i="9"/>
  <c r="C340" i="9"/>
  <c r="B340" i="9"/>
  <c r="E340" i="9"/>
  <c r="E342" i="9"/>
  <c r="D342" i="9"/>
  <c r="I342" i="9"/>
  <c r="C34" i="10"/>
  <c r="E34" i="10"/>
  <c r="E39" i="10"/>
  <c r="D39" i="10"/>
  <c r="K54" i="10"/>
  <c r="J54" i="10"/>
  <c r="M54" i="10"/>
  <c r="M55" i="10"/>
  <c r="L55" i="10"/>
  <c r="C66" i="10"/>
  <c r="E66" i="10"/>
  <c r="E71" i="10"/>
  <c r="D71" i="10"/>
  <c r="K86" i="10"/>
  <c r="J86" i="10"/>
  <c r="M86" i="10"/>
  <c r="M87" i="10"/>
  <c r="L87" i="10"/>
  <c r="C98" i="10"/>
  <c r="E98" i="10"/>
  <c r="E103" i="10"/>
  <c r="D103" i="10"/>
  <c r="F119" i="10"/>
  <c r="E119" i="10"/>
  <c r="M121" i="10"/>
  <c r="L121" i="10"/>
  <c r="D123" i="10"/>
  <c r="C123" i="10"/>
  <c r="F123" i="10"/>
  <c r="C135" i="10"/>
  <c r="E139" i="10"/>
  <c r="J143" i="10"/>
  <c r="L143" i="10"/>
  <c r="K144" i="10"/>
  <c r="M144" i="10"/>
  <c r="K148" i="10"/>
  <c r="L148" i="10"/>
  <c r="J148" i="10"/>
  <c r="D151" i="10"/>
  <c r="J165" i="10"/>
  <c r="L171" i="10"/>
  <c r="K171" i="10"/>
  <c r="K175" i="10"/>
  <c r="D184" i="10"/>
  <c r="M197" i="10"/>
  <c r="L197" i="10"/>
  <c r="K197" i="10"/>
  <c r="J197" i="10"/>
  <c r="F201" i="10"/>
  <c r="M206" i="10"/>
  <c r="L206" i="10"/>
  <c r="K206" i="10"/>
  <c r="J206" i="10"/>
  <c r="F218" i="10"/>
  <c r="E218" i="10"/>
  <c r="D218" i="10"/>
  <c r="C218" i="10"/>
  <c r="F245" i="10"/>
  <c r="E245" i="10"/>
  <c r="D245" i="10"/>
  <c r="C245" i="10"/>
  <c r="F258" i="10"/>
  <c r="E258" i="10"/>
  <c r="D258" i="10"/>
  <c r="C258" i="10"/>
  <c r="L272" i="10"/>
  <c r="K272" i="10"/>
  <c r="M272" i="10"/>
  <c r="J272" i="10"/>
  <c r="D276" i="10"/>
  <c r="C276" i="10"/>
  <c r="F276" i="10"/>
  <c r="E276" i="10"/>
  <c r="M281" i="10"/>
  <c r="L281" i="10"/>
  <c r="K281" i="10"/>
  <c r="J281" i="10"/>
  <c r="F309" i="10"/>
  <c r="E309" i="10"/>
  <c r="D309" i="10"/>
  <c r="C309" i="10"/>
  <c r="F322" i="10"/>
  <c r="E322" i="10"/>
  <c r="D322" i="10"/>
  <c r="C322" i="10"/>
  <c r="F333" i="10"/>
  <c r="E333" i="10"/>
  <c r="D333" i="10"/>
  <c r="C333" i="10"/>
  <c r="L344" i="10"/>
  <c r="K344" i="10"/>
  <c r="M344" i="10"/>
  <c r="J344" i="10"/>
  <c r="D348" i="10"/>
  <c r="C348" i="10"/>
  <c r="F348" i="10"/>
  <c r="E348" i="10"/>
  <c r="C354" i="10"/>
  <c r="F354" i="10"/>
  <c r="E354" i="10"/>
  <c r="D354" i="10"/>
  <c r="M356" i="10"/>
  <c r="L356" i="10"/>
  <c r="K356" i="10"/>
  <c r="J356" i="10"/>
  <c r="B223" i="9"/>
  <c r="B227" i="9"/>
  <c r="C231" i="9"/>
  <c r="C234" i="9"/>
  <c r="C237" i="9"/>
  <c r="C240" i="9"/>
  <c r="E240" i="9"/>
  <c r="B243" i="9"/>
  <c r="E249" i="9"/>
  <c r="D251" i="9"/>
  <c r="G251" i="9"/>
  <c r="D260" i="9"/>
  <c r="E262" i="9"/>
  <c r="I262" i="9"/>
  <c r="D263" i="9"/>
  <c r="G267" i="9"/>
  <c r="B269" i="9"/>
  <c r="E273" i="9"/>
  <c r="D276" i="9"/>
  <c r="E278" i="9"/>
  <c r="I278" i="9"/>
  <c r="D279" i="9"/>
  <c r="G283" i="9"/>
  <c r="C286" i="9"/>
  <c r="B289" i="9"/>
  <c r="C293" i="9"/>
  <c r="C296" i="9"/>
  <c r="I306" i="9"/>
  <c r="I311" i="9"/>
  <c r="B311" i="9"/>
  <c r="E313" i="9"/>
  <c r="B315" i="9"/>
  <c r="I316" i="9"/>
  <c r="E319" i="9"/>
  <c r="C321" i="9"/>
  <c r="D325" i="9"/>
  <c r="G328" i="9"/>
  <c r="D340" i="9"/>
  <c r="B342" i="9"/>
  <c r="D345" i="9"/>
  <c r="D25" i="10"/>
  <c r="F29" i="10"/>
  <c r="C30" i="10"/>
  <c r="E30" i="10"/>
  <c r="J32" i="10"/>
  <c r="E35" i="10"/>
  <c r="D35" i="10"/>
  <c r="D38" i="10"/>
  <c r="F42" i="10"/>
  <c r="C44" i="10"/>
  <c r="D48" i="10"/>
  <c r="K50" i="10"/>
  <c r="J50" i="10"/>
  <c r="M50" i="10"/>
  <c r="M51" i="10"/>
  <c r="L51" i="10"/>
  <c r="E52" i="10"/>
  <c r="D53" i="10"/>
  <c r="E57" i="10"/>
  <c r="F61" i="10"/>
  <c r="C62" i="10"/>
  <c r="E62" i="10"/>
  <c r="J64" i="10"/>
  <c r="E67" i="10"/>
  <c r="D67" i="10"/>
  <c r="D70" i="10"/>
  <c r="F74" i="10"/>
  <c r="C76" i="10"/>
  <c r="D80" i="10"/>
  <c r="K82" i="10"/>
  <c r="J82" i="10"/>
  <c r="M82" i="10"/>
  <c r="M83" i="10"/>
  <c r="L83" i="10"/>
  <c r="E84" i="10"/>
  <c r="D85" i="10"/>
  <c r="E89" i="10"/>
  <c r="F93" i="10"/>
  <c r="C94" i="10"/>
  <c r="E94" i="10"/>
  <c r="J96" i="10"/>
  <c r="E99" i="10"/>
  <c r="D99" i="10"/>
  <c r="D102" i="10"/>
  <c r="F106" i="10"/>
  <c r="C108" i="10"/>
  <c r="K110" i="10"/>
  <c r="F112" i="10"/>
  <c r="D113" i="10"/>
  <c r="D114" i="10"/>
  <c r="C114" i="10"/>
  <c r="F114" i="10"/>
  <c r="C119" i="10"/>
  <c r="E123" i="10"/>
  <c r="D124" i="10"/>
  <c r="F126" i="10"/>
  <c r="E126" i="10"/>
  <c r="J127" i="10"/>
  <c r="L127" i="10"/>
  <c r="K128" i="10"/>
  <c r="M128" i="10"/>
  <c r="K132" i="10"/>
  <c r="L132" i="10"/>
  <c r="J132" i="10"/>
  <c r="D135" i="10"/>
  <c r="J137" i="10"/>
  <c r="E146" i="10"/>
  <c r="J149" i="10"/>
  <c r="L155" i="10"/>
  <c r="K155" i="10"/>
  <c r="C158" i="10"/>
  <c r="K159" i="10"/>
  <c r="J160" i="10"/>
  <c r="M162" i="10"/>
  <c r="L162" i="10"/>
  <c r="M164" i="10"/>
  <c r="K165" i="10"/>
  <c r="K166" i="10"/>
  <c r="J166" i="10"/>
  <c r="M166" i="10"/>
  <c r="D168" i="10"/>
  <c r="M175" i="10"/>
  <c r="E181" i="10"/>
  <c r="F181" i="10"/>
  <c r="E185" i="10"/>
  <c r="D185" i="10"/>
  <c r="C185" i="10"/>
  <c r="D194" i="10"/>
  <c r="C194" i="10"/>
  <c r="F194" i="10"/>
  <c r="C200" i="10"/>
  <c r="F200" i="10"/>
  <c r="E200" i="10"/>
  <c r="D200" i="10"/>
  <c r="M201" i="10"/>
  <c r="L201" i="10"/>
  <c r="K201" i="10"/>
  <c r="J201" i="10"/>
  <c r="L232" i="10"/>
  <c r="K232" i="10"/>
  <c r="M232" i="10"/>
  <c r="J232" i="10"/>
  <c r="D236" i="10"/>
  <c r="C236" i="10"/>
  <c r="F236" i="10"/>
  <c r="E236" i="10"/>
  <c r="M241" i="10"/>
  <c r="L241" i="10"/>
  <c r="K241" i="10"/>
  <c r="J241" i="10"/>
  <c r="F269" i="10"/>
  <c r="E269" i="10"/>
  <c r="D269" i="10"/>
  <c r="C269" i="10"/>
  <c r="F282" i="10"/>
  <c r="E282" i="10"/>
  <c r="D282" i="10"/>
  <c r="C282" i="10"/>
  <c r="L296" i="10"/>
  <c r="K296" i="10"/>
  <c r="M296" i="10"/>
  <c r="J296" i="10"/>
  <c r="D300" i="10"/>
  <c r="C300" i="10"/>
  <c r="F300" i="10"/>
  <c r="E300" i="10"/>
  <c r="M305" i="10"/>
  <c r="L305" i="10"/>
  <c r="K305" i="10"/>
  <c r="J305" i="10"/>
  <c r="M329" i="10"/>
  <c r="L329" i="10"/>
  <c r="K329" i="10"/>
  <c r="J329" i="10"/>
  <c r="F360" i="10"/>
  <c r="E360" i="10"/>
  <c r="D360" i="10"/>
  <c r="C360" i="10"/>
  <c r="M364" i="10"/>
  <c r="L364" i="10"/>
  <c r="K364" i="10"/>
  <c r="J364" i="10"/>
  <c r="F368" i="10"/>
  <c r="E368" i="10"/>
  <c r="D368" i="10"/>
  <c r="C368" i="10"/>
  <c r="G57" i="9"/>
  <c r="G67" i="9"/>
  <c r="G77" i="9"/>
  <c r="G87" i="9"/>
  <c r="G89" i="9"/>
  <c r="G51" i="15" s="1"/>
  <c r="G99" i="9"/>
  <c r="G107" i="9"/>
  <c r="C120" i="9"/>
  <c r="D131" i="9"/>
  <c r="E140" i="9"/>
  <c r="B145" i="9"/>
  <c r="I149" i="9"/>
  <c r="I114" i="15" s="1"/>
  <c r="K114" i="15" s="1"/>
  <c r="G153" i="9"/>
  <c r="G118" i="15" s="1"/>
  <c r="I158" i="9"/>
  <c r="I163" i="9"/>
  <c r="I167" i="9"/>
  <c r="D175" i="9"/>
  <c r="I177" i="9"/>
  <c r="C182" i="9"/>
  <c r="E182" i="9"/>
  <c r="E186" i="9"/>
  <c r="I186" i="9"/>
  <c r="I205" i="9"/>
  <c r="C210" i="9"/>
  <c r="E210" i="9"/>
  <c r="B213" i="9"/>
  <c r="C223" i="9"/>
  <c r="C227" i="9"/>
  <c r="E231" i="9"/>
  <c r="D233" i="9"/>
  <c r="G233" i="9"/>
  <c r="D234" i="9"/>
  <c r="D237" i="9"/>
  <c r="B240" i="9"/>
  <c r="C243" i="9"/>
  <c r="G249" i="9"/>
  <c r="B251" i="9"/>
  <c r="B259" i="9"/>
  <c r="D259" i="9"/>
  <c r="G260" i="9"/>
  <c r="B262" i="9"/>
  <c r="E263" i="9"/>
  <c r="B265" i="9"/>
  <c r="I267" i="9"/>
  <c r="C269" i="9"/>
  <c r="G273" i="9"/>
  <c r="B275" i="9"/>
  <c r="D275" i="9"/>
  <c r="G276" i="9"/>
  <c r="B278" i="9"/>
  <c r="E279" i="9"/>
  <c r="B281" i="9"/>
  <c r="I283" i="9"/>
  <c r="B286" i="9"/>
  <c r="I287" i="9"/>
  <c r="C289" i="9"/>
  <c r="G295" i="9"/>
  <c r="G299" i="9"/>
  <c r="A298" i="9"/>
  <c r="G230" i="15" s="1"/>
  <c r="G301" i="9"/>
  <c r="B303" i="9"/>
  <c r="G304" i="9"/>
  <c r="B306" i="9"/>
  <c r="C311" i="9"/>
  <c r="G313" i="9"/>
  <c r="D317" i="9"/>
  <c r="C317" i="9"/>
  <c r="G317" i="9"/>
  <c r="I319" i="9"/>
  <c r="D321" i="9"/>
  <c r="I323" i="9"/>
  <c r="B323" i="9"/>
  <c r="E325" i="9"/>
  <c r="B327" i="9"/>
  <c r="I328" i="9"/>
  <c r="E331" i="9"/>
  <c r="C333" i="9"/>
  <c r="G340" i="9"/>
  <c r="C342" i="9"/>
  <c r="E345" i="9"/>
  <c r="E25" i="10"/>
  <c r="C26" i="10"/>
  <c r="E26" i="10"/>
  <c r="J28" i="10"/>
  <c r="E31" i="10"/>
  <c r="D31" i="10"/>
  <c r="K32" i="10"/>
  <c r="D34" i="10"/>
  <c r="L36" i="10"/>
  <c r="F38" i="10"/>
  <c r="C39" i="10"/>
  <c r="C40" i="10"/>
  <c r="D44" i="10"/>
  <c r="K46" i="10"/>
  <c r="J46" i="10"/>
  <c r="M46" i="10"/>
  <c r="M47" i="10"/>
  <c r="L47" i="10"/>
  <c r="E48" i="10"/>
  <c r="D49" i="10"/>
  <c r="E53" i="10"/>
  <c r="L54" i="10"/>
  <c r="J55" i="10"/>
  <c r="F57" i="10"/>
  <c r="C58" i="10"/>
  <c r="E58" i="10"/>
  <c r="J60" i="10"/>
  <c r="E63" i="10"/>
  <c r="D63" i="10"/>
  <c r="K64" i="10"/>
  <c r="D66" i="10"/>
  <c r="L68" i="10"/>
  <c r="F70" i="10"/>
  <c r="C71" i="10"/>
  <c r="C72" i="10"/>
  <c r="D76" i="10"/>
  <c r="K78" i="10"/>
  <c r="J78" i="10"/>
  <c r="M78" i="10"/>
  <c r="M79" i="10"/>
  <c r="L79" i="10"/>
  <c r="E80" i="10"/>
  <c r="D81" i="10"/>
  <c r="E85" i="10"/>
  <c r="L86" i="10"/>
  <c r="J87" i="10"/>
  <c r="F89" i="10"/>
  <c r="C90" i="10"/>
  <c r="E90" i="10"/>
  <c r="J92" i="10"/>
  <c r="E95" i="10"/>
  <c r="D95" i="10"/>
  <c r="K96" i="10"/>
  <c r="D98" i="10"/>
  <c r="L100" i="10"/>
  <c r="F102" i="10"/>
  <c r="C103" i="10"/>
  <c r="C104" i="10"/>
  <c r="D108" i="10"/>
  <c r="F110" i="10"/>
  <c r="E110" i="10"/>
  <c r="L110" i="10"/>
  <c r="J111" i="10"/>
  <c r="L111" i="10"/>
  <c r="K112" i="10"/>
  <c r="M112" i="10"/>
  <c r="F113" i="10"/>
  <c r="K116" i="10"/>
  <c r="L116" i="10"/>
  <c r="J116" i="10"/>
  <c r="D119" i="10"/>
  <c r="J121" i="10"/>
  <c r="E124" i="10"/>
  <c r="J133" i="10"/>
  <c r="K137" i="10"/>
  <c r="L139" i="10"/>
  <c r="K139" i="10"/>
  <c r="K143" i="10"/>
  <c r="J144" i="10"/>
  <c r="M148" i="10"/>
  <c r="K149" i="10"/>
  <c r="D152" i="10"/>
  <c r="D158" i="10"/>
  <c r="M159" i="10"/>
  <c r="L160" i="10"/>
  <c r="L165" i="10"/>
  <c r="E168" i="10"/>
  <c r="J171" i="10"/>
  <c r="J172" i="10"/>
  <c r="F184" i="10"/>
  <c r="C186" i="10"/>
  <c r="M187" i="10"/>
  <c r="L188" i="10"/>
  <c r="C192" i="10"/>
  <c r="E192" i="10"/>
  <c r="D192" i="10"/>
  <c r="D193" i="10"/>
  <c r="E194" i="10"/>
  <c r="F202" i="10"/>
  <c r="E202" i="10"/>
  <c r="D202" i="10"/>
  <c r="C202" i="10"/>
  <c r="C208" i="10"/>
  <c r="E208" i="10"/>
  <c r="D208" i="10"/>
  <c r="E213" i="10"/>
  <c r="F213" i="10"/>
  <c r="D213" i="10"/>
  <c r="C213" i="10"/>
  <c r="F229" i="10"/>
  <c r="E229" i="10"/>
  <c r="D229" i="10"/>
  <c r="C229" i="10"/>
  <c r="F242" i="10"/>
  <c r="E242" i="10"/>
  <c r="D242" i="10"/>
  <c r="C242" i="10"/>
  <c r="L256" i="10"/>
  <c r="K256" i="10"/>
  <c r="M256" i="10"/>
  <c r="J256" i="10"/>
  <c r="D260" i="10"/>
  <c r="C260" i="10"/>
  <c r="F260" i="10"/>
  <c r="E260" i="10"/>
  <c r="M265" i="10"/>
  <c r="L265" i="10"/>
  <c r="K265" i="10"/>
  <c r="J265" i="10"/>
  <c r="F293" i="10"/>
  <c r="E293" i="10"/>
  <c r="D293" i="10"/>
  <c r="C293" i="10"/>
  <c r="F306" i="10"/>
  <c r="E306" i="10"/>
  <c r="D306" i="10"/>
  <c r="C306" i="10"/>
  <c r="L320" i="10"/>
  <c r="K320" i="10"/>
  <c r="M320" i="10"/>
  <c r="J320" i="10"/>
  <c r="D324" i="10"/>
  <c r="C324" i="10"/>
  <c r="F324" i="10"/>
  <c r="E324" i="10"/>
  <c r="F330" i="10"/>
  <c r="E330" i="10"/>
  <c r="D330" i="10"/>
  <c r="C330" i="10"/>
  <c r="F341" i="10"/>
  <c r="E341" i="10"/>
  <c r="D341" i="10"/>
  <c r="C341" i="10"/>
  <c r="L352" i="10"/>
  <c r="K352" i="10"/>
  <c r="M352" i="10"/>
  <c r="J352" i="10"/>
  <c r="C366" i="10"/>
  <c r="F366" i="10"/>
  <c r="E366" i="10"/>
  <c r="D366" i="10"/>
  <c r="B109" i="9"/>
  <c r="B155" i="9"/>
  <c r="C164" i="9"/>
  <c r="B175" i="9"/>
  <c r="B182" i="9"/>
  <c r="B186" i="9"/>
  <c r="B189" i="9"/>
  <c r="B199" i="9"/>
  <c r="D199" i="9"/>
  <c r="D203" i="9"/>
  <c r="G203" i="9"/>
  <c r="B210" i="9"/>
  <c r="C213" i="9"/>
  <c r="B217" i="9"/>
  <c r="C222" i="9"/>
  <c r="E223" i="9"/>
  <c r="B225" i="9"/>
  <c r="D227" i="9"/>
  <c r="G231" i="9"/>
  <c r="B233" i="9"/>
  <c r="G234" i="9"/>
  <c r="E237" i="9"/>
  <c r="D240" i="9"/>
  <c r="E242" i="9"/>
  <c r="I242" i="9"/>
  <c r="D243" i="9"/>
  <c r="B247" i="9"/>
  <c r="I249" i="9"/>
  <c r="C251" i="9"/>
  <c r="C259" i="9"/>
  <c r="I260" i="9"/>
  <c r="C262" i="9"/>
  <c r="I263" i="9"/>
  <c r="C265" i="9"/>
  <c r="C268" i="9"/>
  <c r="E268" i="9"/>
  <c r="E269" i="9"/>
  <c r="B271" i="9"/>
  <c r="I273" i="9"/>
  <c r="C275" i="9"/>
  <c r="I276" i="9"/>
  <c r="C278" i="9"/>
  <c r="I279" i="9"/>
  <c r="C281" i="9"/>
  <c r="C284" i="9"/>
  <c r="E284" i="9"/>
  <c r="I288" i="9"/>
  <c r="G293" i="9"/>
  <c r="B295" i="9"/>
  <c r="G296" i="9"/>
  <c r="B299" i="9"/>
  <c r="I301" i="9"/>
  <c r="C303" i="9"/>
  <c r="I304" i="9"/>
  <c r="C306" i="9"/>
  <c r="I307" i="9"/>
  <c r="D311" i="9"/>
  <c r="B317" i="9"/>
  <c r="E320" i="9"/>
  <c r="D320" i="9"/>
  <c r="I320" i="9"/>
  <c r="I321" i="9"/>
  <c r="C323" i="9"/>
  <c r="G325" i="9"/>
  <c r="D329" i="9"/>
  <c r="C329" i="9"/>
  <c r="G329" i="9"/>
  <c r="I331" i="9"/>
  <c r="D333" i="9"/>
  <c r="I335" i="9"/>
  <c r="B335" i="9"/>
  <c r="C338" i="9"/>
  <c r="B338" i="9"/>
  <c r="E338" i="9"/>
  <c r="I340" i="9"/>
  <c r="G342" i="9"/>
  <c r="G345" i="9"/>
  <c r="D30" i="10"/>
  <c r="F34" i="10"/>
  <c r="C35" i="10"/>
  <c r="C36" i="10"/>
  <c r="F39" i="10"/>
  <c r="D40" i="10"/>
  <c r="E44" i="10"/>
  <c r="D45" i="10"/>
  <c r="E49" i="10"/>
  <c r="L50" i="10"/>
  <c r="J51" i="10"/>
  <c r="F53" i="10"/>
  <c r="C54" i="10"/>
  <c r="E54" i="10"/>
  <c r="K55" i="10"/>
  <c r="D62" i="10"/>
  <c r="F66" i="10"/>
  <c r="C67" i="10"/>
  <c r="C68" i="10"/>
  <c r="F71" i="10"/>
  <c r="D72" i="10"/>
  <c r="E76" i="10"/>
  <c r="D77" i="10"/>
  <c r="E81" i="10"/>
  <c r="L82" i="10"/>
  <c r="J83" i="10"/>
  <c r="F85" i="10"/>
  <c r="C86" i="10"/>
  <c r="E86" i="10"/>
  <c r="K87" i="10"/>
  <c r="D94" i="10"/>
  <c r="F98" i="10"/>
  <c r="C99" i="10"/>
  <c r="C100" i="10"/>
  <c r="F103" i="10"/>
  <c r="D104" i="10"/>
  <c r="E108" i="10"/>
  <c r="E114" i="10"/>
  <c r="J117" i="10"/>
  <c r="K121" i="10"/>
  <c r="L123" i="10"/>
  <c r="K123" i="10"/>
  <c r="C126" i="10"/>
  <c r="K127" i="10"/>
  <c r="J128" i="10"/>
  <c r="M132" i="10"/>
  <c r="K133" i="10"/>
  <c r="D136" i="10"/>
  <c r="M143" i="10"/>
  <c r="L144" i="10"/>
  <c r="L149" i="10"/>
  <c r="E152" i="10"/>
  <c r="J155" i="10"/>
  <c r="J156" i="10"/>
  <c r="J162" i="10"/>
  <c r="L166" i="10"/>
  <c r="F168" i="10"/>
  <c r="M171" i="10"/>
  <c r="L172" i="10"/>
  <c r="C181" i="10"/>
  <c r="F185" i="10"/>
  <c r="M188" i="10"/>
  <c r="M194" i="10"/>
  <c r="L194" i="10"/>
  <c r="K194" i="10"/>
  <c r="J194" i="10"/>
  <c r="M213" i="10"/>
  <c r="L213" i="10"/>
  <c r="K213" i="10"/>
  <c r="J213" i="10"/>
  <c r="D220" i="10"/>
  <c r="C220" i="10"/>
  <c r="F220" i="10"/>
  <c r="E220" i="10"/>
  <c r="M225" i="10"/>
  <c r="L225" i="10"/>
  <c r="K225" i="10"/>
  <c r="J225" i="10"/>
  <c r="F253" i="10"/>
  <c r="E253" i="10"/>
  <c r="D253" i="10"/>
  <c r="C253" i="10"/>
  <c r="F266" i="10"/>
  <c r="E266" i="10"/>
  <c r="D266" i="10"/>
  <c r="C266" i="10"/>
  <c r="L280" i="10"/>
  <c r="K280" i="10"/>
  <c r="M280" i="10"/>
  <c r="J280" i="10"/>
  <c r="D284" i="10"/>
  <c r="C284" i="10"/>
  <c r="F284" i="10"/>
  <c r="E284" i="10"/>
  <c r="M289" i="10"/>
  <c r="L289" i="10"/>
  <c r="K289" i="10"/>
  <c r="J289" i="10"/>
  <c r="F317" i="10"/>
  <c r="E317" i="10"/>
  <c r="D317" i="10"/>
  <c r="C317" i="10"/>
  <c r="M337" i="10"/>
  <c r="L337" i="10"/>
  <c r="K337" i="10"/>
  <c r="J337" i="10"/>
  <c r="E355" i="10"/>
  <c r="D355" i="10"/>
  <c r="C355" i="10"/>
  <c r="F355" i="10"/>
  <c r="E363" i="10"/>
  <c r="F363" i="10"/>
  <c r="D363" i="10"/>
  <c r="C363" i="10"/>
  <c r="I301" i="15"/>
  <c r="K301" i="15" s="1"/>
  <c r="I296" i="15"/>
  <c r="K296" i="15" s="1"/>
  <c r="I291" i="15"/>
  <c r="K291" i="15" s="1"/>
  <c r="M296" i="15"/>
  <c r="Q296" i="15" s="1"/>
  <c r="S296" i="15" s="1"/>
  <c r="G301" i="15"/>
  <c r="F298" i="15"/>
  <c r="G291" i="15"/>
  <c r="F290" i="15"/>
  <c r="F291" i="15"/>
  <c r="H282" i="15"/>
  <c r="L282" i="15" s="1"/>
  <c r="F301" i="15"/>
  <c r="H298" i="15"/>
  <c r="H296" i="15"/>
  <c r="M263" i="15"/>
  <c r="Q263" i="15" s="1"/>
  <c r="S263" i="15" s="1"/>
  <c r="G297" i="15"/>
  <c r="H295" i="15"/>
  <c r="M283" i="15"/>
  <c r="Q283" i="15" s="1"/>
  <c r="S283" i="15" s="1"/>
  <c r="M281" i="15"/>
  <c r="Q281" i="15" s="1"/>
  <c r="S281" i="15" s="1"/>
  <c r="J279" i="15"/>
  <c r="N279" i="15" s="1"/>
  <c r="T279" i="15" s="1"/>
  <c r="V279" i="15" s="1"/>
  <c r="I278" i="15"/>
  <c r="K278" i="15" s="1"/>
  <c r="J271" i="15"/>
  <c r="H270" i="15"/>
  <c r="M266" i="15"/>
  <c r="Q266" i="15" s="1"/>
  <c r="S266" i="15" s="1"/>
  <c r="G295" i="15"/>
  <c r="M259" i="15"/>
  <c r="Q259" i="15" s="1"/>
  <c r="S259" i="15" s="1"/>
  <c r="H251" i="15"/>
  <c r="L251" i="15" s="1"/>
  <c r="F247" i="15"/>
  <c r="M243" i="15"/>
  <c r="Q243" i="15" s="1"/>
  <c r="S243" i="15" s="1"/>
  <c r="G285" i="15"/>
  <c r="I283" i="15"/>
  <c r="K283" i="15" s="1"/>
  <c r="H279" i="15"/>
  <c r="M275" i="15"/>
  <c r="Q275" i="15" s="1"/>
  <c r="S275" i="15" s="1"/>
  <c r="H271" i="15"/>
  <c r="M267" i="15"/>
  <c r="Q267" i="15" s="1"/>
  <c r="S267" i="15" s="1"/>
  <c r="J266" i="15"/>
  <c r="N266" i="15" s="1"/>
  <c r="T266" i="15" s="1"/>
  <c r="V266" i="15" s="1"/>
  <c r="M282" i="15"/>
  <c r="Q282" i="15" s="1"/>
  <c r="S282" i="15" s="1"/>
  <c r="J281" i="15"/>
  <c r="F279" i="15"/>
  <c r="J275" i="15"/>
  <c r="I274" i="15"/>
  <c r="K274" i="15" s="1"/>
  <c r="J273" i="15"/>
  <c r="N273" i="15" s="1"/>
  <c r="T273" i="15" s="1"/>
  <c r="G271" i="15"/>
  <c r="J267" i="15"/>
  <c r="I266" i="15"/>
  <c r="K266" i="15" s="1"/>
  <c r="J265" i="15"/>
  <c r="M298" i="15"/>
  <c r="Q298" i="15" s="1"/>
  <c r="S298" i="15" s="1"/>
  <c r="M291" i="15"/>
  <c r="Q291" i="15" s="1"/>
  <c r="S291" i="15" s="1"/>
  <c r="I282" i="15"/>
  <c r="K282" i="15" s="1"/>
  <c r="I281" i="15"/>
  <c r="K281" i="15" s="1"/>
  <c r="H275" i="15"/>
  <c r="H274" i="15"/>
  <c r="I273" i="15"/>
  <c r="K273" i="15" s="1"/>
  <c r="I298" i="15"/>
  <c r="K298" i="15" s="1"/>
  <c r="J292" i="15"/>
  <c r="H291" i="15"/>
  <c r="M289" i="15"/>
  <c r="Q289" i="15" s="1"/>
  <c r="S289" i="15" s="1"/>
  <c r="M288" i="15"/>
  <c r="Q288" i="15" s="1"/>
  <c r="S288" i="15" s="1"/>
  <c r="J284" i="15"/>
  <c r="N284" i="15" s="1"/>
  <c r="T284" i="15" s="1"/>
  <c r="V284" i="15" s="1"/>
  <c r="G282" i="15"/>
  <c r="G281" i="15"/>
  <c r="G275" i="15"/>
  <c r="G274" i="15"/>
  <c r="F273" i="15"/>
  <c r="G267" i="15"/>
  <c r="F266" i="15"/>
  <c r="J263" i="15"/>
  <c r="N263" i="15" s="1"/>
  <c r="T263" i="15" s="1"/>
  <c r="V263" i="15" s="1"/>
  <c r="H259" i="15"/>
  <c r="M251" i="15"/>
  <c r="Q251" i="15" s="1"/>
  <c r="S251" i="15" s="1"/>
  <c r="J299" i="15"/>
  <c r="G298" i="15"/>
  <c r="J297" i="15"/>
  <c r="N297" i="15" s="1"/>
  <c r="T297" i="15" s="1"/>
  <c r="G296" i="15"/>
  <c r="I293" i="15"/>
  <c r="K293" i="15" s="1"/>
  <c r="I292" i="15"/>
  <c r="K292" i="15" s="1"/>
  <c r="I290" i="15"/>
  <c r="K290" i="15" s="1"/>
  <c r="J289" i="15"/>
  <c r="J287" i="15"/>
  <c r="I284" i="15"/>
  <c r="K284" i="15" s="1"/>
  <c r="F282" i="15"/>
  <c r="F281" i="15"/>
  <c r="F275" i="15"/>
  <c r="F274" i="15"/>
  <c r="F267" i="15"/>
  <c r="H263" i="15"/>
  <c r="G259" i="15"/>
  <c r="J247" i="15"/>
  <c r="G243" i="15"/>
  <c r="I265" i="15"/>
  <c r="K265" i="15" s="1"/>
  <c r="F264" i="15"/>
  <c r="F263" i="15"/>
  <c r="F257" i="15"/>
  <c r="J255" i="15"/>
  <c r="H254" i="15"/>
  <c r="G251" i="15"/>
  <c r="I248" i="15"/>
  <c r="K248" i="15" s="1"/>
  <c r="G247" i="15"/>
  <c r="H246" i="15"/>
  <c r="I295" i="15"/>
  <c r="K295" i="15" s="1"/>
  <c r="I289" i="15"/>
  <c r="K289" i="15" s="1"/>
  <c r="H266" i="15"/>
  <c r="M256" i="15"/>
  <c r="Q256" i="15" s="1"/>
  <c r="S256" i="15" s="1"/>
  <c r="H255" i="15"/>
  <c r="F251" i="15"/>
  <c r="I241" i="15"/>
  <c r="K241" i="15" s="1"/>
  <c r="F240" i="15"/>
  <c r="G239" i="15"/>
  <c r="M301" i="15"/>
  <c r="Q301" i="15" s="1"/>
  <c r="S301" i="15" s="1"/>
  <c r="I297" i="15"/>
  <c r="K297" i="15" s="1"/>
  <c r="G277" i="15"/>
  <c r="I256" i="15"/>
  <c r="K256" i="15" s="1"/>
  <c r="G255" i="15"/>
  <c r="J243" i="15"/>
  <c r="H241" i="15"/>
  <c r="F239" i="15"/>
  <c r="I288" i="15"/>
  <c r="K288" i="15" s="1"/>
  <c r="H284" i="15"/>
  <c r="H267" i="15"/>
  <c r="J262" i="15"/>
  <c r="J261" i="15"/>
  <c r="H256" i="15"/>
  <c r="J244" i="15"/>
  <c r="H243" i="15"/>
  <c r="F241" i="15"/>
  <c r="I238" i="15"/>
  <c r="K238" i="15" s="1"/>
  <c r="I299" i="15"/>
  <c r="K299" i="15" s="1"/>
  <c r="M294" i="15"/>
  <c r="Q294" i="15" s="1"/>
  <c r="S294" i="15" s="1"/>
  <c r="M280" i="15"/>
  <c r="Q280" i="15" s="1"/>
  <c r="S280" i="15" s="1"/>
  <c r="G261" i="15"/>
  <c r="F256" i="15"/>
  <c r="M247" i="15"/>
  <c r="Q247" i="15" s="1"/>
  <c r="S247" i="15" s="1"/>
  <c r="H244" i="15"/>
  <c r="F243" i="15"/>
  <c r="H238" i="15"/>
  <c r="G276" i="15"/>
  <c r="M272" i="15"/>
  <c r="Q272" i="15" s="1"/>
  <c r="S272" i="15" s="1"/>
  <c r="F261" i="15"/>
  <c r="J259" i="15"/>
  <c r="M254" i="15"/>
  <c r="Q254" i="15" s="1"/>
  <c r="S254" i="15" s="1"/>
  <c r="I253" i="15"/>
  <c r="K253" i="15" s="1"/>
  <c r="J245" i="15"/>
  <c r="G244" i="15"/>
  <c r="M240" i="15"/>
  <c r="Q240" i="15" s="1"/>
  <c r="S240" i="15" s="1"/>
  <c r="M239" i="15"/>
  <c r="Q239" i="15" s="1"/>
  <c r="S239" i="15" s="1"/>
  <c r="I287" i="15"/>
  <c r="K287" i="15" s="1"/>
  <c r="F259" i="15"/>
  <c r="M255" i="15"/>
  <c r="Q255" i="15" s="1"/>
  <c r="S255" i="15" s="1"/>
  <c r="H253" i="15"/>
  <c r="G290" i="15"/>
  <c r="G263" i="15"/>
  <c r="F250" i="15"/>
  <c r="I240" i="15"/>
  <c r="K240" i="15" s="1"/>
  <c r="J239" i="15"/>
  <c r="G253" i="15"/>
  <c r="J251" i="15"/>
  <c r="I246" i="15"/>
  <c r="K246" i="15" s="1"/>
  <c r="H240" i="15"/>
  <c r="H239" i="15"/>
  <c r="I254" i="15"/>
  <c r="K254" i="15" s="1"/>
  <c r="H247" i="15"/>
  <c r="J241" i="15"/>
  <c r="N241" i="15" s="1"/>
  <c r="T241" i="15" s="1"/>
  <c r="V241" i="15" s="1"/>
  <c r="M238" i="15"/>
  <c r="Q238" i="15" s="1"/>
  <c r="S238" i="15" s="1"/>
  <c r="J238" i="15"/>
  <c r="N238" i="15" s="1"/>
  <c r="T238" i="15" s="1"/>
  <c r="V238" i="15" s="1"/>
  <c r="J264" i="15"/>
  <c r="I257" i="15"/>
  <c r="K257" i="15" s="1"/>
  <c r="G245" i="15"/>
  <c r="J248" i="15"/>
  <c r="D315" i="9"/>
  <c r="D327" i="9"/>
  <c r="D337" i="9"/>
  <c r="D109" i="10"/>
  <c r="K113" i="10"/>
  <c r="E116" i="10"/>
  <c r="L120" i="10"/>
  <c r="D125" i="10"/>
  <c r="K129" i="10"/>
  <c r="E132" i="10"/>
  <c r="L136" i="10"/>
  <c r="D141" i="10"/>
  <c r="K145" i="10"/>
  <c r="E148" i="10"/>
  <c r="L152" i="10"/>
  <c r="D157" i="10"/>
  <c r="K161" i="10"/>
  <c r="E164" i="10"/>
  <c r="L168" i="10"/>
  <c r="D173" i="10"/>
  <c r="K177" i="10"/>
  <c r="E180" i="10"/>
  <c r="L184" i="10"/>
  <c r="D189" i="10"/>
  <c r="K193" i="10"/>
  <c r="E196" i="10"/>
  <c r="L200" i="10"/>
  <c r="F203" i="10"/>
  <c r="D205" i="10"/>
  <c r="L207" i="10"/>
  <c r="K209" i="10"/>
  <c r="F210" i="10"/>
  <c r="E212" i="10"/>
  <c r="M214" i="10"/>
  <c r="L216" i="10"/>
  <c r="M218" i="10"/>
  <c r="K221" i="10"/>
  <c r="M223" i="10"/>
  <c r="M226" i="10"/>
  <c r="K229" i="10"/>
  <c r="M231" i="10"/>
  <c r="M234" i="10"/>
  <c r="K237" i="10"/>
  <c r="M239" i="10"/>
  <c r="M242" i="10"/>
  <c r="K245" i="10"/>
  <c r="M247" i="10"/>
  <c r="M250" i="10"/>
  <c r="K253" i="10"/>
  <c r="M255" i="10"/>
  <c r="M258" i="10"/>
  <c r="K261" i="10"/>
  <c r="M263" i="10"/>
  <c r="M266" i="10"/>
  <c r="K269" i="10"/>
  <c r="M271" i="10"/>
  <c r="M274" i="10"/>
  <c r="K277" i="10"/>
  <c r="M279" i="10"/>
  <c r="M282" i="10"/>
  <c r="K285" i="10"/>
  <c r="M287" i="10"/>
  <c r="M290" i="10"/>
  <c r="K293" i="10"/>
  <c r="M295" i="10"/>
  <c r="M298" i="10"/>
  <c r="K301" i="10"/>
  <c r="M303" i="10"/>
  <c r="M306" i="10"/>
  <c r="K309" i="10"/>
  <c r="M311" i="10"/>
  <c r="M314" i="10"/>
  <c r="K317" i="10"/>
  <c r="M319" i="10"/>
  <c r="M322" i="10"/>
  <c r="K325" i="10"/>
  <c r="M327" i="10"/>
  <c r="M330" i="10"/>
  <c r="K333" i="10"/>
  <c r="M335" i="10"/>
  <c r="M338" i="10"/>
  <c r="K341" i="10"/>
  <c r="M343" i="10"/>
  <c r="M346" i="10"/>
  <c r="K349" i="10"/>
  <c r="M351" i="10"/>
  <c r="L363" i="10"/>
  <c r="M207" i="10"/>
  <c r="L357" i="10"/>
  <c r="K357" i="10"/>
  <c r="D224" i="10"/>
  <c r="C224" i="10"/>
  <c r="D232" i="10"/>
  <c r="C232" i="10"/>
  <c r="D240" i="10"/>
  <c r="C240" i="10"/>
  <c r="D248" i="10"/>
  <c r="C248" i="10"/>
  <c r="D256" i="10"/>
  <c r="C256" i="10"/>
  <c r="D264" i="10"/>
  <c r="C264" i="10"/>
  <c r="D272" i="10"/>
  <c r="C272" i="10"/>
  <c r="D280" i="10"/>
  <c r="C280" i="10"/>
  <c r="D288" i="10"/>
  <c r="C288" i="10"/>
  <c r="D296" i="10"/>
  <c r="C296" i="10"/>
  <c r="D304" i="10"/>
  <c r="C304" i="10"/>
  <c r="D312" i="10"/>
  <c r="C312" i="10"/>
  <c r="D320" i="10"/>
  <c r="C320" i="10"/>
  <c r="D328" i="10"/>
  <c r="C328" i="10"/>
  <c r="D336" i="10"/>
  <c r="C336" i="10"/>
  <c r="D344" i="10"/>
  <c r="C344" i="10"/>
  <c r="D352" i="10"/>
  <c r="C352" i="10"/>
  <c r="D364" i="10"/>
  <c r="C364" i="10"/>
  <c r="M367" i="10"/>
  <c r="L367" i="10"/>
  <c r="C199" i="10"/>
  <c r="L220" i="10"/>
  <c r="K220" i="10"/>
  <c r="C227" i="10"/>
  <c r="L228" i="10"/>
  <c r="K228" i="10"/>
  <c r="C235" i="10"/>
  <c r="L236" i="10"/>
  <c r="K236" i="10"/>
  <c r="C243" i="10"/>
  <c r="L244" i="10"/>
  <c r="K244" i="10"/>
  <c r="C251" i="10"/>
  <c r="L252" i="10"/>
  <c r="K252" i="10"/>
  <c r="C259" i="10"/>
  <c r="L260" i="10"/>
  <c r="K260" i="10"/>
  <c r="C267" i="10"/>
  <c r="L268" i="10"/>
  <c r="K268" i="10"/>
  <c r="C275" i="10"/>
  <c r="L276" i="10"/>
  <c r="K276" i="10"/>
  <c r="C283" i="10"/>
  <c r="L284" i="10"/>
  <c r="K284" i="10"/>
  <c r="C291" i="10"/>
  <c r="L292" i="10"/>
  <c r="K292" i="10"/>
  <c r="C299" i="10"/>
  <c r="L300" i="10"/>
  <c r="K300" i="10"/>
  <c r="C307" i="10"/>
  <c r="L308" i="10"/>
  <c r="K308" i="10"/>
  <c r="C315" i="10"/>
  <c r="L316" i="10"/>
  <c r="K316" i="10"/>
  <c r="C323" i="10"/>
  <c r="L324" i="10"/>
  <c r="K324" i="10"/>
  <c r="C331" i="10"/>
  <c r="L332" i="10"/>
  <c r="K332" i="10"/>
  <c r="C339" i="10"/>
  <c r="L340" i="10"/>
  <c r="K340" i="10"/>
  <c r="C347" i="10"/>
  <c r="L348" i="10"/>
  <c r="K348" i="10"/>
  <c r="K362" i="10"/>
  <c r="M362" i="10"/>
  <c r="D199" i="10"/>
  <c r="J203" i="10"/>
  <c r="D215" i="10"/>
  <c r="D219" i="10"/>
  <c r="C222" i="10"/>
  <c r="E224" i="10"/>
  <c r="F225" i="10"/>
  <c r="E225" i="10"/>
  <c r="D227" i="10"/>
  <c r="C230" i="10"/>
  <c r="E232" i="10"/>
  <c r="F233" i="10"/>
  <c r="E233" i="10"/>
  <c r="D235" i="10"/>
  <c r="C238" i="10"/>
  <c r="E240" i="10"/>
  <c r="F241" i="10"/>
  <c r="E241" i="10"/>
  <c r="D243" i="10"/>
  <c r="C246" i="10"/>
  <c r="E248" i="10"/>
  <c r="F249" i="10"/>
  <c r="E249" i="10"/>
  <c r="D251" i="10"/>
  <c r="C254" i="10"/>
  <c r="E256" i="10"/>
  <c r="F257" i="10"/>
  <c r="E257" i="10"/>
  <c r="D259" i="10"/>
  <c r="C262" i="10"/>
  <c r="E264" i="10"/>
  <c r="F265" i="10"/>
  <c r="E265" i="10"/>
  <c r="D267" i="10"/>
  <c r="C270" i="10"/>
  <c r="E272" i="10"/>
  <c r="F273" i="10"/>
  <c r="E273" i="10"/>
  <c r="D275" i="10"/>
  <c r="C278" i="10"/>
  <c r="E280" i="10"/>
  <c r="F281" i="10"/>
  <c r="E281" i="10"/>
  <c r="D283" i="10"/>
  <c r="C286" i="10"/>
  <c r="E288" i="10"/>
  <c r="F289" i="10"/>
  <c r="E289" i="10"/>
  <c r="D291" i="10"/>
  <c r="C294" i="10"/>
  <c r="E296" i="10"/>
  <c r="F297" i="10"/>
  <c r="E297" i="10"/>
  <c r="D299" i="10"/>
  <c r="C302" i="10"/>
  <c r="E304" i="10"/>
  <c r="F305" i="10"/>
  <c r="E305" i="10"/>
  <c r="D307" i="10"/>
  <c r="C310" i="10"/>
  <c r="E312" i="10"/>
  <c r="F313" i="10"/>
  <c r="E313" i="10"/>
  <c r="D315" i="10"/>
  <c r="C318" i="10"/>
  <c r="E320" i="10"/>
  <c r="F321" i="10"/>
  <c r="E321" i="10"/>
  <c r="D323" i="10"/>
  <c r="C326" i="10"/>
  <c r="E328" i="10"/>
  <c r="F329" i="10"/>
  <c r="E329" i="10"/>
  <c r="D331" i="10"/>
  <c r="C334" i="10"/>
  <c r="E336" i="10"/>
  <c r="F337" i="10"/>
  <c r="E337" i="10"/>
  <c r="D339" i="10"/>
  <c r="C342" i="10"/>
  <c r="E344" i="10"/>
  <c r="F345" i="10"/>
  <c r="E345" i="10"/>
  <c r="D347" i="10"/>
  <c r="C350" i="10"/>
  <c r="E352" i="10"/>
  <c r="F353" i="10"/>
  <c r="E353" i="10"/>
  <c r="M357" i="10"/>
  <c r="J358" i="10"/>
  <c r="L361" i="10"/>
  <c r="E364" i="10"/>
  <c r="C365" i="10"/>
  <c r="K366" i="10"/>
  <c r="L366" i="10"/>
  <c r="J366" i="10"/>
  <c r="J367" i="10"/>
  <c r="K368" i="10"/>
  <c r="J368" i="10"/>
  <c r="E199" i="10"/>
  <c r="C203" i="10"/>
  <c r="K203" i="10"/>
  <c r="C210" i="10"/>
  <c r="J212" i="10"/>
  <c r="J214" i="10"/>
  <c r="E215" i="10"/>
  <c r="C217" i="10"/>
  <c r="J218" i="10"/>
  <c r="E219" i="10"/>
  <c r="J220" i="10"/>
  <c r="D222" i="10"/>
  <c r="F224" i="10"/>
  <c r="J226" i="10"/>
  <c r="E227" i="10"/>
  <c r="J228" i="10"/>
  <c r="D230" i="10"/>
  <c r="F232" i="10"/>
  <c r="J234" i="10"/>
  <c r="E235" i="10"/>
  <c r="J236" i="10"/>
  <c r="D238" i="10"/>
  <c r="F240" i="10"/>
  <c r="J242" i="10"/>
  <c r="E243" i="10"/>
  <c r="J244" i="10"/>
  <c r="D246" i="10"/>
  <c r="F248" i="10"/>
  <c r="J250" i="10"/>
  <c r="E251" i="10"/>
  <c r="J252" i="10"/>
  <c r="D254" i="10"/>
  <c r="F256" i="10"/>
  <c r="J258" i="10"/>
  <c r="E259" i="10"/>
  <c r="J260" i="10"/>
  <c r="D262" i="10"/>
  <c r="F264" i="10"/>
  <c r="J266" i="10"/>
  <c r="E267" i="10"/>
  <c r="J268" i="10"/>
  <c r="D270" i="10"/>
  <c r="F272" i="10"/>
  <c r="J274" i="10"/>
  <c r="E275" i="10"/>
  <c r="J276" i="10"/>
  <c r="D278" i="10"/>
  <c r="F280" i="10"/>
  <c r="J282" i="10"/>
  <c r="E283" i="10"/>
  <c r="J284" i="10"/>
  <c r="D286" i="10"/>
  <c r="F288" i="10"/>
  <c r="J290" i="10"/>
  <c r="E291" i="10"/>
  <c r="J292" i="10"/>
  <c r="D294" i="10"/>
  <c r="F296" i="10"/>
  <c r="J298" i="10"/>
  <c r="E299" i="10"/>
  <c r="J300" i="10"/>
  <c r="D302" i="10"/>
  <c r="F304" i="10"/>
  <c r="J306" i="10"/>
  <c r="E307" i="10"/>
  <c r="J308" i="10"/>
  <c r="D310" i="10"/>
  <c r="F312" i="10"/>
  <c r="J314" i="10"/>
  <c r="E315" i="10"/>
  <c r="J316" i="10"/>
  <c r="D318" i="10"/>
  <c r="F320" i="10"/>
  <c r="J322" i="10"/>
  <c r="E323" i="10"/>
  <c r="J324" i="10"/>
  <c r="D326" i="10"/>
  <c r="F328" i="10"/>
  <c r="J330" i="10"/>
  <c r="E331" i="10"/>
  <c r="J332" i="10"/>
  <c r="D334" i="10"/>
  <c r="F336" i="10"/>
  <c r="J338" i="10"/>
  <c r="E339" i="10"/>
  <c r="J340" i="10"/>
  <c r="D342" i="10"/>
  <c r="F344" i="10"/>
  <c r="J346" i="10"/>
  <c r="E347" i="10"/>
  <c r="J348" i="10"/>
  <c r="D350" i="10"/>
  <c r="F352" i="10"/>
  <c r="J354" i="10"/>
  <c r="M355" i="10"/>
  <c r="L355" i="10"/>
  <c r="D357" i="10"/>
  <c r="C357" i="10"/>
  <c r="L358" i="10"/>
  <c r="M359" i="10"/>
  <c r="K359" i="10"/>
  <c r="J359" i="10"/>
  <c r="M361" i="10"/>
  <c r="J362" i="10"/>
  <c r="F364" i="10"/>
  <c r="D365" i="10"/>
  <c r="K367" i="10"/>
  <c r="L212" i="10"/>
  <c r="D217" i="10"/>
  <c r="M220" i="10"/>
  <c r="K223" i="10"/>
  <c r="C225" i="10"/>
  <c r="M228" i="10"/>
  <c r="K231" i="10"/>
  <c r="C233" i="10"/>
  <c r="M236" i="10"/>
  <c r="K239" i="10"/>
  <c r="C241" i="10"/>
  <c r="M244" i="10"/>
  <c r="K247" i="10"/>
  <c r="C249" i="10"/>
  <c r="M252" i="10"/>
  <c r="K255" i="10"/>
  <c r="C257" i="10"/>
  <c r="M260" i="10"/>
  <c r="K263" i="10"/>
  <c r="C265" i="10"/>
  <c r="M268" i="10"/>
  <c r="K271" i="10"/>
  <c r="C273" i="10"/>
  <c r="M276" i="10"/>
  <c r="K279" i="10"/>
  <c r="C281" i="10"/>
  <c r="M284" i="10"/>
  <c r="K287" i="10"/>
  <c r="C289" i="10"/>
  <c r="M292" i="10"/>
  <c r="K295" i="10"/>
  <c r="C297" i="10"/>
  <c r="M300" i="10"/>
  <c r="K303" i="10"/>
  <c r="C305" i="10"/>
  <c r="M308" i="10"/>
  <c r="K311" i="10"/>
  <c r="C313" i="10"/>
  <c r="M316" i="10"/>
  <c r="K319" i="10"/>
  <c r="C321" i="10"/>
  <c r="M324" i="10"/>
  <c r="K327" i="10"/>
  <c r="C329" i="10"/>
  <c r="M332" i="10"/>
  <c r="K335" i="10"/>
  <c r="C337" i="10"/>
  <c r="M340" i="10"/>
  <c r="K343" i="10"/>
  <c r="C345" i="10"/>
  <c r="M348" i="10"/>
  <c r="K351" i="10"/>
  <c r="C353" i="10"/>
  <c r="L354" i="10"/>
  <c r="E357" i="10"/>
  <c r="M358" i="10"/>
  <c r="L362" i="10"/>
  <c r="J363" i="10"/>
  <c r="M368" i="10"/>
  <c r="F9" i="15"/>
  <c r="H23" i="15"/>
  <c r="O4" i="15"/>
  <c r="P4" i="15" s="1"/>
  <c r="L4" i="15"/>
  <c r="G6" i="15"/>
  <c r="P6" i="15"/>
  <c r="M7" i="15"/>
  <c r="Q7" i="15" s="1"/>
  <c r="S7" i="15" s="1"/>
  <c r="D3" i="15"/>
  <c r="H3" i="15"/>
  <c r="B3" i="15"/>
  <c r="O9" i="15"/>
  <c r="P9" i="15" s="1"/>
  <c r="L9" i="15"/>
  <c r="B26" i="15"/>
  <c r="E26" i="15"/>
  <c r="I26" i="15"/>
  <c r="K26" i="15" s="1"/>
  <c r="M26" i="15"/>
  <c r="Q26" i="15" s="1"/>
  <c r="S26" i="15" s="1"/>
  <c r="C26" i="15"/>
  <c r="D39" i="15"/>
  <c r="E39" i="15"/>
  <c r="C39" i="15"/>
  <c r="I39" i="15"/>
  <c r="K39" i="15" s="1"/>
  <c r="E67" i="15"/>
  <c r="D67" i="15"/>
  <c r="B67" i="15"/>
  <c r="H67" i="15"/>
  <c r="G67" i="15"/>
  <c r="C67" i="15"/>
  <c r="C3" i="15"/>
  <c r="I7" i="15"/>
  <c r="K7" i="15" s="1"/>
  <c r="M8" i="15"/>
  <c r="Q8" i="15" s="1"/>
  <c r="S8" i="15" s="1"/>
  <c r="E8" i="15"/>
  <c r="H8" i="15"/>
  <c r="J8" i="15"/>
  <c r="N8" i="15" s="1"/>
  <c r="T8" i="15" s="1"/>
  <c r="V8" i="15" s="1"/>
  <c r="C8" i="15"/>
  <c r="C11" i="15"/>
  <c r="F11" i="15"/>
  <c r="G11" i="15"/>
  <c r="J11" i="15"/>
  <c r="N11" i="15" s="1"/>
  <c r="T11" i="15" s="1"/>
  <c r="V11" i="15" s="1"/>
  <c r="H13" i="15"/>
  <c r="G13" i="15"/>
  <c r="D13" i="15"/>
  <c r="O22" i="15"/>
  <c r="P22" i="15" s="1"/>
  <c r="D26" i="15"/>
  <c r="J34" i="15"/>
  <c r="B34" i="15"/>
  <c r="E34" i="15"/>
  <c r="L34" i="15" s="1"/>
  <c r="D34" i="15"/>
  <c r="C34" i="15"/>
  <c r="B39" i="15"/>
  <c r="E3" i="15"/>
  <c r="J7" i="15"/>
  <c r="N7" i="15" s="1"/>
  <c r="T7" i="15" s="1"/>
  <c r="V7" i="15" s="1"/>
  <c r="E21" i="15"/>
  <c r="F26" i="15"/>
  <c r="F28" i="15"/>
  <c r="G28" i="15"/>
  <c r="E28" i="15"/>
  <c r="C32" i="15"/>
  <c r="G32" i="15"/>
  <c r="H32" i="15"/>
  <c r="G39" i="15"/>
  <c r="L11" i="15"/>
  <c r="O11" i="15"/>
  <c r="P11" i="15" s="1"/>
  <c r="D15" i="15"/>
  <c r="I15" i="15"/>
  <c r="K15" i="15" s="1"/>
  <c r="M15" i="15"/>
  <c r="Q15" i="15" s="1"/>
  <c r="S15" i="15" s="1"/>
  <c r="B15" i="15"/>
  <c r="B18" i="15"/>
  <c r="I18" i="15"/>
  <c r="K18" i="15" s="1"/>
  <c r="M18" i="15"/>
  <c r="Q18" i="15" s="1"/>
  <c r="S18" i="15" s="1"/>
  <c r="C18" i="15"/>
  <c r="B28" i="15"/>
  <c r="B32" i="15"/>
  <c r="C58" i="15"/>
  <c r="M58" i="15"/>
  <c r="Q58" i="15" s="1"/>
  <c r="S58" i="15" s="1"/>
  <c r="D58" i="15"/>
  <c r="F64" i="15"/>
  <c r="L6" i="15"/>
  <c r="D7" i="15"/>
  <c r="B7" i="15"/>
  <c r="F7" i="15"/>
  <c r="L17" i="15"/>
  <c r="P17" i="15" s="1"/>
  <c r="H26" i="15"/>
  <c r="C28" i="15"/>
  <c r="B30" i="15"/>
  <c r="D30" i="15"/>
  <c r="D32" i="15"/>
  <c r="B58" i="15"/>
  <c r="M59" i="15"/>
  <c r="Q59" i="15" s="1"/>
  <c r="S59" i="15" s="1"/>
  <c r="E59" i="15"/>
  <c r="B59" i="15"/>
  <c r="H98" i="15"/>
  <c r="C105" i="15"/>
  <c r="E105" i="15"/>
  <c r="F105" i="15"/>
  <c r="D105" i="15"/>
  <c r="B105" i="15"/>
  <c r="I3" i="15"/>
  <c r="K3" i="15" s="1"/>
  <c r="J6" i="15"/>
  <c r="B6" i="15"/>
  <c r="F6" i="15"/>
  <c r="I6" i="15"/>
  <c r="K6" i="15" s="1"/>
  <c r="M6" i="15"/>
  <c r="Q6" i="15" s="1"/>
  <c r="S6" i="15" s="1"/>
  <c r="C7" i="15"/>
  <c r="P10" i="15"/>
  <c r="B12" i="15"/>
  <c r="E12" i="15"/>
  <c r="E15" i="15"/>
  <c r="E18" i="15"/>
  <c r="D21" i="15"/>
  <c r="D28" i="15"/>
  <c r="E32" i="15"/>
  <c r="L32" i="15" s="1"/>
  <c r="E33" i="15"/>
  <c r="L33" i="15" s="1"/>
  <c r="J33" i="15"/>
  <c r="M33" i="15"/>
  <c r="Q33" i="15" s="1"/>
  <c r="S33" i="15" s="1"/>
  <c r="B33" i="15"/>
  <c r="D41" i="15"/>
  <c r="G41" i="15"/>
  <c r="E41" i="15"/>
  <c r="J41" i="15"/>
  <c r="E47" i="15"/>
  <c r="B47" i="15"/>
  <c r="D47" i="15"/>
  <c r="C47" i="15"/>
  <c r="H47" i="15"/>
  <c r="G48" i="15"/>
  <c r="E48" i="15"/>
  <c r="D48" i="15"/>
  <c r="E58" i="15"/>
  <c r="C59" i="15"/>
  <c r="J3" i="15"/>
  <c r="N3" i="15" s="1"/>
  <c r="F4" i="15"/>
  <c r="M4" i="15"/>
  <c r="Q4" i="15" s="1"/>
  <c r="S4" i="15" s="1"/>
  <c r="D4" i="15"/>
  <c r="H4" i="15"/>
  <c r="C6" i="15"/>
  <c r="E7" i="15"/>
  <c r="G9" i="15"/>
  <c r="M9" i="15"/>
  <c r="Q9" i="15" s="1"/>
  <c r="S9" i="15" s="1"/>
  <c r="D9" i="15"/>
  <c r="I9" i="15"/>
  <c r="K9" i="15" s="1"/>
  <c r="B9" i="15"/>
  <c r="C12" i="15"/>
  <c r="G15" i="15"/>
  <c r="H17" i="15"/>
  <c r="B17" i="15"/>
  <c r="J17" i="15"/>
  <c r="D17" i="15"/>
  <c r="D23" i="15"/>
  <c r="G23" i="15"/>
  <c r="M23" i="15"/>
  <c r="Q23" i="15" s="1"/>
  <c r="S23" i="15" s="1"/>
  <c r="B23" i="15"/>
  <c r="F23" i="15"/>
  <c r="O23" i="15"/>
  <c r="P23" i="15" s="1"/>
  <c r="E30" i="15"/>
  <c r="I32" i="15"/>
  <c r="K32" i="15" s="1"/>
  <c r="C33" i="15"/>
  <c r="B41" i="15"/>
  <c r="F47" i="15"/>
  <c r="B48" i="15"/>
  <c r="D59" i="15"/>
  <c r="M3" i="15"/>
  <c r="Q3" i="15" s="1"/>
  <c r="B4" i="15"/>
  <c r="D6" i="15"/>
  <c r="G7" i="15"/>
  <c r="C9" i="15"/>
  <c r="M11" i="15"/>
  <c r="Q11" i="15" s="1"/>
  <c r="S11" i="15" s="1"/>
  <c r="D12" i="15"/>
  <c r="B14" i="15"/>
  <c r="M14" i="15"/>
  <c r="Q14" i="15" s="1"/>
  <c r="S14" i="15" s="1"/>
  <c r="D14" i="15"/>
  <c r="C14" i="15"/>
  <c r="G14" i="15"/>
  <c r="C17" i="15"/>
  <c r="C23" i="15"/>
  <c r="I28" i="15"/>
  <c r="K28" i="15" s="1"/>
  <c r="H29" i="15"/>
  <c r="C29" i="15"/>
  <c r="E29" i="15"/>
  <c r="D31" i="15"/>
  <c r="G31" i="15"/>
  <c r="H31" i="15"/>
  <c r="E31" i="15"/>
  <c r="J31" i="15"/>
  <c r="D33" i="15"/>
  <c r="B38" i="15"/>
  <c r="H38" i="15"/>
  <c r="I38" i="15"/>
  <c r="K38" i="15" s="1"/>
  <c r="D38" i="15"/>
  <c r="C38" i="15"/>
  <c r="C41" i="15"/>
  <c r="B42" i="15"/>
  <c r="C42" i="15"/>
  <c r="E42" i="15"/>
  <c r="I42" i="15"/>
  <c r="K42" i="15" s="1"/>
  <c r="H42" i="15"/>
  <c r="E43" i="15"/>
  <c r="C43" i="15"/>
  <c r="J43" i="15"/>
  <c r="B43" i="15"/>
  <c r="I47" i="15"/>
  <c r="K47" i="15" s="1"/>
  <c r="C48" i="15"/>
  <c r="E51" i="15"/>
  <c r="D51" i="15"/>
  <c r="J51" i="15"/>
  <c r="F51" i="15"/>
  <c r="C56" i="15"/>
  <c r="F56" i="15"/>
  <c r="E56" i="15"/>
  <c r="I56" i="15"/>
  <c r="K56" i="15" s="1"/>
  <c r="J58" i="15"/>
  <c r="E76" i="15"/>
  <c r="C76" i="15"/>
  <c r="B76" i="15"/>
  <c r="I76" i="15"/>
  <c r="K76" i="15" s="1"/>
  <c r="H76" i="15"/>
  <c r="D76" i="15"/>
  <c r="I10" i="15"/>
  <c r="K10" i="15" s="1"/>
  <c r="D19" i="15"/>
  <c r="M19" i="15"/>
  <c r="Q19" i="15" s="1"/>
  <c r="S19" i="15" s="1"/>
  <c r="C19" i="15"/>
  <c r="F20" i="15"/>
  <c r="I20" i="15"/>
  <c r="K20" i="15" s="1"/>
  <c r="E71" i="15"/>
  <c r="J71" i="15"/>
  <c r="N71" i="15" s="1"/>
  <c r="T71" i="15" s="1"/>
  <c r="V71" i="15" s="1"/>
  <c r="I71" i="15"/>
  <c r="K71" i="15" s="1"/>
  <c r="C71" i="15"/>
  <c r="M137" i="15"/>
  <c r="Q137" i="15" s="1"/>
  <c r="S137" i="15" s="1"/>
  <c r="M195" i="15"/>
  <c r="Q195" i="15" s="1"/>
  <c r="S195" i="15" s="1"/>
  <c r="E195" i="15"/>
  <c r="I195" i="15"/>
  <c r="K195" i="15" s="1"/>
  <c r="D195" i="15"/>
  <c r="C195" i="15"/>
  <c r="B195" i="15"/>
  <c r="E94" i="15"/>
  <c r="C94" i="15"/>
  <c r="J94" i="15"/>
  <c r="I94" i="15"/>
  <c r="K94" i="15" s="1"/>
  <c r="H94" i="15"/>
  <c r="G94" i="15"/>
  <c r="D94" i="15"/>
  <c r="B94" i="15"/>
  <c r="M121" i="15"/>
  <c r="Q121" i="15" s="1"/>
  <c r="S121" i="15" s="1"/>
  <c r="C66" i="15"/>
  <c r="H66" i="15"/>
  <c r="L66" i="15" s="1"/>
  <c r="J66" i="15"/>
  <c r="D66" i="15"/>
  <c r="G64" i="15"/>
  <c r="H64" i="15"/>
  <c r="L64" i="15" s="1"/>
  <c r="I64" i="15"/>
  <c r="K64" i="15" s="1"/>
  <c r="I65" i="15"/>
  <c r="K65" i="15" s="1"/>
  <c r="B66" i="15"/>
  <c r="C72" i="15"/>
  <c r="H72" i="15"/>
  <c r="M72" i="15"/>
  <c r="Q72" i="15" s="1"/>
  <c r="S72" i="15" s="1"/>
  <c r="B72" i="15"/>
  <c r="C74" i="15"/>
  <c r="D74" i="15"/>
  <c r="E74" i="15"/>
  <c r="I74" i="15"/>
  <c r="K74" i="15" s="1"/>
  <c r="C78" i="15"/>
  <c r="I78" i="15"/>
  <c r="K78" i="15" s="1"/>
  <c r="H78" i="15"/>
  <c r="D78" i="15"/>
  <c r="M78" i="15"/>
  <c r="Q78" i="15" s="1"/>
  <c r="S78" i="15" s="1"/>
  <c r="B78" i="15"/>
  <c r="H5" i="15"/>
  <c r="J5" i="15"/>
  <c r="F16" i="15"/>
  <c r="E16" i="15"/>
  <c r="C24" i="15"/>
  <c r="H25" i="15"/>
  <c r="I25" i="15"/>
  <c r="K25" i="15" s="1"/>
  <c r="H37" i="15"/>
  <c r="C37" i="15"/>
  <c r="C46" i="15"/>
  <c r="F46" i="15"/>
  <c r="H46" i="15"/>
  <c r="M46" i="15"/>
  <c r="Q46" i="15" s="1"/>
  <c r="S46" i="15" s="1"/>
  <c r="E63" i="15"/>
  <c r="B63" i="15"/>
  <c r="C64" i="15"/>
  <c r="F66" i="15"/>
  <c r="E72" i="15"/>
  <c r="G74" i="15"/>
  <c r="E75" i="15"/>
  <c r="D75" i="15"/>
  <c r="C75" i="15"/>
  <c r="H75" i="15"/>
  <c r="E78" i="15"/>
  <c r="I89" i="15"/>
  <c r="K89" i="15" s="1"/>
  <c r="I127" i="15"/>
  <c r="K127" i="15" s="1"/>
  <c r="C127" i="15"/>
  <c r="H127" i="15"/>
  <c r="F127" i="15"/>
  <c r="E127" i="15"/>
  <c r="D127" i="15"/>
  <c r="B127" i="15"/>
  <c r="G129" i="15"/>
  <c r="G44" i="15"/>
  <c r="E44" i="15"/>
  <c r="B44" i="15"/>
  <c r="G60" i="15"/>
  <c r="E60" i="15"/>
  <c r="D60" i="15"/>
  <c r="C62" i="15"/>
  <c r="D64" i="15"/>
  <c r="G66" i="15"/>
  <c r="F72" i="15"/>
  <c r="H74" i="15"/>
  <c r="G78" i="15"/>
  <c r="J154" i="15"/>
  <c r="J22" i="15"/>
  <c r="B22" i="15"/>
  <c r="J27" i="15"/>
  <c r="C50" i="15"/>
  <c r="M55" i="15"/>
  <c r="Q55" i="15" s="1"/>
  <c r="S55" i="15" s="1"/>
  <c r="E55" i="15"/>
  <c r="G55" i="15"/>
  <c r="E79" i="15"/>
  <c r="B79" i="15"/>
  <c r="G80" i="15"/>
  <c r="H80" i="15"/>
  <c r="L80" i="15" s="1"/>
  <c r="I85" i="15"/>
  <c r="K85" i="15" s="1"/>
  <c r="F87" i="15"/>
  <c r="C90" i="15"/>
  <c r="D90" i="15"/>
  <c r="I92" i="15"/>
  <c r="K92" i="15" s="1"/>
  <c r="C93" i="15"/>
  <c r="G93" i="15"/>
  <c r="F93" i="15"/>
  <c r="G103" i="15"/>
  <c r="M103" i="15"/>
  <c r="Q103" i="15" s="1"/>
  <c r="S103" i="15" s="1"/>
  <c r="D103" i="15"/>
  <c r="B103" i="15"/>
  <c r="D110" i="15"/>
  <c r="E129" i="15"/>
  <c r="C133" i="15"/>
  <c r="B133" i="15"/>
  <c r="F133" i="15"/>
  <c r="E133" i="15"/>
  <c r="D133" i="15"/>
  <c r="E134" i="15"/>
  <c r="H134" i="15"/>
  <c r="B134" i="15"/>
  <c r="J134" i="15"/>
  <c r="C210" i="15"/>
  <c r="D210" i="15"/>
  <c r="I210" i="15"/>
  <c r="K210" i="15" s="1"/>
  <c r="H210" i="15"/>
  <c r="G210" i="15"/>
  <c r="E210" i="15"/>
  <c r="B210" i="15"/>
  <c r="M102" i="15"/>
  <c r="Q102" i="15" s="1"/>
  <c r="S102" i="15" s="1"/>
  <c r="E102" i="15"/>
  <c r="H102" i="15"/>
  <c r="C102" i="15"/>
  <c r="B115" i="15"/>
  <c r="E115" i="15"/>
  <c r="F115" i="15"/>
  <c r="M118" i="15"/>
  <c r="Q118" i="15" s="1"/>
  <c r="S118" i="15" s="1"/>
  <c r="E118" i="15"/>
  <c r="H118" i="15"/>
  <c r="B118" i="15"/>
  <c r="F129" i="15"/>
  <c r="J135" i="15"/>
  <c r="M151" i="15"/>
  <c r="Q151" i="15" s="1"/>
  <c r="S151" i="15" s="1"/>
  <c r="I108" i="15"/>
  <c r="K108" i="15" s="1"/>
  <c r="H110" i="15"/>
  <c r="G111" i="15"/>
  <c r="I111" i="15"/>
  <c r="K111" i="15" s="1"/>
  <c r="C111" i="15"/>
  <c r="C121" i="15"/>
  <c r="E121" i="15"/>
  <c r="D121" i="15"/>
  <c r="B121" i="15"/>
  <c r="I128" i="15"/>
  <c r="K128" i="15" s="1"/>
  <c r="I136" i="15"/>
  <c r="K136" i="15" s="1"/>
  <c r="C143" i="15"/>
  <c r="J143" i="15"/>
  <c r="H143" i="15"/>
  <c r="F143" i="15"/>
  <c r="D143" i="15"/>
  <c r="B143" i="15"/>
  <c r="G99" i="15"/>
  <c r="B99" i="15"/>
  <c r="H99" i="15"/>
  <c r="C101" i="15"/>
  <c r="B101" i="15"/>
  <c r="E101" i="15"/>
  <c r="B111" i="15"/>
  <c r="F121" i="15"/>
  <c r="E143" i="15"/>
  <c r="C82" i="15"/>
  <c r="E87" i="15"/>
  <c r="L87" i="15" s="1"/>
  <c r="M98" i="15"/>
  <c r="Q98" i="15" s="1"/>
  <c r="S98" i="15" s="1"/>
  <c r="E98" i="15"/>
  <c r="F98" i="15"/>
  <c r="I98" i="15"/>
  <c r="K98" i="15" s="1"/>
  <c r="C99" i="15"/>
  <c r="D101" i="15"/>
  <c r="D111" i="15"/>
  <c r="M114" i="15"/>
  <c r="Q114" i="15" s="1"/>
  <c r="S114" i="15" s="1"/>
  <c r="E114" i="15"/>
  <c r="F114" i="15"/>
  <c r="C114" i="15"/>
  <c r="C137" i="15"/>
  <c r="E137" i="15"/>
  <c r="H137" i="15"/>
  <c r="B137" i="15"/>
  <c r="I145" i="15"/>
  <c r="K145" i="15" s="1"/>
  <c r="H79" i="15"/>
  <c r="F80" i="15"/>
  <c r="B82" i="15"/>
  <c r="E83" i="15"/>
  <c r="D83" i="15"/>
  <c r="B87" i="15"/>
  <c r="G88" i="15"/>
  <c r="C88" i="15"/>
  <c r="D95" i="15"/>
  <c r="I96" i="15"/>
  <c r="K96" i="15" s="1"/>
  <c r="C97" i="15"/>
  <c r="I97" i="15"/>
  <c r="K97" i="15" s="1"/>
  <c r="B98" i="15"/>
  <c r="D99" i="15"/>
  <c r="F101" i="15"/>
  <c r="G102" i="15"/>
  <c r="I103" i="15"/>
  <c r="K103" i="15" s="1"/>
  <c r="E111" i="15"/>
  <c r="B114" i="15"/>
  <c r="C117" i="15"/>
  <c r="B117" i="15"/>
  <c r="F117" i="15"/>
  <c r="H117" i="15"/>
  <c r="I121" i="15"/>
  <c r="K121" i="15" s="1"/>
  <c r="E126" i="15"/>
  <c r="C126" i="15"/>
  <c r="F126" i="15"/>
  <c r="D126" i="15"/>
  <c r="D137" i="15"/>
  <c r="E110" i="15"/>
  <c r="C110" i="15"/>
  <c r="I110" i="15"/>
  <c r="K110" i="15" s="1"/>
  <c r="C129" i="15"/>
  <c r="I129" i="15"/>
  <c r="K129" i="15" s="1"/>
  <c r="M129" i="15"/>
  <c r="Q129" i="15" s="1"/>
  <c r="S129" i="15" s="1"/>
  <c r="D129" i="15"/>
  <c r="F40" i="15"/>
  <c r="J40" i="15"/>
  <c r="I45" i="15"/>
  <c r="K45" i="15" s="1"/>
  <c r="G52" i="15"/>
  <c r="J68" i="15"/>
  <c r="J70" i="15"/>
  <c r="I77" i="15"/>
  <c r="K77" i="15" s="1"/>
  <c r="G84" i="15"/>
  <c r="I104" i="15"/>
  <c r="K104" i="15" s="1"/>
  <c r="I112" i="15"/>
  <c r="K112" i="15" s="1"/>
  <c r="C113" i="15"/>
  <c r="D113" i="15"/>
  <c r="M119" i="15"/>
  <c r="Q119" i="15" s="1"/>
  <c r="S119" i="15" s="1"/>
  <c r="D119" i="15"/>
  <c r="H119" i="15"/>
  <c r="G131" i="15"/>
  <c r="B131" i="15"/>
  <c r="E131" i="15"/>
  <c r="H145" i="15"/>
  <c r="E151" i="15"/>
  <c r="G154" i="15"/>
  <c r="G159" i="15"/>
  <c r="B159" i="15"/>
  <c r="F159" i="15"/>
  <c r="E159" i="15"/>
  <c r="G169" i="15"/>
  <c r="M130" i="15"/>
  <c r="Q130" i="15" s="1"/>
  <c r="S130" i="15" s="1"/>
  <c r="E130" i="15"/>
  <c r="I130" i="15"/>
  <c r="K130" i="15" s="1"/>
  <c r="I140" i="15"/>
  <c r="K140" i="15" s="1"/>
  <c r="M142" i="15"/>
  <c r="Q142" i="15" s="1"/>
  <c r="S142" i="15" s="1"/>
  <c r="E142" i="15"/>
  <c r="C142" i="15"/>
  <c r="G142" i="15"/>
  <c r="E146" i="15"/>
  <c r="H146" i="15"/>
  <c r="B146" i="15"/>
  <c r="F146" i="15"/>
  <c r="C153" i="15"/>
  <c r="B153" i="15"/>
  <c r="G153" i="15"/>
  <c r="I154" i="15"/>
  <c r="K154" i="15" s="1"/>
  <c r="G161" i="15"/>
  <c r="J175" i="15"/>
  <c r="C178" i="15"/>
  <c r="E178" i="15"/>
  <c r="H178" i="15"/>
  <c r="J178" i="15"/>
  <c r="I178" i="15"/>
  <c r="K178" i="15" s="1"/>
  <c r="F178" i="15"/>
  <c r="D178" i="15"/>
  <c r="B178" i="15"/>
  <c r="I152" i="15"/>
  <c r="K152" i="15" s="1"/>
  <c r="I164" i="15"/>
  <c r="K164" i="15" s="1"/>
  <c r="J234" i="15"/>
  <c r="G135" i="15"/>
  <c r="M135" i="15"/>
  <c r="Q135" i="15" s="1"/>
  <c r="S135" i="15" s="1"/>
  <c r="D135" i="15"/>
  <c r="I160" i="15"/>
  <c r="K160" i="15" s="1"/>
  <c r="H174" i="15"/>
  <c r="M242" i="15"/>
  <c r="Q242" i="15" s="1"/>
  <c r="S242" i="15" s="1"/>
  <c r="H183" i="15"/>
  <c r="M198" i="15"/>
  <c r="Q198" i="15" s="1"/>
  <c r="S198" i="15" s="1"/>
  <c r="C145" i="15"/>
  <c r="F145" i="15"/>
  <c r="L145" i="15" s="1"/>
  <c r="M145" i="15"/>
  <c r="Q145" i="15" s="1"/>
  <c r="S145" i="15" s="1"/>
  <c r="B145" i="15"/>
  <c r="G145" i="15"/>
  <c r="J151" i="15"/>
  <c r="B151" i="15"/>
  <c r="F151" i="15"/>
  <c r="M154" i="15"/>
  <c r="Q154" i="15" s="1"/>
  <c r="S154" i="15" s="1"/>
  <c r="E154" i="15"/>
  <c r="H154" i="15"/>
  <c r="B154" i="15"/>
  <c r="I144" i="15"/>
  <c r="K144" i="15" s="1"/>
  <c r="D145" i="15"/>
  <c r="C151" i="15"/>
  <c r="C154" i="15"/>
  <c r="I181" i="15"/>
  <c r="K181" i="15" s="1"/>
  <c r="I201" i="15"/>
  <c r="K201" i="15" s="1"/>
  <c r="G107" i="15"/>
  <c r="J107" i="15"/>
  <c r="I116" i="15"/>
  <c r="K116" i="15" s="1"/>
  <c r="J123" i="15"/>
  <c r="J125" i="15"/>
  <c r="I132" i="15"/>
  <c r="K132" i="15" s="1"/>
  <c r="G139" i="15"/>
  <c r="J139" i="15"/>
  <c r="C149" i="15"/>
  <c r="M150" i="15"/>
  <c r="Q150" i="15" s="1"/>
  <c r="S150" i="15" s="1"/>
  <c r="E150" i="15"/>
  <c r="H150" i="15"/>
  <c r="C157" i="15"/>
  <c r="F157" i="15"/>
  <c r="E158" i="15"/>
  <c r="C165" i="15"/>
  <c r="F165" i="15"/>
  <c r="M166" i="15"/>
  <c r="Q166" i="15" s="1"/>
  <c r="S166" i="15" s="1"/>
  <c r="E166" i="15"/>
  <c r="H166" i="15"/>
  <c r="G176" i="15"/>
  <c r="D176" i="15"/>
  <c r="H176" i="15"/>
  <c r="G184" i="15"/>
  <c r="H184" i="15"/>
  <c r="E184" i="15"/>
  <c r="M184" i="15"/>
  <c r="Q184" i="15" s="1"/>
  <c r="S184" i="15" s="1"/>
  <c r="C192" i="15"/>
  <c r="J192" i="15"/>
  <c r="D192" i="15"/>
  <c r="H196" i="15"/>
  <c r="F199" i="15"/>
  <c r="I205" i="15"/>
  <c r="K205" i="15" s="1"/>
  <c r="J223" i="15"/>
  <c r="G167" i="15"/>
  <c r="J167" i="15"/>
  <c r="B167" i="15"/>
  <c r="C198" i="15"/>
  <c r="J198" i="15"/>
  <c r="D198" i="15"/>
  <c r="G199" i="15"/>
  <c r="J219" i="15"/>
  <c r="E175" i="15"/>
  <c r="B175" i="15"/>
  <c r="M187" i="15"/>
  <c r="Q187" i="15" s="1"/>
  <c r="S187" i="15" s="1"/>
  <c r="E187" i="15"/>
  <c r="D187" i="15"/>
  <c r="J187" i="15"/>
  <c r="C187" i="15"/>
  <c r="B198" i="15"/>
  <c r="H199" i="15"/>
  <c r="G200" i="15"/>
  <c r="H200" i="15"/>
  <c r="B200" i="15"/>
  <c r="C194" i="15"/>
  <c r="M194" i="15"/>
  <c r="Q194" i="15" s="1"/>
  <c r="S194" i="15" s="1"/>
  <c r="D194" i="15"/>
  <c r="J194" i="15"/>
  <c r="M207" i="15"/>
  <c r="Q207" i="15" s="1"/>
  <c r="S207" i="15" s="1"/>
  <c r="E207" i="15"/>
  <c r="G207" i="15"/>
  <c r="C207" i="15"/>
  <c r="B207" i="15"/>
  <c r="I207" i="15"/>
  <c r="K207" i="15" s="1"/>
  <c r="M211" i="15"/>
  <c r="Q211" i="15" s="1"/>
  <c r="S211" i="15" s="1"/>
  <c r="E211" i="15"/>
  <c r="I211" i="15"/>
  <c r="K211" i="15" s="1"/>
  <c r="H211" i="15"/>
  <c r="G211" i="15"/>
  <c r="D211" i="15"/>
  <c r="C211" i="15"/>
  <c r="B211" i="15"/>
  <c r="I224" i="15"/>
  <c r="K224" i="15" s="1"/>
  <c r="J232" i="15"/>
  <c r="C161" i="15"/>
  <c r="F161" i="15"/>
  <c r="E162" i="15"/>
  <c r="H162" i="15"/>
  <c r="E167" i="15"/>
  <c r="C169" i="15"/>
  <c r="F169" i="15"/>
  <c r="E170" i="15"/>
  <c r="C174" i="15"/>
  <c r="B174" i="15"/>
  <c r="F174" i="15"/>
  <c r="D175" i="15"/>
  <c r="M183" i="15"/>
  <c r="Q183" i="15" s="1"/>
  <c r="S183" i="15" s="1"/>
  <c r="E183" i="15"/>
  <c r="B183" i="15"/>
  <c r="G183" i="15"/>
  <c r="J183" i="15"/>
  <c r="G196" i="15"/>
  <c r="E196" i="15"/>
  <c r="D196" i="15"/>
  <c r="I196" i="15"/>
  <c r="K196" i="15" s="1"/>
  <c r="M196" i="15"/>
  <c r="Q196" i="15" s="1"/>
  <c r="S196" i="15" s="1"/>
  <c r="F215" i="15"/>
  <c r="J218" i="15"/>
  <c r="M106" i="15"/>
  <c r="Q106" i="15" s="1"/>
  <c r="S106" i="15" s="1"/>
  <c r="E106" i="15"/>
  <c r="J106" i="15"/>
  <c r="F107" i="15"/>
  <c r="G109" i="15"/>
  <c r="M122" i="15"/>
  <c r="Q122" i="15" s="1"/>
  <c r="S122" i="15" s="1"/>
  <c r="E122" i="15"/>
  <c r="J122" i="15"/>
  <c r="F123" i="15"/>
  <c r="M138" i="15"/>
  <c r="Q138" i="15" s="1"/>
  <c r="S138" i="15" s="1"/>
  <c r="E138" i="15"/>
  <c r="J138" i="15"/>
  <c r="F139" i="15"/>
  <c r="G141" i="15"/>
  <c r="G147" i="15"/>
  <c r="J147" i="15"/>
  <c r="B147" i="15"/>
  <c r="H149" i="15"/>
  <c r="G150" i="15"/>
  <c r="G155" i="15"/>
  <c r="J155" i="15"/>
  <c r="B155" i="15"/>
  <c r="B161" i="15"/>
  <c r="M161" i="15"/>
  <c r="Q161" i="15" s="1"/>
  <c r="S161" i="15" s="1"/>
  <c r="B162" i="15"/>
  <c r="G163" i="15"/>
  <c r="J163" i="15"/>
  <c r="B163" i="15"/>
  <c r="F167" i="15"/>
  <c r="B169" i="15"/>
  <c r="M169" i="15"/>
  <c r="Q169" i="15" s="1"/>
  <c r="S169" i="15" s="1"/>
  <c r="B170" i="15"/>
  <c r="G171" i="15"/>
  <c r="J171" i="15"/>
  <c r="B171" i="15"/>
  <c r="G172" i="15"/>
  <c r="B172" i="15"/>
  <c r="E172" i="15"/>
  <c r="M172" i="15"/>
  <c r="Q172" i="15" s="1"/>
  <c r="S172" i="15" s="1"/>
  <c r="D174" i="15"/>
  <c r="F175" i="15"/>
  <c r="C183" i="15"/>
  <c r="G187" i="15"/>
  <c r="I189" i="15"/>
  <c r="K189" i="15" s="1"/>
  <c r="I193" i="15"/>
  <c r="K193" i="15" s="1"/>
  <c r="E194" i="15"/>
  <c r="B196" i="15"/>
  <c r="H198" i="15"/>
  <c r="E200" i="15"/>
  <c r="C202" i="15"/>
  <c r="H202" i="15"/>
  <c r="D202" i="15"/>
  <c r="M202" i="15"/>
  <c r="Q202" i="15" s="1"/>
  <c r="S202" i="15" s="1"/>
  <c r="B202" i="15"/>
  <c r="G202" i="15"/>
  <c r="F207" i="15"/>
  <c r="I217" i="15"/>
  <c r="K217" i="15" s="1"/>
  <c r="H226" i="15"/>
  <c r="C230" i="15"/>
  <c r="B230" i="15"/>
  <c r="I230" i="15"/>
  <c r="K230" i="15" s="1"/>
  <c r="H230" i="15"/>
  <c r="E230" i="15"/>
  <c r="D230" i="15"/>
  <c r="M248" i="15"/>
  <c r="Q248" i="15" s="1"/>
  <c r="S248" i="15" s="1"/>
  <c r="I185" i="15"/>
  <c r="K185" i="15" s="1"/>
  <c r="M199" i="15"/>
  <c r="Q199" i="15" s="1"/>
  <c r="S199" i="15" s="1"/>
  <c r="E199" i="15"/>
  <c r="L199" i="15" s="1"/>
  <c r="B199" i="15"/>
  <c r="I199" i="15"/>
  <c r="K199" i="15" s="1"/>
  <c r="C199" i="15"/>
  <c r="I173" i="15"/>
  <c r="K173" i="15" s="1"/>
  <c r="G180" i="15"/>
  <c r="J180" i="15"/>
  <c r="C182" i="15"/>
  <c r="F182" i="15"/>
  <c r="G212" i="15"/>
  <c r="E212" i="15"/>
  <c r="I219" i="15"/>
  <c r="K219" i="15" s="1"/>
  <c r="B228" i="15"/>
  <c r="E228" i="15"/>
  <c r="M228" i="15"/>
  <c r="Q228" i="15" s="1"/>
  <c r="S228" i="15" s="1"/>
  <c r="I232" i="15"/>
  <c r="K232" i="15" s="1"/>
  <c r="I239" i="15"/>
  <c r="K239" i="15" s="1"/>
  <c r="J257" i="15"/>
  <c r="N257" i="15" s="1"/>
  <c r="T257" i="15" s="1"/>
  <c r="V257" i="15" s="1"/>
  <c r="L259" i="15"/>
  <c r="C218" i="15"/>
  <c r="H218" i="15"/>
  <c r="M223" i="15"/>
  <c r="Q223" i="15" s="1"/>
  <c r="S223" i="15" s="1"/>
  <c r="E223" i="15"/>
  <c r="G223" i="15"/>
  <c r="M227" i="15"/>
  <c r="Q227" i="15" s="1"/>
  <c r="S227" i="15" s="1"/>
  <c r="E227" i="15"/>
  <c r="L227" i="15" s="1"/>
  <c r="F227" i="15"/>
  <c r="I227" i="15"/>
  <c r="K227" i="15" s="1"/>
  <c r="F244" i="15"/>
  <c r="M249" i="15"/>
  <c r="Q249" i="15" s="1"/>
  <c r="S249" i="15" s="1"/>
  <c r="E249" i="15"/>
  <c r="H249" i="15"/>
  <c r="B249" i="15"/>
  <c r="J249" i="15"/>
  <c r="N249" i="15" s="1"/>
  <c r="T249" i="15" s="1"/>
  <c r="V249" i="15" s="1"/>
  <c r="I249" i="15"/>
  <c r="K249" i="15" s="1"/>
  <c r="G249" i="15"/>
  <c r="F249" i="15"/>
  <c r="D249" i="15"/>
  <c r="C249" i="15"/>
  <c r="C260" i="15"/>
  <c r="G260" i="15"/>
  <c r="J260" i="15"/>
  <c r="N260" i="15" s="1"/>
  <c r="T260" i="15" s="1"/>
  <c r="V260" i="15" s="1"/>
  <c r="I260" i="15"/>
  <c r="K260" i="15" s="1"/>
  <c r="E260" i="15"/>
  <c r="D260" i="15"/>
  <c r="M260" i="15"/>
  <c r="Q260" i="15" s="1"/>
  <c r="S260" i="15" s="1"/>
  <c r="H260" i="15"/>
  <c r="F260" i="15"/>
  <c r="B260" i="15"/>
  <c r="M218" i="15"/>
  <c r="Q218" i="15" s="1"/>
  <c r="S218" i="15" s="1"/>
  <c r="M219" i="15"/>
  <c r="Q219" i="15" s="1"/>
  <c r="S219" i="15" s="1"/>
  <c r="E219" i="15"/>
  <c r="D219" i="15"/>
  <c r="B223" i="15"/>
  <c r="G224" i="15"/>
  <c r="C224" i="15"/>
  <c r="B227" i="15"/>
  <c r="C234" i="15"/>
  <c r="E234" i="15"/>
  <c r="H234" i="15"/>
  <c r="G258" i="15"/>
  <c r="I258" i="15"/>
  <c r="K258" i="15" s="1"/>
  <c r="M258" i="15"/>
  <c r="Q258" i="15" s="1"/>
  <c r="S258" i="15" s="1"/>
  <c r="D258" i="15"/>
  <c r="C258" i="15"/>
  <c r="J258" i="15"/>
  <c r="N258" i="15" s="1"/>
  <c r="T258" i="15" s="1"/>
  <c r="V258" i="15" s="1"/>
  <c r="H258" i="15"/>
  <c r="F258" i="15"/>
  <c r="E258" i="15"/>
  <c r="B258" i="15"/>
  <c r="C223" i="15"/>
  <c r="I225" i="15"/>
  <c r="K225" i="15" s="1"/>
  <c r="C226" i="15"/>
  <c r="I226" i="15"/>
  <c r="K226" i="15" s="1"/>
  <c r="M226" i="15"/>
  <c r="Q226" i="15" s="1"/>
  <c r="S226" i="15" s="1"/>
  <c r="D226" i="15"/>
  <c r="C227" i="15"/>
  <c r="D232" i="15"/>
  <c r="H232" i="15"/>
  <c r="J246" i="15"/>
  <c r="N246" i="15" s="1"/>
  <c r="T246" i="15" s="1"/>
  <c r="V246" i="15" s="1"/>
  <c r="J250" i="15"/>
  <c r="M203" i="15"/>
  <c r="Q203" i="15" s="1"/>
  <c r="S203" i="15" s="1"/>
  <c r="E203" i="15"/>
  <c r="D203" i="15"/>
  <c r="G208" i="15"/>
  <c r="C208" i="15"/>
  <c r="C214" i="15"/>
  <c r="F214" i="15"/>
  <c r="E218" i="15"/>
  <c r="C219" i="15"/>
  <c r="D223" i="15"/>
  <c r="D224" i="15"/>
  <c r="B226" i="15"/>
  <c r="D227" i="15"/>
  <c r="M179" i="15"/>
  <c r="Q179" i="15" s="1"/>
  <c r="S179" i="15" s="1"/>
  <c r="E179" i="15"/>
  <c r="J179" i="15"/>
  <c r="F180" i="15"/>
  <c r="C186" i="15"/>
  <c r="H186" i="15"/>
  <c r="M191" i="15"/>
  <c r="Q191" i="15" s="1"/>
  <c r="S191" i="15" s="1"/>
  <c r="E191" i="15"/>
  <c r="G191" i="15"/>
  <c r="B203" i="15"/>
  <c r="B208" i="15"/>
  <c r="M208" i="15"/>
  <c r="Q208" i="15" s="1"/>
  <c r="S208" i="15" s="1"/>
  <c r="I209" i="15"/>
  <c r="K209" i="15" s="1"/>
  <c r="B214" i="15"/>
  <c r="M214" i="15"/>
  <c r="Q214" i="15" s="1"/>
  <c r="S214" i="15" s="1"/>
  <c r="M215" i="15"/>
  <c r="Q215" i="15" s="1"/>
  <c r="S215" i="15" s="1"/>
  <c r="E215" i="15"/>
  <c r="B215" i="15"/>
  <c r="G216" i="15"/>
  <c r="H216" i="15"/>
  <c r="F218" i="15"/>
  <c r="F219" i="15"/>
  <c r="I221" i="15"/>
  <c r="K221" i="15" s="1"/>
  <c r="F223" i="15"/>
  <c r="E224" i="15"/>
  <c r="L224" i="15" s="1"/>
  <c r="E226" i="15"/>
  <c r="G227" i="15"/>
  <c r="I228" i="15"/>
  <c r="K228" i="15" s="1"/>
  <c r="M231" i="15"/>
  <c r="Q231" i="15" s="1"/>
  <c r="S231" i="15" s="1"/>
  <c r="E231" i="15"/>
  <c r="B231" i="15"/>
  <c r="C232" i="15"/>
  <c r="I255" i="15"/>
  <c r="K255" i="15" s="1"/>
  <c r="G242" i="15"/>
  <c r="I242" i="15"/>
  <c r="K242" i="15" s="1"/>
  <c r="C242" i="15"/>
  <c r="J242" i="15"/>
  <c r="H242" i="15"/>
  <c r="F242" i="15"/>
  <c r="E242" i="15"/>
  <c r="D242" i="15"/>
  <c r="H245" i="15"/>
  <c r="M252" i="15"/>
  <c r="Q252" i="15" s="1"/>
  <c r="S252" i="15" s="1"/>
  <c r="G188" i="15"/>
  <c r="J188" i="15"/>
  <c r="J190" i="15"/>
  <c r="I197" i="15"/>
  <c r="K197" i="15" s="1"/>
  <c r="G204" i="15"/>
  <c r="J204" i="15"/>
  <c r="J206" i="15"/>
  <c r="I213" i="15"/>
  <c r="K213" i="15" s="1"/>
  <c r="G220" i="15"/>
  <c r="J220" i="15"/>
  <c r="J222" i="15"/>
  <c r="I229" i="15"/>
  <c r="K229" i="15" s="1"/>
  <c r="G236" i="15"/>
  <c r="L239" i="15"/>
  <c r="L240" i="15"/>
  <c r="M241" i="15"/>
  <c r="Q241" i="15" s="1"/>
  <c r="S241" i="15" s="1"/>
  <c r="E241" i="15"/>
  <c r="C241" i="15"/>
  <c r="G241" i="15"/>
  <c r="I251" i="15"/>
  <c r="K251" i="15" s="1"/>
  <c r="D252" i="15"/>
  <c r="M261" i="15"/>
  <c r="Q261" i="15" s="1"/>
  <c r="S261" i="15" s="1"/>
  <c r="E261" i="15"/>
  <c r="C261" i="15"/>
  <c r="I261" i="15"/>
  <c r="K261" i="15" s="1"/>
  <c r="H261" i="15"/>
  <c r="D261" i="15"/>
  <c r="B261" i="15"/>
  <c r="G262" i="15"/>
  <c r="I262" i="15"/>
  <c r="K262" i="15" s="1"/>
  <c r="H262" i="15"/>
  <c r="F262" i="15"/>
  <c r="L262" i="15" s="1"/>
  <c r="M262" i="15"/>
  <c r="Q262" i="15" s="1"/>
  <c r="S262" i="15" s="1"/>
  <c r="C262" i="15"/>
  <c r="B262" i="15"/>
  <c r="F272" i="15"/>
  <c r="B272" i="15"/>
  <c r="D272" i="15"/>
  <c r="J272" i="15"/>
  <c r="I272" i="15"/>
  <c r="K272" i="15" s="1"/>
  <c r="H272" i="15"/>
  <c r="G272" i="15"/>
  <c r="E272" i="15"/>
  <c r="C272" i="15"/>
  <c r="I276" i="15"/>
  <c r="K276" i="15" s="1"/>
  <c r="J280" i="15"/>
  <c r="C248" i="15"/>
  <c r="B248" i="15"/>
  <c r="F248" i="15"/>
  <c r="F252" i="15"/>
  <c r="G246" i="15"/>
  <c r="B246" i="15"/>
  <c r="E246" i="15"/>
  <c r="M246" i="15"/>
  <c r="Q246" i="15" s="1"/>
  <c r="S246" i="15" s="1"/>
  <c r="D248" i="15"/>
  <c r="G252" i="15"/>
  <c r="H269" i="15"/>
  <c r="M269" i="15"/>
  <c r="Q269" i="15" s="1"/>
  <c r="S269" i="15" s="1"/>
  <c r="D269" i="15"/>
  <c r="G269" i="15"/>
  <c r="F269" i="15"/>
  <c r="E269" i="15"/>
  <c r="C269" i="15"/>
  <c r="B269" i="15"/>
  <c r="J269" i="15"/>
  <c r="N269" i="15" s="1"/>
  <c r="T269" i="15" s="1"/>
  <c r="V269" i="15" s="1"/>
  <c r="M245" i="15"/>
  <c r="Q245" i="15" s="1"/>
  <c r="S245" i="15" s="1"/>
  <c r="E245" i="15"/>
  <c r="F245" i="15"/>
  <c r="I245" i="15"/>
  <c r="K245" i="15" s="1"/>
  <c r="C246" i="15"/>
  <c r="E248" i="15"/>
  <c r="G250" i="15"/>
  <c r="M250" i="15"/>
  <c r="Q250" i="15" s="1"/>
  <c r="S250" i="15" s="1"/>
  <c r="D250" i="15"/>
  <c r="L250" i="15" s="1"/>
  <c r="I250" i="15"/>
  <c r="K250" i="15" s="1"/>
  <c r="H250" i="15"/>
  <c r="J252" i="15"/>
  <c r="M257" i="15"/>
  <c r="Q257" i="15" s="1"/>
  <c r="S257" i="15" s="1"/>
  <c r="E257" i="15"/>
  <c r="C257" i="15"/>
  <c r="H257" i="15"/>
  <c r="G257" i="15"/>
  <c r="I259" i="15"/>
  <c r="K259" i="15" s="1"/>
  <c r="H265" i="15"/>
  <c r="I269" i="15"/>
  <c r="K269" i="15" s="1"/>
  <c r="J277" i="15"/>
  <c r="N277" i="15" s="1"/>
  <c r="T277" i="15" s="1"/>
  <c r="V277" i="15" s="1"/>
  <c r="G248" i="15"/>
  <c r="B257" i="15"/>
  <c r="H264" i="15"/>
  <c r="I285" i="15"/>
  <c r="K285" i="15" s="1"/>
  <c r="E235" i="15"/>
  <c r="L235" i="15" s="1"/>
  <c r="J235" i="15"/>
  <c r="G238" i="15"/>
  <c r="F238" i="15"/>
  <c r="I243" i="15"/>
  <c r="K243" i="15" s="1"/>
  <c r="C244" i="15"/>
  <c r="I244" i="15"/>
  <c r="K244" i="15" s="1"/>
  <c r="M244" i="15"/>
  <c r="Q244" i="15" s="1"/>
  <c r="S244" i="15" s="1"/>
  <c r="D244" i="15"/>
  <c r="C245" i="15"/>
  <c r="F246" i="15"/>
  <c r="H248" i="15"/>
  <c r="C250" i="15"/>
  <c r="D257" i="15"/>
  <c r="L273" i="15"/>
  <c r="C252" i="15"/>
  <c r="E252" i="15"/>
  <c r="I252" i="15"/>
  <c r="K252" i="15" s="1"/>
  <c r="H252" i="15"/>
  <c r="J268" i="15"/>
  <c r="L275" i="15"/>
  <c r="J240" i="15"/>
  <c r="N240" i="15" s="1"/>
  <c r="T240" i="15" s="1"/>
  <c r="V240" i="15" s="1"/>
  <c r="I247" i="15"/>
  <c r="K247" i="15" s="1"/>
  <c r="G254" i="15"/>
  <c r="L254" i="15" s="1"/>
  <c r="J254" i="15"/>
  <c r="N254" i="15" s="1"/>
  <c r="T254" i="15" s="1"/>
  <c r="J256" i="15"/>
  <c r="N256" i="15" s="1"/>
  <c r="T256" i="15" s="1"/>
  <c r="G264" i="15"/>
  <c r="G265" i="15"/>
  <c r="G268" i="15"/>
  <c r="L270" i="15"/>
  <c r="D271" i="15"/>
  <c r="F271" i="15"/>
  <c r="E271" i="15"/>
  <c r="M271" i="15"/>
  <c r="Q271" i="15" s="1"/>
  <c r="S271" i="15" s="1"/>
  <c r="H276" i="15"/>
  <c r="D279" i="15"/>
  <c r="L279" i="15" s="1"/>
  <c r="M279" i="15"/>
  <c r="Q279" i="15" s="1"/>
  <c r="S279" i="15" s="1"/>
  <c r="C279" i="15"/>
  <c r="G279" i="15"/>
  <c r="C280" i="15"/>
  <c r="D283" i="15"/>
  <c r="L283" i="15" s="1"/>
  <c r="H283" i="15"/>
  <c r="G283" i="15"/>
  <c r="C283" i="15"/>
  <c r="L291" i="15"/>
  <c r="I263" i="15"/>
  <c r="K263" i="15" s="1"/>
  <c r="J270" i="15"/>
  <c r="B270" i="15"/>
  <c r="I270" i="15"/>
  <c r="K270" i="15" s="1"/>
  <c r="F270" i="15"/>
  <c r="M270" i="15"/>
  <c r="Q270" i="15" s="1"/>
  <c r="S270" i="15" s="1"/>
  <c r="J278" i="15"/>
  <c r="N278" i="15" s="1"/>
  <c r="T278" i="15" s="1"/>
  <c r="V278" i="15" s="1"/>
  <c r="B278" i="15"/>
  <c r="G278" i="15"/>
  <c r="H278" i="15"/>
  <c r="M278" i="15"/>
  <c r="Q278" i="15" s="1"/>
  <c r="S278" i="15" s="1"/>
  <c r="D280" i="15"/>
  <c r="J302" i="15"/>
  <c r="B302" i="15"/>
  <c r="F302" i="15"/>
  <c r="E302" i="15"/>
  <c r="G302" i="15"/>
  <c r="H302" i="15"/>
  <c r="D302" i="15"/>
  <c r="C302" i="15"/>
  <c r="H277" i="15"/>
  <c r="B277" i="15"/>
  <c r="I277" i="15"/>
  <c r="K277" i="15" s="1"/>
  <c r="M277" i="15"/>
  <c r="Q277" i="15" s="1"/>
  <c r="S277" i="15" s="1"/>
  <c r="G280" i="15"/>
  <c r="J286" i="15"/>
  <c r="B286" i="15"/>
  <c r="I286" i="15"/>
  <c r="K286" i="15" s="1"/>
  <c r="H286" i="15"/>
  <c r="G286" i="15"/>
  <c r="F286" i="15"/>
  <c r="M286" i="15"/>
  <c r="Q286" i="15" s="1"/>
  <c r="S286" i="15" s="1"/>
  <c r="I302" i="15"/>
  <c r="K302" i="15" s="1"/>
  <c r="C264" i="15"/>
  <c r="I264" i="15"/>
  <c r="K264" i="15" s="1"/>
  <c r="F268" i="15"/>
  <c r="H268" i="15"/>
  <c r="I268" i="15"/>
  <c r="K268" i="15" s="1"/>
  <c r="F276" i="15"/>
  <c r="E276" i="15"/>
  <c r="J276" i="15"/>
  <c r="N276" i="15" s="1"/>
  <c r="T276" i="15" s="1"/>
  <c r="V276" i="15" s="1"/>
  <c r="C277" i="15"/>
  <c r="H280" i="15"/>
  <c r="C286" i="15"/>
  <c r="F295" i="15"/>
  <c r="M302" i="15"/>
  <c r="Q302" i="15" s="1"/>
  <c r="S302" i="15" s="1"/>
  <c r="B264" i="15"/>
  <c r="M264" i="15"/>
  <c r="Q264" i="15" s="1"/>
  <c r="S264" i="15" s="1"/>
  <c r="M265" i="15"/>
  <c r="Q265" i="15" s="1"/>
  <c r="S265" i="15" s="1"/>
  <c r="E265" i="15"/>
  <c r="F265" i="15"/>
  <c r="B268" i="15"/>
  <c r="M268" i="15"/>
  <c r="Q268" i="15" s="1"/>
  <c r="S268" i="15" s="1"/>
  <c r="B276" i="15"/>
  <c r="M276" i="15"/>
  <c r="Q276" i="15" s="1"/>
  <c r="S276" i="15" s="1"/>
  <c r="D277" i="15"/>
  <c r="G284" i="15"/>
  <c r="M287" i="15"/>
  <c r="Q287" i="15" s="1"/>
  <c r="S287" i="15" s="1"/>
  <c r="H289" i="15"/>
  <c r="G289" i="15"/>
  <c r="E289" i="15"/>
  <c r="D289" i="15"/>
  <c r="B289" i="15"/>
  <c r="J294" i="15"/>
  <c r="N294" i="15" s="1"/>
  <c r="T294" i="15" s="1"/>
  <c r="V294" i="15" s="1"/>
  <c r="B294" i="15"/>
  <c r="H294" i="15"/>
  <c r="G294" i="15"/>
  <c r="I294" i="15"/>
  <c r="K294" i="15" s="1"/>
  <c r="E294" i="15"/>
  <c r="D294" i="15"/>
  <c r="M237" i="15"/>
  <c r="Q237" i="15" s="1"/>
  <c r="S237" i="15" s="1"/>
  <c r="E237" i="15"/>
  <c r="G240" i="15"/>
  <c r="M253" i="15"/>
  <c r="Q253" i="15" s="1"/>
  <c r="S253" i="15" s="1"/>
  <c r="E253" i="15"/>
  <c r="J253" i="15"/>
  <c r="N253" i="15" s="1"/>
  <c r="T253" i="15" s="1"/>
  <c r="V253" i="15" s="1"/>
  <c r="F254" i="15"/>
  <c r="G256" i="15"/>
  <c r="L256" i="15" s="1"/>
  <c r="D264" i="15"/>
  <c r="L264" i="15" s="1"/>
  <c r="B265" i="15"/>
  <c r="G266" i="15"/>
  <c r="L266" i="15" s="1"/>
  <c r="B266" i="15"/>
  <c r="D267" i="15"/>
  <c r="L267" i="15" s="1"/>
  <c r="B267" i="15"/>
  <c r="I267" i="15"/>
  <c r="K267" i="15" s="1"/>
  <c r="C268" i="15"/>
  <c r="G270" i="15"/>
  <c r="I271" i="15"/>
  <c r="K271" i="15" s="1"/>
  <c r="H273" i="15"/>
  <c r="G273" i="15"/>
  <c r="M273" i="15"/>
  <c r="Q273" i="15" s="1"/>
  <c r="S273" i="15" s="1"/>
  <c r="C273" i="15"/>
  <c r="C276" i="15"/>
  <c r="E277" i="15"/>
  <c r="F278" i="15"/>
  <c r="L278" i="15" s="1"/>
  <c r="I279" i="15"/>
  <c r="K279" i="15" s="1"/>
  <c r="H281" i="15"/>
  <c r="E281" i="15"/>
  <c r="D281" i="15"/>
  <c r="J283" i="15"/>
  <c r="N283" i="15" s="1"/>
  <c r="T283" i="15" s="1"/>
  <c r="V283" i="15" s="1"/>
  <c r="E286" i="15"/>
  <c r="F288" i="15"/>
  <c r="B288" i="15"/>
  <c r="G288" i="15"/>
  <c r="E288" i="15"/>
  <c r="H288" i="15"/>
  <c r="D288" i="15"/>
  <c r="J288" i="15"/>
  <c r="N288" i="15" s="1"/>
  <c r="T288" i="15" s="1"/>
  <c r="V288" i="15" s="1"/>
  <c r="C289" i="15"/>
  <c r="H293" i="15"/>
  <c r="L293" i="15" s="1"/>
  <c r="C293" i="15"/>
  <c r="B293" i="15"/>
  <c r="G293" i="15"/>
  <c r="F293" i="15"/>
  <c r="M293" i="15"/>
  <c r="Q293" i="15" s="1"/>
  <c r="S293" i="15" s="1"/>
  <c r="J293" i="15"/>
  <c r="N293" i="15" s="1"/>
  <c r="T293" i="15" s="1"/>
  <c r="V293" i="15" s="1"/>
  <c r="C294" i="15"/>
  <c r="H297" i="15"/>
  <c r="F297" i="15"/>
  <c r="E297" i="15"/>
  <c r="C297" i="15"/>
  <c r="M297" i="15"/>
  <c r="Q297" i="15" s="1"/>
  <c r="S297" i="15" s="1"/>
  <c r="B297" i="15"/>
  <c r="D297" i="15"/>
  <c r="D299" i="15"/>
  <c r="H299" i="15"/>
  <c r="G299" i="15"/>
  <c r="F299" i="15"/>
  <c r="E299" i="15"/>
  <c r="M299" i="15"/>
  <c r="Q299" i="15" s="1"/>
  <c r="S299" i="15" s="1"/>
  <c r="B299" i="15"/>
  <c r="D268" i="15"/>
  <c r="L268" i="15" s="1"/>
  <c r="D276" i="15"/>
  <c r="F277" i="15"/>
  <c r="F280" i="15"/>
  <c r="I280" i="15"/>
  <c r="K280" i="15" s="1"/>
  <c r="E280" i="15"/>
  <c r="F289" i="15"/>
  <c r="H290" i="15"/>
  <c r="M292" i="15"/>
  <c r="Q292" i="15" s="1"/>
  <c r="S292" i="15" s="1"/>
  <c r="F294" i="15"/>
  <c r="J274" i="15"/>
  <c r="N274" i="15" s="1"/>
  <c r="T274" i="15" s="1"/>
  <c r="V274" i="15" s="1"/>
  <c r="B274" i="15"/>
  <c r="M274" i="15"/>
  <c r="Q274" i="15" s="1"/>
  <c r="S274" i="15" s="1"/>
  <c r="D274" i="15"/>
  <c r="L274" i="15" s="1"/>
  <c r="D275" i="15"/>
  <c r="I275" i="15"/>
  <c r="K275" i="15" s="1"/>
  <c r="C287" i="15"/>
  <c r="H292" i="15"/>
  <c r="F314" i="15"/>
  <c r="C314" i="15"/>
  <c r="B314" i="15"/>
  <c r="E314" i="15"/>
  <c r="J314" i="15"/>
  <c r="G314" i="15"/>
  <c r="D314" i="15"/>
  <c r="F300" i="15"/>
  <c r="M300" i="15"/>
  <c r="Q300" i="15" s="1"/>
  <c r="S300" i="15" s="1"/>
  <c r="D300" i="15"/>
  <c r="L300" i="15" s="1"/>
  <c r="C300" i="15"/>
  <c r="I300" i="15"/>
  <c r="K300" i="15" s="1"/>
  <c r="H300" i="15"/>
  <c r="D305" i="15"/>
  <c r="B305" i="15"/>
  <c r="G305" i="15"/>
  <c r="F284" i="15"/>
  <c r="M284" i="15"/>
  <c r="Q284" i="15" s="1"/>
  <c r="S284" i="15" s="1"/>
  <c r="D284" i="15"/>
  <c r="L284" i="15" s="1"/>
  <c r="C284" i="15"/>
  <c r="J290" i="15"/>
  <c r="N290" i="15" s="1"/>
  <c r="T290" i="15" s="1"/>
  <c r="V290" i="15" s="1"/>
  <c r="B290" i="15"/>
  <c r="M290" i="15"/>
  <c r="Q290" i="15" s="1"/>
  <c r="S290" i="15" s="1"/>
  <c r="D290" i="15"/>
  <c r="E290" i="15"/>
  <c r="C290" i="15"/>
  <c r="G300" i="15"/>
  <c r="E305" i="15"/>
  <c r="D287" i="15"/>
  <c r="L287" i="15" s="1"/>
  <c r="F287" i="15"/>
  <c r="H287" i="15"/>
  <c r="G287" i="15"/>
  <c r="F292" i="15"/>
  <c r="G292" i="15"/>
  <c r="E292" i="15"/>
  <c r="D292" i="15"/>
  <c r="C292" i="15"/>
  <c r="D295" i="15"/>
  <c r="E295" i="15"/>
  <c r="M295" i="15"/>
  <c r="Q295" i="15" s="1"/>
  <c r="S295" i="15" s="1"/>
  <c r="C295" i="15"/>
  <c r="J295" i="15"/>
  <c r="N295" i="15" s="1"/>
  <c r="T295" i="15" s="1"/>
  <c r="V295" i="15" s="1"/>
  <c r="J300" i="15"/>
  <c r="N300" i="15" s="1"/>
  <c r="T300" i="15" s="1"/>
  <c r="V300" i="15" s="1"/>
  <c r="H305" i="15"/>
  <c r="D313" i="15"/>
  <c r="C313" i="15"/>
  <c r="B313" i="15"/>
  <c r="E313" i="15"/>
  <c r="E317" i="15"/>
  <c r="E322" i="15"/>
  <c r="D322" i="15"/>
  <c r="C322" i="15"/>
  <c r="J322" i="15"/>
  <c r="D309" i="15"/>
  <c r="E309" i="15"/>
  <c r="C309" i="15"/>
  <c r="E315" i="15"/>
  <c r="M315" i="15"/>
  <c r="Q315" i="15" s="1"/>
  <c r="S315" i="15" s="1"/>
  <c r="D315" i="15"/>
  <c r="C315" i="15"/>
  <c r="B309" i="15"/>
  <c r="F310" i="15"/>
  <c r="E310" i="15"/>
  <c r="D310" i="15"/>
  <c r="H313" i="15"/>
  <c r="B315" i="15"/>
  <c r="B310" i="15"/>
  <c r="B320" i="15"/>
  <c r="F320" i="15"/>
  <c r="E320" i="15"/>
  <c r="D320" i="15"/>
  <c r="D317" i="15"/>
  <c r="G317" i="15"/>
  <c r="B324" i="15"/>
  <c r="I324" i="15"/>
  <c r="K324" i="15" s="1"/>
  <c r="H324" i="15"/>
  <c r="E324" i="15"/>
  <c r="D324" i="15"/>
  <c r="J282" i="15"/>
  <c r="N282" i="15" s="1"/>
  <c r="T282" i="15" s="1"/>
  <c r="V282" i="15" s="1"/>
  <c r="B282" i="15"/>
  <c r="I310" i="15"/>
  <c r="K310" i="15" s="1"/>
  <c r="B317" i="15"/>
  <c r="C324" i="15"/>
  <c r="H285" i="15"/>
  <c r="L285" i="15" s="1"/>
  <c r="M285" i="15"/>
  <c r="Q285" i="15" s="1"/>
  <c r="S285" i="15" s="1"/>
  <c r="J285" i="15"/>
  <c r="N285" i="15" s="1"/>
  <c r="T285" i="15" s="1"/>
  <c r="V285" i="15" s="1"/>
  <c r="L298" i="15"/>
  <c r="C317" i="15"/>
  <c r="B312" i="15"/>
  <c r="F312" i="15"/>
  <c r="M312" i="15"/>
  <c r="Q312" i="15" s="1"/>
  <c r="S312" i="15" s="1"/>
  <c r="C318" i="15"/>
  <c r="B318" i="15"/>
  <c r="I332" i="15"/>
  <c r="K332" i="15" s="1"/>
  <c r="J298" i="15"/>
  <c r="N298" i="15" s="1"/>
  <c r="T298" i="15" s="1"/>
  <c r="V298" i="15" s="1"/>
  <c r="B298" i="15"/>
  <c r="D303" i="15"/>
  <c r="J291" i="15"/>
  <c r="N291" i="15" s="1"/>
  <c r="T291" i="15" s="1"/>
  <c r="V291" i="15" s="1"/>
  <c r="F296" i="15"/>
  <c r="L296" i="15" s="1"/>
  <c r="J296" i="15"/>
  <c r="C298" i="15"/>
  <c r="H301" i="15"/>
  <c r="J301" i="15"/>
  <c r="N301" i="15" s="1"/>
  <c r="T301" i="15" s="1"/>
  <c r="V301" i="15" s="1"/>
  <c r="B303" i="15"/>
  <c r="J304" i="15"/>
  <c r="B304" i="15"/>
  <c r="B308" i="15"/>
  <c r="M308" i="15"/>
  <c r="Q308" i="15" s="1"/>
  <c r="S308" i="15" s="1"/>
  <c r="D308" i="15"/>
  <c r="C308" i="15"/>
  <c r="D325" i="15"/>
  <c r="E325" i="15"/>
  <c r="C325" i="15"/>
  <c r="B325" i="15"/>
  <c r="C332" i="15"/>
  <c r="J323" i="15"/>
  <c r="D327" i="15"/>
  <c r="B330" i="15"/>
  <c r="D332" i="15"/>
  <c r="F306" i="15"/>
  <c r="J306" i="15"/>
  <c r="B328" i="15"/>
  <c r="B306" i="15"/>
  <c r="B311" i="15"/>
  <c r="J316" i="15"/>
  <c r="B316" i="15"/>
  <c r="C328" i="15"/>
  <c r="J331" i="15"/>
  <c r="F332" i="15"/>
  <c r="B333" i="15"/>
  <c r="B321" i="15"/>
  <c r="D323" i="15"/>
  <c r="B326" i="15"/>
  <c r="D328" i="15"/>
  <c r="E330" i="15"/>
  <c r="B331" i="15"/>
  <c r="C333" i="15"/>
  <c r="M333" i="15"/>
  <c r="Q333" i="15" s="1"/>
  <c r="S333" i="15" s="1"/>
  <c r="J329" i="15"/>
  <c r="C331" i="15"/>
  <c r="E333" i="15"/>
  <c r="F328" i="15"/>
  <c r="B329" i="15"/>
  <c r="D331" i="15"/>
  <c r="E331" i="15"/>
  <c r="B332" i="15"/>
  <c r="G333" i="15"/>
  <c r="L248" i="15" l="1"/>
  <c r="L277" i="15"/>
  <c r="L3" i="15"/>
  <c r="O3" i="15"/>
  <c r="P3" i="15" s="1"/>
  <c r="L260" i="15"/>
  <c r="N232" i="15"/>
  <c r="T232" i="15" s="1"/>
  <c r="V232" i="15" s="1"/>
  <c r="G233" i="15"/>
  <c r="H236" i="15"/>
  <c r="H316" i="15"/>
  <c r="J332" i="15"/>
  <c r="N332" i="15" s="1"/>
  <c r="T332" i="15" s="1"/>
  <c r="V332" i="15" s="1"/>
  <c r="J327" i="15"/>
  <c r="M323" i="15"/>
  <c r="Q323" i="15" s="1"/>
  <c r="S323" i="15" s="1"/>
  <c r="H331" i="15"/>
  <c r="I333" i="15"/>
  <c r="K333" i="15" s="1"/>
  <c r="H323" i="15"/>
  <c r="L323" i="15" s="1"/>
  <c r="M325" i="15"/>
  <c r="Q325" i="15" s="1"/>
  <c r="S325" i="15" s="1"/>
  <c r="I318" i="15"/>
  <c r="K318" i="15" s="1"/>
  <c r="G331" i="15"/>
  <c r="G312" i="15"/>
  <c r="M322" i="15"/>
  <c r="Q322" i="15" s="1"/>
  <c r="S322" i="15" s="1"/>
  <c r="J320" i="15"/>
  <c r="J310" i="15"/>
  <c r="N310" i="15" s="1"/>
  <c r="T310" i="15" s="1"/>
  <c r="H325" i="15"/>
  <c r="H315" i="15"/>
  <c r="J313" i="15"/>
  <c r="L292" i="15"/>
  <c r="N270" i="15"/>
  <c r="T270" i="15" s="1"/>
  <c r="V270" i="15" s="1"/>
  <c r="L271" i="15"/>
  <c r="N268" i="15"/>
  <c r="T268" i="15" s="1"/>
  <c r="V268" i="15" s="1"/>
  <c r="N252" i="15"/>
  <c r="T252" i="15" s="1"/>
  <c r="V252" i="15" s="1"/>
  <c r="J230" i="15"/>
  <c r="N230" i="15" s="1"/>
  <c r="T230" i="15" s="1"/>
  <c r="V230" i="15" s="1"/>
  <c r="N178" i="15"/>
  <c r="T178" i="15" s="1"/>
  <c r="V178" i="15" s="1"/>
  <c r="N5" i="15"/>
  <c r="T5" i="15" s="1"/>
  <c r="V5" i="15" s="1"/>
  <c r="P34" i="14"/>
  <c r="P37" i="14"/>
  <c r="P24" i="14"/>
  <c r="P38" i="14"/>
  <c r="P29" i="14"/>
  <c r="P20" i="14"/>
  <c r="P12" i="14"/>
  <c r="P4" i="14"/>
  <c r="P36" i="14"/>
  <c r="P28" i="14"/>
  <c r="P19" i="14"/>
  <c r="P11" i="14"/>
  <c r="P35" i="14"/>
  <c r="P27" i="14"/>
  <c r="P18" i="14"/>
  <c r="P10" i="14"/>
  <c r="P33" i="14"/>
  <c r="P26" i="14"/>
  <c r="P17" i="14"/>
  <c r="P9" i="14"/>
  <c r="P32" i="14"/>
  <c r="P25" i="14"/>
  <c r="P16" i="14"/>
  <c r="P8" i="14"/>
  <c r="P23" i="14"/>
  <c r="P15" i="14"/>
  <c r="P7" i="14"/>
  <c r="P31" i="14"/>
  <c r="P22" i="14"/>
  <c r="P14" i="14"/>
  <c r="P6" i="14"/>
  <c r="P30" i="14"/>
  <c r="P21" i="14"/>
  <c r="P13" i="14"/>
  <c r="P5" i="14"/>
  <c r="E246" i="9"/>
  <c r="D246" i="9"/>
  <c r="D145" i="9"/>
  <c r="E145" i="9"/>
  <c r="D163" i="11"/>
  <c r="H136" i="11"/>
  <c r="J233" i="11"/>
  <c r="G231" i="11"/>
  <c r="I258" i="11"/>
  <c r="H208" i="11"/>
  <c r="F166" i="11"/>
  <c r="F127" i="11"/>
  <c r="H218" i="11"/>
  <c r="I169" i="11"/>
  <c r="J131" i="11"/>
  <c r="C203" i="11"/>
  <c r="D144" i="11"/>
  <c r="E216" i="11"/>
  <c r="F200" i="11"/>
  <c r="J60" i="15"/>
  <c r="I223" i="11"/>
  <c r="G22" i="15"/>
  <c r="M116" i="15"/>
  <c r="Q116" i="15" s="1"/>
  <c r="S116" i="15" s="1"/>
  <c r="J124" i="15"/>
  <c r="F104" i="15"/>
  <c r="H152" i="15"/>
  <c r="L152" i="15" s="1"/>
  <c r="I175" i="15"/>
  <c r="K175" i="15" s="1"/>
  <c r="G170" i="15"/>
  <c r="H104" i="15"/>
  <c r="H220" i="15"/>
  <c r="H227" i="15"/>
  <c r="M321" i="15"/>
  <c r="Q321" i="15" s="1"/>
  <c r="S321" i="15" s="1"/>
  <c r="F27" i="6"/>
  <c r="N306" i="15"/>
  <c r="T306" i="15" s="1"/>
  <c r="L246" i="15"/>
  <c r="L276" i="15"/>
  <c r="L242" i="15"/>
  <c r="L331" i="15"/>
  <c r="H327" i="15"/>
  <c r="L327" i="15" s="1"/>
  <c r="G332" i="15"/>
  <c r="J333" i="15"/>
  <c r="N333" i="15" s="1"/>
  <c r="T333" i="15" s="1"/>
  <c r="V333" i="15" s="1"/>
  <c r="M332" i="15"/>
  <c r="Q332" i="15" s="1"/>
  <c r="S332" i="15" s="1"/>
  <c r="H333" i="15"/>
  <c r="L333" i="15" s="1"/>
  <c r="J308" i="15"/>
  <c r="I328" i="15"/>
  <c r="K328" i="15" s="1"/>
  <c r="M324" i="15"/>
  <c r="Q324" i="15" s="1"/>
  <c r="S324" i="15" s="1"/>
  <c r="J324" i="15"/>
  <c r="N324" i="15" s="1"/>
  <c r="T324" i="15" s="1"/>
  <c r="V324" i="15" s="1"/>
  <c r="G320" i="15"/>
  <c r="G315" i="15"/>
  <c r="G310" i="15"/>
  <c r="G309" i="15"/>
  <c r="M305" i="15"/>
  <c r="Q305" i="15" s="1"/>
  <c r="S305" i="15" s="1"/>
  <c r="L294" i="15"/>
  <c r="L289" i="15"/>
  <c r="M235" i="15"/>
  <c r="Q235" i="15" s="1"/>
  <c r="S235" i="15" s="1"/>
  <c r="L269" i="15"/>
  <c r="L241" i="15"/>
  <c r="N220" i="15"/>
  <c r="T220" i="15" s="1"/>
  <c r="V220" i="15" s="1"/>
  <c r="F234" i="15"/>
  <c r="M232" i="15"/>
  <c r="Q232" i="15" s="1"/>
  <c r="S232" i="15" s="1"/>
  <c r="I233" i="15"/>
  <c r="K233" i="15" s="1"/>
  <c r="M230" i="15"/>
  <c r="Q230" i="15" s="1"/>
  <c r="S230" i="15" s="1"/>
  <c r="N239" i="15"/>
  <c r="T239" i="15" s="1"/>
  <c r="V239" i="15" s="1"/>
  <c r="N243" i="15"/>
  <c r="T243" i="15" s="1"/>
  <c r="J221" i="11"/>
  <c r="J148" i="11"/>
  <c r="C248" i="11"/>
  <c r="D246" i="11"/>
  <c r="C133" i="11"/>
  <c r="D225" i="11"/>
  <c r="D176" i="11"/>
  <c r="E137" i="11"/>
  <c r="I230" i="11"/>
  <c r="G179" i="11"/>
  <c r="K139" i="11"/>
  <c r="C215" i="11"/>
  <c r="D153" i="11"/>
  <c r="J225" i="11"/>
  <c r="E209" i="11"/>
  <c r="G42" i="15"/>
  <c r="J13" i="15"/>
  <c r="C230" i="11"/>
  <c r="F65" i="15"/>
  <c r="M80" i="15"/>
  <c r="Q80" i="15" s="1"/>
  <c r="S80" i="15" s="1"/>
  <c r="I167" i="15"/>
  <c r="K167" i="15" s="1"/>
  <c r="O167" i="15" s="1"/>
  <c r="M123" i="15"/>
  <c r="Q123" i="15" s="1"/>
  <c r="S123" i="15" s="1"/>
  <c r="I218" i="15"/>
  <c r="K218" i="15" s="1"/>
  <c r="F156" i="15"/>
  <c r="J191" i="15"/>
  <c r="N191" i="15" s="1"/>
  <c r="T191" i="15" s="1"/>
  <c r="V191" i="15" s="1"/>
  <c r="H156" i="15"/>
  <c r="I208" i="15"/>
  <c r="K208" i="15" s="1"/>
  <c r="J213" i="15"/>
  <c r="N213" i="15" s="1"/>
  <c r="T213" i="15" s="1"/>
  <c r="V213" i="15" s="1"/>
  <c r="F316" i="15"/>
  <c r="F35" i="7"/>
  <c r="E150" i="9"/>
  <c r="D150" i="9"/>
  <c r="F333" i="15"/>
  <c r="J326" i="15"/>
  <c r="F325" i="15"/>
  <c r="L325" i="15" s="1"/>
  <c r="F307" i="15"/>
  <c r="L301" i="15"/>
  <c r="M303" i="15"/>
  <c r="Q303" i="15" s="1"/>
  <c r="S303" i="15" s="1"/>
  <c r="G327" i="15"/>
  <c r="J312" i="15"/>
  <c r="H326" i="15"/>
  <c r="H320" i="15"/>
  <c r="I313" i="15"/>
  <c r="K313" i="15" s="1"/>
  <c r="H310" i="15"/>
  <c r="I315" i="15"/>
  <c r="K315" i="15" s="1"/>
  <c r="I305" i="15"/>
  <c r="K305" i="15" s="1"/>
  <c r="M314" i="15"/>
  <c r="Q314" i="15" s="1"/>
  <c r="S314" i="15" s="1"/>
  <c r="L281" i="15"/>
  <c r="L253" i="15"/>
  <c r="L302" i="15"/>
  <c r="L245" i="15"/>
  <c r="N242" i="15"/>
  <c r="T242" i="15" s="1"/>
  <c r="V242" i="15" s="1"/>
  <c r="G232" i="15"/>
  <c r="G228" i="15"/>
  <c r="F230" i="15"/>
  <c r="N40" i="15"/>
  <c r="T40" i="15" s="1"/>
  <c r="O230" i="15"/>
  <c r="L7" i="15"/>
  <c r="O7" i="15"/>
  <c r="O8" i="15"/>
  <c r="L8" i="15"/>
  <c r="N261" i="15"/>
  <c r="T261" i="15" s="1"/>
  <c r="V261" i="15" s="1"/>
  <c r="D162" i="11"/>
  <c r="C157" i="11"/>
  <c r="K158" i="11"/>
  <c r="G258" i="11"/>
  <c r="E144" i="11"/>
  <c r="G238" i="11"/>
  <c r="D184" i="11"/>
  <c r="F147" i="11"/>
  <c r="D243" i="11"/>
  <c r="E191" i="11"/>
  <c r="K148" i="11"/>
  <c r="H225" i="11"/>
  <c r="C162" i="11"/>
  <c r="H237" i="11"/>
  <c r="E218" i="11"/>
  <c r="F22" i="15"/>
  <c r="G40" i="15"/>
  <c r="G236" i="11"/>
  <c r="M95" i="15"/>
  <c r="Q95" i="15" s="1"/>
  <c r="S95" i="15" s="1"/>
  <c r="J117" i="15"/>
  <c r="I84" i="15"/>
  <c r="K84" i="15" s="1"/>
  <c r="I158" i="15"/>
  <c r="K158" i="15" s="1"/>
  <c r="J177" i="15"/>
  <c r="H173" i="15"/>
  <c r="G177" i="15"/>
  <c r="J225" i="15"/>
  <c r="N225" i="15" s="1"/>
  <c r="T225" i="15" s="1"/>
  <c r="V225" i="15" s="1"/>
  <c r="F229" i="15"/>
  <c r="O229" i="15" s="1"/>
  <c r="P229" i="15" s="1"/>
  <c r="I331" i="15"/>
  <c r="K331" i="15" s="1"/>
  <c r="L257" i="15"/>
  <c r="N314" i="15"/>
  <c r="T314" i="15" s="1"/>
  <c r="V314" i="15" s="1"/>
  <c r="L286" i="15"/>
  <c r="M331" i="15"/>
  <c r="Q331" i="15" s="1"/>
  <c r="S331" i="15" s="1"/>
  <c r="H332" i="15"/>
  <c r="J319" i="15"/>
  <c r="F326" i="15"/>
  <c r="J328" i="15"/>
  <c r="N328" i="15" s="1"/>
  <c r="T328" i="15" s="1"/>
  <c r="F331" i="15"/>
  <c r="G307" i="15"/>
  <c r="H303" i="15"/>
  <c r="H317" i="15"/>
  <c r="G322" i="15"/>
  <c r="M313" i="15"/>
  <c r="Q313" i="15" s="1"/>
  <c r="S313" i="15" s="1"/>
  <c r="J305" i="15"/>
  <c r="L280" i="15"/>
  <c r="L299" i="15"/>
  <c r="L288" i="15"/>
  <c r="L252" i="15"/>
  <c r="N272" i="15"/>
  <c r="T272" i="15" s="1"/>
  <c r="V272" i="15" s="1"/>
  <c r="L261" i="15"/>
  <c r="N218" i="15"/>
  <c r="T218" i="15" s="1"/>
  <c r="O175" i="15"/>
  <c r="N167" i="15"/>
  <c r="T167" i="15" s="1"/>
  <c r="V167" i="15" s="1"/>
  <c r="N154" i="15"/>
  <c r="T154" i="15" s="1"/>
  <c r="N94" i="15"/>
  <c r="T94" i="15" s="1"/>
  <c r="V94" i="15" s="1"/>
  <c r="N248" i="15"/>
  <c r="T248" i="15" s="1"/>
  <c r="V248" i="15" s="1"/>
  <c r="N262" i="15"/>
  <c r="T262" i="15" s="1"/>
  <c r="V262" i="15" s="1"/>
  <c r="L255" i="15"/>
  <c r="N247" i="15"/>
  <c r="T247" i="15" s="1"/>
  <c r="V247" i="15" s="1"/>
  <c r="F37" i="7"/>
  <c r="F76" i="6"/>
  <c r="F62" i="4"/>
  <c r="I253" i="11"/>
  <c r="E236" i="11"/>
  <c r="J171" i="11"/>
  <c r="K137" i="11"/>
  <c r="H193" i="11"/>
  <c r="D154" i="11"/>
  <c r="K250" i="11"/>
  <c r="H197" i="11"/>
  <c r="H156" i="11"/>
  <c r="H254" i="11"/>
  <c r="E204" i="11"/>
  <c r="J157" i="11"/>
  <c r="D237" i="11"/>
  <c r="C171" i="11"/>
  <c r="I224" i="11"/>
  <c r="M53" i="15"/>
  <c r="Q53" i="15" s="1"/>
  <c r="S53" i="15" s="1"/>
  <c r="J72" i="15"/>
  <c r="K242" i="11"/>
  <c r="H65" i="15"/>
  <c r="L65" i="15" s="1"/>
  <c r="M49" i="15"/>
  <c r="Q49" i="15" s="1"/>
  <c r="S49" i="15" s="1"/>
  <c r="F84" i="15"/>
  <c r="F112" i="15"/>
  <c r="M149" i="15"/>
  <c r="Q149" i="15" s="1"/>
  <c r="S149" i="15" s="1"/>
  <c r="I142" i="15"/>
  <c r="K142" i="15" s="1"/>
  <c r="J217" i="15"/>
  <c r="N217" i="15" s="1"/>
  <c r="T217" i="15" s="1"/>
  <c r="M193" i="15"/>
  <c r="Q193" i="15" s="1"/>
  <c r="S193" i="15" s="1"/>
  <c r="M224" i="15"/>
  <c r="Q224" i="15" s="1"/>
  <c r="S224" i="15" s="1"/>
  <c r="H304" i="15"/>
  <c r="F57" i="6"/>
  <c r="I329" i="15"/>
  <c r="K329" i="15" s="1"/>
  <c r="H319" i="15"/>
  <c r="J321" i="15"/>
  <c r="F329" i="15"/>
  <c r="J330" i="15"/>
  <c r="J318" i="15"/>
  <c r="N318" i="15" s="1"/>
  <c r="T318" i="15" s="1"/>
  <c r="V318" i="15" s="1"/>
  <c r="H307" i="15"/>
  <c r="N296" i="15"/>
  <c r="T296" i="15" s="1"/>
  <c r="I320" i="15"/>
  <c r="K320" i="15" s="1"/>
  <c r="F324" i="15"/>
  <c r="L324" i="15" s="1"/>
  <c r="I317" i="15"/>
  <c r="K317" i="15" s="1"/>
  <c r="M320" i="15"/>
  <c r="Q320" i="15" s="1"/>
  <c r="S320" i="15" s="1"/>
  <c r="F309" i="15"/>
  <c r="M310" i="15"/>
  <c r="Q310" i="15" s="1"/>
  <c r="S310" i="15" s="1"/>
  <c r="F315" i="15"/>
  <c r="L315" i="15" s="1"/>
  <c r="H309" i="15"/>
  <c r="L309" i="15" s="1"/>
  <c r="H322" i="15"/>
  <c r="L322" i="15" s="1"/>
  <c r="L295" i="15"/>
  <c r="L290" i="15"/>
  <c r="F305" i="15"/>
  <c r="L305" i="15" s="1"/>
  <c r="H314" i="15"/>
  <c r="L314" i="15" s="1"/>
  <c r="L297" i="15"/>
  <c r="L265" i="15"/>
  <c r="N280" i="15"/>
  <c r="T280" i="15" s="1"/>
  <c r="V280" i="15" s="1"/>
  <c r="H231" i="15"/>
  <c r="L231" i="15" s="1"/>
  <c r="L258" i="15"/>
  <c r="L249" i="15"/>
  <c r="L230" i="15"/>
  <c r="N187" i="15"/>
  <c r="T187" i="15" s="1"/>
  <c r="N175" i="15"/>
  <c r="T175" i="15" s="1"/>
  <c r="V175" i="15" s="1"/>
  <c r="O332" i="15"/>
  <c r="O310" i="15"/>
  <c r="O312" i="15"/>
  <c r="O329" i="15"/>
  <c r="O309" i="15"/>
  <c r="O318" i="15"/>
  <c r="P318" i="15" s="1"/>
  <c r="O315" i="15"/>
  <c r="O313" i="15"/>
  <c r="C172" i="11"/>
  <c r="C167" i="11"/>
  <c r="I180" i="11"/>
  <c r="K176" i="11"/>
  <c r="D206" i="11"/>
  <c r="E163" i="11"/>
  <c r="E127" i="11"/>
  <c r="E211" i="11"/>
  <c r="G166" i="11"/>
  <c r="G131" i="11"/>
  <c r="I216" i="11"/>
  <c r="J166" i="11"/>
  <c r="J245" i="11"/>
  <c r="D179" i="11"/>
  <c r="C231" i="11"/>
  <c r="F190" i="11"/>
  <c r="I90" i="15"/>
  <c r="K90" i="15" s="1"/>
  <c r="J85" i="15"/>
  <c r="N85" i="15" s="1"/>
  <c r="T85" i="15" s="1"/>
  <c r="H97" i="15"/>
  <c r="J104" i="15"/>
  <c r="N104" i="15" s="1"/>
  <c r="T104" i="15" s="1"/>
  <c r="V104" i="15" s="1"/>
  <c r="M182" i="15"/>
  <c r="Q182" i="15" s="1"/>
  <c r="S182" i="15" s="1"/>
  <c r="M159" i="15"/>
  <c r="Q159" i="15" s="1"/>
  <c r="S159" i="15" s="1"/>
  <c r="F192" i="15"/>
  <c r="F233" i="15"/>
  <c r="O233" i="15" s="1"/>
  <c r="P233" i="15" s="1"/>
  <c r="M213" i="15"/>
  <c r="Q213" i="15" s="1"/>
  <c r="S213" i="15" s="1"/>
  <c r="L272" i="15"/>
  <c r="O18" i="15"/>
  <c r="P18" i="15" s="1"/>
  <c r="L18" i="15"/>
  <c r="E258" i="9"/>
  <c r="D258" i="9"/>
  <c r="J311" i="15"/>
  <c r="H330" i="15"/>
  <c r="L330" i="15" s="1"/>
  <c r="G330" i="15"/>
  <c r="M328" i="15"/>
  <c r="Q328" i="15" s="1"/>
  <c r="S328" i="15" s="1"/>
  <c r="H311" i="15"/>
  <c r="M327" i="15"/>
  <c r="Q327" i="15" s="1"/>
  <c r="S327" i="15" s="1"/>
  <c r="F330" i="15"/>
  <c r="I304" i="15"/>
  <c r="K304" i="15" s="1"/>
  <c r="F318" i="15"/>
  <c r="M309" i="15"/>
  <c r="Q309" i="15" s="1"/>
  <c r="S309" i="15" s="1"/>
  <c r="G324" i="15"/>
  <c r="F317" i="15"/>
  <c r="O317" i="15" s="1"/>
  <c r="L320" i="15"/>
  <c r="L310" i="15"/>
  <c r="I309" i="15"/>
  <c r="K309" i="15" s="1"/>
  <c r="F322" i="15"/>
  <c r="M317" i="15"/>
  <c r="Q317" i="15" s="1"/>
  <c r="S317" i="15" s="1"/>
  <c r="I314" i="15"/>
  <c r="K314" i="15" s="1"/>
  <c r="O314" i="15" s="1"/>
  <c r="P314" i="15" s="1"/>
  <c r="J237" i="15"/>
  <c r="N286" i="15"/>
  <c r="T286" i="15" s="1"/>
  <c r="V286" i="15" s="1"/>
  <c r="N302" i="15"/>
  <c r="T302" i="15" s="1"/>
  <c r="V302" i="15" s="1"/>
  <c r="J236" i="15"/>
  <c r="N236" i="15" s="1"/>
  <c r="T236" i="15" s="1"/>
  <c r="V236" i="15" s="1"/>
  <c r="N250" i="15"/>
  <c r="T250" i="15" s="1"/>
  <c r="M234" i="15"/>
  <c r="Q234" i="15" s="1"/>
  <c r="S234" i="15" s="1"/>
  <c r="N219" i="15"/>
  <c r="T219" i="15" s="1"/>
  <c r="V219" i="15" s="1"/>
  <c r="F31" i="7"/>
  <c r="F25" i="7"/>
  <c r="F79" i="6"/>
  <c r="F73" i="6"/>
  <c r="F65" i="6"/>
  <c r="F59" i="6"/>
  <c r="F51" i="6"/>
  <c r="F43" i="6"/>
  <c r="F35" i="6"/>
  <c r="F29" i="6"/>
  <c r="F19" i="6"/>
  <c r="F60" i="3"/>
  <c r="F52" i="3"/>
  <c r="F49" i="3"/>
  <c r="F46" i="3"/>
  <c r="F32" i="3"/>
  <c r="F24" i="3"/>
  <c r="F18" i="3"/>
  <c r="F61" i="2"/>
  <c r="F58" i="2"/>
  <c r="F40" i="2"/>
  <c r="F34" i="2"/>
  <c r="F28" i="2"/>
  <c r="F36" i="1"/>
  <c r="F22" i="8" s="1"/>
  <c r="F31" i="6"/>
  <c r="F71" i="4"/>
  <c r="F65" i="4"/>
  <c r="F59" i="4"/>
  <c r="F37" i="4"/>
  <c r="F23" i="4"/>
  <c r="F43" i="3"/>
  <c r="F37" i="3"/>
  <c r="F21" i="3"/>
  <c r="F45" i="2"/>
  <c r="F37" i="2"/>
  <c r="F33" i="1"/>
  <c r="F20" i="8" s="1"/>
  <c r="F24" i="6"/>
  <c r="F25" i="5"/>
  <c r="F57" i="4"/>
  <c r="F64" i="2"/>
  <c r="F25" i="1"/>
  <c r="F55" i="7"/>
  <c r="F52" i="7"/>
  <c r="F39" i="7"/>
  <c r="F33" i="7"/>
  <c r="F27" i="7"/>
  <c r="F21" i="7"/>
  <c r="F81" i="6"/>
  <c r="F67" i="6"/>
  <c r="F61" i="6"/>
  <c r="F53" i="6"/>
  <c r="F45" i="6"/>
  <c r="F37" i="6"/>
  <c r="F23" i="6"/>
  <c r="F35" i="5"/>
  <c r="F27" i="5"/>
  <c r="F45" i="4"/>
  <c r="F31" i="4"/>
  <c r="F57" i="3"/>
  <c r="F29" i="3"/>
  <c r="F66" i="2"/>
  <c r="F51" i="2"/>
  <c r="F31" i="2"/>
  <c r="F25" i="2"/>
  <c r="F27" i="1"/>
  <c r="F18" i="4"/>
  <c r="F22" i="3"/>
  <c r="F48" i="7"/>
  <c r="F45" i="7"/>
  <c r="F42" i="7"/>
  <c r="F36" i="7"/>
  <c r="F30" i="7"/>
  <c r="F24" i="7"/>
  <c r="F78" i="6"/>
  <c r="F72" i="6"/>
  <c r="F64" i="6"/>
  <c r="F58" i="6"/>
  <c r="F50" i="6"/>
  <c r="F42" i="6"/>
  <c r="F34" i="6"/>
  <c r="F28" i="6"/>
  <c r="F20" i="6"/>
  <c r="F32" i="5"/>
  <c r="F24" i="5"/>
  <c r="F18" i="5"/>
  <c r="F56" i="4"/>
  <c r="F50" i="4"/>
  <c r="F42" i="4"/>
  <c r="F28" i="4"/>
  <c r="F54" i="3"/>
  <c r="F40" i="3"/>
  <c r="F34" i="3"/>
  <c r="F26" i="3"/>
  <c r="F63" i="2"/>
  <c r="F42" i="2"/>
  <c r="F22" i="2"/>
  <c r="F30" i="1"/>
  <c r="F24" i="1"/>
  <c r="F46" i="6"/>
  <c r="F66" i="4"/>
  <c r="F38" i="4"/>
  <c r="F32" i="4"/>
  <c r="F56" i="2"/>
  <c r="F35" i="4"/>
  <c r="F27" i="3"/>
  <c r="F83" i="6"/>
  <c r="F69" i="6"/>
  <c r="F55" i="6"/>
  <c r="F47" i="6"/>
  <c r="F39" i="6"/>
  <c r="F25" i="6"/>
  <c r="F37" i="5"/>
  <c r="F29" i="5"/>
  <c r="F21" i="5"/>
  <c r="F73" i="4"/>
  <c r="F67" i="4"/>
  <c r="F61" i="4"/>
  <c r="F53" i="4"/>
  <c r="F47" i="4"/>
  <c r="F39" i="4"/>
  <c r="F33" i="4"/>
  <c r="F25" i="4"/>
  <c r="F19" i="4"/>
  <c r="F59" i="3"/>
  <c r="F48" i="3"/>
  <c r="F45" i="3"/>
  <c r="F31" i="3"/>
  <c r="F23" i="3"/>
  <c r="F60" i="2"/>
  <c r="F57" i="2"/>
  <c r="F39" i="2"/>
  <c r="F33" i="2"/>
  <c r="F27" i="2"/>
  <c r="F35" i="1"/>
  <c r="F60" i="4"/>
  <c r="F52" i="4"/>
  <c r="F46" i="4"/>
  <c r="F32" i="2"/>
  <c r="F33" i="5"/>
  <c r="F54" i="7"/>
  <c r="F51" i="7"/>
  <c r="F38" i="7"/>
  <c r="F32" i="7"/>
  <c r="F26" i="7"/>
  <c r="F20" i="7"/>
  <c r="F80" i="6"/>
  <c r="F74" i="6"/>
  <c r="F66" i="6"/>
  <c r="F60" i="6"/>
  <c r="F52" i="6"/>
  <c r="F44" i="6"/>
  <c r="F36" i="6"/>
  <c r="F30" i="6"/>
  <c r="F18" i="6"/>
  <c r="F34" i="5"/>
  <c r="F26" i="5"/>
  <c r="F70" i="4"/>
  <c r="F64" i="4"/>
  <c r="F58" i="4"/>
  <c r="F44" i="4"/>
  <c r="F36" i="4"/>
  <c r="F30" i="4"/>
  <c r="F22" i="4"/>
  <c r="F56" i="3"/>
  <c r="F42" i="3"/>
  <c r="F36" i="3"/>
  <c r="F28" i="3"/>
  <c r="F20" i="3"/>
  <c r="F65" i="2"/>
  <c r="F50" i="2"/>
  <c r="F44" i="2"/>
  <c r="F36" i="2"/>
  <c r="F30" i="2"/>
  <c r="F24" i="2"/>
  <c r="F32" i="1"/>
  <c r="F19" i="8" s="1"/>
  <c r="F26" i="1"/>
  <c r="F44" i="3"/>
  <c r="F43" i="4"/>
  <c r="F43" i="2"/>
  <c r="F23" i="2"/>
  <c r="F61" i="3"/>
  <c r="F53" i="3"/>
  <c r="F50" i="3"/>
  <c r="F39" i="3"/>
  <c r="F33" i="3"/>
  <c r="F25" i="3"/>
  <c r="F62" i="2"/>
  <c r="F53" i="2"/>
  <c r="F41" i="2"/>
  <c r="F29" i="1"/>
  <c r="F23" i="1"/>
  <c r="F82" i="6"/>
  <c r="F68" i="6"/>
  <c r="F54" i="6"/>
  <c r="F38" i="6"/>
  <c r="F36" i="5"/>
  <c r="F28" i="5"/>
  <c r="F20" i="5"/>
  <c r="F72" i="4"/>
  <c r="F24" i="4"/>
  <c r="F58" i="3"/>
  <c r="F30" i="3"/>
  <c r="F26" i="2"/>
  <c r="F34" i="1"/>
  <c r="F21" i="8" s="1"/>
  <c r="F29" i="4"/>
  <c r="F21" i="4"/>
  <c r="F55" i="3"/>
  <c r="F49" i="2"/>
  <c r="F31" i="1"/>
  <c r="F46" i="2"/>
  <c r="F38" i="2"/>
  <c r="F69" i="4"/>
  <c r="F41" i="3"/>
  <c r="F35" i="3"/>
  <c r="F41" i="7"/>
  <c r="G329" i="15"/>
  <c r="G311" i="15"/>
  <c r="M319" i="15"/>
  <c r="Q319" i="15" s="1"/>
  <c r="S319" i="15" s="1"/>
  <c r="F308" i="15"/>
  <c r="O308" i="15" s="1"/>
  <c r="P308" i="15" s="1"/>
  <c r="H308" i="15"/>
  <c r="M304" i="15"/>
  <c r="Q304" i="15" s="1"/>
  <c r="S304" i="15" s="1"/>
  <c r="F304" i="15"/>
  <c r="O330" i="15" s="1"/>
  <c r="P330" i="15" s="1"/>
  <c r="F313" i="15"/>
  <c r="L313" i="15" s="1"/>
  <c r="M225" i="15"/>
  <c r="Q225" i="15" s="1"/>
  <c r="S225" i="15" s="1"/>
  <c r="G209" i="15"/>
  <c r="F226" i="15"/>
  <c r="L226" i="15" s="1"/>
  <c r="G235" i="15"/>
  <c r="H193" i="15"/>
  <c r="G229" i="15"/>
  <c r="F212" i="15"/>
  <c r="G221" i="15"/>
  <c r="F221" i="15"/>
  <c r="M205" i="15"/>
  <c r="Q205" i="15" s="1"/>
  <c r="S205" i="15" s="1"/>
  <c r="M217" i="15"/>
  <c r="Q217" i="15" s="1"/>
  <c r="S217" i="15" s="1"/>
  <c r="F231" i="15"/>
  <c r="O231" i="15" s="1"/>
  <c r="P231" i="15" s="1"/>
  <c r="F190" i="15"/>
  <c r="J205" i="15"/>
  <c r="N205" i="15" s="1"/>
  <c r="T205" i="15" s="1"/>
  <c r="V205" i="15" s="1"/>
  <c r="H224" i="15"/>
  <c r="I192" i="15"/>
  <c r="K192" i="15" s="1"/>
  <c r="I176" i="15"/>
  <c r="K176" i="15" s="1"/>
  <c r="H148" i="15"/>
  <c r="F100" i="15"/>
  <c r="O100" i="15" s="1"/>
  <c r="H192" i="15"/>
  <c r="G181" i="15"/>
  <c r="G164" i="15"/>
  <c r="I190" i="15"/>
  <c r="K190" i="15" s="1"/>
  <c r="F203" i="15"/>
  <c r="I172" i="15"/>
  <c r="K172" i="15" s="1"/>
  <c r="G190" i="15"/>
  <c r="H169" i="15"/>
  <c r="L169" i="15" s="1"/>
  <c r="F186" i="15"/>
  <c r="L186" i="15" s="1"/>
  <c r="M148" i="15"/>
  <c r="Q148" i="15" s="1"/>
  <c r="S148" i="15" s="1"/>
  <c r="F183" i="15"/>
  <c r="L183" i="15" s="1"/>
  <c r="M157" i="15"/>
  <c r="Q157" i="15" s="1"/>
  <c r="S157" i="15" s="1"/>
  <c r="F141" i="15"/>
  <c r="L141" i="15" s="1"/>
  <c r="G174" i="15"/>
  <c r="L174" i="15" s="1"/>
  <c r="I153" i="15"/>
  <c r="K153" i="15" s="1"/>
  <c r="I170" i="15"/>
  <c r="K170" i="15" s="1"/>
  <c r="F150" i="15"/>
  <c r="L150" i="15" s="1"/>
  <c r="J181" i="15"/>
  <c r="N181" i="15" s="1"/>
  <c r="T181" i="15" s="1"/>
  <c r="M152" i="15"/>
  <c r="Q152" i="15" s="1"/>
  <c r="S152" i="15" s="1"/>
  <c r="G179" i="15"/>
  <c r="G148" i="15"/>
  <c r="J152" i="15"/>
  <c r="N152" i="15" s="1"/>
  <c r="T152" i="15" s="1"/>
  <c r="H191" i="15"/>
  <c r="L191" i="15" s="1"/>
  <c r="I149" i="15"/>
  <c r="K149" i="15" s="1"/>
  <c r="M120" i="15"/>
  <c r="Q120" i="15" s="1"/>
  <c r="S120" i="15" s="1"/>
  <c r="G73" i="15"/>
  <c r="F124" i="15"/>
  <c r="J103" i="15"/>
  <c r="N103" i="15" s="1"/>
  <c r="T103" i="15" s="1"/>
  <c r="V103" i="15" s="1"/>
  <c r="H109" i="15"/>
  <c r="F73" i="15"/>
  <c r="I122" i="15"/>
  <c r="K122" i="15" s="1"/>
  <c r="H103" i="15"/>
  <c r="L103" i="15" s="1"/>
  <c r="H84" i="15"/>
  <c r="M141" i="15"/>
  <c r="Q141" i="15" s="1"/>
  <c r="S141" i="15" s="1"/>
  <c r="I119" i="15"/>
  <c r="K119" i="15" s="1"/>
  <c r="G96" i="15"/>
  <c r="G149" i="15"/>
  <c r="F113" i="15"/>
  <c r="G162" i="15"/>
  <c r="I123" i="15"/>
  <c r="K123" i="15" s="1"/>
  <c r="F97" i="15"/>
  <c r="H81" i="15"/>
  <c r="L81" i="15" s="1"/>
  <c r="G117" i="15"/>
  <c r="L117" i="15" s="1"/>
  <c r="M84" i="15"/>
  <c r="Q84" i="15" s="1"/>
  <c r="S84" i="15" s="1"/>
  <c r="H45" i="15"/>
  <c r="G77" i="15"/>
  <c r="J91" i="15"/>
  <c r="J130" i="15"/>
  <c r="N130" i="15" s="1"/>
  <c r="T130" i="15" s="1"/>
  <c r="V130" i="15" s="1"/>
  <c r="G124" i="15"/>
  <c r="J63" i="15"/>
  <c r="M88" i="15"/>
  <c r="Q88" i="15" s="1"/>
  <c r="S88" i="15" s="1"/>
  <c r="I137" i="15"/>
  <c r="K137" i="15" s="1"/>
  <c r="H85" i="15"/>
  <c r="F63" i="15"/>
  <c r="I40" i="15"/>
  <c r="K40" i="15" s="1"/>
  <c r="F257" i="11"/>
  <c r="F249" i="11"/>
  <c r="C242" i="11"/>
  <c r="I235" i="11"/>
  <c r="E229" i="11"/>
  <c r="K222" i="11"/>
  <c r="H215" i="11"/>
  <c r="H206" i="11"/>
  <c r="I197" i="11"/>
  <c r="I188" i="11"/>
  <c r="M66" i="15"/>
  <c r="Q66" i="15" s="1"/>
  <c r="S66" i="15" s="1"/>
  <c r="M36" i="15"/>
  <c r="Q36" i="15" s="1"/>
  <c r="S36" i="15" s="1"/>
  <c r="H54" i="15"/>
  <c r="H22" i="15"/>
  <c r="F81" i="15"/>
  <c r="F49" i="15"/>
  <c r="G19" i="15"/>
  <c r="M68" i="15"/>
  <c r="Q68" i="15" s="1"/>
  <c r="S68" i="15" s="1"/>
  <c r="I31" i="15"/>
  <c r="K31" i="15" s="1"/>
  <c r="I14" i="15"/>
  <c r="K14" i="15" s="1"/>
  <c r="H56" i="15"/>
  <c r="L56" i="15" s="1"/>
  <c r="F34" i="15"/>
  <c r="H20" i="15"/>
  <c r="J74" i="15"/>
  <c r="N74" i="15" s="1"/>
  <c r="T74" i="15" s="1"/>
  <c r="V74" i="15" s="1"/>
  <c r="G38" i="15"/>
  <c r="L38" i="15" s="1"/>
  <c r="C243" i="11"/>
  <c r="I236" i="11"/>
  <c r="E230" i="11"/>
  <c r="K223" i="11"/>
  <c r="H216" i="11"/>
  <c r="G208" i="11"/>
  <c r="I198" i="11"/>
  <c r="G53" i="15"/>
  <c r="F33" i="15"/>
  <c r="F236" i="11"/>
  <c r="J224" i="11"/>
  <c r="E215" i="11"/>
  <c r="F205" i="11"/>
  <c r="G196" i="11"/>
  <c r="H186" i="11"/>
  <c r="F178" i="11"/>
  <c r="F169" i="11"/>
  <c r="F152" i="11"/>
  <c r="F143" i="11"/>
  <c r="C136" i="11"/>
  <c r="C127" i="11"/>
  <c r="J253" i="11"/>
  <c r="J244" i="11"/>
  <c r="D236" i="11"/>
  <c r="F224" i="11"/>
  <c r="C214" i="11"/>
  <c r="C202" i="11"/>
  <c r="G193" i="11"/>
  <c r="J183" i="11"/>
  <c r="J175" i="11"/>
  <c r="D165" i="11"/>
  <c r="D156" i="11"/>
  <c r="C148" i="11"/>
  <c r="C139" i="11"/>
  <c r="E129" i="11"/>
  <c r="I254" i="11"/>
  <c r="K241" i="11"/>
  <c r="F228" i="11"/>
  <c r="D215" i="11"/>
  <c r="K202" i="11"/>
  <c r="J186" i="11"/>
  <c r="H178" i="11"/>
  <c r="I168" i="11"/>
  <c r="G158" i="11"/>
  <c r="H149" i="11"/>
  <c r="H139" i="11"/>
  <c r="I129" i="11"/>
  <c r="I241" i="11"/>
  <c r="H229" i="11"/>
  <c r="G216" i="11"/>
  <c r="J197" i="11"/>
  <c r="F183" i="11"/>
  <c r="F175" i="11"/>
  <c r="H165" i="11"/>
  <c r="G155" i="11"/>
  <c r="E146" i="11"/>
  <c r="E136" i="11"/>
  <c r="G126" i="11"/>
  <c r="G248" i="11"/>
  <c r="J235" i="11"/>
  <c r="I222" i="11"/>
  <c r="J209" i="11"/>
  <c r="F196" i="11"/>
  <c r="E183" i="11"/>
  <c r="E175" i="11"/>
  <c r="G165" i="11"/>
  <c r="E155" i="11"/>
  <c r="D146" i="11"/>
  <c r="D136" i="11"/>
  <c r="E126" i="11"/>
  <c r="I249" i="11"/>
  <c r="H235" i="11"/>
  <c r="G222" i="11"/>
  <c r="F206" i="11"/>
  <c r="I190" i="11"/>
  <c r="C181" i="11"/>
  <c r="D172" i="11"/>
  <c r="E162" i="11"/>
  <c r="E153" i="11"/>
  <c r="E143" i="11"/>
  <c r="C132" i="11"/>
  <c r="G257" i="11"/>
  <c r="F246" i="11"/>
  <c r="K232" i="11"/>
  <c r="K220" i="11"/>
  <c r="K204" i="11"/>
  <c r="I191" i="11"/>
  <c r="J243" i="11"/>
  <c r="D230" i="11"/>
  <c r="J210" i="11"/>
  <c r="K195" i="11"/>
  <c r="K183" i="11"/>
  <c r="K175" i="11"/>
  <c r="J136" i="11"/>
  <c r="K244" i="11"/>
  <c r="H232" i="11"/>
  <c r="H220" i="11"/>
  <c r="D203" i="11"/>
  <c r="E190" i="11"/>
  <c r="I179" i="11"/>
  <c r="K169" i="11"/>
  <c r="K157" i="11"/>
  <c r="J147" i="11"/>
  <c r="J134" i="11"/>
  <c r="C257" i="11"/>
  <c r="I167" i="11"/>
  <c r="I126" i="11"/>
  <c r="I157" i="11"/>
  <c r="F227" i="11"/>
  <c r="I154" i="11"/>
  <c r="J216" i="11"/>
  <c r="J159" i="11"/>
  <c r="C151" i="11"/>
  <c r="J234" i="11"/>
  <c r="J168" i="11"/>
  <c r="C249" i="11"/>
  <c r="I158" i="11"/>
  <c r="F53" i="7"/>
  <c r="I134" i="11"/>
  <c r="F74" i="4"/>
  <c r="F40" i="6"/>
  <c r="F84" i="6"/>
  <c r="F43" i="7"/>
  <c r="I57" i="15"/>
  <c r="K57" i="15" s="1"/>
  <c r="H21" i="15"/>
  <c r="J67" i="15"/>
  <c r="G26" i="15"/>
  <c r="J30" i="15"/>
  <c r="M105" i="15"/>
  <c r="Q105" i="15" s="1"/>
  <c r="S105" i="15" s="1"/>
  <c r="M47" i="15"/>
  <c r="Q47" i="15" s="1"/>
  <c r="S47" i="15" s="1"/>
  <c r="H48" i="15"/>
  <c r="F33" i="6"/>
  <c r="F63" i="6"/>
  <c r="I326" i="15"/>
  <c r="K326" i="15" s="1"/>
  <c r="I306" i="15"/>
  <c r="K306" i="15" s="1"/>
  <c r="O306" i="15" s="1"/>
  <c r="P306" i="15" s="1"/>
  <c r="I312" i="15"/>
  <c r="K312" i="15" s="1"/>
  <c r="M306" i="15"/>
  <c r="Q306" i="15" s="1"/>
  <c r="S306" i="15" s="1"/>
  <c r="M307" i="15"/>
  <c r="Q307" i="15" s="1"/>
  <c r="S307" i="15" s="1"/>
  <c r="G303" i="15"/>
  <c r="J303" i="15"/>
  <c r="G304" i="15"/>
  <c r="I237" i="15"/>
  <c r="K237" i="15" s="1"/>
  <c r="J197" i="15"/>
  <c r="N197" i="15" s="1"/>
  <c r="T197" i="15" s="1"/>
  <c r="V197" i="15" s="1"/>
  <c r="F224" i="15"/>
  <c r="H229" i="15"/>
  <c r="L229" i="15" s="1"/>
  <c r="M190" i="15"/>
  <c r="Q190" i="15" s="1"/>
  <c r="S190" i="15" s="1"/>
  <c r="H228" i="15"/>
  <c r="L228" i="15" s="1"/>
  <c r="J209" i="15"/>
  <c r="N209" i="15" s="1"/>
  <c r="T209" i="15" s="1"/>
  <c r="V209" i="15" s="1"/>
  <c r="I216" i="15"/>
  <c r="K216" i="15" s="1"/>
  <c r="I220" i="15"/>
  <c r="K220" i="15" s="1"/>
  <c r="J233" i="15"/>
  <c r="G215" i="15"/>
  <c r="M229" i="15"/>
  <c r="Q229" i="15" s="1"/>
  <c r="S229" i="15" s="1"/>
  <c r="H189" i="15"/>
  <c r="J201" i="15"/>
  <c r="N201" i="15" s="1"/>
  <c r="T201" i="15" s="1"/>
  <c r="V201" i="15" s="1"/>
  <c r="F213" i="15"/>
  <c r="I188" i="15"/>
  <c r="K188" i="15" s="1"/>
  <c r="M173" i="15"/>
  <c r="Q173" i="15" s="1"/>
  <c r="S173" i="15" s="1"/>
  <c r="H136" i="15"/>
  <c r="M96" i="15"/>
  <c r="Q96" i="15" s="1"/>
  <c r="S96" i="15" s="1"/>
  <c r="J189" i="15"/>
  <c r="N189" i="15" s="1"/>
  <c r="T189" i="15" s="1"/>
  <c r="I180" i="15"/>
  <c r="K180" i="15" s="1"/>
  <c r="M160" i="15"/>
  <c r="Q160" i="15" s="1"/>
  <c r="S160" i="15" s="1"/>
  <c r="G189" i="15"/>
  <c r="F193" i="15"/>
  <c r="J227" i="15"/>
  <c r="N227" i="15" s="1"/>
  <c r="T227" i="15" s="1"/>
  <c r="V227" i="15" s="1"/>
  <c r="G186" i="15"/>
  <c r="H168" i="15"/>
  <c r="M181" i="15"/>
  <c r="Q181" i="15" s="1"/>
  <c r="S181" i="15" s="1"/>
  <c r="G144" i="15"/>
  <c r="M174" i="15"/>
  <c r="Q174" i="15" s="1"/>
  <c r="S174" i="15" s="1"/>
  <c r="G156" i="15"/>
  <c r="F140" i="15"/>
  <c r="H171" i="15"/>
  <c r="I150" i="15"/>
  <c r="K150" i="15" s="1"/>
  <c r="J169" i="15"/>
  <c r="I147" i="15"/>
  <c r="K147" i="15" s="1"/>
  <c r="H180" i="15"/>
  <c r="L180" i="15" s="1"/>
  <c r="J148" i="15"/>
  <c r="N148" i="15" s="1"/>
  <c r="T148" i="15" s="1"/>
  <c r="V148" i="15" s="1"/>
  <c r="G178" i="15"/>
  <c r="F147" i="15"/>
  <c r="J149" i="15"/>
  <c r="M167" i="15"/>
  <c r="Q167" i="15" s="1"/>
  <c r="S167" i="15" s="1"/>
  <c r="I141" i="15"/>
  <c r="K141" i="15" s="1"/>
  <c r="F109" i="15"/>
  <c r="J61" i="15"/>
  <c r="J121" i="15"/>
  <c r="N121" i="15" s="1"/>
  <c r="T121" i="15" s="1"/>
  <c r="V121" i="15" s="1"/>
  <c r="M189" i="15"/>
  <c r="Q189" i="15" s="1"/>
  <c r="S189" i="15" s="1"/>
  <c r="G104" i="15"/>
  <c r="M69" i="15"/>
  <c r="Q69" i="15" s="1"/>
  <c r="S69" i="15" s="1"/>
  <c r="J119" i="15"/>
  <c r="N119" i="15" s="1"/>
  <c r="T119" i="15" s="1"/>
  <c r="M100" i="15"/>
  <c r="Q100" i="15" s="1"/>
  <c r="S100" i="15" s="1"/>
  <c r="J83" i="15"/>
  <c r="N83" i="15" s="1"/>
  <c r="T83" i="15" s="1"/>
  <c r="G140" i="15"/>
  <c r="M117" i="15"/>
  <c r="Q117" i="15" s="1"/>
  <c r="S117" i="15" s="1"/>
  <c r="J95" i="15"/>
  <c r="H141" i="15"/>
  <c r="F106" i="15"/>
  <c r="O106" i="15" s="1"/>
  <c r="F152" i="15"/>
  <c r="F122" i="15"/>
  <c r="F95" i="15"/>
  <c r="J142" i="15"/>
  <c r="N142" i="15" s="1"/>
  <c r="T142" i="15" s="1"/>
  <c r="V142" i="15" s="1"/>
  <c r="M109" i="15"/>
  <c r="Q109" i="15" s="1"/>
  <c r="S109" i="15" s="1"/>
  <c r="F83" i="15"/>
  <c r="M35" i="15"/>
  <c r="Q35" i="15" s="1"/>
  <c r="S35" i="15" s="1"/>
  <c r="M73" i="15"/>
  <c r="Q73" i="15" s="1"/>
  <c r="S73" i="15" s="1"/>
  <c r="J80" i="15"/>
  <c r="J128" i="15"/>
  <c r="N128" i="15" s="1"/>
  <c r="T128" i="15" s="1"/>
  <c r="V128" i="15" s="1"/>
  <c r="J112" i="15"/>
  <c r="N112" i="15" s="1"/>
  <c r="T112" i="15" s="1"/>
  <c r="H62" i="15"/>
  <c r="I86" i="15"/>
  <c r="K86" i="15" s="1"/>
  <c r="G108" i="15"/>
  <c r="J81" i="15"/>
  <c r="H55" i="15"/>
  <c r="L55" i="15" s="1"/>
  <c r="J92" i="15"/>
  <c r="N92" i="15" s="1"/>
  <c r="T92" i="15" s="1"/>
  <c r="V92" i="15" s="1"/>
  <c r="F37" i="15"/>
  <c r="H256" i="11"/>
  <c r="H248" i="11"/>
  <c r="E241" i="11"/>
  <c r="K234" i="11"/>
  <c r="G228" i="11"/>
  <c r="C222" i="11"/>
  <c r="J214" i="11"/>
  <c r="J205" i="11"/>
  <c r="K196" i="11"/>
  <c r="K187" i="11"/>
  <c r="J64" i="15"/>
  <c r="N64" i="15" s="1"/>
  <c r="T64" i="15" s="1"/>
  <c r="M34" i="15"/>
  <c r="Q34" i="15" s="1"/>
  <c r="S34" i="15" s="1"/>
  <c r="F75" i="15"/>
  <c r="I52" i="15"/>
  <c r="K52" i="15" s="1"/>
  <c r="M20" i="15"/>
  <c r="Q20" i="15" s="1"/>
  <c r="S20" i="15" s="1"/>
  <c r="G70" i="15"/>
  <c r="H44" i="15"/>
  <c r="L44" i="15" s="1"/>
  <c r="G16" i="15"/>
  <c r="M60" i="15"/>
  <c r="Q60" i="15" s="1"/>
  <c r="S60" i="15" s="1"/>
  <c r="G29" i="15"/>
  <c r="J55" i="15"/>
  <c r="F31" i="15"/>
  <c r="O31" i="15" s="1"/>
  <c r="G17" i="15"/>
  <c r="H60" i="15"/>
  <c r="I37" i="15"/>
  <c r="K37" i="15" s="1"/>
  <c r="F258" i="11"/>
  <c r="F250" i="11"/>
  <c r="E242" i="11"/>
  <c r="K235" i="11"/>
  <c r="G229" i="11"/>
  <c r="C223" i="11"/>
  <c r="J215" i="11"/>
  <c r="J206" i="11"/>
  <c r="K197" i="11"/>
  <c r="F50" i="15"/>
  <c r="M32" i="15"/>
  <c r="Q32" i="15" s="1"/>
  <c r="S32" i="15" s="1"/>
  <c r="F235" i="11"/>
  <c r="H223" i="11"/>
  <c r="F214" i="11"/>
  <c r="G204" i="11"/>
  <c r="H195" i="11"/>
  <c r="I185" i="11"/>
  <c r="H177" i="11"/>
  <c r="H168" i="11"/>
  <c r="H159" i="11"/>
  <c r="H151" i="11"/>
  <c r="I141" i="11"/>
  <c r="F134" i="11"/>
  <c r="F126" i="11"/>
  <c r="I252" i="11"/>
  <c r="H243" i="11"/>
  <c r="D235" i="11"/>
  <c r="F223" i="11"/>
  <c r="C213" i="11"/>
  <c r="C201" i="11"/>
  <c r="J191" i="11"/>
  <c r="D182" i="11"/>
  <c r="D174" i="11"/>
  <c r="G163" i="11"/>
  <c r="F155" i="11"/>
  <c r="E147" i="11"/>
  <c r="E138" i="11"/>
  <c r="G128" i="11"/>
  <c r="G253" i="11"/>
  <c r="E240" i="11"/>
  <c r="E227" i="11"/>
  <c r="K213" i="11"/>
  <c r="H201" i="11"/>
  <c r="H185" i="11"/>
  <c r="G177" i="11"/>
  <c r="G167" i="11"/>
  <c r="H157" i="11"/>
  <c r="H148" i="11"/>
  <c r="H138" i="11"/>
  <c r="H128" i="11"/>
  <c r="D240" i="11"/>
  <c r="E228" i="11"/>
  <c r="J213" i="11"/>
  <c r="H196" i="11"/>
  <c r="G182" i="11"/>
  <c r="G174" i="11"/>
  <c r="H163" i="11"/>
  <c r="F154" i="11"/>
  <c r="G144" i="11"/>
  <c r="G134" i="11"/>
  <c r="K257" i="11"/>
  <c r="H246" i="11"/>
  <c r="G234" i="11"/>
  <c r="C221" i="11"/>
  <c r="I208" i="11"/>
  <c r="C195" i="11"/>
  <c r="E182" i="11"/>
  <c r="F163" i="11"/>
  <c r="E154" i="11"/>
  <c r="F144" i="11"/>
  <c r="E134" i="11"/>
  <c r="K258" i="11"/>
  <c r="F248" i="11"/>
  <c r="D234" i="11"/>
  <c r="H219" i="11"/>
  <c r="J203" i="11"/>
  <c r="J188" i="11"/>
  <c r="C180" i="11"/>
  <c r="D171" i="11"/>
  <c r="D161" i="11"/>
  <c r="E152" i="11"/>
  <c r="E141" i="11"/>
  <c r="C131" i="11"/>
  <c r="C245" i="11"/>
  <c r="H231" i="11"/>
  <c r="G219" i="11"/>
  <c r="I203" i="11"/>
  <c r="H190" i="11"/>
  <c r="C255" i="11"/>
  <c r="F242" i="11"/>
  <c r="J227" i="11"/>
  <c r="G209" i="11"/>
  <c r="J194" i="11"/>
  <c r="K182" i="11"/>
  <c r="K174" i="11"/>
  <c r="K134" i="11"/>
  <c r="C256" i="11"/>
  <c r="G243" i="11"/>
  <c r="F231" i="11"/>
  <c r="K216" i="11"/>
  <c r="K201" i="11"/>
  <c r="E188" i="11"/>
  <c r="J178" i="11"/>
  <c r="K168" i="11"/>
  <c r="K156" i="11"/>
  <c r="J146" i="11"/>
  <c r="J133" i="11"/>
  <c r="F252" i="11"/>
  <c r="I161" i="11"/>
  <c r="F232" i="11"/>
  <c r="C152" i="11"/>
  <c r="K211" i="11"/>
  <c r="I148" i="11"/>
  <c r="C190" i="11"/>
  <c r="C154" i="11"/>
  <c r="G210" i="11"/>
  <c r="I147" i="11"/>
  <c r="E220" i="11"/>
  <c r="J162" i="11"/>
  <c r="K229" i="11"/>
  <c r="C153" i="11"/>
  <c r="F47" i="7"/>
  <c r="F243" i="11"/>
  <c r="F26" i="4"/>
  <c r="F22" i="5"/>
  <c r="F18" i="7"/>
  <c r="F46" i="7"/>
  <c r="G33" i="15"/>
  <c r="M67" i="15"/>
  <c r="Q67" i="15" s="1"/>
  <c r="S67" i="15" s="1"/>
  <c r="I13" i="15"/>
  <c r="K13" i="15" s="1"/>
  <c r="J28" i="15"/>
  <c r="N28" i="15" s="1"/>
  <c r="T28" i="15" s="1"/>
  <c r="V28" i="15" s="1"/>
  <c r="F15" i="15"/>
  <c r="O15" i="15" s="1"/>
  <c r="P15" i="15" s="1"/>
  <c r="G58" i="15"/>
  <c r="I59" i="15"/>
  <c r="K59" i="15" s="1"/>
  <c r="I105" i="15"/>
  <c r="K105" i="15" s="1"/>
  <c r="F12" i="15"/>
  <c r="M39" i="15"/>
  <c r="Q39" i="15" s="1"/>
  <c r="S39" i="15" s="1"/>
  <c r="H15" i="15"/>
  <c r="L15" i="15" s="1"/>
  <c r="J32" i="15"/>
  <c r="N32" i="15" s="1"/>
  <c r="T32" i="15" s="1"/>
  <c r="V32" i="15" s="1"/>
  <c r="F38" i="15"/>
  <c r="M43" i="15"/>
  <c r="Q43" i="15" s="1"/>
  <c r="S43" i="15" s="1"/>
  <c r="I49" i="15"/>
  <c r="K49" i="15" s="1"/>
  <c r="I51" i="15"/>
  <c r="K51" i="15" s="1"/>
  <c r="O51" i="15" s="1"/>
  <c r="P51" i="15" s="1"/>
  <c r="G59" i="15"/>
  <c r="J76" i="15"/>
  <c r="N76" i="15" s="1"/>
  <c r="T76" i="15" s="1"/>
  <c r="V76" i="15" s="1"/>
  <c r="F195" i="15"/>
  <c r="M94" i="15"/>
  <c r="Q94" i="15" s="1"/>
  <c r="S94" i="15" s="1"/>
  <c r="M74" i="15"/>
  <c r="Q74" i="15" s="1"/>
  <c r="S74" i="15" s="1"/>
  <c r="M111" i="15"/>
  <c r="Q111" i="15" s="1"/>
  <c r="S111" i="15" s="1"/>
  <c r="M63" i="15"/>
  <c r="Q63" i="15" s="1"/>
  <c r="S63" i="15" s="1"/>
  <c r="M75" i="15"/>
  <c r="Q75" i="15" s="1"/>
  <c r="S75" i="15" s="1"/>
  <c r="M127" i="15"/>
  <c r="Q127" i="15" s="1"/>
  <c r="S127" i="15" s="1"/>
  <c r="F62" i="15"/>
  <c r="F36" i="15"/>
  <c r="I73" i="15"/>
  <c r="K73" i="15" s="1"/>
  <c r="M93" i="15"/>
  <c r="Q93" i="15" s="1"/>
  <c r="S93" i="15" s="1"/>
  <c r="H133" i="15"/>
  <c r="G134" i="15"/>
  <c r="F210" i="15"/>
  <c r="F110" i="15"/>
  <c r="J199" i="15"/>
  <c r="N199" i="15" s="1"/>
  <c r="T199" i="15" s="1"/>
  <c r="V199" i="15" s="1"/>
  <c r="M99" i="15"/>
  <c r="Q99" i="15" s="1"/>
  <c r="S99" i="15" s="1"/>
  <c r="H82" i="15"/>
  <c r="G137" i="15"/>
  <c r="H90" i="15"/>
  <c r="L90" i="15" s="1"/>
  <c r="J97" i="15"/>
  <c r="N97" i="15" s="1"/>
  <c r="T97" i="15" s="1"/>
  <c r="M126" i="15"/>
  <c r="Q126" i="15" s="1"/>
  <c r="S126" i="15" s="1"/>
  <c r="M110" i="15"/>
  <c r="Q110" i="15" s="1"/>
  <c r="S110" i="15" s="1"/>
  <c r="J52" i="15"/>
  <c r="J84" i="15"/>
  <c r="N84" i="15" s="1"/>
  <c r="T84" i="15" s="1"/>
  <c r="I113" i="15"/>
  <c r="K113" i="15" s="1"/>
  <c r="I156" i="15"/>
  <c r="K156" i="15" s="1"/>
  <c r="I177" i="15"/>
  <c r="K177" i="15" s="1"/>
  <c r="H151" i="15"/>
  <c r="L151" i="15" s="1"/>
  <c r="F170" i="15"/>
  <c r="O170" i="15" s="1"/>
  <c r="P170" i="15" s="1"/>
  <c r="H135" i="15"/>
  <c r="I148" i="15"/>
  <c r="K148" i="15" s="1"/>
  <c r="I194" i="15"/>
  <c r="K194" i="15" s="1"/>
  <c r="G151" i="15"/>
  <c r="F154" i="15"/>
  <c r="L154" i="15" s="1"/>
  <c r="J109" i="15"/>
  <c r="J141" i="15"/>
  <c r="N141" i="15" s="1"/>
  <c r="T141" i="15" s="1"/>
  <c r="V141" i="15" s="1"/>
  <c r="M158" i="15"/>
  <c r="Q158" i="15" s="1"/>
  <c r="S158" i="15" s="1"/>
  <c r="J184" i="15"/>
  <c r="G203" i="15"/>
  <c r="M175" i="15"/>
  <c r="Q175" i="15" s="1"/>
  <c r="S175" i="15" s="1"/>
  <c r="I200" i="15"/>
  <c r="K200" i="15" s="1"/>
  <c r="G194" i="15"/>
  <c r="J207" i="15"/>
  <c r="N207" i="15" s="1"/>
  <c r="T207" i="15" s="1"/>
  <c r="V207" i="15" s="1"/>
  <c r="F211" i="15"/>
  <c r="L211" i="15" s="1"/>
  <c r="M170" i="15"/>
  <c r="Q170" i="15" s="1"/>
  <c r="S170" i="15" s="1"/>
  <c r="F27" i="4"/>
  <c r="F23" i="5"/>
  <c r="F71" i="6"/>
  <c r="I330" i="15"/>
  <c r="K330" i="15" s="1"/>
  <c r="I321" i="15"/>
  <c r="K321" i="15" s="1"/>
  <c r="M329" i="15"/>
  <c r="Q329" i="15" s="1"/>
  <c r="S329" i="15" s="1"/>
  <c r="F311" i="15"/>
  <c r="O311" i="15" s="1"/>
  <c r="H321" i="15"/>
  <c r="G325" i="15"/>
  <c r="G326" i="15"/>
  <c r="J317" i="15"/>
  <c r="N317" i="15" s="1"/>
  <c r="T317" i="15" s="1"/>
  <c r="I307" i="15"/>
  <c r="K307" i="15" s="1"/>
  <c r="M236" i="15"/>
  <c r="Q236" i="15" s="1"/>
  <c r="S236" i="15" s="1"/>
  <c r="G193" i="15"/>
  <c r="H223" i="15"/>
  <c r="L223" i="15" s="1"/>
  <c r="G222" i="15"/>
  <c r="H188" i="15"/>
  <c r="F222" i="15"/>
  <c r="F205" i="15"/>
  <c r="I215" i="15"/>
  <c r="K215" i="15" s="1"/>
  <c r="F216" i="15"/>
  <c r="L216" i="15" s="1"/>
  <c r="G231" i="15"/>
  <c r="H214" i="15"/>
  <c r="L214" i="15" s="1"/>
  <c r="F225" i="15"/>
  <c r="F185" i="15"/>
  <c r="F200" i="15"/>
  <c r="L200" i="15" s="1"/>
  <c r="J212" i="15"/>
  <c r="J185" i="15"/>
  <c r="N185" i="15" s="1"/>
  <c r="T185" i="15" s="1"/>
  <c r="V185" i="15" s="1"/>
  <c r="G166" i="15"/>
  <c r="F132" i="15"/>
  <c r="M216" i="15"/>
  <c r="Q216" i="15" s="1"/>
  <c r="S216" i="15" s="1"/>
  <c r="F188" i="15"/>
  <c r="H179" i="15"/>
  <c r="L179" i="15" s="1"/>
  <c r="H219" i="15"/>
  <c r="L219" i="15" s="1"/>
  <c r="J186" i="15"/>
  <c r="H190" i="15"/>
  <c r="I223" i="15"/>
  <c r="K223" i="15" s="1"/>
  <c r="I183" i="15"/>
  <c r="K183" i="15" s="1"/>
  <c r="M165" i="15"/>
  <c r="Q165" i="15" s="1"/>
  <c r="S165" i="15" s="1"/>
  <c r="M177" i="15"/>
  <c r="Q177" i="15" s="1"/>
  <c r="S177" i="15" s="1"/>
  <c r="J132" i="15"/>
  <c r="N132" i="15" s="1"/>
  <c r="T132" i="15" s="1"/>
  <c r="V132" i="15" s="1"/>
  <c r="J172" i="15"/>
  <c r="N172" i="15" s="1"/>
  <c r="T172" i="15" s="1"/>
  <c r="V172" i="15" s="1"/>
  <c r="F155" i="15"/>
  <c r="H139" i="15"/>
  <c r="L139" i="15" s="1"/>
  <c r="J170" i="15"/>
  <c r="I146" i="15"/>
  <c r="K146" i="15" s="1"/>
  <c r="J165" i="15"/>
  <c r="O165" i="15" s="1"/>
  <c r="G146" i="15"/>
  <c r="G175" i="15"/>
  <c r="H147" i="15"/>
  <c r="J168" i="15"/>
  <c r="J145" i="15"/>
  <c r="N145" i="15" s="1"/>
  <c r="T145" i="15" s="1"/>
  <c r="V145" i="15" s="1"/>
  <c r="F148" i="15"/>
  <c r="L148" i="15" s="1"/>
  <c r="J164" i="15"/>
  <c r="N164" i="15" s="1"/>
  <c r="T164" i="15" s="1"/>
  <c r="H140" i="15"/>
  <c r="F108" i="15"/>
  <c r="O108" i="15" s="1"/>
  <c r="G57" i="15"/>
  <c r="I118" i="15"/>
  <c r="K118" i="15" s="1"/>
  <c r="J156" i="15"/>
  <c r="N156" i="15" s="1"/>
  <c r="T156" i="15" s="1"/>
  <c r="V156" i="15" s="1"/>
  <c r="J96" i="15"/>
  <c r="N96" i="15" s="1"/>
  <c r="T96" i="15" s="1"/>
  <c r="F68" i="15"/>
  <c r="F118" i="15"/>
  <c r="L118" i="15" s="1"/>
  <c r="H96" i="15"/>
  <c r="M81" i="15"/>
  <c r="Q81" i="15" s="1"/>
  <c r="S81" i="15" s="1"/>
  <c r="I139" i="15"/>
  <c r="K139" i="15" s="1"/>
  <c r="G116" i="15"/>
  <c r="F90" i="15"/>
  <c r="I133" i="15"/>
  <c r="K133" i="15" s="1"/>
  <c r="M101" i="15"/>
  <c r="Q101" i="15" s="1"/>
  <c r="S101" i="15" s="1"/>
  <c r="H138" i="15"/>
  <c r="F120" i="15"/>
  <c r="M92" i="15"/>
  <c r="Q92" i="15" s="1"/>
  <c r="S92" i="15" s="1"/>
  <c r="F138" i="15"/>
  <c r="L138" i="15" s="1"/>
  <c r="H108" i="15"/>
  <c r="G81" i="15"/>
  <c r="F70" i="15"/>
  <c r="F77" i="15"/>
  <c r="H126" i="15"/>
  <c r="L126" i="15" s="1"/>
  <c r="H101" i="15"/>
  <c r="F61" i="15"/>
  <c r="H83" i="15"/>
  <c r="I102" i="15"/>
  <c r="K102" i="15" s="1"/>
  <c r="F79" i="15"/>
  <c r="G54" i="15"/>
  <c r="I79" i="15"/>
  <c r="K79" i="15" s="1"/>
  <c r="F35" i="15"/>
  <c r="J255" i="11"/>
  <c r="K246" i="11"/>
  <c r="G240" i="11"/>
  <c r="C234" i="11"/>
  <c r="I227" i="11"/>
  <c r="E221" i="11"/>
  <c r="D213" i="11"/>
  <c r="D204" i="11"/>
  <c r="C196" i="11"/>
  <c r="C187" i="11"/>
  <c r="H63" i="15"/>
  <c r="M29" i="15"/>
  <c r="Q29" i="15" s="1"/>
  <c r="S29" i="15" s="1"/>
  <c r="I70" i="15"/>
  <c r="K70" i="15" s="1"/>
  <c r="H49" i="15"/>
  <c r="I19" i="15"/>
  <c r="K19" i="15" s="1"/>
  <c r="J69" i="15"/>
  <c r="N69" i="15" s="1"/>
  <c r="T69" i="15" s="1"/>
  <c r="M38" i="15"/>
  <c r="Q38" i="15" s="1"/>
  <c r="S38" i="15" s="1"/>
  <c r="M12" i="15"/>
  <c r="Q12" i="15" s="1"/>
  <c r="S12" i="15" s="1"/>
  <c r="M50" i="15"/>
  <c r="Q50" i="15" s="1"/>
  <c r="S50" i="15" s="1"/>
  <c r="I27" i="15"/>
  <c r="K27" i="15" s="1"/>
  <c r="H51" i="15"/>
  <c r="M30" i="15"/>
  <c r="Q30" i="15" s="1"/>
  <c r="S30" i="15" s="1"/>
  <c r="H14" i="15"/>
  <c r="I55" i="15"/>
  <c r="K55" i="15" s="1"/>
  <c r="H35" i="15"/>
  <c r="H257" i="11"/>
  <c r="H249" i="11"/>
  <c r="G241" i="11"/>
  <c r="C235" i="11"/>
  <c r="I228" i="11"/>
  <c r="E222" i="11"/>
  <c r="D214" i="11"/>
  <c r="D205" i="11"/>
  <c r="G85" i="15"/>
  <c r="I48" i="15"/>
  <c r="K48" i="15" s="1"/>
  <c r="I30" i="15"/>
  <c r="K30" i="15" s="1"/>
  <c r="J242" i="11"/>
  <c r="F234" i="11"/>
  <c r="H222" i="11"/>
  <c r="G213" i="11"/>
  <c r="E203" i="11"/>
  <c r="I194" i="11"/>
  <c r="J184" i="11"/>
  <c r="J176" i="11"/>
  <c r="J167" i="11"/>
  <c r="J158" i="11"/>
  <c r="K149" i="11"/>
  <c r="K140" i="11"/>
  <c r="H133" i="11"/>
  <c r="I259" i="11"/>
  <c r="I251" i="11"/>
  <c r="H242" i="11"/>
  <c r="J230" i="11"/>
  <c r="F222" i="11"/>
  <c r="D211" i="11"/>
  <c r="C200" i="11"/>
  <c r="K190" i="11"/>
  <c r="F181" i="11"/>
  <c r="G172" i="11"/>
  <c r="I162" i="11"/>
  <c r="H154" i="11"/>
  <c r="G146" i="11"/>
  <c r="G137" i="11"/>
  <c r="I127" i="11"/>
  <c r="I237" i="11"/>
  <c r="K225" i="11"/>
  <c r="J211" i="11"/>
  <c r="E200" i="11"/>
  <c r="F184" i="11"/>
  <c r="F176" i="11"/>
  <c r="H166" i="11"/>
  <c r="I156" i="11"/>
  <c r="H147" i="11"/>
  <c r="F137" i="11"/>
  <c r="G127" i="11"/>
  <c r="C251" i="11"/>
  <c r="J238" i="11"/>
  <c r="D227" i="11"/>
  <c r="H211" i="11"/>
  <c r="E181" i="11"/>
  <c r="F172" i="11"/>
  <c r="G162" i="11"/>
  <c r="G153" i="11"/>
  <c r="H143" i="11"/>
  <c r="E133" i="11"/>
  <c r="G256" i="11"/>
  <c r="F245" i="11"/>
  <c r="C233" i="11"/>
  <c r="J219" i="11"/>
  <c r="G206" i="11"/>
  <c r="J190" i="11"/>
  <c r="D181" i="11"/>
  <c r="E172" i="11"/>
  <c r="F162" i="11"/>
  <c r="F153" i="11"/>
  <c r="G143" i="11"/>
  <c r="D133" i="11"/>
  <c r="I257" i="11"/>
  <c r="G246" i="11"/>
  <c r="J231" i="11"/>
  <c r="D218" i="11"/>
  <c r="F202" i="11"/>
  <c r="H187" i="11"/>
  <c r="C179" i="11"/>
  <c r="E169" i="11"/>
  <c r="D159" i="11"/>
  <c r="D151" i="11"/>
  <c r="E140" i="11"/>
  <c r="D129" i="11"/>
  <c r="G242" i="11"/>
  <c r="F230" i="11"/>
  <c r="K215" i="11"/>
  <c r="D202" i="11"/>
  <c r="H188" i="11"/>
  <c r="K252" i="11"/>
  <c r="G239" i="11"/>
  <c r="F226" i="11"/>
  <c r="C208" i="11"/>
  <c r="F193" i="11"/>
  <c r="K181" i="11"/>
  <c r="C163" i="11"/>
  <c r="K133" i="11"/>
  <c r="K253" i="11"/>
  <c r="D242" i="11"/>
  <c r="K228" i="11"/>
  <c r="G215" i="11"/>
  <c r="I200" i="11"/>
  <c r="K185" i="11"/>
  <c r="J177" i="11"/>
  <c r="K167" i="11"/>
  <c r="K155" i="11"/>
  <c r="K144" i="11"/>
  <c r="I132" i="11"/>
  <c r="J237" i="11"/>
  <c r="C155" i="11"/>
  <c r="F191" i="11"/>
  <c r="I144" i="11"/>
  <c r="I205" i="11"/>
  <c r="C144" i="11"/>
  <c r="J185" i="11"/>
  <c r="J151" i="11"/>
  <c r="H204" i="11"/>
  <c r="J143" i="11"/>
  <c r="F215" i="11"/>
  <c r="C156" i="11"/>
  <c r="H224" i="11"/>
  <c r="H146" i="11"/>
  <c r="H171" i="11"/>
  <c r="H175" i="11"/>
  <c r="F30" i="5"/>
  <c r="F48" i="6"/>
  <c r="J26" i="15"/>
  <c r="N26" i="15" s="1"/>
  <c r="T26" i="15" s="1"/>
  <c r="M13" i="15"/>
  <c r="Q13" i="15" s="1"/>
  <c r="S13" i="15" s="1"/>
  <c r="F21" i="15"/>
  <c r="M28" i="15"/>
  <c r="Q28" i="15" s="1"/>
  <c r="S28" i="15" s="1"/>
  <c r="J18" i="15"/>
  <c r="N18" i="15" s="1"/>
  <c r="T18" i="15" s="1"/>
  <c r="V18" i="15" s="1"/>
  <c r="I58" i="15"/>
  <c r="K58" i="15" s="1"/>
  <c r="H30" i="15"/>
  <c r="F59" i="15"/>
  <c r="J105" i="15"/>
  <c r="H41" i="15"/>
  <c r="L41" i="15" s="1"/>
  <c r="F48" i="15"/>
  <c r="F18" i="15"/>
  <c r="F58" i="15"/>
  <c r="I29" i="15"/>
  <c r="K29" i="15" s="1"/>
  <c r="G56" i="15"/>
  <c r="G76" i="15"/>
  <c r="M71" i="15"/>
  <c r="Q71" i="15" s="1"/>
  <c r="S71" i="15" s="1"/>
  <c r="J110" i="15"/>
  <c r="N110" i="15" s="1"/>
  <c r="T110" i="15" s="1"/>
  <c r="V110" i="15" s="1"/>
  <c r="J195" i="15"/>
  <c r="N195" i="15" s="1"/>
  <c r="T195" i="15" s="1"/>
  <c r="V195" i="15" s="1"/>
  <c r="I69" i="15"/>
  <c r="K69" i="15" s="1"/>
  <c r="G72" i="15"/>
  <c r="L72" i="15" s="1"/>
  <c r="J99" i="15"/>
  <c r="H19" i="15"/>
  <c r="J37" i="15"/>
  <c r="N37" i="15" s="1"/>
  <c r="T37" i="15" s="1"/>
  <c r="J127" i="15"/>
  <c r="N127" i="15" s="1"/>
  <c r="T127" i="15" s="1"/>
  <c r="V127" i="15" s="1"/>
  <c r="M44" i="15"/>
  <c r="Q44" i="15" s="1"/>
  <c r="S44" i="15" s="1"/>
  <c r="J62" i="15"/>
  <c r="N62" i="15" s="1"/>
  <c r="T62" i="15" s="1"/>
  <c r="V62" i="15" s="1"/>
  <c r="F82" i="15"/>
  <c r="G36" i="15"/>
  <c r="M79" i="15"/>
  <c r="Q79" i="15" s="1"/>
  <c r="S79" i="15" s="1"/>
  <c r="G98" i="15"/>
  <c r="L98" i="15" s="1"/>
  <c r="F134" i="15"/>
  <c r="L134" i="15" s="1"/>
  <c r="G115" i="15"/>
  <c r="J118" i="15"/>
  <c r="N118" i="15" s="1"/>
  <c r="T118" i="15" s="1"/>
  <c r="I100" i="15"/>
  <c r="K100" i="15" s="1"/>
  <c r="G143" i="15"/>
  <c r="L143" i="15" s="1"/>
  <c r="M87" i="15"/>
  <c r="Q87" i="15" s="1"/>
  <c r="S87" i="15" s="1"/>
  <c r="H115" i="15"/>
  <c r="M82" i="15"/>
  <c r="Q82" i="15" s="1"/>
  <c r="S82" i="15" s="1"/>
  <c r="I93" i="15"/>
  <c r="K93" i="15" s="1"/>
  <c r="M97" i="15"/>
  <c r="Q97" i="15" s="1"/>
  <c r="S97" i="15" s="1"/>
  <c r="I115" i="15"/>
  <c r="K115" i="15" s="1"/>
  <c r="J129" i="15"/>
  <c r="N129" i="15" s="1"/>
  <c r="T129" i="15" s="1"/>
  <c r="V129" i="15" s="1"/>
  <c r="J54" i="15"/>
  <c r="J86" i="15"/>
  <c r="M113" i="15"/>
  <c r="Q113" i="15" s="1"/>
  <c r="S113" i="15" s="1"/>
  <c r="I233" i="11"/>
  <c r="F31" i="5"/>
  <c r="F41" i="6"/>
  <c r="F77" i="6"/>
  <c r="M330" i="15"/>
  <c r="Q330" i="15" s="1"/>
  <c r="S330" i="15" s="1"/>
  <c r="G319" i="15"/>
  <c r="G328" i="15"/>
  <c r="H306" i="15"/>
  <c r="L306" i="15" s="1"/>
  <c r="G316" i="15"/>
  <c r="F323" i="15"/>
  <c r="G318" i="15"/>
  <c r="J315" i="15"/>
  <c r="M311" i="15"/>
  <c r="Q311" i="15" s="1"/>
  <c r="S311" i="15" s="1"/>
  <c r="H237" i="15"/>
  <c r="L237" i="15" s="1"/>
  <c r="I236" i="15"/>
  <c r="K236" i="15" s="1"/>
  <c r="H222" i="15"/>
  <c r="L222" i="15" s="1"/>
  <c r="J221" i="15"/>
  <c r="N221" i="15" s="1"/>
  <c r="T221" i="15" s="1"/>
  <c r="V221" i="15" s="1"/>
  <c r="M185" i="15"/>
  <c r="Q185" i="15" s="1"/>
  <c r="S185" i="15" s="1"/>
  <c r="H221" i="15"/>
  <c r="L221" i="15" s="1"/>
  <c r="I204" i="15"/>
  <c r="K204" i="15" s="1"/>
  <c r="J214" i="15"/>
  <c r="H215" i="15"/>
  <c r="L215" i="15" s="1"/>
  <c r="J226" i="15"/>
  <c r="N226" i="15" s="1"/>
  <c r="T226" i="15" s="1"/>
  <c r="V226" i="15" s="1"/>
  <c r="H213" i="15"/>
  <c r="M221" i="15"/>
  <c r="Q221" i="15" s="1"/>
  <c r="S221" i="15" s="1"/>
  <c r="J173" i="15"/>
  <c r="N173" i="15" s="1"/>
  <c r="T173" i="15" s="1"/>
  <c r="V173" i="15" s="1"/>
  <c r="I198" i="15"/>
  <c r="K198" i="15" s="1"/>
  <c r="M209" i="15"/>
  <c r="Q209" i="15" s="1"/>
  <c r="S209" i="15" s="1"/>
  <c r="I184" i="15"/>
  <c r="K184" i="15" s="1"/>
  <c r="H165" i="15"/>
  <c r="M128" i="15"/>
  <c r="Q128" i="15" s="1"/>
  <c r="S128" i="15" s="1"/>
  <c r="I212" i="15"/>
  <c r="K212" i="15" s="1"/>
  <c r="F187" i="15"/>
  <c r="F177" i="15"/>
  <c r="M204" i="15"/>
  <c r="Q204" i="15" s="1"/>
  <c r="S204" i="15" s="1"/>
  <c r="G185" i="15"/>
  <c r="F189" i="15"/>
  <c r="H204" i="15"/>
  <c r="I174" i="15"/>
  <c r="K174" i="15" s="1"/>
  <c r="M206" i="15"/>
  <c r="Q206" i="15" s="1"/>
  <c r="S206" i="15" s="1"/>
  <c r="G168" i="15"/>
  <c r="G128" i="15"/>
  <c r="I171" i="15"/>
  <c r="K171" i="15" s="1"/>
  <c r="J153" i="15"/>
  <c r="N153" i="15" s="1"/>
  <c r="T153" i="15" s="1"/>
  <c r="G138" i="15"/>
  <c r="I166" i="15"/>
  <c r="K166" i="15" s="1"/>
  <c r="J144" i="15"/>
  <c r="N144" i="15" s="1"/>
  <c r="T144" i="15" s="1"/>
  <c r="I163" i="15"/>
  <c r="K163" i="15" s="1"/>
  <c r="H144" i="15"/>
  <c r="I169" i="15"/>
  <c r="K169" i="15" s="1"/>
  <c r="F144" i="15"/>
  <c r="F163" i="15"/>
  <c r="M188" i="15"/>
  <c r="Q188" i="15" s="1"/>
  <c r="S188" i="15" s="1"/>
  <c r="J140" i="15"/>
  <c r="N140" i="15" s="1"/>
  <c r="T140" i="15" s="1"/>
  <c r="I162" i="15"/>
  <c r="K162" i="15" s="1"/>
  <c r="I138" i="15"/>
  <c r="K138" i="15" s="1"/>
  <c r="H107" i="15"/>
  <c r="L107" i="15" s="1"/>
  <c r="J45" i="15"/>
  <c r="N45" i="15" s="1"/>
  <c r="T45" i="15" s="1"/>
  <c r="V45" i="15" s="1"/>
  <c r="J115" i="15"/>
  <c r="N115" i="15" s="1"/>
  <c r="T115" i="15" s="1"/>
  <c r="F135" i="15"/>
  <c r="L135" i="15" s="1"/>
  <c r="F92" i="15"/>
  <c r="M139" i="15"/>
  <c r="Q139" i="15" s="1"/>
  <c r="S139" i="15" s="1"/>
  <c r="H116" i="15"/>
  <c r="H93" i="15"/>
  <c r="L93" i="15" s="1"/>
  <c r="G79" i="15"/>
  <c r="I134" i="15"/>
  <c r="K134" i="15" s="1"/>
  <c r="G113" i="15"/>
  <c r="F89" i="15"/>
  <c r="H131" i="15"/>
  <c r="J98" i="15"/>
  <c r="N98" i="15" s="1"/>
  <c r="T98" i="15" s="1"/>
  <c r="G133" i="15"/>
  <c r="I117" i="15"/>
  <c r="K117" i="15" s="1"/>
  <c r="M91" i="15"/>
  <c r="Q91" i="15" s="1"/>
  <c r="S91" i="15" s="1"/>
  <c r="G132" i="15"/>
  <c r="M104" i="15"/>
  <c r="Q104" i="15" s="1"/>
  <c r="S104" i="15" s="1"/>
  <c r="G69" i="15"/>
  <c r="G100" i="15"/>
  <c r="F57" i="15"/>
  <c r="H61" i="15"/>
  <c r="H111" i="15"/>
  <c r="L111" i="15" s="1"/>
  <c r="J90" i="15"/>
  <c r="N90" i="15" s="1"/>
  <c r="T90" i="15" s="1"/>
  <c r="V90" i="15" s="1"/>
  <c r="I60" i="15"/>
  <c r="K60" i="15" s="1"/>
  <c r="J82" i="15"/>
  <c r="H88" i="15"/>
  <c r="M77" i="15"/>
  <c r="Q77" i="15" s="1"/>
  <c r="S77" i="15" s="1"/>
  <c r="H53" i="15"/>
  <c r="G65" i="15"/>
  <c r="G25" i="15"/>
  <c r="C246" i="11"/>
  <c r="I239" i="11"/>
  <c r="E233" i="11"/>
  <c r="K226" i="11"/>
  <c r="G220" i="11"/>
  <c r="G211" i="11"/>
  <c r="F203" i="11"/>
  <c r="E195" i="11"/>
  <c r="E186" i="11"/>
  <c r="I54" i="15"/>
  <c r="K54" i="15" s="1"/>
  <c r="F25" i="15"/>
  <c r="I66" i="15"/>
  <c r="K66" i="15" s="1"/>
  <c r="G46" i="15"/>
  <c r="L46" i="15" s="1"/>
  <c r="M17" i="15"/>
  <c r="Q17" i="15" s="1"/>
  <c r="S17" i="15" s="1"/>
  <c r="G62" i="15"/>
  <c r="H36" i="15"/>
  <c r="M48" i="15"/>
  <c r="Q48" i="15" s="1"/>
  <c r="S48" i="15" s="1"/>
  <c r="M24" i="15"/>
  <c r="Q24" i="15" s="1"/>
  <c r="S24" i="15" s="1"/>
  <c r="J50" i="15"/>
  <c r="F29" i="15"/>
  <c r="J12" i="15"/>
  <c r="J53" i="15"/>
  <c r="F27" i="15"/>
  <c r="O27" i="15" s="1"/>
  <c r="J256" i="11"/>
  <c r="J248" i="11"/>
  <c r="I240" i="11"/>
  <c r="E234" i="11"/>
  <c r="K227" i="11"/>
  <c r="G221" i="11"/>
  <c r="F213" i="11"/>
  <c r="F204" i="11"/>
  <c r="F76" i="15"/>
  <c r="J47" i="15"/>
  <c r="N47" i="15" s="1"/>
  <c r="T47" i="15" s="1"/>
  <c r="V47" i="15" s="1"/>
  <c r="J25" i="15"/>
  <c r="N25" i="15" s="1"/>
  <c r="T25" i="15" s="1"/>
  <c r="J241" i="11"/>
  <c r="D233" i="11"/>
  <c r="H221" i="11"/>
  <c r="F211" i="11"/>
  <c r="E202" i="11"/>
  <c r="J193" i="11"/>
  <c r="D183" i="11"/>
  <c r="D175" i="11"/>
  <c r="D166" i="11"/>
  <c r="C149" i="11"/>
  <c r="C140" i="11"/>
  <c r="J132" i="11"/>
  <c r="J258" i="11"/>
  <c r="J250" i="11"/>
  <c r="H241" i="11"/>
  <c r="J229" i="11"/>
  <c r="D221" i="11"/>
  <c r="D210" i="11"/>
  <c r="D198" i="11"/>
  <c r="D188" i="11"/>
  <c r="H180" i="11"/>
  <c r="I171" i="11"/>
  <c r="K161" i="11"/>
  <c r="J153" i="11"/>
  <c r="J144" i="11"/>
  <c r="I136" i="11"/>
  <c r="L126" i="11"/>
  <c r="C236" i="11"/>
  <c r="E224" i="11"/>
  <c r="E210" i="11"/>
  <c r="I196" i="11"/>
  <c r="G183" i="11"/>
  <c r="G175" i="11"/>
  <c r="I165" i="11"/>
  <c r="I155" i="11"/>
  <c r="F146" i="11"/>
  <c r="F136" i="11"/>
  <c r="H126" i="11"/>
  <c r="K248" i="11"/>
  <c r="F237" i="11"/>
  <c r="I225" i="11"/>
  <c r="J208" i="11"/>
  <c r="C194" i="11"/>
  <c r="E180" i="11"/>
  <c r="F171" i="11"/>
  <c r="G161" i="11"/>
  <c r="H152" i="11"/>
  <c r="H141" i="11"/>
  <c r="E132" i="11"/>
  <c r="G255" i="11"/>
  <c r="H230" i="11"/>
  <c r="G218" i="11"/>
  <c r="E205" i="11"/>
  <c r="K188" i="11"/>
  <c r="D180" i="11"/>
  <c r="E171" i="11"/>
  <c r="F161" i="11"/>
  <c r="G152" i="11"/>
  <c r="F141" i="11"/>
  <c r="D132" i="11"/>
  <c r="F256" i="11"/>
  <c r="D245" i="11"/>
  <c r="G230" i="11"/>
  <c r="I214" i="11"/>
  <c r="K198" i="11"/>
  <c r="D186" i="11"/>
  <c r="C178" i="11"/>
  <c r="D168" i="11"/>
  <c r="D158" i="11"/>
  <c r="E149" i="11"/>
  <c r="D139" i="11"/>
  <c r="D128" i="11"/>
  <c r="C254" i="11"/>
  <c r="C241" i="11"/>
  <c r="C229" i="11"/>
  <c r="H214" i="11"/>
  <c r="K200" i="11"/>
  <c r="F187" i="11"/>
  <c r="H251" i="11"/>
  <c r="J236" i="11"/>
  <c r="G223" i="11"/>
  <c r="J204" i="11"/>
  <c r="H191" i="11"/>
  <c r="K180" i="11"/>
  <c r="K147" i="11"/>
  <c r="K132" i="11"/>
  <c r="G252" i="11"/>
  <c r="K240" i="11"/>
  <c r="G227" i="11"/>
  <c r="E214" i="11"/>
  <c r="E198" i="11"/>
  <c r="I184" i="11"/>
  <c r="I176" i="11"/>
  <c r="K166" i="11"/>
  <c r="K154" i="11"/>
  <c r="K143" i="11"/>
  <c r="I131" i="11"/>
  <c r="H228" i="11"/>
  <c r="J152" i="11"/>
  <c r="K186" i="11"/>
  <c r="D141" i="11"/>
  <c r="H200" i="11"/>
  <c r="H137" i="11"/>
  <c r="I181" i="11"/>
  <c r="J140" i="11"/>
  <c r="E194" i="11"/>
  <c r="D140" i="11"/>
  <c r="C198" i="11"/>
  <c r="I153" i="11"/>
  <c r="D193" i="11"/>
  <c r="I139" i="11"/>
  <c r="J155" i="11"/>
  <c r="F40" i="4"/>
  <c r="F17" i="15"/>
  <c r="H39" i="15"/>
  <c r="F67" i="15"/>
  <c r="L67" i="15" s="1"/>
  <c r="J21" i="15"/>
  <c r="F32" i="15"/>
  <c r="J39" i="15"/>
  <c r="N39" i="15" s="1"/>
  <c r="T39" i="15" s="1"/>
  <c r="H58" i="15"/>
  <c r="L58" i="15" s="1"/>
  <c r="J59" i="15"/>
  <c r="H105" i="15"/>
  <c r="L105" i="15" s="1"/>
  <c r="H33" i="15"/>
  <c r="F41" i="15"/>
  <c r="G47" i="15"/>
  <c r="G21" i="15"/>
  <c r="H28" i="15"/>
  <c r="J14" i="15"/>
  <c r="N14" i="15" s="1"/>
  <c r="T14" i="15" s="1"/>
  <c r="V14" i="15" s="1"/>
  <c r="H18" i="15"/>
  <c r="F30" i="15"/>
  <c r="O30" i="15" s="1"/>
  <c r="P30" i="15" s="1"/>
  <c r="J38" i="15"/>
  <c r="N38" i="15" s="1"/>
  <c r="T38" i="15" s="1"/>
  <c r="I43" i="15"/>
  <c r="K43" i="15" s="1"/>
  <c r="M51" i="15"/>
  <c r="Q51" i="15" s="1"/>
  <c r="S51" i="15" s="1"/>
  <c r="H114" i="15"/>
  <c r="L114" i="15" s="1"/>
  <c r="H195" i="15"/>
  <c r="L195" i="15" s="1"/>
  <c r="J101" i="15"/>
  <c r="I81" i="15"/>
  <c r="K81" i="15" s="1"/>
  <c r="F74" i="15"/>
  <c r="M115" i="15"/>
  <c r="Q115" i="15" s="1"/>
  <c r="S115" i="15" s="1"/>
  <c r="G20" i="15"/>
  <c r="M37" i="15"/>
  <c r="Q37" i="15" s="1"/>
  <c r="S37" i="15" s="1"/>
  <c r="I75" i="15"/>
  <c r="K75" i="15" s="1"/>
  <c r="M62" i="15"/>
  <c r="Q62" i="15" s="1"/>
  <c r="S62" i="15" s="1"/>
  <c r="H87" i="15"/>
  <c r="M90" i="15"/>
  <c r="Q90" i="15" s="1"/>
  <c r="S90" i="15" s="1"/>
  <c r="I99" i="15"/>
  <c r="K99" i="15" s="1"/>
  <c r="J111" i="15"/>
  <c r="N111" i="15" s="1"/>
  <c r="T111" i="15" s="1"/>
  <c r="V111" i="15" s="1"/>
  <c r="I143" i="15"/>
  <c r="K143" i="15" s="1"/>
  <c r="F102" i="15"/>
  <c r="O102" i="15" s="1"/>
  <c r="I120" i="15"/>
  <c r="K120" i="15" s="1"/>
  <c r="J137" i="15"/>
  <c r="N137" i="15" s="1"/>
  <c r="T137" i="15" s="1"/>
  <c r="V137" i="15" s="1"/>
  <c r="M83" i="15"/>
  <c r="Q83" i="15" s="1"/>
  <c r="S83" i="15" s="1"/>
  <c r="G95" i="15"/>
  <c r="H129" i="15"/>
  <c r="L129" i="15" s="1"/>
  <c r="I61" i="15"/>
  <c r="K61" i="15" s="1"/>
  <c r="G91" i="15"/>
  <c r="M131" i="15"/>
  <c r="Q131" i="15" s="1"/>
  <c r="S131" i="15" s="1"/>
  <c r="J159" i="15"/>
  <c r="M146" i="15"/>
  <c r="Q146" i="15" s="1"/>
  <c r="S146" i="15" s="1"/>
  <c r="F153" i="15"/>
  <c r="L153" i="15" s="1"/>
  <c r="J196" i="15"/>
  <c r="N196" i="15" s="1"/>
  <c r="T196" i="15" s="1"/>
  <c r="V196" i="15" s="1"/>
  <c r="F162" i="15"/>
  <c r="O162" i="15" s="1"/>
  <c r="I202" i="15"/>
  <c r="K202" i="15" s="1"/>
  <c r="G123" i="15"/>
  <c r="F149" i="15"/>
  <c r="L149" i="15" s="1"/>
  <c r="H158" i="15"/>
  <c r="L158" i="15" s="1"/>
  <c r="M176" i="15"/>
  <c r="Q176" i="15" s="1"/>
  <c r="S176" i="15" s="1"/>
  <c r="G192" i="15"/>
  <c r="G214" i="15"/>
  <c r="F198" i="15"/>
  <c r="L198" i="15" s="1"/>
  <c r="H175" i="15"/>
  <c r="L175" i="15" s="1"/>
  <c r="F208" i="15"/>
  <c r="H207" i="15"/>
  <c r="L207" i="15" s="1"/>
  <c r="M162" i="15"/>
  <c r="Q162" i="15" s="1"/>
  <c r="S162" i="15" s="1"/>
  <c r="H170" i="15"/>
  <c r="L170" i="15" s="1"/>
  <c r="F41" i="4"/>
  <c r="F85" i="6"/>
  <c r="H329" i="15"/>
  <c r="L329" i="15" s="1"/>
  <c r="I316" i="15"/>
  <c r="K316" i="15" s="1"/>
  <c r="O316" i="15" s="1"/>
  <c r="I327" i="15"/>
  <c r="K327" i="15" s="1"/>
  <c r="J325" i="15"/>
  <c r="G306" i="15"/>
  <c r="I322" i="15"/>
  <c r="K322" i="15" s="1"/>
  <c r="G313" i="15"/>
  <c r="I303" i="15"/>
  <c r="K303" i="15" s="1"/>
  <c r="F303" i="15"/>
  <c r="O322" i="15" s="1"/>
  <c r="P322" i="15" s="1"/>
  <c r="F237" i="15"/>
  <c r="O237" i="15" s="1"/>
  <c r="P237" i="15" s="1"/>
  <c r="H235" i="15"/>
  <c r="G219" i="15"/>
  <c r="M220" i="15"/>
  <c r="Q220" i="15" s="1"/>
  <c r="S220" i="15" s="1"/>
  <c r="H182" i="15"/>
  <c r="L182" i="15" s="1"/>
  <c r="F217" i="15"/>
  <c r="M233" i="15"/>
  <c r="Q233" i="15" s="1"/>
  <c r="S233" i="15" s="1"/>
  <c r="H209" i="15"/>
  <c r="L209" i="15" s="1"/>
  <c r="I214" i="15"/>
  <c r="K214" i="15" s="1"/>
  <c r="H225" i="15"/>
  <c r="H208" i="15"/>
  <c r="F220" i="15"/>
  <c r="F232" i="15"/>
  <c r="L232" i="15" s="1"/>
  <c r="F194" i="15"/>
  <c r="H205" i="15"/>
  <c r="L205" i="15" s="1"/>
  <c r="J182" i="15"/>
  <c r="N182" i="15" s="1"/>
  <c r="T182" i="15" s="1"/>
  <c r="H164" i="15"/>
  <c r="H120" i="15"/>
  <c r="L120" i="15" s="1"/>
  <c r="J211" i="15"/>
  <c r="N211" i="15" s="1"/>
  <c r="T211" i="15" s="1"/>
  <c r="V211" i="15" s="1"/>
  <c r="M186" i="15"/>
  <c r="Q186" i="15" s="1"/>
  <c r="S186" i="15" s="1"/>
  <c r="F176" i="15"/>
  <c r="H203" i="15"/>
  <c r="L203" i="15" s="1"/>
  <c r="G182" i="15"/>
  <c r="I186" i="15"/>
  <c r="K186" i="15" s="1"/>
  <c r="J202" i="15"/>
  <c r="N202" i="15" s="1"/>
  <c r="T202" i="15" s="1"/>
  <c r="V202" i="15" s="1"/>
  <c r="G173" i="15"/>
  <c r="F204" i="15"/>
  <c r="M164" i="15"/>
  <c r="Q164" i="15" s="1"/>
  <c r="S164" i="15" s="1"/>
  <c r="J116" i="15"/>
  <c r="N116" i="15" s="1"/>
  <c r="T116" i="15" s="1"/>
  <c r="H167" i="15"/>
  <c r="L167" i="15" s="1"/>
  <c r="J150" i="15"/>
  <c r="N150" i="15" s="1"/>
  <c r="T150" i="15" s="1"/>
  <c r="V150" i="15" s="1"/>
  <c r="J200" i="15"/>
  <c r="N200" i="15" s="1"/>
  <c r="T200" i="15" s="1"/>
  <c r="V200" i="15" s="1"/>
  <c r="M163" i="15"/>
  <c r="Q163" i="15" s="1"/>
  <c r="S163" i="15" s="1"/>
  <c r="H142" i="15"/>
  <c r="H161" i="15"/>
  <c r="L161" i="15" s="1"/>
  <c r="F142" i="15"/>
  <c r="L142" i="15" s="1"/>
  <c r="I165" i="15"/>
  <c r="K165" i="15" s="1"/>
  <c r="M140" i="15"/>
  <c r="Q140" i="15" s="1"/>
  <c r="S140" i="15" s="1"/>
  <c r="J160" i="15"/>
  <c r="N160" i="15" s="1"/>
  <c r="T160" i="15" s="1"/>
  <c r="V160" i="15" s="1"/>
  <c r="F168" i="15"/>
  <c r="J136" i="15"/>
  <c r="N136" i="15" s="1"/>
  <c r="T136" i="15" s="1"/>
  <c r="V136" i="15" s="1"/>
  <c r="F160" i="15"/>
  <c r="G136" i="15"/>
  <c r="G106" i="15"/>
  <c r="H155" i="15"/>
  <c r="L155" i="15" s="1"/>
  <c r="H112" i="15"/>
  <c r="G130" i="15"/>
  <c r="H91" i="15"/>
  <c r="M133" i="15"/>
  <c r="Q133" i="15" s="1"/>
  <c r="S133" i="15" s="1"/>
  <c r="H113" i="15"/>
  <c r="L113" i="15" s="1"/>
  <c r="G90" i="15"/>
  <c r="H77" i="15"/>
  <c r="L77" i="15" s="1"/>
  <c r="J133" i="15"/>
  <c r="N133" i="15" s="1"/>
  <c r="T133" i="15" s="1"/>
  <c r="V133" i="15" s="1"/>
  <c r="M108" i="15"/>
  <c r="Q108" i="15" s="1"/>
  <c r="S108" i="15" s="1"/>
  <c r="I88" i="15"/>
  <c r="K88" i="15" s="1"/>
  <c r="G122" i="15"/>
  <c r="G97" i="15"/>
  <c r="H132" i="15"/>
  <c r="L132" i="15" s="1"/>
  <c r="J114" i="15"/>
  <c r="N114" i="15" s="1"/>
  <c r="T114" i="15" s="1"/>
  <c r="F88" i="15"/>
  <c r="I126" i="15"/>
  <c r="K126" i="15" s="1"/>
  <c r="H100" i="15"/>
  <c r="L100" i="15" s="1"/>
  <c r="H57" i="15"/>
  <c r="F99" i="15"/>
  <c r="O99" i="15" s="1"/>
  <c r="F53" i="15"/>
  <c r="J36" i="15"/>
  <c r="N36" i="15" s="1"/>
  <c r="T36" i="15" s="1"/>
  <c r="V36" i="15" s="1"/>
  <c r="I91" i="15"/>
  <c r="K91" i="15" s="1"/>
  <c r="I83" i="15"/>
  <c r="K83" i="15" s="1"/>
  <c r="G114" i="15"/>
  <c r="J79" i="15"/>
  <c r="N79" i="15" s="1"/>
  <c r="T79" i="15" s="1"/>
  <c r="I87" i="15"/>
  <c r="K87" i="15" s="1"/>
  <c r="G75" i="15"/>
  <c r="L75" i="15" s="1"/>
  <c r="G50" i="15"/>
  <c r="M64" i="15"/>
  <c r="Q64" i="15" s="1"/>
  <c r="S64" i="15" s="1"/>
  <c r="G24" i="15"/>
  <c r="F253" i="11"/>
  <c r="E245" i="11"/>
  <c r="K238" i="11"/>
  <c r="G232" i="11"/>
  <c r="C226" i="11"/>
  <c r="I219" i="11"/>
  <c r="I210" i="11"/>
  <c r="H202" i="11"/>
  <c r="G194" i="11"/>
  <c r="G185" i="11"/>
  <c r="J49" i="15"/>
  <c r="N49" i="15" s="1"/>
  <c r="T49" i="15" s="1"/>
  <c r="V49" i="15" s="1"/>
  <c r="I22" i="15"/>
  <c r="K22" i="15" s="1"/>
  <c r="G63" i="15"/>
  <c r="I44" i="15"/>
  <c r="K44" i="15" s="1"/>
  <c r="H16" i="15"/>
  <c r="G61" i="15"/>
  <c r="H34" i="15"/>
  <c r="F44" i="15"/>
  <c r="J23" i="15"/>
  <c r="N23" i="15" s="1"/>
  <c r="T23" i="15" s="1"/>
  <c r="V23" i="15" s="1"/>
  <c r="G45" i="15"/>
  <c r="H27" i="15"/>
  <c r="I50" i="15"/>
  <c r="K50" i="15" s="1"/>
  <c r="I24" i="15"/>
  <c r="K24" i="15" s="1"/>
  <c r="E246" i="11"/>
  <c r="K239" i="11"/>
  <c r="G233" i="11"/>
  <c r="C227" i="11"/>
  <c r="I220" i="11"/>
  <c r="I211" i="11"/>
  <c r="H203" i="11"/>
  <c r="M65" i="15"/>
  <c r="Q65" i="15" s="1"/>
  <c r="S65" i="15" s="1"/>
  <c r="F42" i="15"/>
  <c r="L42" i="15" s="1"/>
  <c r="H24" i="15"/>
  <c r="J240" i="11"/>
  <c r="D232" i="11"/>
  <c r="F220" i="11"/>
  <c r="F210" i="11"/>
  <c r="F201" i="11"/>
  <c r="C191" i="11"/>
  <c r="F182" i="11"/>
  <c r="F174" i="11"/>
  <c r="F165" i="11"/>
  <c r="F156" i="11"/>
  <c r="E148" i="11"/>
  <c r="E139" i="11"/>
  <c r="D131" i="11"/>
  <c r="J257" i="11"/>
  <c r="J249" i="11"/>
  <c r="F240" i="11"/>
  <c r="J228" i="11"/>
  <c r="D220" i="11"/>
  <c r="C206" i="11"/>
  <c r="D197" i="11"/>
  <c r="E187" i="11"/>
  <c r="J179" i="11"/>
  <c r="D169" i="11"/>
  <c r="C161" i="11"/>
  <c r="D152" i="11"/>
  <c r="D143" i="11"/>
  <c r="D134" i="11"/>
  <c r="D126" i="11"/>
  <c r="C250" i="11"/>
  <c r="I234" i="11"/>
  <c r="I221" i="11"/>
  <c r="K208" i="11"/>
  <c r="G195" i="11"/>
  <c r="H182" i="11"/>
  <c r="H174" i="11"/>
  <c r="J163" i="11"/>
  <c r="G154" i="11"/>
  <c r="H144" i="11"/>
  <c r="H134" i="11"/>
  <c r="C259" i="11"/>
  <c r="I246" i="11"/>
  <c r="H234" i="11"/>
  <c r="D224" i="11"/>
  <c r="I206" i="11"/>
  <c r="J187" i="11"/>
  <c r="F179" i="11"/>
  <c r="H169" i="11"/>
  <c r="G159" i="11"/>
  <c r="G151" i="11"/>
  <c r="G140" i="11"/>
  <c r="F131" i="11"/>
  <c r="G254" i="11"/>
  <c r="F241" i="11"/>
  <c r="F229" i="11"/>
  <c r="D216" i="11"/>
  <c r="K203" i="11"/>
  <c r="I187" i="11"/>
  <c r="E179" i="11"/>
  <c r="G169" i="11"/>
  <c r="E159" i="11"/>
  <c r="E151" i="11"/>
  <c r="F140" i="11"/>
  <c r="E131" i="11"/>
  <c r="F255" i="11"/>
  <c r="C244" i="11"/>
  <c r="D229" i="11"/>
  <c r="H213" i="11"/>
  <c r="G197" i="11"/>
  <c r="C185" i="11"/>
  <c r="C177" i="11"/>
  <c r="D167" i="11"/>
  <c r="E157" i="11"/>
  <c r="D148" i="11"/>
  <c r="C138" i="11"/>
  <c r="D127" i="11"/>
  <c r="K251" i="11"/>
  <c r="J239" i="11"/>
  <c r="G226" i="11"/>
  <c r="E213" i="11"/>
  <c r="J198" i="11"/>
  <c r="C186" i="11"/>
  <c r="H250" i="11"/>
  <c r="E235" i="11"/>
  <c r="J220" i="11"/>
  <c r="G203" i="11"/>
  <c r="G190" i="11"/>
  <c r="K179" i="11"/>
  <c r="K146" i="11"/>
  <c r="K131" i="11"/>
  <c r="G251" i="11"/>
  <c r="E239" i="11"/>
  <c r="D226" i="11"/>
  <c r="H210" i="11"/>
  <c r="J195" i="11"/>
  <c r="I183" i="11"/>
  <c r="I175" i="11"/>
  <c r="K165" i="11"/>
  <c r="K153" i="11"/>
  <c r="J139" i="11"/>
  <c r="K129" i="11"/>
  <c r="D223" i="11"/>
  <c r="D149" i="11"/>
  <c r="I182" i="11"/>
  <c r="I133" i="11"/>
  <c r="I195" i="11"/>
  <c r="K245" i="11"/>
  <c r="I177" i="11"/>
  <c r="G132" i="11"/>
  <c r="J172" i="11"/>
  <c r="G136" i="11"/>
  <c r="G184" i="11"/>
  <c r="C143" i="11"/>
  <c r="C188" i="11"/>
  <c r="H127" i="11"/>
  <c r="F50" i="7"/>
  <c r="F48" i="4"/>
  <c r="F56" i="6"/>
  <c r="H12" i="15"/>
  <c r="F39" i="15"/>
  <c r="I67" i="15"/>
  <c r="K67" i="15" s="1"/>
  <c r="M21" i="15"/>
  <c r="Q21" i="15" s="1"/>
  <c r="S21" i="15" s="1"/>
  <c r="G18" i="15"/>
  <c r="I53" i="15"/>
  <c r="K53" i="15" s="1"/>
  <c r="G30" i="15"/>
  <c r="G105" i="15"/>
  <c r="I12" i="15"/>
  <c r="K12" i="15" s="1"/>
  <c r="I33" i="15"/>
  <c r="K33" i="15" s="1"/>
  <c r="J48" i="15"/>
  <c r="N48" i="15" s="1"/>
  <c r="T48" i="15" s="1"/>
  <c r="V48" i="15" s="1"/>
  <c r="I21" i="15"/>
  <c r="K21" i="15" s="1"/>
  <c r="M42" i="15"/>
  <c r="Q42" i="15" s="1"/>
  <c r="S42" i="15" s="1"/>
  <c r="J56" i="15"/>
  <c r="N56" i="15" s="1"/>
  <c r="T56" i="15" s="1"/>
  <c r="M76" i="15"/>
  <c r="Q76" i="15" s="1"/>
  <c r="S76" i="15" s="1"/>
  <c r="G71" i="15"/>
  <c r="L71" i="15" s="1"/>
  <c r="G195" i="15"/>
  <c r="F94" i="15"/>
  <c r="I72" i="15"/>
  <c r="K72" i="15" s="1"/>
  <c r="F78" i="15"/>
  <c r="L78" i="15" s="1"/>
  <c r="F24" i="15"/>
  <c r="O260" i="15" s="1"/>
  <c r="P260" i="15" s="1"/>
  <c r="I63" i="15"/>
  <c r="K63" i="15" s="1"/>
  <c r="G127" i="15"/>
  <c r="L127" i="15" s="1"/>
  <c r="H50" i="15"/>
  <c r="L50" i="15" s="1"/>
  <c r="I101" i="15"/>
  <c r="K101" i="15" s="1"/>
  <c r="O101" i="15" s="1"/>
  <c r="M134" i="15"/>
  <c r="Q134" i="15" s="1"/>
  <c r="S134" i="15" s="1"/>
  <c r="M210" i="15"/>
  <c r="Q210" i="15" s="1"/>
  <c r="S210" i="15" s="1"/>
  <c r="J210" i="15"/>
  <c r="N210" i="15" s="1"/>
  <c r="T210" i="15" s="1"/>
  <c r="V210" i="15" s="1"/>
  <c r="I124" i="15"/>
  <c r="K124" i="15" s="1"/>
  <c r="H121" i="15"/>
  <c r="L121" i="15" s="1"/>
  <c r="G87" i="15"/>
  <c r="G121" i="15"/>
  <c r="M143" i="15"/>
  <c r="Q143" i="15" s="1"/>
  <c r="S143" i="15" s="1"/>
  <c r="I95" i="15"/>
  <c r="K95" i="15" s="1"/>
  <c r="G126" i="15"/>
  <c r="G110" i="15"/>
  <c r="J35" i="15"/>
  <c r="G68" i="15"/>
  <c r="F91" i="15"/>
  <c r="G119" i="15"/>
  <c r="I135" i="15"/>
  <c r="K135" i="15" s="1"/>
  <c r="F130" i="15"/>
  <c r="M153" i="15"/>
  <c r="Q153" i="15" s="1"/>
  <c r="S153" i="15" s="1"/>
  <c r="I151" i="15"/>
  <c r="K151" i="15" s="1"/>
  <c r="F172" i="15"/>
  <c r="O172" i="15" s="1"/>
  <c r="P172" i="15" s="1"/>
  <c r="I168" i="15"/>
  <c r="K168" i="15" s="1"/>
  <c r="F49" i="4"/>
  <c r="F49" i="6"/>
  <c r="F23" i="7"/>
  <c r="F327" i="15"/>
  <c r="H328" i="15"/>
  <c r="L328" i="15" s="1"/>
  <c r="M326" i="15"/>
  <c r="Q326" i="15" s="1"/>
  <c r="S326" i="15" s="1"/>
  <c r="F321" i="15"/>
  <c r="G321" i="15"/>
  <c r="H318" i="15"/>
  <c r="H312" i="15"/>
  <c r="L312" i="15" s="1"/>
  <c r="M316" i="15"/>
  <c r="Q316" i="15" s="1"/>
  <c r="S316" i="15" s="1"/>
  <c r="F236" i="15"/>
  <c r="O236" i="15" s="1"/>
  <c r="P236" i="15" s="1"/>
  <c r="J229" i="15"/>
  <c r="N229" i="15" s="1"/>
  <c r="T229" i="15" s="1"/>
  <c r="V229" i="15" s="1"/>
  <c r="G234" i="15"/>
  <c r="L234" i="15" s="1"/>
  <c r="G218" i="15"/>
  <c r="L218" i="15" s="1"/>
  <c r="G217" i="15"/>
  <c r="H177" i="15"/>
  <c r="L177" i="15" s="1"/>
  <c r="J216" i="15"/>
  <c r="N216" i="15" s="1"/>
  <c r="T216" i="15" s="1"/>
  <c r="J231" i="15"/>
  <c r="N231" i="15" s="1"/>
  <c r="T231" i="15" s="1"/>
  <c r="V231" i="15" s="1"/>
  <c r="J208" i="15"/>
  <c r="N208" i="15" s="1"/>
  <c r="T208" i="15" s="1"/>
  <c r="V208" i="15" s="1"/>
  <c r="M212" i="15"/>
  <c r="Q212" i="15" s="1"/>
  <c r="S212" i="15" s="1"/>
  <c r="J224" i="15"/>
  <c r="N224" i="15" s="1"/>
  <c r="T224" i="15" s="1"/>
  <c r="V224" i="15" s="1"/>
  <c r="I206" i="15"/>
  <c r="K206" i="15" s="1"/>
  <c r="G213" i="15"/>
  <c r="G226" i="15"/>
  <c r="F191" i="15"/>
  <c r="J203" i="15"/>
  <c r="N203" i="15" s="1"/>
  <c r="T203" i="15" s="1"/>
  <c r="V203" i="15" s="1"/>
  <c r="H181" i="15"/>
  <c r="G158" i="15"/>
  <c r="F116" i="15"/>
  <c r="I203" i="15"/>
  <c r="K203" i="15" s="1"/>
  <c r="H185" i="15"/>
  <c r="L185" i="15" s="1"/>
  <c r="M168" i="15"/>
  <c r="Q168" i="15" s="1"/>
  <c r="S168" i="15" s="1"/>
  <c r="M197" i="15"/>
  <c r="Q197" i="15" s="1"/>
  <c r="S197" i="15" s="1"/>
  <c r="F181" i="15"/>
  <c r="F179" i="15"/>
  <c r="M200" i="15"/>
  <c r="Q200" i="15" s="1"/>
  <c r="S200" i="15" s="1"/>
  <c r="H172" i="15"/>
  <c r="L172" i="15" s="1"/>
  <c r="M201" i="15"/>
  <c r="Q201" i="15" s="1"/>
  <c r="S201" i="15" s="1"/>
  <c r="G160" i="15"/>
  <c r="G112" i="15"/>
  <c r="J166" i="15"/>
  <c r="N166" i="15" s="1"/>
  <c r="T166" i="15" s="1"/>
  <c r="V166" i="15" s="1"/>
  <c r="M147" i="15"/>
  <c r="Q147" i="15" s="1"/>
  <c r="S147" i="15" s="1"/>
  <c r="M192" i="15"/>
  <c r="Q192" i="15" s="1"/>
  <c r="S192" i="15" s="1"/>
  <c r="I161" i="15"/>
  <c r="K161" i="15" s="1"/>
  <c r="M178" i="15"/>
  <c r="Q178" i="15" s="1"/>
  <c r="S178" i="15" s="1"/>
  <c r="I159" i="15"/>
  <c r="K159" i="15" s="1"/>
  <c r="G206" i="15"/>
  <c r="H163" i="15"/>
  <c r="L163" i="15" s="1"/>
  <c r="M136" i="15"/>
  <c r="Q136" i="15" s="1"/>
  <c r="S136" i="15" s="1"/>
  <c r="J158" i="15"/>
  <c r="N158" i="15" s="1"/>
  <c r="T158" i="15" s="1"/>
  <c r="V158" i="15" s="1"/>
  <c r="J162" i="15"/>
  <c r="N162" i="15" s="1"/>
  <c r="T162" i="15" s="1"/>
  <c r="H128" i="15"/>
  <c r="F158" i="15"/>
  <c r="M132" i="15"/>
  <c r="Q132" i="15" s="1"/>
  <c r="S132" i="15" s="1"/>
  <c r="G92" i="15"/>
  <c r="F137" i="15"/>
  <c r="L137" i="15" s="1"/>
  <c r="F111" i="15"/>
  <c r="O111" i="15" s="1"/>
  <c r="P111" i="15" s="1"/>
  <c r="H125" i="15"/>
  <c r="J89" i="15"/>
  <c r="N89" i="15" s="1"/>
  <c r="T89" i="15" s="1"/>
  <c r="V89" i="15" s="1"/>
  <c r="J131" i="15"/>
  <c r="M107" i="15"/>
  <c r="Q107" i="15" s="1"/>
  <c r="S107" i="15" s="1"/>
  <c r="H89" i="15"/>
  <c r="M171" i="15"/>
  <c r="Q171" i="15" s="1"/>
  <c r="S171" i="15" s="1"/>
  <c r="I131" i="15"/>
  <c r="K131" i="15" s="1"/>
  <c r="H106" i="15"/>
  <c r="L106" i="15" s="1"/>
  <c r="J87" i="15"/>
  <c r="N87" i="15" s="1"/>
  <c r="T87" i="15" s="1"/>
  <c r="V87" i="15" s="1"/>
  <c r="G120" i="15"/>
  <c r="F96" i="15"/>
  <c r="O96" i="15" s="1"/>
  <c r="F131" i="15"/>
  <c r="J108" i="15"/>
  <c r="N108" i="15" s="1"/>
  <c r="T108" i="15" s="1"/>
  <c r="V108" i="15" s="1"/>
  <c r="H86" i="15"/>
  <c r="M125" i="15"/>
  <c r="Q125" i="15" s="1"/>
  <c r="S125" i="15" s="1"/>
  <c r="M89" i="15"/>
  <c r="Q89" i="15" s="1"/>
  <c r="S89" i="15" s="1"/>
  <c r="M54" i="15"/>
  <c r="Q54" i="15" s="1"/>
  <c r="S54" i="15" s="1"/>
  <c r="J93" i="15"/>
  <c r="F52" i="15"/>
  <c r="O52" i="15" s="1"/>
  <c r="I35" i="15"/>
  <c r="K35" i="15" s="1"/>
  <c r="I80" i="15"/>
  <c r="K80" i="15" s="1"/>
  <c r="H73" i="15"/>
  <c r="L73" i="15" s="1"/>
  <c r="J102" i="15"/>
  <c r="N102" i="15" s="1"/>
  <c r="T102" i="15" s="1"/>
  <c r="V102" i="15" s="1"/>
  <c r="M70" i="15"/>
  <c r="Q70" i="15" s="1"/>
  <c r="S70" i="15" s="1"/>
  <c r="F86" i="15"/>
  <c r="H70" i="15"/>
  <c r="L70" i="15" s="1"/>
  <c r="G49" i="15"/>
  <c r="M57" i="15"/>
  <c r="Q57" i="15" s="1"/>
  <c r="S57" i="15" s="1"/>
  <c r="J16" i="15"/>
  <c r="H252" i="11"/>
  <c r="G244" i="11"/>
  <c r="C238" i="11"/>
  <c r="I231" i="11"/>
  <c r="E225" i="11"/>
  <c r="K218" i="11"/>
  <c r="K209" i="11"/>
  <c r="J201" i="11"/>
  <c r="I193" i="11"/>
  <c r="F136" i="15"/>
  <c r="L136" i="15" s="1"/>
  <c r="I46" i="15"/>
  <c r="K46" i="15" s="1"/>
  <c r="J19" i="15"/>
  <c r="N19" i="15" s="1"/>
  <c r="T19" i="15" s="1"/>
  <c r="V19" i="15" s="1"/>
  <c r="I62" i="15"/>
  <c r="K62" i="15" s="1"/>
  <c r="I36" i="15"/>
  <c r="K36" i="15" s="1"/>
  <c r="F13" i="15"/>
  <c r="O13" i="15" s="1"/>
  <c r="P13" i="15" s="1"/>
  <c r="M56" i="15"/>
  <c r="Q56" i="15" s="1"/>
  <c r="S56" i="15" s="1"/>
  <c r="J29" i="15"/>
  <c r="N29" i="15" s="1"/>
  <c r="T29" i="15" s="1"/>
  <c r="V29" i="15" s="1"/>
  <c r="H43" i="15"/>
  <c r="J20" i="15"/>
  <c r="N20" i="15" s="1"/>
  <c r="T20" i="15" s="1"/>
  <c r="V20" i="15" s="1"/>
  <c r="J78" i="15"/>
  <c r="N78" i="15" s="1"/>
  <c r="T78" i="15" s="1"/>
  <c r="G43" i="15"/>
  <c r="M25" i="15"/>
  <c r="Q25" i="15" s="1"/>
  <c r="S25" i="15" s="1"/>
  <c r="F45" i="15"/>
  <c r="M16" i="15"/>
  <c r="Q16" i="15" s="1"/>
  <c r="S16" i="15" s="1"/>
  <c r="F254" i="11"/>
  <c r="G245" i="11"/>
  <c r="C239" i="11"/>
  <c r="I232" i="11"/>
  <c r="E226" i="11"/>
  <c r="K219" i="11"/>
  <c r="K210" i="11"/>
  <c r="J202" i="11"/>
  <c r="F60" i="15"/>
  <c r="L60" i="15" s="1"/>
  <c r="I41" i="15"/>
  <c r="K41" i="15" s="1"/>
  <c r="M22" i="15"/>
  <c r="Q22" i="15" s="1"/>
  <c r="S22" i="15" s="1"/>
  <c r="H239" i="11"/>
  <c r="D231" i="11"/>
  <c r="F219" i="11"/>
  <c r="F209" i="11"/>
  <c r="G200" i="11"/>
  <c r="D190" i="11"/>
  <c r="H181" i="11"/>
  <c r="I172" i="11"/>
  <c r="I163" i="11"/>
  <c r="H155" i="11"/>
  <c r="G147" i="11"/>
  <c r="G138" i="11"/>
  <c r="G129" i="11"/>
  <c r="I256" i="11"/>
  <c r="I248" i="11"/>
  <c r="F239" i="11"/>
  <c r="H227" i="11"/>
  <c r="D219" i="11"/>
  <c r="C205" i="11"/>
  <c r="E196" i="11"/>
  <c r="F186" i="11"/>
  <c r="D178" i="11"/>
  <c r="F168" i="11"/>
  <c r="F159" i="11"/>
  <c r="F151" i="11"/>
  <c r="G141" i="11"/>
  <c r="F133" i="11"/>
  <c r="I245" i="11"/>
  <c r="H233" i="11"/>
  <c r="C220" i="11"/>
  <c r="K206" i="11"/>
  <c r="D194" i="11"/>
  <c r="G181" i="11"/>
  <c r="H172" i="11"/>
  <c r="H162" i="11"/>
  <c r="H153" i="11"/>
  <c r="I143" i="11"/>
  <c r="G133" i="11"/>
  <c r="K256" i="11"/>
  <c r="H245" i="11"/>
  <c r="F233" i="11"/>
  <c r="J222" i="11"/>
  <c r="G205" i="11"/>
  <c r="I186" i="11"/>
  <c r="G178" i="11"/>
  <c r="G168" i="11"/>
  <c r="F158" i="11"/>
  <c r="G149" i="11"/>
  <c r="G139" i="11"/>
  <c r="H129" i="11"/>
  <c r="C240" i="11"/>
  <c r="D228" i="11"/>
  <c r="K214" i="11"/>
  <c r="G202" i="11"/>
  <c r="G186" i="11"/>
  <c r="E178" i="11"/>
  <c r="E168" i="11"/>
  <c r="E158" i="11"/>
  <c r="F149" i="11"/>
  <c r="F139" i="11"/>
  <c r="F129" i="11"/>
  <c r="I242" i="11"/>
  <c r="C228" i="11"/>
  <c r="C211" i="11"/>
  <c r="D196" i="11"/>
  <c r="C184" i="11"/>
  <c r="C176" i="11"/>
  <c r="E166" i="11"/>
  <c r="E156" i="11"/>
  <c r="C147" i="11"/>
  <c r="C137" i="11"/>
  <c r="C126" i="11"/>
  <c r="I250" i="11"/>
  <c r="D238" i="11"/>
  <c r="C225" i="11"/>
  <c r="H209" i="11"/>
  <c r="E197" i="11"/>
  <c r="H259" i="11"/>
  <c r="K233" i="11"/>
  <c r="E219" i="11"/>
  <c r="J200" i="11"/>
  <c r="G188" i="11"/>
  <c r="K178" i="11"/>
  <c r="C141" i="11"/>
  <c r="K126" i="11"/>
  <c r="G250" i="11"/>
  <c r="K237" i="11"/>
  <c r="K224" i="11"/>
  <c r="D209" i="11"/>
  <c r="H194" i="11"/>
  <c r="J182" i="11"/>
  <c r="J174" i="11"/>
  <c r="J161" i="11"/>
  <c r="K152" i="11"/>
  <c r="J138" i="11"/>
  <c r="K128" i="11"/>
  <c r="J218" i="11"/>
  <c r="K141" i="11"/>
  <c r="I178" i="11"/>
  <c r="C129" i="11"/>
  <c r="J169" i="11"/>
  <c r="H240" i="11"/>
  <c r="C169" i="11"/>
  <c r="J128" i="11"/>
  <c r="C166" i="11"/>
  <c r="C128" i="11"/>
  <c r="G180" i="11"/>
  <c r="H131" i="11"/>
  <c r="C168" i="11"/>
  <c r="C165" i="11"/>
  <c r="F44" i="7"/>
  <c r="H179" i="11"/>
  <c r="F54" i="4"/>
  <c r="F26" i="6"/>
  <c r="F55" i="4"/>
  <c r="F21" i="6"/>
  <c r="F29" i="7"/>
  <c r="I319" i="15"/>
  <c r="K319" i="15" s="1"/>
  <c r="I323" i="15"/>
  <c r="K323" i="15" s="1"/>
  <c r="G323" i="15"/>
  <c r="I325" i="15"/>
  <c r="K325" i="15" s="1"/>
  <c r="F319" i="15"/>
  <c r="O319" i="15" s="1"/>
  <c r="G308" i="15"/>
  <c r="I311" i="15"/>
  <c r="K311" i="15" s="1"/>
  <c r="I308" i="15"/>
  <c r="K308" i="15" s="1"/>
  <c r="H233" i="15"/>
  <c r="L233" i="15" s="1"/>
  <c r="G225" i="15"/>
  <c r="J228" i="15"/>
  <c r="N228" i="15" s="1"/>
  <c r="T228" i="15" s="1"/>
  <c r="V228" i="15" s="1"/>
  <c r="H217" i="15"/>
  <c r="H212" i="15"/>
  <c r="L212" i="15" s="1"/>
  <c r="F173" i="15"/>
  <c r="O173" i="15" s="1"/>
  <c r="J215" i="15"/>
  <c r="N215" i="15" s="1"/>
  <c r="T215" i="15" s="1"/>
  <c r="V215" i="15" s="1"/>
  <c r="F228" i="15"/>
  <c r="O228" i="15" s="1"/>
  <c r="I231" i="15"/>
  <c r="K231" i="15" s="1"/>
  <c r="F209" i="15"/>
  <c r="M222" i="15"/>
  <c r="Q222" i="15" s="1"/>
  <c r="S222" i="15" s="1"/>
  <c r="G237" i="15"/>
  <c r="H206" i="15"/>
  <c r="I222" i="15"/>
  <c r="K222" i="15" s="1"/>
  <c r="H187" i="15"/>
  <c r="L187" i="15" s="1"/>
  <c r="G201" i="15"/>
  <c r="I179" i="15"/>
  <c r="K179" i="15" s="1"/>
  <c r="H157" i="15"/>
  <c r="M112" i="15"/>
  <c r="Q112" i="15" s="1"/>
  <c r="S112" i="15" s="1"/>
  <c r="F201" i="15"/>
  <c r="L201" i="15" s="1"/>
  <c r="F184" i="15"/>
  <c r="L184" i="15" s="1"/>
  <c r="F166" i="15"/>
  <c r="L166" i="15" s="1"/>
  <c r="J193" i="15"/>
  <c r="N193" i="15" s="1"/>
  <c r="T193" i="15" s="1"/>
  <c r="V193" i="15" s="1"/>
  <c r="I234" i="15"/>
  <c r="K234" i="15" s="1"/>
  <c r="O234" i="15" s="1"/>
  <c r="P234" i="15" s="1"/>
  <c r="J174" i="15"/>
  <c r="N174" i="15" s="1"/>
  <c r="T174" i="15" s="1"/>
  <c r="V174" i="15" s="1"/>
  <c r="H197" i="15"/>
  <c r="F171" i="15"/>
  <c r="O171" i="15" s="1"/>
  <c r="G197" i="15"/>
  <c r="M156" i="15"/>
  <c r="Q156" i="15" s="1"/>
  <c r="S156" i="15" s="1"/>
  <c r="F202" i="15"/>
  <c r="L202" i="15" s="1"/>
  <c r="J161" i="15"/>
  <c r="N161" i="15" s="1"/>
  <c r="T161" i="15" s="1"/>
  <c r="V161" i="15" s="1"/>
  <c r="J146" i="15"/>
  <c r="N146" i="15" s="1"/>
  <c r="T146" i="15" s="1"/>
  <c r="V146" i="15" s="1"/>
  <c r="M180" i="15"/>
  <c r="Q180" i="15" s="1"/>
  <c r="S180" i="15" s="1"/>
  <c r="J157" i="15"/>
  <c r="N157" i="15" s="1"/>
  <c r="T157" i="15" s="1"/>
  <c r="V157" i="15" s="1"/>
  <c r="J176" i="15"/>
  <c r="N176" i="15" s="1"/>
  <c r="T176" i="15" s="1"/>
  <c r="V176" i="15" s="1"/>
  <c r="I157" i="15"/>
  <c r="K157" i="15" s="1"/>
  <c r="F196" i="15"/>
  <c r="L196" i="15" s="1"/>
  <c r="H159" i="15"/>
  <c r="L159" i="15" s="1"/>
  <c r="F197" i="15"/>
  <c r="M155" i="15"/>
  <c r="Q155" i="15" s="1"/>
  <c r="S155" i="15" s="1"/>
  <c r="H160" i="15"/>
  <c r="I235" i="15"/>
  <c r="K235" i="15" s="1"/>
  <c r="I155" i="15"/>
  <c r="K155" i="15" s="1"/>
  <c r="F128" i="15"/>
  <c r="G89" i="15"/>
  <c r="H130" i="15"/>
  <c r="L130" i="15" s="1"/>
  <c r="I109" i="15"/>
  <c r="K109" i="15" s="1"/>
  <c r="J113" i="15"/>
  <c r="N113" i="15" s="1"/>
  <c r="T113" i="15" s="1"/>
  <c r="F85" i="15"/>
  <c r="F125" i="15"/>
  <c r="I106" i="15"/>
  <c r="K106" i="15" s="1"/>
  <c r="J88" i="15"/>
  <c r="N88" i="15" s="1"/>
  <c r="T88" i="15" s="1"/>
  <c r="F164" i="15"/>
  <c r="O164" i="15" s="1"/>
  <c r="H122" i="15"/>
  <c r="L122" i="15" s="1"/>
  <c r="F103" i="15"/>
  <c r="O103" i="15" s="1"/>
  <c r="M85" i="15"/>
  <c r="Q85" i="15" s="1"/>
  <c r="S85" i="15" s="1"/>
  <c r="F119" i="15"/>
  <c r="L119" i="15" s="1"/>
  <c r="H95" i="15"/>
  <c r="L95" i="15" s="1"/>
  <c r="J126" i="15"/>
  <c r="N126" i="15" s="1"/>
  <c r="T126" i="15" s="1"/>
  <c r="V126" i="15" s="1"/>
  <c r="I107" i="15"/>
  <c r="K107" i="15" s="1"/>
  <c r="O107" i="15" s="1"/>
  <c r="P107" i="15" s="1"/>
  <c r="G83" i="15"/>
  <c r="H124" i="15"/>
  <c r="L124" i="15" s="1"/>
  <c r="G86" i="15"/>
  <c r="H52" i="15"/>
  <c r="L52" i="15" s="1"/>
  <c r="H92" i="15"/>
  <c r="M45" i="15"/>
  <c r="Q45" i="15" s="1"/>
  <c r="S45" i="15" s="1"/>
  <c r="G27" i="15"/>
  <c r="J73" i="15"/>
  <c r="N73" i="15" s="1"/>
  <c r="T73" i="15" s="1"/>
  <c r="V73" i="15" s="1"/>
  <c r="F71" i="15"/>
  <c r="G101" i="15"/>
  <c r="L101" i="15" s="1"/>
  <c r="I68" i="15"/>
  <c r="K68" i="15" s="1"/>
  <c r="I82" i="15"/>
  <c r="K82" i="15" s="1"/>
  <c r="H69" i="15"/>
  <c r="L69" i="15" s="1"/>
  <c r="H40" i="15"/>
  <c r="L40" i="15" s="1"/>
  <c r="M52" i="15"/>
  <c r="Q52" i="15" s="1"/>
  <c r="S52" i="15" s="1"/>
  <c r="J259" i="11"/>
  <c r="J251" i="11"/>
  <c r="I243" i="11"/>
  <c r="E237" i="11"/>
  <c r="K230" i="11"/>
  <c r="G224" i="11"/>
  <c r="C218" i="11"/>
  <c r="C209" i="11"/>
  <c r="D200" i="11"/>
  <c r="D191" i="11"/>
  <c r="J75" i="15"/>
  <c r="N75" i="15" s="1"/>
  <c r="T75" i="15" s="1"/>
  <c r="V75" i="15" s="1"/>
  <c r="J44" i="15"/>
  <c r="N44" i="15" s="1"/>
  <c r="T44" i="15" s="1"/>
  <c r="V44" i="15" s="1"/>
  <c r="I16" i="15"/>
  <c r="K16" i="15" s="1"/>
  <c r="M61" i="15"/>
  <c r="Q61" i="15" s="1"/>
  <c r="S61" i="15" s="1"/>
  <c r="I34" i="15"/>
  <c r="K34" i="15" s="1"/>
  <c r="F54" i="15"/>
  <c r="O54" i="15" s="1"/>
  <c r="M27" i="15"/>
  <c r="Q27" i="15" s="1"/>
  <c r="S27" i="15" s="1"/>
  <c r="M41" i="15"/>
  <c r="Q41" i="15" s="1"/>
  <c r="S41" i="15" s="1"/>
  <c r="F19" i="15"/>
  <c r="H68" i="15"/>
  <c r="L68" i="15" s="1"/>
  <c r="J42" i="15"/>
  <c r="N42" i="15" s="1"/>
  <c r="T42" i="15" s="1"/>
  <c r="V42" i="15" s="1"/>
  <c r="J24" i="15"/>
  <c r="F43" i="15"/>
  <c r="F14" i="15"/>
  <c r="O14" i="15" s="1"/>
  <c r="H253" i="11"/>
  <c r="I244" i="11"/>
  <c r="E238" i="11"/>
  <c r="K231" i="11"/>
  <c r="G225" i="11"/>
  <c r="C219" i="11"/>
  <c r="C210" i="11"/>
  <c r="D201" i="11"/>
  <c r="H59" i="15"/>
  <c r="G37" i="15"/>
  <c r="L37" i="15" s="1"/>
  <c r="J15" i="15"/>
  <c r="N15" i="15" s="1"/>
  <c r="T15" i="15" s="1"/>
  <c r="V15" i="15" s="1"/>
  <c r="H238" i="11"/>
  <c r="J226" i="11"/>
  <c r="F218" i="11"/>
  <c r="D208" i="11"/>
  <c r="F198" i="11"/>
  <c r="F188" i="11"/>
  <c r="J180" i="11"/>
  <c r="K171" i="11"/>
  <c r="K162" i="11"/>
  <c r="J154" i="11"/>
  <c r="I146" i="11"/>
  <c r="I137" i="11"/>
  <c r="I128" i="11"/>
  <c r="I255" i="11"/>
  <c r="J246" i="11"/>
  <c r="F238" i="11"/>
  <c r="H226" i="11"/>
  <c r="C216" i="11"/>
  <c r="C204" i="11"/>
  <c r="F195" i="11"/>
  <c r="F185" i="11"/>
  <c r="F177" i="11"/>
  <c r="H167" i="11"/>
  <c r="H158" i="11"/>
  <c r="I149" i="11"/>
  <c r="I140" i="11"/>
  <c r="H132" i="11"/>
  <c r="C258" i="11"/>
  <c r="F244" i="11"/>
  <c r="E232" i="11"/>
  <c r="I218" i="11"/>
  <c r="H205" i="11"/>
  <c r="C193" i="11"/>
  <c r="F180" i="11"/>
  <c r="G171" i="11"/>
  <c r="H161" i="11"/>
  <c r="I152" i="11"/>
  <c r="J141" i="11"/>
  <c r="F132" i="11"/>
  <c r="H255" i="11"/>
  <c r="E244" i="11"/>
  <c r="C232" i="11"/>
  <c r="F221" i="11"/>
  <c r="I202" i="11"/>
  <c r="E185" i="11"/>
  <c r="E177" i="11"/>
  <c r="F167" i="11"/>
  <c r="G157" i="11"/>
  <c r="G148" i="11"/>
  <c r="F138" i="11"/>
  <c r="F128" i="11"/>
  <c r="C252" i="11"/>
  <c r="I238" i="11"/>
  <c r="F225" i="11"/>
  <c r="I213" i="11"/>
  <c r="E201" i="11"/>
  <c r="D185" i="11"/>
  <c r="D177" i="11"/>
  <c r="E167" i="11"/>
  <c r="F157" i="11"/>
  <c r="F148" i="11"/>
  <c r="D138" i="11"/>
  <c r="E128" i="11"/>
  <c r="C253" i="11"/>
  <c r="D241" i="11"/>
  <c r="I226" i="11"/>
  <c r="I209" i="11"/>
  <c r="K193" i="11"/>
  <c r="C183" i="11"/>
  <c r="C175" i="11"/>
  <c r="E165" i="11"/>
  <c r="D155" i="11"/>
  <c r="C146" i="11"/>
  <c r="C134" i="11"/>
  <c r="K259" i="11"/>
  <c r="G249" i="11"/>
  <c r="K236" i="11"/>
  <c r="J223" i="11"/>
  <c r="F208" i="11"/>
  <c r="K194" i="11"/>
  <c r="H258" i="11"/>
  <c r="J232" i="11"/>
  <c r="I215" i="11"/>
  <c r="H198" i="11"/>
  <c r="D187" i="11"/>
  <c r="K177" i="11"/>
  <c r="K138" i="11"/>
  <c r="G259" i="11"/>
  <c r="H236" i="11"/>
  <c r="E223" i="11"/>
  <c r="K205" i="11"/>
  <c r="E193" i="11"/>
  <c r="J181" i="11"/>
  <c r="K172" i="11"/>
  <c r="K159" i="11"/>
  <c r="K151" i="11"/>
  <c r="J137" i="11"/>
  <c r="J127" i="11"/>
  <c r="I201" i="11"/>
  <c r="I138" i="11"/>
  <c r="I174" i="11"/>
  <c r="F251" i="11"/>
  <c r="K163" i="11"/>
  <c r="E231" i="11"/>
  <c r="I166" i="11"/>
  <c r="F259" i="11"/>
  <c r="C159" i="11"/>
  <c r="H244" i="11"/>
  <c r="G176" i="11"/>
  <c r="J165" i="11"/>
  <c r="C158" i="11"/>
  <c r="H183" i="11"/>
  <c r="F70" i="6"/>
  <c r="E91" i="8"/>
  <c r="E96" i="8"/>
  <c r="E97" i="8"/>
  <c r="E95" i="8"/>
  <c r="E92" i="8"/>
  <c r="E19" i="8"/>
  <c r="E94" i="8"/>
  <c r="E93" i="8"/>
  <c r="E90" i="8"/>
  <c r="D239" i="11"/>
  <c r="J129" i="11"/>
  <c r="G191" i="11"/>
  <c r="K184" i="11"/>
  <c r="D222" i="11"/>
  <c r="C174" i="11"/>
  <c r="D137" i="11"/>
  <c r="C224" i="11"/>
  <c r="E176" i="11"/>
  <c r="H140" i="11"/>
  <c r="I229" i="11"/>
  <c r="H176" i="11"/>
  <c r="J254" i="11"/>
  <c r="G187" i="11"/>
  <c r="G12" i="15"/>
  <c r="G237" i="11"/>
  <c r="I17" i="15"/>
  <c r="K17" i="15" s="1"/>
  <c r="G198" i="11"/>
  <c r="J65" i="15"/>
  <c r="N65" i="15" s="1"/>
  <c r="T65" i="15" s="1"/>
  <c r="H123" i="15"/>
  <c r="J120" i="15"/>
  <c r="N120" i="15" s="1"/>
  <c r="T120" i="15" s="1"/>
  <c r="V120" i="15" s="1"/>
  <c r="I125" i="15"/>
  <c r="K125" i="15" s="1"/>
  <c r="G157" i="15"/>
  <c r="H194" i="15"/>
  <c r="L194" i="15" s="1"/>
  <c r="G165" i="15"/>
  <c r="F206" i="15"/>
  <c r="F235" i="15"/>
  <c r="O235" i="15" s="1"/>
  <c r="P235" i="15" s="1"/>
  <c r="J307" i="15"/>
  <c r="N307" i="15" s="1"/>
  <c r="T307" i="15" s="1"/>
  <c r="E177" i="9"/>
  <c r="D209" i="9"/>
  <c r="E209" i="9"/>
  <c r="D252" i="9"/>
  <c r="D157" i="11" s="1"/>
  <c r="D205" i="9"/>
  <c r="D195" i="11" s="1"/>
  <c r="D151" i="9"/>
  <c r="E68" i="6"/>
  <c r="E73" i="6"/>
  <c r="E65" i="6"/>
  <c r="E63" i="6"/>
  <c r="E70" i="6"/>
  <c r="E67" i="6"/>
  <c r="E72" i="6"/>
  <c r="E64" i="6"/>
  <c r="E20" i="6"/>
  <c r="E69" i="6"/>
  <c r="E74" i="6"/>
  <c r="E66" i="6"/>
  <c r="E71" i="6"/>
  <c r="E162" i="9"/>
  <c r="L178" i="15"/>
  <c r="L146" i="15"/>
  <c r="L83" i="15"/>
  <c r="L115" i="15"/>
  <c r="L74" i="15"/>
  <c r="L51" i="15"/>
  <c r="S3" i="15"/>
  <c r="R3" i="15"/>
  <c r="R4" i="15" s="1"/>
  <c r="R5" i="15" s="1"/>
  <c r="R6" i="15" s="1"/>
  <c r="R7" i="15" s="1"/>
  <c r="R8" i="15" s="1"/>
  <c r="R9" i="15" s="1"/>
  <c r="R10" i="15" s="1"/>
  <c r="R11" i="15" s="1"/>
  <c r="R12" i="15" s="1"/>
  <c r="R13" i="15" s="1"/>
  <c r="R14" i="15" s="1"/>
  <c r="R15" i="15" s="1"/>
  <c r="R16" i="15" s="1"/>
  <c r="R17" i="15" s="1"/>
  <c r="R18" i="15" s="1"/>
  <c r="R19" i="15" s="1"/>
  <c r="R20" i="15" s="1"/>
  <c r="R21" i="15" s="1"/>
  <c r="L30" i="15"/>
  <c r="O26" i="15"/>
  <c r="L26" i="15"/>
  <c r="N287" i="15"/>
  <c r="T287" i="15" s="1"/>
  <c r="V287" i="15" s="1"/>
  <c r="N299" i="15"/>
  <c r="T299" i="15" s="1"/>
  <c r="V299" i="15" s="1"/>
  <c r="N275" i="15"/>
  <c r="T275" i="15" s="1"/>
  <c r="V275" i="15" s="1"/>
  <c r="E82" i="6"/>
  <c r="E79" i="6"/>
  <c r="E76" i="6"/>
  <c r="E77" i="6"/>
  <c r="E84" i="6"/>
  <c r="E81" i="6"/>
  <c r="E21" i="6"/>
  <c r="E78" i="6"/>
  <c r="E83" i="6"/>
  <c r="E80" i="6"/>
  <c r="E85" i="6"/>
  <c r="D282" i="9"/>
  <c r="D244" i="11" s="1"/>
  <c r="E149" i="9"/>
  <c r="E174" i="11" s="1"/>
  <c r="L79" i="15"/>
  <c r="L76" i="15"/>
  <c r="O12" i="15"/>
  <c r="P12" i="15" s="1"/>
  <c r="L12" i="15"/>
  <c r="N245" i="15"/>
  <c r="T245" i="15" s="1"/>
  <c r="V245" i="15" s="1"/>
  <c r="N255" i="15"/>
  <c r="T255" i="15" s="1"/>
  <c r="L263" i="15"/>
  <c r="N289" i="15"/>
  <c r="T289" i="15" s="1"/>
  <c r="V289" i="15" s="1"/>
  <c r="N292" i="15"/>
  <c r="T292" i="15" s="1"/>
  <c r="V292" i="15" s="1"/>
  <c r="L131" i="15"/>
  <c r="L110" i="15"/>
  <c r="O110" i="15"/>
  <c r="L210" i="15"/>
  <c r="L133" i="15"/>
  <c r="L63" i="15"/>
  <c r="L94" i="15"/>
  <c r="L43" i="15"/>
  <c r="N6" i="15"/>
  <c r="T6" i="15" s="1"/>
  <c r="V6" i="15" s="1"/>
  <c r="L39" i="15"/>
  <c r="N264" i="15"/>
  <c r="T264" i="15" s="1"/>
  <c r="V264" i="15" s="1"/>
  <c r="N265" i="15"/>
  <c r="T265" i="15" s="1"/>
  <c r="V265" i="15" s="1"/>
  <c r="N281" i="15"/>
  <c r="T281" i="15" s="1"/>
  <c r="V281" i="15" s="1"/>
  <c r="E171" i="9"/>
  <c r="E161" i="11" s="1"/>
  <c r="E208" i="9"/>
  <c r="N9" i="15"/>
  <c r="T9" i="15" s="1"/>
  <c r="V9" i="15" s="1"/>
  <c r="D135" i="9"/>
  <c r="D137" i="9"/>
  <c r="O16" i="15"/>
  <c r="P16" i="15" s="1"/>
  <c r="L16" i="15"/>
  <c r="L29" i="15"/>
  <c r="O29" i="15"/>
  <c r="P29" i="15" s="1"/>
  <c r="L48" i="15"/>
  <c r="L47" i="15"/>
  <c r="O21" i="15"/>
  <c r="L21" i="15"/>
  <c r="N251" i="15"/>
  <c r="T251" i="15" s="1"/>
  <c r="V251" i="15" s="1"/>
  <c r="L243" i="15"/>
  <c r="N271" i="15"/>
  <c r="T271" i="15" s="1"/>
  <c r="V271" i="15" s="1"/>
  <c r="T3" i="15"/>
  <c r="O105" i="15"/>
  <c r="L59" i="15"/>
  <c r="O28" i="15"/>
  <c r="L28" i="15"/>
  <c r="N259" i="15"/>
  <c r="T259" i="15" s="1"/>
  <c r="V259" i="15" s="1"/>
  <c r="N244" i="15"/>
  <c r="T244" i="15" s="1"/>
  <c r="V244" i="15" s="1"/>
  <c r="N267" i="15"/>
  <c r="T267" i="15" s="1"/>
  <c r="P228" i="15" l="1"/>
  <c r="D36" i="9"/>
  <c r="P101" i="15"/>
  <c r="P106" i="15"/>
  <c r="P167" i="15"/>
  <c r="L157" i="15"/>
  <c r="L176" i="15"/>
  <c r="O176" i="15"/>
  <c r="N214" i="15"/>
  <c r="T214" i="15" s="1"/>
  <c r="V214" i="15" s="1"/>
  <c r="O212" i="15"/>
  <c r="P212" i="15" s="1"/>
  <c r="O208" i="15"/>
  <c r="O204" i="15"/>
  <c r="O200" i="15"/>
  <c r="P200" i="15" s="1"/>
  <c r="O196" i="15"/>
  <c r="P196" i="15" s="1"/>
  <c r="O192" i="15"/>
  <c r="O188" i="15"/>
  <c r="O214" i="15"/>
  <c r="P214" i="15" s="1"/>
  <c r="O198" i="15"/>
  <c r="P198" i="15" s="1"/>
  <c r="O206" i="15"/>
  <c r="O201" i="15"/>
  <c r="P201" i="15" s="1"/>
  <c r="O189" i="15"/>
  <c r="O211" i="15"/>
  <c r="P211" i="15" s="1"/>
  <c r="O210" i="15"/>
  <c r="P210" i="15" s="1"/>
  <c r="O209" i="15"/>
  <c r="P209" i="15" s="1"/>
  <c r="O197" i="15"/>
  <c r="O191" i="15"/>
  <c r="P191" i="15" s="1"/>
  <c r="O187" i="15"/>
  <c r="O213" i="15"/>
  <c r="O203" i="15"/>
  <c r="P203" i="15" s="1"/>
  <c r="O190" i="15"/>
  <c r="O199" i="15"/>
  <c r="P199" i="15" s="1"/>
  <c r="O202" i="15"/>
  <c r="P202" i="15" s="1"/>
  <c r="O194" i="15"/>
  <c r="P194" i="15" s="1"/>
  <c r="O195" i="15"/>
  <c r="P195" i="15" s="1"/>
  <c r="O207" i="15"/>
  <c r="P207" i="15" s="1"/>
  <c r="O205" i="15"/>
  <c r="P205" i="15" s="1"/>
  <c r="O215" i="15"/>
  <c r="P215" i="15" s="1"/>
  <c r="O193" i="15"/>
  <c r="N168" i="15"/>
  <c r="T168" i="15" s="1"/>
  <c r="V168" i="15" s="1"/>
  <c r="N186" i="15"/>
  <c r="T186" i="15" s="1"/>
  <c r="V186" i="15" s="1"/>
  <c r="N212" i="15"/>
  <c r="T212" i="15" s="1"/>
  <c r="V212" i="15" s="1"/>
  <c r="N149" i="15"/>
  <c r="T149" i="15" s="1"/>
  <c r="V149" i="15" s="1"/>
  <c r="L171" i="15"/>
  <c r="N67" i="15"/>
  <c r="T67" i="15" s="1"/>
  <c r="L85" i="15"/>
  <c r="L45" i="15"/>
  <c r="L109" i="15"/>
  <c r="N304" i="15"/>
  <c r="T304" i="15" s="1"/>
  <c r="V304" i="15" s="1"/>
  <c r="L31" i="15"/>
  <c r="P31" i="15" s="1"/>
  <c r="O326" i="15"/>
  <c r="P326" i="15" s="1"/>
  <c r="O305" i="15"/>
  <c r="O333" i="15"/>
  <c r="P333" i="15" s="1"/>
  <c r="O295" i="15"/>
  <c r="N321" i="15"/>
  <c r="T321" i="15" s="1"/>
  <c r="N31" i="15"/>
  <c r="T31" i="15" s="1"/>
  <c r="V31" i="15" s="1"/>
  <c r="O299" i="15"/>
  <c r="P299" i="15" s="1"/>
  <c r="N46" i="15"/>
  <c r="T46" i="15" s="1"/>
  <c r="V46" i="15" s="1"/>
  <c r="L173" i="15"/>
  <c r="O224" i="15"/>
  <c r="P224" i="15" s="1"/>
  <c r="O220" i="15"/>
  <c r="O216" i="15"/>
  <c r="O227" i="15"/>
  <c r="P227" i="15" s="1"/>
  <c r="O225" i="15"/>
  <c r="P225" i="15" s="1"/>
  <c r="O226" i="15"/>
  <c r="P226" i="15" s="1"/>
  <c r="O223" i="15"/>
  <c r="P223" i="15" s="1"/>
  <c r="O219" i="15"/>
  <c r="P219" i="15" s="1"/>
  <c r="O218" i="15"/>
  <c r="P218" i="15" s="1"/>
  <c r="O222" i="15"/>
  <c r="P222" i="15" s="1"/>
  <c r="O217" i="15"/>
  <c r="O221" i="15"/>
  <c r="P221" i="15" s="1"/>
  <c r="O232" i="15"/>
  <c r="P232" i="15" s="1"/>
  <c r="L162" i="15"/>
  <c r="P162" i="15" s="1"/>
  <c r="N326" i="15"/>
  <c r="T326" i="15" s="1"/>
  <c r="V326" i="15" s="1"/>
  <c r="N329" i="15"/>
  <c r="T329" i="15" s="1"/>
  <c r="N13" i="15"/>
  <c r="T13" i="15" s="1"/>
  <c r="V13" i="15" s="1"/>
  <c r="N180" i="15"/>
  <c r="T180" i="15" s="1"/>
  <c r="V180" i="15" s="1"/>
  <c r="O277" i="15"/>
  <c r="P277" i="15" s="1"/>
  <c r="D300" i="9"/>
  <c r="E300" i="9"/>
  <c r="Q335" i="15"/>
  <c r="H26" i="10" s="1"/>
  <c r="H27" i="10" s="1"/>
  <c r="H28" i="10" s="1"/>
  <c r="H29" i="10" s="1"/>
  <c r="H30" i="10" s="1"/>
  <c r="H31" i="10" s="1"/>
  <c r="H32" i="10" s="1"/>
  <c r="H33" i="10" s="1"/>
  <c r="H34" i="10" s="1"/>
  <c r="H35" i="10" s="1"/>
  <c r="H36" i="10" s="1"/>
  <c r="H37" i="10" s="1"/>
  <c r="H38" i="10" s="1"/>
  <c r="H39" i="10" s="1"/>
  <c r="H40" i="10" s="1"/>
  <c r="H41" i="10" s="1"/>
  <c r="H42" i="10" s="1"/>
  <c r="H43" i="10" s="1"/>
  <c r="H44" i="10" s="1"/>
  <c r="H45" i="10" s="1"/>
  <c r="H46" i="10" s="1"/>
  <c r="H47" i="10" s="1"/>
  <c r="H48" i="10" s="1"/>
  <c r="H49" i="10" s="1"/>
  <c r="H50" i="10" s="1"/>
  <c r="H51" i="10" s="1"/>
  <c r="H52" i="10" s="1"/>
  <c r="H53" i="10" s="1"/>
  <c r="H54" i="10" s="1"/>
  <c r="H55" i="10" s="1"/>
  <c r="H56" i="10" s="1"/>
  <c r="H57" i="10" s="1"/>
  <c r="H58" i="10" s="1"/>
  <c r="H59" i="10" s="1"/>
  <c r="H60" i="10" s="1"/>
  <c r="H61" i="10" s="1"/>
  <c r="H62" i="10" s="1"/>
  <c r="H63" i="10" s="1"/>
  <c r="H64" i="10" s="1"/>
  <c r="H65" i="10" s="1"/>
  <c r="H66" i="10" s="1"/>
  <c r="H67" i="10" s="1"/>
  <c r="H68" i="10" s="1"/>
  <c r="H69" i="10" s="1"/>
  <c r="H70" i="10" s="1"/>
  <c r="H71" i="10" s="1"/>
  <c r="H72" i="10" s="1"/>
  <c r="H73" i="10" s="1"/>
  <c r="H74" i="10" s="1"/>
  <c r="H75" i="10" s="1"/>
  <c r="H76" i="10" s="1"/>
  <c r="H77" i="10" s="1"/>
  <c r="H78" i="10" s="1"/>
  <c r="H79" i="10" s="1"/>
  <c r="H80" i="10" s="1"/>
  <c r="H81" i="10" s="1"/>
  <c r="H82" i="10" s="1"/>
  <c r="H83" i="10" s="1"/>
  <c r="H84" i="10" s="1"/>
  <c r="H85" i="10" s="1"/>
  <c r="H86" i="10" s="1"/>
  <c r="H87" i="10" s="1"/>
  <c r="H88" i="10" s="1"/>
  <c r="H89" i="10" s="1"/>
  <c r="H90" i="10" s="1"/>
  <c r="H91" i="10" s="1"/>
  <c r="H92" i="10" s="1"/>
  <c r="H93" i="10" s="1"/>
  <c r="H94" i="10" s="1"/>
  <c r="H95" i="10" s="1"/>
  <c r="H96" i="10" s="1"/>
  <c r="H97" i="10" s="1"/>
  <c r="H98" i="10" s="1"/>
  <c r="H99" i="10" s="1"/>
  <c r="H100" i="10" s="1"/>
  <c r="H101" i="10" s="1"/>
  <c r="H102" i="10" s="1"/>
  <c r="H103" i="10" s="1"/>
  <c r="H104" i="10" s="1"/>
  <c r="H105" i="10" s="1"/>
  <c r="H106" i="10" s="1"/>
  <c r="H107" i="10" s="1"/>
  <c r="H108" i="10" s="1"/>
  <c r="H109" i="10" s="1"/>
  <c r="H110" i="10" s="1"/>
  <c r="H111" i="10" s="1"/>
  <c r="H112" i="10" s="1"/>
  <c r="H113" i="10" s="1"/>
  <c r="H114" i="10" s="1"/>
  <c r="H115" i="10" s="1"/>
  <c r="H116" i="10" s="1"/>
  <c r="H117" i="10" s="1"/>
  <c r="H118" i="10" s="1"/>
  <c r="H119" i="10" s="1"/>
  <c r="H120" i="10" s="1"/>
  <c r="H121" i="10" s="1"/>
  <c r="H122" i="10" s="1"/>
  <c r="H123" i="10" s="1"/>
  <c r="H124" i="10" s="1"/>
  <c r="H125" i="10" s="1"/>
  <c r="H126" i="10" s="1"/>
  <c r="H127" i="10" s="1"/>
  <c r="H128" i="10" s="1"/>
  <c r="H129" i="10" s="1"/>
  <c r="H130" i="10" s="1"/>
  <c r="H131" i="10" s="1"/>
  <c r="H132" i="10" s="1"/>
  <c r="H133" i="10" s="1"/>
  <c r="H134" i="10" s="1"/>
  <c r="H135" i="10" s="1"/>
  <c r="H136" i="10" s="1"/>
  <c r="H137" i="10" s="1"/>
  <c r="H138" i="10" s="1"/>
  <c r="H139" i="10" s="1"/>
  <c r="H140" i="10" s="1"/>
  <c r="H141" i="10" s="1"/>
  <c r="H142" i="10" s="1"/>
  <c r="H143" i="10" s="1"/>
  <c r="H144" i="10" s="1"/>
  <c r="H145" i="10" s="1"/>
  <c r="H146" i="10" s="1"/>
  <c r="H147" i="10" s="1"/>
  <c r="H148" i="10" s="1"/>
  <c r="H149" i="10" s="1"/>
  <c r="H150" i="10" s="1"/>
  <c r="H151" i="10" s="1"/>
  <c r="H152" i="10" s="1"/>
  <c r="H153" i="10" s="1"/>
  <c r="H154" i="10" s="1"/>
  <c r="H155" i="10" s="1"/>
  <c r="H156" i="10" s="1"/>
  <c r="H157" i="10" s="1"/>
  <c r="H158" i="10" s="1"/>
  <c r="H159" i="10" s="1"/>
  <c r="H160" i="10" s="1"/>
  <c r="H161" i="10" s="1"/>
  <c r="H162" i="10" s="1"/>
  <c r="H163" i="10" s="1"/>
  <c r="H164" i="10" s="1"/>
  <c r="H165" i="10" s="1"/>
  <c r="H166" i="10" s="1"/>
  <c r="H167" i="10" s="1"/>
  <c r="H168" i="10" s="1"/>
  <c r="H169" i="10" s="1"/>
  <c r="H170" i="10" s="1"/>
  <c r="H171" i="10" s="1"/>
  <c r="H172" i="10" s="1"/>
  <c r="H173" i="10" s="1"/>
  <c r="H174" i="10" s="1"/>
  <c r="H175" i="10" s="1"/>
  <c r="H176" i="10" s="1"/>
  <c r="H177" i="10" s="1"/>
  <c r="H178" i="10" s="1"/>
  <c r="H179" i="10" s="1"/>
  <c r="H180" i="10" s="1"/>
  <c r="H181" i="10" s="1"/>
  <c r="H182" i="10" s="1"/>
  <c r="H183" i="10" s="1"/>
  <c r="H184" i="10" s="1"/>
  <c r="H185" i="10" s="1"/>
  <c r="H186" i="10" s="1"/>
  <c r="H187" i="10" s="1"/>
  <c r="H188" i="10" s="1"/>
  <c r="H189" i="10" s="1"/>
  <c r="H190" i="10" s="1"/>
  <c r="H191" i="10" s="1"/>
  <c r="H192" i="10" s="1"/>
  <c r="H193" i="10" s="1"/>
  <c r="H194" i="10" s="1"/>
  <c r="H195" i="10" s="1"/>
  <c r="H196" i="10" s="1"/>
  <c r="H197" i="10" s="1"/>
  <c r="H198" i="10" s="1"/>
  <c r="H199" i="10" s="1"/>
  <c r="H200" i="10" s="1"/>
  <c r="H201" i="10" s="1"/>
  <c r="H202" i="10" s="1"/>
  <c r="H203" i="10" s="1"/>
  <c r="H204" i="10" s="1"/>
  <c r="H205" i="10" s="1"/>
  <c r="H206" i="10" s="1"/>
  <c r="H207" i="10" s="1"/>
  <c r="H208" i="10" s="1"/>
  <c r="H209" i="10" s="1"/>
  <c r="H210" i="10" s="1"/>
  <c r="H211" i="10" s="1"/>
  <c r="H212" i="10" s="1"/>
  <c r="H213" i="10" s="1"/>
  <c r="H214" i="10" s="1"/>
  <c r="H215" i="10" s="1"/>
  <c r="H216" i="10" s="1"/>
  <c r="H217" i="10" s="1"/>
  <c r="H218" i="10" s="1"/>
  <c r="H219" i="10" s="1"/>
  <c r="H220" i="10" s="1"/>
  <c r="H221" i="10" s="1"/>
  <c r="H222" i="10" s="1"/>
  <c r="H223" i="10" s="1"/>
  <c r="H224" i="10" s="1"/>
  <c r="H225" i="10" s="1"/>
  <c r="H226" i="10" s="1"/>
  <c r="H227" i="10" s="1"/>
  <c r="H228" i="10" s="1"/>
  <c r="H229" i="10" s="1"/>
  <c r="H230" i="10" s="1"/>
  <c r="H231" i="10" s="1"/>
  <c r="H232" i="10" s="1"/>
  <c r="H233" i="10" s="1"/>
  <c r="H234" i="10" s="1"/>
  <c r="H235" i="10" s="1"/>
  <c r="H236" i="10" s="1"/>
  <c r="H237" i="10" s="1"/>
  <c r="H238" i="10" s="1"/>
  <c r="H239" i="10" s="1"/>
  <c r="H240" i="10" s="1"/>
  <c r="H241" i="10" s="1"/>
  <c r="H242" i="10" s="1"/>
  <c r="H243" i="10" s="1"/>
  <c r="H244" i="10" s="1"/>
  <c r="H245" i="10" s="1"/>
  <c r="H246" i="10" s="1"/>
  <c r="H247" i="10" s="1"/>
  <c r="H248" i="10" s="1"/>
  <c r="H249" i="10" s="1"/>
  <c r="H250" i="10" s="1"/>
  <c r="H251" i="10" s="1"/>
  <c r="H252" i="10" s="1"/>
  <c r="H253" i="10" s="1"/>
  <c r="H254" i="10" s="1"/>
  <c r="H255" i="10" s="1"/>
  <c r="H256" i="10" s="1"/>
  <c r="H257" i="10" s="1"/>
  <c r="H258" i="10" s="1"/>
  <c r="H259" i="10" s="1"/>
  <c r="H260" i="10" s="1"/>
  <c r="H261" i="10" s="1"/>
  <c r="H262" i="10" s="1"/>
  <c r="H263" i="10" s="1"/>
  <c r="H264" i="10" s="1"/>
  <c r="H265" i="10" s="1"/>
  <c r="H266" i="10" s="1"/>
  <c r="H267" i="10" s="1"/>
  <c r="H268" i="10" s="1"/>
  <c r="H269" i="10" s="1"/>
  <c r="H270" i="10" s="1"/>
  <c r="H271" i="10" s="1"/>
  <c r="H272" i="10" s="1"/>
  <c r="H273" i="10" s="1"/>
  <c r="H274" i="10" s="1"/>
  <c r="H275" i="10" s="1"/>
  <c r="H276" i="10" s="1"/>
  <c r="H277" i="10" s="1"/>
  <c r="H278" i="10" s="1"/>
  <c r="H279" i="10" s="1"/>
  <c r="H280" i="10" s="1"/>
  <c r="H281" i="10" s="1"/>
  <c r="H282" i="10" s="1"/>
  <c r="H283" i="10" s="1"/>
  <c r="H284" i="10" s="1"/>
  <c r="H285" i="10" s="1"/>
  <c r="H286" i="10" s="1"/>
  <c r="H287" i="10" s="1"/>
  <c r="H288" i="10" s="1"/>
  <c r="H289" i="10" s="1"/>
  <c r="H290" i="10" s="1"/>
  <c r="H291" i="10" s="1"/>
  <c r="H292" i="10" s="1"/>
  <c r="H293" i="10" s="1"/>
  <c r="H294" i="10" s="1"/>
  <c r="H295" i="10" s="1"/>
  <c r="H296" i="10" s="1"/>
  <c r="H297" i="10" s="1"/>
  <c r="H298" i="10" s="1"/>
  <c r="H299" i="10" s="1"/>
  <c r="H300" i="10" s="1"/>
  <c r="H301" i="10" s="1"/>
  <c r="H302" i="10" s="1"/>
  <c r="H303" i="10" s="1"/>
  <c r="H304" i="10" s="1"/>
  <c r="H305" i="10" s="1"/>
  <c r="H306" i="10" s="1"/>
  <c r="H307" i="10" s="1"/>
  <c r="H308" i="10" s="1"/>
  <c r="H309" i="10" s="1"/>
  <c r="H310" i="10" s="1"/>
  <c r="H311" i="10" s="1"/>
  <c r="H312" i="10" s="1"/>
  <c r="H313" i="10" s="1"/>
  <c r="H314" i="10" s="1"/>
  <c r="H315" i="10" s="1"/>
  <c r="H316" i="10" s="1"/>
  <c r="H317" i="10" s="1"/>
  <c r="H318" i="10" s="1"/>
  <c r="H319" i="10" s="1"/>
  <c r="H320" i="10" s="1"/>
  <c r="H321" i="10" s="1"/>
  <c r="H322" i="10" s="1"/>
  <c r="H323" i="10" s="1"/>
  <c r="H324" i="10" s="1"/>
  <c r="H325" i="10" s="1"/>
  <c r="H326" i="10" s="1"/>
  <c r="H327" i="10" s="1"/>
  <c r="H328" i="10" s="1"/>
  <c r="H329" i="10" s="1"/>
  <c r="H330" i="10" s="1"/>
  <c r="H331" i="10" s="1"/>
  <c r="H332" i="10" s="1"/>
  <c r="H333" i="10" s="1"/>
  <c r="H334" i="10" s="1"/>
  <c r="H335" i="10" s="1"/>
  <c r="H336" i="10" s="1"/>
  <c r="H337" i="10" s="1"/>
  <c r="H338" i="10" s="1"/>
  <c r="H339" i="10" s="1"/>
  <c r="H340" i="10" s="1"/>
  <c r="H341" i="10" s="1"/>
  <c r="H342" i="10" s="1"/>
  <c r="H343" i="10" s="1"/>
  <c r="H344" i="10" s="1"/>
  <c r="H345" i="10" s="1"/>
  <c r="H346" i="10" s="1"/>
  <c r="H347" i="10" s="1"/>
  <c r="H348" i="10" s="1"/>
  <c r="H349" i="10" s="1"/>
  <c r="H350" i="10" s="1"/>
  <c r="H351" i="10" s="1"/>
  <c r="H352" i="10" s="1"/>
  <c r="H353" i="10" s="1"/>
  <c r="H354" i="10" s="1"/>
  <c r="H355" i="10" s="1"/>
  <c r="H356" i="10" s="1"/>
  <c r="H357" i="10" s="1"/>
  <c r="H358" i="10" s="1"/>
  <c r="H359" i="10" s="1"/>
  <c r="H360" i="10" s="1"/>
  <c r="H361" i="10" s="1"/>
  <c r="H362" i="10" s="1"/>
  <c r="H363" i="10" s="1"/>
  <c r="H364" i="10" s="1"/>
  <c r="H365" i="10" s="1"/>
  <c r="H366" i="10" s="1"/>
  <c r="H367" i="10" s="1"/>
  <c r="H368" i="10" s="1"/>
  <c r="E287" i="9"/>
  <c r="E249" i="11" s="1"/>
  <c r="D287" i="9"/>
  <c r="D249" i="11" s="1"/>
  <c r="E305" i="9"/>
  <c r="D305" i="9"/>
  <c r="D294" i="9"/>
  <c r="D256" i="11" s="1"/>
  <c r="E294" i="9"/>
  <c r="E256" i="11" s="1"/>
  <c r="E293" i="9"/>
  <c r="E255" i="11" s="1"/>
  <c r="D293" i="9"/>
  <c r="D255" i="11" s="1"/>
  <c r="E113" i="11"/>
  <c r="D113" i="11"/>
  <c r="P105" i="15"/>
  <c r="D301" i="9"/>
  <c r="E301" i="9"/>
  <c r="E19" i="10"/>
  <c r="D289" i="9"/>
  <c r="D251" i="11" s="1"/>
  <c r="E289" i="9"/>
  <c r="E251" i="11" s="1"/>
  <c r="D286" i="9"/>
  <c r="D248" i="11" s="1"/>
  <c r="E286" i="9"/>
  <c r="E248" i="11" s="1"/>
  <c r="E116" i="11"/>
  <c r="D116" i="11"/>
  <c r="L197" i="15"/>
  <c r="P52" i="15"/>
  <c r="N131" i="15"/>
  <c r="T131" i="15" s="1"/>
  <c r="V131" i="15" s="1"/>
  <c r="L128" i="15"/>
  <c r="P21" i="15"/>
  <c r="D19" i="10"/>
  <c r="F19" i="10" s="1"/>
  <c r="E297" i="9"/>
  <c r="E259" i="11" s="1"/>
  <c r="D297" i="9"/>
  <c r="D259" i="11" s="1"/>
  <c r="D288" i="9"/>
  <c r="D250" i="11" s="1"/>
  <c r="E288" i="9"/>
  <c r="E250" i="11" s="1"/>
  <c r="E117" i="11"/>
  <c r="D117" i="11"/>
  <c r="N24" i="15"/>
  <c r="T24" i="15" s="1"/>
  <c r="V24" i="15" s="1"/>
  <c r="L92" i="15"/>
  <c r="N93" i="15"/>
  <c r="T93" i="15" s="1"/>
  <c r="V93" i="15" s="1"/>
  <c r="L181" i="15"/>
  <c r="N159" i="15"/>
  <c r="T159" i="15" s="1"/>
  <c r="V159" i="15" s="1"/>
  <c r="N50" i="15"/>
  <c r="T50" i="15" s="1"/>
  <c r="O25" i="15"/>
  <c r="L88" i="15"/>
  <c r="O163" i="15"/>
  <c r="P163" i="15" s="1"/>
  <c r="N315" i="15"/>
  <c r="T315" i="15" s="1"/>
  <c r="L108" i="15"/>
  <c r="P108" i="15" s="1"/>
  <c r="N52" i="15"/>
  <c r="T52" i="15" s="1"/>
  <c r="N55" i="15"/>
  <c r="T55" i="15" s="1"/>
  <c r="N81" i="15"/>
  <c r="T81" i="15" s="1"/>
  <c r="L147" i="15"/>
  <c r="L140" i="15"/>
  <c r="L54" i="15"/>
  <c r="O296" i="15"/>
  <c r="P296" i="15" s="1"/>
  <c r="N311" i="15"/>
  <c r="T311" i="15" s="1"/>
  <c r="N43" i="15"/>
  <c r="T43" i="15" s="1"/>
  <c r="V43" i="15" s="1"/>
  <c r="O331" i="15"/>
  <c r="P331" i="15" s="1"/>
  <c r="P310" i="15"/>
  <c r="L25" i="15"/>
  <c r="N183" i="15"/>
  <c r="T183" i="15" s="1"/>
  <c r="O265" i="15"/>
  <c r="P265" i="15" s="1"/>
  <c r="L319" i="15"/>
  <c r="P319" i="15" s="1"/>
  <c r="N125" i="15"/>
  <c r="T125" i="15" s="1"/>
  <c r="V125" i="15" s="1"/>
  <c r="O261" i="15"/>
  <c r="P261" i="15" s="1"/>
  <c r="L332" i="15"/>
  <c r="N177" i="15"/>
  <c r="T177" i="15" s="1"/>
  <c r="V177" i="15" s="1"/>
  <c r="O281" i="15"/>
  <c r="P281" i="15" s="1"/>
  <c r="L326" i="15"/>
  <c r="O242" i="15"/>
  <c r="P242" i="15" s="1"/>
  <c r="N138" i="15"/>
  <c r="T138" i="15" s="1"/>
  <c r="V138" i="15" s="1"/>
  <c r="L220" i="15"/>
  <c r="N17" i="15"/>
  <c r="T17" i="15" s="1"/>
  <c r="V17" i="15" s="1"/>
  <c r="N139" i="15"/>
  <c r="T139" i="15" s="1"/>
  <c r="V139" i="15" s="1"/>
  <c r="P103" i="15"/>
  <c r="D118" i="11"/>
  <c r="E118" i="11"/>
  <c r="P110" i="15"/>
  <c r="D304" i="9"/>
  <c r="E304" i="9"/>
  <c r="R22" i="15"/>
  <c r="R23" i="15" s="1"/>
  <c r="R24" i="15" s="1"/>
  <c r="R25" i="15" s="1"/>
  <c r="R26" i="15" s="1"/>
  <c r="R27" i="15" s="1"/>
  <c r="R28" i="15" s="1"/>
  <c r="R29" i="15" s="1"/>
  <c r="R30" i="15" s="1"/>
  <c r="R31" i="15" s="1"/>
  <c r="R32" i="15" s="1"/>
  <c r="R33" i="15" s="1"/>
  <c r="R34" i="15" s="1"/>
  <c r="R35" i="15" s="1"/>
  <c r="R36" i="15" s="1"/>
  <c r="R37" i="15" s="1"/>
  <c r="R38" i="15" s="1"/>
  <c r="R39" i="15" s="1"/>
  <c r="R40" i="15" s="1"/>
  <c r="R41" i="15" s="1"/>
  <c r="R42" i="15" s="1"/>
  <c r="R43" i="15" s="1"/>
  <c r="R44" i="15" s="1"/>
  <c r="R45" i="15" s="1"/>
  <c r="R46" i="15" s="1"/>
  <c r="R47" i="15" s="1"/>
  <c r="R48" i="15" s="1"/>
  <c r="R49" i="15" s="1"/>
  <c r="R50" i="15" s="1"/>
  <c r="R51" i="15" s="1"/>
  <c r="R52" i="15" s="1"/>
  <c r="R53" i="15" s="1"/>
  <c r="R54" i="15" s="1"/>
  <c r="R55" i="15" s="1"/>
  <c r="R56" i="15" s="1"/>
  <c r="R57" i="15" s="1"/>
  <c r="R58" i="15" s="1"/>
  <c r="R59" i="15" s="1"/>
  <c r="R60" i="15" s="1"/>
  <c r="R61" i="15" s="1"/>
  <c r="R62" i="15" s="1"/>
  <c r="R63" i="15" s="1"/>
  <c r="R64" i="15" s="1"/>
  <c r="R65" i="15" s="1"/>
  <c r="R66" i="15" s="1"/>
  <c r="R67" i="15" s="1"/>
  <c r="R68" i="15" s="1"/>
  <c r="R69" i="15" s="1"/>
  <c r="R70" i="15" s="1"/>
  <c r="R71" i="15" s="1"/>
  <c r="R72" i="15" s="1"/>
  <c r="R73" i="15" s="1"/>
  <c r="R74" i="15" s="1"/>
  <c r="R75" i="15" s="1"/>
  <c r="R76" i="15" s="1"/>
  <c r="R77" i="15" s="1"/>
  <c r="R78" i="15" s="1"/>
  <c r="R79" i="15" s="1"/>
  <c r="R80" i="15" s="1"/>
  <c r="R81" i="15" s="1"/>
  <c r="R82" i="15" s="1"/>
  <c r="R83" i="15" s="1"/>
  <c r="R84" i="15" s="1"/>
  <c r="R85" i="15" s="1"/>
  <c r="R86" i="15" s="1"/>
  <c r="R87" i="15" s="1"/>
  <c r="R88" i="15" s="1"/>
  <c r="R89" i="15" s="1"/>
  <c r="R90" i="15" s="1"/>
  <c r="R91" i="15" s="1"/>
  <c r="R92" i="15" s="1"/>
  <c r="R93" i="15" s="1"/>
  <c r="R94" i="15" s="1"/>
  <c r="R95" i="15" s="1"/>
  <c r="R96" i="15" s="1"/>
  <c r="R97" i="15" s="1"/>
  <c r="R98" i="15" s="1"/>
  <c r="R99" i="15" s="1"/>
  <c r="R100" i="15" s="1"/>
  <c r="R101" i="15" s="1"/>
  <c r="R102" i="15" s="1"/>
  <c r="R103" i="15" s="1"/>
  <c r="R104" i="15" s="1"/>
  <c r="R105" i="15" s="1"/>
  <c r="R106" i="15" s="1"/>
  <c r="R107" i="15" s="1"/>
  <c r="R108" i="15" s="1"/>
  <c r="R109" i="15" s="1"/>
  <c r="R110" i="15" s="1"/>
  <c r="R111" i="15" s="1"/>
  <c r="R112" i="15" s="1"/>
  <c r="R113" i="15" s="1"/>
  <c r="R114" i="15" s="1"/>
  <c r="R115" i="15" s="1"/>
  <c r="R116" i="15" s="1"/>
  <c r="R117" i="15" s="1"/>
  <c r="R118" i="15" s="1"/>
  <c r="R119" i="15" s="1"/>
  <c r="R120" i="15" s="1"/>
  <c r="R121" i="15" s="1"/>
  <c r="R122" i="15" s="1"/>
  <c r="R123" i="15" s="1"/>
  <c r="R124" i="15" s="1"/>
  <c r="R125" i="15" s="1"/>
  <c r="R126" i="15" s="1"/>
  <c r="R127" i="15" s="1"/>
  <c r="R128" i="15" s="1"/>
  <c r="R129" i="15" s="1"/>
  <c r="R130" i="15" s="1"/>
  <c r="R131" i="15" s="1"/>
  <c r="R132" i="15" s="1"/>
  <c r="R133" i="15" s="1"/>
  <c r="R134" i="15" s="1"/>
  <c r="R135" i="15" s="1"/>
  <c r="R136" i="15" s="1"/>
  <c r="R137" i="15" s="1"/>
  <c r="R138" i="15" s="1"/>
  <c r="R139" i="15" s="1"/>
  <c r="R140" i="15" s="1"/>
  <c r="R141" i="15" s="1"/>
  <c r="R142" i="15" s="1"/>
  <c r="R143" i="15" s="1"/>
  <c r="R144" i="15" s="1"/>
  <c r="R145" i="15" s="1"/>
  <c r="R146" i="15" s="1"/>
  <c r="R147" i="15" s="1"/>
  <c r="R148" i="15" s="1"/>
  <c r="R149" i="15" s="1"/>
  <c r="R150" i="15" s="1"/>
  <c r="R151" i="15" s="1"/>
  <c r="R152" i="15" s="1"/>
  <c r="R153" i="15" s="1"/>
  <c r="R154" i="15" s="1"/>
  <c r="R155" i="15" s="1"/>
  <c r="R156" i="15" s="1"/>
  <c r="R157" i="15" s="1"/>
  <c r="R158" i="15" s="1"/>
  <c r="R159" i="15" s="1"/>
  <c r="R160" i="15" s="1"/>
  <c r="R161" i="15" s="1"/>
  <c r="R162" i="15" s="1"/>
  <c r="R163" i="15" s="1"/>
  <c r="R164" i="15" s="1"/>
  <c r="R165" i="15" s="1"/>
  <c r="R166" i="15" s="1"/>
  <c r="R167" i="15" s="1"/>
  <c r="R168" i="15" s="1"/>
  <c r="R169" i="15" s="1"/>
  <c r="R170" i="15" s="1"/>
  <c r="R171" i="15" s="1"/>
  <c r="R172" i="15" s="1"/>
  <c r="R173" i="15" s="1"/>
  <c r="R174" i="15" s="1"/>
  <c r="R175" i="15" s="1"/>
  <c r="R176" i="15" s="1"/>
  <c r="R177" i="15" s="1"/>
  <c r="R178" i="15" s="1"/>
  <c r="R179" i="15" s="1"/>
  <c r="R180" i="15" s="1"/>
  <c r="R181" i="15" s="1"/>
  <c r="R182" i="15" s="1"/>
  <c r="R183" i="15" s="1"/>
  <c r="R184" i="15" s="1"/>
  <c r="R185" i="15" s="1"/>
  <c r="R186" i="15" s="1"/>
  <c r="R187" i="15" s="1"/>
  <c r="R188" i="15" s="1"/>
  <c r="R189" i="15" s="1"/>
  <c r="R190" i="15" s="1"/>
  <c r="R191" i="15" s="1"/>
  <c r="R192" i="15" s="1"/>
  <c r="R193" i="15" s="1"/>
  <c r="R194" i="15" s="1"/>
  <c r="R195" i="15" s="1"/>
  <c r="R196" i="15" s="1"/>
  <c r="R197" i="15" s="1"/>
  <c r="R198" i="15" s="1"/>
  <c r="R199" i="15" s="1"/>
  <c r="R200" i="15" s="1"/>
  <c r="R201" i="15" s="1"/>
  <c r="R202" i="15" s="1"/>
  <c r="R203" i="15" s="1"/>
  <c r="R204" i="15" s="1"/>
  <c r="R205" i="15" s="1"/>
  <c r="R206" i="15" s="1"/>
  <c r="R207" i="15" s="1"/>
  <c r="R208" i="15" s="1"/>
  <c r="R209" i="15" s="1"/>
  <c r="R210" i="15" s="1"/>
  <c r="R211" i="15" s="1"/>
  <c r="R212" i="15" s="1"/>
  <c r="R213" i="15" s="1"/>
  <c r="R214" i="15" s="1"/>
  <c r="R215" i="15" s="1"/>
  <c r="R216" i="15" s="1"/>
  <c r="R217" i="15" s="1"/>
  <c r="R218" i="15" s="1"/>
  <c r="R219" i="15" s="1"/>
  <c r="R220" i="15" s="1"/>
  <c r="R221" i="15" s="1"/>
  <c r="R222" i="15" s="1"/>
  <c r="R223" i="15" s="1"/>
  <c r="R224" i="15" s="1"/>
  <c r="R225" i="15" s="1"/>
  <c r="R226" i="15" s="1"/>
  <c r="R227" i="15" s="1"/>
  <c r="R228" i="15" s="1"/>
  <c r="R229" i="15" s="1"/>
  <c r="R230" i="15" s="1"/>
  <c r="R231" i="15" s="1"/>
  <c r="R232" i="15" s="1"/>
  <c r="R233" i="15" s="1"/>
  <c r="R234" i="15" s="1"/>
  <c r="R235" i="15" s="1"/>
  <c r="R236" i="15" s="1"/>
  <c r="R237" i="15" s="1"/>
  <c r="R238" i="15" s="1"/>
  <c r="R239" i="15" s="1"/>
  <c r="R240" i="15" s="1"/>
  <c r="R241" i="15" s="1"/>
  <c r="R242" i="15" s="1"/>
  <c r="R243" i="15" s="1"/>
  <c r="R244" i="15" s="1"/>
  <c r="R245" i="15" s="1"/>
  <c r="R246" i="15" s="1"/>
  <c r="R247" i="15" s="1"/>
  <c r="R248" i="15" s="1"/>
  <c r="R249" i="15" s="1"/>
  <c r="R250" i="15" s="1"/>
  <c r="R251" i="15" s="1"/>
  <c r="R252" i="15" s="1"/>
  <c r="R253" i="15" s="1"/>
  <c r="R254" i="15" s="1"/>
  <c r="R255" i="15" s="1"/>
  <c r="R256" i="15" s="1"/>
  <c r="R257" i="15" s="1"/>
  <c r="R258" i="15" s="1"/>
  <c r="R259" i="15" s="1"/>
  <c r="R260" i="15" s="1"/>
  <c r="R261" i="15" s="1"/>
  <c r="R262" i="15" s="1"/>
  <c r="R263" i="15" s="1"/>
  <c r="R264" i="15" s="1"/>
  <c r="R265" i="15" s="1"/>
  <c r="R266" i="15" s="1"/>
  <c r="R267" i="15" s="1"/>
  <c r="R268" i="15" s="1"/>
  <c r="R269" i="15" s="1"/>
  <c r="R270" i="15" s="1"/>
  <c r="R271" i="15" s="1"/>
  <c r="R272" i="15" s="1"/>
  <c r="R273" i="15" s="1"/>
  <c r="R274" i="15" s="1"/>
  <c r="R275" i="15" s="1"/>
  <c r="R276" i="15" s="1"/>
  <c r="R277" i="15" s="1"/>
  <c r="R278" i="15" s="1"/>
  <c r="R279" i="15" s="1"/>
  <c r="R280" i="15" s="1"/>
  <c r="R281" i="15" s="1"/>
  <c r="R282" i="15" s="1"/>
  <c r="R283" i="15" s="1"/>
  <c r="R284" i="15" s="1"/>
  <c r="R285" i="15" s="1"/>
  <c r="R286" i="15" s="1"/>
  <c r="R287" i="15" s="1"/>
  <c r="R288" i="15" s="1"/>
  <c r="R289" i="15" s="1"/>
  <c r="R290" i="15" s="1"/>
  <c r="R291" i="15" s="1"/>
  <c r="R292" i="15" s="1"/>
  <c r="R293" i="15" s="1"/>
  <c r="R294" i="15" s="1"/>
  <c r="R295" i="15" s="1"/>
  <c r="R296" i="15" s="1"/>
  <c r="R297" i="15" s="1"/>
  <c r="R298" i="15" s="1"/>
  <c r="R299" i="15" s="1"/>
  <c r="R300" i="15" s="1"/>
  <c r="R301" i="15" s="1"/>
  <c r="R302" i="15" s="1"/>
  <c r="R303" i="15" s="1"/>
  <c r="R304" i="15" s="1"/>
  <c r="R305" i="15" s="1"/>
  <c r="R306" i="15" s="1"/>
  <c r="R307" i="15" s="1"/>
  <c r="R308" i="15" s="1"/>
  <c r="R309" i="15" s="1"/>
  <c r="R310" i="15" s="1"/>
  <c r="R311" i="15" s="1"/>
  <c r="R312" i="15" s="1"/>
  <c r="R313" i="15" s="1"/>
  <c r="R314" i="15" s="1"/>
  <c r="R315" i="15" s="1"/>
  <c r="R316" i="15" s="1"/>
  <c r="R317" i="15" s="1"/>
  <c r="R318" i="15" s="1"/>
  <c r="R319" i="15" s="1"/>
  <c r="R320" i="15" s="1"/>
  <c r="R321" i="15" s="1"/>
  <c r="R322" i="15" s="1"/>
  <c r="R323" i="15" s="1"/>
  <c r="R324" i="15" s="1"/>
  <c r="R325" i="15" s="1"/>
  <c r="R326" i="15" s="1"/>
  <c r="R327" i="15" s="1"/>
  <c r="R328" i="15" s="1"/>
  <c r="R329" i="15" s="1"/>
  <c r="R330" i="15" s="1"/>
  <c r="R331" i="15" s="1"/>
  <c r="R332" i="15" s="1"/>
  <c r="R333" i="15" s="1"/>
  <c r="E292" i="9"/>
  <c r="E254" i="11" s="1"/>
  <c r="D292" i="9"/>
  <c r="D254" i="11" s="1"/>
  <c r="E296" i="9"/>
  <c r="E258" i="11" s="1"/>
  <c r="D296" i="9"/>
  <c r="D258" i="11" s="1"/>
  <c r="L123" i="15"/>
  <c r="L125" i="15"/>
  <c r="L208" i="15"/>
  <c r="N325" i="15"/>
  <c r="T325" i="15" s="1"/>
  <c r="V325" i="15" s="1"/>
  <c r="N21" i="15"/>
  <c r="T21" i="15" s="1"/>
  <c r="V21" i="15" s="1"/>
  <c r="N82" i="15"/>
  <c r="T82" i="15" s="1"/>
  <c r="L144" i="15"/>
  <c r="N105" i="15"/>
  <c r="T105" i="15" s="1"/>
  <c r="V105" i="15" s="1"/>
  <c r="L188" i="15"/>
  <c r="N184" i="15"/>
  <c r="T184" i="15" s="1"/>
  <c r="V184" i="15" s="1"/>
  <c r="N95" i="15"/>
  <c r="T95" i="15" s="1"/>
  <c r="V95" i="15" s="1"/>
  <c r="N303" i="15"/>
  <c r="T303" i="15" s="1"/>
  <c r="V303" i="15" s="1"/>
  <c r="N143" i="15"/>
  <c r="T143" i="15" s="1"/>
  <c r="V143" i="15" s="1"/>
  <c r="N204" i="15"/>
  <c r="T204" i="15" s="1"/>
  <c r="V204" i="15" s="1"/>
  <c r="L317" i="15"/>
  <c r="P317" i="15" s="1"/>
  <c r="L97" i="15"/>
  <c r="O303" i="15"/>
  <c r="P303" i="15" s="1"/>
  <c r="O324" i="15"/>
  <c r="P324" i="15" s="1"/>
  <c r="O327" i="15"/>
  <c r="P327" i="15" s="1"/>
  <c r="O258" i="15"/>
  <c r="P258" i="15" s="1"/>
  <c r="N192" i="15"/>
  <c r="T192" i="15" s="1"/>
  <c r="V192" i="15" s="1"/>
  <c r="O280" i="15"/>
  <c r="O257" i="15"/>
  <c r="P257" i="15" s="1"/>
  <c r="N66" i="15"/>
  <c r="T66" i="15" s="1"/>
  <c r="N147" i="15"/>
  <c r="T147" i="15" s="1"/>
  <c r="V147" i="15" s="1"/>
  <c r="N312" i="15"/>
  <c r="T312" i="15" s="1"/>
  <c r="N188" i="15"/>
  <c r="T188" i="15" s="1"/>
  <c r="L104" i="15"/>
  <c r="N198" i="15"/>
  <c r="T198" i="15" s="1"/>
  <c r="V198" i="15" s="1"/>
  <c r="N190" i="15"/>
  <c r="T190" i="15" s="1"/>
  <c r="N320" i="15"/>
  <c r="T320" i="15" s="1"/>
  <c r="N100" i="15"/>
  <c r="T100" i="15" s="1"/>
  <c r="V100" i="15" s="1"/>
  <c r="O248" i="15"/>
  <c r="P248" i="15" s="1"/>
  <c r="O301" i="15"/>
  <c r="P301" i="15" s="1"/>
  <c r="D307" i="9"/>
  <c r="E307" i="9"/>
  <c r="L321" i="15"/>
  <c r="O50" i="15"/>
  <c r="N63" i="15"/>
  <c r="T63" i="15" s="1"/>
  <c r="V63" i="15" s="1"/>
  <c r="L193" i="15"/>
  <c r="N163" i="15"/>
  <c r="T163" i="15" s="1"/>
  <c r="N316" i="15"/>
  <c r="T316" i="15" s="1"/>
  <c r="P313" i="15"/>
  <c r="P329" i="15"/>
  <c r="P332" i="15"/>
  <c r="N135" i="15"/>
  <c r="T135" i="15" s="1"/>
  <c r="V135" i="15" s="1"/>
  <c r="O297" i="15"/>
  <c r="P297" i="15" s="1"/>
  <c r="O245" i="15"/>
  <c r="P245" i="15" s="1"/>
  <c r="O289" i="15"/>
  <c r="P289" i="15" s="1"/>
  <c r="O276" i="15"/>
  <c r="P276" i="15" s="1"/>
  <c r="O246" i="15"/>
  <c r="P246" i="15" s="1"/>
  <c r="N60" i="15"/>
  <c r="T60" i="15" s="1"/>
  <c r="V60" i="15" s="1"/>
  <c r="N27" i="15"/>
  <c r="T27" i="15" s="1"/>
  <c r="V27" i="15" s="1"/>
  <c r="N222" i="15"/>
  <c r="T222" i="15" s="1"/>
  <c r="V222" i="15" s="1"/>
  <c r="N57" i="15"/>
  <c r="T57" i="15" s="1"/>
  <c r="N51" i="15"/>
  <c r="T51" i="15" s="1"/>
  <c r="O247" i="15"/>
  <c r="P173" i="15"/>
  <c r="O53" i="15"/>
  <c r="P53" i="15" s="1"/>
  <c r="L164" i="15"/>
  <c r="P164" i="15" s="1"/>
  <c r="L96" i="15"/>
  <c r="P96" i="15" s="1"/>
  <c r="E24" i="9" s="1"/>
  <c r="N165" i="15"/>
  <c r="T165" i="15" s="1"/>
  <c r="V165" i="15" s="1"/>
  <c r="L62" i="15"/>
  <c r="N61" i="15"/>
  <c r="T61" i="15" s="1"/>
  <c r="V61" i="15" s="1"/>
  <c r="L189" i="15"/>
  <c r="O97" i="15"/>
  <c r="P97" i="15" s="1"/>
  <c r="L84" i="15"/>
  <c r="L192" i="15"/>
  <c r="O304" i="15"/>
  <c r="P304" i="15" s="1"/>
  <c r="O323" i="15"/>
  <c r="P323" i="15" s="1"/>
  <c r="O307" i="15"/>
  <c r="O320" i="15"/>
  <c r="P320" i="15" s="1"/>
  <c r="L307" i="15"/>
  <c r="P175" i="15"/>
  <c r="N305" i="15"/>
  <c r="T305" i="15" s="1"/>
  <c r="O286" i="15"/>
  <c r="P286" i="15" s="1"/>
  <c r="N117" i="15"/>
  <c r="T117" i="15" s="1"/>
  <c r="P8" i="15"/>
  <c r="N22" i="15"/>
  <c r="T22" i="15" s="1"/>
  <c r="V22" i="15" s="1"/>
  <c r="N331" i="15"/>
  <c r="T331" i="15" s="1"/>
  <c r="O241" i="15"/>
  <c r="P241" i="15" s="1"/>
  <c r="O294" i="15"/>
  <c r="P294" i="15" s="1"/>
  <c r="N134" i="15"/>
  <c r="T134" i="15" s="1"/>
  <c r="V134" i="15" s="1"/>
  <c r="N327" i="15"/>
  <c r="T327" i="15" s="1"/>
  <c r="V327" i="15" s="1"/>
  <c r="N58" i="15"/>
  <c r="T58" i="15" s="1"/>
  <c r="E115" i="11"/>
  <c r="D115" i="11"/>
  <c r="U3" i="15"/>
  <c r="U4" i="15" s="1"/>
  <c r="U5" i="15" s="1"/>
  <c r="U6" i="15" s="1"/>
  <c r="U7" i="15" s="1"/>
  <c r="U8" i="15" s="1"/>
  <c r="U9" i="15" s="1"/>
  <c r="U10" i="15" s="1"/>
  <c r="U11" i="15" s="1"/>
  <c r="V3" i="15"/>
  <c r="D299" i="9"/>
  <c r="E299" i="9"/>
  <c r="E295" i="9"/>
  <c r="E257" i="11" s="1"/>
  <c r="D295" i="9"/>
  <c r="D257" i="11" s="1"/>
  <c r="D120" i="11"/>
  <c r="E120" i="11"/>
  <c r="L206" i="15"/>
  <c r="L86" i="15"/>
  <c r="L27" i="15"/>
  <c r="P99" i="15"/>
  <c r="O168" i="15"/>
  <c r="O184" i="15"/>
  <c r="P184" i="15" s="1"/>
  <c r="O180" i="15"/>
  <c r="P180" i="15" s="1"/>
  <c r="O182" i="15"/>
  <c r="P182" i="15" s="1"/>
  <c r="O159" i="15"/>
  <c r="P159" i="15" s="1"/>
  <c r="O155" i="15"/>
  <c r="P155" i="15" s="1"/>
  <c r="O151" i="15"/>
  <c r="O147" i="15"/>
  <c r="P147" i="15" s="1"/>
  <c r="O143" i="15"/>
  <c r="P143" i="15" s="1"/>
  <c r="O139" i="15"/>
  <c r="P139" i="15" s="1"/>
  <c r="O135" i="15"/>
  <c r="O131" i="15"/>
  <c r="P131" i="15" s="1"/>
  <c r="O127" i="15"/>
  <c r="P127" i="15" s="1"/>
  <c r="O123" i="15"/>
  <c r="O119" i="15"/>
  <c r="P119" i="15" s="1"/>
  <c r="O115" i="15"/>
  <c r="P115" i="15" s="1"/>
  <c r="O95" i="15"/>
  <c r="P95" i="15" s="1"/>
  <c r="O91" i="15"/>
  <c r="P91" i="15" s="1"/>
  <c r="O186" i="15"/>
  <c r="P186" i="15" s="1"/>
  <c r="O132" i="15"/>
  <c r="P132" i="15" s="1"/>
  <c r="O130" i="15"/>
  <c r="P130" i="15" s="1"/>
  <c r="O116" i="15"/>
  <c r="O114" i="15"/>
  <c r="P114" i="15" s="1"/>
  <c r="O88" i="15"/>
  <c r="P88" i="15" s="1"/>
  <c r="O84" i="15"/>
  <c r="P84" i="15" s="1"/>
  <c r="O80" i="15"/>
  <c r="P80" i="15" s="1"/>
  <c r="O76" i="15"/>
  <c r="P76" i="15" s="1"/>
  <c r="O72" i="15"/>
  <c r="P72" i="15" s="1"/>
  <c r="O68" i="15"/>
  <c r="P68" i="15" s="1"/>
  <c r="O64" i="15"/>
  <c r="O183" i="15"/>
  <c r="P183" i="15" s="1"/>
  <c r="O177" i="15"/>
  <c r="O181" i="15"/>
  <c r="O185" i="15"/>
  <c r="P185" i="15" s="1"/>
  <c r="O179" i="15"/>
  <c r="P179" i="15" s="1"/>
  <c r="O178" i="15"/>
  <c r="P178" i="15" s="1"/>
  <c r="O133" i="15"/>
  <c r="P133" i="15" s="1"/>
  <c r="O117" i="15"/>
  <c r="P117" i="15" s="1"/>
  <c r="O148" i="15"/>
  <c r="P148" i="15" s="1"/>
  <c r="O158" i="15"/>
  <c r="P158" i="15" s="1"/>
  <c r="O154" i="15"/>
  <c r="P154" i="15" s="1"/>
  <c r="O160" i="15"/>
  <c r="P160" i="15" s="1"/>
  <c r="O152" i="15"/>
  <c r="P152" i="15" s="1"/>
  <c r="O145" i="15"/>
  <c r="P145" i="15" s="1"/>
  <c r="O141" i="15"/>
  <c r="P141" i="15" s="1"/>
  <c r="O140" i="15"/>
  <c r="P140" i="15" s="1"/>
  <c r="O149" i="15"/>
  <c r="P149" i="15" s="1"/>
  <c r="O138" i="15"/>
  <c r="P138" i="15" s="1"/>
  <c r="O137" i="15"/>
  <c r="P137" i="15" s="1"/>
  <c r="O156" i="15"/>
  <c r="P156" i="15" s="1"/>
  <c r="O150" i="15"/>
  <c r="P150" i="15" s="1"/>
  <c r="O146" i="15"/>
  <c r="P146" i="15" s="1"/>
  <c r="O125" i="15"/>
  <c r="P125" i="15" s="1"/>
  <c r="O124" i="15"/>
  <c r="P124" i="15" s="1"/>
  <c r="O153" i="15"/>
  <c r="P153" i="15" s="1"/>
  <c r="O144" i="15"/>
  <c r="P144" i="15" s="1"/>
  <c r="O122" i="15"/>
  <c r="P122" i="15" s="1"/>
  <c r="O121" i="15"/>
  <c r="P121" i="15" s="1"/>
  <c r="O78" i="15"/>
  <c r="O134" i="15"/>
  <c r="P134" i="15" s="1"/>
  <c r="O161" i="15"/>
  <c r="P161" i="15" s="1"/>
  <c r="O129" i="15"/>
  <c r="P129" i="15" s="1"/>
  <c r="O120" i="15"/>
  <c r="P120" i="15" s="1"/>
  <c r="O75" i="15"/>
  <c r="P75" i="15" s="1"/>
  <c r="O126" i="15"/>
  <c r="P126" i="15" s="1"/>
  <c r="O85" i="15"/>
  <c r="P85" i="15" s="1"/>
  <c r="O74" i="15"/>
  <c r="P74" i="15" s="1"/>
  <c r="O73" i="15"/>
  <c r="P73" i="15" s="1"/>
  <c r="O128" i="15"/>
  <c r="P128" i="15" s="1"/>
  <c r="O92" i="15"/>
  <c r="P92" i="15" s="1"/>
  <c r="O157" i="15"/>
  <c r="P157" i="15" s="1"/>
  <c r="O136" i="15"/>
  <c r="P136" i="15" s="1"/>
  <c r="O112" i="15"/>
  <c r="O93" i="15"/>
  <c r="P93" i="15" s="1"/>
  <c r="O142" i="15"/>
  <c r="P142" i="15" s="1"/>
  <c r="O118" i="15"/>
  <c r="P118" i="15" s="1"/>
  <c r="O77" i="15"/>
  <c r="P77" i="15" s="1"/>
  <c r="O94" i="15"/>
  <c r="P94" i="15" s="1"/>
  <c r="O70" i="15"/>
  <c r="P70" i="15" s="1"/>
  <c r="O65" i="15"/>
  <c r="P65" i="15" s="1"/>
  <c r="O67" i="15"/>
  <c r="P67" i="15" s="1"/>
  <c r="O83" i="15"/>
  <c r="P83" i="15" s="1"/>
  <c r="O90" i="15"/>
  <c r="P90" i="15" s="1"/>
  <c r="O89" i="15"/>
  <c r="O82" i="15"/>
  <c r="O87" i="15"/>
  <c r="P87" i="15" s="1"/>
  <c r="O86" i="15"/>
  <c r="P86" i="15" s="1"/>
  <c r="O79" i="15"/>
  <c r="P79" i="15" s="1"/>
  <c r="O81" i="15"/>
  <c r="P81" i="15" s="1"/>
  <c r="O66" i="15"/>
  <c r="P66" i="15" s="1"/>
  <c r="O69" i="15"/>
  <c r="P69" i="15" s="1"/>
  <c r="O113" i="15"/>
  <c r="P113" i="15" s="1"/>
  <c r="O71" i="15"/>
  <c r="P71" i="15" s="1"/>
  <c r="L213" i="15"/>
  <c r="N109" i="15"/>
  <c r="T109" i="15" s="1"/>
  <c r="V109" i="15" s="1"/>
  <c r="O109" i="15"/>
  <c r="P109" i="15" s="1"/>
  <c r="P100" i="15"/>
  <c r="O166" i="15"/>
  <c r="P166" i="15" s="1"/>
  <c r="N155" i="15"/>
  <c r="T155" i="15" s="1"/>
  <c r="L311" i="15"/>
  <c r="P311" i="15" s="1"/>
  <c r="P315" i="15"/>
  <c r="P309" i="15"/>
  <c r="P312" i="15"/>
  <c r="O325" i="15"/>
  <c r="P325" i="15" s="1"/>
  <c r="L99" i="15"/>
  <c r="O252" i="15"/>
  <c r="N33" i="15"/>
  <c r="T33" i="15" s="1"/>
  <c r="V33" i="15" s="1"/>
  <c r="P230" i="15"/>
  <c r="O302" i="15"/>
  <c r="P302" i="15" s="1"/>
  <c r="N70" i="15"/>
  <c r="T70" i="15" s="1"/>
  <c r="N106" i="15"/>
  <c r="T106" i="15" s="1"/>
  <c r="V106" i="15" s="1"/>
  <c r="O292" i="15"/>
  <c r="P292" i="15" s="1"/>
  <c r="L102" i="15"/>
  <c r="P102" i="15" s="1"/>
  <c r="P26" i="15"/>
  <c r="O60" i="15"/>
  <c r="P60" i="15" s="1"/>
  <c r="O56" i="15"/>
  <c r="P56" i="15" s="1"/>
  <c r="O62" i="15"/>
  <c r="P62" i="15" s="1"/>
  <c r="O63" i="15"/>
  <c r="P63" i="15" s="1"/>
  <c r="O55" i="15"/>
  <c r="O61" i="15"/>
  <c r="O59" i="15"/>
  <c r="P59" i="15" s="1"/>
  <c r="O58" i="15"/>
  <c r="P58" i="15" s="1"/>
  <c r="O57" i="15"/>
  <c r="P57" i="15" s="1"/>
  <c r="E308" i="9"/>
  <c r="D308" i="9"/>
  <c r="L91" i="15"/>
  <c r="P27" i="15"/>
  <c r="N99" i="15"/>
  <c r="T99" i="15" s="1"/>
  <c r="V99" i="15" s="1"/>
  <c r="P28" i="15"/>
  <c r="D303" i="9"/>
  <c r="E303" i="9"/>
  <c r="E302" i="9"/>
  <c r="D302" i="9"/>
  <c r="E290" i="9"/>
  <c r="E252" i="11" s="1"/>
  <c r="D290" i="9"/>
  <c r="D252" i="11" s="1"/>
  <c r="D119" i="11"/>
  <c r="E119" i="11"/>
  <c r="L217" i="15"/>
  <c r="N16" i="15"/>
  <c r="T16" i="15" s="1"/>
  <c r="V16" i="15" s="1"/>
  <c r="L89" i="15"/>
  <c r="N35" i="15"/>
  <c r="T35" i="15" s="1"/>
  <c r="V35" i="15" s="1"/>
  <c r="O255" i="15"/>
  <c r="P255" i="15" s="1"/>
  <c r="O273" i="15"/>
  <c r="P273" i="15" s="1"/>
  <c r="O251" i="15"/>
  <c r="P251" i="15" s="1"/>
  <c r="O256" i="15"/>
  <c r="P256" i="15" s="1"/>
  <c r="O240" i="15"/>
  <c r="P240" i="15" s="1"/>
  <c r="O243" i="15"/>
  <c r="O250" i="15"/>
  <c r="O279" i="15"/>
  <c r="P279" i="15" s="1"/>
  <c r="O266" i="15"/>
  <c r="P266" i="15" s="1"/>
  <c r="O239" i="15"/>
  <c r="P239" i="15" s="1"/>
  <c r="O275" i="15"/>
  <c r="O244" i="15"/>
  <c r="P244" i="15" s="1"/>
  <c r="O270" i="15"/>
  <c r="P270" i="15" s="1"/>
  <c r="O282" i="15"/>
  <c r="P282" i="15" s="1"/>
  <c r="O285" i="15"/>
  <c r="P285" i="15" s="1"/>
  <c r="O259" i="15"/>
  <c r="P259" i="15" s="1"/>
  <c r="O293" i="15"/>
  <c r="P293" i="15" s="1"/>
  <c r="O274" i="15"/>
  <c r="P274" i="15" s="1"/>
  <c r="O262" i="15"/>
  <c r="O254" i="15"/>
  <c r="O291" i="15"/>
  <c r="P291" i="15" s="1"/>
  <c r="O298" i="15"/>
  <c r="P298" i="15" s="1"/>
  <c r="O267" i="15"/>
  <c r="P267" i="15" s="1"/>
  <c r="O264" i="15"/>
  <c r="P264" i="15" s="1"/>
  <c r="O278" i="15"/>
  <c r="P278" i="15" s="1"/>
  <c r="O284" i="15"/>
  <c r="P284" i="15" s="1"/>
  <c r="O263" i="15"/>
  <c r="P263" i="15" s="1"/>
  <c r="O238" i="15"/>
  <c r="P238" i="15" s="1"/>
  <c r="O268" i="15"/>
  <c r="P268" i="15" s="1"/>
  <c r="O287" i="15"/>
  <c r="P287" i="15" s="1"/>
  <c r="O283" i="15"/>
  <c r="P283" i="15" s="1"/>
  <c r="L57" i="15"/>
  <c r="N59" i="15"/>
  <c r="T59" i="15" s="1"/>
  <c r="V59" i="15" s="1"/>
  <c r="N53" i="15"/>
  <c r="T53" i="15" s="1"/>
  <c r="L61" i="15"/>
  <c r="L116" i="15"/>
  <c r="N86" i="15"/>
  <c r="T86" i="15" s="1"/>
  <c r="L14" i="15"/>
  <c r="N170" i="15"/>
  <c r="T170" i="15" s="1"/>
  <c r="V170" i="15" s="1"/>
  <c r="N169" i="15"/>
  <c r="T169" i="15" s="1"/>
  <c r="V169" i="15" s="1"/>
  <c r="L168" i="15"/>
  <c r="N30" i="15"/>
  <c r="T30" i="15" s="1"/>
  <c r="V30" i="15" s="1"/>
  <c r="N91" i="15"/>
  <c r="T91" i="15" s="1"/>
  <c r="V91" i="15" s="1"/>
  <c r="N237" i="15"/>
  <c r="T237" i="15" s="1"/>
  <c r="V237" i="15" s="1"/>
  <c r="O272" i="15"/>
  <c r="P272" i="15" s="1"/>
  <c r="N41" i="15"/>
  <c r="T41" i="15" s="1"/>
  <c r="V41" i="15" s="1"/>
  <c r="O321" i="15"/>
  <c r="P321" i="15" s="1"/>
  <c r="N206" i="15"/>
  <c r="T206" i="15" s="1"/>
  <c r="V206" i="15" s="1"/>
  <c r="N330" i="15"/>
  <c r="T330" i="15" s="1"/>
  <c r="P7" i="15"/>
  <c r="N151" i="15"/>
  <c r="T151" i="15" s="1"/>
  <c r="N107" i="15"/>
  <c r="T107" i="15" s="1"/>
  <c r="V107" i="15" s="1"/>
  <c r="N308" i="15"/>
  <c r="T308" i="15" s="1"/>
  <c r="V308" i="15" s="1"/>
  <c r="N194" i="15"/>
  <c r="T194" i="15" s="1"/>
  <c r="V194" i="15" s="1"/>
  <c r="O104" i="15"/>
  <c r="P104" i="15" s="1"/>
  <c r="D21" i="9"/>
  <c r="N171" i="15"/>
  <c r="T171" i="15" s="1"/>
  <c r="V171" i="15" s="1"/>
  <c r="N313" i="15"/>
  <c r="T313" i="15" s="1"/>
  <c r="L316" i="15"/>
  <c r="P316" i="15" s="1"/>
  <c r="N322" i="15"/>
  <c r="T322" i="15" s="1"/>
  <c r="V322" i="15" s="1"/>
  <c r="O169" i="15"/>
  <c r="P169" i="15" s="1"/>
  <c r="N309" i="15"/>
  <c r="T309" i="15" s="1"/>
  <c r="V309" i="15" s="1"/>
  <c r="E291" i="9"/>
  <c r="E253" i="11" s="1"/>
  <c r="D291" i="9"/>
  <c r="D253" i="11" s="1"/>
  <c r="E306" i="9"/>
  <c r="D306" i="9"/>
  <c r="C19" i="10"/>
  <c r="E114" i="11"/>
  <c r="D114" i="11"/>
  <c r="P14" i="15"/>
  <c r="E21" i="9" s="1"/>
  <c r="P54" i="15"/>
  <c r="P171" i="15"/>
  <c r="L112" i="15"/>
  <c r="N101" i="15"/>
  <c r="T101" i="15" s="1"/>
  <c r="V101" i="15" s="1"/>
  <c r="N12" i="15"/>
  <c r="L53" i="15"/>
  <c r="L204" i="15"/>
  <c r="L165" i="15"/>
  <c r="P165" i="15" s="1"/>
  <c r="N54" i="15"/>
  <c r="T54" i="15" s="1"/>
  <c r="V54" i="15" s="1"/>
  <c r="O48" i="15"/>
  <c r="P48" i="15" s="1"/>
  <c r="O44" i="15"/>
  <c r="P44" i="15" s="1"/>
  <c r="O46" i="15"/>
  <c r="P46" i="15" s="1"/>
  <c r="O41" i="15"/>
  <c r="P41" i="15" s="1"/>
  <c r="O42" i="15"/>
  <c r="P42" i="15" s="1"/>
  <c r="O34" i="15"/>
  <c r="P34" i="15" s="1"/>
  <c r="O33" i="15"/>
  <c r="P33" i="15" s="1"/>
  <c r="O38" i="15"/>
  <c r="P38" i="15" s="1"/>
  <c r="O49" i="15"/>
  <c r="O47" i="15"/>
  <c r="P47" i="15" s="1"/>
  <c r="O40" i="15"/>
  <c r="P40" i="15" s="1"/>
  <c r="O45" i="15"/>
  <c r="P45" i="15" s="1"/>
  <c r="O43" i="15"/>
  <c r="P43" i="15" s="1"/>
  <c r="O36" i="15"/>
  <c r="P36" i="15" s="1"/>
  <c r="O35" i="15"/>
  <c r="P35" i="15" s="1"/>
  <c r="O39" i="15"/>
  <c r="P39" i="15" s="1"/>
  <c r="O37" i="15"/>
  <c r="P37" i="15" s="1"/>
  <c r="O32" i="15"/>
  <c r="L49" i="15"/>
  <c r="L190" i="15"/>
  <c r="L82" i="15"/>
  <c r="N80" i="15"/>
  <c r="T80" i="15" s="1"/>
  <c r="N233" i="15"/>
  <c r="T233" i="15" s="1"/>
  <c r="V233" i="15" s="1"/>
  <c r="N34" i="15"/>
  <c r="T34" i="15" s="1"/>
  <c r="V34" i="15" s="1"/>
  <c r="N223" i="15"/>
  <c r="T223" i="15" s="1"/>
  <c r="V223" i="15" s="1"/>
  <c r="N68" i="15"/>
  <c r="T68" i="15" s="1"/>
  <c r="N235" i="15"/>
  <c r="T235" i="15" s="1"/>
  <c r="V235" i="15" s="1"/>
  <c r="O328" i="15"/>
  <c r="P328" i="15" s="1"/>
  <c r="N123" i="15"/>
  <c r="T123" i="15" s="1"/>
  <c r="V123" i="15" s="1"/>
  <c r="O249" i="15"/>
  <c r="P249" i="15" s="1"/>
  <c r="O290" i="15"/>
  <c r="P290" i="15" s="1"/>
  <c r="N72" i="15"/>
  <c r="T72" i="15" s="1"/>
  <c r="V72" i="15" s="1"/>
  <c r="O98" i="15"/>
  <c r="P98" i="15" s="1"/>
  <c r="N122" i="15"/>
  <c r="T122" i="15" s="1"/>
  <c r="V122" i="15" s="1"/>
  <c r="O288" i="15"/>
  <c r="P288" i="15" s="1"/>
  <c r="N319" i="15"/>
  <c r="T319" i="15" s="1"/>
  <c r="V319" i="15" s="1"/>
  <c r="N323" i="15"/>
  <c r="T323" i="15" s="1"/>
  <c r="V323" i="15" s="1"/>
  <c r="O253" i="15"/>
  <c r="P253" i="15" s="1"/>
  <c r="L156" i="15"/>
  <c r="N179" i="15"/>
  <c r="T179" i="15" s="1"/>
  <c r="V179" i="15" s="1"/>
  <c r="O269" i="15"/>
  <c r="P269" i="15" s="1"/>
  <c r="N234" i="15"/>
  <c r="T234" i="15" s="1"/>
  <c r="V234" i="15" s="1"/>
  <c r="N124" i="15"/>
  <c r="T124" i="15" s="1"/>
  <c r="V124" i="15" s="1"/>
  <c r="O271" i="15"/>
  <c r="P271" i="15" s="1"/>
  <c r="O174" i="15"/>
  <c r="P174" i="15" s="1"/>
  <c r="O300" i="15"/>
  <c r="P300" i="15" s="1"/>
  <c r="F21" i="9" l="1"/>
  <c r="P187" i="15"/>
  <c r="D34" i="9"/>
  <c r="P206" i="15"/>
  <c r="P208" i="15"/>
  <c r="P112" i="15"/>
  <c r="D27" i="9"/>
  <c r="P168" i="15"/>
  <c r="E25" i="9" s="1"/>
  <c r="F25" i="9" s="1"/>
  <c r="P250" i="15"/>
  <c r="E24" i="11" s="1"/>
  <c r="F24" i="11" s="1"/>
  <c r="D24" i="11"/>
  <c r="P55" i="15"/>
  <c r="D33" i="9"/>
  <c r="P252" i="15"/>
  <c r="E25" i="11" s="1"/>
  <c r="D25" i="11"/>
  <c r="P151" i="15"/>
  <c r="E30" i="9" s="1"/>
  <c r="D30" i="9"/>
  <c r="P32" i="15"/>
  <c r="D37" i="9"/>
  <c r="T12" i="15"/>
  <c r="D20" i="10"/>
  <c r="P243" i="15"/>
  <c r="E22" i="11" s="1"/>
  <c r="D22" i="11"/>
  <c r="P64" i="15"/>
  <c r="E28" i="9" s="1"/>
  <c r="D28" i="9"/>
  <c r="P116" i="15"/>
  <c r="P123" i="15"/>
  <c r="P280" i="15"/>
  <c r="E29" i="11" s="1"/>
  <c r="D29" i="11"/>
  <c r="P49" i="15"/>
  <c r="P82" i="15"/>
  <c r="P217" i="15"/>
  <c r="P216" i="15"/>
  <c r="D35" i="9"/>
  <c r="P295" i="15"/>
  <c r="E30" i="11" s="1"/>
  <c r="F30" i="11" s="1"/>
  <c r="D30" i="11"/>
  <c r="P197" i="15"/>
  <c r="P254" i="15"/>
  <c r="E26" i="11" s="1"/>
  <c r="D26" i="11"/>
  <c r="P89" i="15"/>
  <c r="D24" i="9"/>
  <c r="F24" i="9" s="1"/>
  <c r="P220" i="15"/>
  <c r="P188" i="15"/>
  <c r="P262" i="15"/>
  <c r="E27" i="11" s="1"/>
  <c r="F27" i="11" s="1"/>
  <c r="D27" i="11"/>
  <c r="P275" i="15"/>
  <c r="E28" i="11" s="1"/>
  <c r="F28" i="11" s="1"/>
  <c r="D28" i="11"/>
  <c r="P78" i="15"/>
  <c r="E26" i="9" s="1"/>
  <c r="D26" i="9"/>
  <c r="P135" i="15"/>
  <c r="E29" i="9" s="1"/>
  <c r="D29" i="9"/>
  <c r="U12" i="15"/>
  <c r="U13" i="15" s="1"/>
  <c r="U14" i="15" s="1"/>
  <c r="U15" i="15" s="1"/>
  <c r="U16" i="15" s="1"/>
  <c r="U17" i="15" s="1"/>
  <c r="U18" i="15" s="1"/>
  <c r="U19" i="15" s="1"/>
  <c r="U20" i="15" s="1"/>
  <c r="U21" i="15" s="1"/>
  <c r="U22" i="15" s="1"/>
  <c r="U23" i="15" s="1"/>
  <c r="U24" i="15" s="1"/>
  <c r="U25" i="15" s="1"/>
  <c r="P25" i="15"/>
  <c r="E22" i="9" s="1"/>
  <c r="F22" i="9" s="1"/>
  <c r="D22" i="9"/>
  <c r="P192" i="15"/>
  <c r="P176" i="15"/>
  <c r="P305" i="15"/>
  <c r="E38" i="9" s="1"/>
  <c r="F38" i="9" s="1"/>
  <c r="D38" i="9"/>
  <c r="P193" i="15"/>
  <c r="P190" i="15"/>
  <c r="P181" i="15"/>
  <c r="E32" i="9" s="1"/>
  <c r="F32" i="9" s="1"/>
  <c r="D32" i="9"/>
  <c r="P50" i="15"/>
  <c r="E23" i="9" s="1"/>
  <c r="D23" i="9"/>
  <c r="P189" i="15"/>
  <c r="D25" i="9"/>
  <c r="P61" i="15"/>
  <c r="P177" i="15"/>
  <c r="E31" i="9" s="1"/>
  <c r="D31" i="9"/>
  <c r="P307" i="15"/>
  <c r="P247" i="15"/>
  <c r="E23" i="11" s="1"/>
  <c r="D23" i="11"/>
  <c r="P213" i="15"/>
  <c r="P204" i="15"/>
  <c r="E36" i="9"/>
  <c r="F36" i="9" s="1"/>
  <c r="F23" i="9" l="1"/>
  <c r="F31" i="9"/>
  <c r="F29" i="9"/>
  <c r="E20" i="10"/>
  <c r="F20" i="10" s="1"/>
  <c r="F30" i="9"/>
  <c r="E27" i="9"/>
  <c r="F27" i="9" s="1"/>
  <c r="U26" i="15"/>
  <c r="V25" i="15"/>
  <c r="F26" i="9"/>
  <c r="V12" i="15"/>
  <c r="C20" i="10"/>
  <c r="T335" i="15"/>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F25" i="11"/>
  <c r="F28" i="9"/>
  <c r="E37" i="9"/>
  <c r="F37" i="9" s="1"/>
  <c r="E33" i="9"/>
  <c r="F33" i="9" s="1"/>
  <c r="F23" i="11"/>
  <c r="E35" i="9"/>
  <c r="F35" i="9" s="1"/>
  <c r="F29" i="11"/>
  <c r="D31" i="11"/>
  <c r="D39" i="9" s="1"/>
  <c r="D40" i="9" s="1"/>
  <c r="F22" i="11"/>
  <c r="E31" i="11"/>
  <c r="F26" i="11"/>
  <c r="E34" i="9"/>
  <c r="F34" i="9" s="1"/>
  <c r="F31" i="11" l="1"/>
  <c r="E39" i="9"/>
  <c r="F39" i="9" s="1"/>
  <c r="U27" i="15"/>
  <c r="U28" i="15" s="1"/>
  <c r="U29" i="15" s="1"/>
  <c r="U30" i="15" s="1"/>
  <c r="U31" i="15" s="1"/>
  <c r="U32" i="15" s="1"/>
  <c r="U33" i="15" s="1"/>
  <c r="U34" i="15" s="1"/>
  <c r="U35" i="15" s="1"/>
  <c r="U36" i="15" s="1"/>
  <c r="U37" i="15" s="1"/>
  <c r="V26" i="15"/>
  <c r="U38" i="15" l="1"/>
  <c r="V37" i="15"/>
  <c r="E40" i="9"/>
  <c r="F40" i="9" s="1"/>
  <c r="U39" i="15" l="1"/>
  <c r="V38" i="15"/>
  <c r="U40" i="15" l="1"/>
  <c r="V39" i="15"/>
  <c r="U41" i="15" l="1"/>
  <c r="U42" i="15" s="1"/>
  <c r="U43" i="15" s="1"/>
  <c r="U44" i="15" s="1"/>
  <c r="U45" i="15" s="1"/>
  <c r="U46" i="15" s="1"/>
  <c r="U47" i="15" s="1"/>
  <c r="U48" i="15" s="1"/>
  <c r="U49" i="15" s="1"/>
  <c r="U50" i="15" s="1"/>
  <c r="V40" i="15"/>
  <c r="U51" i="15" l="1"/>
  <c r="V50" i="15"/>
  <c r="U52" i="15" l="1"/>
  <c r="V51" i="15"/>
  <c r="U53" i="15" l="1"/>
  <c r="V52" i="15"/>
  <c r="U54" i="15" l="1"/>
  <c r="U55" i="15" s="1"/>
  <c r="V53" i="15"/>
  <c r="U56" i="15" l="1"/>
  <c r="V55" i="15"/>
  <c r="U57" i="15" l="1"/>
  <c r="V56" i="15"/>
  <c r="U58" i="15" l="1"/>
  <c r="V57" i="15"/>
  <c r="U59" i="15" l="1"/>
  <c r="U60" i="15" s="1"/>
  <c r="U61" i="15" s="1"/>
  <c r="U62" i="15" s="1"/>
  <c r="U63" i="15" s="1"/>
  <c r="U64" i="15" s="1"/>
  <c r="V58" i="15"/>
  <c r="U65" i="15" l="1"/>
  <c r="V64" i="15"/>
  <c r="U66" i="15" l="1"/>
  <c r="V65" i="15"/>
  <c r="U67" i="15" l="1"/>
  <c r="V66" i="15"/>
  <c r="U68" i="15" l="1"/>
  <c r="V67" i="15"/>
  <c r="U69" i="15" l="1"/>
  <c r="V68" i="15"/>
  <c r="U70" i="15" l="1"/>
  <c r="V69" i="15"/>
  <c r="U71" i="15" l="1"/>
  <c r="U72" i="15" s="1"/>
  <c r="U73" i="15" s="1"/>
  <c r="U74" i="15" s="1"/>
  <c r="U75" i="15" s="1"/>
  <c r="U76" i="15" s="1"/>
  <c r="U77" i="15" s="1"/>
  <c r="U78" i="15" s="1"/>
  <c r="V70" i="15"/>
  <c r="U79" i="15" l="1"/>
  <c r="V78" i="15"/>
  <c r="U80" i="15" l="1"/>
  <c r="V79" i="15"/>
  <c r="U81" i="15" l="1"/>
  <c r="V80" i="15"/>
  <c r="U82" i="15" l="1"/>
  <c r="V81" i="15"/>
  <c r="U83" i="15" l="1"/>
  <c r="V82" i="15"/>
  <c r="U84" i="15" l="1"/>
  <c r="V83" i="15"/>
  <c r="U85" i="15" l="1"/>
  <c r="V84" i="15"/>
  <c r="U86" i="15" l="1"/>
  <c r="V85" i="15"/>
  <c r="U87" i="15" l="1"/>
  <c r="U88" i="15" s="1"/>
  <c r="V86" i="15"/>
  <c r="U89" i="15" l="1"/>
  <c r="U90" i="15" s="1"/>
  <c r="U91" i="15" s="1"/>
  <c r="U92" i="15" s="1"/>
  <c r="U93" i="15" s="1"/>
  <c r="U94" i="15" s="1"/>
  <c r="U95" i="15" s="1"/>
  <c r="U96" i="15" s="1"/>
  <c r="V88" i="15"/>
  <c r="U97" i="15" l="1"/>
  <c r="V96" i="15"/>
  <c r="U98" i="15" l="1"/>
  <c r="V97" i="15"/>
  <c r="U99" i="15" l="1"/>
  <c r="U100" i="15" s="1"/>
  <c r="U101" i="15" s="1"/>
  <c r="U102" i="15" s="1"/>
  <c r="U103" i="15" s="1"/>
  <c r="U104" i="15" s="1"/>
  <c r="U105" i="15" s="1"/>
  <c r="U106" i="15" s="1"/>
  <c r="U107" i="15" s="1"/>
  <c r="U108" i="15" s="1"/>
  <c r="U109" i="15" s="1"/>
  <c r="U110" i="15" s="1"/>
  <c r="U111" i="15" s="1"/>
  <c r="U112" i="15" s="1"/>
  <c r="V98" i="15"/>
  <c r="U113" i="15" l="1"/>
  <c r="V112" i="15"/>
  <c r="U114" i="15" l="1"/>
  <c r="V113" i="15"/>
  <c r="U115" i="15" l="1"/>
  <c r="V114" i="15"/>
  <c r="U116" i="15" l="1"/>
  <c r="V115" i="15"/>
  <c r="U117" i="15" l="1"/>
  <c r="V116" i="15"/>
  <c r="U118" i="15" l="1"/>
  <c r="V117" i="15"/>
  <c r="U119" i="15" l="1"/>
  <c r="V118" i="15"/>
  <c r="U120" i="15" l="1"/>
  <c r="U121" i="15" s="1"/>
  <c r="U122" i="15" s="1"/>
  <c r="U123" i="15" s="1"/>
  <c r="U124" i="15" s="1"/>
  <c r="U125" i="15" s="1"/>
  <c r="U126" i="15" s="1"/>
  <c r="U127" i="15" s="1"/>
  <c r="U128" i="15" s="1"/>
  <c r="U129" i="15" s="1"/>
  <c r="U130" i="15" s="1"/>
  <c r="U131" i="15" s="1"/>
  <c r="U132" i="15" s="1"/>
  <c r="U133" i="15" s="1"/>
  <c r="U134" i="15" s="1"/>
  <c r="U135" i="15" s="1"/>
  <c r="U136" i="15" s="1"/>
  <c r="U137" i="15" s="1"/>
  <c r="U138" i="15" s="1"/>
  <c r="U139" i="15" s="1"/>
  <c r="U140" i="15" s="1"/>
  <c r="V119" i="15"/>
  <c r="U141" i="15" l="1"/>
  <c r="U142" i="15" s="1"/>
  <c r="U143" i="15" s="1"/>
  <c r="U144" i="15" s="1"/>
  <c r="V140" i="15"/>
  <c r="U145" i="15" l="1"/>
  <c r="U146" i="15" s="1"/>
  <c r="U147" i="15" s="1"/>
  <c r="U148" i="15" s="1"/>
  <c r="U149" i="15" s="1"/>
  <c r="U150" i="15" s="1"/>
  <c r="U151" i="15" s="1"/>
  <c r="V144" i="15"/>
  <c r="U152" i="15" l="1"/>
  <c r="V151" i="15"/>
  <c r="U153" i="15" l="1"/>
  <c r="V152" i="15"/>
  <c r="U154" i="15" l="1"/>
  <c r="V153" i="15"/>
  <c r="U155" i="15" l="1"/>
  <c r="V154" i="15"/>
  <c r="U156" i="15" l="1"/>
  <c r="U157" i="15" s="1"/>
  <c r="U158" i="15" s="1"/>
  <c r="U159" i="15" s="1"/>
  <c r="U160" i="15" s="1"/>
  <c r="U161" i="15" s="1"/>
  <c r="U162" i="15" s="1"/>
  <c r="V155" i="15"/>
  <c r="U163" i="15" l="1"/>
  <c r="V162" i="15"/>
  <c r="U164" i="15" l="1"/>
  <c r="V163" i="15"/>
  <c r="U165" i="15" l="1"/>
  <c r="U166" i="15" s="1"/>
  <c r="U167" i="15" s="1"/>
  <c r="U168" i="15" s="1"/>
  <c r="U169" i="15" s="1"/>
  <c r="U170" i="15" s="1"/>
  <c r="U171" i="15" s="1"/>
  <c r="U172" i="15" s="1"/>
  <c r="U173" i="15" s="1"/>
  <c r="U174" i="15" s="1"/>
  <c r="U175" i="15" s="1"/>
  <c r="U176" i="15" s="1"/>
  <c r="U177" i="15" s="1"/>
  <c r="U178" i="15" s="1"/>
  <c r="U179" i="15" s="1"/>
  <c r="U180" i="15" s="1"/>
  <c r="U181" i="15" s="1"/>
  <c r="V164" i="15"/>
  <c r="U182" i="15" l="1"/>
  <c r="V181" i="15"/>
  <c r="U183" i="15" l="1"/>
  <c r="V182" i="15"/>
  <c r="U184" i="15" l="1"/>
  <c r="U185" i="15" s="1"/>
  <c r="U186" i="15" s="1"/>
  <c r="U187" i="15" s="1"/>
  <c r="V183" i="15"/>
  <c r="U188" i="15" l="1"/>
  <c r="V187" i="15"/>
  <c r="U189" i="15" l="1"/>
  <c r="V188" i="15"/>
  <c r="U190" i="15" l="1"/>
  <c r="V189" i="15"/>
  <c r="U191" i="15" l="1"/>
  <c r="U192" i="15" s="1"/>
  <c r="U193" i="15" s="1"/>
  <c r="U194" i="15" s="1"/>
  <c r="U195" i="15" s="1"/>
  <c r="U196" i="15" s="1"/>
  <c r="U197" i="15" s="1"/>
  <c r="U198" i="15" s="1"/>
  <c r="U199" i="15" s="1"/>
  <c r="U200" i="15" s="1"/>
  <c r="U201" i="15" s="1"/>
  <c r="U202" i="15" s="1"/>
  <c r="U203" i="15" s="1"/>
  <c r="U204" i="15" s="1"/>
  <c r="U205" i="15" s="1"/>
  <c r="U206" i="15" s="1"/>
  <c r="U207" i="15" s="1"/>
  <c r="U208" i="15" s="1"/>
  <c r="U209" i="15" s="1"/>
  <c r="U210" i="15" s="1"/>
  <c r="U211" i="15" s="1"/>
  <c r="U212" i="15" s="1"/>
  <c r="U213" i="15" s="1"/>
  <c r="U214" i="15" s="1"/>
  <c r="U215" i="15" s="1"/>
  <c r="U216" i="15" s="1"/>
  <c r="V190" i="15"/>
  <c r="U217" i="15" l="1"/>
  <c r="V216" i="15"/>
  <c r="U218" i="15" l="1"/>
  <c r="V217" i="15"/>
  <c r="U219" i="15" l="1"/>
  <c r="U220" i="15" s="1"/>
  <c r="U221" i="15" s="1"/>
  <c r="U222" i="15" s="1"/>
  <c r="U223" i="15" s="1"/>
  <c r="U224" i="15" s="1"/>
  <c r="U225" i="15" s="1"/>
  <c r="U226" i="15" s="1"/>
  <c r="U227" i="15" s="1"/>
  <c r="U228" i="15" s="1"/>
  <c r="U229" i="15" s="1"/>
  <c r="U230" i="15" s="1"/>
  <c r="U231" i="15" s="1"/>
  <c r="U232" i="15" s="1"/>
  <c r="U233" i="15" s="1"/>
  <c r="U234" i="15" s="1"/>
  <c r="U235" i="15" s="1"/>
  <c r="U236" i="15" s="1"/>
  <c r="U237" i="15" s="1"/>
  <c r="U238" i="15" s="1"/>
  <c r="U239" i="15" s="1"/>
  <c r="U240" i="15" s="1"/>
  <c r="U241" i="15" s="1"/>
  <c r="U242" i="15" s="1"/>
  <c r="U243" i="15" s="1"/>
  <c r="V218" i="15"/>
  <c r="U244" i="15" l="1"/>
  <c r="U245" i="15" s="1"/>
  <c r="U246" i="15" s="1"/>
  <c r="U247" i="15" s="1"/>
  <c r="U248" i="15" s="1"/>
  <c r="U249" i="15" s="1"/>
  <c r="U250" i="15" s="1"/>
  <c r="V243" i="15"/>
  <c r="U251" i="15" l="1"/>
  <c r="U252" i="15" s="1"/>
  <c r="U253" i="15" s="1"/>
  <c r="U254" i="15" s="1"/>
  <c r="V250" i="15"/>
  <c r="U255" i="15" l="1"/>
  <c r="V254" i="15"/>
  <c r="U256" i="15" l="1"/>
  <c r="V255" i="15"/>
  <c r="U257" i="15" l="1"/>
  <c r="U258" i="15" s="1"/>
  <c r="U259" i="15" s="1"/>
  <c r="U260" i="15" s="1"/>
  <c r="U261" i="15" s="1"/>
  <c r="U262" i="15" s="1"/>
  <c r="U263" i="15" s="1"/>
  <c r="U264" i="15" s="1"/>
  <c r="U265" i="15" s="1"/>
  <c r="U266" i="15" s="1"/>
  <c r="U267" i="15" s="1"/>
  <c r="V256" i="15"/>
  <c r="U268" i="15" l="1"/>
  <c r="U269" i="15" s="1"/>
  <c r="U270" i="15" s="1"/>
  <c r="U271" i="15" s="1"/>
  <c r="U272" i="15" s="1"/>
  <c r="U273" i="15" s="1"/>
  <c r="V267" i="15"/>
  <c r="U274" i="15" l="1"/>
  <c r="U275" i="15" s="1"/>
  <c r="U276" i="15" s="1"/>
  <c r="U277" i="15" s="1"/>
  <c r="U278" i="15" s="1"/>
  <c r="U279" i="15" s="1"/>
  <c r="U280" i="15" s="1"/>
  <c r="U281" i="15" s="1"/>
  <c r="U282" i="15" s="1"/>
  <c r="U283" i="15" s="1"/>
  <c r="U284" i="15" s="1"/>
  <c r="U285" i="15" s="1"/>
  <c r="U286" i="15" s="1"/>
  <c r="U287" i="15" s="1"/>
  <c r="U288" i="15" s="1"/>
  <c r="U289" i="15" s="1"/>
  <c r="U290" i="15" s="1"/>
  <c r="U291" i="15" s="1"/>
  <c r="U292" i="15" s="1"/>
  <c r="U293" i="15" s="1"/>
  <c r="U294" i="15" s="1"/>
  <c r="U295" i="15" s="1"/>
  <c r="U296" i="15" s="1"/>
  <c r="V273" i="15"/>
  <c r="U297" i="15" l="1"/>
  <c r="V296" i="15"/>
  <c r="U298" i="15" l="1"/>
  <c r="U299" i="15" s="1"/>
  <c r="U300" i="15" s="1"/>
  <c r="U301" i="15" s="1"/>
  <c r="U302" i="15" s="1"/>
  <c r="U303" i="15" s="1"/>
  <c r="U304" i="15" s="1"/>
  <c r="U305" i="15" s="1"/>
  <c r="V297" i="15"/>
  <c r="U306" i="15" l="1"/>
  <c r="V305" i="15"/>
  <c r="U307" i="15" l="1"/>
  <c r="V306" i="15"/>
  <c r="U308" i="15" l="1"/>
  <c r="U309" i="15" s="1"/>
  <c r="U310" i="15" s="1"/>
  <c r="V307" i="15"/>
  <c r="U311" i="15" l="1"/>
  <c r="V310" i="15"/>
  <c r="U312" i="15" l="1"/>
  <c r="V311" i="15"/>
  <c r="U313" i="15" l="1"/>
  <c r="V312" i="15"/>
  <c r="U314" i="15" l="1"/>
  <c r="U315" i="15" s="1"/>
  <c r="V313" i="15"/>
  <c r="U316" i="15" l="1"/>
  <c r="V315" i="15"/>
  <c r="U317" i="15" l="1"/>
  <c r="V316" i="15"/>
  <c r="U318" i="15" l="1"/>
  <c r="U319" i="15" s="1"/>
  <c r="U320" i="15" s="1"/>
  <c r="V317" i="15"/>
  <c r="U321" i="15" l="1"/>
  <c r="V320" i="15"/>
  <c r="U322" i="15" l="1"/>
  <c r="U323" i="15" s="1"/>
  <c r="U324" i="15" s="1"/>
  <c r="U325" i="15" s="1"/>
  <c r="U326" i="15" s="1"/>
  <c r="U327" i="15" s="1"/>
  <c r="U328" i="15" s="1"/>
  <c r="V321" i="15"/>
  <c r="U329" i="15" l="1"/>
  <c r="V328" i="15"/>
  <c r="U330" i="15" l="1"/>
  <c r="V329" i="15"/>
  <c r="U331" i="15" l="1"/>
  <c r="V330" i="15"/>
  <c r="U332" i="15" l="1"/>
  <c r="U333" i="15" s="1"/>
  <c r="V331"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11" authorId="0" shapeId="0" xr:uid="{00000000-0006-0000-0E00-000002000000}">
      <text>
        <r>
          <rPr>
            <sz val="12"/>
            <color rgb="FF000000"/>
            <rFont val="Verdana"/>
            <scheme val="minor"/>
          </rPr>
          <t>======
ID#AAABvFJwp_o
    (2026-01-27 15:06:50)
Open ended, all countries where employees work
	-Nichole Arbino
Stays in GNRL
	-Nichole Arbino</t>
        </r>
      </text>
    </comment>
    <comment ref="C49" authorId="0" shapeId="0" xr:uid="{00000000-0006-0000-0E00-000001000000}">
      <text>
        <r>
          <rPr>
            <sz val="12"/>
            <color rgb="FF000000"/>
            <rFont val="Verdana"/>
            <scheme val="minor"/>
          </rPr>
          <t>======
ID#AAABvFJwp_s
tc={4A0CC0DA-6623-4115-B60A-38E5EC6CE394}    (2026-01-27 15:06:50)
[Threaded comment]
Your version of Excel allows you to read this threaded comment; however, any edits to it will get removed if the file is opened in a newer version of Excel. Learn more: https://go.microsoft.com/fwlink/?linkid=870924
Comment:
    This question will be reworded with a preferred answer of no. That is reflected in column T, but the new verbiage should come Monday.</t>
        </r>
      </text>
    </comment>
  </commentList>
  <extLst>
    <ext xmlns:r="http://schemas.openxmlformats.org/officeDocument/2006/relationships" uri="GoogleSheetsCustomDataVersion2">
      <go:sheetsCustomData xmlns:go="http://customooxmlschemas.google.com/" r:id="rId1" roundtripDataSignature="AMtx7mh+nJmwCjGgqo9FS+jM3GMPisJrCQ=="/>
    </ext>
  </extLst>
</comments>
</file>

<file path=xl/sharedStrings.xml><?xml version="1.0" encoding="utf-8"?>
<sst xmlns="http://schemas.openxmlformats.org/spreadsheetml/2006/main" count="6394" uniqueCount="2140">
  <si>
    <t xml:space="preserve">Cells contained in this worksheet may contain cells with dropdown lists as well as autopopulated formulas. </t>
  </si>
  <si>
    <r>
      <rPr>
        <b/>
        <sz val="20"/>
        <color theme="0"/>
        <rFont val="Verdana"/>
      </rPr>
      <t xml:space="preserve">HECVAT™ Solution Provider Response - </t>
    </r>
    <r>
      <rPr>
        <b/>
        <i/>
        <sz val="20"/>
        <color theme="0"/>
        <rFont val="Verdana"/>
      </rPr>
      <t>Start Here</t>
    </r>
  </si>
  <si>
    <t>Date Completed</t>
  </si>
  <si>
    <t>Instructions for Solution Providers</t>
  </si>
  <si>
    <t>GNRL-01</t>
  </si>
  <si>
    <t>Leepfrog Technologies, Inc.</t>
  </si>
  <si>
    <t>GNRL-02</t>
  </si>
  <si>
    <t>CourseLeaf</t>
  </si>
  <si>
    <t>GNRL-03</t>
  </si>
  <si>
    <t>CourseLeaf is an innovative academic operations platform for higher education that streamlines curriculum management, catalog publication, academic scheduling, advising and registration, and syllabi management to improve efficiency, accuracy, and student success. The five products supported by CourseLeaf are CAT, CIM, CLSS, PATH, and SYL</t>
  </si>
  <si>
    <t>GNRL-04</t>
  </si>
  <si>
    <t>Cyndi Showalter</t>
  </si>
  <si>
    <t>GNRL-05</t>
  </si>
  <si>
    <t>Contracts &amp; Licensing - Business Analyst</t>
  </si>
  <si>
    <t>GNRL-06</t>
  </si>
  <si>
    <t>cshowalter@leepfrog.com</t>
  </si>
  <si>
    <t>GNRL-07</t>
  </si>
  <si>
    <t>GNRL-08</t>
  </si>
  <si>
    <t>United States of America</t>
  </si>
  <si>
    <t>GNRL-09</t>
  </si>
  <si>
    <t>Iowa City, Iowa</t>
  </si>
  <si>
    <t>Answer</t>
  </si>
  <si>
    <t>Additional Information</t>
  </si>
  <si>
    <t>Guidance</t>
  </si>
  <si>
    <t>Analyst Notes</t>
  </si>
  <si>
    <t>COMP-01</t>
  </si>
  <si>
    <t>Yes</t>
  </si>
  <si>
    <t>COMP-02</t>
  </si>
  <si>
    <t>COMP-03</t>
  </si>
  <si>
    <t>COMP-04</t>
  </si>
  <si>
    <t>COMP-05</t>
  </si>
  <si>
    <t>End Table Data</t>
  </si>
  <si>
    <t>REQU-01</t>
  </si>
  <si>
    <t>For certain client engagements, Leepfrogs offers a cloud-based product</t>
  </si>
  <si>
    <t>REQU-02</t>
  </si>
  <si>
    <t>REQU-03</t>
  </si>
  <si>
    <t>Leepfrog provides consulting against the terms and conditions of our services and software agreement. Leepfrog's sonsulting service dont require any industry professional licensure or certification.</t>
  </si>
  <si>
    <t>REQU-04</t>
  </si>
  <si>
    <t>In some cases, AI features are being implemented but has not been fully integrated into to the service offering.</t>
  </si>
  <si>
    <t>REQU-05</t>
  </si>
  <si>
    <t>No</t>
  </si>
  <si>
    <t>REQU-06</t>
  </si>
  <si>
    <t>REQU-07</t>
  </si>
  <si>
    <t>REQU-08</t>
  </si>
  <si>
    <t xml:space="preserve">Note: The "Organization" tab is required for ALL products and services. </t>
  </si>
  <si>
    <t>Copyright © 2025 EDUCAUSE</t>
  </si>
  <si>
    <r>
      <rPr>
        <b/>
        <sz val="20"/>
        <color theme="0"/>
        <rFont val="Verdana"/>
      </rPr>
      <t xml:space="preserve">HECVAT Solution Provider Response - </t>
    </r>
    <r>
      <rPr>
        <b/>
        <i/>
        <sz val="20"/>
        <color theme="0"/>
        <rFont val="Verdana"/>
      </rPr>
      <t>Organization</t>
    </r>
  </si>
  <si>
    <t>DOCU-01</t>
  </si>
  <si>
    <t xml:space="preserve">Leepfrog maintains a detailed Business Continuity plan. The "Recovery Point Objective" (RPO) is 24 hours, which provides an objective to include in the recovery all client data that had been entered into CourseLeaf more than 24 hours before the event. The "Recovery Time Objective" (RTO) is 24 hours, which provides the objective to have the disaster recovery sites deployed within 24 hours of an event. </t>
  </si>
  <si>
    <t>DOCU-02</t>
  </si>
  <si>
    <t xml:space="preserve">Leepfrog maintains a detailed disaster recovery plan and the process is tested twice per year in order to ensure correct configuration and operation in the event of facility loss. Our data center has fully redundant HVAC for our server facilities, fire safety and detection systems, and is secured by an on-line Enterprise class UPS dedicated to the data center, which is tested regularly. The facility features redundant routers with full hot standby fail-over and redundant multi-homed internet connections. The data center also features a standby backup generator with automatic fail-over that can power the entire facility in the event of a power failure. This generator is tested regularly and has inspection and maintenance twice yearly. Because no amount of planning and redundancy can make any facility totally secure from catastrophic events, Leepfrog also utilizes off-site disaster recovery in Amazon Web Services.  </t>
  </si>
  <si>
    <t>DOCU-03</t>
  </si>
  <si>
    <t>detail tx-ramp and internal / external security assessments</t>
  </si>
  <si>
    <t>DOCU-04</t>
  </si>
  <si>
    <t xml:space="preserve">Leepfrog’s INFOSEC policies are based on reviews of several standards. Leepfrog maintains a set of internal security standards for its web solutions, including centralizing, where possible, defenses against the vulnerabilities and types of attacks listed in the OWASP Top 10 and SANS Top 20 list.
CourseLeaf is hosted on Amazon Web Services. Leepfrog performs internal audits in accordance with appropriate industry security standards and takes all appropriate actions to safeguard appropriate control procedures used. Amazon AWS maintains hosting environment data protections. More information can be found at https://aws.amazon.com. AWS obtains independent attestation by third-party auditors to validate its alignment with the ISO 27001 standard. The AWS ISO 27001 certification can be viewed and downloaded at https://docs.aws.amazon.com/aws-technical-content/latest/aws-overview/security-and-compliance.html  </t>
  </si>
  <si>
    <t>DOCU-05</t>
  </si>
  <si>
    <t>See Courseleaf Data Flow Diagram (need to attach)</t>
  </si>
  <si>
    <t>DOCU-06</t>
  </si>
  <si>
    <r>
      <rPr>
        <sz val="12"/>
        <color rgb="FF000000"/>
        <rFont val="Verdana"/>
      </rPr>
      <t xml:space="preserve">Leepfrog maintains a detailed Data Privacy Policy. Security standards are set by Leepfrog's senior application managers under the direction of the senior systems and security administrator. Leepfrog holds personal data in strict confidence. </t>
    </r>
    <r>
      <rPr>
        <u/>
        <sz val="12"/>
        <color rgb="FF1155CC"/>
        <rFont val="Verdana"/>
      </rPr>
      <t>https://www.leepfrog.com/privacy/</t>
    </r>
  </si>
  <si>
    <t>DOCU-07</t>
  </si>
  <si>
    <t>Employees follow our internal onboarding and offboarding policy. Leepfrog employs a formal process for educating staff about cybersecurity and corporate policies and procedures for working with information technology. Leepfrog requires mandatory annual security training for all employees. This includes both an online training session as well as an in-person question and answer to ensure employee comprehension. Leepfrog requires background checks on all new hires and has extensive practices in place to secure the information assets of our clients. Privileged user account access is reviewed on an ongoing basis, at least annually.</t>
  </si>
  <si>
    <t>THRD-01</t>
  </si>
  <si>
    <t>The third-party we would share institution data with is Amazon Web Services. Amazon is a leader in the field of cloud hosting and we selected them after a thorough review of their compliance documents, security policy documents, market reputation, and their recommendations to us on how to use their services in a secure manner. On an annual basis Leepfrog conducts security assessments of third-party companies which data is shared.</t>
  </si>
  <si>
    <t>THRD-02</t>
  </si>
  <si>
    <t xml:space="preserve">The third-party we would share institution data with is Amazon Web Services. Amazon is a leader in the field of cloud hosting and we selected them after a thorough review of their compliance documents, security policy documents, market reputation, and their recommendations to us on how to use their services in a secure manner. </t>
  </si>
  <si>
    <t>THRD-03</t>
  </si>
  <si>
    <t>Yes for all customers (institutions) based on the terms of the contract in place.</t>
  </si>
  <si>
    <t>THRD-04</t>
  </si>
  <si>
    <t>Leepfrog maintains a vendor management policy that governs the evaluation and ongoing oversight of third-party vendors. New vendors are reviewed prior to onboarding, and vendors handling sensitive data or systems are subject to security review including assessment of available attestation reports. Vendors are reviewed on an annual basis following initial onboarding.</t>
  </si>
  <si>
    <t>THRD-05</t>
  </si>
  <si>
    <t>We procure IT hardware only from a small number of sources that we trust, and typically that we have been working with for years. We use a small number of well established hardware manufacturers such as Dell, Juniper and Supermicro. We regularly review federal recommendations for manufacturers who are not recommended for security reasons.</t>
  </si>
  <si>
    <t>CHNG-01</t>
  </si>
  <si>
    <t>Institutions will be notified of major changes to our environment that could impact the institution's security posture.</t>
  </si>
  <si>
    <t>CHNG-02</t>
  </si>
  <si>
    <t>Client-specific configurations and customizations are not impacted by system updates and upgrades. Any configurations or customizations made to the software during the implementation of the software are "owned" by CourseLeaf, meaning that the upgrades made to the software will be backwards compatible.</t>
  </si>
  <si>
    <t>CHNG-03</t>
  </si>
  <si>
    <t>Yes, Leepfrog has an implemented system configuration management process.</t>
  </si>
  <si>
    <t>CHNG-04</t>
  </si>
  <si>
    <t>Yes, Leepfrog has an documented change management process.</t>
  </si>
  <si>
    <t>CHNG-05</t>
  </si>
  <si>
    <t>Yes, CourseLeaf’s software development methodology follows a 4-stage process consisting of Development (Dev), Quality Assurance (QA), Testing, and Production. As part of this cycle, Leepfrog uses a strict quality control protocol to track and implement patches and updates throughout implementation, and uses its own regression testing environment with throughput benchmarks.</t>
  </si>
  <si>
    <t>CHNG-06</t>
  </si>
  <si>
    <t xml:space="preserve">Yes, CourseLeaf's software development methodology and Change management processes tracks dependencies. </t>
  </si>
  <si>
    <t>CHNG-07</t>
  </si>
  <si>
    <t>Leepfrog follows internal change control guidelines and management practices for our systems, networks, and applications. We install all security patches which apply to our system when they come out.</t>
  </si>
  <si>
    <t>CHNG-08</t>
  </si>
  <si>
    <t>CHNG-09</t>
  </si>
  <si>
    <t xml:space="preserve">CourseLeaf customers are not required to immediately upgrade to the latest version of the software. We will apply software updates following your schedule. </t>
  </si>
  <si>
    <t>CHNG-10</t>
  </si>
  <si>
    <t xml:space="preserve">CourseLeaf has a fully implemented solution support strategy inclusive of supported concurrent versions. </t>
  </si>
  <si>
    <t>CHNG-11</t>
  </si>
  <si>
    <t>CourseLeaf has a release schedule and can flex based on institution requirements.</t>
  </si>
  <si>
    <t>CHNG-12</t>
  </si>
  <si>
    <t xml:space="preserve">Leepfrog’s current and future strategies are client-driven. We believe in constant innovation, fostering industry leading solutions designed specifically for higher education. Every year, we hold our yearly user conference LUC. During this conference, and throughout the year we frequently receive requests from clients for enhanced and expanded functionality and add these to our roadmap for prioritizing and planning new releases. A majority of our project enhancements are introduced during implementation projects. CourseLeaf allocates time in each project to address success criteria that may not be met by the baseline product. The allocated time is used to include the enhancements in the implementation. When these enhancements are determined to be applicable to the broader client base, they are rolled into the baseline product. </t>
  </si>
  <si>
    <t>CHNG-13</t>
  </si>
  <si>
    <t>we will in cases of security / customer contractual requirements. we won't if not required. We have an SLA providing the definitions of updates vs upgrades, as part of ongoing support solution updates can be completed without institutional involvement</t>
  </si>
  <si>
    <t>Clients: Brian dietzler and craig</t>
  </si>
  <si>
    <t>CHNG-14</t>
  </si>
  <si>
    <t xml:space="preserve">Leepfrog handles all aspects of the update process and will implement them following your timescales and production cycles. There are no patches or updates that require the production versions of CourseLeaf to be taken offline for longer than normal operating system updates. </t>
  </si>
  <si>
    <t>CHNG-15</t>
  </si>
  <si>
    <t xml:space="preserve">Policies and procedures are in place to provide that emergency changes are documented and authorized. </t>
  </si>
  <si>
    <t>CHNG-16</t>
  </si>
  <si>
    <t xml:space="preserve">Yes, our organization has a systems management and configuration strategy. </t>
  </si>
  <si>
    <t>PPPR-01</t>
  </si>
  <si>
    <t>PPPR-02</t>
  </si>
  <si>
    <t xml:space="preserve">Institution privacy and data requirements are discussed and agreed upon as part of contract negotiations. The Leepfrog Data Security and Processing Policy can be provided upon request. </t>
  </si>
  <si>
    <t>PPPR-03</t>
  </si>
  <si>
    <t>Leepfrog will be compliant with state, federal law, and other reasonably known regulations, policies, and ordiances.</t>
  </si>
  <si>
    <t>PPPR-04</t>
  </si>
  <si>
    <t>Yes, any requirement for encryption will be met using open standards cryptographic algorithms.</t>
  </si>
  <si>
    <t>PPPR-05</t>
  </si>
  <si>
    <t>CourseLeaf’s software development methodology follows a 4-stage process consisting of Development (Dev), Quality Assurance (QA), Testing, and Production. As part of this cycle, Leepfrog uses a strict quality control protocol to track and implement patches and updates throughout implementation, and uses its own regression testing environment with throughput benchmarks. This process accomplishes three goals: setting concurrency controls, tracking changes, and ensuring stability with the client’s custom applications during and after deployment of the CourseLeaf solutions.</t>
  </si>
  <si>
    <t>PPPR-06</t>
  </si>
  <si>
    <t xml:space="preserve">Leepfrog requires background checks on all new hires. </t>
  </si>
  <si>
    <t>PPPR-07</t>
  </si>
  <si>
    <t>Leepfrog does not disclose specific employee acknolwedgements or company policies unless required.</t>
  </si>
  <si>
    <t xml:space="preserve">employees partiicpate in training, and acknowledge </t>
  </si>
  <si>
    <t>PPPR-08</t>
  </si>
  <si>
    <t>Leepfrog has a documented Information Security Policy that is reviewed on an annual basis and is available to all employees.</t>
  </si>
  <si>
    <t>PPPR-09</t>
  </si>
  <si>
    <t>Under the direction of the Director of Information Technology, information security measures are coordinated with the Director of Engineering, Software Development Managers and the development team and enforced during all phases of the system development life cycle.</t>
  </si>
  <si>
    <t>PPPR-10</t>
  </si>
  <si>
    <t xml:space="preserve">Impacted clients are notified via email and phone within a 24 hour window, likely much sooner. </t>
  </si>
  <si>
    <t>PPPR-11</t>
  </si>
  <si>
    <t>Leepfrog's information security awareness program is under the direction of the Director of Information Technology. Annual security awareness training is mandatory for all employees.</t>
  </si>
  <si>
    <t>PPPR-12</t>
  </si>
  <si>
    <t>Annual security awareness training is mandatory for all employees.</t>
  </si>
  <si>
    <t>PPPR-13</t>
  </si>
  <si>
    <t>Privileged user account access is reviewed on an ongoing basis, at least annually.</t>
  </si>
  <si>
    <t>PPPR-14</t>
  </si>
  <si>
    <t>Audits of our products are done both internally by Leepfrog staff, and externally by our Third-party virtual CISO on an annual basis at minimum. We utilize all feedback and audits to further improve our products for the greater higher education community.</t>
  </si>
  <si>
    <t>PPPR-15</t>
  </si>
  <si>
    <t xml:space="preserve">Leepfrog does not disclose this information. </t>
  </si>
  <si>
    <t>have physical security policies and controls, documentation is not shared publicly</t>
  </si>
  <si>
    <r>
      <rPr>
        <b/>
        <sz val="20"/>
        <color theme="0"/>
        <rFont val="Verdana"/>
      </rPr>
      <t xml:space="preserve">HECVAT Solution Provider Response - </t>
    </r>
    <r>
      <rPr>
        <b/>
        <i/>
        <sz val="20"/>
        <color theme="0"/>
        <rFont val="Verdana"/>
      </rPr>
      <t>Product</t>
    </r>
  </si>
  <si>
    <t>AAAI-01</t>
  </si>
  <si>
    <t>Authentication is performed at the institution's Identity Management system. Password/passphrase complexity requirements provided by the institution are enforced. The system has password complexity or length limitations and/or restrictions, Documented password/passphrase reset procedures are in place and managed through system and/or customer support.</t>
  </si>
  <si>
    <t>AAAI-02</t>
  </si>
  <si>
    <t>CourseLeaf leverages the authentication protocols in use at the institution. CourseLeaf does include native accounts with userid and password created in CourseLeaf. However, it is our preference to utilize the Identity Management provided by the institution. CourseLeaf will use your existing campus login credentials. Authorizations for user accounts may be maintained in CourseLeaf, maintained in an external system and accessed from CourseLeaf, or maintained in an external system and imported into CourseLeaf.</t>
  </si>
  <si>
    <t>AAAI-03</t>
  </si>
  <si>
    <t>AAAI-04</t>
  </si>
  <si>
    <t>AAAI-05</t>
  </si>
  <si>
    <t>AAAI-06</t>
  </si>
  <si>
    <t>We support most SAML2 Identity Providers. SAML2 Identity providers must support comprehensive SAML2 features such as multiple AssertionConsumerService attributes for a single entityID. For ease of integration and support, we recommend federation through InCommon or another EduGAIN member federation.</t>
  </si>
  <si>
    <t>AAAI-07</t>
  </si>
  <si>
    <t>Leepfrog does not hard-code passwords or passphrases into system solutions.</t>
  </si>
  <si>
    <t>AAAI-08</t>
  </si>
  <si>
    <t>Leepfrog Passwords are never stored in plaintext</t>
  </si>
  <si>
    <t>AAAI-09</t>
  </si>
  <si>
    <t>Audit logs include login, logout, detail on actions performed, the source IP address.</t>
  </si>
  <si>
    <t>AAAI-10</t>
  </si>
  <si>
    <t>CourseLeaf’s primary log file includes date/time, entry type, user name, data target, data action, remote IP address, and ID of the full request. The full request includes data elements, name of the server within the cluster processing the request, full parameters sent to the data action, and many other useful elements.</t>
  </si>
  <si>
    <t>AAAI-11</t>
  </si>
  <si>
    <t>Leepfrog retains this information throughout the life of the customers contract.</t>
  </si>
  <si>
    <t>AAAI-12</t>
  </si>
  <si>
    <t>CourseLeaf leverages your existing user credentials. Authentication is performed at the [institutiontype]'s Identity Management system. We support most SAML2 Identity Providers. SAML2 Identity providers must support comprehensive SAML2 features such as multiple AssertionConsumerService attributes for a single entityID. For ease of integration and support, we recommend federation through InCommon or another EduGAIN member federation.</t>
  </si>
  <si>
    <t>AAAI-13</t>
  </si>
  <si>
    <t xml:space="preserve">Client advisors can search courses by attribute (e.g., subject, GE, other attributes, CRN) or filter courses by criteria (e.g., section, instructor) in the same method as students, as defined by the Client's configured search preferences. </t>
  </si>
  <si>
    <t>AAAI-14</t>
  </si>
  <si>
    <t>AAAI-15</t>
  </si>
  <si>
    <t>Leepfrog supports SAML2 and CAS, and count hundreds of implementations with integration of each type. We are federated with InCommon and recommend (but do not require) federation when possible for SAML2 deployments.</t>
  </si>
  <si>
    <t>AAAI-16</t>
  </si>
  <si>
    <t xml:space="preserve">Authentication is performed at the institution's Identity Management system. CourseLeaf will use your existing campus login credentials. </t>
  </si>
  <si>
    <t>AAAI-17</t>
  </si>
  <si>
    <t>AAAI-18</t>
  </si>
  <si>
    <t>While our application does not enforce automatic session timeout upon inactivity, this risk is mitigated through compensating controls including MFA and SSO enforcement across all user sessions, which ensure that active sessions are tied to authenticated, verified identities. Access is also governed by role-based controls and session security policies that reduce the risk associated with inactive sessions.</t>
  </si>
  <si>
    <t>DATA-01</t>
  </si>
  <si>
    <t>DATA-02</t>
  </si>
  <si>
    <t>Cryptographic protections include AES 256, AES 128, ECDHE, RSA, and LUKS. The institutions maintain secure control at all times over student academic information.</t>
  </si>
  <si>
    <t>DATA-03</t>
  </si>
  <si>
    <t>Based on how the CourseLeaf software syncs with the Student Information System (SIS), Leepfrog does not encrypt data at rest. As a rule, Leepfrog does not use Sensitive Data nd in those cases when Leepfog can view Sensitive Data during a student user open session, Leepfrog doesnot copy down or save that data.</t>
  </si>
  <si>
    <t>DATA-04</t>
  </si>
  <si>
    <t>See Data-02</t>
  </si>
  <si>
    <t>DATA-05</t>
  </si>
  <si>
    <t>Following termination of the Agreement, Leepfrog will return all data withing 30 days in a commercially available format.</t>
  </si>
  <si>
    <t>DATA-06</t>
  </si>
  <si>
    <t>All client data is owned by the institution.</t>
  </si>
  <si>
    <t>DATA-07</t>
  </si>
  <si>
    <t>DATA-08</t>
  </si>
  <si>
    <t>Leepfrogs long term data retention strategy is to archive data once a client leaves.Backups are in place for both aws storage and physial storage. Backups are always securely stored using industry standards.</t>
  </si>
  <si>
    <t>DATA-09</t>
  </si>
  <si>
    <t>Leepfrog will delete / Archive / return any data to clients post separation upon specific request. Client contracts outline data retention / deletion expectations.</t>
  </si>
  <si>
    <t>each party shall return to the other party, or destroy and certify the destruction of, all Confidential Information of the other party in a commercially available format that will not require the assistance or intervention of the returning party; and</t>
  </si>
  <si>
    <t>DATA-10</t>
  </si>
  <si>
    <t>Leepfrog will respond to any written request from Client for return and copy of their data at any time</t>
  </si>
  <si>
    <t>DATA-11</t>
  </si>
  <si>
    <t>Yes, industry standards require that backups cover everything needed to fully restore a system, including the operating system, security tools and their configurations, application software, and all data files. In practice, gaps commonly exist around security software configurations, cloud/SaaS data, and environments that have changed since the backup scope was last reviewed.</t>
  </si>
  <si>
    <t>DATA-12</t>
  </si>
  <si>
    <t>Backups and Region failovers are in place for AWS resources</t>
  </si>
  <si>
    <t>DATA-13</t>
  </si>
  <si>
    <t>Physical backups are taken off-site.</t>
  </si>
  <si>
    <t>location, facility and city</t>
  </si>
  <si>
    <t>DATA-14</t>
  </si>
  <si>
    <t>Both physical and virtual backups are fully encrypted.</t>
  </si>
  <si>
    <t>DATA-15</t>
  </si>
  <si>
    <t>Leepfrog is working on completion of a Information Security Plan and the Media Policy is part of the work</t>
  </si>
  <si>
    <t>DATA-16</t>
  </si>
  <si>
    <t>See Above</t>
  </si>
  <si>
    <t>DATA-17</t>
  </si>
  <si>
    <t>DATA-18</t>
  </si>
  <si>
    <t>Leepfrogs employee workstations are secured for remote connections using industry standards for authentication (MFA, SSO) and a VPN.</t>
  </si>
  <si>
    <t>DATA-19</t>
  </si>
  <si>
    <t xml:space="preserve">Insitution data is separated on a per client basis, </t>
  </si>
  <si>
    <t>DATA-20</t>
  </si>
  <si>
    <t>Leepfrog licenses the use of its Services and Software and Client data will remain the property of Client.</t>
  </si>
  <si>
    <t>DATA-21</t>
  </si>
  <si>
    <t>Leepfrog will provide notice to Client in these cases.</t>
  </si>
  <si>
    <t>DATA-22</t>
  </si>
  <si>
    <t>Backup storage has predefined schedules and are securely stored, encrypted, and protected.</t>
  </si>
  <si>
    <t>DATA-23</t>
  </si>
  <si>
    <t>Leepfrog maintains a cryptography policy that governs the use of encryption across our environment, including requirements for the use of current industry-standard algorithms and protocols. Key management practices are guided by this policy, and encryption is applied to data at rest and in transit across system components.</t>
  </si>
  <si>
    <r>
      <rPr>
        <b/>
        <sz val="20"/>
        <color theme="0"/>
        <rFont val="Verdana"/>
      </rPr>
      <t xml:space="preserve">HECVAT Solution Provider Response - </t>
    </r>
    <r>
      <rPr>
        <b/>
        <i/>
        <sz val="20"/>
        <color theme="0"/>
        <rFont val="Verdana"/>
      </rPr>
      <t>Infrastructure</t>
    </r>
  </si>
  <si>
    <t>APPL-06</t>
  </si>
  <si>
    <t>Static code analysis is integrated into our development pipeline and is performed prior to release as part of our documented SDLC. Findings are reviewed before code is promoted to production.</t>
  </si>
  <si>
    <t>APPL-01</t>
  </si>
  <si>
    <t>Leepfrog operates on the principle of least privilege</t>
  </si>
  <si>
    <t>APPL-02</t>
  </si>
  <si>
    <t>CourseLeaf is hosted on Amazon Web Services (AWS). All AWS EC2 instances and load balancers are protected by Security Groups, which is an AWS firewall solution. This is a default-deny firewall, and CourseLeaf staff adds only rules which are necessary for production websites. Additionally, all EC2 instances are configured with stateful host firewalls, to provide for defense-in-depth. Our internal corporate network, including workstations, exists on a NATed and firewalled private IP address blocks as separate VLANs. All core routers include stateful firewalls custom configured by Leepfrog staff.</t>
  </si>
  <si>
    <t>APPL-03</t>
  </si>
  <si>
    <t>Leepfrog only uses supported and actively maintained operating systems, software, and libraries across systems that handle customer data. Unsupported or end-of-life components are identified and remediated as part of our vulnerability management and patch management processes.</t>
  </si>
  <si>
    <t>APPL-04</t>
  </si>
  <si>
    <t>APPL-05</t>
  </si>
  <si>
    <t>CourseLeaf’s Role Management provides an easy way for the each Client to maintain authorized permissions and access. Access to the CourseLeaf solution is role-based; there are two types of authenticated users within CourseLeaf: Administrators and Users. Administrators have full system access and provide access to others. Users and roles may be arranged and configured in a wide variety of ways, with scopes that apply to different levels of data. Role-based access is used to provide permission to items for those logging in, where appropriate.
Administration of groups may be delegated to Users within each group without giving them administrative privileges for all of CourseLeaf. Users with administrative privileges can assign other Users to their roles, remove users from their roles, and change the email preferences of a role, but do not have permission to modify Users in other sets, add new Users, or create new sub-sets.</t>
  </si>
  <si>
    <t>APPL-07</t>
  </si>
  <si>
    <t>Leepfrog has both Dynamic and Static test processes. Dynamic tests include Unit Tests, Integration Testing, System Testing and Acceptance testing both Black and White box testing, along with Non functional testing. Many of these processes are scripted and automated.
Static testing includes code scanning software for security and style, peer reviews by developers referencing technical specifications and technical reviews for core changes.</t>
  </si>
  <si>
    <t>APPL-08</t>
  </si>
  <si>
    <t>CourseLeaf’s Role Management provides an easy way for the [institutiontype] to maintain authorized permissions and access. Access to the CourseLeaf solution is role-based; there are two types of authenticated users within CourseLeaf: Administrators and Users. Administrators have full system access and provide access to others. Users and roles may be arranged and configured in a wide variety of ways, with scopes that apply to different levels of data. User permissions in the workflow are also role-based. A role can include one or multiple members. Users can belong to multiple roles in CourseLeaf workflows. In different roles, they may have different abilities and restrictions for adding, editing, and viewing content in the catalog or curriculum proposal workflow. For example, a user who can edit and approve a proposal in one role may only view it in another role, or be able to view and annotate it.</t>
  </si>
  <si>
    <t>APPL-09</t>
  </si>
  <si>
    <t>APPL-10</t>
  </si>
  <si>
    <t>Leepfrog maintains documented procedures for managing third-party software components, including libraries, frameworks, and repositories. Dependencies are tracked and reviewed as part of our development process to identify known vulnerabilities prior to release.</t>
  </si>
  <si>
    <t>APPL-11</t>
  </si>
  <si>
    <t>Leepfrog developers receive training in secure coding techniques as part of our SDLC. Training covers common vulnerability classes and secure development practices aligned with industry standards such as the OWASP Top 10.</t>
  </si>
  <si>
    <t>APPL-12</t>
  </si>
  <si>
    <t>Leepfrog development follows our documented SDLC, which incorporates secure coding techniques and standards. Developers follow established secure development practices, and code is reviewed and scanned for vulnerabilities prior to release.</t>
  </si>
  <si>
    <t>APPL-13</t>
  </si>
  <si>
    <t>N/A</t>
  </si>
  <si>
    <t>APPL-14</t>
  </si>
  <si>
    <t>DCTR-01</t>
  </si>
  <si>
    <t>AWS</t>
  </si>
  <si>
    <t xml:space="preserve">
All new Clients and all International business (including Canada) are hosted by AWS. There are existing legacy Client's that are hosted in the Leepfrog data center. Leepfrog is putting together a transition plan to gradually move legacy Clients from Leepfrog hosted to AWS</t>
  </si>
  <si>
    <t>DCTR-02</t>
  </si>
  <si>
    <t>Based on the type data Leepfrog requies and uses, there is not ROI on a SOC2 type certification.</t>
  </si>
  <si>
    <t>DCTR-03</t>
  </si>
  <si>
    <t>For AWS Client's, Leepfrog uses a couple of factors in determing which site and teh first choice is to always host in the center closest to the Client.</t>
  </si>
  <si>
    <t>DCTR-04</t>
  </si>
  <si>
    <t>Leepfrog provides Support 24/7</t>
  </si>
  <si>
    <t>DCTR-05</t>
  </si>
  <si>
    <t>AWS manages their Servers and Leepfrog's servers are separte from other Servers.</t>
  </si>
  <si>
    <t>DCTR-06</t>
  </si>
  <si>
    <t>AWS managers their Servers and Leepfrog's data center is behind locked doors with controlled ingress and egress.</t>
  </si>
  <si>
    <t>DCTR-07</t>
  </si>
  <si>
    <t>AWS manages their servers and backups and Leepfrog has a backup data center separate from the main data center.</t>
  </si>
  <si>
    <t>DCTR-08</t>
  </si>
  <si>
    <t>Yes. Our service is hosted in a high-availability environment across both cloud and on-premises infrastructure. Cloud environments are configured with failover capabilities, and on-premises infrastructure is similarly designed to minimize single points of failure and support continuity of service.</t>
  </si>
  <si>
    <t>DCTR-09</t>
  </si>
  <si>
    <t>All data centers where insitutional data have redundant power available as a policy for on-prem infrastucture and supported by AWS for Cloud hosted environments.</t>
  </si>
  <si>
    <t>DCTR-10</t>
  </si>
  <si>
    <t>As part of BC/DR Activities, redundant power is tested for effectiveness.</t>
  </si>
  <si>
    <t>DCTR-11</t>
  </si>
  <si>
    <t>DCTR-12</t>
  </si>
  <si>
    <t>For Leepfrog, Leepfrog's data center features redundant routers with full hot standby failover and redundant multi-homed internet connections.</t>
  </si>
  <si>
    <t>DCTR-13</t>
  </si>
  <si>
    <t>DCTR-14</t>
  </si>
  <si>
    <t>All admin accounts utilize TOTP-based authenticator apps (e.g., Google Authenticator, Authy, or hardware tokens like YubiKey)</t>
  </si>
  <si>
    <t>DCTR-15</t>
  </si>
  <si>
    <t>Leepfrog develops its own hardened images, using our internally developed process.</t>
  </si>
  <si>
    <t>DCTR-16</t>
  </si>
  <si>
    <t>FIDP-01</t>
  </si>
  <si>
    <t>All AWS EC2 instances and load balancers are protected by Security Groups, which is a AWS firewall solution. This is a default-deny firewall, and CourseLeaf staff adds only rules which are necessary for production websites. Additionally, all EC2 instances are configured with stateful host firewalls, to provide for defense-in-depth. Our internal corporate network, including workstations, exists on a NATed and firewalled private IP address blocks as separate VLANs. All core routers include stateful firewalls custom configured by Leepfrog staff.</t>
  </si>
  <si>
    <t>FIDP-02</t>
  </si>
  <si>
    <t>Firewall change requests follow Leepfrogs standard change management process which requires review and approval prior to implementation</t>
  </si>
  <si>
    <t>FIDP-03</t>
  </si>
  <si>
    <t>Amazon AWS monitors for intrusions on a 24x7x365 basis. CourseLeaf production systems are monitored by an internal monitoring system, and two third party monitoring systems to detect illegitimate traffic. We also use several software solutions to detect illegitimate connection attempts and refuse connections on an IP-basis. We perform quarterly security scans of all CourseLeaf servers, including web application vulnerability detection. Scans are performed on local machines daily. We utilize additional third-party anti-malware, anti-virus, and anti-exploit software and email scanning for malware and botnets to further safeguard the solution.</t>
  </si>
  <si>
    <t>FIDP-04</t>
  </si>
  <si>
    <t>Yes, we provide host-based intrusion detection and prevention on our servers and workstations.</t>
  </si>
  <si>
    <t>FIDP-05</t>
  </si>
  <si>
    <t xml:space="preserve">Audit logs are availabile to internal Leepfrog staff, not to external parties. </t>
  </si>
  <si>
    <t>FIDP-06</t>
  </si>
  <si>
    <t>Leepfrog does not disclose this information</t>
  </si>
  <si>
    <t>FIDP-07</t>
  </si>
  <si>
    <t xml:space="preserve">CourseLeaf production systems are monitored by a third party intrusion prevention system. </t>
  </si>
  <si>
    <t>FIDP-08</t>
  </si>
  <si>
    <t>FIDP-09</t>
  </si>
  <si>
    <t>Leepfrog employs continuous monitoring and alerting across our environment to detect and respond to security events and anomalous activity in a timely manner.</t>
  </si>
  <si>
    <t>FIDP-10</t>
  </si>
  <si>
    <t>Internally</t>
  </si>
  <si>
    <t>FIDP-11</t>
  </si>
  <si>
    <t>Leepfrog uses firewalls to provide a stateless firewall along with fail2ban for intrusion protection from brute force attacks. CourseLeaf is hosted on Amazon Web Services (AWS). AWS monitors for intrusions on a 24x7x365 basis.</t>
  </si>
  <si>
    <t>HFIH-01</t>
  </si>
  <si>
    <t>Leepfrogs Incident Response Plan is available internally to all employee's but is not shared externally unless upon specific request from an institution.</t>
  </si>
  <si>
    <t>HFIH-02</t>
  </si>
  <si>
    <t>Leepfrogs has an internal incident response team, however if required will bring in external incident response / forensic investigation teams.</t>
  </si>
  <si>
    <t>HFIH-03</t>
  </si>
  <si>
    <t>we support our product (24/7) yes, capability</t>
  </si>
  <si>
    <t>HFIH-04</t>
  </si>
  <si>
    <t>Leepfrog carries a cyberinsurance policy to protect against unforseen risks.</t>
  </si>
  <si>
    <t>VULN-01</t>
  </si>
  <si>
    <t>Vulnerability scanning is performed on Leepfrog systems and applications prior to release, and identified vulnerabilities are remediated as part of our release process. Scans are conducted using authenticated credentials to ensure thorough coverage.</t>
  </si>
  <si>
    <t>VULN-02</t>
  </si>
  <si>
    <t>Due to security and privacy concerns, Leepfrog does not disclose this information outside the organization.</t>
  </si>
  <si>
    <t>VULN-03</t>
  </si>
  <si>
    <t>With prior written notice, Leepfrog will work with Clients as they perform their own testing.</t>
  </si>
  <si>
    <t>VULN-04</t>
  </si>
  <si>
    <t>Leepfrog completes these assessments at least once annually</t>
  </si>
  <si>
    <t>VULN-05</t>
  </si>
  <si>
    <t>Leepfrog's vulnerability management processes include regular scans for common web application security vulnerbilities.</t>
  </si>
  <si>
    <t>VULN-06</t>
  </si>
  <si>
    <t>Leepfrog's vulnerability management processes include regular scans for external security vulnerbilities. Leepfrog leverages a servicee, Black Kite that scans all public domains and the external website for security vulnerabilities. Results are reviewed on a regular basis.</t>
  </si>
  <si>
    <r>
      <rPr>
        <b/>
        <sz val="20"/>
        <color theme="0"/>
        <rFont val="Verdana"/>
      </rPr>
      <t xml:space="preserve">HECVAT Solution Provider Response - </t>
    </r>
    <r>
      <rPr>
        <b/>
        <i/>
        <sz val="20"/>
        <color theme="0"/>
        <rFont val="Verdana"/>
      </rPr>
      <t>IT Accessibility</t>
    </r>
  </si>
  <si>
    <t>ITAC-01</t>
  </si>
  <si>
    <t>Craig Canfield</t>
  </si>
  <si>
    <t>ITAC-02</t>
  </si>
  <si>
    <t>Director, Support &amp; DEI</t>
  </si>
  <si>
    <t>ITAC-03</t>
  </si>
  <si>
    <t>ccanfield@leepfrog.com</t>
  </si>
  <si>
    <t>ITAC-04</t>
  </si>
  <si>
    <t>319.337.3877</t>
  </si>
  <si>
    <t>ITAC-05</t>
  </si>
  <si>
    <t xml:space="preserve"> https://www.courseleaf.com/hecvat-vpat/ </t>
  </si>
  <si>
    <t>ITAC-06</t>
  </si>
  <si>
    <t>All CourseLeaf Modules have separate VPAT's that are updated annually</t>
  </si>
  <si>
    <t>ITAC-07</t>
  </si>
  <si>
    <t>Leepfrog uses WCAG 2.2 AA</t>
  </si>
  <si>
    <t>ITAC-08</t>
  </si>
  <si>
    <t>All CourseLeaf Modules conform to WCAG 2.2 AA as developed</t>
  </si>
  <si>
    <t>ITAC-09</t>
  </si>
  <si>
    <t>Reports come throught Leepfrog's Support portal.</t>
  </si>
  <si>
    <t>ITAC-10</t>
  </si>
  <si>
    <t>Leepfrog does not have special features for Accessibility so no special documentation. The CourseLeaf Modules are fully web hosted and browser based.</t>
  </si>
  <si>
    <t>ITAC-11</t>
  </si>
  <si>
    <t>All audits are conducted internally</t>
  </si>
  <si>
    <t>ITAC-12</t>
  </si>
  <si>
    <t>Leepfrog conducts internal audits at least annually.</t>
  </si>
  <si>
    <t>ITAC-13</t>
  </si>
  <si>
    <t>WCAG 2.2 AA</t>
  </si>
  <si>
    <t>ITAC-14</t>
  </si>
  <si>
    <t>Leepfrog uses the Module VPAT as the roadmap. In each VPAT are noted items regarding exceptions and plan.</t>
  </si>
  <si>
    <t>ITAC-15</t>
  </si>
  <si>
    <t>The Director of Support and DEI leads Leepfrog's Accessibility initiatives. These initiatives are rolled out to the product managers, development and and the Front End personnel as they have the most impact on Accessibility for the product Modules.</t>
  </si>
  <si>
    <t>ITAC-16</t>
  </si>
  <si>
    <t>Leepfrog has documented procedures for implementing accessibility into the development lifecycle. All neccessary personnel have access to these documents.</t>
  </si>
  <si>
    <t>ITAC-17</t>
  </si>
  <si>
    <t>The application supports full keyboard-only navigation across all functions, in alignment with WCAG 2.1 accessibility guidelines.</t>
  </si>
  <si>
    <t>ITAC-18</t>
  </si>
  <si>
    <r>
      <rPr>
        <b/>
        <sz val="20"/>
        <color theme="0"/>
        <rFont val="Verdana"/>
      </rPr>
      <t xml:space="preserve">HECVAT Solution Provider Response - </t>
    </r>
    <r>
      <rPr>
        <b/>
        <i/>
        <sz val="20"/>
        <color theme="0"/>
        <rFont val="Verdana"/>
      </rPr>
      <t>Case-Specific</t>
    </r>
    <r>
      <rPr>
        <b/>
        <sz val="20"/>
        <color theme="0"/>
        <rFont val="Verdana"/>
      </rPr>
      <t xml:space="preserve"> </t>
    </r>
    <r>
      <rPr>
        <b/>
        <i/>
        <sz val="20"/>
        <color theme="0"/>
        <rFont val="Verdana"/>
      </rPr>
      <t>Questions</t>
    </r>
  </si>
  <si>
    <t>CONS-01</t>
  </si>
  <si>
    <t xml:space="preserve">Consultants are equipped with company provided hotspots. </t>
  </si>
  <si>
    <t>CONS-02</t>
  </si>
  <si>
    <t xml:space="preserve">No sensitive or protected data will be used. </t>
  </si>
  <si>
    <t>CONS-03</t>
  </si>
  <si>
    <t>No data will be transferred to the consultant's possession</t>
  </si>
  <si>
    <t>CONS-04</t>
  </si>
  <si>
    <t>No remote access to the institution's network or systems is needed.</t>
  </si>
  <si>
    <t>CONS-05</t>
  </si>
  <si>
    <t>CONS-06</t>
  </si>
  <si>
    <t>CONS-07</t>
  </si>
  <si>
    <t>CONS-08</t>
  </si>
  <si>
    <t>CONS-09</t>
  </si>
  <si>
    <t>HIPA-01</t>
  </si>
  <si>
    <t>Not Applicable Leepfrog does not have any PHI and is not required to comply with HIPAA</t>
  </si>
  <si>
    <t>HIPA-02</t>
  </si>
  <si>
    <t>HIPA-03</t>
  </si>
  <si>
    <t>HIPA-04</t>
  </si>
  <si>
    <t>HIPA-05</t>
  </si>
  <si>
    <t>HIPA-06</t>
  </si>
  <si>
    <t>HIPA-07</t>
  </si>
  <si>
    <t>HIPA-08</t>
  </si>
  <si>
    <t>HIPA-09</t>
  </si>
  <si>
    <t>HIPA-10</t>
  </si>
  <si>
    <t>HIPA-11</t>
  </si>
  <si>
    <t>HIPA-12</t>
  </si>
  <si>
    <t>HIPA-13</t>
  </si>
  <si>
    <t>HIPA-14</t>
  </si>
  <si>
    <t>HIPA-15</t>
  </si>
  <si>
    <t>HIPA-16</t>
  </si>
  <si>
    <t>HIPA-17</t>
  </si>
  <si>
    <t>HIPA-18</t>
  </si>
  <si>
    <t>HIPA-19</t>
  </si>
  <si>
    <t>HIPA-20</t>
  </si>
  <si>
    <t>HIPA-21</t>
  </si>
  <si>
    <t>HIPA-22</t>
  </si>
  <si>
    <t>HIPA-23</t>
  </si>
  <si>
    <t>HIPA-24</t>
  </si>
  <si>
    <t>HIPA-25</t>
  </si>
  <si>
    <t>HIPA-26</t>
  </si>
  <si>
    <t>HIPA-27</t>
  </si>
  <si>
    <t>HIPA-28</t>
  </si>
  <si>
    <t>HIPA-29</t>
  </si>
  <si>
    <t>PCID-01</t>
  </si>
  <si>
    <t>Not Applicable Leepfrog does not have any PCI and is not required to comply with PCI DSS</t>
  </si>
  <si>
    <t>PCID-02</t>
  </si>
  <si>
    <t>PCID-03</t>
  </si>
  <si>
    <t>PCID-04</t>
  </si>
  <si>
    <t>PCID-05</t>
  </si>
  <si>
    <t>PCID-06</t>
  </si>
  <si>
    <t>PCID-07</t>
  </si>
  <si>
    <t>PCID-08</t>
  </si>
  <si>
    <t>PCID-09</t>
  </si>
  <si>
    <t>PCID-10</t>
  </si>
  <si>
    <t>PCID-11</t>
  </si>
  <si>
    <t>PCID-12</t>
  </si>
  <si>
    <t>OPEM-01</t>
  </si>
  <si>
    <t>Access to the CourseLeaf solution is role-based; there are two types of authenticated users within CourseLeaf: administrators and users. Users may be grouped together under roles, either internally maintained with CourseLeaf’s role maintenance tool, or externally maintained using tools such as SAML attributes. The users and roles may be arranged and configured in a wide variety of ways, with scopes that apply to different levels of data. System access is granted based on functional necessity. Institution access to the software itself and various software functionality can be controlled by the institution directly.</t>
  </si>
  <si>
    <t>OPEM-02</t>
  </si>
  <si>
    <t>Where required, remote access to customer systems is conducted over secure, encrypted connections using industry-standard protocols and controls. Access is restricted to authorized personnel only.</t>
  </si>
  <si>
    <t>OPEM-03</t>
  </si>
  <si>
    <t>Leepfrog has documented system and architecture diagrams with descriptions of data communications architecture for all components of the system. These diagrams are not shared publicly but can be requested in some client specific cases.</t>
  </si>
  <si>
    <t>OPEM-04</t>
  </si>
  <si>
    <t>OPEM-05</t>
  </si>
  <si>
    <t>OPEM-06</t>
  </si>
  <si>
    <t>OPEM-07</t>
  </si>
  <si>
    <t>OPEM-08</t>
  </si>
  <si>
    <t>Leepfrog employs a combination of logging, alerting, and monitoring controls across our environment to detect and respond to malicious activity. Security events are reviewed and escalated in accordance with our incident response procedures.</t>
  </si>
  <si>
    <t>OPEM-09</t>
  </si>
  <si>
    <t>Leepfrog Technologies has been operating since 1994, and thus has conducted business in this area for over 32 years</t>
  </si>
  <si>
    <t>OPEM-10</t>
  </si>
  <si>
    <t>Leepfrog's CourseLeaf Software is designed for post secondary education institutions</t>
  </si>
  <si>
    <r>
      <rPr>
        <b/>
        <sz val="20"/>
        <color theme="0"/>
        <rFont val="Verdana"/>
      </rPr>
      <t>HECVAT Solution Provider Response -</t>
    </r>
    <r>
      <rPr>
        <b/>
        <i/>
        <sz val="20"/>
        <color theme="0"/>
        <rFont val="Verdana"/>
      </rPr>
      <t xml:space="preserve"> AI</t>
    </r>
  </si>
  <si>
    <t>we are creating our ai policy in real time. client facing add-on ot clss product, working with a third party who we give anon data.</t>
  </si>
  <si>
    <t>AIQU-01</t>
  </si>
  <si>
    <t>AIQU-02</t>
  </si>
  <si>
    <t>AIGN-01</t>
  </si>
  <si>
    <t>AIGN-02</t>
  </si>
  <si>
    <t>Leepfrog has not yet fully incorporate AI into the CourseLeaf Modules and is taking our Client requests and considerations into account as we develop.  Leepfrog anticipates he business requirement of some ability for our Clients to disable.</t>
  </si>
  <si>
    <t>AIGN-03</t>
  </si>
  <si>
    <t>No, not at this time. Leepfrog has a small functional group trialing a closed version of AI.</t>
  </si>
  <si>
    <t>AIGN-04</t>
  </si>
  <si>
    <t>Currently, Leepfrog does not use AI as part of the solution.</t>
  </si>
  <si>
    <t>AIGN-05</t>
  </si>
  <si>
    <t xml:space="preserve">Leepfrog's AI is private and self hosted only and each Leepfrog uses has its own instance of AI. The Leepfrog user can send sensitive data to its intance of AI. </t>
  </si>
  <si>
    <t>AIPL-01</t>
  </si>
  <si>
    <t xml:space="preserve">Leepfrog has a policy that is posted and available to all Leepfrog employees. Each employee has the option to opt in/out for AI. </t>
  </si>
  <si>
    <t>AIPL-02</t>
  </si>
  <si>
    <t>Leepfrog uses industry standard processes and procedures to develop and implement its AI use policy.  Leepfrog is currently using a closed private version of AI only at this time.</t>
  </si>
  <si>
    <t>AIPL-03</t>
  </si>
  <si>
    <t>Based on Leepfrog's current AI usage, yes</t>
  </si>
  <si>
    <t>AIPL-04</t>
  </si>
  <si>
    <t>Based on Leepfrog's AI current usage, yes</t>
  </si>
  <si>
    <t>AIPL-05</t>
  </si>
  <si>
    <t>Based on Leepfrog's AI current usage, no</t>
  </si>
  <si>
    <t>AISC-01</t>
  </si>
  <si>
    <t>AISC-02</t>
  </si>
  <si>
    <t xml:space="preserve">Based on Leepfrog's current AI usage, yes. </t>
  </si>
  <si>
    <t>AISC-03</t>
  </si>
  <si>
    <t xml:space="preserve">Based on Leepfrog's current AI usage, yes. All input in logged and copied. </t>
  </si>
  <si>
    <t>AISC-04</t>
  </si>
  <si>
    <t>Leepfrog is using a private closed instance of AI only. Each Leepfrog employee who has opted in for use is bound by all other Leepfrog security policies. All input to their instance of AI is logged and copied.</t>
  </si>
  <si>
    <t>AISC-05</t>
  </si>
  <si>
    <t>Yes, Leepfrog has a Vendor Management Plan in place</t>
  </si>
  <si>
    <t>AIML-01</t>
  </si>
  <si>
    <t>As of this date, this is not in scope for Leepfrog or the CourseLeaf Modules</t>
  </si>
  <si>
    <t>AIML-02</t>
  </si>
  <si>
    <t>AIML-03</t>
  </si>
  <si>
    <t>AIML-04</t>
  </si>
  <si>
    <t>AIML-05</t>
  </si>
  <si>
    <t>AIML-06</t>
  </si>
  <si>
    <t>AIML-07</t>
  </si>
  <si>
    <t>No, not at this time</t>
  </si>
  <si>
    <t>AIML-08</t>
  </si>
  <si>
    <t>There are no training materials at this time</t>
  </si>
  <si>
    <t>AILM-01</t>
  </si>
  <si>
    <t>Leepfrog is using a private closed instance of AI only. Each Leepfrog employee who has opted in for use is bound by all other Leepfrog security policies. All input to their instance of AI is logged.</t>
  </si>
  <si>
    <t>AILM-02</t>
  </si>
  <si>
    <t>No, not at this time.</t>
  </si>
  <si>
    <t>AILM-03</t>
  </si>
  <si>
    <t>AILM-04</t>
  </si>
  <si>
    <t>AILM-05</t>
  </si>
  <si>
    <t>AILM-06</t>
  </si>
  <si>
    <t xml:space="preserve">End of worksheet </t>
  </si>
  <si>
    <r>
      <rPr>
        <b/>
        <sz val="20"/>
        <color theme="0"/>
        <rFont val="Verdana"/>
      </rPr>
      <t xml:space="preserve">HECVAT Solution Provider Response - </t>
    </r>
    <r>
      <rPr>
        <b/>
        <i/>
        <sz val="20"/>
        <color theme="0"/>
        <rFont val="Verdana"/>
      </rPr>
      <t>Privacy</t>
    </r>
  </si>
  <si>
    <t>PRGN-01</t>
  </si>
  <si>
    <t>PRGN-02</t>
  </si>
  <si>
    <t>PRGN-03</t>
  </si>
  <si>
    <t>Leepfrog follows all applicable personal data regulations depending on the customers data residency. This includes but is not limited to TX-RAMP &amp; CCPA</t>
  </si>
  <si>
    <t>PRGN-04</t>
  </si>
  <si>
    <t>cshowalter@courseleaf.com I believe this yes but would love some additional context here</t>
  </si>
  <si>
    <t>PRGN-05</t>
  </si>
  <si>
    <r>
      <rPr>
        <i/>
        <u/>
        <sz val="11"/>
        <color rgb="FF000000"/>
        <rFont val="Verdana"/>
      </rPr>
      <t xml:space="preserve">https://www.courseleaf.com/privacy/
</t>
    </r>
    <r>
      <rPr>
        <i/>
        <u/>
        <sz val="11"/>
        <color rgb="FF1155CC"/>
        <rFont val="Verdana"/>
      </rPr>
      <t>https://www.courseleaf.com/privacy-ca/</t>
    </r>
  </si>
  <si>
    <t>PCOM-01</t>
  </si>
  <si>
    <t>PCOM-02</t>
  </si>
  <si>
    <r>
      <rPr>
        <i/>
        <sz val="11"/>
        <color theme="1"/>
        <rFont val="Verdana"/>
      </rPr>
      <t xml:space="preserve">Leepfrog adheres to a clearly defined security risk management plan under the direction of the Director of Information Technology and Director of Engineering. It is in this capacity that information security measures are coordinated with the security administrators and development team to ensure enforcement of internal data security policies and procedures during all phases of the system development life cycle and thereafter. Leepfrog takes your data security seriously; our INFOSEC policies are based on reviews of several standards, including NIST.
CourseLeaf will be hosted on Amazon Web Services (AWS). Amazon is a leader in cloud hosting, and we selected them after a thorough review of their compliance documents, security policy documents, market reputation, and recommendations to us on how to use their services in a secure manner. AWS maintains hosting environment data protections, and more information can be found at https://aws.amazon.com. AWS holds a number of security certifications globally, and more information can be found at </t>
    </r>
    <r>
      <rPr>
        <i/>
        <u/>
        <sz val="11"/>
        <color rgb="FF1155CC"/>
        <rFont val="Verdana"/>
      </rPr>
      <t>https://aws.amazon.com/compliance/.</t>
    </r>
  </si>
  <si>
    <t>PCOM-03</t>
  </si>
  <si>
    <t>PCOM-04</t>
  </si>
  <si>
    <t>While Leepfrog does not have a dedicated officer, Leepfrog does have a dedicated team with disciplines across the enterprise including Director of Information Technology, Director of Development and Director of Operations.</t>
  </si>
  <si>
    <t>PDOC-01</t>
  </si>
  <si>
    <t>Leepfrog does not conduct an annual SOC 2 program as more applicable security frameworks are followed (e.g. TX-RAMP, HECVAT, etc.)</t>
  </si>
  <si>
    <t>PDOC-02</t>
  </si>
  <si>
    <t>Leepfrog adheres to a clearly defined security risk management plan under the direction of the Director of Information Technology and Director of Engineering. It is in this capacity that information security measures are coordinated with the security administrators and development team to ensure enforcement of internal data security policies and procedures during all phases of the system development life cycle and thereafter. Leepfrog takes your data security seriously; our INFOSEC policies are based on reviews of several standards, including NIST.
CourseLeaf will be hosted on Amazon Web Services (AWS). Amazon is a leader in cloud hosting, and we selected them after a thorough review of their compliance documents, security policy documents, market reputation, and recommendations to us on how to use their services in a secure manner. AWS maintains hosting environment data protections, and more information can be found at https://aws.amazon.com. AWS holds a number of security certifications globally, and more information can be found at https://aws.amazon.com/compliance/.</t>
  </si>
  <si>
    <t>PDOC-03</t>
  </si>
  <si>
    <t>As part of onboarding and offboarding all employee go through standard training including both job responsibilities and Leepfrog security policie acknowledgement &amp; expectations.</t>
  </si>
  <si>
    <t>PTHP-01</t>
  </si>
  <si>
    <t>Leepfrog maintains contractual agreements with third parties that include requirements for maintaining appropriate security and compliance standards. Specific contractual terms vary based on the nature of the relationship and applicable regulatory requirements, and are confidential and not available for external distribution.</t>
  </si>
  <si>
    <t>PTHP-02</t>
  </si>
  <si>
    <t>Third parties that collect, process, or have access to personal data are evaluated as part of our vendor management process, which includes privacy considerations to ensure alignment with applicable standards and requirements.</t>
  </si>
  <si>
    <t>PCHG-01</t>
  </si>
  <si>
    <t>Privacy considerations are incorporated into our change management process, and changes affecting personal or sensitive data are subject to review prior to implementation.</t>
  </si>
  <si>
    <t>PCHG-02</t>
  </si>
  <si>
    <t>Leepfrog maintains documented policies and procedures for identifying and managing privacy risks, including interim mitigation measures while longer-term remediation is in progress.</t>
  </si>
  <si>
    <t>PDAT-01</t>
  </si>
  <si>
    <t>PDAT-02</t>
  </si>
  <si>
    <t>PDAT-03</t>
  </si>
  <si>
    <t>PDAT-04</t>
  </si>
  <si>
    <t>PDAT-05</t>
  </si>
  <si>
    <t>Device information such as IP addresses is captured solely for legitimate business purposes, including the delivery and support of technical services, security monitoring, and troubleshooting.</t>
  </si>
  <si>
    <t>PDAT-06</t>
  </si>
  <si>
    <t>PDAT-07</t>
  </si>
  <si>
    <t>Leepfrog does not require/need/use/want health, medical or financial data</t>
  </si>
  <si>
    <t>PDAT-08</t>
  </si>
  <si>
    <t>Leepfrog complies with Federal and State law and with other reasonably known policies, codes, regulations, laws and ordinances.</t>
  </si>
  <si>
    <t>PRPO-01</t>
  </si>
  <si>
    <t>Privacy management is addressed through our documented information security policy framework, which includes requirements for the handling and protection of personal and sensitive data.</t>
  </si>
  <si>
    <t>PRPO-02</t>
  </si>
  <si>
    <t>Privacy principles are considered throughout our product development lifecycle, consistent with industry-standard privacy-by-design practices.</t>
  </si>
  <si>
    <t>PRPO-03</t>
  </si>
  <si>
    <t>Leepfrogs incident response procedures include requirements for breach notification in accordance with applicable laws and regulations.</t>
  </si>
  <si>
    <t>PRPO-04</t>
  </si>
  <si>
    <t>Leepfrog will comply with applicable institution policies regarding user privacy and data protection.</t>
  </si>
  <si>
    <t>PRPO-05</t>
  </si>
  <si>
    <t>Leepfrog complies with applicable laws and regulations based on the geographic regions in which we operate, including any region-specific requirements applicable to the institution.</t>
  </si>
  <si>
    <t>PRPO-06</t>
  </si>
  <si>
    <t>Privacy is included as part of the regular employee Security Awareness Training.</t>
  </si>
  <si>
    <t>PRPO-07</t>
  </si>
  <si>
    <t>Leepfrog has annual training, mandatory for all its employees, including privacy &amp; security awareness training.</t>
  </si>
  <si>
    <t>PRPO-08</t>
  </si>
  <si>
    <t>Leepfrog has a document AI Acceptable Use Policy outlining employee expectations for wokring with AI.</t>
  </si>
  <si>
    <t>PRPO-09</t>
  </si>
  <si>
    <t>PRPO-10</t>
  </si>
  <si>
    <t>Leepfrog maintains documented procedures governing automated processing, including validation controls, monitoring for errors, and a process for handling data subject requests in accordance with applicable requirements.</t>
  </si>
  <si>
    <t>PRPO-11</t>
  </si>
  <si>
    <t>Leepfrog has documented incident response procedures include provisions for escalation and coordination with law enforcement when appropriate.</t>
  </si>
  <si>
    <t>PRPO-12</t>
  </si>
  <si>
    <t>No institutional data is ever shared outside of the organization without proper approval or authorization.</t>
  </si>
  <si>
    <t>PRPO-13</t>
  </si>
  <si>
    <t>Incident response roles are outlined in the Incident Response Plan. Legal is responsible for privacy matters.</t>
  </si>
  <si>
    <t>INTL-01</t>
  </si>
  <si>
    <t>Where data is collected from, processed in, or stored within the European Economic Area, we handle such data in accordance with applicable requirements including GDPR.</t>
  </si>
  <si>
    <t>INTL-02</t>
  </si>
  <si>
    <t>While Leepfrog does not have a dedicated Data Protection Officer, privacy and data protection responsibilities are managed by our legal and information security functions, ensuring appropriate oversight of data protection practices and compliance requirements.</t>
  </si>
  <si>
    <t>INTL-03</t>
  </si>
  <si>
    <t>If applicable, Leepfrog will sign appropriate GDPR Standard Contract Clauses with the institution</t>
  </si>
  <si>
    <t>INTL-04</t>
  </si>
  <si>
    <t>INTL-05</t>
  </si>
  <si>
    <t>Leepfrog will comply with any aplicable Localization requirements (Security, Privacy, etc.)</t>
  </si>
  <si>
    <t>DRPV-01</t>
  </si>
  <si>
    <t>Leepfrog does no share these assessments publicly</t>
  </si>
  <si>
    <t>DRPV-02</t>
  </si>
  <si>
    <t>End-user privacy notices are posted on our website and detailed in contracts and agreements with customers</t>
  </si>
  <si>
    <t>DRPV-03</t>
  </si>
  <si>
    <t>Consent and disclosure practices are addressed on a per-client basis and defined as part of our contractual agreements, in accordance with standard data protection requirements and applicable regulations.</t>
  </si>
  <si>
    <t>DRPV-04</t>
  </si>
  <si>
    <t>All collection of personal information are outlined in agreements with insitutions.</t>
  </si>
  <si>
    <t>DRPV-05</t>
  </si>
  <si>
    <t>Leepfrog maintains an inventory of personal data handled by our service. This is for internal use and is not available for external distribution.</t>
  </si>
  <si>
    <t>DRPV-06</t>
  </si>
  <si>
    <t>DRPV-07</t>
  </si>
  <si>
    <t>Leepfrog supports data subject rights by providing individuals with a process to request access to, review, and request corrections or updates to their personal information held by us, in accordance with applicable privacy requirements and regulations.</t>
  </si>
  <si>
    <t>DRPV-08</t>
  </si>
  <si>
    <t>DRPV-09</t>
  </si>
  <si>
    <t>DRPV-10</t>
  </si>
  <si>
    <t>DRPV-11</t>
  </si>
  <si>
    <t>Leepfrog maintains procedures for addressing privacy-related complaints and disputes, handled in accordance with our standard processes for managing and remediating instances of noncompliance.</t>
  </si>
  <si>
    <t>DRPV-12</t>
  </si>
  <si>
    <t>Where appropriate, Leepfrog applies industry-standard techniques for anonymization, de-identification, and masking of personal data, consistent with recognized frameworks and best practices for reducing privacy risk while preserving data utility.</t>
  </si>
  <si>
    <t>DRPV-13</t>
  </si>
  <si>
    <t>Data is not used beyond agreed purposes by Leepfrog</t>
  </si>
  <si>
    <t>DRPV-14</t>
  </si>
  <si>
    <t>Leepfrog honors stop-processing requests upon customer request. Data processing is governed by our vendor management and data protection procedures.</t>
  </si>
  <si>
    <t>DRPV-15</t>
  </si>
  <si>
    <t>Ethical considerations are factored into our development and review processes, including assessment of potential impacts on end users and data privacy. Code and feature reviews are conducted prior to release as part of our documented SDLC.</t>
  </si>
  <si>
    <t>DPAI-01</t>
  </si>
  <si>
    <t>DPAI-02</t>
  </si>
  <si>
    <t>DPAI-03</t>
  </si>
  <si>
    <t>DPAI-04</t>
  </si>
  <si>
    <t>DPAI-05</t>
  </si>
  <si>
    <t>AI services are limited to approved tools with enterprise license agreements, public AI tools will never process instituion or customer data.</t>
  </si>
  <si>
    <t>DPAI-06</t>
  </si>
  <si>
    <t>Leepfrog's CLSS Analytic Services are built around a third party AI tool. This tool is internal and thus does not train on insitution data.</t>
  </si>
  <si>
    <t>DPAI-07</t>
  </si>
  <si>
    <t>Leepfrogs policy is that institutional data is not submitted to or processed by AI systems without explicit authorization. Use of AI tools is governed by policy, and staff are directed to handle institutional data in accordance with approved data handling procedures.</t>
  </si>
  <si>
    <t>DPAI-08</t>
  </si>
  <si>
    <t>Opting out of AI use is done on a per client basis and is discussed as part of contract negotiations, no specific language is used in all customer agreements</t>
  </si>
  <si>
    <t xml:space="preserve">There are cells within this worksheet are auto populated from the previous worksheets and drop down lists. </t>
  </si>
  <si>
    <t>HECVAT™ Institution Evaluation</t>
  </si>
  <si>
    <t>Instructions for Analysts</t>
  </si>
  <si>
    <t>Date Prepared</t>
  </si>
  <si>
    <t>Cells A20 to A40 have intentionally been left blank.</t>
  </si>
  <si>
    <t>Report Sections</t>
  </si>
  <si>
    <t>Include in Score?</t>
  </si>
  <si>
    <t>Max Score</t>
  </si>
  <si>
    <t>Score</t>
  </si>
  <si>
    <t>Score %</t>
  </si>
  <si>
    <t>Jump to</t>
  </si>
  <si>
    <t>Jump to Company Information</t>
  </si>
  <si>
    <t>COMP</t>
  </si>
  <si>
    <t>DOCU</t>
  </si>
  <si>
    <t>THRD</t>
  </si>
  <si>
    <t>CHNG</t>
  </si>
  <si>
    <t>PPPR</t>
  </si>
  <si>
    <t>AAAI</t>
  </si>
  <si>
    <t>DATA</t>
  </si>
  <si>
    <t>APPL</t>
  </si>
  <si>
    <t>DCTR</t>
  </si>
  <si>
    <t>FIDP</t>
  </si>
  <si>
    <t>HFIH</t>
  </si>
  <si>
    <t>VULN</t>
  </si>
  <si>
    <t>CONS</t>
  </si>
  <si>
    <t>HIPA</t>
  </si>
  <si>
    <t>PCID</t>
  </si>
  <si>
    <t>OPEM</t>
  </si>
  <si>
    <t>ITAC</t>
  </si>
  <si>
    <r>
      <rPr>
        <sz val="11"/>
        <color rgb="FF000000"/>
        <rFont val="Verdana"/>
      </rPr>
      <t xml:space="preserve">AI </t>
    </r>
    <r>
      <rPr>
        <i/>
        <sz val="11"/>
        <color rgb="FF000000"/>
        <rFont val="Verdana"/>
      </rPr>
      <t>(aggregated)</t>
    </r>
  </si>
  <si>
    <t>Jump to AI Questions</t>
  </si>
  <si>
    <r>
      <rPr>
        <sz val="11"/>
        <color rgb="FF000000"/>
        <rFont val="Verdana"/>
      </rPr>
      <t xml:space="preserve">Privacy </t>
    </r>
    <r>
      <rPr>
        <i/>
        <sz val="11"/>
        <color rgb="FF000000"/>
        <rFont val="Verdana"/>
      </rPr>
      <t>(aggregated)</t>
    </r>
  </si>
  <si>
    <t>Jump to Privacy Scorecard</t>
  </si>
  <si>
    <t>Overall Score</t>
  </si>
  <si>
    <t xml:space="preserve"> </t>
  </si>
  <si>
    <t>HECVAT Analyst Report</t>
  </si>
  <si>
    <t>Institution Assessment</t>
  </si>
  <si>
    <t>Analysts: Use columns G and I to override the response compliance and importance level.</t>
  </si>
  <si>
    <t>ID</t>
  </si>
  <si>
    <t>Question</t>
  </si>
  <si>
    <t>(Will reflect across applicable tabs)</t>
  </si>
  <si>
    <t>Compliant Response</t>
  </si>
  <si>
    <t>Compliant Override</t>
  </si>
  <si>
    <t>Default Importance</t>
  </si>
  <si>
    <t>Importance Override</t>
  </si>
  <si>
    <t>Non-Negotiable?</t>
  </si>
  <si>
    <t>Back to Scorecard</t>
  </si>
  <si>
    <t xml:space="preserve">There are cells within this worksheet are auto populated from multiple worksheets in the workbook, and drop down lists. </t>
  </si>
  <si>
    <t>HECVAT Institution Evaluation - High Risk</t>
  </si>
  <si>
    <t>Instructions for High-Risk Scorecard</t>
  </si>
  <si>
    <t xml:space="preserve">4. For instructions on how to do a "HECVAT Lite" evaluation, please visit educause.edu/HECVAT. </t>
  </si>
  <si>
    <t xml:space="preserve">There are cells within this worksheet are auto populated from the HECVAT - Full | Vendor Response worksheet and drop down lists. </t>
  </si>
  <si>
    <t>Question Count</t>
  </si>
  <si>
    <t>Non-Negotiable</t>
  </si>
  <si>
    <t>Critical Importance/Lite Score</t>
  </si>
  <si>
    <t>Critical Importance Questions (Lite Review Questions)</t>
  </si>
  <si>
    <t>Non-Negotiable Questions</t>
  </si>
  <si>
    <t>Code</t>
  </si>
  <si>
    <t>HECVAT Institution Evaluation - Privacy</t>
  </si>
  <si>
    <t>Jump to General Privacy</t>
  </si>
  <si>
    <t>PRGN</t>
  </si>
  <si>
    <t>PCOM</t>
  </si>
  <si>
    <t>PDOC</t>
  </si>
  <si>
    <t>PTHP</t>
  </si>
  <si>
    <t>PCHG</t>
  </si>
  <si>
    <t>PDAT</t>
  </si>
  <si>
    <t>PRPO</t>
  </si>
  <si>
    <t>INTL</t>
  </si>
  <si>
    <t>DRPV</t>
  </si>
  <si>
    <t>DPAI</t>
  </si>
  <si>
    <t>Privacy Score</t>
  </si>
  <si>
    <t>HECVAT Analyst Report - Privacy</t>
  </si>
  <si>
    <t>Vendor Answer</t>
  </si>
  <si>
    <r>
      <rPr>
        <b/>
        <sz val="14"/>
        <color theme="0"/>
        <rFont val="Verdana"/>
      </rPr>
      <t xml:space="preserve">PRIVACY REFERENCE QUESTIONS </t>
    </r>
    <r>
      <rPr>
        <b/>
        <i/>
        <sz val="14"/>
        <color theme="0"/>
        <rFont val="Verdana"/>
      </rPr>
      <t>-these fields cannot be edited and must be changed on the "Institution Evaluation" tab.</t>
    </r>
  </si>
  <si>
    <t xml:space="preserve">The cells within this worksheet contain questions, the reason for the question, and follow-up inquiries/responses </t>
  </si>
  <si>
    <t>HECVAT Analyst Reference</t>
  </si>
  <si>
    <r>
      <rPr>
        <sz val="12"/>
        <color theme="10"/>
        <rFont val="Verdana"/>
      </rPr>
      <t>Connect</t>
    </r>
    <r>
      <rPr>
        <u/>
        <sz val="12"/>
        <color theme="10"/>
        <rFont val="Verdana"/>
      </rPr>
      <t xml:space="preserve"> with your higher education peers by joining the EDUCAUSE HECVAT Users Community Group</t>
    </r>
  </si>
  <si>
    <t>You can find full tutorials on the HECVAT at educause.edu/HECVAT</t>
  </si>
  <si>
    <t>This sheet provides additional context on each questions for analysts at institutions. In most cases, you will find a reason for each question as well as follow-up inquiries that may be helpful.</t>
  </si>
  <si>
    <t xml:space="preserve">Use the "find" feature (CTRL+F on a PC or Command+F on a Mac) to search for a question code </t>
  </si>
  <si>
    <t xml:space="preserve">End Table Data </t>
  </si>
  <si>
    <t xml:space="preserve">Required Questions indicate to the solution provider which questions apply to their product or service. </t>
  </si>
  <si>
    <t>The answer to this question indicates if the "Product" and "Infrastructure" tabs are required</t>
  </si>
  <si>
    <t>The answer to this question indicates if the "IT Accessibility" questions are required</t>
  </si>
  <si>
    <t>The answer to this question indicates if the "Consulting" questions are required</t>
  </si>
  <si>
    <t>The answer to this question indicates if the "AI" questions are required</t>
  </si>
  <si>
    <t>The answer to this question indicates if the "HIPAA" questions are required</t>
  </si>
  <si>
    <t>The answer to this question indicates if the "PCI DSS" questions are required</t>
  </si>
  <si>
    <t>The answer to this question indicates if the "On-Premises Data Solutions" questions are required</t>
  </si>
  <si>
    <t xml:space="preserve">This worksheet is a combination of cells that are autopopulated as well as ones to be filled in. </t>
  </si>
  <si>
    <t>New ID</t>
  </si>
  <si>
    <t>Start</t>
  </si>
  <si>
    <t>Org</t>
  </si>
  <si>
    <t>Product</t>
  </si>
  <si>
    <t>Infra</t>
  </si>
  <si>
    <t>Access</t>
  </si>
  <si>
    <t>Case</t>
  </si>
  <si>
    <t>AI</t>
  </si>
  <si>
    <t>Privacy</t>
  </si>
  <si>
    <t>Score Mapping</t>
  </si>
  <si>
    <t>Score Location</t>
  </si>
  <si>
    <t>Additional Info</t>
  </si>
  <si>
    <t>If/then</t>
  </si>
  <si>
    <t>Standard Guidance</t>
  </si>
  <si>
    <t>No Guidance</t>
  </si>
  <si>
    <t>Yes Guidance</t>
  </si>
  <si>
    <t>N/A Guidance</t>
  </si>
  <si>
    <t>Reason for Question</t>
  </si>
  <si>
    <t>Follow-Up Inquiries/Responses</t>
  </si>
  <si>
    <t>Compliant</t>
  </si>
  <si>
    <t>Default Weight</t>
  </si>
  <si>
    <t>Solution Provider Name</t>
  </si>
  <si>
    <t>NA</t>
  </si>
  <si>
    <t>Not Scored</t>
  </si>
  <si>
    <t/>
  </si>
  <si>
    <t>Not scored</t>
  </si>
  <si>
    <t>Solution Name</t>
  </si>
  <si>
    <t>0</t>
  </si>
  <si>
    <t>Solution Description</t>
  </si>
  <si>
    <t>Solution Provider Contact Name</t>
  </si>
  <si>
    <t>Solution Provider Contact Title</t>
  </si>
  <si>
    <t>Solution Provider Contact Email</t>
  </si>
  <si>
    <t>Solution Provider Contact Phone Number</t>
  </si>
  <si>
    <t>Country of Company Headquarters</t>
  </si>
  <si>
    <t>Employee Work Locations (all)</t>
  </si>
  <si>
    <t>Determines where solution provider employees will be physically located.</t>
  </si>
  <si>
    <t>Follow-up inquiries will be institution/implementation specific.</t>
  </si>
  <si>
    <t>Do you have a dedicated software and system development team(s) (e.g., customer support, implementation, product management, etc.)?*</t>
  </si>
  <si>
    <t>Start Here</t>
  </si>
  <si>
    <t>Describe any plans to create a dedicated software and system development team.</t>
  </si>
  <si>
    <t>Describe the structure and size of your software and system development teams. (e.g., customer support, implementation, product management, etc.).</t>
  </si>
  <si>
    <t>Understanding the development team size (and capabilities) of a solution provider has a significant impact on their ability to produce and maintain code, adhering to secure coding best practices. The size of a solution provider will determine their use of dedicated development teams, or lack thereof. Use the knowledge of this response when evaluating other solution provider statements.</t>
  </si>
  <si>
    <t>Follow-up inquiries for solution provider team strategies will be unique to your institution and may depend on the underlying infrastructures needed to support a system for your specific use case.</t>
  </si>
  <si>
    <t>Standard Importance</t>
  </si>
  <si>
    <t>Describe your organization’s business background and ownership structure, including all parent and subsidiary relationships.</t>
  </si>
  <si>
    <t>Include circumstances that may involve offshoring or multinational agreements.</t>
  </si>
  <si>
    <t>This information defines the scale of company (support, resources, skillsets), general information about the organization that may be concerning.</t>
  </si>
  <si>
    <t>Follow-up responses to this one are normally unique to their response. Vague answers here usually result in some footprinting of a solution provider to determine their "reputation."</t>
  </si>
  <si>
    <t>Have you operated without unplanned disruptions to this solution in the past 12 months?</t>
  </si>
  <si>
    <t>Provide a detailed summary of the unplanned disruption.</t>
  </si>
  <si>
    <t>We want transparency from the solution provider, and an honest answer to this question, regardless of the response, is a good step in building trust.</t>
  </si>
  <si>
    <t>If a solution provider says "yes," it is taken at face value. If your organization is capable of conducting reconnaissance, it is encouraged. If a solution provider has experienced a breach, evaluate the circumstances of the incident and what the solution provider has done in response to the breach.</t>
  </si>
  <si>
    <t>Minor Importance</t>
  </si>
  <si>
    <t>Do you have a dedicated information security staff or office?</t>
  </si>
  <si>
    <t>Describe any plans to create an information security office for your organization.</t>
  </si>
  <si>
    <t>Describe your information security office, including size, talents, resources, etc.</t>
  </si>
  <si>
    <t>The size and capabilities of a solution provider's security program have a significant impact on its ability to respond effectively to a security incident. The size of a solution provider will determine their security operation size or lack thereof. Use the knowledge of this response when evaluating other solution provider statements.</t>
  </si>
  <si>
    <t>Vague responses to this question should be investigated further. Solution Providers without dedicated security personnel commonly have no security or security is embedded or dual-homed within operations (administrators). Ask about separation of duties, principle of least privilege, etc. There are many ways to get additional program state information from the solution provider.</t>
  </si>
  <si>
    <t>Use this area to share information about your environment that will assist those who are assessing your company's data security program.</t>
  </si>
  <si>
    <t>Share any details that would help information security analysts assess your solution.</t>
  </si>
  <si>
    <t>For the 20% that HECVAT may not cover, this gives the solution provider a chance to support their other responses. Beware when this area is populated with sales hype or other irrelevant information. Thorough documentation, supporting evidence, and/or robust responses go a long way in building trust in this assessment process.</t>
  </si>
  <si>
    <t>This is a freebie to help the solution provider state their case. If a solution provider does not add anything here (or it is just sales stuff), we can assume it was filled out by a sales engineer and questions will be evaluated with higher scrutiny.</t>
  </si>
  <si>
    <t>Are you offering a cloud-based product?</t>
  </si>
  <si>
    <t>If you are only offering a service, or are offering a product that is not cloud-based, answer "no".</t>
  </si>
  <si>
    <t>DO NOT complete the Product and Infrastructure worksheets</t>
  </si>
  <si>
    <t>DO complete the Product and Infrastructure worksheets</t>
  </si>
  <si>
    <t>Does your product or service have an interface?</t>
  </si>
  <si>
    <t>This includes any interface for end users and interfaces used by administrators at the institution.</t>
  </si>
  <si>
    <t>DO NOT complete the IT Accessibility worksheet.</t>
  </si>
  <si>
    <t>DO complete the IT Accessibility worksheet.</t>
  </si>
  <si>
    <t>Are you providing consulting services?</t>
  </si>
  <si>
    <t>DO NOT complete the Consulting section in the Case-Specific worksheet</t>
  </si>
  <si>
    <t>DO complete the Consulting section in the Case-Specific worksheet</t>
  </si>
  <si>
    <t>Does your solution have AI features, or are there plans to implement AI features in the next 12 months?</t>
  </si>
  <si>
    <t>DO NOT complete the Artificial Intelligence (AI) worksheet</t>
  </si>
  <si>
    <t>DO complete the Artificial Intelligence (AI) worksheet</t>
  </si>
  <si>
    <t>Does your solution process protected health information (PHI) or any data covered by the Health Insurance Portability and Accountability Act (HIPAA)?</t>
  </si>
  <si>
    <t>Answer "yes" if your solution handles personal health information (PHI), either directly or via a third party.</t>
  </si>
  <si>
    <t>DO NOT complete the HIPAA section in the Case-Specific worksheet</t>
  </si>
  <si>
    <t>DO complete the HIPAA section in the Case-Specific worksheet</t>
  </si>
  <si>
    <t>Is the solution designed to process, store, or transmit credit card information?</t>
  </si>
  <si>
    <t>Answer yes if your solution handles PCI (credit card) information, either directly or via a third party.</t>
  </si>
  <si>
    <t>DO NOT complete the PCI-DSS section in the Case-Specific worksheet</t>
  </si>
  <si>
    <t>DO complete the PCI-DSS section in the Case-Specific worksheet</t>
  </si>
  <si>
    <t>Does operating your solution require the institution to operate a physical or virtual appliance in their own environment or to provide inbound firewall exceptions to allow your employees to remotely administer systems in the institution's environment?</t>
  </si>
  <si>
    <t>DO NOT complete the On-Prem section in the Case-Specific worksheet</t>
  </si>
  <si>
    <t>DO complete the On-Prem section in the Case-Specific worksheet</t>
  </si>
  <si>
    <t>Does your solution have access to personal or institutional data?</t>
  </si>
  <si>
    <t>This includes patient data, student data, employment data, human research data, financial data, etc.</t>
  </si>
  <si>
    <t>DO NOT complete the Privacy tab</t>
  </si>
  <si>
    <t>DO complete the Privacy tab</t>
  </si>
  <si>
    <r>
      <rPr>
        <sz val="11"/>
        <color rgb="FF000000"/>
        <rFont val="Arial"/>
      </rPr>
      <t>Do you have a well-documented business continuity plan (BCP), with a clear owner, that is tested annually?</t>
    </r>
    <r>
      <rPr>
        <sz val="11"/>
        <color rgb="FFFF0000"/>
        <rFont val="Arial"/>
      </rPr>
      <t>*</t>
    </r>
  </si>
  <si>
    <t>Organization</t>
  </si>
  <si>
    <t>Testing a business continuity plan is an important action that improves the efficiency and accuracy of a solutiuon provider's continuity plans. Vague responses to this question should be met with concern and appropriate follow-up, based on your institutions risk tolerance.</t>
  </si>
  <si>
    <t>Critical Importance</t>
  </si>
  <si>
    <t>Do you have a well-documented disaster recovery plan (DRP), with a clear owner, that is tested annually?*</t>
  </si>
  <si>
    <t>Testing a disaster recovery plan is an important action that improves the efficiency and accuracy of a solutiuon provider's recovery plans. Vague responses to this question should be met with concern and appropriate follow-up, based on your institutions risk tolerance.</t>
  </si>
  <si>
    <t>Have you undergone a SSAE 18/SOC 2 audit?</t>
  </si>
  <si>
    <t>Describe any plans to undergo a SSAE 18 audit.</t>
  </si>
  <si>
    <t>Provide the date of assessment and include a SOC 2 Type 2 (preferred) or SOC 3 report. If you have a SOC 3 report, state how to obtain a copy. Indicate if your hosting provider was the subject of the audit.</t>
  </si>
  <si>
    <t>SSAE 18 and SOC2 audits are standard documentation, relevant to institutions requiring a solution provider to undergo SSAE 18 audits.</t>
  </si>
  <si>
    <t>Follow-up inquiries for SSAE 18 content will be institution/implementation specific.</t>
  </si>
  <si>
    <t>Do you conform with a specific industry standard security framework (e.g., NIST Cybersecurity Framework, CIS Controls, ISO 27001, etc.)?</t>
  </si>
  <si>
    <t>Describe any plans to conform to an industry standard security framework.</t>
  </si>
  <si>
    <t>Provide documentation on how your organization conforms to your chosen framework and indicate current certification levels, where appropriate.</t>
  </si>
  <si>
    <t>The details of the standard are not the focus here; it is the fact that a solution provider builds their environment around a standard and that they continually evaluate and assess their security programs.</t>
  </si>
  <si>
    <t>In an ideal world, a solution provider will conform to an industry framework that is adopted by an institution. When this synergy does not exist, the interpretation of the solution provider's responses must be interpreted in the context of the institution's environment. Follow-up inquires for industry frameworks (and levels of adoption) will be institution/implementation specific.</t>
  </si>
  <si>
    <t>Can you provide overall system and/or application architecture diagrams, including a full description of the data flow for all components of the system?</t>
  </si>
  <si>
    <t>Provide a detailed summary of overall system and/or application architecture.</t>
  </si>
  <si>
    <t>Provide your diagrams (or a valid link to it) upon submission.</t>
  </si>
  <si>
    <t>Managing and protecting institution data is the reason organizations perform security and risk assessments. Privacy policies outline how solution providers will obtain, use, share, and protect institutional data and as such, should be robust in its language. Beware of vaguely worded privacy policies.</t>
  </si>
  <si>
    <t>Inquire about any privacy language the solution provider may have. It may not be ideal but there may be something available to assess or enough to have your legal counsel or policy/privacy professionals review.</t>
  </si>
  <si>
    <t>Does your organization have a data privacy policy?</t>
  </si>
  <si>
    <t>Describe your plans to create a data privacy policy.</t>
  </si>
  <si>
    <t>Provide your data privacy document (or a valid link to it) upon submission.</t>
  </si>
  <si>
    <t>Managing and protecting institutional data is the reason organizations perform security and risk assessments. Privacy policies outline how solution providers will obtain, use, share, and protect institutional data and as such, should be robust in its language. Beware of vaguely worded privacy policies.</t>
  </si>
  <si>
    <t>Do you have a documented, and currently implemented, employee onboarding and offboarding policy?</t>
  </si>
  <si>
    <t>Briefly summarize your response.</t>
  </si>
  <si>
    <t>Provide a reference to your employee onboarding and offboarding policy and supporting documentation or submit it along with this fully populated HECVAT.</t>
  </si>
  <si>
    <t>Managing and protecting a solution provider's assets through appropriate human resource management is of upmost importance. Knowing how roles and access controls are implemented (directed by policy) within a solution provider's infrastructure during the onboarding and offboarding processes is indicative of how access control is regarded in other areas on the provider (solution provider).</t>
  </si>
  <si>
    <t>Unsatisfactory answers should be met with questions about access control authority, roles and responsibilities (of access grantors), administrative privileges within the solution provider's infrastructure(s), etc.</t>
  </si>
  <si>
    <t>Solution Provider Accessibility Contact Name</t>
  </si>
  <si>
    <t>If REQU-02 is no, populate solution provider answer with cell b3 in Auto Responses worksheet</t>
  </si>
  <si>
    <t>Solution Provider Accessibility Contact Title</t>
  </si>
  <si>
    <t>Solution Provider Accessibility Contact Email</t>
  </si>
  <si>
    <t>Solution Provider Accessibility Contact Phone Number</t>
  </si>
  <si>
    <t>Web Link to Accessibility Statement or VPAT</t>
  </si>
  <si>
    <t>VPAT can also be added as an attachment</t>
  </si>
  <si>
    <t>Has a VPAT or ACR been created or updated for the solution and version under consideration within the past 12 months?*</t>
  </si>
  <si>
    <t>IT Accessibility</t>
  </si>
  <si>
    <t>If your answer is “I do not know,” select “no.” If the VPAT/ACR is for an older version of the product or has not been updated, its information does not accurately reflect the accessibility of the product under consideration and the response should be "no." Provide a link or attachment to the most recent VPAT/ACR.</t>
  </si>
  <si>
    <t>Please state your plans (when and by whom) to complete a VPAT.</t>
  </si>
  <si>
    <t>State the date the VPAT was completed. Include this VPAT in your submission and/or link to its web location.</t>
  </si>
  <si>
    <t>VPATs (Voluntary Product Accessibility Template) / ACRs (Accessibility Conformance Report, a completed VPAT) are standard accessibility reporting formats from the ITIC &lt;https://www.itic.org/policy/accessibility/vpat&gt;. They can be self-assessments from a solution provider, though higher confidence is given if completed by expert third parties. It is important to confirm the version of the product tested and reported on for the VPAT matches the one under consideration.</t>
  </si>
  <si>
    <t>Cross-reference Accessibility Conformance Reports (ACR) with any answers from ITAC-14 about product roadmaps for accessibility improvements.</t>
  </si>
  <si>
    <t>Will your company agree to meet your stated accessibility standard or WCAG 2.1 AA as part of your contractual agreement for the solution?*</t>
  </si>
  <si>
    <t xml:space="preserve">Federal regulation requires that technology products conform to WCAG 2.1 AA. Technology platforms that do not substantially conform to this standard put schools at risk of not complying with these requirements. </t>
  </si>
  <si>
    <t>Does the solution substantially conform to WCAG 2.1 AA?*</t>
  </si>
  <si>
    <t>Solutions "substantially conform" if they entirely meet WCAG 2.1 AA or if almost all user and administrator features conform. Documentation about limitations and/or workarounds should be provided where WCAG conformance is not presently achieved. If the solution substantially conforms to a newer standard such as WCAG 2.2 AA, answer "yes."</t>
  </si>
  <si>
    <t>Do you have a documented and implemented process for reporting and tracking accessibility issues?*</t>
  </si>
  <si>
    <t xml:space="preserve">Reporting and fixing accessibility issues is critical to a mature process. If the process for this question is merely a "feature request" and tracker, the answer to this question should be "no." </t>
  </si>
  <si>
    <t>State how users should report accessibility issues. Describe any expected related process updates.</t>
  </si>
  <si>
    <t>Describe the process and any recent examples of fixes as a result of the process.</t>
  </si>
  <si>
    <t>What is the prioritization of accessibility issues received, and how are they tracked? Is there a regular cadence for tracking and addressing accessibility barriers?</t>
  </si>
  <si>
    <t>Do you have documentation to support the accessibility features of your solution?</t>
  </si>
  <si>
    <t>If specific configurations, settings, themes, author guides, or instructions are needed to ensure accessibility, are instructions on how to do so provided for administrators and end users?</t>
  </si>
  <si>
    <t>Provide plans for any documentation that would make accessible content, features, and functions easily knowable by end users.</t>
  </si>
  <si>
    <t>Provide examples with links where possible.</t>
  </si>
  <si>
    <t>Has the solution provider documented any additional information needed by users in order to create accessible products with the solution? Are there tutorials, if needed, on how assistive technology users can best use the solution (platforms tested and works best, shortcuts) etc.? In other words, are they taking care of the end users? Accessibility is more than completing checklists.</t>
  </si>
  <si>
    <t>If claims are made about accessibility and there is no supporting documentation on how they can be achieved, ensure that intended configurations and uses of the product in question were assessed for any accessibility documentation or claims.</t>
  </si>
  <si>
    <t>Has a third-party expert conducted an audit of the most recent version of your solution?</t>
  </si>
  <si>
    <t>Audit results, including VPAT/ACRs, are voluntary reports often generated by the creator of the product. Audits conducted and reports generated by expert third parties give greater confidence to customers.</t>
  </si>
  <si>
    <t>Please provide plans (when and by whom) of any planned audit, or a rationale if no third-party audit is planned.</t>
  </si>
  <si>
    <t>State when the audit was conducted and by whom. Include the results in your submission and/or link to its web location.</t>
  </si>
  <si>
    <t xml:space="preserve">Third-party test results lend more credence to accessibility claims in documentation. It is possible that well-qualified first parties may still deliver meaningful results via a VPAT/ACR. Ensuring results for the most recent versions means purchasing decisions are not made with outdated information. </t>
  </si>
  <si>
    <t>Do you have a documented and implemented process for verifying accessibility conformance?</t>
  </si>
  <si>
    <t>Summarize how you ensure accessible solutions. Provide plans to develop documented processes to validate accessibility.</t>
  </si>
  <si>
    <t>Describe your processes and methodologies for validating accessibility conformance.</t>
  </si>
  <si>
    <t>The goal of accessibility is ultimately usability by persons with disabilities. Expert staff and automated testing are important, but automated tools can only detect ~25% of issues so must be supplemented with additional methodologies. Best practice would include testing by people with disabilities. At minimum, some manual testing needs to be conducted in the verification process. The use of overlays or AI plugin solutions to help products "automatically conform" with accessibility guidelines is presently inadequate and should impact scores negatively.</t>
  </si>
  <si>
    <t>Have you adopted a technical or legal standard of conformance for the solution?</t>
  </si>
  <si>
    <t>Various federal and state governments in the United States and around the world have mandated accessibility technical requirements that should be considered and may be required when selling solutions to institutions in these jurisdictions.</t>
  </si>
  <si>
    <t>Summarize your decision to not adopt a technical or legal standard of conformance for the solution.</t>
  </si>
  <si>
    <t>Indicate which primary standards and all additional standards the solution meets.</t>
  </si>
  <si>
    <t xml:space="preserve">Knowing the standard solution providers aim for ensures aligned goals. For example, WCAG 2.0 or §508 specify accessibility standards from 2008 that may not meet present needs. WCAG 2.2 is the most current, and 2.1 AA is the most commonly cited current technical accessibility standard. </t>
  </si>
  <si>
    <t>Can you provide a current, detailed accessibility roadmap with delivery timelines?</t>
  </si>
  <si>
    <t>A detailed accessibility roadmap should reference improvements and progress on known accessibility issues as appropriate but does not necessarily need to list unreleased product features.</t>
  </si>
  <si>
    <t>Please provide any plans to develop and share an accessibility roadmap in the future.</t>
  </si>
  <si>
    <t>Comment on how far into the future the roadmap extends. Provide evidence (including links) of having delivered upon the accessibility roadmap in the past.</t>
  </si>
  <si>
    <t>If solution do not fully conform to accessibility standards, it is important that solution providers have a roadmap specifying how they will work to achieve it. A roadmap with delivery timelines is best supported by evidence of prior delivery on such timelines. Analysts can better predict time to conformance and institutions can plan accordingly.</t>
  </si>
  <si>
    <t>If no roadmap is available, seek additional information from the solution provider such as release notes that address accessibility and any feedback from users that address the accessibility of the solution.</t>
  </si>
  <si>
    <t>Do you expect your staff to maintain a current skill set in IT accessibility?</t>
  </si>
  <si>
    <t>How do you ensure that your professional staff keeps current with digital accessibility laws and best practices? Is your staff able to evaluate and test this product with assistive technologies such as a screen reader or alternative input devices? Examples of staff certification may include IAAP certifications &lt;https://www.accessibilityassociation.org/s/professional-certifications&gt; or §508 Trusted Tester &lt;https://www.dhs.gov/trusted-tester&gt;.</t>
  </si>
  <si>
    <t>Describe any plans to ensure appropriate and ongoing staff knowledge about accessibility.</t>
  </si>
  <si>
    <t>Provide any further relevant information about how expertise is maintained; include any accessibility certifications staff may hold (e.g., IAAP WAS &lt;https://www.accessibilityassociation.org/certifications&gt; or DHS Trusted Tester &lt;https://section508.gov/test/trusted-tester&gt;).</t>
  </si>
  <si>
    <t>Having accessibility expertise within the staff supports the proactive development of accessible solutions. If staff lack sufficient accessibility expertise, then accessibility improvements may only be the result of the solution provider reacting to issues or reports of access barriers submitted by clients of the solution provider.</t>
  </si>
  <si>
    <t>Do you have documented processes and procedures for implementing accessibility into your development lifecycle?</t>
  </si>
  <si>
    <t>Describe where accessibility falls in the development and product lifecycle. Is it at the beginning of your project development or after the product is otherwise complete before launch? Do you incorporate accessibility in your development methods, such as Agile scrums? Does your customer-facing accessibility reporting match your development processes (i.e., Agile methods are best represented using a roadmap and timeline; revised VPAT/ACRs provide a snapshot in time of a given release)?</t>
  </si>
  <si>
    <t>Describe any plans to update processes and procedures to better incorporate accessibility.</t>
  </si>
  <si>
    <t>Provide further details in Additional Information.</t>
  </si>
  <si>
    <t>This question is designed to understand how accessibility is included in new versions and features of solutions, particularly with solution providers that implement Agile or similar methodologies where software is updated frequently and continuously.</t>
  </si>
  <si>
    <t>Can all functions of the application or service be performed using only the keyboard?</t>
  </si>
  <si>
    <t>Indicate a plan to test the solution; develop a roadmap for keyboard accessibility or any further context.</t>
  </si>
  <si>
    <t>State when and on which platform this was verified.</t>
  </si>
  <si>
    <t>One critical accessibility requirement is the full use of a product using only the keyboard, -no mouse or trackpad. This requirement is easy for a nontechnical or non-accessibility expert to understand and verify.</t>
  </si>
  <si>
    <t>To confirm keyboard-only claims, follow the how-to at Minimum Expectations for applications webpage &lt;https://go.iu.edu/minimum-expectations&gt; from Indiana University or reference WebAIM’s Keyboard Testing guidance &lt;https://webaim.org/techniques/keyboard/#testing&gt;.</t>
  </si>
  <si>
    <t>Does your product rely on activating a special "accessibility mode," a "lite version," or using an alternate interface (including “overlay” or AI-based alternates)  for accessibility purposes?</t>
  </si>
  <si>
    <t>Third-party overlays or add-ons are not sufficient for products to conform with accessibility standards. If there is an accessibility mode, does it address a specific accessibility need? Are plans in place to remove the accessible version, and are these distinctions delineated on your roadmap and timeline?</t>
  </si>
  <si>
    <t>Describe any feature differences between standard and accessible modes, along with any timelines or plans to merge products into a universally designed platform.</t>
  </si>
  <si>
    <t>Third-party overlays or add-ons are not sufficient for products to conform with accessibility Standards (more information at &lt;https://overlayfactsheet.com&gt;). Lite or alternate versions for accessibility versions are typically not feature equivalent and are less maintained. Plans should be shared on how a provider intends to bridge such a gap and work toward accessibility on the primary product path.</t>
  </si>
  <si>
    <t>Do you perform security assessments of third-party companies with which you share data (e.g., hosting providers, cloud services, PaaS, IaaS, SaaS)?*</t>
  </si>
  <si>
    <t>State your plans to perform security assessments of third-party companies.</t>
  </si>
  <si>
    <t>Provide a summary of your practices that assures that the third party will be subject to the appropriate standards regarding security, service recoverability, and confidentiality.</t>
  </si>
  <si>
    <t>Please explain why this does not apply to your organization, product or service.</t>
  </si>
  <si>
    <t>In the context of the CIA triad, this question is focused on system integrity, ensuring that system changes are only executed by authorized users. Additionally, it is expected that devices (for administrators, solution provider staff, and affiliates) that are used to access the solution provider's systems are properly managed and secured.</t>
  </si>
  <si>
    <t>Follow up with a robust question set if the solution provider cannot clearly state full control of the integrity of their system(s). Questions about administrator access on end-user devices and other maintenance and patching type questions are appropriate.</t>
  </si>
  <si>
    <t>Do you have contractual language in place with third parties governing access to institutional data?*</t>
  </si>
  <si>
    <t>List each third party and why institutional data is shared with them. Format example: [Third Party Name] - Reason</t>
  </si>
  <si>
    <t>The sharing of institutional data to fourth-parties may increase the risk to the institutation and thus, we want to know who gets what data, when they get that data, and why they get that data.</t>
  </si>
  <si>
    <t>Follow-up inquiries concerning third-party data sharing will be institution/implementation specific.</t>
  </si>
  <si>
    <t>Do the contracts in place with these third parties address liability in the event of a data breach?*</t>
  </si>
  <si>
    <t>Knowing the protections and legal agreements in place for third-party data sharing may assist analysts in determininng residual risk.</t>
  </si>
  <si>
    <t>Follow-up inquiries concerning legal agreements with third parties will be institution/implementation specific.</t>
  </si>
  <si>
    <t>Do you have an implemented third-party management strategy?*</t>
  </si>
  <si>
    <t>Robust answers from the solution provider improve the quality and efficiency of the security assessment process.</t>
  </si>
  <si>
    <t>State your plans to implement a third-party management strategy.</t>
  </si>
  <si>
    <t>Provide additional information that may help analysts better understand your environment and how it relates to third-party solutions.</t>
  </si>
  <si>
    <t>Every organization needs to actively understand and manage its supply chain. The solution provider's understanding of who their third-party partners are and their ability to manage those relationships effectively and consistently speaks to the amount of risk your institution is taking on by contracting with them. Modern technologies allow for rapid deployment of features and with them come changes to an established code environment. The focus of this question is to verify a solution provider's practice of regression testing their code and verifying that previously nonexistent risks are not introduced into a known, secured environment.</t>
  </si>
  <si>
    <t>If "No," inquire if there are plans to implement these processes. Ask the solution provider to summarize their decision behind not scanning their assets for vulnerabilities. Be sure that the solution provider answers for both systems AND applications. Do not let good practices in one overshadow deficiencies in the other.</t>
  </si>
  <si>
    <t>Do you have a process and implemented procedures for managing your hardware supply chain (e.g., telecommunications equipment, export licensing, computing devices)?</t>
  </si>
  <si>
    <t>Make sure you address any national or regional regulations.</t>
  </si>
  <si>
    <t>State your plans to create a process and implemented procedures for managing your hardware supply chain.</t>
  </si>
  <si>
    <t>State what countries and/or regions this process is compliant with.</t>
  </si>
  <si>
    <t>Understanding a solution provider's hardware supply chain can reveal infrastructure risks that may not be apparent by other means. In some cases, the use of trusted components may be favorable. In others, it may initiate the assessment of the solution provider's environment in more detail and/or expand the scope of the institution's assessment.</t>
  </si>
  <si>
    <t>Follow-up inquiries concerning hardware supply chain will be institution/implementation specific.</t>
  </si>
  <si>
    <t>Will the consultant require access to the institution's network resources?*</t>
  </si>
  <si>
    <t>Case-Specific</t>
  </si>
  <si>
    <t>If REQU-03 is no, populate solution provider answer with b4 in Auto Responses tab</t>
  </si>
  <si>
    <t>Consultants are often used to implement, maintain, fix, and assess technology environments. In these cases, third-party consultants have access to institutional data, and appropriate access, whether remote or onsite, must be protected during the consulting engagement.</t>
  </si>
  <si>
    <t>Has the consultant received training on (sensitive, HIPAA, PCI, etc.) data handling?*</t>
  </si>
  <si>
    <t>Is the data encrypted (at rest) while in the consultant's possession?*</t>
  </si>
  <si>
    <t>Please explain why this does not apply to your product or service.</t>
  </si>
  <si>
    <t>Can access be restricted based on source IP address?*</t>
  </si>
  <si>
    <t>Will the consulting take place on-premises?</t>
  </si>
  <si>
    <t>Will the consultant require access to hardware in the institution's data centers?</t>
  </si>
  <si>
    <t>Will the consultant require an account within the institution's domain (@*.edu)?</t>
  </si>
  <si>
    <t>Will any data be transferred to the consultant's possession?</t>
  </si>
  <si>
    <t>Will the consultant need remote access to the institution's network or systems?</t>
  </si>
  <si>
    <t>Are access controls for institutional accounts based on structured rules, such as role-based access control (RBAC), attribute-based access control (ABAC), or policy-based access control (PBAC)?*</t>
  </si>
  <si>
    <t>Infrastructure</t>
  </si>
  <si>
    <t>If REQU-01 is no, populate solution provider answer with B2 in Auto Responses tab</t>
  </si>
  <si>
    <t>This includes end users, administrators, service accounts, etc. PBAC would include various dynamic controls such as conditional access, risk-based access, location-based access, or system activity–based access.</t>
  </si>
  <si>
    <t>Describe any limitations that prevent support for RBAC for Institutional accounts.</t>
  </si>
  <si>
    <t>Describe available roles.</t>
  </si>
  <si>
    <t>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solution under review. This question is specific to end users.</t>
  </si>
  <si>
    <t>Ask the solution provider to summarize the best practices to restrict/control the access given to the institution's end users without the use of RBAC. Make sure to understand the administrative requirements/overhead introduced in the solution provider's environment.</t>
  </si>
  <si>
    <t>Are you using a web application firewall (WAF)?*</t>
  </si>
  <si>
    <t>Describe compensating controls that protect your web application, if applicable.</t>
  </si>
  <si>
    <t>Describe the currently implemented WAF.</t>
  </si>
  <si>
    <t>The use case, solution provider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solution provider has limited access to the code infrastructure.</t>
  </si>
  <si>
    <t>If a solution provider states that they outsource their code development and do not run a WAF, there is elevated reason for concern. Verify how code is tested, monitored, and controlled in production environments.</t>
  </si>
  <si>
    <t>Are only currently supported operating system(s), software, and libraries leveraged by the system(s)/application(s) that will have access to institution's data?*</t>
  </si>
  <si>
    <t>If the web application only works with a subset of modern supported browsers, please indicate that here.</t>
  </si>
  <si>
    <t>State your plan to migrate to supported operating systems, libraries, and software.</t>
  </si>
  <si>
    <t>Please provide a list of all required dependencies.</t>
  </si>
  <si>
    <t>Solution Provider responses to this question provide clarity on environment constraints that may exist and/or influence future development, configurations, infrastructure, etc. Although the solution provider response may not directly affect end users, the risks of the underlying infrastructure are better understood.</t>
  </si>
  <si>
    <t>Follow-up inquiries for operating systems leveraged by the solution provider will be institution/implementation specific.</t>
  </si>
  <si>
    <t>Does your application require access to location or GPS data?*</t>
  </si>
  <si>
    <t>Please indicate any future plans that would require access to this data</t>
  </si>
  <si>
    <t>Please describe the reasons why in detail and state if that access can be limited to while your app is running.</t>
  </si>
  <si>
    <t>Sharing location data significantly increases risk factors for users. It's important to understand if this is required.</t>
  </si>
  <si>
    <t>Ask the solution provider about the need for this requirement, and understand any mitigation strategies that may be possible.</t>
  </si>
  <si>
    <t>Does your application provide separation of duties between security administration, system administration, and standard user functions?*</t>
  </si>
  <si>
    <t>State plans to implement functionality to provide separation of duties between security administration and system administration functions.</t>
  </si>
  <si>
    <t>Describe or provide a reference to the facilities available in the system to provide separation of duties between security administration and system administration functions.</t>
  </si>
  <si>
    <t>Managing a solution may rely on various teams to administrate a system. In this question, it is security operations and systems administration. This question is focused on how system(s) administration, and the segregation of duties, are implemented in the solution provider's organization, so that system administrators do not also have security responsibilities (e.g., monitoring, mitigating, reporting, etc.).</t>
  </si>
  <si>
    <t>Ask the solution provider to summarize their best practices for securing their system(s) administratively without the use of RBAC. Make sure to understand the administrative requirements/overhead introduced in the solution provider's environment.</t>
  </si>
  <si>
    <t>Do you subject your code to static code analysis and/or static application security testing prior to release?*</t>
  </si>
  <si>
    <t>State your plans to implement static code testing practices into your environment.</t>
  </si>
  <si>
    <t>Provide a list of all tools utilized during static code analysis or static application security testing.</t>
  </si>
  <si>
    <t>Code analysis (prior to implementation) can decrease the number of vulnerabilities within a system. Depending on the insight a solution provider has into their code, code testing should be expected. When a solution provider outsources their coding efforts, the use of a web application firewall may be appropriate. In this case, reference the solution provider's response to their use of a WAF.</t>
  </si>
  <si>
    <t>Ask the solution provider what types of tools they use in testing and who performs the testing of the code. Are developers the ones running the security tests? If static code analysis and/or static application security testing is not conducted, point the solution provider to OWASP's Testing Guide &lt;https://www.owasp.org/index.php/OWASP_Testing_Guide_v4_Table_of_Contents&gt;.</t>
  </si>
  <si>
    <t>Do you have software testing processes (dynamic or static) that are established and followed?*</t>
  </si>
  <si>
    <t>State your plans to implement software testing processes into your environment.</t>
  </si>
  <si>
    <t>Describe testing processes, including but not limited to, development of test plans, personnel involved in the testing process, and authorized individual accountable for approval and certification of test results.</t>
  </si>
  <si>
    <t>Code analysis (prior to implementation) can decrease the number of vulnerabilities within a system. Depending on the insight a solution provider has into their code, code testing should be expected.</t>
  </si>
  <si>
    <t>If software testing processes are not established and followed, point the solution provider to OWASP's Testing Guide &lt;https://www.owasp.org/index.php/OWASP_Testing_Guide_v4_Table_of_Contents&gt;.</t>
  </si>
  <si>
    <t>Are access controls for staff within your organization based on structured rules, such as RBAC, ABAC, or PBAC?</t>
  </si>
  <si>
    <t>This includes system administrators and third-party personnel with access to the system. PBAC would include various dynamic controls such as conditional access, risk-based access, location-based access, or system activity–based access.</t>
  </si>
  <si>
    <t>Describe any limitations that prevent support for RBAC within your organization.</t>
  </si>
  <si>
    <t>Managing a solution may rely on various professionals to administer a system. This question is focused on how administration, and the segregation of functions, is implemented within the solution provider's infrastructure.</t>
  </si>
  <si>
    <t>Managing a complex infrastructure requires diligence in protecting access and authority. Unsatisfactory responses may indicate the lack of maturity with a solution provider and/or a flat infrastructure with few individuals with broad authority. Inquire about separation of duties and look for areas of inappropriate functional overlap.</t>
  </si>
  <si>
    <t>Does the system provide data input validation and error messages?</t>
  </si>
  <si>
    <t>State plans to implement data input validation and error messaging across all components of your system.</t>
  </si>
  <si>
    <t>Describe how your system(s) provide data input validation and error messages.</t>
  </si>
  <si>
    <t>Input validation is a secure coding best practice,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t>
  </si>
  <si>
    <t>Inquire about any planned improvements to these capabilities. Ask about their product roadmap, and try to understand how they prioritize security concerns in their environment.</t>
  </si>
  <si>
    <t>Do you have a process and implemented procedures for managing your software supply chain (e.g., libraries, repositories, frameworks, etc.)</t>
  </si>
  <si>
    <t>Include any in-house developed or contract development.</t>
  </si>
  <si>
    <t>Provide supporting documentation of your processes.</t>
  </si>
  <si>
    <t>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solution provider's environment in more detail and/or expand the scope of the institution's assessment.</t>
  </si>
  <si>
    <t>Follow-up inquiries concerning software supply chain will be institution/implementation specific.</t>
  </si>
  <si>
    <t>Have your developers been trained in secure coding techniques?</t>
  </si>
  <si>
    <t>State plans to implement a training program on industry standard secure coding practices.</t>
  </si>
  <si>
    <t>Summarize your secure coding training.</t>
  </si>
  <si>
    <t>The adherence to secure coding best practices better positions a solution provider to maintain the CIA triad. Use the knowledge of this response when evaluating other solution provider statements, particularly those focused on development and the protection of communications.</t>
  </si>
  <si>
    <t>If information security principles are not designed into the product lifecycle, point the solution provider to OWASP's Secure Coding Practices - Quick Reference Guide &lt;https://www.owasp.org/index.php/OWASP_Secure_Coding_Practices_-_Quick_Reference_Guide&gt;.</t>
  </si>
  <si>
    <t>Was your application developed using secure coding techniques?</t>
  </si>
  <si>
    <t>State plans to update your application to adhere to industry secure coding practices.</t>
  </si>
  <si>
    <t>Summarize your secure coding practices.</t>
  </si>
  <si>
    <t>If mobile, is the application available from a trusted source (e.g., App Store, Google Play Store)?</t>
  </si>
  <si>
    <t>Select N/A if there is no mobile version of your app.</t>
  </si>
  <si>
    <t>Decribe how the application is distributed. Also, state any plans to publish the app to a trusted source.</t>
  </si>
  <si>
    <t>State the application title as listed within the trusted source.</t>
  </si>
  <si>
    <t>Distributing application via known, moderately vetted application platform decreases the chances of malicious code distribution. Stand-alone deployments (nontrusted sources) should be looked at more closely.</t>
  </si>
  <si>
    <t>Ask the solution provider why this deployment strategy is used. Ask if it is a restriction of the app store platform or some other environment restriction.</t>
  </si>
  <si>
    <t>Do you have a fully implemented policy or procedure that details how your employees obtain administrator access to institutional instance of the application?</t>
  </si>
  <si>
    <t>State plans to fully implement policy or procedure that details how administrator access is handled in your environment.</t>
  </si>
  <si>
    <t>Describe or provide a reference that details how administrator access is handled (e.g., provisioning, principle of least privilege, deprovisioning, etc.).</t>
  </si>
  <si>
    <t>Protecting administrative accounts is crucial to maintaining system integrity in any environment. This question is targeting privilege creep and unmanaged privileged acccounts to determine if the solution provider properly manages access control in their application/system environments.</t>
  </si>
  <si>
    <t>Ask the solution provider to summarize their implemented policies and/or procedures</t>
  </si>
  <si>
    <t>Does your solution support single sign-on (SSO) protocols for user and administrator authentication?*</t>
  </si>
  <si>
    <t>Answer "yes" only if user AND administrator authentication is supported. If partially supported, answer "no." Ensure you respond to any guidance in the Additional Information column.</t>
  </si>
  <si>
    <t>Describe plans to support strong authentication practices.</t>
  </si>
  <si>
    <t>Describe how strong authentication is enforced (e.g., complex passwords, multifactor tokens, certificates, biometrics, aging requirements, re-use policy).</t>
  </si>
  <si>
    <t>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t>
  </si>
  <si>
    <t>Follow-up inquiries for IAM requirements will be institution/implementation specific.</t>
  </si>
  <si>
    <t>For customers not using SSO, does your solution support local authentication protocols for user and administrator authentication?*</t>
  </si>
  <si>
    <t>Describe any plans to support local authentication modes.</t>
  </si>
  <si>
    <t>Provide a detailed description of your local authentication mode practices.</t>
  </si>
  <si>
    <t xml:space="preserve">The purpose of this question is understand the solution provider's authentication infrastructure so that additional questions can be formulated for the institution's use case. If you will be using SSO, consider marking this question as "Do Not Score" in column J of the evaluation tab. </t>
  </si>
  <si>
    <t>The content of this response may or may not have value for the type of use case on the institution. Follow-up inquiries for authentication modes will be institution/implementation specific.</t>
  </si>
  <si>
    <t>For customers not using SSO, can you enforce password/passphrase complexity requirements (provided by the institution)?*</t>
  </si>
  <si>
    <t>Describe plans to support password/passphrase complexity requirements.</t>
  </si>
  <si>
    <t>Describe how password/passphrase complexity requirements are implemented in the product.</t>
  </si>
  <si>
    <t xml:space="preserve">Many institutions have a policy focused on passwords/passphrases, and this question confirms the capacity of a solution provider's solution to comply. If you will be using SSO, consider marking this question as "Do Not Score" in column J of the evaluation tab. </t>
  </si>
  <si>
    <t>Follow-up inquiries for password/passphrase complexity requirements will be institution/implementation specific.</t>
  </si>
  <si>
    <t>For customers not using SSO, does the system have password complexity or length limitations and/or restrictions?*</t>
  </si>
  <si>
    <t>Answer "yes" if your solution has internal limits to password complexity (max langth, certain special characters unsupported, etc.).</t>
  </si>
  <si>
    <t>Describe these limitations and/or restrictions and state what lengths and complexities are supported.</t>
  </si>
  <si>
    <t>Follow-up inquiries for password/passphrase limitations and/or restrictions will be institution/implementation specific.</t>
  </si>
  <si>
    <t>For customers not using SSO, do you have documented password/passphrase reset procedures that are currently implemented in the system and/or customer support?*</t>
  </si>
  <si>
    <t>Describe your plans to document system password/passphrase reset procedures.</t>
  </si>
  <si>
    <t>Describe your documented password/passphrase reset procedures that are currently implemented in the system and/or customer support.</t>
  </si>
  <si>
    <t xml:space="preserve">Account management can be a time-consuming part of an information system. Account reset capabilities, built into a system, can reduce burden on institutional support services. If you will be using SSO, consider marking this question as "Do Not Score" in column J of the evaluation tab. </t>
  </si>
  <si>
    <t>Ask the solution provider how end users will be supported. Ask for training documentation or knowledgebase content. Confirm solution provider and institution responsibilities in this support area (and others).</t>
  </si>
  <si>
    <t>Does your organization participate in InCommon or another eduGAIN-affiliated trust federation?*</t>
  </si>
  <si>
    <t>Describe plans to participate in InCommon or another eduGAIN-affiliated trust federation.</t>
  </si>
  <si>
    <t>List the entity IDs registered in the Additional Information column.</t>
  </si>
  <si>
    <t>This question defines the solution provider's scope of federated identity practices and their willingness to embrace higher education requirements.</t>
  </si>
  <si>
    <t>If a solution provider indicates that a system is stand-alone and cannot integrate with community standards, follow up with maturity questions and ask about other commodity type functions or other system requirements your institution may have.</t>
  </si>
  <si>
    <t>Are there any passwords/passphrases hard-coded into your systems or solutions?*</t>
  </si>
  <si>
    <t>Provide a detailed description of passwords/passphrases hard-coded into your systems or solutions.</t>
  </si>
  <si>
    <t>The response to this question can reveal the use (or not) of coding best practices. If passwords/passphrases are hard-coded into systems/productions, the solution provider should provide robust details supporting why this is required.</t>
  </si>
  <si>
    <t>Vague responses to this question should be met with concern. Repeat the question if the first answer is insufficient. Ask pointedly to ensure the solution provider is not misunderstanding.</t>
  </si>
  <si>
    <t>Are you storing any passwords in plaintext?*</t>
  </si>
  <si>
    <t>Provide a detailed description stating why account passwords/passphrases are not encrypted in storage.</t>
  </si>
  <si>
    <t>The focus of this question is confidentiality. It is a straightforward question confirming the encryption of user authentication details.</t>
  </si>
  <si>
    <t>Follow-up inquiries for password/passphrase encrypted storage will be institution/implementation specific.</t>
  </si>
  <si>
    <t>Are audit logs available that include AT LEAST all of the following: login, logout, actions performed, and source IP address?*</t>
  </si>
  <si>
    <t>Describe any plans to enable audit logs for these data elements.</t>
  </si>
  <si>
    <t>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t>
  </si>
  <si>
    <t>If a weak response is given, it is appropriate to ask directed questions to get specific information. Ensure that questions are targeted to ensure responses will come from the appropriate party within the solution provider.</t>
  </si>
  <si>
    <t>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t>
  </si>
  <si>
    <t>Ensure that all elements of AAAI-10 are clearly stated in your response.</t>
  </si>
  <si>
    <t>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(including but not limited to events, state changes, control modification, etc.).</t>
  </si>
  <si>
    <t>Can you provide the institution documentation regarding the retention period for those logs, how logs are protected, and whether they are accessible to the customer (and if so, how)?*</t>
  </si>
  <si>
    <t>Ensure that all elements of AAAI-11 are clearly stated in your response.</t>
  </si>
  <si>
    <t>There are multiple components of this question. When assessing, ensure that the solution provider responds to them all. Logs that are not properly managed may not be available when needed. The purpose of this question is to ensure that the solution provider has a proper security mindset to ensure proper monitoring practices.</t>
  </si>
  <si>
    <t>Follow-up inquiries for logging details will be institution/implementation specific.</t>
  </si>
  <si>
    <t>For customers not using SSO, does your application support integration with other authentication and authorization systems?</t>
  </si>
  <si>
    <t>Describe any plans to support integration with other authentication and authorization systems.</t>
  </si>
  <si>
    <t>List which systems and versions supported (such as Active Directory, Kerberos, or other LDAP compatible directory) in Additional Info.</t>
  </si>
  <si>
    <t xml:space="preserve">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 If you will be using SSO, consider marking this question as "Do Not Score" in column J of the evaluation tab. </t>
  </si>
  <si>
    <t>If a solution provider indicates that a system is stand-alone and cannot integrate with the institution's infrastructure, follow up with maturity questions and ask about other commodity type functions or other system requirements your institution may have.</t>
  </si>
  <si>
    <t>Do you allow the customer to specify attribute mappings for any needed information beyond a user identifier? (e.g., Reference eduPerson, ePPA/ePPN/ePE)</t>
  </si>
  <si>
    <t>Describe plans to allow customers to specify attribute mappings.</t>
  </si>
  <si>
    <t>This questions allows an institution to know solution provider system limitations and to help them gauge the resources (that may be needed to implement) required to successfully integrate the solution with institution systems.</t>
  </si>
  <si>
    <t>Follow-up inquiries for attribute mapping requirements will be institution/implementation specific.</t>
  </si>
  <si>
    <t>For customers not using SSO, does your application support directory integration for user accounts?</t>
  </si>
  <si>
    <t>Describe any plans to support external authentication services in place of local authentication.</t>
  </si>
  <si>
    <t>Describe all authentication services supported by the system.</t>
  </si>
  <si>
    <t xml:space="preserve">System (technical and security) administration is complex, and it is important to understand a system's capabilities to integrate with existing security and access systems. Having to maintain additional accounts increases overhead and may impact your institution's risk footprint. If you will be using SSO, consider marking this question as "Do Not Score" in column J of the evaluation tab. </t>
  </si>
  <si>
    <t>Follow-up inquiries for system authentication will be unique to your institution (e.g., policy, infrastructure, etc.).</t>
  </si>
  <si>
    <t>Does your solution support any of the following web SSO standards: SAML2 (with redirect flow), OIDC, CAS, or other?</t>
  </si>
  <si>
    <t>An answer of "yes" should be well-supported in the Additional Information column, and all elements of interest should be sufficiently addressed.</t>
  </si>
  <si>
    <t>Describe plans to support web SSO in your solution.</t>
  </si>
  <si>
    <t>State the web SSO standards supported by your solution and provide additional details about your support, including framework(s) in use, how information is exchanged securely, etc.</t>
  </si>
  <si>
    <t>Do you support differentiation between email address and user identifier?</t>
  </si>
  <si>
    <t>Describe any plans to support differentiation between email address and user identifier.</t>
  </si>
  <si>
    <t>Follow-up inquiries for identifier requirements will be institution/implementation specific.</t>
  </si>
  <si>
    <t>For customers not using SSO, does your application and/or user frontend/portal support multifactor authentication (e.g., Duo, Google Authenticator, OTP, etc.)?</t>
  </si>
  <si>
    <t>Describe any plans to support multifactor authentication in your application.</t>
  </si>
  <si>
    <t>List all supported multifactor authentication methods, technologies, and/or solutions and provide a brief summary of each.</t>
  </si>
  <si>
    <t xml:space="preserve">2FA/MFA, implemented correctly, strengthens the security state of a system. 2FA/MFA is commonly implemented and in many use cases is a requirement for account protection purposes. If you will be using SSO, consider marking this question as "Do Not Score" in column J of the evaluation tab. </t>
  </si>
  <si>
    <t>Ask the solution provider about hardware and software options, future roadmap for implementations and support, etc.</t>
  </si>
  <si>
    <t>Does your application automatically lock the session or log out an account after a period of inactivity?</t>
  </si>
  <si>
    <t>Describe any plans to support automatic lock or log-out.</t>
  </si>
  <si>
    <t>Describe the default behavior of this capability.</t>
  </si>
  <si>
    <t>This is a question to ensure account integrity and institutional data confidentiality.</t>
  </si>
  <si>
    <t>Follow-up inquiries for inactivity protections will be institution/implementation specific.</t>
  </si>
  <si>
    <t>Will the institution be notified of major changes to your environment that could impact the institution's security posture?*</t>
  </si>
  <si>
    <t>Describe plans to establish a notification mechanism for major environmental changes.</t>
  </si>
  <si>
    <t>State how and when the institution will be notified of major changes to your environment.</t>
  </si>
  <si>
    <t>Notification expectations should be set earlier in the contract/assessment process. Timelines, correspondence medium, and playbook details are all aspects to keep in mind when assessing this response.</t>
  </si>
  <si>
    <t>If the solution provider's response does not cover the details outlined in the reasoning, follow up and get specific responses for each, as needed.</t>
  </si>
  <si>
    <t>Does the system support client customizations from one release to another?*</t>
  </si>
  <si>
    <t>Ensure that all relevant details pertaining to CHNG-06 are clearly stated in your response.</t>
  </si>
  <si>
    <t>Clarify the lack of support strategy for client customizations from one release to another.</t>
  </si>
  <si>
    <t>Describe or provide reference to your solution support strategy in regard to maintaining client customizations from one release to another.</t>
  </si>
  <si>
    <t>The solution provider's solution characteristics and the institution's use case will determine the relevancy of this question. The purpose of this question is to understand the underlying infrastructure and how it is maintained across all customers.</t>
  </si>
  <si>
    <t>In cases where the solution is customized for customer use cases, ensure the solution provider's response covers all aspects of code migration, including backups, data conversions, local resources from the institution, etc., as it relates to code upgrades and/or version adoptions.</t>
  </si>
  <si>
    <t>Do you have an implemented system configuration management process (e.g.,secure "gold" images, etc.)?*</t>
  </si>
  <si>
    <t>Describe how system configuration management is currently handled in your environment.</t>
  </si>
  <si>
    <t>Summarize your implemented system configuration management precess.</t>
  </si>
  <si>
    <t>Hardware lifecycles and continuous software updates creates an always-changing landscape in information technology. The focus of this question is the integrity of a solution provider's infrastructure. Mismanagement of system configurations can lead to breakdowns in layers of security.</t>
  </si>
  <si>
    <t>Solution Providers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t>
  </si>
  <si>
    <t>Do you have a documented change management process?</t>
  </si>
  <si>
    <t>Summarize your current change management process.</t>
  </si>
  <si>
    <t>The lack of a change management function is indicative of immature program processes. Answers to this question can provide insight into how well their responses (on the HECVAT) represent their actual environment(s).</t>
  </si>
  <si>
    <t>If a weak response is given to this answer, response scrutiny should be increased. Questions about configuration management, system authority, and documentation are appropriate.</t>
  </si>
  <si>
    <t>Does your change management process minimally include authorization, impact analysis, testing, and validation before moving changes to production?</t>
  </si>
  <si>
    <t>State your plans to implement change management in your environment or clarify what your change management processes do include.</t>
  </si>
  <si>
    <t>Indicate all procedures that are implemented in your change management process. (a) An impact analysis of the upgrade is performed. (b) The change is appropriately authorized. (c) Changes are made first in a test environment. (d) The ability to implement the upgrades/changes in the production environment is limited to appropriate IT personnel.</t>
  </si>
  <si>
    <t>This question outlines a mature change management process. Changes should be analyzed for impact, officially approved, tested, and performed by authorized users.</t>
  </si>
  <si>
    <t>If the solution provider's response does not cover the details outlined in the reasoning, follow up and get specific responses, as needed.</t>
  </si>
  <si>
    <t>Does your change management process verify that all required third-party libraries and dependencies are still supported with each major change?</t>
  </si>
  <si>
    <t>Please describe any plans to implement third-party library dependancy tracking.</t>
  </si>
  <si>
    <t>Please describe your program to track these dependancies.</t>
  </si>
  <si>
    <t>This question is fundamentally about supply chain. The solution provider should be able to document its procedures around tracking libraries maintained by third parties.</t>
  </si>
  <si>
    <t>If the solution provider's response does not cover the details outlined in the reasoning, follow-up and get specific responses for each, as needed.</t>
  </si>
  <si>
    <t>Do you have policy and procedure, currently implemented, managing how critical patches are applied to all systems and applications?</t>
  </si>
  <si>
    <t>State your plans to implement policy and procedure(s) to manage how critical patches are applied to systems and applications.</t>
  </si>
  <si>
    <t>Summarize the policy and procedure(s) managing how critical patches are applied to systems and applications.</t>
  </si>
  <si>
    <t>Answers to this question will reveal the solution provider’s knowledge of their IT assets and their ability to respond to notifications about their systems and software.</t>
  </si>
  <si>
    <t>Follow-up inquiries for the solution provider’s patching practices will be institution/implementation specific.</t>
  </si>
  <si>
    <t>Have you implemented policies and procedures that guide how security risks are mitigated until patches can be applied?</t>
  </si>
  <si>
    <t>State your plans to implement policy and procedure(s) guiding risk mitigation practices before critical patches can be applied.</t>
  </si>
  <si>
    <t>Summarize the policy and procedure(s) guiding risk mitigation practices before critical patches can be applied.</t>
  </si>
  <si>
    <t>New vulnerabilities are published every day, and solution providers have a responsibility to maintain their software(s). The fundamental nature of operation will expose some risks to the system, but it is crucial that a solution provider recognize its responsibilities and have a plan to implement them, when this time arrives.</t>
  </si>
  <si>
    <t>Follow-up inquiries for the solution providers patching practices will be institution/implementation specific.</t>
  </si>
  <si>
    <t>Do clients have the option to not participate in or postpone an upgrade to a new release?</t>
  </si>
  <si>
    <t>Summarize why clients do not have alternative release options.</t>
  </si>
  <si>
    <t>Provide reference the the process/procedure to manage releases.</t>
  </si>
  <si>
    <t>Unplanned and/or unexpected changes in a complex environment can introduce intolerable risks to the institution. Based on the operating environment of the institution, it may be necessary to postpone (or properly plan) the change to a system. The solution provider's response should clarify their use of a "one code base" method or the ability to run multiple versions concurrently.</t>
  </si>
  <si>
    <t>Follow-up inquiries for solution version releases will be institution/implementation specific.</t>
  </si>
  <si>
    <t>Do you have a fully implemented solution support strategy that defines how many concurrent versions you support?</t>
  </si>
  <si>
    <t>List the current version you support and what percentage of customers are utilizing that version.</t>
  </si>
  <si>
    <t>Clarify the lack of support strategy for concurrent versions in your solution.</t>
  </si>
  <si>
    <t>Describe or provide a reference to your solution support strategy in regard to maintaining software currency (i.e., how many concurrent versions are you willing to run and support?).</t>
  </si>
  <si>
    <t>Supporting multiple versions of a solution is challenging. Understanding the solution provider’s strategy and resources will provide insight into its ability to adequately support their customers.</t>
  </si>
  <si>
    <t>Follow-up inquiries for the solution provider’s support of concurrent versions will be institution/implementation specific.</t>
  </si>
  <si>
    <t>Do you have a release schedule for product updates?</t>
  </si>
  <si>
    <t>State any plans to release a schedule of product updates.</t>
  </si>
  <si>
    <t>Provide a reference to this solution's release schedule.</t>
  </si>
  <si>
    <t>Answers to this question will reveal the solution provider’s ability to plan in the short term. This is valuable information for customers so they can anticipate updates and potential bug fixes.</t>
  </si>
  <si>
    <t>Follow-up inquiries for the solution provider’s solution update practices will be institution/implementation specific.</t>
  </si>
  <si>
    <t>Do you have a technology roadmap, for at least the next two years, for enhancements and bug fixes for the solution being assessed?</t>
  </si>
  <si>
    <t>State any plans to release a technology roadmap covering the next two years.</t>
  </si>
  <si>
    <t>Provide a reference to your technology roadmap.</t>
  </si>
  <si>
    <t>Answers to this question will reveal the solution provider’s ability to plan for the future of their solution.</t>
  </si>
  <si>
    <t>Follow-up inquiries for the solution provider’s technology planning practices will be institution/implementation specific.</t>
  </si>
  <si>
    <t>Can solution updates be completed without institutional involvement (i.e., technically or organizationally)?</t>
  </si>
  <si>
    <t>Summarize the institution's responsibilities during solution updates.</t>
  </si>
  <si>
    <t>The response to this question allows the institution to understand the information technology resources required to properly maintain the solution provider's system. Initial acquisition and setup is important to assess, but the long-term maintenance (and the risks that come with it) should be clearly defined. Use the response to this question to pivot to other questions and/or verify other solution provider responses.</t>
  </si>
  <si>
    <t>Vague responses to this question should be investigated further. Ask for additional documentation for customer responsibilities (in the context of information technology/security).</t>
  </si>
  <si>
    <t>Are upgrades or system changes installed during off-peak hours or in a manner that does not impact the customer?</t>
  </si>
  <si>
    <t>Decribe plans to minimize the impact of downtime based on predefined off-peak hours.</t>
  </si>
  <si>
    <t>Define current off-peak hours, including time zones as necessary.</t>
  </si>
  <si>
    <t>Restricting system updates to a standard maintenance timeframe is important for ensuring that changes to production systems do not impact operations. It’s also important for troubleshooting any problems that may occur as a result of the changes.</t>
  </si>
  <si>
    <t>Do procedures exist to provide that emergency changes are documented and authorized (including after-the-fact approval)?</t>
  </si>
  <si>
    <t>Describe plans to implement procedure ensuring that emergency changes are documented and authorized.</t>
  </si>
  <si>
    <t>Summarize implemented procedures ensuring that emergency changes are documented and authorized.</t>
  </si>
  <si>
    <t>In the context of the CIA triad, this question is focused on system integrity, ensuring that system changes are only executed by authorized users. In the event of emergency changes, accountability and post-action review are expected.</t>
  </si>
  <si>
    <t>Follow up with a robust question set if a solution provider cannot clearly state full control of the integrity of their system(s).</t>
  </si>
  <si>
    <t>Do you have a systems management and configuration strategy that encompasses servers, appliances, cloud services, applications, and mobile devices (company and employee owned)?</t>
  </si>
  <si>
    <t>Describe your intent to implement a systems management and configuration strategy.</t>
  </si>
  <si>
    <t>Summarize your systems management and configuration strategy.</t>
  </si>
  <si>
    <t>Will the institution's data be stored on any devices (database servers, file servers, SAN, NAS, etc.) configured with non-RFC 1918/4193 (i.e., publicly routable) IP addresses?*</t>
  </si>
  <si>
    <t>State the need for this strategy, in detail.</t>
  </si>
  <si>
    <t>Systems that are directly exposed to public internet resources are at greater risk than those that are not. Understanding the requirements for this configuration is important, particularly when assessing compensating controls.</t>
  </si>
  <si>
    <t>Ask the solution provider about its infrastructure and if there is a solution that eliminates the need for this environment.</t>
  </si>
  <si>
    <t>Is the transport of sensitive data encrypted using security protocols/algorithms (e.g., system-to-client)?*</t>
  </si>
  <si>
    <t>Describe why sensitive data is not encrypted in transport.</t>
  </si>
  <si>
    <t>Summarize your transport encryption strategy.</t>
  </si>
  <si>
    <t>The need for encryption in transport is unique to your institution's implementation of a system. In particular, the data flow between the system and the end users of the solution.</t>
  </si>
  <si>
    <t>Follow-up inquiries for data encryption between the system and end-users will be institution/implementation specific.</t>
  </si>
  <si>
    <t>Is the storage of sensitive data encrypted using security protocols/algorithms (e.g., disk encryption, at-rest, files, and within a running database)?*</t>
  </si>
  <si>
    <t>Describe why sensitive data is not encrypted in storage.</t>
  </si>
  <si>
    <t>Summarize your data encryption strategy and state what encryption options are available.</t>
  </si>
  <si>
    <t>The need for encryption at-rest is unique to your institution's implementation of a system. In particular, system components, architectures, and data flows all factor into the need for this control.</t>
  </si>
  <si>
    <t>Follow-up inquiries for data encryption at-rest will be institution/implementation specific.</t>
  </si>
  <si>
    <t>Do all cryptographic modules in use in your solution conform to the Federal Information Processing Standards (FIPS PUB 140-2 or 140-3)?*</t>
  </si>
  <si>
    <t>Provide a detailed description of all non-conforming modules.</t>
  </si>
  <si>
    <t>Provide reference to FIPS 140-3 validation certificates.</t>
  </si>
  <si>
    <t>Beware the use of proprietary encryption implementations. Open standard encryption, preferably mature, is often preferred. Although there may be cases in which that is not the case, be sure to understand the solution provider's infrastructure and the true security of a solution provider's solution.</t>
  </si>
  <si>
    <t>If the solution provider cannot accommodate open standards encryption requirements, direct them to NIST's Cryptographic Standards and Guidelines document &lt;https://csrc.nist.gov/Projects/Cryptographic-Standards-and-Guidelines&gt;.</t>
  </si>
  <si>
    <t>Will the institution's data be available within the system for a period of time at the completion of this contract?*</t>
  </si>
  <si>
    <t>Describe your data export procedures conducted at the termination of contract.</t>
  </si>
  <si>
    <t>State the length of time that the institution's data will be available in the system at the completion of the contract.</t>
  </si>
  <si>
    <t>When cancelling a solution, an institution will commonly want all institutional data that was provided to a solution provider. This questions allows the solution provider to state their general practices when a customer leaves their environment.</t>
  </si>
  <si>
    <t>A solution provider's response should be clear and concise. Be wary of vague responses to this questions and inquire about export specifics, as needed.</t>
  </si>
  <si>
    <t>Are ownership rights to all data, inputs, outputs, and metadata retained even through a provider acquisition or bankruptcy event?*</t>
  </si>
  <si>
    <t>Provide a detailed description why rights are not retained.</t>
  </si>
  <si>
    <t>Provide references, as needed.</t>
  </si>
  <si>
    <t>This question clarifies the position of the institution in the case of acquisition or bankruptcy. Expect clear responses to this question. If they are vague, be sure to follow up based on institutional counsel guidance.</t>
  </si>
  <si>
    <t>If a solution provider's response is unsatisfactory, engage institutional counsel to appropriately address any ownership concerns.</t>
  </si>
  <si>
    <t>Do backups containing the institution's data ever leave the institution's data zone either physically or via network routing?*</t>
  </si>
  <si>
    <t>Summarize why backups containing the institution's data leave the institution's data zone.</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</si>
  <si>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</si>
  <si>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backup procedures/practices will be institution/implementation specific.</t>
  </si>
  <si>
    <t>Is media used for long-term retention of business data and archival purposes stored in a secure, environmentally protected area?*</t>
  </si>
  <si>
    <t>State plans to store long-term media in environmentally protected areas.</t>
  </si>
  <si>
    <t>Provide a general summary of your archival environment.</t>
  </si>
  <si>
    <t>Managing media (and the data within) throughout its lifecycle is crucial to the protection of institutional data. The focus of this question is confidentiality, ensuring that media that may store institutional data is protected by well-established policy and procedure.</t>
  </si>
  <si>
    <t>Vague responses to this question should be investigated further. Ask for additional documentation and verify that procedure (and possibly training) exists to ensure proper media handling activity.</t>
  </si>
  <si>
    <t>At the completion of this contract, will data be returned to the institution and/or deleted from all your systems and archives?</t>
  </si>
  <si>
    <t xml:space="preserve">Please specify if it will be returned, deleted, or both. </t>
  </si>
  <si>
    <t>State plans to implement capabilities for the institution to retrieve its data.</t>
  </si>
  <si>
    <t>When cancelling a solution, an institution will commonly want all institutional data that was provided to a solution provider. This question allows the solution provider to state its general practices when a customer leaves its environment.</t>
  </si>
  <si>
    <t>Can the institution extract a full or partial backup of data?</t>
  </si>
  <si>
    <t>State plans to implement capabilities for the institution to extract a full or partial backup of data.</t>
  </si>
  <si>
    <t>Provide a general summary of how full and partial backups of data can be extracted.</t>
  </si>
  <si>
    <t>When cancelling a solution, an institution will commonly want all institutional data that was provided to a solution provider. The solution provider's response should verify if the institution can extract data or if it is a manual extraction by solution provider staff.</t>
  </si>
  <si>
    <t>Do current backups include all operating system software, utilities, security software, application software, and data files necessary for recovery?</t>
  </si>
  <si>
    <t>State plans to include the elements listed in DATA-13 in your backup strategy.</t>
  </si>
  <si>
    <t>Decribe your overall strategy to accomplish these elements.</t>
  </si>
  <si>
    <t>The purpose of this question is to define the scope of backup operations and the scope at which a solution provider may readily recover when backup restoration is required.</t>
  </si>
  <si>
    <t>Follow-up inquiries for backup content scope will be institution/implementation specific.</t>
  </si>
  <si>
    <t>Are you performing off-site backups (i.e., digitally moved off site)?</t>
  </si>
  <si>
    <t>State any plans to implement off-site virtual backups in your environment.</t>
  </si>
  <si>
    <t>Summarize your off-site backup strategy.</t>
  </si>
  <si>
    <t>When data is moved digitally (e.g., cloud provider, solution provider-owned facility, etc.) off-site, the policies and implemented procedures are important to know. The protections implemented to prevent compromise will be technical in nature and should be well-documented.</t>
  </si>
  <si>
    <t>Follow-up inquiries for off-site, digital backups will be institution/implementation specific.</t>
  </si>
  <si>
    <t>Are physical backups taken off-site (i.e., physically moved off site)?</t>
  </si>
  <si>
    <t>State any plans to implement off-site physical backups in your environment.</t>
  </si>
  <si>
    <t>Provide the distance (in miles) between the primary and off-site locations.</t>
  </si>
  <si>
    <t>When data is moved physically (e.g.,HDD, print, etc.) off-site, the policies and implemented procedures are important to know. Unencrypted data taken outside secured areas introduces unnecessary risks.</t>
  </si>
  <si>
    <t>Follow-up inquiries for off-site, physical backups will be institution/implementation specific.</t>
  </si>
  <si>
    <t>Are data backups encrypted?</t>
  </si>
  <si>
    <t>Summarize why backups are not encrypted.</t>
  </si>
  <si>
    <t>Summarize the encryption algorithm/strategy you are using to secure backups.</t>
  </si>
  <si>
    <t>The need for encryption at rest (for backups) is unique to your institution's implementation of a system. In particular, system components, architectures, and data flows all factor into the need for this control.</t>
  </si>
  <si>
    <t>Follow-up inquiries for data backup encryption at-rest will be institution/implementation specific.</t>
  </si>
  <si>
    <t>Do you have a media handling process that is documented and currently implemented that meets established business needs and regulatory requirements, including end-of-life, repurposing, and data-sanitization procedures?</t>
  </si>
  <si>
    <t>Provide a detailed summary of media handling processes that do exist.</t>
  </si>
  <si>
    <t>Provide documented details of this process (link or attached).</t>
  </si>
  <si>
    <t>Does the process described in DATA-15 adhere to DoD 5220.22-M and/or NIST SP 800-88 standards?</t>
  </si>
  <si>
    <t>State plans to adhere to DoD 5220.22-M and/or NIST SP 800-88 standards.</t>
  </si>
  <si>
    <t>Follow-up inquiries for DoD 5220.22-M and/or SP800-88 standards will be institution specific.</t>
  </si>
  <si>
    <t>Does your staff (or third party) have access to institutional data (e.g., financial, PHI, or other sensitive information) through any means?</t>
  </si>
  <si>
    <t>Summarize what access staff (or third parties) have to institutional data.</t>
  </si>
  <si>
    <t>Confidentiality is the focus of this question. Based on the capabilities of solution provider administrators, the institution may require additional safeguards to protect the confidentiality of data stored by or shared with a solution provider (e.g., additional layer of encryption, etc.).</t>
  </si>
  <si>
    <t>If institutional data is visible by the solution provider's system administrators, follow up with the solution provider to understand the scope of visibility, process/procedure that administrators follow, and use cases when administrators are allowed to access (view) institutional data.</t>
  </si>
  <si>
    <t>Do you have a documented and currently implemented strategy for securing employee workstations when they work remotely (i.e., not in a trusted computing environment)?</t>
  </si>
  <si>
    <t>Provide a detailed summary outlining the security controls implemented to protect the institution's data.</t>
  </si>
  <si>
    <t>Telecommuting in the IT world is the norm, and an institution should know that proper safeguards are in place when remote access is allowed. Solution Provider responses vary greatly, so confirm the context of the response if it is not clear. Many cloud services can only be managed remotely, so there is often a gray area to interpret for this response. In the context of the CIA triad, this question is focused on confidentiality. Printed documents, mobile device use, and remote access are all relevant to this question. A solution provider's response to this question will provide insight into their overall business process. Solution Provider business activity that poses additional security risks should be met with increased concern.</t>
  </si>
  <si>
    <t>Vague responses to this question should be investigated further. Ask for additional documentation and verify that procedure (and possibly training) exists to ensure proper customer data handling activity.</t>
  </si>
  <si>
    <t>Does the environment provide for dedicated single-tenant capabilities? If not, describe how your solution or environment separates data from different customers (e.g., logically, physically, single tenancy, multi-tenancy).</t>
  </si>
  <si>
    <t>Describe your plan to separate institution data from that of other customers.</t>
  </si>
  <si>
    <t>Describe or provide a reference to how institution data is separated from that of other customers.</t>
  </si>
  <si>
    <t>A solution provider's response to this question can reveal a system's infrastructure quickly. Off-point responses are common here, so general follow-up is often needed. Understanding how a solution provider segments its customers' data (or doesn't) affects various other controls, including network settings, use of encryption, access controls, etc. A solution provider's response here will influence potential follow-up inquiries for other HECVAT questions.</t>
  </si>
  <si>
    <t>Follow-up inquiries for dedicated single-tenant capabilities will be institution/implementation specific.</t>
  </si>
  <si>
    <t>Are ownership rights to all data, inputs, outputs, and metadata retained by the institution?</t>
  </si>
  <si>
    <t>Describe in detail why ownership rights are not retained by the institution.</t>
  </si>
  <si>
    <t>Provide reference to your data ownership documention.</t>
  </si>
  <si>
    <t>This question clarifies the operating model of a solution provider and provides insight into the solution provider-customer paradigm of a company. Knowing whether the institution is of value to a solution provider or if the institution's data is of value to a solution provider should weigh heavily in the decision-making process.</t>
  </si>
  <si>
    <t>In the event of imminent bankruptcy, closing of business, or retirement of service, will you provide 90 days for customers to get their data out of the system and migrate applications?</t>
  </si>
  <si>
    <t>Provide a detailed summary to support your selection.</t>
  </si>
  <si>
    <t>State how the institution will be notified of imminent termination.</t>
  </si>
  <si>
    <t>Are involatile backup copies made according to predefined schedules and securely stored and protected?</t>
  </si>
  <si>
    <t>Ensure that response addresses involatile storage and lists retention periods.</t>
  </si>
  <si>
    <t>State how the institution's data is protected from system failures and ransomware.</t>
  </si>
  <si>
    <t>If your strategy uses different processes for services and data, ensure that all strategies are clearly stated and supported.</t>
  </si>
  <si>
    <t>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t>
  </si>
  <si>
    <t>An institution's use case will drive the requirements for backup strategy. Ensure that the institution's use case and risk tolerance can be met by solution provider systems.</t>
  </si>
  <si>
    <t>Do you have a cryptographic key management process (generation, exchange, storage, safeguards, use, vetting, and replacement) that is documented and currently implemented, for all system components (e.g., database, system, web, etc.)?</t>
  </si>
  <si>
    <t>Summarize your cryptographic key management process.</t>
  </si>
  <si>
    <t>Understanding how key management is handled and the safeguards implemented by the solution provider to ensure key confidentiality in all components of a system(s) can provide insight into other complex details of a solution provider's infrastructure. Use solution provider responses to this question as a way to pivot to other infrastructure specifics, as needed to clarify potential risks.</t>
  </si>
  <si>
    <t>Follow up with the solution provider to ensure that all components of the system are considered. This includes system-to-system, system-to-client, applications, system accounts, etc.</t>
  </si>
  <si>
    <t>Select your hosting option.</t>
  </si>
  <si>
    <t>If/then: If Self-managed, populate the solution provider answer for questions DCTR 02, 08, 16-18 with cell B25 in the Auto Responses sheet; If Physical co-location, populate solution provider answer for  DCTR 02-15 with B25; if Virtual Co-location, populate solution provider answer for DCTR 02-04, 07-08, 10, 16-18 with B25; If AWS, Azure, or GCP, populate 03, 07-08, 10, 16-18 with B25; if Other populate DCTR 02-03, 07-08, 10 with B25</t>
  </si>
  <si>
    <t>If you are using an option not listed, or a combination of options, select "Other." Your selection here will determine which questions below are required.</t>
  </si>
  <si>
    <t>Understanding the hosting environment may reveal infrastructure risks that may not be apparent by other means and provides context to the responses provided throughout this HECVAT.</t>
  </si>
  <si>
    <t>Follow-up inquiries for hosting options will be institution/implementation specific.</t>
  </si>
  <si>
    <t>Is a SOC 2 Type 2 report available for the hosting environment?</t>
  </si>
  <si>
    <t>Obtain the report if possible and add it to your submission.</t>
  </si>
  <si>
    <t>This question is relative to the response above. Understanding the ownership structure of the facility that will host institutional data is important for setting availability expectations and ensuring that proper contract terms are in place to protect the institution due to use of third parties. If a solution provider uses a third-party solution provider to provide data center solutions, having that solution provider's SOC 2 Type 2 provides additional insight. The ability to assess these "forth-party" solution providers is based on your institution's resources. The solution provider is responsible for providing this information; ensure that they handle their solution providers properly.</t>
  </si>
  <si>
    <t>Follow-up inquiries for additional solution provider's SOC 2 Type 2 reports will be institution/implementation specific.</t>
  </si>
  <si>
    <t>Are you generally able to accommodate storing each institution's data within its geographic region?</t>
  </si>
  <si>
    <t>Please indicate which geographic regions you can provide storage in the Additional Info column.</t>
  </si>
  <si>
    <t>Under what circumstances would institutional data leave a designated region or regions?</t>
  </si>
  <si>
    <t>An institution's location will dictate what laws and regulations apply. Because solution providers may not know where all of their customers reside, it is imperative that solution providers are able to accommodate geographic requirements for their customers. Although it is unfair to expect support for all geographic regions in common infrastructure/platform/software-as-a-service, solution providers are expected to be absolutely clear about the regions they leverage and/or support.</t>
  </si>
  <si>
    <t>If a solution provider is unable to accommodate storing/processing institutional data within specific regions, ask them why they are unable to. Try to determine if it's an infrastructure issue (scalability), a cost-reduction strategy (size/maturity), or some other issue.</t>
  </si>
  <si>
    <t>Are the data centers staffed 24 hours a day, seven days a week (i.e., 24 x 7 x 365)?</t>
  </si>
  <si>
    <t>State any plans to staff data centers 24 x 7 x 365.</t>
  </si>
  <si>
    <t>Describe the on-site staff capabilities.</t>
  </si>
  <si>
    <t>Solution Providers that operate their own datacenter(s) can implement their own monitoring strategy. Use the solution provider's response to this questions to verify/validate other responses related to ownership/co-location/physical security.</t>
  </si>
  <si>
    <t>Follow-up inquiries for data center staffing will be institution/implementation specific.</t>
  </si>
  <si>
    <t>Are your servers separated from other companies via a physical barrier, such as a cage or hard walls?</t>
  </si>
  <si>
    <t>State plans to separate your servers from others via a physical barrier.</t>
  </si>
  <si>
    <t>Describe your physical barrier strategy.</t>
  </si>
  <si>
    <t>This question is primarily focused on system integrity. If institutional data is stored in a system that is not physically secured from unauthorized access, the need for compensating controls is often higher. Depending on the use case or solution provider infrastructure, this may not be relevant.</t>
  </si>
  <si>
    <t>Follow-up inquiries for system physical security will be institution/implementation specific.</t>
  </si>
  <si>
    <t>Does a physical barrier fully enclose the physical space, preventing unauthorized physical contact with any of your devices?*</t>
  </si>
  <si>
    <t>State plans to implement a physical barrier to prevent physical contact with any of your devices.</t>
  </si>
  <si>
    <t>Are your primary and secondary data centers geographically diverse?</t>
  </si>
  <si>
    <t>Describe any plans to implement.</t>
  </si>
  <si>
    <t>State your primary and secondary data center locations. For cloud infrastructures, state the primary and secondary zones.</t>
  </si>
  <si>
    <t>When planning for business continuity and disaster recovery, considering geographic diversity of a solution provider's operating environment will help analysts better understand risk due to widespread technical issues as well as weather and environmental considerations.</t>
  </si>
  <si>
    <t>Follow-up inquiries for geographic diversity in datacenters will be institution/implementation specific.</t>
  </si>
  <si>
    <t>Is the service hosted in a high-availability environment?</t>
  </si>
  <si>
    <t>Describe any plans to implement a high-availability environment for your systems.</t>
  </si>
  <si>
    <t>Provide a summary to support your response selection.</t>
  </si>
  <si>
    <t>In the context of the CIA triad, this question is focused on the availability of a system (or set of systems).</t>
  </si>
  <si>
    <t>The weight placed on the solution provider's response will be specific to the institution's use case and solution requirements.</t>
  </si>
  <si>
    <t>Is redundant power available for all data centers where institutional data will reside?</t>
  </si>
  <si>
    <t>Describe any plans to implement a redundant power environment for your systems.</t>
  </si>
  <si>
    <t>Provide a detailed description of the implemented strategy (i.e.,batteries, generator).</t>
  </si>
  <si>
    <t>Are redundant power strategies tested?*</t>
  </si>
  <si>
    <t>State plans to implement redundant power testing for your systems.</t>
  </si>
  <si>
    <t>State how often redundant power strategies are tested and the date of the last successful test.</t>
  </si>
  <si>
    <t>Installing (potential) redundant power and regularly testing strategies to ensure they will work when needed are very different. Vague responses to this question should be met with concern and appropriate follow up, based on your institution's risk tolerance.</t>
  </si>
  <si>
    <t>Follow-up inquiries for redundant power testing details will be institution/implementation specific.</t>
  </si>
  <si>
    <t>Does the center where the data will reside have cooling and fire-suppression systems that are active and regularly tested?</t>
  </si>
  <si>
    <t>Installing appropriate environmental controls is crucial to maintaining the integrity of the hosting site. Vague responses to this question should be met with concern and appropriate follow up, based on your institutions risk tolerance.</t>
  </si>
  <si>
    <t>Follow-up inquiries for cooling and fire suppression systems will be institution/implementation specific.</t>
  </si>
  <si>
    <t>Do you have Internet Service Provider (ISP) redundancy?</t>
  </si>
  <si>
    <t>State the ISP provider(s) in addition to the number of ISPs that provide connectivity.</t>
  </si>
  <si>
    <t>State how many Internet Service Providers (ISPs) provide connectivity to each data center where the institution's data will reside.</t>
  </si>
  <si>
    <t>Does every data center where the institution's data will reside have multiple telephone company or network provider entrances to the facility?</t>
  </si>
  <si>
    <t>State plans to implement diversity of path in your network provider connections.</t>
  </si>
  <si>
    <t>Provide a brief description for each datacenter.</t>
  </si>
  <si>
    <t>Do you require multifactor authentication for all administrative accounts in your environment?</t>
  </si>
  <si>
    <t>Describe plans to implement MFA.</t>
  </si>
  <si>
    <t>State which model of MFA you are using.</t>
  </si>
  <si>
    <t>2FA/MFA, implemented correctly, strengthens the security state of a system. 2FA/MFA is commonly implemented and in many use cases is a requirement for account protection purposes.</t>
  </si>
  <si>
    <t>Are you using your cloud provider's available hardening tools or pre-hardened images?</t>
  </si>
  <si>
    <t>Describe how you alternately harden your images.</t>
  </si>
  <si>
    <t>In the context of the CIA triad, this question is focused on the integrity of a system (or set of systems).</t>
  </si>
  <si>
    <t>Ask the solution provider about their system lifecycle practices and security methodology.</t>
  </si>
  <si>
    <t>Does your cloud solution provider have access to your encryption keys?</t>
  </si>
  <si>
    <t>Describe your key management practices.</t>
  </si>
  <si>
    <t>Are you utilizing a stateful packet inspection (SPI) firewall?*</t>
  </si>
  <si>
    <t>Describe any plans to implement a SPI firewall.</t>
  </si>
  <si>
    <t>Describe the currently implemented SPI firewall.</t>
  </si>
  <si>
    <t>The use case, vendor infrastructure, and types of services offered will greatly affect the need for various firewalling devices. The focus of this question is integrity, ensuring that the systems hosting institutional data are limited in need-only communications.</t>
  </si>
  <si>
    <t>Follow-up inquiries for firewall capabilities will be institution/implementation specific.</t>
  </si>
  <si>
    <t>Do you have a documented policy for firewall change requests?*</t>
  </si>
  <si>
    <t>Describe your plans to implement a documented policy for firewall change requests.</t>
  </si>
  <si>
    <t>Describe your documented firewall change request policy.</t>
  </si>
  <si>
    <t>In the context of the CIA triad, this question is focused on system integrity, ensuring that system changes are only executed by authorized users. Any change to a verified, known, secure environment should be carefully evaluated by stakeholders in a structured manner.</t>
  </si>
  <si>
    <t>Follow-up inquiries for firewall change requests will be institution/implementation specific.</t>
  </si>
  <si>
    <t>Have you implemented an intrusion detection system (network-based)?*</t>
  </si>
  <si>
    <t>Describe your plan to implement an intrusion detection system in your environment.</t>
  </si>
  <si>
    <t>Describe the currently implemented IDS.</t>
  </si>
  <si>
    <t>It is important to have detective capabilities in an information system to protect institutional data. Because this is somewhat expected in information systems, solution providers without IDSs implemented should raise concerns. Compensating controls need future evaluation, if provided by the solution provider.</t>
  </si>
  <si>
    <t>A security program with limited resources for event detection is not effective. Inquiries should include training for staff, reasoning behind not using IDS technologies, and how systems are monitored. Additional questions about a SIEM and other tool may be appropriate.</t>
  </si>
  <si>
    <t>Do you employ host-based intrusion detection?*</t>
  </si>
  <si>
    <t>Describe your plan to implement host-based intrusion detection system capabilities in your environment.</t>
  </si>
  <si>
    <t>Describe the currently implemented host-based IDS solution(s).</t>
  </si>
  <si>
    <t>Ask the solution provider to summarize why host-based intrusion detection tools are not implemented in their environment. What compensating controls are in place to detect configuration changes and/or failures of integrity?</t>
  </si>
  <si>
    <t>Are audit logs available for all changes to the network, firewall, IDS, and IPS systems?*</t>
  </si>
  <si>
    <t>State plans to implement auditing capabilities for your network, firewall, IDS, and/or IPS.</t>
  </si>
  <si>
    <t>Describe your current network systems logging strategy.</t>
  </si>
  <si>
    <t>Strong logging capabilities are vital to the proper management of a network. Implementing an immature system that lacks sufficient logging capabilities exposes an institution to great risk.</t>
  </si>
  <si>
    <t>If a weak response is given to this answer, it is an indicator that a nontechnical representative populated the document and response scrutiny should be increased. If a solution provider does not answer appropriately, a follow-up request to have the question fully answered is appropriate.</t>
  </si>
  <si>
    <t>Is authority for firewall change approval documented? Please list approver names or titles in Additional Info.</t>
  </si>
  <si>
    <t>Describe how firewall changes are approved.</t>
  </si>
  <si>
    <t>List approver names or titles.</t>
  </si>
  <si>
    <t>Modifications to firewall rule sets can have significant repercussions. To ensure the integrity of the rule set, this question targets the individual (or responsible party) for changes and the reasoning behind their authority.</t>
  </si>
  <si>
    <t>Ensure that a separation of duties exists in network security configurations. Pay close attention to responsibility overlap in small organizations, where staff often fill multiple roles.</t>
  </si>
  <si>
    <t>Have you implemented an intrusion prevention system (network-based)?</t>
  </si>
  <si>
    <t>Describe your plan to implement an intrusion prevention system in your environment.</t>
  </si>
  <si>
    <t>Describe the currently implemented IPS.</t>
  </si>
  <si>
    <t>It is important to have preventive capabilities in an information system to protect institutional data. Because this is somewhat expected in information systems, solution providers without IPSs implemented should raise concerns. Compensating controls need future evaluation, if provided by the solution provider.</t>
  </si>
  <si>
    <t>A security program with limited resources for active prevention is inefficient. Inquiries should include training for staff, reasoning behind not using IPS technologies, and how systems are actively protected and how malicious activity is stopped.</t>
  </si>
  <si>
    <t>Do you employ host-based intrusion prevention?</t>
  </si>
  <si>
    <t>Describe your plan to implement host-based intrusion prevention system capabilities in your environment.</t>
  </si>
  <si>
    <t>Describe the currently implemented host-based IPS solution(s).</t>
  </si>
  <si>
    <t>Ask the solution provider to summarize why host-based intrusion prevention tools are not implemented in their environment. What compensating controls are in place to detect malicious activity and to actively prevent its function?</t>
  </si>
  <si>
    <t>Are you employing any next-generation persistent threat (NGPT) monitoring?</t>
  </si>
  <si>
    <t>Describe your intent to implement NGPT monitoring.</t>
  </si>
  <si>
    <t>Describe your NGPT monitoring strategy.</t>
  </si>
  <si>
    <t>This question is primarily focused on determining the maturity of a solution provider's security program and their ability to implement and operate cutting-edge technologies. Investment in advanced technologies may indicate appropriate security program capabilities.</t>
  </si>
  <si>
    <t>Follow-up inquiries for next-generation persistent threat monitoring will be institution/implementation specific.</t>
  </si>
  <si>
    <t>Is intrusion monitoring performed internally or by a third-party service?</t>
  </si>
  <si>
    <t>In addition to stating your intrusion monitoring strategy, provide a brief summary of its implementation.</t>
  </si>
  <si>
    <t>This question is primarily focused on the capability of a solution provider's security program. Understanding the size and skillsets of a solution provider (taken from other responses) is needed to determine the appropriateness of the solution provider's response to this question.</t>
  </si>
  <si>
    <t>Follow-up inquiries for intrusion monitoring will be institution/implementation specific.</t>
  </si>
  <si>
    <t>Do you monitor for intrusions on a 24 x 7 x 365 basis?</t>
  </si>
  <si>
    <t>State plans to implement 24 x 7 x 365 intrusion monitoring in your environment(s).</t>
  </si>
  <si>
    <t>Provide a brief summary of this activity.</t>
  </si>
  <si>
    <t>This question is primarily focused on system(s) integrity. If institutional data is stored in a system that is not physically secured from unauthorized access, the need for compensating controls is often higher. Depending on the use case or solution provider infrastructure, this may not be relevant.</t>
  </si>
  <si>
    <t>Follow-up inquiries for 24 x 7 x 365 monitoring will be institution/implementation specific.</t>
  </si>
  <si>
    <t>Do you have a documented patch management process?*</t>
  </si>
  <si>
    <t>In the context of the CIA triad, this question is focused on system integrity, ensuring that system changes are only executed according to policy. Additionally, it is expected that devices used to access the solution provider's systems are properly managed and secured.</t>
  </si>
  <si>
    <t>Follow up with a robust question set if the solution provider cannot clearly state full control of their system patching strategy. Questions about patch testing, testing environments, threat mitigation, incident remediation, etc., are appropriate.</t>
  </si>
  <si>
    <t>Can your organization comply with institutional policies on privacy and data protection with regard to users of institutional systems, if required?*</t>
  </si>
  <si>
    <t>Summarize why you will not comply with the institution's IT policy with regards to user privacy and data protection.</t>
  </si>
  <si>
    <t>State that you have reviewed the institution's IT policies with regards to user privacy and data protection.</t>
  </si>
  <si>
    <t>This is a general inquiry to determine if the solution provider has reviewed the institution's policies and is committed to complying with them.</t>
  </si>
  <si>
    <t>If a solution provider is vague in their response, follow up with direct questions about the institution's policies and ensure the expectation of compliance is clear with the solution provider.</t>
  </si>
  <si>
    <t>Is your company subject to the institution's geographic region's laws and regulations?*</t>
  </si>
  <si>
    <t>State the country that governs and regulates your company.</t>
  </si>
  <si>
    <t>This is a general inquiry to determine if the solution provider is well-versed in applicable laws and regulations that apply in the institution's region of business operation.</t>
  </si>
  <si>
    <t>If a solution provider is vague in their response, follow up with direct questions about doing business in your state/region/country and any laws that are pertinent to the institution.</t>
  </si>
  <si>
    <t>Can you accommodate encryption requirements using open standards?</t>
  </si>
  <si>
    <t>Do you have a documented systems development life cycle (SDLC)?</t>
  </si>
  <si>
    <t>State any plans to implement an SDLC.</t>
  </si>
  <si>
    <t>Briefly summarize your SDLC or provide a link or attachment.</t>
  </si>
  <si>
    <t>Mature solution lifecycle management can position a solution provider to sufficiently plan, implement, and manage systems that better protect institutional data.</t>
  </si>
  <si>
    <t>Although withdrawn by NIST, the Security Considerations in the Systems Development Life Cycle (SP 800-64r2) document is an excellent resource to provide guidance to solution providers (i.e., set expectations). Follow-up questions to SDLC use will be institution/implementation specific.</t>
  </si>
  <si>
    <t>Do you perform background screenings or multi-state background checks on all employees prior to their first day of work?</t>
  </si>
  <si>
    <t>State plans to implement background check elements into your hiring process.</t>
  </si>
  <si>
    <t>Summarize your background check practices.</t>
  </si>
  <si>
    <t>The use of detective and preventive controls in the hiring process serves a valuable role in protecting institutional data. As these are often HR documented policies, a solution provider should have their practices well-documented and ready for review, upon request.</t>
  </si>
  <si>
    <t>Ask the solution provider if background checks and/or screening are conducted in any capacity, at any time during the employment period. Ask about the precautions they take to ensure the intellectual property is secured and inquire if user data is treated in an appropriate manner.</t>
  </si>
  <si>
    <t>Do you require new employees to fill out agreements and review policies?</t>
  </si>
  <si>
    <t>Summarize why new employees are not required to accept agreements or review policy.</t>
  </si>
  <si>
    <t>Summarize the required agreements and reviewed policies.</t>
  </si>
  <si>
    <t>Setting the expectation of performance and increasing awareness of security-related responsibilities are part of these initial-hiring documents. Oftentimes these agreements and reviews are conducted during orientation for new employees.</t>
  </si>
  <si>
    <t>If a solution provider's practices are not clear, inquire about training requirements for employees, especially the frequency and scope of content.</t>
  </si>
  <si>
    <t>Do you have a documented information security policy?</t>
  </si>
  <si>
    <t>State plans to implement information security policy at your company.</t>
  </si>
  <si>
    <t>Provide a reference to your information security policy or submit documentation with this fully populated HECVAT.</t>
  </si>
  <si>
    <t>A shared security [responsibility] environment is expected of solution providers in today's world. Security offices alone cannot protect an institution's data. Information security, ingrained in an organization, is the best case scenario for the protection of institutional data. Security awareness and practice start in a solution provider's policies. The ability for the solution provider to respond effectively (and quickly) to a security incident is of the utmost importance. The size of a solution provider's security office will determine its capabilities during a security incident, but the incident response plan will oftentimes determine its effectiveness. Use the knowledge of this response when evaluating other solution provider statements, particularly when discussing degraded operation states.</t>
  </si>
  <si>
    <t>If the solution provider does not have an incident response plan, point them to the NIST Computer Security Incident Handling Guide &lt;https://csrc.nist.gov/publications/detail/sp/800-61/rev-2/final&gt;.</t>
  </si>
  <si>
    <t>Are information security principles designed into the product lifecycle?</t>
  </si>
  <si>
    <t>State why security principles are not designed into the product lifecycle.</t>
  </si>
  <si>
    <t>Summarize the information security principles designed into the product lifecycle.</t>
  </si>
  <si>
    <t>Will you comply with applicable breach notification laws?</t>
  </si>
  <si>
    <t>Summarize why you will not comple with applicable breach notification laws.</t>
  </si>
  <si>
    <t>State how quickly the institution will be notified of a data breach or security incident.</t>
  </si>
  <si>
    <t>Do you have an information security awareness program?</t>
  </si>
  <si>
    <t>State plans to implement an information security awareness program.</t>
  </si>
  <si>
    <t>Summarize your information security awareness program.</t>
  </si>
  <si>
    <t>Setting the expectation of security-related responsibilities throughout an organzation is favored in an information security awareness program. Solution Providers without an information security awareness campaign should be met with scrutiny on how security policies and procedures are implemented in their environment.</t>
  </si>
  <si>
    <t>Follow-up inquiries for information security awareness programs will be institution/implementation specific.</t>
  </si>
  <si>
    <t>Is security awareness training mandatory for all employees?</t>
  </si>
  <si>
    <t>State plans to make security awareness training mandatory for all employees.</t>
  </si>
  <si>
    <t>Summarize your security awareness training content and state how frequently employees are required to undergo security awareness training.</t>
  </si>
  <si>
    <t>Do you have process and procedure(s) documented, and currently followed, that require a review and update of the access list(s) for privileged accounts?</t>
  </si>
  <si>
    <t>Describe plans to implement privileged account access list reviews to your environment.</t>
  </si>
  <si>
    <t>Provide a brief summary and the implement review interval.</t>
  </si>
  <si>
    <t>Protecting privileged accounts is crucial to maintaining system integrity in any environment. This question is targeting privilege creep and unmanaged privileged acccounts to determine if the solution provider properly manages access control in their application/system environments.</t>
  </si>
  <si>
    <t>Ask the solution provider to summarize their implemented policies and/or procedures.</t>
  </si>
  <si>
    <t>Do you have documented, and currently implemented, internal audit processes and procedures?</t>
  </si>
  <si>
    <t>State plans to document and implement internal audit process and procedure in your environment.</t>
  </si>
  <si>
    <t>Summarize your internal audit processes and procedures.</t>
  </si>
  <si>
    <t>The role of an internal auditor is to verify implemented controls and highlight areas in need of improvement. Solution Providers without internal audit processes and procedures should be met with scrutiny on how security policies and procedures are monitored and verified in their environment.</t>
  </si>
  <si>
    <t>Follow-up inquiries for internal audit processes and procedures will be institution/implementation specific.</t>
  </si>
  <si>
    <t>Does your organization have physical security controls and policies in place?</t>
  </si>
  <si>
    <t>Describe your intent to implement physical security controls and policies.</t>
  </si>
  <si>
    <t>Provide a copy of your physical security controls and policies along with this document (link or attached).</t>
  </si>
  <si>
    <t>This question aims to understand the physical security state of the solution provider's operating environment and whether or not physical assets are appropriately protected.</t>
  </si>
  <si>
    <t>Follow-up inquiries for physical security controls and policies will be institution/implementation specific.</t>
  </si>
  <si>
    <t>Do you have a formal incident response plan?</t>
  </si>
  <si>
    <t>State plans to formalize an incident response plan.</t>
  </si>
  <si>
    <t>Summarize or provide a link to your formal incident response plan.</t>
  </si>
  <si>
    <t>The ability for the solution provider to respond effectively (and quickly) to a security incident is of the utmost importance. The size of a solution provider's security office will determine their capabilities during a security incident, but the incident response plan will oftentimes determine their effectiveness. Use the knowledge of this response when evaluating other solution provider statements, particularly when discussing degraded operation states.</t>
  </si>
  <si>
    <t>If the solution provider does not have an incident response plan, direct them to the NIST Computer Security Incident Handling Guide &lt;https://csrc.nist.gov/publications/detail/sp/800-61/rev-2/final&gt;.</t>
  </si>
  <si>
    <t>Do you either have an internal incident response team or retain an external team?</t>
  </si>
  <si>
    <t>Describe your timeline for implementing such a process for response and reporting.</t>
  </si>
  <si>
    <t>Summarize your incident response and reporting processes.</t>
  </si>
  <si>
    <t>The ability for the solution provider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t>
  </si>
  <si>
    <t>Do you have the capability to respond to incidents on a 24 x 7 x 365 basis?</t>
  </si>
  <si>
    <t>State plans for acquiring internal resources or an external team.</t>
  </si>
  <si>
    <t>Summarize your internal approach or reference your third-party contractor.</t>
  </si>
  <si>
    <t>The incident team structure (internal vs. external), size, and capabilities of a solution provider have a significant impact on their ability to respond to and protect an institution's data. Use the knowledge of this response when evaluating other solution provider statements.</t>
  </si>
  <si>
    <t>If the solution provider does not have an incident response team, direct them to the NIST Computer Security Incident Handling Guide &lt;https://csrc.nist.gov/publications/detail/sp/800-61/rev-2/final&gt;.</t>
  </si>
  <si>
    <t>Do you carry cyber-risk insurance to protect against unforeseen service outages, data that is lost or stolen, and security incidents?</t>
  </si>
  <si>
    <t>State plans to implement coverage in the future or how you can provide breach/liabilty coverage to the institution without it.</t>
  </si>
  <si>
    <t>Describe the coverage in place for this solution.</t>
  </si>
  <si>
    <t>The capacity for the solution provider to respond effectively (and quickly) to a security incident is of the utmost importance. The size and talent of a solution provider's incident response team will determine their capabilities during a security incident. Use the knowledge of this response when evaluating other solution provider statements, particularly when discussing degraded operation states.</t>
  </si>
  <si>
    <t>Are your systems and applications scanned with an authenticated user account for vulnerabilities (that are remediated) prior to new releases?*</t>
  </si>
  <si>
    <t>Describe plans to implement application vulnerability scanning (and remediation) prior to release.</t>
  </si>
  <si>
    <t>Provide a brief description.</t>
  </si>
  <si>
    <t>Modern technologies allow for rapid deployment of features, and with them come changes to an established code environment. The focus of this question is to verify a solution provider's practice of regression testing their code and verifying that previously nonexistent risks are not introduced into a known, secured environment.</t>
  </si>
  <si>
    <t>Ask if there are plans to implement these processes. Ask the solution provider to summarize their decision behind not scanning their applications for vulnerabilities prior to release.</t>
  </si>
  <si>
    <t>Will you provide results of application and system vulnerability scans to the institution?*</t>
  </si>
  <si>
    <t>Describe why security scan results will not be provided to the institution.</t>
  </si>
  <si>
    <t>Provide a reference to security scan documentation.</t>
  </si>
  <si>
    <t>If a solution provider is scanning its applications and/or systems, oftentimes an institution will want to review the report, if possible. Preferably, any finding on the reports will have a matching mitigation action.</t>
  </si>
  <si>
    <t>If a solution provider is hesitant to share the report, ask for a summarized version; some insight is better than none.</t>
  </si>
  <si>
    <t>Will you allow the institution to perform its own vulnerability testing and/or scanning of your systems and/or application, provided that testing is performed at a mutually agreed upon time and date?*</t>
  </si>
  <si>
    <t>Provide a brief summary for your response.</t>
  </si>
  <si>
    <t>Provide reference to the process or procedure to set up security testing times and scopes.</t>
  </si>
  <si>
    <t>Many higher education institutions are capable of performing vulnerability assessments and/or penetration testing on their solution providers' infrastructures. This question confirms the possibility of conducting these actions against the solution provider's infrastructure.</t>
  </si>
  <si>
    <t>Follow-up inquiries for vulnerability scanning and penetration testing will be institution/implementation specific.</t>
  </si>
  <si>
    <t>Have your systems and applications had a third-party security assessment completed in the last year?</t>
  </si>
  <si>
    <t>State plans to have your systems and applications assessed by a third party.</t>
  </si>
  <si>
    <t>Provide the results with this document (link or attached), if possible. State the date of the last completed third-party security assessment.</t>
  </si>
  <si>
    <t>External verification of system and application security controls are important when managing a system. Trust, but verify, is the focus of this question. HECVAT responses are taken at face value and verified within reason, in most cases. When a solution provider can attest to and provide externally provided evidence supporting that attestation, it goes a long way in building trust that the solution provider will appropriately protect institutional data.</t>
  </si>
  <si>
    <t>Ask if there has ever been a vulnerability scan. A short lapse in external assessment validity can be understood (if there is a planned assessment), but a significant time lapse or no scan whatsoever is cause for elevated levels of concern.</t>
  </si>
  <si>
    <t>Do you regularly scan for common web application security vulnerabilities (e.g., SQL injection, XSS, XSRF, etc.)?</t>
  </si>
  <si>
    <t>Ensure that all elements of VULN-05 are clearly stated in your response.</t>
  </si>
  <si>
    <t>The adherence to secure coding best practices better positions a solution provider to maintain the CIA triad. Use the knowledge of this response when evaluating other solution provider statements, particularly those focused on development and the protection of communications. Solution Providers should be monitoring for and addressing these issues in their solutions.</t>
  </si>
  <si>
    <t>If information security principles are not designed into the product lifecycle, point the solution provider to OWASP's Secure Coding Practices - Quick Reference Guide &lt;https://www.owasp.org/index.php/OWASP_Secure_Coding_Practices_-_Quick_Reference_Guide&gt;. Inquire about the tools a solution provider uses, the interval at which systems are monitored/mitigated, and who is responsible for the process/procedure in place for this monitoring.</t>
  </si>
  <si>
    <t>Are your systems and applications regularly scanned externally for vulnerabilities?</t>
  </si>
  <si>
    <t>Describe any plans to implement external vulnerability scanning for your applications.</t>
  </si>
  <si>
    <t>Decribe your external application vulnerability scanning strategy.</t>
  </si>
  <si>
    <t>External verification of application security controls is important when managing a system. Trust, but verify, is the focus of this question. HECVAT responses are taken at face value and verified within reason, in most cases. When a solution provider can attest to and provide externally provided evidence supporting that attestation, it goes a long way in building trust that the solution provider will appropriately protect institutional data.</t>
  </si>
  <si>
    <t>If "no," inquire if there has ever been a vulnerability scan. A short lapse in external assessment validity can be understood (if there is a planned assessment), but a significant time lapse or no scan whatsoever is cause for elevated levels of concern.</t>
  </si>
  <si>
    <t>Do your workforce members receive regular training related to the Health Insurance Portability and Accountability Act (HIPAA) Privacy and Security Rules and the HITECH Act?*</t>
  </si>
  <si>
    <t>Case-specific</t>
  </si>
  <si>
    <t>If REQU-05 is no, populate solution provider answer with B6 in Auto Responses tab</t>
  </si>
  <si>
    <t>Refer to HIPAA regulations documentation for supplemental guidance in this section.</t>
  </si>
  <si>
    <t>HIPAA</t>
  </si>
  <si>
    <t>Refer to HIPAA documentation or your institution's Chief HIPAA Security Officer.</t>
  </si>
  <si>
    <t>Have you identified areas of risk?*</t>
  </si>
  <si>
    <t>Have the relevant policies/plans been tested?*</t>
  </si>
  <si>
    <t>Have you entered into a Business Associate Agreements with all subcontractors who may have access to protected health information (PHI)?*</t>
  </si>
  <si>
    <t>Do you monitor or receive information regarding changes in HIPAA regulations?</t>
  </si>
  <si>
    <t>Has your organization designated HIPAA Privacy and Security officers as required by the rules?</t>
  </si>
  <si>
    <t>Do you comply with the requirements of the Health Information Technology for Economic and Clinical Health Act (HITECH)?</t>
  </si>
  <si>
    <t>Have you conducted a risk analysis as required under the HIPAA Security Rule?</t>
  </si>
  <si>
    <t>Have you taken actions to mitigate the identified risks?</t>
  </si>
  <si>
    <t>Does your application require user and system administrator password changes at a frequency no greater than 90 days?</t>
  </si>
  <si>
    <t>Does your application require users to set their own password after an administrator reset or on first use of the account?</t>
  </si>
  <si>
    <t>Does your application lock out an account after a number of failed login attempts?</t>
  </si>
  <si>
    <t>Does your application automatically lock or log-out an account after a period of inactivity?</t>
  </si>
  <si>
    <t>Are passwords visible in plain text, whether when stored or entered, including service level accounts (i.e., database accounts, etc.)?</t>
  </si>
  <si>
    <t>If the application is institution-hosted, can all service level and administrative account passwords be changed by the institution?</t>
  </si>
  <si>
    <t>Does your application provide the ability to define user access levels?</t>
  </si>
  <si>
    <t>Does your application support varying levels of access to administrative tasks defined individually per user?</t>
  </si>
  <si>
    <t>Does your application support varying levels of access to records based on user ID?</t>
  </si>
  <si>
    <t>Is there a limit to the number of groups to which a user can be assigned?</t>
  </si>
  <si>
    <t>Do accounts used for solution provider-supplied remote support abide by the same authentication policies and access logging as the rest of the system?</t>
  </si>
  <si>
    <t>Does the application log record access including specific user, date/time of access, and originating IP or device?</t>
  </si>
  <si>
    <t>Does the application log administrative activity, such as user account access changes and password changes, including specific user, date/time of changes, and originating IP or device?</t>
  </si>
  <si>
    <t>Do you retain logs for at least as long as required by HIPAA regulations?</t>
  </si>
  <si>
    <t xml:space="preserve">List how long you retain relevant logs. </t>
  </si>
  <si>
    <t>Can the application logs be archived?</t>
  </si>
  <si>
    <t>Can the application logs be saved externally?</t>
  </si>
  <si>
    <t>Do you have a disaster recovery plan and emergency mode operation plan?</t>
  </si>
  <si>
    <t>Can you provide a HIPAA compliance attestation document?</t>
  </si>
  <si>
    <t>Are you willing to enter into a Business Associate Agreement (BAA)?</t>
  </si>
  <si>
    <t>Do your data backup and retention policies and practices meet HIPAA requirements?</t>
  </si>
  <si>
    <t>Do you have a current, executed within the past year, Attestation of Compliance (AoC) or Report on Compliance (RoC)?*</t>
  </si>
  <si>
    <t>If REQU-06 is no, populate solution provider answer with B7 in Auto Responses tab</t>
  </si>
  <si>
    <t>Refer to PCI DSS Security Standards for supplemental guidance in this section</t>
  </si>
  <si>
    <t>PCI DSS</t>
  </si>
  <si>
    <t>Refer to PCI DSS documentation or your institution's treasurer's office.</t>
  </si>
  <si>
    <t>Is the application listed as an approved Payment Application Data Security Standard (PA-DSS) application?*</t>
  </si>
  <si>
    <t>Does the system or solutions use a third party to collect, store, process, or transmit cardholder (payment/credit/debt card) data?*</t>
  </si>
  <si>
    <t>Do your systems or solutions store, process, or transmit cardholder (payment/credit/debt card) data?</t>
  </si>
  <si>
    <t>Are you compliant with the Payment Card Industry Data Security Standard (PCI DSS)?</t>
  </si>
  <si>
    <t>Are you classified as a service provider?</t>
  </si>
  <si>
    <t>Are you on the list of Visa approved service providers?</t>
  </si>
  <si>
    <t>Are you classified as a merchant? If so, what level (1, 2, 3, 4)?</t>
  </si>
  <si>
    <t>Describe the architecture employed by the system to verify and authorize credit card transactions.</t>
  </si>
  <si>
    <t>What payment processors/gateways does the system support?</t>
  </si>
  <si>
    <t>Can the application be installed in a PCI DSS–compliant manner?</t>
  </si>
  <si>
    <t>Include documentation describing the system's abilities to comply with the PCI DSS and any features or capabilities of the system that must be added or changed in order to operate in compliance with the standards.</t>
  </si>
  <si>
    <t>Do you support role-based access control (RBAC) for system administrators?</t>
  </si>
  <si>
    <t>If REQU-07 is no, populate solution provider answer with B8 in Auto Responses tab</t>
  </si>
  <si>
    <t>Describe any limitations to your roles-based approach.</t>
  </si>
  <si>
    <t>Describe your RBAC.</t>
  </si>
  <si>
    <t>Managing a solution may rely on various professionals to administer a system. This question is focused on how administration, and the segregation of functions, can be implemented within the system. Securing the administration portion of a system has additional implications (e.g., logging, administration, etc.) beyond that of end users.</t>
  </si>
  <si>
    <t>Ask the solution provider to summarize the best practices for securing their system(s) administratively without the use of RBAC. Make sure to understand the administrative requirements/overhead introduced in the solution provider's environment.</t>
  </si>
  <si>
    <t>Can your employees access customer systems remotely?</t>
  </si>
  <si>
    <t>Describe the tools and technical controls implemented to secure remote access.</t>
  </si>
  <si>
    <t>Telecommuting in the IT world is common. An institution should know that proper safeguards are in place if remote access is allowed. Solution Provider responses vary greatly on this, so confirm the context of the response if it is not clear. Many cloud services can only be managed remotely, so there is often a gray area to interpret for this response.</t>
  </si>
  <si>
    <t>Ask the solution provider to summarize the reasoning behind this business process and request additional documentation that outlines the security controls implemented to safeguard institutional data.</t>
  </si>
  <si>
    <t>Can you provide overall system and/or application architecture diagrams including a full description of the data communications architecture for all components of the system?</t>
  </si>
  <si>
    <t>State any plans to provide system and/or application architecture diagrams.</t>
  </si>
  <si>
    <t>Provide a reference to the requested documents or provide them when submitting this fully populated HECVAT.</t>
  </si>
  <si>
    <t>Many systems can be used a variety of ways. We want these implementation type diagrams so that we can understand the "real" use of the solution.</t>
  </si>
  <si>
    <t>Additional requests for documentation are made when other parts of the HECVAT are insufficient. Although supporting documentation is helpful, many solution providers do not provide it. We try to be specific with our follow-up questions so that solution providers understand we are not looking for 20-50 page whitepapers (sales documentation).</t>
  </si>
  <si>
    <t>Do you require remote management of the system?</t>
  </si>
  <si>
    <t>Telecommuting in the IT world is common. An institution should know that proper safeguards are in place, if remote access is allowed. Solution Provider responses vary greatly on this, so confirm the context of the response if it is not clear. Many cloud services can only be managed remotely, so there is often a gray area to interpret for this response.</t>
  </si>
  <si>
    <t>If you answered "yes" to OPEM-04, are your remote actions and changes logged or otherwise visible to the campus?</t>
  </si>
  <si>
    <t>Describe how these logs are made available.</t>
  </si>
  <si>
    <t>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remote access logging.</t>
  </si>
  <si>
    <t>If a weak response is given to this answer, it is appropriate to ask directed answers to get specific information. Ensure that questions are targeted to ensure responses will come from the appropriate party within the solution provider.</t>
  </si>
  <si>
    <t>If you maintain remote access to the system, will you handle data in a FERPA-compliant manner?</t>
  </si>
  <si>
    <t>State plans to handle data in a FERPA-compliant manner.</t>
  </si>
  <si>
    <t>Describe how FERPA compliance is integrated into your process and procedures.</t>
  </si>
  <si>
    <t>This is standard documentation, relevant to institution implementations requiring FERPA compliance.</t>
  </si>
  <si>
    <t>Follow-up inquiries for FERPA compliance details will be institution/implementation specific.</t>
  </si>
  <si>
    <t>Do you support campus status monitoring through SNMPv3 or other means?</t>
  </si>
  <si>
    <t>Describe your plans to support monitoring.</t>
  </si>
  <si>
    <t>Please describe your monitoring support.</t>
  </si>
  <si>
    <t>Standard documentation question. With an on-premise device, the possibility to tie-in with existing monitoring/management systems is beneficial. The solution provider's response should be clear and concise.</t>
  </si>
  <si>
    <t>Follow-up inquiries for monitoring via SNMPv3 will be institution/implementation specific.</t>
  </si>
  <si>
    <t>Describe or provide a reference to any other safeguards used to monitor for malicious activity.</t>
  </si>
  <si>
    <t>Please detail your monitoring strategy</t>
  </si>
  <si>
    <t>This question is primarily focused on system(s) integrity and confidentiality. The solution provider's response should clearly state the system(s) capabilities to properly monitor for (and alert for) malicious activity.</t>
  </si>
  <si>
    <t>Follow-up inquiries for system monitoring will be institution/implementation specific.</t>
  </si>
  <si>
    <t>Describe how long your organization has conducted business in this area.</t>
  </si>
  <si>
    <t>Include the number of years and in what capacity.</t>
  </si>
  <si>
    <t>We want to establish longevity of a solution and whether or not a solution provider is new to the higher education space.</t>
  </si>
  <si>
    <t>Normally a solution provider will state their overall longevity but not talk about the software/service/product under evaluation. Follow-ups includes specific questions about the origins of the software/service/product and references will be requested.</t>
  </si>
  <si>
    <t>Do you have existing higher education customers?</t>
  </si>
  <si>
    <t>State your primary industry.</t>
  </si>
  <si>
    <t>Provide a list of higher education references, with contact information.</t>
  </si>
  <si>
    <t>Higher education is a unique vertical. A solution provider's response to this question can help an analyst set the context for all solution provider responses. Established and/or mature solutions are more likely to have current higher education customers, and therefore understand the environment that we operate in.</t>
  </si>
  <si>
    <t>A simple "yes" without any references or supporting information should be questioned. Question the size of institutions that are using the solution and the scope of their implementations.</t>
  </si>
  <si>
    <t>Does your solution process FERPA-related data?</t>
  </si>
  <si>
    <t>FERPA-related data includes any data maintained by (or on behalf of) the institution that is directly related to an identifiable student.</t>
  </si>
  <si>
    <t>Provide documentation on the types of FERPA data you process and for what purpose, including data unrelated to service delivery such as marketing.</t>
  </si>
  <si>
    <t>This question will help the institution gain an understanding of the types of data processed by this product or service.</t>
  </si>
  <si>
    <t>Will data be re-disclosed and/or used for any purpose other than directly providing the service, including quality assurance or marketing?</t>
  </si>
  <si>
    <t>Does your solution process GDPR-related or PIPL-related data?</t>
  </si>
  <si>
    <t>GDPR data includes any data related to an identified or identifiable natural person physically located in the European Economic Area (EEA).
PIPL-related data includes any personal data related to an identified or identifiable person located in the People's Republic of China (PRC)</t>
  </si>
  <si>
    <t>Provide documentation of any processes or policies that address compliance with GDPR and/or PIPL as appropriate.</t>
  </si>
  <si>
    <t>Does your solution process personal data regulated by state law(s) (e.g., CCPA)?</t>
  </si>
  <si>
    <t>Provide documentation of any processes or policies that address compliance with applicable state laws.</t>
  </si>
  <si>
    <t>Does your solution process user-provided data that may contain regulated information?</t>
  </si>
  <si>
    <t>Identify any applicable regulations and provide documentation of any processes or policies that address compliance with each.</t>
  </si>
  <si>
    <t>Web Link to Product/Service Privacy Notice</t>
  </si>
  <si>
    <t>If multiple notices are implicated, provide all that apply. If any other documents are incorporated by reference, provide them as well.</t>
  </si>
  <si>
    <t>To ensure transparency and verify the vendor provides accessible privacy documentation that institutions can review and share with stakeholders.</t>
  </si>
  <si>
    <t>Please provide the direct URL to your privacy policy and confirm how frequently it is reviewed and updated.</t>
  </si>
  <si>
    <t>Have you had a personal data breach in the past three years that involved reporting to a governmental agency, notice to individuals (including voluntary notice), or notice to another organization or institution?*</t>
  </si>
  <si>
    <t>Please provide details as to the nature of the breach and the remediation conducted.</t>
  </si>
  <si>
    <t>Having a previous data breach can indicate a level of risk that will indicate that the instituion should further investigate changes made after the breach.</t>
  </si>
  <si>
    <t>Use this area to share information about your privacy practices that will assist those who are assessing your company data privacy program.*</t>
  </si>
  <si>
    <t>Share any additional details that would help data privacy analysts assess your solution.</t>
  </si>
  <si>
    <t>To gather voluntary disclosures that provide additional context beyond required responses, helping assessors understand the vendor's privacy culture and proactive commitment to data protection.</t>
  </si>
  <si>
    <t>Have you had any violations of your internal privacy policies or violations of applicable privacy law in the past 36 months?</t>
  </si>
  <si>
    <t xml:space="preserve">Provide documentation about the nature of the violation(s) and any remediative action taken.
</t>
  </si>
  <si>
    <t>This question solicits information about internal privacy policy violations and/or violations of applicable privacy law in the past three years.</t>
  </si>
  <si>
    <t>Do you have a dedicated data privacy staff or office?</t>
  </si>
  <si>
    <t>This can include another office, such as information security, dedicated to privacy protection.</t>
  </si>
  <si>
    <t>Describe who is responsible for data privacy, including department, size, talents, resources, etc.</t>
  </si>
  <si>
    <t>Describe your data privacy office, including size, talents, resources, etc.</t>
  </si>
  <si>
    <t>Any solution provider processing protected student data should have resources/staff dedicated to the protection of the data.</t>
  </si>
  <si>
    <t>If you have completed a SOC 2 audit, does it include the Privacy Trust Service Principle?</t>
  </si>
  <si>
    <t>SOC 2 Type II audits can be conducted for any or all of five trust principles (confidentiality, integrity, availability, security, and privacy). Answer "yes" if your audit included the privacy principle.</t>
  </si>
  <si>
    <t>If your SOC2 Type II audit does not include the Privacy Trust Service Principle, please explain why it was not included at this time, and provide any plans to include it in future SOC 2 audits. 
If the Privacy Trust Service Principle was not (or will not be) included in the SOC 2 audit, please provide an overview of any other reviews your organization conducts that might address the Privacy Trust Principles.</t>
  </si>
  <si>
    <t>Please indicate whether your organization will allow clients to review current SOC 2 Type II reports and, if so, how the reports will be made available in a timely manner.</t>
  </si>
  <si>
    <t>This is specifically asking for the Privacy Trust Service Principle, which is not always included in a SOC 2 audit.</t>
  </si>
  <si>
    <t>Do you conform with a specific industry-standard privacy framework (e.g., NIST Privacy Framework, GDPR, ISO 27701)?</t>
  </si>
  <si>
    <t>Standard privacy frameworks help organizations enhance data protection, mitigate privacy risks, and demonstrate compliance with appropriate industry and regulatory standards. This is particularly important when providing services in different jurisdictions.</t>
  </si>
  <si>
    <t>Please provide any plans to conform with one or more of the industry-standard frameworks, including anticipated timelines, and indicate which framework(s) will be used.</t>
  </si>
  <si>
    <t>Indicate which framework(s) are followed; provide documentation on how your organization conforms to your chosen framework(s) and indicate current certification levels, where appropriate.</t>
  </si>
  <si>
    <t>Conformance with industry privacy frameworks can demonstrate an organization's privacy posture and can provide clients a sense of comfort as to the organization's commitment to protection of personal data.</t>
  </si>
  <si>
    <t>If the organization relies on more than one framework or only on portions of a framework, has this been mapped to the Security Controls Framework? If so, please provide a copy of the mapping used.</t>
  </si>
  <si>
    <t>Does your employee onboarding and offboarding policy include training of employees on information security and data privacy?</t>
  </si>
  <si>
    <t>Please provide any plans to develop and implement appropriate employee training as part of onboarding and offboarding.
If no plans currently exist, please provide information on any compensating measures your organization takes to address this issue.</t>
  </si>
  <si>
    <t>Provide an overview of your organization's relevant onboarding/offboarding policy and employee training on information security and privacy.</t>
  </si>
  <si>
    <t>It is important that new employees be informed of organizational and individual expectations, obligations, and processes for protecting the privacy of personal data entrusted to your organization. It is equally important to ensure departing employees are informed of expectations and thier obligations to maintain protection and privacy of personal data they may have been privy to in the course of their employment with your organization.</t>
  </si>
  <si>
    <t>If training is provided to specific employee groups only, please provide information as to which groups and an overview of the training for each group.</t>
  </si>
  <si>
    <t>Do you have contractual agreements with third parties that require them to maintain standards and to comply with all regulatory requirements?*</t>
  </si>
  <si>
    <t>Inclusion of language in contractual agreements ensures third parties are aware of and have agreed to their obligations to maintain standards and comply with all regulatory requirements in regards to protection of personal data they handle on behalf of your organization.</t>
  </si>
  <si>
    <t>State your plans to ensure appropriate language is included in new and renewed contracts. State how your organization ensures that third parties maintain standards and comply with all regulatory requirements without contractual agreements to do so.</t>
  </si>
  <si>
    <t>Provide a summary of the contractual language used and your processes for ensuring appropriate language is regularly reviewed and is included in both new and renewed agreements.</t>
  </si>
  <si>
    <t>Inclusion of language in contractual agreements ensures third parties are aware of and have agreed to their obligations to maintain standards and comply with all regulatory requirements in regards to protection of personal data they handle on behalf of the organization.</t>
  </si>
  <si>
    <t>Do you perform privacy impact assesments of third parties that collect, process, or have access to personal data to ensure they meet industry and regulatory standards and to mitigate harmful, unethical, or discriminatory impacts on data subjects?</t>
  </si>
  <si>
    <t>Privacy impact assessments ensure that third-party collection, processing, or access to personal data aligns with and supports your organization's own efforts and commitments to clients. This is particularly important when a specific third party operates from or is subject to a jurisdiction different from that of your organization.</t>
  </si>
  <si>
    <t>State your plans to perform data privacy assessments of third parties, including anticipated timelines and remediations if existing third parties cannot maintain or ensure privacy and security of client data entrusted to your organization.</t>
  </si>
  <si>
    <t>Provide a summary of your practices that assures that the third party will be subject to the appropriate standards regarding data privacy.</t>
  </si>
  <si>
    <t>The organization providing a product or service cannot reasonably claim it appropriately protects privacy of information entrusted to it if it relies on third parties or subprocessors that do not likewise meet or exceed the claimed levels of protection.</t>
  </si>
  <si>
    <t>If answer is "YES"...
Provide a list of third parties that were subject to a privacy impact assessment, the jurisdiction within which they operate, and the corresponding industry and regulatory standards for each.
If answer is "NO"…
If there are no plans to perform data privacy assessments of third parties, please explain any compensating measures or controls your organization relies on to ensure the privacy and security of client personal data entrusted to your organization.</t>
  </si>
  <si>
    <t>Does your change management process include privacy review and approval?</t>
  </si>
  <si>
    <t>The change management process minimizes disruption and maximizes benefits and should contain a privacy review process.</t>
  </si>
  <si>
    <t>Please describe your process for privacy review.</t>
  </si>
  <si>
    <t>It is important that change management not overlook any privacy considerations.</t>
  </si>
  <si>
    <t>If the answer is yes, describe the process; if the answer is no, describe plans to implement.</t>
  </si>
  <si>
    <t>Do you have policy and procedure, currently implemented, guiding how privacy risks are mitigated until they can be resolved?</t>
  </si>
  <si>
    <t>Policy and procedure should include specific steps to take in the process of mitigating privacy risks.</t>
  </si>
  <si>
    <t>Please provide an overview of privacy risk mitigation.</t>
  </si>
  <si>
    <t>It is important to have a procedure in place to mitiage privacy risks as they come up.</t>
  </si>
  <si>
    <t>Do you collect, process, or store demographic information?*</t>
  </si>
  <si>
    <t>Demographic information is generally defined as the statistical characteristics of a population used to study and understand certain aspects of that population. It can include characteristics such as age, gender, ethnicity, education, religion, geolocation, and occupation. If the information being collected, processed, or stored falls under a particular regulation (or law), check that regulation for a specific definition of demographic information.</t>
  </si>
  <si>
    <t>Describe which demographic information you handle and the source of the requirements, if applicable.</t>
  </si>
  <si>
    <t>This data can be included in data sets that are deidentified but is sensitive data that could be reidentified if paired with other data points.</t>
  </si>
  <si>
    <t>Because of the nature of such data, it is important to have a full understanding of how the data is used and protected.</t>
  </si>
  <si>
    <t>Do you capture or create genetic, biometric, or behaviometric information (e.g., facial recognition or fingerprints)?*</t>
  </si>
  <si>
    <t xml:space="preserve">Genetic information would include information about genetic tests, genetic tests of family members, actual manifestations of diseases, and family medical records. Biometric information includes elements such as facial recognition, fingerprints, and voice recognition.
Behaviometric information is behavioral information collected and analyzed in order to understand human behavior. The exact elements collected may depend on the requirements of an applicable regulation or law.
</t>
  </si>
  <si>
    <t>Briefly summarize your use of such information and the protection thereof.</t>
  </si>
  <si>
    <t>Do you combine institutional data (including "de-identified," "anonymized," or otherwise masked data) with personal data from any other sources?*</t>
  </si>
  <si>
    <t>Institutional data is created, collected, maintained, transmitted, or stored by or for a college or university to conduct operations. Many institutions have their own specific definitions. Institutional data would include data such as financial information, student education records, faculty/staff/alumni data, research data, and data collected for government reporting purposes.</t>
  </si>
  <si>
    <t>Describe the other sources and provide a list of elements, including any keys that connect the datasets.</t>
  </si>
  <si>
    <t>To identify potential re-identification risks and ensure the vendor doesn't merge institutional data with external datasets in ways that could compromise privacy protections or violate data use restrictions.</t>
  </si>
  <si>
    <t>If yes, describe what types of external data sources are combined with institutional data and for what purposes.</t>
  </si>
  <si>
    <t>Is institutional data coming into or going out of the United States at any point during collection, processing, storage, or archiving?</t>
  </si>
  <si>
    <t>Given the vast number of privacy regulations and laws throughout the world, it is important to know when, where, why, and how institutional data is being shared outside the United States. This information is necessary to ensure compliance and to protect the institutional data.</t>
  </si>
  <si>
    <t>Describe where and whether you comply with the laws of that jurisdiction.</t>
  </si>
  <si>
    <t>To assess cross-border data transfer risks and ensure compliance with international privacy regulations including GDPR, data localization requirements, and data sovereignty considerations.</t>
  </si>
  <si>
    <t>If yes, identify which countries data flows to/from and what safeguards are in place (e.g., Standard Contractual Clauses, adequacy decisions).</t>
  </si>
  <si>
    <t>Do you capture device information (e.g., IP address, MAC address)?</t>
  </si>
  <si>
    <t>Device information can be captured for a variety of reasons, from analytics to marketing to network management and security. It is important to know the details in order to be clear on the privacy implications.</t>
  </si>
  <si>
    <t>Describe what information you collect and the reason for collecting it.</t>
  </si>
  <si>
    <t>This question can clarify whether there are any indirect identifiers that don't appear to be readily identifiable but that could be identifiable in the event of unauthorized access or use.</t>
  </si>
  <si>
    <t>Does any part of this service/project involve a web/app tracking component (e.g., use of web-tracking pixels, cookies)?</t>
  </si>
  <si>
    <t>Web tracking can be used to identify users via their IP address, login information, browser information, etc.</t>
  </si>
  <si>
    <t>Describe the tracking component and what is done with the information.</t>
  </si>
  <si>
    <t>Does your staff (or a third party) have access to institutional data (e.g., financial, PHI, or other sensitive information) through any means?</t>
  </si>
  <si>
    <t>Accessing institutional data may be necessary for legitimate business purposes.</t>
  </si>
  <si>
    <t>Summarize the access that staff (or third parties) have to institutional data.</t>
  </si>
  <si>
    <t>Institutional data may be sensitive in nature and should only be accessed for legitimate business purposes.</t>
  </si>
  <si>
    <t>Will you handle personal data in a manner compliant with all relevant laws, regulations, and applicable institution policies?</t>
  </si>
  <si>
    <t>If no, why not? Are there plans for this to be implemented and, if so, when?</t>
  </si>
  <si>
    <t>Personal data that is handled improperly or against law/regulation can have significant negative impact.</t>
  </si>
  <si>
    <t>Do you have a documented privacy management process?</t>
  </si>
  <si>
    <t>Are there plans to implement? If so, when will this be completed?</t>
  </si>
  <si>
    <t>Describe privacy management process or provide links or attach documentation.</t>
  </si>
  <si>
    <t>It's important for customers to know their data will remain private after being shared with the vendor.</t>
  </si>
  <si>
    <t>Are your internal privacy practices and obligations documented in internal corporate privacy policy/policies? Does the internal privacy policy explain your organization's policies and practices regarding collection of personal information and other data about individuals?</t>
  </si>
  <si>
    <t>Are privacy principles designed into the product lifecycle (i.e., privacy-by-design)?</t>
  </si>
  <si>
    <t>The question is assessing your compliance with Privacy by Design (PbD) principles. This concept, embedded in regulations such as GDPR (Article 25) and other global privacy laws, requires that privacy is not an afterthought—it must be part of the design and architecture of systems and processes from the outset.</t>
  </si>
  <si>
    <t>State why principles are not designed into the product lifecycle.</t>
  </si>
  <si>
    <t>Summarize the privacy principles designed into the product lifecycle.</t>
  </si>
  <si>
    <t>Building privacy principles into the product lifecycle (e.g., privacy-by-design) can help ease the privacy management process.</t>
  </si>
  <si>
    <t>Provide reason for not complying.</t>
  </si>
  <si>
    <t>State how quickly the institution will be notified once a breach is identified, in addition to notifying the necessary governmental agencies based on the extent of the breach.</t>
  </si>
  <si>
    <t>It's very important to get out in front of the impact from a system breach. Once a breach has been confirmed, timely communication is imperative.</t>
  </si>
  <si>
    <t>This is usually dictated by the government agency for the geographic region and, possibly, by your cybersecurity insurance carrier.</t>
  </si>
  <si>
    <t>Will you comply with the institution's policies regarding user privacy and data protection?</t>
  </si>
  <si>
    <t>These policies may include specific user consent practices, data classification standards, and handling of sensitive information.</t>
  </si>
  <si>
    <t>Explain the legal or operational reasons and offer an alternative policy.</t>
  </si>
  <si>
    <t>This question can help gauge a solution provider's willingness to align with institutional data privacy and protection policies before the contracting stage.</t>
  </si>
  <si>
    <t>Do any parts of your instituitonal policy conflict with the solution provider's standard practices?</t>
  </si>
  <si>
    <t>Is your company subject to the laws and regulations of the institution's geographic region?</t>
  </si>
  <si>
    <t>Indicates whether your organization is legally bound by state, federal, or local laws where the institution operates.</t>
  </si>
  <si>
    <t>Explain why your operations fall outside the region’s legal scope and how you nevertheless ensure regulatory compliance.</t>
  </si>
  <si>
    <t>This question identifies whether the institution and solution provider are beholden to the same laws. If not, this should be covered in the contract.</t>
  </si>
  <si>
    <t>Which laws apply to your operations in institution's region? Where is institutional data processed or stored? Provide a link or document summarizing your compliance stance.</t>
  </si>
  <si>
    <t>Do you have a privacy awareness/training program?*</t>
  </si>
  <si>
    <t>Privacy awareness/training refers to the ongoing education provided to individuals who handle sensitive data to ensure they understand privacy obligations, data protection principles, and regulatory requirements (e.g., FERPA, HIPAA, GDPR).</t>
  </si>
  <si>
    <t>Describe plans to include data privacy training or why you have determined it is not needed.</t>
  </si>
  <si>
    <t>Briefly describe what is included in the training.</t>
  </si>
  <si>
    <t>Privacy awareness/training refers to the ongoing education provided to individuals who handle sensitive data to ensure they understand privacy obligations, data protection principles, and regulatory requirements (e.g., FERPA, HIPAA, GDPR). This training helps reduce the risk of accidental data exposure and reinforces responsible data stewardship.</t>
  </si>
  <si>
    <t>Is privacy awareness training mandatory for all employees?</t>
  </si>
  <si>
    <t>Describe plans to require.</t>
  </si>
  <si>
    <t>Your response should include who must complete the training.</t>
  </si>
  <si>
    <t>This question serves a critical purpose in evaluating a vendor or institution’s commitment to data protection, risk mitigation, and regulatory compliance.</t>
  </si>
  <si>
    <t>This question helps assess whether privacy is treated as an organizational responsibility and whether the institution enforces consistent practices to reduce human risk factors.</t>
  </si>
  <si>
    <t>Is AI privacy and ethics awareness/training required for all employees who work with AI?</t>
  </si>
  <si>
    <t>Describe plans to include AI training.</t>
  </si>
  <si>
    <t>This question is intended to assess whether an institution or vendor is proactively managing the risks, responsibilities, and ethical implications of AI use, especially as it relates to sensitive data, autonomy, and fairness.</t>
  </si>
  <si>
    <t>This question helps assess institutional maturity in governing responsible AI use, particularly as privacy and fairness concerns rise with increased automation and data use. Clarifying the structure and enforcement of training supports transparency and accountability in AI-related operations.</t>
  </si>
  <si>
    <t>Do you have any decision-making processes that are completely automated (i.e., there is no human involvement)?</t>
  </si>
  <si>
    <t>Examples of such automated decisions could include automatically denying or approving user access requests, flagging or blocking transactions based on risk scores, or AI-driven decisions that affect user outcomes (e.g., eligibility, grading, pricing).</t>
  </si>
  <si>
    <t>Provide information on which decisions are automated and why.</t>
  </si>
  <si>
    <t>This question identifies potential privacy, ethical, security, and compliance risks that may arise from fully automated systems, especially those that affect individuals or their data.</t>
  </si>
  <si>
    <t>This question evaluates risk exposure and ethical considerations surrounding automated processes, especially those that affect access, compliance, or personal data rights. Transparency about the scope, oversight, and redress options for automated decision-making is critical to maintaining trust and regulatory alignment.</t>
  </si>
  <si>
    <t>Do you have a documented process for managing automated processing, including validations, monitoring, and data subject requests?</t>
  </si>
  <si>
    <t>Describe plans to implement processes in the future.</t>
  </si>
  <si>
    <t>Briefly describe processes.</t>
  </si>
  <si>
    <t>This question assesses the maturity of your automation governance. Documented procedures help ensure that automated systems are accountable, reliable, and capable of respecting individual rights. Lack of documentation may indicate unmanaged risks, especially in environments handling sensitive or regulated data.</t>
  </si>
  <si>
    <t>Do you have a documented policy for sharing information with law enforcement?</t>
  </si>
  <si>
    <t>Explain any plans to develop a policy. If no plans exist, explain why not.</t>
  </si>
  <si>
    <t>Provide a high-level overview of the policy or plans to implement a policy.</t>
  </si>
  <si>
    <t>The insitution should know which laws apply to the data to which the solution provider will have access. You should also have a thorough understanding of how requests from law enforcement will be handled.</t>
  </si>
  <si>
    <t>Do you share any institutional data with law enforcement without a valid warrant or subpoena?*</t>
  </si>
  <si>
    <t>Describe how you ensure this does not occur.</t>
  </si>
  <si>
    <t>Describe the circumstances in which you share with law enforcement.</t>
  </si>
  <si>
    <t>To protect institutional and individual privacy rights by ensuring data is only disclosed to law enforcement through proper legal channels with appropriate due process protections.</t>
  </si>
  <si>
    <t>If yes, under what circumstances and with what documentation/notification to the institution?</t>
  </si>
  <si>
    <t>Does your incident response team include a privacy analyst/officer?</t>
  </si>
  <si>
    <t>Provide an overview of your incident response team membership and its charge, highlighting the privacy analyst/officer.</t>
  </si>
  <si>
    <t>Explain why not</t>
  </si>
  <si>
    <t>Provide the incident response team membership and charge.</t>
  </si>
  <si>
    <t>Having a privacy analyst/officer on an incident response team can help the company more quickly identify a breach and comply with applicable notification laws.</t>
  </si>
  <si>
    <t>Will data be collected from or processed in or stored in the European Economic Area (EEA)?</t>
  </si>
  <si>
    <t>See GDPR Chapter 1, Art. 4, for definitions.</t>
  </si>
  <si>
    <t>Describe where and what activities will take place in the EEA.</t>
  </si>
  <si>
    <t>Understanding whether the vendor processes data in Europe may help with institutional GDPR compliance.</t>
  </si>
  <si>
    <t>If institution's intended use includes targeting of data subjects in EEA/UK and if vendor marks "no," institution might want to follow up to clarify data collected.</t>
  </si>
  <si>
    <t>Do you have a data protection officer (DPO)?</t>
  </si>
  <si>
    <t>See GDPR Chapter 4, Section 4, for DPO information.</t>
  </si>
  <si>
    <t>Provide the name and contact information for the DPO.</t>
  </si>
  <si>
    <t>Vendors targeting services in the EEA/UK should have GDPR-compliant policies and procedures.</t>
  </si>
  <si>
    <t>Will you sign appropriate GDPR Standard Contractual Clauses (SCCs) with the institution?</t>
  </si>
  <si>
    <t>See GDPR Chapter 5, Art. 46, for SCC information.</t>
  </si>
  <si>
    <t>Vendors targeting services in the EEA/UK should have the ability to agree to the SCCs.</t>
  </si>
  <si>
    <t>Will data be collected from or processed in or stored in China?</t>
  </si>
  <si>
    <t>See PIPL Chapter 1 for definitions.</t>
  </si>
  <si>
    <t>Describe where and what activities will take place in China.</t>
  </si>
  <si>
    <t>Understanding whether the vendor processes data in China may help with institutional PIPL compliance.</t>
  </si>
  <si>
    <t>If institution's intended use includes targeting of data subjects in China and if vendor marks "no," institution might want to follow up to clarify data collected.</t>
  </si>
  <si>
    <t>Do you comply with PIPL security, privacy, and data localization requirements?</t>
  </si>
  <si>
    <t>See PIPL Chapter 5 for requirements.</t>
  </si>
  <si>
    <t>Vendors targeting services in China should have the ability to comply with PIPL requirements.</t>
  </si>
  <si>
    <t>Have you performed a Data Privacy Impact Assesssment for the solution/project?</t>
  </si>
  <si>
    <t>Provide timeline for this or reason not to perform.</t>
  </si>
  <si>
    <t>Provide copy, link, or summary overview.</t>
  </si>
  <si>
    <t>To verify the vendor has systematically evaluated privacy risks and implemented appropriate safeguards before deploying their solution, demonstrating privacy-by-design principles.</t>
  </si>
  <si>
    <t>Please provide a copy of the DPIA or summary of findings and mitigation measures.</t>
  </si>
  <si>
    <t>Do you provide an end-user privacy notice about privacy policies and procedures that identify the purpose(s) for which personal information is collected, used, retained, and disclosed?</t>
  </si>
  <si>
    <t>Provide link or copy.</t>
  </si>
  <si>
    <t>To ensure transparency with end users about data practices and compliance with privacy notice requirements under FERPA, GDPR, CCPA, and other applicable regulations.</t>
  </si>
  <si>
    <t>How do you inform users of changes to the policy?</t>
  </si>
  <si>
    <t>Do you describe the choices available to the individual and obtain implicit or explicit consent with respect to the collection, use, and disclosure of personal information?</t>
  </si>
  <si>
    <t>N/A is only an acceptable answer if you answered "no" to ALL of the following 7 questions: PRGN-01, 02, 03, 04 and PDAT-01, 02, 03</t>
  </si>
  <si>
    <t>To verify meaningful consent mechanisms exist and users have adequate control over their personal information in accordance with fair information practice principles and regulatory requirements.</t>
  </si>
  <si>
    <t>Describe your consent mechanism and how users can withdraw consent if they choose.</t>
  </si>
  <si>
    <t>Do you collect personal information only for the purpose(s) identified in the agreement with an institution or, if there is none, the purpose(s) identified in the privacy notice?</t>
  </si>
  <si>
    <t>This includes quality assurance, marketing and advertising, etc.</t>
  </si>
  <si>
    <t>Describe purposes not included in an agreement with the institution.</t>
  </si>
  <si>
    <t>N/A is only an acceptable answer if you answered "no" to ALL of the following 7 questions: PRGN-01, 02, 03, 04 and PDAT-01, 02, 04</t>
  </si>
  <si>
    <t>Companies may collect information for purposes not outlined in the service agreement, including quality assurance, marketing, etc. Instituions should have a thorough understanding of what data is being used and how.</t>
  </si>
  <si>
    <t>Do you have a documented list of personal data your service maintains?</t>
  </si>
  <si>
    <t>N/A is only an acceptable answer if you answered "no" to ALL of the following 7 questions: PRGN-01, 02, 03, 04 and PDAT-01, 02, 05</t>
  </si>
  <si>
    <t>To ensure the vendor maintains data inventory records necessary for privacy compliance, breach response, data subject rights requests, and understanding the full scope of data collection.</t>
  </si>
  <si>
    <t>Please provide your data inventory or map showing categories of personal data collected and retention periods.</t>
  </si>
  <si>
    <t>Do you retain personal information for only as long as necessary to fulfill the stated purpose(s) or as required by law or regulation and thereafter appropriately dispose of such information?</t>
  </si>
  <si>
    <t>Briefly outline data retention policies that do not align with regulations.</t>
  </si>
  <si>
    <t>N/A is only an acceptable answer if you answered "no" to ALL of the following 7 questions: PRGN-01, 02, 03, 04 and PDAT-01, 02, 06</t>
  </si>
  <si>
    <t>Data minimization is a basic privacy principle, and it is important to know whether the solution provider is keeping data longer than necessary and introducing a significant privacy risk.</t>
  </si>
  <si>
    <t>Do you provide individuals with access to their personal information for review and update (i.e., data subject rights)?</t>
  </si>
  <si>
    <t>Such processes would include descriptions of request processes individuals can follow to review thier information and written processes a data subject may use to ask for changes or corrections to data held about them.</t>
  </si>
  <si>
    <t>N/A is only an acceptable answer if you answered "no" to ALL of the following 7 questions: PRGN-01, 02, 03, 04 and PDAT-01, 02, 07</t>
  </si>
  <si>
    <t>This question seeks proof of an entity's ability to honor data-subject rights related to providing an individual access to their own informaiton. Such processes would include descriptions of request processes individuals can follow to review thier information and written processes a data subject may use to ask for changes or corrections to data held about them.</t>
  </si>
  <si>
    <t>Do you disclose personal information to third parties only for the purpose(s) identified in the privacy notice or with the implicit or explicit consent of the individual?</t>
  </si>
  <si>
    <t>N/A is only an acceptable answer if you answered "no" to ALL of the following 7 questions: PRGN-01, 02, 03, 04 and PDAT-01, 02, 08</t>
  </si>
  <si>
    <t>To limit unauthorized third-party data sharing and ensure transparency about data flows beyond the direct vendor relationship, protecting against unexpected secondary uses.</t>
  </si>
  <si>
    <t>Provide a list of third parties who receive personal information and the purpose for each disclosure.</t>
  </si>
  <si>
    <t>Do you protect personal information against unauthorized access (both physical and logical)?</t>
  </si>
  <si>
    <t>N/A is only an acceptable answer if you answered "no" to ALL of the following 7 questions: PRGN-01, 02, 03, 04 and PDAT-01, 02, 09</t>
  </si>
  <si>
    <t>To verify appropriate security controls are in place to protect personal data from breaches, unauthorized disclosure, and both external and internal threats.</t>
  </si>
  <si>
    <t>Describe your access control mechanisms, encryption methods, and incident response procedures.</t>
  </si>
  <si>
    <t>Do you maintain accurate, complete, and relevant personal information for the purposes identified in the privacy notice?</t>
  </si>
  <si>
    <t>N/A is only an acceptable answer if you answered "no" to ALL of the following 7 questions: PRGN-01, 02, 03, 04 and PDAT-01, 02, 10</t>
  </si>
  <si>
    <t>To ensure data quality practices that prevent privacy harms from inaccurate or outdated personal information, particularly in contexts where data accuracy affects individual rights or opportunities.</t>
  </si>
  <si>
    <t>What processes do you have for individuals to review and correct their personal information?</t>
  </si>
  <si>
    <t>Do you have procedures to address privacy-related noncompliance complaints and disputes?</t>
  </si>
  <si>
    <t>Provide a brief overview of processes or procedures to handle privacy-related complaints.</t>
  </si>
  <si>
    <t>N/A is only an acceptable answer if you answered "no" to ALL of the following 7 questions: PRGN-01, 02, 03, 04 and PDAT-01, 02, 11</t>
  </si>
  <si>
    <t>To verify accountability mechanisms exist for addressing privacy concerns, providing recourse to affected individuals, and demonstrating responsiveness to privacy complaints.</t>
  </si>
  <si>
    <t>Describe your complaint handling process, typical response times, and escalation procedures.</t>
  </si>
  <si>
    <t>Do you "anonymize," "de-identify," or otherwise mask personal data?</t>
  </si>
  <si>
    <t>Briefly describe method used to mask data.</t>
  </si>
  <si>
    <t>N/A is only an acceptable answer if you answered "no" to ALL of the following 7 questions: PRGN-01, 02, 03, 04 and PDAT-01, 02, 12</t>
  </si>
  <si>
    <t>To understand the vendor's approach to privacy-enhancing techniques and assess whether data masking methods are appropriate, effective, and aligned with recognized anonymization standards.</t>
  </si>
  <si>
    <t>Describe your anonymization methodology and any validation or testing performed to ensure re-identification risks are minimized.</t>
  </si>
  <si>
    <t>Do you or your subprocessors use or disclose "anonymized," "de-identified," or otherwise masked data for any purpose other than those identified in the agreement with an institution (e.g., sharing with ad networks or data brokers, marketing, creation of profiles, analytics unrelated to services provided to institution)?</t>
  </si>
  <si>
    <t>Describe the reason for using data beyond the agreed purpose.</t>
  </si>
  <si>
    <t>N/A is only an acceptable answer if you answered "no" to ALL of the following 7 questions: PRGN-01, 02, 03, 04 and PDAT-01, 02, 13</t>
  </si>
  <si>
    <t>To prevent secondary use of institutional data that could undermine privacy protections, contradict institutional data governance policies, or enable commercial uses incompatible with educational purposes.</t>
  </si>
  <si>
    <t>If yes, provide details on secondary uses and obtain specific written consent from the institution for these uses.</t>
  </si>
  <si>
    <t>Do you certify stop-processing requests, including any data that is processed by a third party on your behalf?</t>
  </si>
  <si>
    <t>Provide evidence of existing processes or policies. The internal privacy policy should explain your organization's policies and practices regarding the collection of personal information and other data about individuals.</t>
  </si>
  <si>
    <t>Briefly outline relevant processes.</t>
  </si>
  <si>
    <t>N/A is only an acceptable answer if you answered "no" to ALL of the following 7 questions: PRGN-01, 02, 03, 04 and PDAT-01, 02, 14</t>
  </si>
  <si>
    <t>It is helpful to understand a vendor or third party's actions with data they recieve or create, which might include your organization's constituent data. Good practices include abiding by a requirement to delete or stop processing an individual's data upon request. Check your state's law to see what that requirement might be: https://iapp.org/resources/article/us-state-privacy-legislation-tracker/</t>
  </si>
  <si>
    <t>If your organization has exchange programs or does business with global organzations or organizations located outside the United States, depending on the services sought, your institution should determine whether this is a requirement.</t>
  </si>
  <si>
    <t>Do you have a process to review code for ethical considerations?</t>
  </si>
  <si>
    <t>Provide documentation or explanation of the process to review code. If none exists, explain why.</t>
  </si>
  <si>
    <t>AI and other software developers increasingly ingest confidential datasets to use for output. Understanding the ethics, transparency, and other such considerations that went into the product help the purchasing organization see the position of the vendor and its etiquette toward privacy.</t>
  </si>
  <si>
    <t>Does your service use AI for the processing of institutional data?</t>
  </si>
  <si>
    <t>If REQU-04 is no, populate solution provider answer with B5 in Auto Responses tab</t>
  </si>
  <si>
    <t>Review the vendor’s explanation for completeness and alignment with institutional data governance policies. Follow up on vague or incomplete answers. If AI use is planned, ask them to note the expected scope.</t>
  </si>
  <si>
    <t>Describe how your service uses AI to process institutional data. Include the types of data involved, the purpose of AI usage, and any decision-making roles AI plays.</t>
  </si>
  <si>
    <t>To identify AI-related privacy risks including potential bias, unintended disclosures, lack of explainability in automated decision-making, and training data provenance concerns.</t>
  </si>
  <si>
    <t>Ask for documentation or a summary of how AI models are developed or used, including training data sources and whether outputs are reviewed by humans.</t>
  </si>
  <si>
    <t>Is any institutional data retained in AI processing?*</t>
  </si>
  <si>
    <t>Evaluate the vendor's data retention practices for compliance with institutional policies. Request clarification on retention periods and data security if needed.</t>
  </si>
  <si>
    <t>Specify what data is retained, for how long, and how it is protected.</t>
  </si>
  <si>
    <t>This question assesses whether institutional data is stored or retained during AI processing, which may have implications for data security, retention policies, and regulatory compliance.</t>
  </si>
  <si>
    <t>Ask for retention schedules, anonymization steps, and whether storage is temporary or permanent. Request a data flow diagram if available.</t>
  </si>
  <si>
    <t>Do you have agreements in place with third parties or subprocessors regarding the protection of customer data and use of AI?*</t>
  </si>
  <si>
    <t>Explain the absence of agreements and indicate whether any are under development or negotiation.</t>
  </si>
  <si>
    <t>List all subprocessors and describe the agreements in place regarding AI and data protection.</t>
  </si>
  <si>
    <t>It's important to ensure that third-party vendors or subprocessors involved in AI processing are contractually bound to protect institutional data and comply with privacy standards.</t>
  </si>
  <si>
    <t>Request copies or summaries of data protection agreements with subprocessors. Ask whether subprocessors are listed publicly and how they are vetted.</t>
  </si>
  <si>
    <t>Will institutional data be processed through a third party or subprocessor that also uses AI?</t>
  </si>
  <si>
    <t>Confirm whether third-party AI use occurs. Ensure that oversight and contractual protections are in place. Clarify any unclear relationships.</t>
  </si>
  <si>
    <t>Identify third-party AI processors and describe their role and safeguards.</t>
  </si>
  <si>
    <t>This question identifies whether institutional data is shared with or processed by third parties that use AI, which may introduce additional privacy or ethical considerations.</t>
  </si>
  <si>
    <t>Ask for a list of third parties involved in AI processing and their roles. Inquire about oversight mechanisms and whether data is shared across jurisdictions.</t>
  </si>
  <si>
    <t>Is AI processing limited to fully licensed commercial enterprise AI services?</t>
  </si>
  <si>
    <t>Provide names of services used and license types. Note whether open-source or experimental tools are used.</t>
  </si>
  <si>
    <t>In most cases, only enterprise licenses allow for an organization to customize what data is collected and how it is used. Free licenses to AI tools could introduce a risk to data.</t>
  </si>
  <si>
    <t>Request proof of licensing or vendor agreements for AI tools. Ask whether open-source or beta tools are used and how they are evaluated for risk.</t>
  </si>
  <si>
    <t>Will institutional data be used or processed by any shared AI services?</t>
  </si>
  <si>
    <t>Provide detailed response to the type of data needed for the AI service to function appropriately, the sources of the data, and whether any data shared with the AI service comes from data sources outside the institution.</t>
  </si>
  <si>
    <t>Use of AI services and tools runs a risk of being supported by bad batches or databanks of information. Additionally, harmful bias and other data-quality issues can affect AI system trustworthiness, which could lead to negative impacts.</t>
  </si>
  <si>
    <t>Do you have safeguards in place to protect institutional data and data privacy from unintended AI queries or processing?</t>
  </si>
  <si>
    <t>Explain any data minimization processes used to exclude institutional data from AI algorithm or training, etc.</t>
  </si>
  <si>
    <t>AI systems can present new risks to privacy by allowing inference to identify individuals or previously private information about individuals. Additionally, institutional data may be copyright protected or include other intellectual property belonging to the institution that should be protected from AI processing where necessary.</t>
  </si>
  <si>
    <t>Do you provide choice to the user to opt out of AI use?</t>
  </si>
  <si>
    <t>Provide the language used for a user to opt-out or consent to the use of AI</t>
  </si>
  <si>
    <t>To ensure user autonomy regarding AI processing of their data and compliance with emerging AI transparency requirements and ethical principles around algorithmic decision-making.</t>
  </si>
  <si>
    <t>Describe the opt-out mechanism and any limitations or service impacts if a user opts out of AI processing.</t>
  </si>
  <si>
    <t>Does your solution leverage machine learning (ML) or do you plan to do so in the next 12 months?</t>
  </si>
  <si>
    <t>Answer "yes" even if you do not create your own machine learning solutions, and answer the questions as they apply to your contractual relationship with the third party you utilize.</t>
  </si>
  <si>
    <t>DO NOT complete the Machine Learning section (AIML)</t>
  </si>
  <si>
    <t>DO complete the Machine Learning section (AIML)</t>
  </si>
  <si>
    <t>Does your solution leverage a large language model (LLM) or do you plan to do so in the next 12 months?</t>
  </si>
  <si>
    <t>Answer "yes" even if you do not train your own LLM models, and answer the questions as they apply to your contractual relationship with the third party you utilize.</t>
  </si>
  <si>
    <t>DO NOT complete the Large Language Model section (AILM)</t>
  </si>
  <si>
    <t>DO complete the Large Language Model section (AILM)</t>
  </si>
  <si>
    <t>Does your solution have an AI risk model when developing or implementing your solution's AI model?*</t>
  </si>
  <si>
    <t>Examples include NIST AI RMF, OWASP Top 10, RAFT, and MITRE ATLAS.</t>
  </si>
  <si>
    <t>Describe your current AI risk management strategy. Provide a timeline for implementation of an AI risk framework, model, or methodology.</t>
  </si>
  <si>
    <t>Provide the AI risk framework, model, or methodology used.</t>
  </si>
  <si>
    <t>To ensure the vendor has proactive governance and has a defined, documented risk management strategy that is aligned with responsible AI.</t>
  </si>
  <si>
    <t>Can the AI risk model or framework in use be shared? How often is it reviewed and updated? If an AI framework is not in use, what practices are currently used to address AI risks?</t>
  </si>
  <si>
    <t>Can your solution's AI features be disabled by tenant and/or user?*</t>
  </si>
  <si>
    <t>Provide alternate workflows to disable AI features. Describe plans to include control of AI features.</t>
  </si>
  <si>
    <t>Describe the level of AI feature control at the institutional and user level.</t>
  </si>
  <si>
    <t>N/A is only an acceptable answer if AI is the core function of your product.</t>
  </si>
  <si>
    <t>To verify whether customers have control over AI features and can opt out when AI is not desired or creates compliance concerns.</t>
  </si>
  <si>
    <t>How easy is it to disable/enable AI features?</t>
  </si>
  <si>
    <t>Have your staff completed responsible AI training?*</t>
  </si>
  <si>
    <t>Explain what alternative responsible AI awareness activities are in place, including whether future training is planned.</t>
  </si>
  <si>
    <t>Provide the following details about your responisble AI training program: learning objectives, frequency, alignment with standards (e.g., NIST), and who is required to complete the training.</t>
  </si>
  <si>
    <t>To confirm that staff are educated on ethical AI principles, data stewardship, bias mitigation, and compliance, ensuring responsible use and support for customers.</t>
  </si>
  <si>
    <t>Clarify the structure and enforcement of training supports transparency and accountability in AI-related operations.</t>
  </si>
  <si>
    <t>Please describe the capabilities of your solution's AI features.</t>
  </si>
  <si>
    <t>Describe capabilities such as content (text, image, audio, speech, video, or code) generation, visual interpretation, and predictive analytics. This encompasses all AI implementations, including third-party AI geatures. Clarify use cases or limits of the model.</t>
  </si>
  <si>
    <t>To help institutions understand the scope, functionality, and intended use cases of the AI feature(s) and evaluate whether its capabilities align with institutional needs and risk tolerance.</t>
  </si>
  <si>
    <t>Can documentation of supported AI functions, limitations, and safeguards be provided?</t>
  </si>
  <si>
    <t>Does your solution support business rules to protect sensitive data from being ingested by the AI model?</t>
  </si>
  <si>
    <t>Provide compenstating controls for data loss prevention (DLP) as it relates to the inputs and outputs of your AI features. Include a timeline for implemenitng DLP for your AI features.</t>
  </si>
  <si>
    <t>Provide data loss prevention (DLP) features as they relate to your AI oferings. Indicate whether these DLP rules are configurable at the insitutional and/or user level.</t>
  </si>
  <si>
    <t>To determine the risk of senstive data exposure from AI feature inputs and outputs.</t>
  </si>
  <si>
    <t>Can you provide examples of data loss prevention (DLP) features? Where are these DLP solutions implemented? Are these DLP features customizable?</t>
  </si>
  <si>
    <t>Are your AI developer's policies, processes, procedures, and practices across the organization related to the mapping, measuring, and managing of AI risks conspicuously posted, unambiguous, and implemented effectively?*</t>
  </si>
  <si>
    <t>Describe the steps your developers take to manage AI risks. Include a timeline for implementing policy and procedures for managing AI specific risks.</t>
  </si>
  <si>
    <t>To ensure that the vendor has established a mature AI governance framework, is prepared to manage the complex and evolving risks of AI, and is not likely to transfer that risk directly to customers.</t>
  </si>
  <si>
    <t>Given that a lack of formal governance can expose our institution to significant legal and reputational risks, how can you assure us that partnering with you will not transfer these liabilities to our organization?</t>
  </si>
  <si>
    <t>Have you identified and measured AI risks?*</t>
  </si>
  <si>
    <t>Provide a timeline for performing an AI specific risk assessment. Describe your plan for identifying and measuring AI risk in the future.</t>
  </si>
  <si>
    <t>Provide the standard or framework used to identify and measure AI risk.</t>
  </si>
  <si>
    <t>To help an organization verify that the vendor has a mature, proactive risk management framework in place, which is essential to protect the organization from the legal, financial, and reputational liabilities that can arise from a poorly governed AI system.</t>
  </si>
  <si>
    <t>Can you provide a list of moderate and high AI-specific risks? Can you explain how your company would handle the legal, reputational, and financial liabilities that our organization would face in the event your AI causes a significant incident, such as a privacy breach or an ethical failure?</t>
  </si>
  <si>
    <t>In the event of an incident, can your solution's AI features be disabled in a timely manner?*</t>
  </si>
  <si>
    <t>Provide a timeline for insitutions to have the capability to disable AI features in the event of an incident.</t>
  </si>
  <si>
    <t>Provide documentation on how to disable AI features. Include a time estimate for the time between disabling the feature and when the feature is inaccessible to users.</t>
  </si>
  <si>
    <t>The ability to disable/enable AI features is essential for containing an incident and preventing a security or ethical failure.</t>
  </si>
  <si>
    <t>Given the critical need for a timely incident response, what is your specific, documented procedure for disabling the AI features; who is authorized to execute it; and can you provide a service level agreement (SLA) or a documented timeline for this process? Does disabling AI features require action by the vendor?</t>
  </si>
  <si>
    <t>If disabled because of an incident, can your solution's AI features be re-enabled in a timely manner?*</t>
  </si>
  <si>
    <t>Provide a timeline for insitutions to have the capability to enable AI features in the event of an incident recovery.</t>
  </si>
  <si>
    <t>Provide documentation on how to enable AI features. Include a time estimate for the time between enabling the feature and when the feature is accessible to users.</t>
  </si>
  <si>
    <t>This helps an organization create a business continuity plan and incident recovery plan.</t>
  </si>
  <si>
    <t>Do you have documented technical and procedural processes to address potential negative impacts of AI as described by the AI Risk Management Framework (RMF)?</t>
  </si>
  <si>
    <t>Responsible AI development per NIST AI RMF, page 25.</t>
  </si>
  <si>
    <t>Describe your plan and timeline for implementing technical and procedural processes to mitigate negative impacts of AI, as defined by the NIST AI RMF.</t>
  </si>
  <si>
    <t>This question helps maximize the value of the AI feature(s) while minimizing the negative impacts of AI.</t>
  </si>
  <si>
    <t>Are resources that are required to manage risks taken into account? Are mechanisms in place and applied to sustain the value of the deployed AI system? Are mechanisms in place and applied to supersede, disengage, or deactivate AI systems that demonstrate performance or outcomes inconsistent with the intended use?</t>
  </si>
  <si>
    <t>If sensitive data is introduced to your solution's AI model, can the data be removed from the AI model by request?*</t>
  </si>
  <si>
    <t>Please answer based on whether your AI model supports the removal or unlearning of sensitive data, whether it is introduced intentionally or unintentionally. Consider whether data can be traced and deleted from training sets, vector stores, memory, or other components of the AI system. This includes data removal in compliance with privacy regulations and customer requests.</t>
  </si>
  <si>
    <t>If data removal or unlearning is not supported, explain why and describe compensating controls (e.g., filtering, short-term memory, differential privacy). Clarify how sensitive data is managed, and note any future plans to support deletion requests.</t>
  </si>
  <si>
    <t>Describe how the AI model supports data deletion or unlearning and whether it is manual or automated; include retention timelines, limitations, and how requests are handled. Reference compliance with FERPA, GDPR Article 17, and state privacy laws.</t>
  </si>
  <si>
    <t>This question assesses whether the vendor can remove sensitive data from its AI model upon request. This capability is essential for privacy compliance, including GDPR (Right to Erasure), FERPA, and state data protection laws, and it helps institutions ensure that their data is not retained or used beyond its intended purpose</t>
  </si>
  <si>
    <t>If the vendor does not support data deletion or provides an unclear response, the institution should follow up to determine how the vendor identifies, manages, and minimizes exposure of sensitive data within its AI systems. Ask for documentation or clarification on any compensating controls (e.g., data filtering, temporary memory use), data retention practices, limitations preventing deletion, and whether future support for deletion or unlearning is planned.</t>
  </si>
  <si>
    <t>Is user input data used to influence your solution's AI model?*</t>
  </si>
  <si>
    <t>Please answer based on whether your solution uses user input data (e.g., prompts, uploads, queries) to fine-tune, train, or otherwise influence the behavior of your AI model. Consider any use of user data for model improvement, personalization, or aggregated learning.</t>
  </si>
  <si>
    <t>Confirm that user input data is not retained or used to train the AI model. Describe controls that prevent institutional data from influencing the model, indicate whether this is included in agreements, and say how institutions will be notified and asked for consent if practices change.</t>
  </si>
  <si>
    <t>Describe whether input data is used for personalization, training, or continuous learning. Indicate whether, if data is anonymized, institutions are notified or can opt out, and describe how use aligns with FERPA, GDPR, and state laws.</t>
  </si>
  <si>
    <t>This question helps institutions determine whether their input data is used to train or influence the vendor’s AI model. Understanding this protects institutional data from unauthorized reuse, supports compliance with privacy and data protection laws, and ensures that any future change to data use would require institutional consent.</t>
  </si>
  <si>
    <t>If the vendor’s response is unclear or incomplete, the institution should ask whether user input data is retained in any form (e.g., logs, embeddings, temporary memory) and how long it is stored. Confirm whether the vendor’s data sharing or processing agreement explicitly prohibits the use of institutional data for model training. If the vendor does use user input for model influence, request details on anonymization, opt-out mechanisms, and notification procedures for future changes.</t>
  </si>
  <si>
    <t>Do you provide logging for your solution's AI feature(s) that includes user, date, and action taken?*</t>
  </si>
  <si>
    <t>Please answer based on whether your AI features generate audit logs that record user identity, timestamp, and actions taken. Include log retention, immutability, access for administrators or auditors, and how logs support compliance and incident response.</t>
  </si>
  <si>
    <t>If audit logging is not available, explain why and describe alternate controls or planned timelines to support monitoring, incident response, and compliance.</t>
  </si>
  <si>
    <t>Describe what audit logs capture, how long they are retained, whether they are immutable, and how they support audits and oversight.</t>
  </si>
  <si>
    <t>This question helps institutions confirm whether AI features can be audited for user activity, data use, and system behavior. Audit logging supports regulatory compliance, incident response, and transparency in environments handling sensitive or regulated data.</t>
  </si>
  <si>
    <t>If the vendor’s response is incomplete, the institution should confirm whether logs are segmented by AI feature, whether log data is reviewed or integrated into the vendor’s Security Operations Center processes, and how long logs are retained. Institutions should also verify whether logs are available for institutional review or external audit when required.</t>
  </si>
  <si>
    <t>Please describe how you validate user inputs.</t>
  </si>
  <si>
    <t>Please describe how your solution validates user inputs, including detection of anomalies, malicious inputs, and sensitive data. Indicate where validation occurs and how it supports security and compliance.</t>
  </si>
  <si>
    <t>This question helps institutions assess whether the solution protects against anomalous, malicious, or sensitive inputs that could compromise AI features. Input validation supports data integrity, incident prevention, and compliance with FERPA, GDPR, and state privacy and cybersecurity laws.</t>
  </si>
  <si>
    <t>If the vendor’s response is unclear, the institution should ask how anomalous or malicious inputs are detected, whether sensitive data is filtered, and where validation occurs (client-side, server-side, or within the AI model). Institutions may also request details on alerting, logging, and safeguards such as rate limiting or input sanitization.</t>
  </si>
  <si>
    <t>Do you plan for and mitigate supply-chain risk related to your AI features?</t>
  </si>
  <si>
    <t>If supply chain risk planning is not in place, explain why and note any compensating controls or future plans.</t>
  </si>
  <si>
    <t>Describe your use of SAST, SBOM, and monitoring of third-party AI components, and how you address vulnerabilities in line with NIST and state requirements</t>
  </si>
  <si>
    <t>This question helps institutions assess whether vendors manage supply chain risks in their AI features, which often rely on third-party models, libraries, and APIs. Institutions need assurance that vendors use practices such as SAST, SBOM, and ongoing monitoring to address vulnerabilities, while aligning with frameworks such as NIST AI RMF, NIST CSF, and Executive Order 14028.</t>
  </si>
  <si>
    <t>If the vendor’s response is unclear, the institution should ask whether an SBOM is maintained for AI components, how often third-party models and libraries are reviewed for vulnerabilities, and whether SAST or other testing is performed. Institutions may also confirm whether the vendor’s practices align with NIST AI RMF, NIST CSF, or Executive Order 14028 requirements.</t>
  </si>
  <si>
    <t>Do you separate ML training data from your ML solution data?*</t>
  </si>
  <si>
    <t>If REQU-04 is no, populate solution provider answer with B5 in Auto Responses tab; If AIQU-01 is no, populate with B9</t>
  </si>
  <si>
    <t>Please answer based on whether training data is kept separate from production data to protect institutional information. Include how organizational data is segregated, anonymized, or excluded from training, and state whether institutions can opt out of data use for model improvement.</t>
  </si>
  <si>
    <t>If data separation is not in place, explain why and describe compensating controls to protect institutional data from being used in training. Include whether opt-out options are available or planned.</t>
  </si>
  <si>
    <t>Describe how training data is separated from production data, including anonymization, segregation controls, or exclusions. Indicate whether institutions can opt out of data being used in training.</t>
  </si>
  <si>
    <t>This question helps institutions determine whether operational data provided through the solution is kept separate from machine learning training data. Without this separation, institutional data could be inadvertently incorporated into global or shared models, creating risks of data leakage, misuse, or exposure to other customers. Ensuring separation also supports compliance with privacy and security requirements under FERPA, GDPR, and state data protection laws and gives institutions control over whether their data may be used for training or model improvement.</t>
  </si>
  <si>
    <t>If the vendor’s response is unclear, the institution should ask how data is flagged or excluded from training, whether customer data is ever used in shared/global models, and what opt-out mechanisms are available. Institutions may also request details on data environments used for training versus production.</t>
  </si>
  <si>
    <t>Do you authenticate and verify your ML model's feedback?*</t>
  </si>
  <si>
    <t>Explain why the ML model's feedback is not currently authenticated or verified.</t>
  </si>
  <si>
    <t>Describe the process used to authenticate and verify ML model feedback. Include how you detect and mitigate attempts to introduce model skewing, poisoning, or date/phrase attacks.</t>
  </si>
  <si>
    <t>Verifying ML model feedback helps prevent skewing attacks that could distort predictions or reduce reliability.</t>
  </si>
  <si>
    <t>Understand whether any other controls or processes are in place that would mitigate the risk of the vendor not doing the authentication or verification. How does the vendor perform trigger-sweep evaluations?</t>
  </si>
  <si>
    <t>Is your ML training data vetted, validated, and verified before training the solution's AI model?</t>
  </si>
  <si>
    <t>Explain why the data is not vetted, validated, or verified. Include any future plans to implement this process, and describe any current controls that serve as substitutes for formal vetting and validation.</t>
  </si>
  <si>
    <t>Describe how the training data is vetted, validated and verified before the AI model is trained. Include the process along with the AI/ML data policy. Discribe your validation of data labelers to validate the accuracy of the data labeling.</t>
  </si>
  <si>
    <t>This process can reduce the risk of errors or bias, as well as poor data quality undermining the model's accuracy and integrity.</t>
  </si>
  <si>
    <t>What other controls are in place as a substitute to this process? If not all steps are complete, what part of the process is currently being done?</t>
  </si>
  <si>
    <t>Is your ML training data monitored and audited?</t>
  </si>
  <si>
    <t>Explain why training data is not currently monitored or audited, and describe any alternative safeguards in place or future plans to implement monitoring and auditing.</t>
  </si>
  <si>
    <t>Describe the current process for how training data is monitored for any anomalies and audited to detect any data tampering.</t>
  </si>
  <si>
    <t>Training data can be targeted by attackers to influence the ML model’s behavior in harmful ways.</t>
  </si>
  <si>
    <t>Understand whether any other controls or processes are in place that would mitigate the risk of training data being manipulated by attackers? Do you audit for trojan/backdoor patterns? How do you protect against malicious code injection when using this ML tool for coding? Are trend, alerts flag, rare-token spikes monitored?</t>
  </si>
  <si>
    <t>Have you limited access to your ML training data to only staff with an explicit business need?</t>
  </si>
  <si>
    <t>Explain why access to training data is not restricted to staff with an explicit business need. Include any existing policies or controls that currently govern data access.</t>
  </si>
  <si>
    <t>Include what roles at your organization have the ability to view or modify ML training data.</t>
  </si>
  <si>
    <t>Have you implemented adversarial training or other model defense mechanisms to protect your ML-related features?</t>
  </si>
  <si>
    <t>Explain why training or other defensive mechanisms have not been implemented. Include controls or other policies in place that would substitute.</t>
  </si>
  <si>
    <t>Describe the defensive strategies in place to protect ML features and how they are tested for effectiveness.</t>
  </si>
  <si>
    <t>Adversarial training and defenses help keep models resilient against manipulation and evasion attacks.</t>
  </si>
  <si>
    <t>What adversarial training is performed on the ML? What defense mechanisms are incorporated into the ML? How is the input validated for the ML?</t>
  </si>
  <si>
    <t>Do you make your ML model transparent through documentation and log inputs and outputs?</t>
  </si>
  <si>
    <t>Explain why the model is not documented, does not log inputs/outputs, or lacks explainability features, and describe any compensating controls or future plans to increase transparency.</t>
  </si>
  <si>
    <t>Describe how the model is made transparent through documentation and logging of inputs and outputs. Provide explanations for predictions.</t>
  </si>
  <si>
    <t>This process helps ensure accountability and detect misuse or anomalies.</t>
  </si>
  <si>
    <t>How long are input/output logs retained, and how is log data protected? How often are transparency and logging processes reviewed or updated? Do logs enable post-hoc trigger correlation?</t>
  </si>
  <si>
    <t>Do you watermark your ML training data?</t>
  </si>
  <si>
    <t>Explain why training data is not watermarked and any compensating controls or future plans.</t>
  </si>
  <si>
    <t>Describe the watermarking process for training data and how it helps track, trace, or protect against compromise. Include dataset fingerprinting, provenance attestations, tools, or techniques used.</t>
  </si>
  <si>
    <t>Watermarking training data supports traceability, making it easier to detect misuse and respond to incidents.</t>
  </si>
  <si>
    <t>Are all training datasets watermarked, or only specific subsets? Are there any policies, procedures, or controls in place that would serve as substitutes or compensating measures for this practice?</t>
  </si>
  <si>
    <t>Do you limit your solution's LLM privileges by default?*</t>
  </si>
  <si>
    <t>Describe other compenstating controls for mitigating prompt-injection risk.</t>
  </si>
  <si>
    <t>Describe how privilege control is implemented for the LLM and how trust boundaries are established between LLM, external sources, and extensible functionality (plugins or downstream functions). Include how you leverage "human in the loop" principals.</t>
  </si>
  <si>
    <t>This question addresses misuse, exfiltration/change risk, and over-privileged behavior. It supports accountable operations and auditability.</t>
  </si>
  <si>
    <t>Is the LLM's API token unique? How do you segregate external content from user prompts? Do you manually monitor LLM input and output periodically?</t>
  </si>
  <si>
    <t>Is your LLM training data vetted, validated, and verified before training the solution's AI model?*</t>
  </si>
  <si>
    <t>If REQU-04 is no, populate solution provider answer with B5 in Auto Responses tab; If AIQU-02 is no, populate with B10</t>
  </si>
  <si>
    <t>State whether there are any governance measures, alternative practices, or no controls in place. Summarize how training data is currently managed.</t>
  </si>
  <si>
    <t>Describe your processes for sourcing, licensing, validating, and refreshing training data. Include how sensitive data is handled and how quality checks are performed.</t>
  </si>
  <si>
    <t>Assures lawful, ethical, and auditable data use while reducing IP and privacy risk. This is key to trustworthy AI and effective audits.</t>
  </si>
  <si>
    <t>Request a dataset register with provenance records, license documentation, and change-control history. Request sample outputs of PII scrubbing/anonymization processes, results of bias/safety evaluations, and records of dataset refresh or retirement events.</t>
  </si>
  <si>
    <t>Do any actions taken by your solution's LLM features or plugins require human intervention?*</t>
  </si>
  <si>
    <t>Explain whether alternative safeguards exist, whether plans are in place, or if no oversight is applied. Clarify the degree of autonomy currently allowed.</t>
  </si>
  <si>
    <t>Describe how human approval or oversight is applied before sensitive or high-impact LLM actions are executed. Include where approvals occur and what roles are involved.</t>
  </si>
  <si>
    <t>Prevents autonomous risky actions or misconfigurations and enforces accountability. This limits excessive agency.</t>
  </si>
  <si>
    <t>Ask which actions the LLM can trigger, what approvals are required, and how approvals are logged. Request RBAC matrices showing approver roles, sample approval/denial tickets, and audit logs of LLM-initiated actions with human overrides. Request rollback playbooks, incident reports of missteps caught by HITL, and evidence of periodic control testing.</t>
  </si>
  <si>
    <t>Do you limit multiple LLM model plugins being called as part of a single input?*</t>
  </si>
  <si>
    <t>If REQU-04 is no, populate solution provider answer with B5 in Auto Responses tab; If AIQU-02 is no, populate with B9</t>
  </si>
  <si>
    <t>Indicate whether compensating controls, planned restrictions, or no limitations are in place. Summarize how plugin or tool use is currently handled.</t>
  </si>
  <si>
    <t>Describe how plugins or external tools are restricted. Include whether limits, validation, or monitoring are applied.</t>
  </si>
  <si>
    <t>Reduces supply-chain and prompt-injection risk, controls attack surface, and clarifies accountability. Aligns with governance expectations.</t>
  </si>
  <si>
    <t>Request a list of all plugins/tools callable by the LLM and the allow-listing criteria/review cadence. Ask for the validation approach, sandbox/egress rules, and test evidence.</t>
  </si>
  <si>
    <t>Do you limit your solution's LLM resource use per request, per step, and per action?</t>
  </si>
  <si>
    <t>Explain whether any alternative practices, future plans, or no limits are in place. Summarize how resource consumption is currently handled.</t>
  </si>
  <si>
    <t>Describe how resource usage such as tokens, CPU, memory, or API calls is managed. Include whether quotas, monitoring, or escalation paths are defined.</t>
  </si>
  <si>
    <t>Prevents denial-of-service and cost overruns from excessive or malicious consumption. Demonstrates managed, measurable operations.</t>
  </si>
  <si>
    <t>Request current default versus maximum token/CPU/memory quotas per tenant, monitoring dashboards of usage, and alerts or incidents where throttling was triggered. Ask about runbooks for resource spikes, evidence of recent resource reviews, and escalation paths.</t>
  </si>
  <si>
    <t>Do you leverage LLM model tuning or other model validation mechanisms?</t>
  </si>
  <si>
    <t>Indicate whether compensating measures, future plans, or no safeguards exist. Summarize how accuracy is currently managed.</t>
  </si>
  <si>
    <t>Describe how you improve factual reliability. Include whether methods such as retrieval augmentation, fact checking, or human review are applied</t>
  </si>
  <si>
    <t>Mitigates hallucinations and ensures decisions rely on verifiable information. Supports trustworthy outcomes and reduces downstream misuse.</t>
  </si>
  <si>
    <t>Request benchmark and evaluation results with acceptance thresholds, along with logs or reports from fact-checking pipelines, retrieval-augmented validation, or citation verification. Include any red-team or adversarial testing results, records of human review for high-risk outputs, and the release gating criteria tied to evaluation outcomes.</t>
  </si>
  <si>
    <t>AILM-07</t>
  </si>
  <si>
    <t>Do you perform taint tracing or tracking on all plugin content related to the LLM?</t>
  </si>
  <si>
    <t>Looking for taint tracing or tracking of LLM plugins to mitigate malicious inputs tuning and prompt engineering.</t>
  </si>
  <si>
    <t xml:space="preserve">This worksheet contains Auto-Responses that auto-populate the other worksheets and the context for when they are used. </t>
  </si>
  <si>
    <t>Question Auto-Response</t>
  </si>
  <si>
    <t>Context</t>
  </si>
  <si>
    <t>INSTRUCTIONS FOR ANALYSTS</t>
  </si>
  <si>
    <t>INSTRUCTIONS FOR HIGH-RISK SCORECARD</t>
  </si>
  <si>
    <t>DROPDOWN OPTIONS</t>
  </si>
  <si>
    <t>SECURITY FRAMEWORK OPTIONS</t>
  </si>
  <si>
    <t>QUESTION CATEGORY NAMES/TITLES</t>
  </si>
  <si>
    <t xml:space="preserve">Based on the response to REQU-01 on the "START HERE" tab, this question does not apply to this product or service. </t>
  </si>
  <si>
    <t>Does not offer a product or platform</t>
  </si>
  <si>
    <t>1. Complete the "Start Here" tab and review the "Required Questions" guidance to find the other sections are required for your product or service.</t>
  </si>
  <si>
    <t>1. Upon initial review, you can check the "Non-Negotiable" box by any question to compile a report of questions that may prohibit a full review.</t>
  </si>
  <si>
    <t xml:space="preserve">1. The scorecard below reflects those questions marked as "Critical Importance" or those where the "Non-Negotiable" box was checked. </t>
  </si>
  <si>
    <t>CIS Critical Security Controls v6.1</t>
  </si>
  <si>
    <t>Full Name</t>
  </si>
  <si>
    <t># of Questions</t>
  </si>
  <si>
    <t>Based on the response to REQU-02 on the "START HERE" tab, this question does not apply to this product or service.</t>
  </si>
  <si>
    <t>No interface for accessibility review</t>
  </si>
  <si>
    <t>2. Complete the "Organization" tab and the applicable questions in each of the next 5 tabs (Product through Privacy) that apply, based on your answers to the "Required Questions."</t>
  </si>
  <si>
    <t>2. When evaluating an answer, a default importance level has been set. You can use the "Importance Override" dropdown to override the default and adjust the value of the question.</t>
  </si>
  <si>
    <t xml:space="preserve">2. Use these condensed, aggregated views to review those questions that pose the highest risk. </t>
  </si>
  <si>
    <t>GNRL</t>
  </si>
  <si>
    <t xml:space="preserve"> General Information</t>
  </si>
  <si>
    <t>Based on the response to REQU-03 on the "START HERE" tab, this question does not apply to this product or service.</t>
  </si>
  <si>
    <t>Not a consultant</t>
  </si>
  <si>
    <t xml:space="preserve">3. Guidance in column E may change based on your answers to prompt details in "Additional Information." If leaving an answer blank, you must also state why in "Additional Information". </t>
  </si>
  <si>
    <t>3. For questions that are qualitative or for which you disagree with the preferred response, make a selection in the "Compliant Override" dropdown to adjust the question's impact on the score.</t>
  </si>
  <si>
    <t>3. Changes cannot be made in this sheet. Please make changes in the appropriate "Evaluation" tab.</t>
  </si>
  <si>
    <t>ISO 27002:2013</t>
  </si>
  <si>
    <t xml:space="preserve"> Company Information</t>
  </si>
  <si>
    <t>Based on the response to REQU-04 on the "START HERE" tab, this question does not apply to this product or service.</t>
  </si>
  <si>
    <t>No AI features</t>
  </si>
  <si>
    <t>4. DO NOT complete any fields in the "Evaluation" sheets or the "Analyst Notes" column.</t>
  </si>
  <si>
    <t xml:space="preserve">4. Each worksheet shows a report for that section. See the "Analyst Report" sheet for a full report of all sections. </t>
  </si>
  <si>
    <t>NIST Cybersecurity Framework</t>
  </si>
  <si>
    <t>REQU</t>
  </si>
  <si>
    <t xml:space="preserve"> Required Questions</t>
  </si>
  <si>
    <t>Based on the response to REQU-05 on the "START HERE" tab, this question does not apply to this product or service.</t>
  </si>
  <si>
    <t>No HIPAA covered PHI</t>
  </si>
  <si>
    <t>5. Return the completed file to institutions.</t>
  </si>
  <si>
    <t xml:space="preserve">5. If you are evaluating a question that appears in an earlier section, the Importance and Compliant Override cannot be changed but additional notes can be added. </t>
  </si>
  <si>
    <t>Mark as Compliant</t>
  </si>
  <si>
    <t>NIST SP 800-171r1</t>
  </si>
  <si>
    <t xml:space="preserve"> Documentation</t>
  </si>
  <si>
    <t>Based on the response to REQU-06 on the "START HERE" tab, this question does not apply to this product or service.</t>
  </si>
  <si>
    <t>No PCI DSS</t>
  </si>
  <si>
    <t>* Denotes critical questions. Critical questions are those deemed most important to institutions by higher education volunteers.</t>
  </si>
  <si>
    <t>For full instructions, please visit EDUCAUSE.edu/HECVAT</t>
  </si>
  <si>
    <t>Mark as Non-Compliant</t>
  </si>
  <si>
    <t>NIST SP 800-53r4</t>
  </si>
  <si>
    <t xml:space="preserve"> IT Accessibility</t>
  </si>
  <si>
    <t>Based on the response to REQU-07 on the "START HERE" tab, this question does not apply to this product or service.</t>
  </si>
  <si>
    <t>Not on-prem</t>
  </si>
  <si>
    <t>For full instructions, please visit educause.edu/HECVAT</t>
  </si>
  <si>
    <t xml:space="preserve"> Assessment of Third Parties</t>
  </si>
  <si>
    <t>Based on the response to AIQU-01, this question does not apply to this product or service.</t>
  </si>
  <si>
    <t>Does not leverage machine learning</t>
  </si>
  <si>
    <t xml:space="preserve"> Consulting Services</t>
  </si>
  <si>
    <t>Based on the response to AIQU-02, this question does not apply to this product or service.</t>
  </si>
  <si>
    <t>Does not leverage a large language model</t>
  </si>
  <si>
    <t xml:space="preserve"> Application/Service Security</t>
  </si>
  <si>
    <t>DO complete the Product and Infrastructure worksheets.</t>
  </si>
  <si>
    <t>Yes to REQU-01</t>
  </si>
  <si>
    <t>SCORE LOCATIONS</t>
  </si>
  <si>
    <t xml:space="preserve"> Authentication, Authorization, and Account Management</t>
  </si>
  <si>
    <t>DO NOT complete the Product and Infrastructure worksheets.</t>
  </si>
  <si>
    <t>NO to REQU-01</t>
  </si>
  <si>
    <t xml:space="preserve"> Change Management</t>
  </si>
  <si>
    <t>Yes to REQU-02</t>
  </si>
  <si>
    <t>Does Not Apply/Do Not Score</t>
  </si>
  <si>
    <t>START HERE</t>
  </si>
  <si>
    <t xml:space="preserve"> Data</t>
  </si>
  <si>
    <t>NO to REQU-02</t>
  </si>
  <si>
    <t xml:space="preserve"> Datacenter</t>
  </si>
  <si>
    <t>DO complete the Consulting section in the Case-Specific worksheet.</t>
  </si>
  <si>
    <t>YES to REQU-03</t>
  </si>
  <si>
    <t xml:space="preserve"> Firewalls, IDS, IPS, and Networking</t>
  </si>
  <si>
    <t>DO NOT complete the Consulting section in the Case-Specific worksheet.</t>
  </si>
  <si>
    <t>NO to REQU-03</t>
  </si>
  <si>
    <t>Self-Managed</t>
  </si>
  <si>
    <t xml:space="preserve"> Policies, Processes, and Procedures</t>
  </si>
  <si>
    <t>DO complete the Artificial Intelligence (AI) worksheet.</t>
  </si>
  <si>
    <t>YES to REQU-04</t>
  </si>
  <si>
    <t>Physical Co-Location</t>
  </si>
  <si>
    <t xml:space="preserve"> Incident Handling</t>
  </si>
  <si>
    <t>DO NOT complete the Artificial Intelligence (AI) worksheet.</t>
  </si>
  <si>
    <t>NO to REQU-04</t>
  </si>
  <si>
    <t>Virtual Co-Location</t>
  </si>
  <si>
    <t xml:space="preserve"> Vulnerability Management</t>
  </si>
  <si>
    <t>DO complete the HIPAA section in the Case-Specific worksheet.</t>
  </si>
  <si>
    <t>YES to REQU-05</t>
  </si>
  <si>
    <t xml:space="preserve">HIPAA Compliance </t>
  </si>
  <si>
    <t>DO NOT complete the HIPAA section in the Case-Specific worksheet.</t>
  </si>
  <si>
    <t>NO to REQU-05</t>
  </si>
  <si>
    <t>Azure</t>
  </si>
  <si>
    <t xml:space="preserve"> Payment Card Industry Data Security Standard (PCI DSS)</t>
  </si>
  <si>
    <t>DO complete the PCI-DSS section in the Case-Specific worksheet.</t>
  </si>
  <si>
    <t>YES to REQU-06</t>
  </si>
  <si>
    <t>GCP</t>
  </si>
  <si>
    <t xml:space="preserve"> On-Premises Data Solutions</t>
  </si>
  <si>
    <t>DO NOT complete the PCI-DSS section in the Case-Specific worksheet.</t>
  </si>
  <si>
    <t>NO to REQU-06</t>
  </si>
  <si>
    <t>Hybrid/Other</t>
  </si>
  <si>
    <t xml:space="preserve"> General Privacy</t>
  </si>
  <si>
    <t>DO complete the On-Premises Data Solutions section in the Case-Specific worksheet.</t>
  </si>
  <si>
    <t>YES to REQU-07</t>
  </si>
  <si>
    <t xml:space="preserve"> Privacy-Specific Company Details</t>
  </si>
  <si>
    <t>DO NOT complete the On-Premises Data Solutions section in the Case-Specific worksheet.</t>
  </si>
  <si>
    <t>NO to REQU-07</t>
  </si>
  <si>
    <t xml:space="preserve"> Privacy-Specific Documentation</t>
  </si>
  <si>
    <t>Based on the response to DCTR-01, this question does not apply to this product or service.</t>
  </si>
  <si>
    <t>Hosting option selection makes some questions N/A</t>
  </si>
  <si>
    <t xml:space="preserve"> Privacy of Third Parties</t>
  </si>
  <si>
    <t>Based on the response to AIPL-03, this question does not apply to this product or service.</t>
  </si>
  <si>
    <t>Neutral until evaluated</t>
  </si>
  <si>
    <t xml:space="preserve"> Privacy Change Management</t>
  </si>
  <si>
    <t>Based on the response to AAAI-01, this question does not apply to this product or service. Please select N/A.</t>
  </si>
  <si>
    <t xml:space="preserve"> Privacy of Sensitive Data</t>
  </si>
  <si>
    <t xml:space="preserve"> Privacy Policies and Procedures</t>
  </si>
  <si>
    <t xml:space="preserve"> International Privacy</t>
  </si>
  <si>
    <t xml:space="preserve"> Data Privacy</t>
  </si>
  <si>
    <t xml:space="preserve"> Privacy and AI</t>
  </si>
  <si>
    <t>This question does not apply.</t>
  </si>
  <si>
    <t>AIQU</t>
  </si>
  <si>
    <t xml:space="preserve"> AI Qualifying Questions</t>
  </si>
  <si>
    <t>AIGN</t>
  </si>
  <si>
    <t xml:space="preserve"> General AI Questions</t>
  </si>
  <si>
    <t>AIPL</t>
  </si>
  <si>
    <t xml:space="preserve"> AI Policy</t>
  </si>
  <si>
    <t>Version 4.1.4</t>
  </si>
  <si>
    <t>AISC</t>
  </si>
  <si>
    <t xml:space="preserve"> AI Data Security</t>
  </si>
  <si>
    <t>AIML</t>
  </si>
  <si>
    <t xml:space="preserve"> AI Machine Learning</t>
  </si>
  <si>
    <t>AILM</t>
  </si>
  <si>
    <t xml:space="preserve"> AI Large Language Model (LLM)</t>
  </si>
  <si>
    <t xml:space="preserve">This worksheet is auto-populated with data taken from previous worksheets. </t>
  </si>
  <si>
    <t>ID Code</t>
  </si>
  <si>
    <t>Vendor Response</t>
  </si>
  <si>
    <t>Default Value</t>
  </si>
  <si>
    <t>Compliance Eval</t>
  </si>
  <si>
    <t>Non-negotiable Indicator</t>
  </si>
  <si>
    <t>Critical Indicator</t>
  </si>
  <si>
    <t>Potential Score</t>
  </si>
  <si>
    <t>Actual Score</t>
  </si>
  <si>
    <t>Non-Negotiable Count</t>
  </si>
  <si>
    <t>Non-Negotiable Total</t>
  </si>
  <si>
    <t>Non-Negotiable Location</t>
  </si>
  <si>
    <t>Critical Count</t>
  </si>
  <si>
    <t>Critical Total</t>
  </si>
  <si>
    <t>Critical Location</t>
  </si>
  <si>
    <t xml:space="preserve">End of workbook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</si>
</sst>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9" x14ac:knownFonts="1">
    <font>
      <sz val="12"/>
      <color rgb="FF000000"/>
      <name val="Verdana"/>
      <scheme val="minor"/>
    </font>
    <font>
      <sz val="12"/>
      <color theme="1"/>
      <name val="Verdana"/>
      <scheme val="minor"/>
    </font>
    <font>
      <sz val="11"/>
      <color rgb="FF000000"/>
      <name val="Verdana"/>
    </font>
    <font>
      <b/>
      <sz val="11"/>
      <color rgb="FFFF0000"/>
      <name val="Verdana"/>
    </font>
    <font>
      <sz val="11"/>
      <color theme="1"/>
      <name val="Verdana"/>
    </font>
    <font>
      <b/>
      <sz val="20"/>
      <color theme="0"/>
      <name val="Verdana"/>
    </font>
    <font>
      <b/>
      <sz val="12"/>
      <color theme="0"/>
      <name val="Verdana"/>
    </font>
    <font>
      <b/>
      <sz val="12"/>
      <color theme="1"/>
      <name val="Verdana"/>
    </font>
    <font>
      <i/>
      <sz val="12"/>
      <color theme="1"/>
      <name val="Verdana"/>
    </font>
    <font>
      <b/>
      <sz val="14"/>
      <color theme="0"/>
      <name val="Verdana"/>
    </font>
    <font>
      <b/>
      <sz val="14"/>
      <color rgb="FFFF0000"/>
      <name val="Verdana"/>
    </font>
    <font>
      <sz val="12"/>
      <color theme="1"/>
      <name val="Verdana"/>
    </font>
    <font>
      <sz val="12"/>
      <color theme="10"/>
      <name val="Verdana"/>
    </font>
    <font>
      <i/>
      <sz val="11"/>
      <color theme="1"/>
      <name val="Verdana"/>
    </font>
    <font>
      <sz val="12"/>
      <name val="Verdana"/>
    </font>
    <font>
      <b/>
      <sz val="14"/>
      <color theme="1"/>
      <name val="Verdana"/>
    </font>
    <font>
      <sz val="11"/>
      <color rgb="FFBF0000"/>
      <name val="Verdana"/>
    </font>
    <font>
      <sz val="12"/>
      <color rgb="FF000000"/>
      <name val="Verdana"/>
    </font>
    <font>
      <sz val="11"/>
      <color theme="0"/>
      <name val="Verdana"/>
    </font>
    <font>
      <b/>
      <i/>
      <sz val="14"/>
      <color rgb="FFFF0000"/>
      <name val="Verdana"/>
    </font>
    <font>
      <i/>
      <sz val="11"/>
      <color rgb="FF000000"/>
      <name val="Verdana"/>
    </font>
    <font>
      <u/>
      <sz val="12"/>
      <color rgb="FF000000"/>
      <name val="Verdana"/>
    </font>
    <font>
      <sz val="11"/>
      <color rgb="FFFF0000"/>
      <name val="Verdana"/>
    </font>
    <font>
      <u/>
      <sz val="11"/>
      <color rgb="FF0000FF"/>
      <name val="Verdana"/>
    </font>
    <font>
      <sz val="12"/>
      <color theme="0"/>
      <name val="Verdana"/>
    </font>
    <font>
      <i/>
      <u/>
      <sz val="11"/>
      <color theme="1"/>
      <name val="Verdana"/>
    </font>
    <font>
      <i/>
      <u/>
      <sz val="11"/>
      <color rgb="FF000000"/>
      <name val="Verdana"/>
    </font>
    <font>
      <i/>
      <u/>
      <sz val="11"/>
      <color theme="1"/>
      <name val="Verdana"/>
    </font>
    <font>
      <i/>
      <sz val="11"/>
      <color rgb="FFFF0000"/>
      <name val="Verdana"/>
    </font>
    <font>
      <sz val="12"/>
      <color rgb="FFFF0000"/>
      <name val="Verdana"/>
    </font>
    <font>
      <b/>
      <sz val="20"/>
      <color theme="1"/>
      <name val="Verdana"/>
    </font>
    <font>
      <b/>
      <sz val="11"/>
      <color rgb="FF000000"/>
      <name val="Verdana"/>
    </font>
    <font>
      <u/>
      <sz val="12"/>
      <color theme="10"/>
      <name val="Verdana"/>
    </font>
    <font>
      <u/>
      <sz val="12"/>
      <color theme="10"/>
      <name val="Verdana"/>
    </font>
    <font>
      <u/>
      <sz val="12"/>
      <color theme="10"/>
      <name val="Verdana"/>
    </font>
    <font>
      <b/>
      <sz val="12"/>
      <color rgb="FF000000"/>
      <name val="Verdana"/>
    </font>
    <font>
      <b/>
      <i/>
      <sz val="12"/>
      <color rgb="FF000000"/>
      <name val="Verdana"/>
    </font>
    <font>
      <u/>
      <sz val="12"/>
      <color theme="0"/>
      <name val="Verdana"/>
    </font>
    <font>
      <b/>
      <sz val="11"/>
      <color theme="0"/>
      <name val="Verdana"/>
    </font>
    <font>
      <sz val="12"/>
      <color rgb="FFC00000"/>
      <name val="Verdana"/>
    </font>
    <font>
      <b/>
      <sz val="14"/>
      <color rgb="FFC00000"/>
      <name val="Verdana"/>
    </font>
    <font>
      <u/>
      <sz val="12"/>
      <color rgb="FF000000"/>
      <name val="Verdana"/>
    </font>
    <font>
      <u/>
      <sz val="12"/>
      <color theme="10"/>
      <name val="Verdana"/>
    </font>
    <font>
      <u/>
      <sz val="12"/>
      <color rgb="FFC00000"/>
      <name val="Verdana"/>
    </font>
    <font>
      <u/>
      <sz val="12"/>
      <color theme="10"/>
      <name val="Verdana"/>
    </font>
    <font>
      <b/>
      <sz val="14"/>
      <color rgb="FF000000"/>
      <name val="Verdana"/>
    </font>
    <font>
      <b/>
      <sz val="11"/>
      <color theme="1"/>
      <name val="Verdana"/>
    </font>
    <font>
      <u/>
      <sz val="12"/>
      <color theme="0"/>
      <name val="Verdana"/>
    </font>
    <font>
      <u/>
      <sz val="12"/>
      <color rgb="FF000000"/>
      <name val="Verdana"/>
    </font>
    <font>
      <u/>
      <sz val="12"/>
      <color theme="10"/>
      <name val="Verdana"/>
    </font>
    <font>
      <u/>
      <sz val="12"/>
      <color theme="10"/>
      <name val="Verdana"/>
    </font>
    <font>
      <b/>
      <i/>
      <sz val="11"/>
      <color theme="1"/>
      <name val="Verdana"/>
    </font>
    <font>
      <sz val="10"/>
      <color theme="0"/>
      <name val="Aptos Narrow"/>
    </font>
    <font>
      <sz val="10"/>
      <color rgb="FF000000"/>
      <name val="Aptos Narrow"/>
    </font>
    <font>
      <b/>
      <sz val="11"/>
      <color rgb="FF000000"/>
      <name val="Arial"/>
    </font>
    <font>
      <sz val="11"/>
      <color rgb="FF000000"/>
      <name val="Arial"/>
    </font>
    <font>
      <sz val="11"/>
      <color theme="1"/>
      <name val="Arial"/>
    </font>
    <font>
      <sz val="10"/>
      <color rgb="FF000000"/>
      <name val="Arial"/>
    </font>
    <font>
      <sz val="11"/>
      <color rgb="FF1A1A1A"/>
      <name val="Arial"/>
    </font>
    <font>
      <b/>
      <sz val="10"/>
      <color theme="1"/>
      <name val="Aptos Narrow"/>
    </font>
    <font>
      <b/>
      <sz val="10"/>
      <color rgb="FF000000"/>
      <name val="Aptos Narrow"/>
    </font>
    <font>
      <sz val="10"/>
      <color theme="1"/>
      <name val="Aptos Narrow"/>
    </font>
    <font>
      <b/>
      <i/>
      <sz val="10"/>
      <color rgb="FF000000"/>
      <name val="Aptos Narrow"/>
    </font>
    <font>
      <u/>
      <sz val="11"/>
      <color rgb="FF000000"/>
      <name val="Arial"/>
    </font>
    <font>
      <b/>
      <i/>
      <sz val="20"/>
      <color theme="0"/>
      <name val="Verdana"/>
    </font>
    <font>
      <u/>
      <sz val="12"/>
      <color rgb="FF1155CC"/>
      <name val="Verdana"/>
    </font>
    <font>
      <i/>
      <u/>
      <sz val="11"/>
      <color rgb="FF1155CC"/>
      <name val="Verdana"/>
    </font>
    <font>
      <b/>
      <i/>
      <sz val="14"/>
      <color theme="0"/>
      <name val="Verdana"/>
    </font>
    <font>
      <sz val="11"/>
      <color rgb="FFFF0000"/>
      <name val="Arial"/>
    </font>
  </fonts>
  <fills count="23">
    <fill>
      <patternFill patternType="none"/>
    </fill>
    <fill>
      <patternFill patternType="gray125"/>
    </fill>
    <fill>
      <patternFill patternType="solid">
        <fgColor rgb="FF00636C"/>
        <bgColor rgb="FF00636C"/>
      </patternFill>
    </fill>
    <fill>
      <patternFill patternType="solid">
        <fgColor rgb="FFF2F2F2"/>
        <bgColor rgb="FFF2F2F2"/>
      </patternFill>
    </fill>
    <fill>
      <patternFill patternType="solid">
        <fgColor theme="0"/>
        <bgColor theme="0"/>
      </patternFill>
    </fill>
    <fill>
      <patternFill patternType="solid">
        <fgColor theme="1"/>
        <bgColor theme="1"/>
      </patternFill>
    </fill>
    <fill>
      <patternFill patternType="solid">
        <fgColor rgb="FFD8D8D8"/>
        <bgColor rgb="FFD8D8D8"/>
      </patternFill>
    </fill>
    <fill>
      <patternFill patternType="solid">
        <fgColor rgb="FFE0B233"/>
        <bgColor rgb="FFE0B233"/>
      </patternFill>
    </fill>
    <fill>
      <patternFill patternType="solid">
        <fgColor rgb="FFFDEEC5"/>
        <bgColor rgb="FFFDEEC5"/>
      </patternFill>
    </fill>
    <fill>
      <patternFill patternType="solid">
        <fgColor rgb="FFFFFFFF"/>
        <bgColor rgb="FFFFFFFF"/>
      </patternFill>
    </fill>
    <fill>
      <patternFill patternType="solid">
        <fgColor rgb="FF4C6BB3"/>
        <bgColor rgb="FF4C6BB3"/>
      </patternFill>
    </fill>
    <fill>
      <patternFill patternType="solid">
        <fgColor rgb="FFD0DAF0"/>
        <bgColor rgb="FFD0DAF0"/>
      </patternFill>
    </fill>
    <fill>
      <patternFill patternType="solid">
        <fgColor rgb="FFBF0000"/>
        <bgColor rgb="FFBF0000"/>
      </patternFill>
    </fill>
    <fill>
      <patternFill patternType="solid">
        <fgColor rgb="FF7ECCA0"/>
        <bgColor rgb="FF7ECCA0"/>
      </patternFill>
    </fill>
    <fill>
      <patternFill patternType="solid">
        <fgColor rgb="FFD0D0D0"/>
        <bgColor rgb="FFD0D0D0"/>
      </patternFill>
    </fill>
    <fill>
      <patternFill patternType="solid">
        <fgColor rgb="FFD9EAD3"/>
        <bgColor rgb="FFD9EAD3"/>
      </patternFill>
    </fill>
    <fill>
      <patternFill patternType="solid">
        <fgColor rgb="FFCAEDFB"/>
        <bgColor rgb="FFCAEDFB"/>
      </patternFill>
    </fill>
    <fill>
      <patternFill patternType="solid">
        <fgColor rgb="FFE6B8AF"/>
        <bgColor rgb="FFE6B8AF"/>
      </patternFill>
    </fill>
    <fill>
      <patternFill patternType="solid">
        <fgColor rgb="FFB7E1CD"/>
        <bgColor rgb="FFB7E1CD"/>
      </patternFill>
    </fill>
    <fill>
      <patternFill patternType="solid">
        <fgColor rgb="FFD9D2E9"/>
        <bgColor rgb="FFD9D2E9"/>
      </patternFill>
    </fill>
    <fill>
      <patternFill patternType="solid">
        <fgColor rgb="FFF1A983"/>
        <bgColor rgb="FFF1A983"/>
      </patternFill>
    </fill>
    <fill>
      <patternFill patternType="solid">
        <fgColor rgb="FFA6C9EB"/>
        <bgColor rgb="FFA6C9EB"/>
      </patternFill>
    </fill>
    <fill>
      <patternFill patternType="solid">
        <fgColor rgb="FFF1CEEE"/>
        <bgColor rgb="FFF1CEEE"/>
      </patternFill>
    </fill>
  </fills>
  <borders count="72">
    <border>
      <left/>
      <right/>
      <top/>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rgb="FF000000"/>
      </left>
      <right style="medium">
        <color rgb="FF000000"/>
      </right>
      <top/>
      <bottom style="medium">
        <color rgb="FF000000"/>
      </bottom>
      <diagonal/>
    </border>
    <border>
      <left style="thin">
        <color rgb="FF000000"/>
      </left>
      <right/>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medium">
        <color rgb="FF000000"/>
      </left>
      <right style="thin">
        <color rgb="FF000000"/>
      </right>
      <top style="thin">
        <color rgb="FF000000"/>
      </top>
      <bottom style="thin">
        <color rgb="FF000000"/>
      </bottom>
      <diagonal/>
    </border>
    <border>
      <left style="thin">
        <color rgb="FF000000"/>
      </left>
      <right/>
      <top/>
      <bottom/>
      <diagonal/>
    </border>
    <border>
      <left style="medium">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top style="medium">
        <color rgb="FF000000"/>
      </top>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right style="medium">
        <color rgb="FF000000"/>
      </right>
      <top/>
      <bottom/>
      <diagonal/>
    </border>
    <border>
      <left/>
      <right style="medium">
        <color rgb="FF000000"/>
      </right>
      <top style="thin">
        <color rgb="FF000000"/>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right/>
      <top style="thin">
        <color rgb="FF000000"/>
      </top>
      <bottom/>
      <diagonal/>
    </border>
    <border>
      <left/>
      <right style="medium">
        <color rgb="FF000000"/>
      </right>
      <top style="thin">
        <color rgb="FF000000"/>
      </top>
      <bottom/>
      <diagonal/>
    </border>
    <border>
      <left style="thin">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style="medium">
        <color rgb="FF000000"/>
      </bottom>
      <diagonal/>
    </border>
    <border>
      <left style="thin">
        <color rgb="FF000000"/>
      </left>
      <right style="thin">
        <color rgb="FF000000"/>
      </right>
      <top/>
      <bottom/>
      <diagonal/>
    </border>
    <border>
      <left style="medium">
        <color rgb="FF000000"/>
      </left>
      <right style="thin">
        <color rgb="FF000000"/>
      </right>
      <top/>
      <bottom/>
      <diagonal/>
    </border>
    <border>
      <left/>
      <right style="medium">
        <color rgb="FF000000"/>
      </right>
      <top style="medium">
        <color rgb="FF000000"/>
      </top>
      <bottom/>
      <diagonal/>
    </border>
    <border>
      <left/>
      <right style="medium">
        <color rgb="FF000000"/>
      </right>
      <top style="medium">
        <color rgb="FF000000"/>
      </top>
      <bottom style="medium">
        <color rgb="FF000000"/>
      </bottom>
      <diagonal/>
    </border>
  </borders>
  <cellStyleXfs count="1">
    <xf numFmtId="0" fontId="0" fillId="0" borderId="0"/>
  </cellStyleXfs>
  <cellXfs count="323">
    <xf numFmtId="0" fontId="0" fillId="0" borderId="0" xfId="0" applyAlignment="1">
      <alignment vertical="top" wrapText="1"/>
    </xf>
    <xf numFmtId="0" fontId="1" fillId="0" borderId="0" xfId="0" applyFont="1" applyAlignment="1">
      <alignment vertical="top" wrapText="1"/>
    </xf>
    <xf numFmtId="0" fontId="2" fillId="0" borderId="0" xfId="0" applyFont="1"/>
    <xf numFmtId="0" fontId="2" fillId="0" borderId="0" xfId="0" applyFont="1" applyAlignment="1">
      <alignment horizontal="center" vertical="center"/>
    </xf>
    <xf numFmtId="0" fontId="2" fillId="0" borderId="0" xfId="0" applyFont="1" applyAlignment="1">
      <alignment wrapText="1"/>
    </xf>
    <xf numFmtId="0" fontId="3" fillId="0" borderId="0" xfId="0" applyFont="1" applyAlignment="1">
      <alignment wrapText="1"/>
    </xf>
    <xf numFmtId="0" fontId="4" fillId="0" borderId="0" xfId="0" applyFont="1"/>
    <xf numFmtId="0" fontId="5" fillId="2" borderId="1" xfId="0" applyFont="1" applyFill="1" applyBorder="1" applyAlignment="1">
      <alignment vertical="center"/>
    </xf>
    <xf numFmtId="0" fontId="5" fillId="2" borderId="1" xfId="0" applyFont="1" applyFill="1" applyBorder="1" applyAlignment="1">
      <alignment horizontal="center" vertical="center"/>
    </xf>
    <xf numFmtId="0" fontId="5" fillId="2" borderId="1" xfId="0" applyFont="1" applyFill="1" applyBorder="1" applyAlignment="1">
      <alignment vertical="center" wrapText="1"/>
    </xf>
    <xf numFmtId="0" fontId="6" fillId="2" borderId="1" xfId="0" applyFont="1" applyFill="1" applyBorder="1" applyAlignment="1">
      <alignment horizontal="center" vertical="center" wrapText="1"/>
    </xf>
    <xf numFmtId="0" fontId="7" fillId="3" borderId="2" xfId="0" applyFont="1" applyFill="1" applyBorder="1" applyAlignment="1">
      <alignment vertical="center"/>
    </xf>
    <xf numFmtId="0" fontId="7" fillId="3" borderId="3" xfId="0" applyFont="1" applyFill="1" applyBorder="1" applyAlignment="1">
      <alignment vertical="center"/>
    </xf>
    <xf numFmtId="14" fontId="8" fillId="4" borderId="2" xfId="0" applyNumberFormat="1" applyFont="1" applyFill="1" applyBorder="1" applyAlignment="1">
      <alignment horizontal="left" vertical="center"/>
    </xf>
    <xf numFmtId="14" fontId="8" fillId="4" borderId="4" xfId="0" applyNumberFormat="1" applyFont="1" applyFill="1" applyBorder="1" applyAlignment="1">
      <alignment horizontal="left" vertical="center" wrapText="1"/>
    </xf>
    <xf numFmtId="14" fontId="8" fillId="4" borderId="4" xfId="0" applyNumberFormat="1" applyFont="1" applyFill="1" applyBorder="1" applyAlignment="1">
      <alignment horizontal="left" vertical="center"/>
    </xf>
    <xf numFmtId="0" fontId="2" fillId="0" borderId="5" xfId="0" applyFont="1" applyBorder="1"/>
    <xf numFmtId="0" fontId="9" fillId="5" borderId="6" xfId="0" applyFont="1" applyFill="1" applyBorder="1" applyAlignment="1">
      <alignment vertical="center"/>
    </xf>
    <xf numFmtId="0" fontId="9" fillId="5" borderId="7" xfId="0" applyFont="1" applyFill="1" applyBorder="1" applyAlignment="1">
      <alignment vertical="center"/>
    </xf>
    <xf numFmtId="0" fontId="9" fillId="5" borderId="6" xfId="0" applyFont="1" applyFill="1" applyBorder="1" applyAlignment="1">
      <alignment horizontal="center" vertical="center" wrapText="1"/>
    </xf>
    <xf numFmtId="1" fontId="9" fillId="5" borderId="6" xfId="0" applyNumberFormat="1" applyFont="1" applyFill="1" applyBorder="1" applyAlignment="1">
      <alignment horizontal="left" vertical="center" wrapText="1"/>
    </xf>
    <xf numFmtId="1" fontId="10" fillId="5" borderId="6" xfId="0" applyNumberFormat="1" applyFont="1" applyFill="1" applyBorder="1" applyAlignment="1">
      <alignment horizontal="left" vertical="center" wrapText="1"/>
    </xf>
    <xf numFmtId="0" fontId="7" fillId="6" borderId="1" xfId="0" applyFont="1" applyFill="1" applyBorder="1" applyAlignment="1">
      <alignment vertical="center"/>
    </xf>
    <xf numFmtId="0" fontId="11" fillId="6" borderId="1" xfId="0" applyFont="1" applyFill="1" applyBorder="1" applyAlignment="1">
      <alignment vertical="center"/>
    </xf>
    <xf numFmtId="0" fontId="11" fillId="6" borderId="1" xfId="0" applyFont="1" applyFill="1" applyBorder="1" applyAlignment="1">
      <alignment horizontal="center" vertical="center"/>
    </xf>
    <xf numFmtId="0" fontId="11" fillId="6" borderId="1" xfId="0" applyFont="1" applyFill="1" applyBorder="1" applyAlignment="1">
      <alignment vertical="center" wrapText="1"/>
    </xf>
    <xf numFmtId="0" fontId="11" fillId="6" borderId="8" xfId="0" applyFont="1" applyFill="1" applyBorder="1" applyAlignment="1">
      <alignment vertical="center"/>
    </xf>
    <xf numFmtId="0" fontId="11" fillId="6" borderId="9" xfId="0" applyFont="1" applyFill="1" applyBorder="1" applyAlignment="1">
      <alignment vertical="center"/>
    </xf>
    <xf numFmtId="0" fontId="8" fillId="6" borderId="1" xfId="0" applyFont="1" applyFill="1" applyBorder="1" applyAlignment="1">
      <alignment vertical="center"/>
    </xf>
    <xf numFmtId="0" fontId="12" fillId="6" borderId="1" xfId="0" applyFont="1" applyFill="1" applyBorder="1" applyAlignment="1">
      <alignment vertical="center"/>
    </xf>
    <xf numFmtId="0" fontId="11" fillId="6" borderId="10" xfId="0" applyFont="1" applyFill="1" applyBorder="1" applyAlignment="1">
      <alignment vertical="center"/>
    </xf>
    <xf numFmtId="0" fontId="9" fillId="5" borderId="7" xfId="0" applyFont="1" applyFill="1" applyBorder="1" applyAlignment="1">
      <alignment horizontal="center" vertical="center"/>
    </xf>
    <xf numFmtId="0" fontId="9" fillId="5" borderId="7" xfId="0" applyFont="1" applyFill="1" applyBorder="1" applyAlignment="1">
      <alignment horizontal="center" vertical="center" wrapText="1"/>
    </xf>
    <xf numFmtId="1" fontId="10" fillId="5" borderId="7" xfId="0" applyNumberFormat="1" applyFont="1" applyFill="1" applyBorder="1" applyAlignment="1">
      <alignment horizontal="left" vertical="center" wrapText="1"/>
    </xf>
    <xf numFmtId="0" fontId="2" fillId="3" borderId="7" xfId="0" applyFont="1" applyFill="1" applyBorder="1" applyAlignment="1">
      <alignment vertical="center" wrapText="1"/>
    </xf>
    <xf numFmtId="0" fontId="4" fillId="3" borderId="7" xfId="0" applyFont="1" applyFill="1" applyBorder="1" applyAlignment="1">
      <alignment horizontal="left" vertical="center" wrapText="1"/>
    </xf>
    <xf numFmtId="0" fontId="13" fillId="0" borderId="11" xfId="0" applyFont="1" applyBorder="1" applyAlignment="1">
      <alignment horizontal="left" vertical="center"/>
    </xf>
    <xf numFmtId="0" fontId="13" fillId="0" borderId="12" xfId="0" applyFont="1" applyBorder="1" applyAlignment="1">
      <alignment vertical="center" wrapText="1"/>
    </xf>
    <xf numFmtId="0" fontId="13" fillId="0" borderId="12" xfId="0" applyFont="1" applyBorder="1" applyAlignment="1">
      <alignment vertical="center"/>
    </xf>
    <xf numFmtId="0" fontId="13" fillId="0" borderId="11" xfId="0" applyFont="1" applyBorder="1" applyAlignment="1">
      <alignment horizontal="left" vertical="center" wrapText="1"/>
    </xf>
    <xf numFmtId="0" fontId="9" fillId="5" borderId="3" xfId="0" applyFont="1" applyFill="1" applyBorder="1" applyAlignment="1">
      <alignment vertical="center"/>
    </xf>
    <xf numFmtId="0" fontId="9" fillId="5" borderId="6" xfId="0" applyFont="1" applyFill="1" applyBorder="1" applyAlignment="1">
      <alignment horizontal="center" vertical="center"/>
    </xf>
    <xf numFmtId="0" fontId="15" fillId="7" borderId="13" xfId="0" applyFont="1" applyFill="1" applyBorder="1" applyAlignment="1">
      <alignment horizontal="center" vertical="center" wrapText="1"/>
    </xf>
    <xf numFmtId="0" fontId="4" fillId="3" borderId="14" xfId="0" applyFont="1" applyFill="1" applyBorder="1" applyAlignment="1">
      <alignment horizontal="left" vertical="center" wrapText="1"/>
    </xf>
    <xf numFmtId="0" fontId="4" fillId="4" borderId="7" xfId="0" applyFont="1" applyFill="1" applyBorder="1" applyAlignment="1">
      <alignment horizontal="center" vertical="center" wrapText="1"/>
    </xf>
    <xf numFmtId="0" fontId="4" fillId="0" borderId="5" xfId="0" applyFont="1" applyBorder="1" applyAlignment="1">
      <alignment vertical="center" wrapText="1"/>
    </xf>
    <xf numFmtId="1" fontId="16" fillId="3" borderId="14" xfId="0" applyNumberFormat="1" applyFont="1" applyFill="1" applyBorder="1" applyAlignment="1">
      <alignment vertical="center" wrapText="1"/>
    </xf>
    <xf numFmtId="0" fontId="17" fillId="8" borderId="15" xfId="0" applyFont="1" applyFill="1" applyBorder="1" applyAlignment="1">
      <alignment vertical="top" wrapText="1"/>
    </xf>
    <xf numFmtId="0" fontId="13" fillId="0" borderId="11" xfId="0" applyFont="1" applyBorder="1" applyAlignment="1">
      <alignment horizontal="center" vertical="center" wrapText="1"/>
    </xf>
    <xf numFmtId="0" fontId="18" fillId="0" borderId="0" xfId="0" applyFont="1" applyAlignment="1">
      <alignment shrinkToFit="1"/>
    </xf>
    <xf numFmtId="0" fontId="15" fillId="7" borderId="16" xfId="0" applyFont="1" applyFill="1" applyBorder="1" applyAlignment="1">
      <alignment horizontal="center" vertical="center" wrapText="1"/>
    </xf>
    <xf numFmtId="0" fontId="4" fillId="9" borderId="7" xfId="0" applyFont="1" applyFill="1" applyBorder="1" applyAlignment="1">
      <alignment vertical="center" wrapText="1"/>
    </xf>
    <xf numFmtId="0" fontId="2" fillId="3" borderId="3" xfId="0" applyFont="1" applyFill="1" applyBorder="1" applyAlignment="1">
      <alignment vertical="center" wrapText="1"/>
    </xf>
    <xf numFmtId="0" fontId="19" fillId="0" borderId="0" xfId="0" applyFont="1" applyAlignment="1">
      <alignment vertical="center"/>
    </xf>
    <xf numFmtId="0" fontId="4" fillId="0" borderId="0" xfId="0" applyFont="1" applyAlignment="1">
      <alignment horizontal="left" vertical="center" wrapText="1"/>
    </xf>
    <xf numFmtId="0" fontId="4" fillId="0" borderId="0" xfId="0" applyFont="1" applyAlignment="1">
      <alignment horizontal="center" vertical="center" wrapText="1"/>
    </xf>
    <xf numFmtId="0" fontId="4" fillId="0" borderId="0" xfId="0" applyFont="1" applyAlignment="1">
      <alignment vertical="center" wrapText="1"/>
    </xf>
    <xf numFmtId="1" fontId="16" fillId="0" borderId="0" xfId="0" applyNumberFormat="1" applyFont="1" applyAlignment="1">
      <alignment vertical="center" wrapText="1"/>
    </xf>
    <xf numFmtId="0" fontId="17" fillId="0" borderId="0" xfId="0" applyFont="1" applyAlignment="1">
      <alignment vertical="top" wrapText="1"/>
    </xf>
    <xf numFmtId="0" fontId="2" fillId="0" borderId="0" xfId="0" applyFont="1" applyAlignment="1">
      <alignment vertical="center"/>
    </xf>
    <xf numFmtId="14" fontId="8" fillId="4" borderId="2" xfId="0" applyNumberFormat="1" applyFont="1" applyFill="1" applyBorder="1" applyAlignment="1">
      <alignment horizontal="center" vertical="center"/>
    </xf>
    <xf numFmtId="0" fontId="8" fillId="6" borderId="1" xfId="0" applyFont="1" applyFill="1" applyBorder="1" applyAlignment="1">
      <alignment horizontal="center" vertical="center"/>
    </xf>
    <xf numFmtId="0" fontId="8" fillId="6" borderId="1" xfId="0" applyFont="1" applyFill="1" applyBorder="1" applyAlignment="1">
      <alignment vertical="center" wrapText="1"/>
    </xf>
    <xf numFmtId="0" fontId="8" fillId="6" borderId="10" xfId="0" applyFont="1" applyFill="1" applyBorder="1" applyAlignment="1">
      <alignment vertical="center"/>
    </xf>
    <xf numFmtId="0" fontId="20" fillId="0" borderId="0" xfId="0" applyFont="1"/>
    <xf numFmtId="0" fontId="13" fillId="0" borderId="0" xfId="0" applyFont="1"/>
    <xf numFmtId="0" fontId="17" fillId="0" borderId="7" xfId="0" applyFont="1" applyBorder="1" applyAlignment="1">
      <alignment vertical="center" wrapText="1"/>
    </xf>
    <xf numFmtId="0" fontId="4" fillId="0" borderId="7" xfId="0" applyFont="1" applyBorder="1" applyAlignment="1">
      <alignment horizontal="center" vertical="center" wrapText="1"/>
    </xf>
    <xf numFmtId="0" fontId="21" fillId="0" borderId="7" xfId="0" applyFont="1" applyBorder="1" applyAlignment="1">
      <alignment vertical="center" wrapText="1"/>
    </xf>
    <xf numFmtId="0" fontId="13" fillId="0" borderId="5" xfId="0" applyFont="1" applyBorder="1" applyAlignment="1">
      <alignment vertical="center" wrapText="1"/>
    </xf>
    <xf numFmtId="1" fontId="2" fillId="9" borderId="7" xfId="0" applyNumberFormat="1" applyFont="1" applyFill="1" applyBorder="1" applyAlignment="1">
      <alignment vertical="center" wrapText="1"/>
    </xf>
    <xf numFmtId="1" fontId="2" fillId="0" borderId="7" xfId="0" applyNumberFormat="1" applyFont="1" applyBorder="1" applyAlignment="1">
      <alignment vertical="center" wrapText="1"/>
    </xf>
    <xf numFmtId="0" fontId="13" fillId="0" borderId="0" xfId="0" applyFont="1" applyAlignment="1">
      <alignment vertical="center" wrapText="1"/>
    </xf>
    <xf numFmtId="0" fontId="2" fillId="0" borderId="0" xfId="0" applyFont="1" applyAlignment="1">
      <alignment vertical="top"/>
    </xf>
    <xf numFmtId="0" fontId="4" fillId="0" borderId="11" xfId="0" applyFont="1" applyBorder="1" applyAlignment="1">
      <alignment horizontal="center" vertical="center"/>
    </xf>
    <xf numFmtId="0" fontId="4" fillId="0" borderId="11" xfId="0" applyFont="1" applyBorder="1" applyAlignment="1">
      <alignment vertical="center" wrapText="1"/>
    </xf>
    <xf numFmtId="0" fontId="4" fillId="3" borderId="17" xfId="0" applyFont="1" applyFill="1" applyBorder="1" applyAlignment="1">
      <alignment horizontal="left" vertical="center" wrapText="1"/>
    </xf>
    <xf numFmtId="0" fontId="2" fillId="3" borderId="14" xfId="0" applyFont="1" applyFill="1" applyBorder="1" applyAlignment="1">
      <alignment horizontal="left" vertical="center" wrapText="1"/>
    </xf>
    <xf numFmtId="0" fontId="22" fillId="3" borderId="7" xfId="0" applyFont="1" applyFill="1" applyBorder="1" applyAlignment="1">
      <alignment vertical="center" wrapText="1"/>
    </xf>
    <xf numFmtId="0" fontId="2" fillId="0" borderId="0" xfId="0" applyFont="1" applyAlignment="1">
      <alignment horizontal="center" wrapText="1"/>
    </xf>
    <xf numFmtId="0" fontId="4" fillId="0" borderId="7" xfId="0" applyFont="1" applyBorder="1" applyAlignment="1">
      <alignment vertical="center" wrapText="1"/>
    </xf>
    <xf numFmtId="0" fontId="2" fillId="0" borderId="7" xfId="0" applyFont="1" applyBorder="1" applyAlignment="1">
      <alignment horizontal="left" vertical="center" wrapText="1"/>
    </xf>
    <xf numFmtId="0" fontId="4" fillId="0" borderId="7" xfId="0" applyFont="1" applyBorder="1" applyAlignment="1">
      <alignment horizontal="center" vertical="center"/>
    </xf>
    <xf numFmtId="0" fontId="4" fillId="0" borderId="11" xfId="0" applyFont="1" applyBorder="1" applyAlignment="1">
      <alignment horizontal="left" vertical="center"/>
    </xf>
    <xf numFmtId="0" fontId="23" fillId="0" borderId="11" xfId="0" applyFont="1" applyBorder="1" applyAlignment="1">
      <alignment horizontal="left" vertical="center"/>
    </xf>
    <xf numFmtId="0" fontId="17" fillId="0" borderId="7" xfId="0" applyFont="1" applyBorder="1" applyAlignment="1">
      <alignment vertical="top" wrapText="1"/>
    </xf>
    <xf numFmtId="1" fontId="4" fillId="9" borderId="7" xfId="0" applyNumberFormat="1" applyFont="1" applyFill="1" applyBorder="1" applyAlignment="1">
      <alignment vertical="center" wrapText="1"/>
    </xf>
    <xf numFmtId="0" fontId="2" fillId="0" borderId="7" xfId="0" applyFont="1" applyBorder="1" applyAlignment="1">
      <alignment vertical="center" wrapText="1"/>
    </xf>
    <xf numFmtId="0" fontId="9" fillId="5" borderId="18" xfId="0" applyFont="1" applyFill="1" applyBorder="1" applyAlignment="1">
      <alignment horizontal="center" vertical="center" wrapText="1"/>
    </xf>
    <xf numFmtId="0" fontId="2" fillId="0" borderId="19" xfId="0" applyFont="1" applyBorder="1"/>
    <xf numFmtId="0" fontId="6" fillId="2" borderId="9" xfId="0" applyFont="1" applyFill="1" applyBorder="1" applyAlignment="1">
      <alignment horizontal="center" vertical="center" wrapText="1"/>
    </xf>
    <xf numFmtId="0" fontId="15" fillId="7" borderId="20" xfId="0" applyFont="1" applyFill="1" applyBorder="1" applyAlignment="1">
      <alignment horizontal="center" vertical="center" wrapText="1"/>
    </xf>
    <xf numFmtId="0" fontId="24" fillId="0" borderId="0" xfId="0" applyFont="1" applyAlignment="1">
      <alignment vertical="top" shrinkToFit="1"/>
    </xf>
    <xf numFmtId="0" fontId="3" fillId="0" borderId="0" xfId="0" applyFont="1" applyAlignment="1">
      <alignment vertical="center" wrapText="1"/>
    </xf>
    <xf numFmtId="0" fontId="2" fillId="0" borderId="19" xfId="0" applyFont="1" applyBorder="1" applyAlignment="1">
      <alignment vertical="center"/>
    </xf>
    <xf numFmtId="0" fontId="7" fillId="3" borderId="4" xfId="0" applyFont="1" applyFill="1" applyBorder="1" applyAlignment="1">
      <alignment vertical="center"/>
    </xf>
    <xf numFmtId="0" fontId="9" fillId="5" borderId="21" xfId="0" applyFont="1" applyFill="1" applyBorder="1" applyAlignment="1">
      <alignment horizontal="center" vertical="center" wrapText="1"/>
    </xf>
    <xf numFmtId="1" fontId="10" fillId="5" borderId="21" xfId="0" applyNumberFormat="1" applyFont="1" applyFill="1" applyBorder="1" applyAlignment="1">
      <alignment horizontal="left" vertical="center" wrapText="1"/>
    </xf>
    <xf numFmtId="0" fontId="4" fillId="3" borderId="2" xfId="0" applyFont="1" applyFill="1" applyBorder="1" applyAlignment="1">
      <alignment horizontal="left" vertical="center" wrapText="1"/>
    </xf>
    <xf numFmtId="0" fontId="15" fillId="7" borderId="22" xfId="0" applyFont="1" applyFill="1" applyBorder="1" applyAlignment="1">
      <alignment horizontal="center" vertical="center" wrapText="1"/>
    </xf>
    <xf numFmtId="0" fontId="17" fillId="8" borderId="23" xfId="0" applyFont="1" applyFill="1" applyBorder="1" applyAlignment="1">
      <alignment vertical="center" wrapText="1"/>
    </xf>
    <xf numFmtId="0" fontId="13" fillId="0" borderId="7" xfId="0" applyFont="1" applyBorder="1" applyAlignment="1">
      <alignment vertical="center" wrapText="1"/>
    </xf>
    <xf numFmtId="0" fontId="25" fillId="0" borderId="7" xfId="0" applyFont="1" applyBorder="1" applyAlignment="1">
      <alignment vertical="center" wrapText="1"/>
    </xf>
    <xf numFmtId="0" fontId="2" fillId="4" borderId="7" xfId="0" applyFont="1" applyFill="1" applyBorder="1" applyAlignment="1">
      <alignment horizontal="center" vertical="center" wrapText="1"/>
    </xf>
    <xf numFmtId="0" fontId="28" fillId="0" borderId="7" xfId="0" applyFont="1" applyBorder="1" applyAlignment="1">
      <alignment vertical="center" wrapText="1"/>
    </xf>
    <xf numFmtId="1" fontId="22" fillId="3" borderId="14" xfId="0" applyNumberFormat="1" applyFont="1" applyFill="1" applyBorder="1" applyAlignment="1">
      <alignment vertical="center" wrapText="1"/>
    </xf>
    <xf numFmtId="0" fontId="29" fillId="8" borderId="23" xfId="0" applyFont="1" applyFill="1" applyBorder="1" applyAlignment="1">
      <alignment vertical="center" wrapText="1"/>
    </xf>
    <xf numFmtId="0" fontId="22" fillId="0" borderId="0" xfId="0" applyFont="1"/>
    <xf numFmtId="0" fontId="30" fillId="7" borderId="1" xfId="0" applyFont="1" applyFill="1" applyBorder="1" applyAlignment="1">
      <alignment horizontal="left" vertical="center"/>
    </xf>
    <xf numFmtId="0" fontId="5" fillId="7" borderId="1" xfId="0" applyFont="1" applyFill="1" applyBorder="1" applyAlignment="1">
      <alignment horizontal="left" vertical="center"/>
    </xf>
    <xf numFmtId="0" fontId="7" fillId="7" borderId="1" xfId="0" applyFont="1" applyFill="1" applyBorder="1" applyAlignment="1">
      <alignment horizontal="center" vertical="center" wrapText="1"/>
    </xf>
    <xf numFmtId="0" fontId="6" fillId="7" borderId="1" xfId="0" applyFont="1" applyFill="1" applyBorder="1" applyAlignment="1">
      <alignment horizontal="center" vertical="center" wrapText="1"/>
    </xf>
    <xf numFmtId="0" fontId="15" fillId="3" borderId="1" xfId="0" applyFont="1" applyFill="1" applyBorder="1" applyAlignment="1">
      <alignment horizontal="left" vertical="center"/>
    </xf>
    <xf numFmtId="0" fontId="9" fillId="5" borderId="24" xfId="0" applyFont="1" applyFill="1" applyBorder="1" applyAlignment="1">
      <alignment horizontal="left" vertical="center"/>
    </xf>
    <xf numFmtId="0" fontId="9" fillId="5" borderId="1" xfId="0" applyFont="1" applyFill="1" applyBorder="1" applyAlignment="1">
      <alignment horizontal="left" vertical="center"/>
    </xf>
    <xf numFmtId="0" fontId="11" fillId="6" borderId="1" xfId="0" applyFont="1" applyFill="1" applyBorder="1" applyAlignment="1">
      <alignment horizontal="left" vertical="center"/>
    </xf>
    <xf numFmtId="0" fontId="17" fillId="0" borderId="0" xfId="0" applyFont="1" applyAlignment="1">
      <alignment vertical="top"/>
    </xf>
    <xf numFmtId="0" fontId="12" fillId="6" borderId="1" xfId="0" applyFont="1" applyFill="1" applyBorder="1" applyAlignment="1">
      <alignment horizontal="left" vertical="center"/>
    </xf>
    <xf numFmtId="0" fontId="11" fillId="6" borderId="1" xfId="0" applyFont="1" applyFill="1" applyBorder="1" applyAlignment="1">
      <alignment horizontal="left" vertical="center" wrapText="1"/>
    </xf>
    <xf numFmtId="0" fontId="31" fillId="3" borderId="25" xfId="0" applyFont="1" applyFill="1" applyBorder="1" applyAlignment="1">
      <alignment vertical="center"/>
    </xf>
    <xf numFmtId="0" fontId="31" fillId="3" borderId="26" xfId="0" applyFont="1" applyFill="1" applyBorder="1" applyAlignment="1">
      <alignment vertical="center" wrapText="1"/>
    </xf>
    <xf numFmtId="0" fontId="2" fillId="0" borderId="27" xfId="0" applyFont="1" applyBorder="1" applyAlignment="1">
      <alignment horizontal="left" vertical="center"/>
    </xf>
    <xf numFmtId="0" fontId="2" fillId="0" borderId="28" xfId="0" applyFont="1" applyBorder="1" applyAlignment="1">
      <alignment horizontal="left" vertical="center"/>
    </xf>
    <xf numFmtId="0" fontId="31" fillId="0" borderId="29" xfId="0" applyFont="1" applyBorder="1" applyAlignment="1">
      <alignment vertical="center" wrapText="1"/>
    </xf>
    <xf numFmtId="0" fontId="31" fillId="0" borderId="30" xfId="0" applyFont="1" applyBorder="1" applyAlignment="1">
      <alignment vertical="center" wrapText="1"/>
    </xf>
    <xf numFmtId="0" fontId="31" fillId="0" borderId="0" xfId="0" applyFont="1" applyAlignment="1">
      <alignment vertical="center" wrapText="1"/>
    </xf>
    <xf numFmtId="0" fontId="2" fillId="0" borderId="0" xfId="0" applyFont="1" applyAlignment="1">
      <alignment horizontal="left" vertical="center"/>
    </xf>
    <xf numFmtId="0" fontId="2" fillId="0" borderId="0" xfId="0" applyFont="1" applyAlignment="1">
      <alignment vertical="center" wrapText="1"/>
    </xf>
    <xf numFmtId="0" fontId="31" fillId="3" borderId="31" xfId="0" applyFont="1" applyFill="1" applyBorder="1" applyAlignment="1">
      <alignment vertical="center"/>
    </xf>
    <xf numFmtId="0" fontId="31" fillId="3" borderId="3" xfId="0" applyFont="1" applyFill="1" applyBorder="1" applyAlignment="1">
      <alignment vertical="center" wrapText="1"/>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31" fillId="0" borderId="5" xfId="0" applyFont="1" applyBorder="1" applyAlignment="1">
      <alignment vertical="center" wrapText="1"/>
    </xf>
    <xf numFmtId="0" fontId="18" fillId="0" borderId="30" xfId="0" applyFont="1" applyBorder="1" applyAlignment="1">
      <alignment vertical="center" shrinkToFit="1"/>
    </xf>
    <xf numFmtId="0" fontId="31" fillId="3" borderId="32" xfId="0" applyFont="1" applyFill="1" applyBorder="1" applyAlignment="1">
      <alignment vertical="center"/>
    </xf>
    <xf numFmtId="0" fontId="31" fillId="3" borderId="33" xfId="0" applyFont="1" applyFill="1" applyBorder="1" applyAlignment="1">
      <alignment vertical="center" wrapText="1"/>
    </xf>
    <xf numFmtId="14" fontId="8" fillId="4" borderId="34" xfId="0" applyNumberFormat="1" applyFont="1" applyFill="1" applyBorder="1" applyAlignment="1">
      <alignment horizontal="left" vertical="center"/>
    </xf>
    <xf numFmtId="0" fontId="2" fillId="0" borderId="35" xfId="0" applyFont="1" applyBorder="1" applyAlignment="1">
      <alignment horizontal="left" vertical="center"/>
    </xf>
    <xf numFmtId="0" fontId="31" fillId="0" borderId="36" xfId="0" applyFont="1" applyBorder="1" applyAlignment="1">
      <alignment vertical="center" wrapText="1"/>
    </xf>
    <xf numFmtId="0" fontId="2" fillId="0" borderId="37" xfId="0" applyFont="1" applyBorder="1" applyAlignment="1">
      <alignment horizontal="left" vertical="center" wrapText="1"/>
    </xf>
    <xf numFmtId="0" fontId="2" fillId="0" borderId="0" xfId="0" applyFont="1" applyAlignment="1">
      <alignment horizontal="left" vertical="center" wrapText="1"/>
    </xf>
    <xf numFmtId="0" fontId="29" fillId="0" borderId="0" xfId="0" applyFont="1" applyAlignment="1">
      <alignment horizontal="center" vertical="center" wrapText="1"/>
    </xf>
    <xf numFmtId="0" fontId="29" fillId="0" borderId="0" xfId="0" applyFont="1" applyAlignment="1">
      <alignment vertical="center" wrapText="1"/>
    </xf>
    <xf numFmtId="0" fontId="24" fillId="0" borderId="0" xfId="0" applyFont="1" applyAlignment="1">
      <alignment vertical="top" wrapText="1"/>
    </xf>
    <xf numFmtId="0" fontId="31" fillId="3" borderId="20" xfId="0" applyFont="1" applyFill="1" applyBorder="1" applyAlignment="1">
      <alignment horizontal="center" vertical="center" wrapText="1"/>
    </xf>
    <xf numFmtId="0" fontId="31" fillId="3" borderId="38" xfId="0" applyFont="1" applyFill="1" applyBorder="1" applyAlignment="1">
      <alignment horizontal="center" vertical="center" wrapText="1"/>
    </xf>
    <xf numFmtId="0" fontId="31" fillId="3" borderId="39" xfId="0" applyFont="1" applyFill="1" applyBorder="1" applyAlignment="1">
      <alignment horizontal="center" vertical="center" wrapText="1"/>
    </xf>
    <xf numFmtId="0" fontId="31" fillId="3" borderId="40" xfId="0" applyFont="1" applyFill="1" applyBorder="1" applyAlignment="1">
      <alignment horizontal="center" vertical="center" wrapText="1"/>
    </xf>
    <xf numFmtId="0" fontId="31" fillId="3" borderId="41" xfId="0" applyFont="1" applyFill="1" applyBorder="1" applyAlignment="1">
      <alignment horizontal="center" vertical="center" wrapText="1"/>
    </xf>
    <xf numFmtId="0" fontId="31" fillId="3" borderId="42" xfId="0" applyFont="1" applyFill="1" applyBorder="1" applyAlignment="1">
      <alignment horizontal="center" vertical="center" wrapText="1"/>
    </xf>
    <xf numFmtId="0" fontId="31" fillId="3" borderId="43" xfId="0" applyFont="1" applyFill="1" applyBorder="1" applyAlignment="1">
      <alignment horizontal="center" vertical="center" wrapText="1"/>
    </xf>
    <xf numFmtId="0" fontId="17" fillId="0" borderId="0" xfId="0" applyFont="1" applyAlignment="1">
      <alignment vertical="center" wrapText="1"/>
    </xf>
    <xf numFmtId="0" fontId="2" fillId="0" borderId="44" xfId="0" applyFont="1" applyBorder="1" applyAlignment="1">
      <alignment vertical="center"/>
    </xf>
    <xf numFmtId="0" fontId="2" fillId="0" borderId="45" xfId="0" applyFont="1" applyBorder="1" applyAlignment="1">
      <alignment vertical="center"/>
    </xf>
    <xf numFmtId="3" fontId="2" fillId="0" borderId="18" xfId="0" applyNumberFormat="1" applyFont="1" applyBorder="1" applyAlignment="1">
      <alignment horizontal="center" vertical="center" wrapText="1"/>
    </xf>
    <xf numFmtId="3" fontId="2" fillId="0" borderId="46" xfId="0" applyNumberFormat="1" applyFont="1" applyBorder="1" applyAlignment="1">
      <alignment horizontal="center" vertical="center" wrapText="1"/>
    </xf>
    <xf numFmtId="9" fontId="2" fillId="4" borderId="6" xfId="0" applyNumberFormat="1" applyFont="1" applyFill="1" applyBorder="1" applyAlignment="1">
      <alignment horizontal="center" vertical="center" wrapText="1"/>
    </xf>
    <xf numFmtId="164" fontId="32" fillId="0" borderId="47" xfId="0" applyNumberFormat="1" applyFont="1" applyBorder="1" applyAlignment="1">
      <alignment horizontal="left" vertical="center"/>
    </xf>
    <xf numFmtId="0" fontId="17" fillId="0" borderId="47" xfId="0" applyFont="1" applyBorder="1" applyAlignment="1">
      <alignment vertical="center" wrapText="1"/>
    </xf>
    <xf numFmtId="0" fontId="17" fillId="0" borderId="48" xfId="0" applyFont="1" applyBorder="1" applyAlignment="1">
      <alignment vertical="center" wrapText="1"/>
    </xf>
    <xf numFmtId="0" fontId="24" fillId="0" borderId="0" xfId="0" applyFont="1" applyAlignment="1">
      <alignment vertical="center" wrapText="1"/>
    </xf>
    <xf numFmtId="0" fontId="17" fillId="0" borderId="49" xfId="0" applyFont="1" applyBorder="1" applyAlignment="1">
      <alignment vertical="center" wrapText="1"/>
    </xf>
    <xf numFmtId="9" fontId="2" fillId="4" borderId="7" xfId="0" applyNumberFormat="1" applyFont="1" applyFill="1" applyBorder="1" applyAlignment="1">
      <alignment horizontal="center" vertical="center" wrapText="1"/>
    </xf>
    <xf numFmtId="0" fontId="17" fillId="0" borderId="12" xfId="0" applyFont="1" applyBorder="1" applyAlignment="1">
      <alignment vertical="center" wrapText="1"/>
    </xf>
    <xf numFmtId="0" fontId="17" fillId="0" borderId="50" xfId="0" applyFont="1" applyBorder="1" applyAlignment="1">
      <alignment vertical="center" wrapText="1"/>
    </xf>
    <xf numFmtId="3" fontId="2" fillId="0" borderId="7" xfId="0" applyNumberFormat="1" applyFont="1" applyBorder="1" applyAlignment="1">
      <alignment horizontal="center" vertical="center" wrapText="1"/>
    </xf>
    <xf numFmtId="164" fontId="33" fillId="0" borderId="12" xfId="0" applyNumberFormat="1" applyFont="1" applyBorder="1" applyAlignment="1">
      <alignment horizontal="left" vertical="center"/>
    </xf>
    <xf numFmtId="0" fontId="2" fillId="0" borderId="51" xfId="0" applyFont="1" applyBorder="1" applyAlignment="1">
      <alignment vertical="center"/>
    </xf>
    <xf numFmtId="3" fontId="2" fillId="0" borderId="52" xfId="0" applyNumberFormat="1" applyFont="1" applyBorder="1" applyAlignment="1">
      <alignment horizontal="center" vertical="center" wrapText="1"/>
    </xf>
    <xf numFmtId="9" fontId="2" fillId="4" borderId="21" xfId="0" applyNumberFormat="1" applyFont="1" applyFill="1" applyBorder="1" applyAlignment="1">
      <alignment horizontal="center" vertical="center" wrapText="1"/>
    </xf>
    <xf numFmtId="164" fontId="34" fillId="0" borderId="53" xfId="0" applyNumberFormat="1" applyFont="1" applyBorder="1" applyAlignment="1">
      <alignment horizontal="left" vertical="center"/>
    </xf>
    <xf numFmtId="0" fontId="17" fillId="0" borderId="53" xfId="0" applyFont="1" applyBorder="1" applyAlignment="1">
      <alignment vertical="center" wrapText="1"/>
    </xf>
    <xf numFmtId="0" fontId="17" fillId="0" borderId="54" xfId="0" applyFont="1" applyBorder="1" applyAlignment="1">
      <alignment vertical="center" wrapText="1"/>
    </xf>
    <xf numFmtId="3" fontId="31" fillId="3" borderId="39" xfId="0" applyNumberFormat="1" applyFont="1" applyFill="1" applyBorder="1" applyAlignment="1">
      <alignment horizontal="center" vertical="center" wrapText="1"/>
    </xf>
    <xf numFmtId="9" fontId="31" fillId="3" borderId="55" xfId="0" applyNumberFormat="1" applyFont="1" applyFill="1" applyBorder="1" applyAlignment="1">
      <alignment horizontal="center" vertical="center" wrapText="1"/>
    </xf>
    <xf numFmtId="9" fontId="31" fillId="3" borderId="41" xfId="0" applyNumberFormat="1" applyFont="1" applyFill="1" applyBorder="1" applyAlignment="1">
      <alignment horizontal="center" vertical="center" wrapText="1"/>
    </xf>
    <xf numFmtId="9" fontId="31" fillId="3" borderId="42" xfId="0" applyNumberFormat="1" applyFont="1" applyFill="1" applyBorder="1" applyAlignment="1">
      <alignment horizontal="center" vertical="center" wrapText="1"/>
    </xf>
    <xf numFmtId="9" fontId="31" fillId="3" borderId="43" xfId="0" applyNumberFormat="1" applyFont="1" applyFill="1" applyBorder="1" applyAlignment="1">
      <alignment horizontal="center" vertical="center" wrapText="1"/>
    </xf>
    <xf numFmtId="0" fontId="30" fillId="7" borderId="1" xfId="0" applyFont="1" applyFill="1" applyBorder="1" applyAlignment="1">
      <alignment vertical="center"/>
    </xf>
    <xf numFmtId="0" fontId="30" fillId="7" borderId="1" xfId="0" applyFont="1" applyFill="1" applyBorder="1" applyAlignment="1">
      <alignment horizontal="center" vertical="center"/>
    </xf>
    <xf numFmtId="0" fontId="15" fillId="3" borderId="1" xfId="0" applyFont="1" applyFill="1" applyBorder="1" applyAlignment="1">
      <alignment vertical="center"/>
    </xf>
    <xf numFmtId="0" fontId="15" fillId="3" borderId="1" xfId="0" applyFont="1" applyFill="1" applyBorder="1" applyAlignment="1">
      <alignment horizontal="center" vertical="center"/>
    </xf>
    <xf numFmtId="0" fontId="31" fillId="0" borderId="0" xfId="0" applyFont="1" applyAlignment="1">
      <alignment vertical="center"/>
    </xf>
    <xf numFmtId="0" fontId="31" fillId="0" borderId="0" xfId="0" applyFont="1" applyAlignment="1">
      <alignment horizontal="center" vertical="center"/>
    </xf>
    <xf numFmtId="0" fontId="15" fillId="7" borderId="41" xfId="0" applyFont="1" applyFill="1" applyBorder="1" applyAlignment="1">
      <alignment horizontal="center" vertical="center" wrapText="1"/>
    </xf>
    <xf numFmtId="0" fontId="6" fillId="10" borderId="56" xfId="0" applyFont="1" applyFill="1" applyBorder="1" applyAlignment="1">
      <alignment vertical="center"/>
    </xf>
    <xf numFmtId="0" fontId="6" fillId="10" borderId="57" xfId="0" applyFont="1" applyFill="1" applyBorder="1" applyAlignment="1">
      <alignment vertical="center"/>
    </xf>
    <xf numFmtId="0" fontId="35" fillId="0" borderId="58" xfId="0" applyFont="1" applyBorder="1" applyAlignment="1">
      <alignment horizontal="center" vertical="center" wrapText="1"/>
    </xf>
    <xf numFmtId="0" fontId="35" fillId="0" borderId="39" xfId="0" applyFont="1" applyBorder="1" applyAlignment="1">
      <alignment horizontal="center" vertical="center" wrapText="1"/>
    </xf>
    <xf numFmtId="0" fontId="35" fillId="0" borderId="55" xfId="0" applyFont="1" applyBorder="1" applyAlignment="1">
      <alignment horizontal="center" vertical="center" wrapText="1"/>
    </xf>
    <xf numFmtId="0" fontId="35" fillId="0" borderId="59" xfId="0" applyFont="1" applyBorder="1" applyAlignment="1">
      <alignment horizontal="center" vertical="center" wrapText="1"/>
    </xf>
    <xf numFmtId="0" fontId="36" fillId="8" borderId="41" xfId="0" applyFont="1" applyFill="1" applyBorder="1" applyAlignment="1">
      <alignment horizontal="center" vertical="center" wrapText="1"/>
    </xf>
    <xf numFmtId="0" fontId="35" fillId="0" borderId="23" xfId="0" applyFont="1" applyBorder="1" applyAlignment="1">
      <alignment horizontal="center" vertical="center" wrapText="1"/>
    </xf>
    <xf numFmtId="0" fontId="35" fillId="0" borderId="7" xfId="0" applyFont="1" applyBorder="1" applyAlignment="1">
      <alignment horizontal="center" vertical="center" wrapText="1"/>
    </xf>
    <xf numFmtId="0" fontId="7" fillId="0" borderId="7" xfId="0" applyFont="1" applyBorder="1" applyAlignment="1">
      <alignment horizontal="center" vertical="center" wrapText="1"/>
    </xf>
    <xf numFmtId="0" fontId="35" fillId="0" borderId="60" xfId="0" applyFont="1" applyBorder="1" applyAlignment="1">
      <alignment horizontal="center" vertical="center" wrapText="1"/>
    </xf>
    <xf numFmtId="0" fontId="35" fillId="0" borderId="0" xfId="0" applyFont="1" applyAlignment="1">
      <alignment horizontal="center" vertical="center" wrapText="1"/>
    </xf>
    <xf numFmtId="0" fontId="10" fillId="5" borderId="6" xfId="0" applyFont="1" applyFill="1" applyBorder="1" applyAlignment="1">
      <alignment horizontal="left" vertical="center"/>
    </xf>
    <xf numFmtId="0" fontId="37" fillId="5" borderId="6" xfId="0" applyFont="1" applyFill="1" applyBorder="1" applyAlignment="1">
      <alignment horizontal="center" vertical="center"/>
    </xf>
    <xf numFmtId="0" fontId="17" fillId="0" borderId="11" xfId="0" applyFont="1" applyBorder="1" applyAlignment="1">
      <alignment horizontal="left" vertical="center"/>
    </xf>
    <xf numFmtId="0" fontId="17" fillId="0" borderId="5" xfId="0" applyFont="1" applyBorder="1" applyAlignment="1">
      <alignment vertical="center" wrapText="1"/>
    </xf>
    <xf numFmtId="0" fontId="29" fillId="0" borderId="12" xfId="0" applyFont="1" applyBorder="1" applyAlignment="1">
      <alignment horizontal="left" vertical="center"/>
    </xf>
    <xf numFmtId="0" fontId="17" fillId="8" borderId="31" xfId="0" applyFont="1" applyFill="1" applyBorder="1" applyAlignment="1">
      <alignment vertical="center" wrapText="1"/>
    </xf>
    <xf numFmtId="0" fontId="17" fillId="0" borderId="23" xfId="0" applyFont="1" applyBorder="1" applyAlignment="1">
      <alignment horizontal="center" vertical="center" wrapText="1"/>
    </xf>
    <xf numFmtId="0" fontId="17" fillId="11" borderId="7" xfId="0" applyFont="1" applyFill="1" applyBorder="1" applyAlignment="1">
      <alignment horizontal="center" vertical="center" wrapText="1"/>
    </xf>
    <xf numFmtId="0" fontId="17" fillId="0" borderId="7" xfId="0" applyFont="1" applyBorder="1" applyAlignment="1">
      <alignment horizontal="center" vertical="center" wrapText="1"/>
    </xf>
    <xf numFmtId="0" fontId="17" fillId="0" borderId="60" xfId="0" applyFont="1" applyBorder="1" applyAlignment="1">
      <alignment horizontal="center" vertical="center" wrapText="1"/>
    </xf>
    <xf numFmtId="0" fontId="38" fillId="5" borderId="6" xfId="0" applyFont="1" applyFill="1" applyBorder="1" applyAlignment="1">
      <alignment horizontal="center" vertical="center"/>
    </xf>
    <xf numFmtId="0" fontId="39" fillId="0" borderId="5" xfId="0" applyFont="1" applyBorder="1" applyAlignment="1">
      <alignment horizontal="left" vertical="center" wrapText="1"/>
    </xf>
    <xf numFmtId="0" fontId="17" fillId="0" borderId="11" xfId="0" applyFont="1" applyBorder="1" applyAlignment="1">
      <alignment horizontal="center" vertical="center" wrapText="1"/>
    </xf>
    <xf numFmtId="0" fontId="40" fillId="5" borderId="6" xfId="0" applyFont="1" applyFill="1" applyBorder="1" applyAlignment="1">
      <alignment horizontal="left" vertical="center"/>
    </xf>
    <xf numFmtId="0" fontId="39" fillId="0" borderId="7" xfId="0" applyFont="1" applyBorder="1" applyAlignment="1">
      <alignment horizontal="left" vertical="center" wrapText="1"/>
    </xf>
    <xf numFmtId="0" fontId="17" fillId="8" borderId="61" xfId="0" applyFont="1" applyFill="1" applyBorder="1" applyAlignment="1">
      <alignment vertical="center" wrapText="1"/>
    </xf>
    <xf numFmtId="0" fontId="17" fillId="0" borderId="62" xfId="0" applyFont="1" applyBorder="1" applyAlignment="1">
      <alignment horizontal="center" vertical="center" wrapText="1"/>
    </xf>
    <xf numFmtId="0" fontId="17" fillId="8" borderId="15" xfId="0" applyFont="1" applyFill="1" applyBorder="1" applyAlignment="1">
      <alignment vertical="center" wrapText="1"/>
    </xf>
    <xf numFmtId="0" fontId="17" fillId="8" borderId="63" xfId="0" applyFont="1" applyFill="1" applyBorder="1" applyAlignment="1">
      <alignment vertical="center" wrapText="1"/>
    </xf>
    <xf numFmtId="0" fontId="17" fillId="0" borderId="64" xfId="0" applyFont="1" applyBorder="1" applyAlignment="1">
      <alignment horizontal="center" vertical="center" wrapText="1"/>
    </xf>
    <xf numFmtId="0" fontId="17" fillId="8" borderId="31" xfId="0" applyFont="1" applyFill="1" applyBorder="1" applyAlignment="1">
      <alignment vertical="top" wrapText="1"/>
    </xf>
    <xf numFmtId="0" fontId="17" fillId="0" borderId="65" xfId="0" applyFont="1" applyBorder="1" applyAlignment="1">
      <alignment horizontal="center" vertical="center" wrapText="1"/>
    </xf>
    <xf numFmtId="0" fontId="39" fillId="0" borderId="11" xfId="0" applyFont="1" applyBorder="1" applyAlignment="1">
      <alignment horizontal="left" vertical="center" wrapText="1"/>
    </xf>
    <xf numFmtId="0" fontId="41" fillId="0" borderId="11" xfId="0" applyFont="1" applyBorder="1" applyAlignment="1">
      <alignment horizontal="center" vertical="center" wrapText="1"/>
    </xf>
    <xf numFmtId="0" fontId="42" fillId="5" borderId="6" xfId="0" applyFont="1" applyFill="1" applyBorder="1" applyAlignment="1">
      <alignment horizontal="center" vertical="center"/>
    </xf>
    <xf numFmtId="0" fontId="43" fillId="5" borderId="6" xfId="0" applyFont="1" applyFill="1" applyBorder="1" applyAlignment="1">
      <alignment horizontal="left" vertical="center"/>
    </xf>
    <xf numFmtId="0" fontId="17" fillId="0" borderId="0" xfId="0" applyFont="1" applyAlignment="1">
      <alignment vertical="top" shrinkToFit="1"/>
    </xf>
    <xf numFmtId="0" fontId="7" fillId="6" borderId="1" xfId="0" applyFont="1" applyFill="1" applyBorder="1" applyAlignment="1">
      <alignment horizontal="left" vertical="center" wrapText="1"/>
    </xf>
    <xf numFmtId="0" fontId="35" fillId="0" borderId="0" xfId="0" applyFont="1" applyAlignment="1">
      <alignment vertical="top" wrapText="1"/>
    </xf>
    <xf numFmtId="0" fontId="44" fillId="6" borderId="1" xfId="0" applyFont="1" applyFill="1" applyBorder="1" applyAlignment="1">
      <alignment vertical="center"/>
    </xf>
    <xf numFmtId="0" fontId="31" fillId="0" borderId="66" xfId="0" applyFont="1" applyBorder="1" applyAlignment="1">
      <alignment vertical="center" wrapText="1"/>
    </xf>
    <xf numFmtId="0" fontId="31" fillId="0" borderId="50" xfId="0" applyFont="1" applyBorder="1" applyAlignment="1">
      <alignment vertical="center" wrapText="1"/>
    </xf>
    <xf numFmtId="0" fontId="18" fillId="0" borderId="0" xfId="0" applyFont="1" applyAlignment="1">
      <alignment vertical="center" shrinkToFit="1"/>
    </xf>
    <xf numFmtId="0" fontId="31" fillId="0" borderId="67" xfId="0" applyFont="1" applyBorder="1" applyAlignment="1">
      <alignment vertical="center" wrapText="1"/>
    </xf>
    <xf numFmtId="0" fontId="17" fillId="0" borderId="37" xfId="0" applyFont="1" applyBorder="1" applyAlignment="1">
      <alignment vertical="top" wrapText="1"/>
    </xf>
    <xf numFmtId="0" fontId="31" fillId="3" borderId="55" xfId="0" applyFont="1" applyFill="1" applyBorder="1" applyAlignment="1">
      <alignment horizontal="center" vertical="center" wrapText="1"/>
    </xf>
    <xf numFmtId="0" fontId="31" fillId="4" borderId="20" xfId="0" applyFont="1" applyFill="1" applyBorder="1" applyAlignment="1">
      <alignment horizontal="left" vertical="center" wrapText="1"/>
    </xf>
    <xf numFmtId="0" fontId="31" fillId="4" borderId="38" xfId="0" applyFont="1" applyFill="1" applyBorder="1" applyAlignment="1">
      <alignment horizontal="center" vertical="center" wrapText="1"/>
    </xf>
    <xf numFmtId="3" fontId="31" fillId="4" borderId="39" xfId="0" applyNumberFormat="1" applyFont="1" applyFill="1" applyBorder="1" applyAlignment="1">
      <alignment horizontal="center" vertical="center" wrapText="1"/>
    </xf>
    <xf numFmtId="9" fontId="31" fillId="4" borderId="55" xfId="0" applyNumberFormat="1" applyFont="1" applyFill="1" applyBorder="1" applyAlignment="1">
      <alignment horizontal="center" vertical="center" wrapText="1"/>
    </xf>
    <xf numFmtId="0" fontId="45" fillId="3" borderId="41" xfId="0" applyFont="1" applyFill="1" applyBorder="1" applyAlignment="1">
      <alignment vertical="center"/>
    </xf>
    <xf numFmtId="0" fontId="31" fillId="3" borderId="42" xfId="0" applyFont="1" applyFill="1" applyBorder="1" applyAlignment="1">
      <alignment vertical="center"/>
    </xf>
    <xf numFmtId="0" fontId="31" fillId="3" borderId="43" xfId="0" applyFont="1" applyFill="1" applyBorder="1" applyAlignment="1">
      <alignment vertical="center"/>
    </xf>
    <xf numFmtId="0" fontId="17" fillId="5" borderId="16" xfId="0" applyFont="1" applyFill="1" applyBorder="1" applyAlignment="1">
      <alignment vertical="top" wrapText="1"/>
    </xf>
    <xf numFmtId="0" fontId="9" fillId="5" borderId="68" xfId="0" applyFont="1" applyFill="1" applyBorder="1" applyAlignment="1">
      <alignment horizontal="center" vertical="center"/>
    </xf>
    <xf numFmtId="0" fontId="38" fillId="5" borderId="68" xfId="0" applyFont="1" applyFill="1" applyBorder="1" applyAlignment="1">
      <alignment horizontal="center" vertical="center"/>
    </xf>
    <xf numFmtId="0" fontId="46" fillId="7" borderId="69" xfId="0" applyFont="1" applyFill="1" applyBorder="1" applyAlignment="1">
      <alignment horizontal="center" vertical="center" wrapText="1"/>
    </xf>
    <xf numFmtId="0" fontId="17" fillId="5" borderId="1" xfId="0" applyFont="1" applyFill="1" applyBorder="1" applyAlignment="1">
      <alignment vertical="top" wrapText="1"/>
    </xf>
    <xf numFmtId="0" fontId="17" fillId="5" borderId="7" xfId="0" applyFont="1" applyFill="1" applyBorder="1" applyAlignment="1">
      <alignment vertical="center" wrapText="1"/>
    </xf>
    <xf numFmtId="0" fontId="11" fillId="0" borderId="0" xfId="0" applyFont="1" applyAlignment="1">
      <alignment vertical="top" wrapText="1"/>
    </xf>
    <xf numFmtId="0" fontId="6" fillId="10" borderId="70" xfId="0" applyFont="1" applyFill="1" applyBorder="1" applyAlignment="1">
      <alignment vertical="center"/>
    </xf>
    <xf numFmtId="0" fontId="9" fillId="12" borderId="7" xfId="0" applyFont="1" applyFill="1" applyBorder="1" applyAlignment="1">
      <alignment vertical="center"/>
    </xf>
    <xf numFmtId="0" fontId="9" fillId="12" borderId="3" xfId="0" applyFont="1" applyFill="1" applyBorder="1" applyAlignment="1">
      <alignment vertical="center"/>
    </xf>
    <xf numFmtId="0" fontId="9" fillId="12" borderId="6" xfId="0" applyFont="1" applyFill="1" applyBorder="1" applyAlignment="1">
      <alignment horizontal="center" vertical="center"/>
    </xf>
    <xf numFmtId="0" fontId="47" fillId="12" borderId="6" xfId="0" applyFont="1" applyFill="1" applyBorder="1" applyAlignment="1">
      <alignment horizontal="center" vertical="center"/>
    </xf>
    <xf numFmtId="0" fontId="4" fillId="11" borderId="7" xfId="0" applyFont="1" applyFill="1" applyBorder="1" applyAlignment="1">
      <alignment horizontal="center" vertical="center" wrapText="1"/>
    </xf>
    <xf numFmtId="0" fontId="48" fillId="0" borderId="7" xfId="0" applyFont="1" applyBorder="1" applyAlignment="1">
      <alignment horizontal="center" vertical="center" wrapText="1"/>
    </xf>
    <xf numFmtId="0" fontId="30" fillId="13" borderId="1" xfId="0" applyFont="1" applyFill="1" applyBorder="1" applyAlignment="1">
      <alignment vertical="center"/>
    </xf>
    <xf numFmtId="0" fontId="2" fillId="13" borderId="1" xfId="0" applyFont="1" applyFill="1" applyBorder="1" applyAlignment="1">
      <alignment horizontal="right" vertical="center"/>
    </xf>
    <xf numFmtId="0" fontId="49" fillId="3" borderId="24" xfId="0" applyFont="1" applyFill="1" applyBorder="1" applyAlignment="1">
      <alignment vertical="center"/>
    </xf>
    <xf numFmtId="0" fontId="15" fillId="3" borderId="9" xfId="0" applyFont="1" applyFill="1" applyBorder="1" applyAlignment="1">
      <alignment vertical="center"/>
    </xf>
    <xf numFmtId="0" fontId="50" fillId="3" borderId="1" xfId="0" applyFont="1" applyFill="1" applyBorder="1" applyAlignment="1">
      <alignment vertical="center"/>
    </xf>
    <xf numFmtId="0" fontId="7" fillId="3" borderId="1" xfId="0" applyFont="1" applyFill="1" applyBorder="1" applyAlignment="1">
      <alignment vertical="center"/>
    </xf>
    <xf numFmtId="0" fontId="15" fillId="3" borderId="10" xfId="0" applyFont="1" applyFill="1" applyBorder="1" applyAlignment="1">
      <alignment vertical="center"/>
    </xf>
    <xf numFmtId="0" fontId="4" fillId="3" borderId="7" xfId="0" applyFont="1" applyFill="1" applyBorder="1" applyAlignment="1">
      <alignment vertical="center" wrapText="1"/>
    </xf>
    <xf numFmtId="0" fontId="51" fillId="6" borderId="7" xfId="0" applyFont="1" applyFill="1" applyBorder="1" applyAlignment="1">
      <alignment vertical="center"/>
    </xf>
    <xf numFmtId="0" fontId="9" fillId="14" borderId="7" xfId="0" applyFont="1" applyFill="1" applyBorder="1" applyAlignment="1">
      <alignment vertical="center"/>
    </xf>
    <xf numFmtId="0" fontId="9" fillId="14" borderId="7" xfId="0" applyFont="1" applyFill="1" applyBorder="1" applyAlignment="1">
      <alignment horizontal="center" vertical="center" wrapText="1"/>
    </xf>
    <xf numFmtId="0" fontId="17" fillId="14" borderId="1" xfId="0" applyFont="1" applyFill="1" applyBorder="1" applyAlignment="1">
      <alignment vertical="top" wrapText="1"/>
    </xf>
    <xf numFmtId="0" fontId="17" fillId="0" borderId="0" xfId="0" applyFont="1" applyAlignment="1">
      <alignment horizontal="left" vertical="center" wrapText="1"/>
    </xf>
    <xf numFmtId="0" fontId="4" fillId="3" borderId="7" xfId="0" applyFont="1" applyFill="1" applyBorder="1" applyAlignment="1">
      <alignment vertical="center"/>
    </xf>
    <xf numFmtId="0" fontId="52" fillId="4" borderId="7" xfId="0" applyFont="1" applyFill="1" applyBorder="1" applyAlignment="1">
      <alignment vertical="top" shrinkToFit="1"/>
    </xf>
    <xf numFmtId="0" fontId="53" fillId="0" borderId="7" xfId="0" applyFont="1" applyBorder="1" applyAlignment="1">
      <alignment vertical="top" wrapText="1"/>
    </xf>
    <xf numFmtId="0" fontId="54" fillId="0" borderId="7" xfId="0" applyFont="1" applyBorder="1" applyAlignment="1">
      <alignment vertical="top" wrapText="1"/>
    </xf>
    <xf numFmtId="0" fontId="54" fillId="15" borderId="7" xfId="0" applyFont="1" applyFill="1" applyBorder="1" applyAlignment="1">
      <alignment vertical="top" wrapText="1"/>
    </xf>
    <xf numFmtId="0" fontId="54" fillId="16" borderId="7" xfId="0" applyFont="1" applyFill="1" applyBorder="1" applyAlignment="1">
      <alignment vertical="top" wrapText="1"/>
    </xf>
    <xf numFmtId="0" fontId="54" fillId="17" borderId="7" xfId="0" applyFont="1" applyFill="1" applyBorder="1" applyAlignment="1">
      <alignment vertical="top" wrapText="1"/>
    </xf>
    <xf numFmtId="0" fontId="54" fillId="18" borderId="7" xfId="0" applyFont="1" applyFill="1" applyBorder="1" applyAlignment="1">
      <alignment vertical="top" wrapText="1"/>
    </xf>
    <xf numFmtId="0" fontId="54" fillId="19" borderId="7" xfId="0" applyFont="1" applyFill="1" applyBorder="1" applyAlignment="1">
      <alignment vertical="top" wrapText="1"/>
    </xf>
    <xf numFmtId="0" fontId="55" fillId="0" borderId="7" xfId="0" applyFont="1" applyBorder="1" applyAlignment="1">
      <alignment vertical="top" wrapText="1"/>
    </xf>
    <xf numFmtId="0" fontId="56" fillId="0" borderId="7" xfId="0" applyFont="1" applyBorder="1" applyAlignment="1">
      <alignment vertical="top" wrapText="1"/>
    </xf>
    <xf numFmtId="0" fontId="55" fillId="0" borderId="0" xfId="0" applyFont="1" applyAlignment="1">
      <alignment vertical="top" wrapText="1"/>
    </xf>
    <xf numFmtId="0" fontId="55" fillId="0" borderId="7" xfId="0" applyFont="1" applyBorder="1" applyAlignment="1">
      <alignment horizontal="right" vertical="top" wrapText="1"/>
    </xf>
    <xf numFmtId="0" fontId="57" fillId="0" borderId="7" xfId="0" applyFont="1" applyBorder="1" applyAlignment="1">
      <alignment vertical="top" wrapText="1"/>
    </xf>
    <xf numFmtId="0" fontId="55" fillId="0" borderId="7" xfId="0" applyFont="1" applyBorder="1" applyAlignment="1">
      <alignment vertical="center"/>
    </xf>
    <xf numFmtId="0" fontId="55" fillId="0" borderId="7" xfId="0" applyFont="1" applyBorder="1" applyAlignment="1">
      <alignment wrapText="1"/>
    </xf>
    <xf numFmtId="0" fontId="57" fillId="0" borderId="7" xfId="0" applyFont="1" applyBorder="1" applyAlignment="1">
      <alignment wrapText="1"/>
    </xf>
    <xf numFmtId="0" fontId="58" fillId="0" borderId="7" xfId="0" applyFont="1" applyBorder="1" applyAlignment="1">
      <alignment wrapText="1"/>
    </xf>
    <xf numFmtId="0" fontId="52" fillId="0" borderId="0" xfId="0" applyFont="1" applyAlignment="1">
      <alignment shrinkToFit="1"/>
    </xf>
    <xf numFmtId="0" fontId="53" fillId="0" borderId="0" xfId="0" applyFont="1"/>
    <xf numFmtId="0" fontId="53" fillId="6" borderId="1" xfId="0" applyFont="1" applyFill="1" applyBorder="1" applyAlignment="1">
      <alignment horizontal="center"/>
    </xf>
    <xf numFmtId="0" fontId="53" fillId="6" borderId="1" xfId="0" applyFont="1" applyFill="1" applyBorder="1"/>
    <xf numFmtId="0" fontId="59" fillId="0" borderId="0" xfId="0" applyFont="1"/>
    <xf numFmtId="0" fontId="59" fillId="6" borderId="1" xfId="0" applyFont="1" applyFill="1" applyBorder="1" applyAlignment="1">
      <alignment horizontal="center"/>
    </xf>
    <xf numFmtId="0" fontId="59" fillId="6" borderId="1" xfId="0" applyFont="1" applyFill="1" applyBorder="1"/>
    <xf numFmtId="0" fontId="60" fillId="0" borderId="0" xfId="0" applyFont="1"/>
    <xf numFmtId="0" fontId="60" fillId="6" borderId="1" xfId="0" applyFont="1" applyFill="1" applyBorder="1"/>
    <xf numFmtId="0" fontId="53" fillId="0" borderId="0" xfId="0" applyFont="1" applyAlignment="1">
      <alignment horizontal="center"/>
    </xf>
    <xf numFmtId="0" fontId="61" fillId="0" borderId="0" xfId="0" applyFont="1"/>
    <xf numFmtId="0" fontId="53" fillId="0" borderId="0" xfId="0" applyFont="1" applyAlignment="1">
      <alignment horizontal="left"/>
    </xf>
    <xf numFmtId="0" fontId="53" fillId="6" borderId="1" xfId="0" applyFont="1" applyFill="1" applyBorder="1" applyAlignment="1">
      <alignment horizontal="left"/>
    </xf>
    <xf numFmtId="0" fontId="62" fillId="0" borderId="0" xfId="0" applyFont="1"/>
    <xf numFmtId="0" fontId="62" fillId="0" borderId="0" xfId="0" applyFont="1" applyAlignment="1">
      <alignment horizontal="center"/>
    </xf>
    <xf numFmtId="0" fontId="61" fillId="6" borderId="1" xfId="0" applyFont="1" applyFill="1" applyBorder="1"/>
    <xf numFmtId="0" fontId="61" fillId="20" borderId="1" xfId="0" applyFont="1" applyFill="1" applyBorder="1"/>
    <xf numFmtId="0" fontId="55" fillId="0" borderId="0" xfId="0" applyFont="1" applyAlignment="1">
      <alignment horizontal="left" vertical="center" wrapText="1"/>
    </xf>
    <xf numFmtId="0" fontId="52" fillId="0" borderId="0" xfId="0" applyFont="1" applyAlignment="1">
      <alignment vertical="top" shrinkToFit="1"/>
    </xf>
    <xf numFmtId="0" fontId="53" fillId="0" borderId="0" xfId="0" applyFont="1" applyAlignment="1">
      <alignment vertical="top" wrapText="1"/>
    </xf>
    <xf numFmtId="0" fontId="54" fillId="21" borderId="1" xfId="0" applyFont="1" applyFill="1" applyBorder="1" applyAlignment="1">
      <alignment horizontal="center" vertical="center" wrapText="1"/>
    </xf>
    <xf numFmtId="0" fontId="54" fillId="22" borderId="1" xfId="0" applyFont="1" applyFill="1" applyBorder="1" applyAlignment="1">
      <alignment horizontal="center" vertical="center" wrapText="1"/>
    </xf>
    <xf numFmtId="0" fontId="63" fillId="0" borderId="0" xfId="0" applyFont="1" applyAlignment="1">
      <alignment vertical="top" wrapText="1"/>
    </xf>
    <xf numFmtId="0" fontId="56" fillId="0" borderId="0" xfId="0" applyFont="1" applyAlignment="1">
      <alignment vertical="top" wrapText="1"/>
    </xf>
    <xf numFmtId="0" fontId="54" fillId="0" borderId="58" xfId="0" applyFont="1" applyBorder="1" applyAlignment="1">
      <alignment vertical="top" wrapText="1"/>
    </xf>
    <xf numFmtId="0" fontId="54" fillId="0" borderId="59" xfId="0" applyFont="1" applyBorder="1" applyAlignment="1">
      <alignment vertical="top" wrapText="1"/>
    </xf>
    <xf numFmtId="0" fontId="54" fillId="0" borderId="71" xfId="0" applyFont="1" applyBorder="1" applyAlignment="1">
      <alignment vertical="top" wrapText="1"/>
    </xf>
    <xf numFmtId="0" fontId="13" fillId="0" borderId="11" xfId="0" applyFont="1" applyBorder="1" applyAlignment="1">
      <alignment vertical="top" wrapText="1"/>
    </xf>
    <xf numFmtId="0" fontId="14" fillId="0" borderId="12" xfId="0" applyFont="1" applyBorder="1" applyAlignment="1">
      <alignment vertical="top" wrapText="1"/>
    </xf>
    <xf numFmtId="0" fontId="14" fillId="0" borderId="5" xfId="0" applyFont="1" applyBorder="1" applyAlignment="1">
      <alignment vertical="top" wrapText="1"/>
    </xf>
    <xf numFmtId="0" fontId="13" fillId="0" borderId="11" xfId="0" applyFont="1" applyBorder="1" applyAlignment="1">
      <alignment horizontal="left" vertical="center" wrapText="1"/>
    </xf>
    <xf numFmtId="0" fontId="4" fillId="9" borderId="11" xfId="0" applyFont="1" applyFill="1" applyBorder="1" applyAlignment="1">
      <alignment vertical="top" wrapText="1"/>
    </xf>
    <xf numFmtId="0" fontId="4" fillId="0" borderId="11" xfId="0" applyFont="1" applyBorder="1" applyAlignment="1">
      <alignment horizontal="center" vertical="center" wrapText="1"/>
    </xf>
    <xf numFmtId="0" fontId="4" fillId="0" borderId="12" xfId="0" applyFont="1" applyBorder="1" applyAlignment="1">
      <alignment vertical="center" wrapText="1"/>
    </xf>
    <xf numFmtId="0" fontId="26" fillId="0" borderId="11" xfId="0" applyFont="1" applyBorder="1" applyAlignment="1">
      <alignment horizontal="left" vertical="center"/>
    </xf>
    <xf numFmtId="0" fontId="27" fillId="0" borderId="11" xfId="0" applyFont="1" applyBorder="1" applyAlignment="1">
      <alignment horizontal="left" vertical="center"/>
    </xf>
    <xf numFmtId="0" fontId="29" fillId="0" borderId="0" xfId="0" applyFont="1" applyAlignment="1">
      <alignment horizontal="center" vertical="center" wrapText="1"/>
    </xf>
    <xf numFmtId="0" fontId="0" fillId="0" borderId="0" xfId="0" applyAlignment="1">
      <alignment vertical="top" wrapText="1"/>
    </xf>
  </cellXfs>
  <cellStyles count="1">
    <cellStyle name="Normal" xfId="0" builtinId="0"/>
  </cellStyles>
  <dxfs count="1">
    <dxf>
      <font>
        <color rgb="FFFF000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467886"/>
      </a:folHlink>
    </a:clrScheme>
    <a:fontScheme name="Sheets">
      <a:majorFont>
        <a:latin typeface="Verdana"/>
        <a:ea typeface="Verdana"/>
        <a:cs typeface="Verdana"/>
      </a:majorFont>
      <a:minorFont>
        <a:latin typeface="Verdana"/>
        <a:ea typeface="Verdana"/>
        <a:cs typeface="Verdan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hyperlink" Target="https://www.educause.edu/higher-education-community-vendor-assessment-toolkit/how-to-use-the-higher-education-community-vendor-assessment-toolkit" TargetMode="External"/></Relationships>
</file>

<file path=xl/worksheets/_rels/sheet12.xml.rels><?xml version="1.0" encoding="UTF-8" standalone="yes"?>
<Relationships xmlns="http://schemas.openxmlformats.org/package/2006/relationships"><Relationship Id="rId2" Type="http://schemas.openxmlformats.org/officeDocument/2006/relationships/hyperlink" Target="http://www.educause.edu/HECVAT" TargetMode="External"/><Relationship Id="rId1" Type="http://schemas.openxmlformats.org/officeDocument/2006/relationships/hyperlink" Target="https://connect.educause.edu/community-home?CommunityKey=dd48df3c-8db8-4551-a9e5-a393b7a15e40" TargetMode="External"/></Relationships>
</file>

<file path=xl/worksheets/_rels/sheet1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hyperlink" Target="https://www.leepfrog.com/privacy/"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www.courseleaf.com/hecvat-vpat/"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aws.amazon.com/compliance/" TargetMode="External"/><Relationship Id="rId2" Type="http://schemas.openxmlformats.org/officeDocument/2006/relationships/hyperlink" Target="https://www.courseleaf.com/privacy/" TargetMode="External"/><Relationship Id="rId1" Type="http://schemas.openxmlformats.org/officeDocument/2006/relationships/hyperlink" Target="mailto:cshowalter@courseleaf.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636C"/>
  </sheetPr>
  <dimension ref="A1:Z1000"/>
  <sheetViews>
    <sheetView showGridLines="0" tabSelected="1" topLeftCell="A2" workbookViewId="0">
      <selection activeCell="B6" sqref="B6"/>
    </sheetView>
  </sheetViews>
  <sheetFormatPr defaultColWidth="9.19921875" defaultRowHeight="15" customHeight="1" x14ac:dyDescent="0.2"/>
  <cols>
    <col min="1" max="1" width="8.296875" customWidth="1"/>
    <col min="2" max="2" width="55.09765625" customWidth="1"/>
    <col min="3" max="3" width="18.8984375" customWidth="1"/>
    <col min="4" max="4" width="55.69921875" customWidth="1"/>
    <col min="5" max="5" width="32" customWidth="1"/>
    <col min="6" max="6" width="30.69921875" customWidth="1"/>
    <col min="7" max="7" width="18.09765625" customWidth="1"/>
    <col min="8" max="8" width="16.69921875" hidden="1" customWidth="1"/>
    <col min="9" max="10" width="18.09765625" hidden="1" customWidth="1"/>
    <col min="11" max="26" width="8.5" customWidth="1"/>
  </cols>
  <sheetData>
    <row r="1" spans="1:26" ht="15" hidden="1" customHeight="1" x14ac:dyDescent="0.2">
      <c r="A1" s="1" t="s">
        <v>615</v>
      </c>
      <c r="B1" s="2"/>
      <c r="C1" s="3"/>
      <c r="D1" s="4"/>
      <c r="E1" s="5"/>
      <c r="F1" s="2"/>
      <c r="G1" s="2"/>
      <c r="H1" s="2"/>
      <c r="I1" s="6"/>
      <c r="J1" s="2"/>
      <c r="K1" s="2"/>
      <c r="L1" s="2"/>
    </row>
    <row r="2" spans="1:26" ht="36" customHeight="1" x14ac:dyDescent="0.2">
      <c r="A2" s="7" t="s">
        <v>1</v>
      </c>
      <c r="B2" s="7"/>
      <c r="C2" s="8"/>
      <c r="D2" s="9"/>
      <c r="E2" s="10"/>
      <c r="F2" s="10" t="str">
        <f>'Auto Responses'!$A$36</f>
        <v>Version 4.1.4</v>
      </c>
      <c r="G2" s="2"/>
      <c r="H2" s="2"/>
      <c r="I2" s="6"/>
      <c r="J2" s="2"/>
      <c r="K2" s="2"/>
      <c r="L2" s="2"/>
    </row>
    <row r="3" spans="1:26" ht="28.5" customHeight="1" x14ac:dyDescent="0.2">
      <c r="A3" s="11" t="s">
        <v>2</v>
      </c>
      <c r="B3" s="12"/>
      <c r="C3" s="13"/>
      <c r="D3" s="14"/>
      <c r="E3" s="15"/>
      <c r="F3" s="16"/>
      <c r="G3" s="2"/>
      <c r="H3" s="2"/>
      <c r="I3" s="6"/>
      <c r="J3" s="2"/>
      <c r="K3" s="2"/>
      <c r="L3" s="2"/>
      <c r="M3" s="2"/>
      <c r="N3" s="2"/>
      <c r="O3" s="2"/>
      <c r="P3" s="2"/>
      <c r="Q3" s="2"/>
      <c r="R3" s="2"/>
      <c r="S3" s="2"/>
      <c r="T3" s="2"/>
      <c r="U3" s="2"/>
      <c r="V3" s="2"/>
      <c r="W3" s="2"/>
      <c r="X3" s="2"/>
      <c r="Y3" s="2"/>
      <c r="Z3" s="2"/>
    </row>
    <row r="4" spans="1:26" ht="36" customHeight="1" x14ac:dyDescent="0.2">
      <c r="A4" s="17" t="s">
        <v>3</v>
      </c>
      <c r="B4" s="18"/>
      <c r="C4" s="19"/>
      <c r="D4" s="20"/>
      <c r="E4" s="21"/>
      <c r="F4" s="21"/>
      <c r="G4" s="2"/>
      <c r="H4" s="2"/>
      <c r="I4" s="6"/>
      <c r="J4" s="2"/>
      <c r="K4" s="2"/>
      <c r="L4" s="2"/>
      <c r="M4" s="2"/>
      <c r="N4" s="2"/>
      <c r="O4" s="2"/>
      <c r="P4" s="2"/>
      <c r="Q4" s="2"/>
      <c r="R4" s="2"/>
      <c r="S4" s="2"/>
      <c r="T4" s="2"/>
      <c r="U4" s="2"/>
      <c r="V4" s="2"/>
      <c r="W4" s="2"/>
      <c r="X4" s="2"/>
      <c r="Y4" s="2"/>
      <c r="Z4" s="2"/>
    </row>
    <row r="5" spans="1:26" ht="19.5" customHeight="1" x14ac:dyDescent="0.2">
      <c r="A5" s="22" t="str">
        <f>HLOOKUP($A$4,'Auto Responses'!$D$2:$D$8,2,0)&amp;""</f>
        <v>1. Complete the "Start Here" tab and review the "Required Questions" guidance to find the other sections are required for your product or service.</v>
      </c>
      <c r="B5" s="23"/>
      <c r="C5" s="24"/>
      <c r="D5" s="25"/>
      <c r="E5" s="23"/>
      <c r="F5" s="26"/>
      <c r="G5" s="2"/>
      <c r="H5" s="2"/>
      <c r="I5" s="6"/>
      <c r="J5" s="2"/>
      <c r="K5" s="2"/>
      <c r="L5" s="2"/>
      <c r="M5" s="2"/>
      <c r="N5" s="2"/>
      <c r="O5" s="2"/>
      <c r="P5" s="2"/>
      <c r="Q5" s="2"/>
      <c r="R5" s="2"/>
      <c r="S5" s="2"/>
      <c r="T5" s="2"/>
      <c r="U5" s="2"/>
      <c r="V5" s="2"/>
      <c r="W5" s="2"/>
      <c r="X5" s="2"/>
      <c r="Y5" s="2"/>
      <c r="Z5" s="2"/>
    </row>
    <row r="6" spans="1:26" ht="19.5" customHeight="1" x14ac:dyDescent="0.2">
      <c r="A6" s="22" t="str">
        <f>HLOOKUP($A$4,'Auto Responses'!$D$2:$D$8,3,0)&amp;""</f>
        <v>2. Complete the "Organization" tab and the applicable questions in each of the next 5 tabs (Product through Privacy) that apply, based on your answers to the "Required Questions."</v>
      </c>
      <c r="B6" s="23"/>
      <c r="C6" s="24"/>
      <c r="D6" s="25"/>
      <c r="E6" s="23"/>
      <c r="F6" s="27"/>
      <c r="G6" s="2"/>
      <c r="H6" s="2"/>
      <c r="I6" s="6"/>
      <c r="J6" s="2"/>
      <c r="K6" s="2"/>
      <c r="L6" s="2"/>
      <c r="M6" s="2"/>
      <c r="N6" s="2"/>
      <c r="O6" s="2"/>
      <c r="P6" s="2"/>
      <c r="Q6" s="2"/>
      <c r="R6" s="2"/>
      <c r="S6" s="2"/>
      <c r="T6" s="2"/>
      <c r="U6" s="2"/>
      <c r="V6" s="2"/>
      <c r="W6" s="2"/>
      <c r="X6" s="2"/>
      <c r="Y6" s="2"/>
      <c r="Z6" s="2"/>
    </row>
    <row r="7" spans="1:26" ht="19.5" customHeight="1" x14ac:dyDescent="0.2">
      <c r="A7" s="22" t="str">
        <f>HLOOKUP($A$4,'Auto Responses'!$D$2:$D$8,4,0)&amp;""</f>
        <v xml:space="preserve">3. Guidance in column E may change based on your answers to prompt details in "Additional Information." If leaving an answer blank, you must also state why in "Additional Information". </v>
      </c>
      <c r="B7" s="23"/>
      <c r="C7" s="24"/>
      <c r="D7" s="25"/>
      <c r="E7" s="23"/>
      <c r="F7" s="27"/>
      <c r="G7" s="2"/>
      <c r="H7" s="2"/>
      <c r="I7" s="6"/>
      <c r="J7" s="2"/>
      <c r="K7" s="2"/>
      <c r="L7" s="2"/>
      <c r="M7" s="2"/>
      <c r="N7" s="2"/>
      <c r="O7" s="2"/>
      <c r="P7" s="2"/>
      <c r="Q7" s="2"/>
      <c r="R7" s="2"/>
      <c r="S7" s="2"/>
      <c r="T7" s="2"/>
      <c r="U7" s="2"/>
      <c r="V7" s="2"/>
      <c r="W7" s="2"/>
      <c r="X7" s="2"/>
      <c r="Y7" s="2"/>
      <c r="Z7" s="2"/>
    </row>
    <row r="8" spans="1:26" ht="19.5" customHeight="1" x14ac:dyDescent="0.2">
      <c r="A8" s="22" t="str">
        <f>HLOOKUP($A$4,'Auto Responses'!$D$2:$D$8,5,0)&amp;""</f>
        <v>4. DO NOT complete any fields in the "Evaluation" sheets or the "Analyst Notes" column.</v>
      </c>
      <c r="B8" s="23"/>
      <c r="C8" s="24"/>
      <c r="D8" s="25"/>
      <c r="E8" s="23"/>
      <c r="F8" s="27"/>
      <c r="G8" s="2"/>
      <c r="H8" s="2"/>
      <c r="I8" s="6"/>
      <c r="J8" s="2"/>
      <c r="K8" s="2"/>
      <c r="L8" s="2"/>
      <c r="M8" s="2"/>
      <c r="N8" s="2"/>
      <c r="O8" s="2"/>
      <c r="P8" s="2"/>
      <c r="Q8" s="2"/>
      <c r="R8" s="2"/>
      <c r="S8" s="2"/>
      <c r="T8" s="2"/>
      <c r="U8" s="2"/>
      <c r="V8" s="2"/>
      <c r="W8" s="2"/>
      <c r="X8" s="2"/>
      <c r="Y8" s="2"/>
      <c r="Z8" s="2"/>
    </row>
    <row r="9" spans="1:26" ht="19.5" customHeight="1" x14ac:dyDescent="0.2">
      <c r="A9" s="22" t="str">
        <f>HLOOKUP($A$4,'Auto Responses'!$D$2:$D$8,6,0)&amp;""</f>
        <v>5. Return the completed file to institutions.</v>
      </c>
      <c r="B9" s="23"/>
      <c r="C9" s="24"/>
      <c r="D9" s="25"/>
      <c r="E9" s="23"/>
      <c r="F9" s="27"/>
      <c r="G9" s="2"/>
      <c r="H9" s="2"/>
      <c r="I9" s="6"/>
      <c r="J9" s="2"/>
      <c r="K9" s="2"/>
      <c r="L9" s="2"/>
      <c r="M9" s="2"/>
      <c r="N9" s="2"/>
      <c r="O9" s="2"/>
      <c r="P9" s="2"/>
      <c r="Q9" s="2"/>
      <c r="R9" s="2"/>
      <c r="S9" s="2"/>
      <c r="T9" s="2"/>
      <c r="U9" s="2"/>
      <c r="V9" s="2"/>
      <c r="W9" s="2"/>
      <c r="X9" s="2"/>
      <c r="Y9" s="2"/>
      <c r="Z9" s="2"/>
    </row>
    <row r="10" spans="1:26" ht="19.5" customHeight="1" x14ac:dyDescent="0.2">
      <c r="A10" s="28" t="str">
        <f>HLOOKUP($A$4,'Auto Responses'!$D$2:$D$8,7,0)&amp;""</f>
        <v>* Denotes critical questions. Critical questions are those deemed most important to institutions by higher education volunteers.</v>
      </c>
      <c r="B10" s="23"/>
      <c r="C10" s="24"/>
      <c r="D10" s="25"/>
      <c r="E10" s="23"/>
      <c r="F10" s="27"/>
      <c r="G10" s="2"/>
      <c r="H10" s="2"/>
      <c r="I10" s="6"/>
      <c r="J10" s="2"/>
      <c r="K10" s="2"/>
      <c r="L10" s="2"/>
      <c r="M10" s="2"/>
      <c r="N10" s="2"/>
      <c r="O10" s="2"/>
      <c r="P10" s="2"/>
      <c r="Q10" s="2"/>
      <c r="R10" s="2"/>
      <c r="S10" s="2"/>
      <c r="T10" s="2"/>
      <c r="U10" s="2"/>
      <c r="V10" s="2"/>
      <c r="W10" s="2"/>
      <c r="X10" s="2"/>
      <c r="Y10" s="2"/>
      <c r="Z10" s="2"/>
    </row>
    <row r="11" spans="1:26" ht="19.5" customHeight="1" x14ac:dyDescent="0.2">
      <c r="A11" s="29" t="str">
        <f>HLOOKUP($A$4,'Auto Responses'!$D$2:$D$9,8,0)&amp;""</f>
        <v>For full instructions, please visit educause.edu/HECVAT</v>
      </c>
      <c r="B11" s="23"/>
      <c r="C11" s="24"/>
      <c r="D11" s="25"/>
      <c r="E11" s="23"/>
      <c r="F11" s="30"/>
      <c r="G11" s="2"/>
      <c r="H11" s="2"/>
      <c r="I11" s="6"/>
      <c r="J11" s="2"/>
      <c r="K11" s="2"/>
      <c r="L11" s="2"/>
      <c r="M11" s="2"/>
      <c r="N11" s="2"/>
      <c r="O11" s="2"/>
      <c r="P11" s="2"/>
      <c r="Q11" s="2"/>
      <c r="R11" s="2"/>
      <c r="S11" s="2"/>
      <c r="T11" s="2"/>
      <c r="U11" s="2"/>
      <c r="V11" s="2"/>
      <c r="W11" s="2"/>
      <c r="X11" s="2"/>
      <c r="Y11" s="2"/>
      <c r="Z11" s="2"/>
    </row>
    <row r="12" spans="1:26" ht="36" customHeight="1" x14ac:dyDescent="0.2">
      <c r="A12" s="18" t="str">
        <f>VLOOKUP(LEFT($A13,4),'Auto Responses'!$N$4:$O$38,2,0)&amp;""</f>
        <v xml:space="preserve"> General Information</v>
      </c>
      <c r="B12" s="18"/>
      <c r="C12" s="31"/>
      <c r="D12" s="32"/>
      <c r="E12" s="33"/>
      <c r="F12" s="33"/>
      <c r="G12" s="2"/>
      <c r="H12" s="2"/>
      <c r="I12" s="6"/>
      <c r="J12" s="2"/>
      <c r="K12" s="2"/>
      <c r="L12" s="2"/>
      <c r="M12" s="2"/>
      <c r="N12" s="2"/>
      <c r="O12" s="2"/>
      <c r="P12" s="2"/>
      <c r="Q12" s="2"/>
      <c r="R12" s="2"/>
      <c r="S12" s="2"/>
      <c r="T12" s="2"/>
      <c r="U12" s="2"/>
      <c r="V12" s="2"/>
      <c r="W12" s="2"/>
      <c r="X12" s="2"/>
      <c r="Y12" s="2"/>
      <c r="Z12" s="2"/>
    </row>
    <row r="13" spans="1:26" ht="21.75" customHeight="1" x14ac:dyDescent="0.2">
      <c r="A13" s="34" t="s">
        <v>4</v>
      </c>
      <c r="B13" s="35" t="str">
        <f>VLOOKUP($A13,Questions!$A$2:$X$333,2,0)&amp;""</f>
        <v>Solution Provider Name</v>
      </c>
      <c r="C13" s="312" t="s">
        <v>5</v>
      </c>
      <c r="D13" s="313"/>
      <c r="E13" s="314"/>
      <c r="F13" s="16"/>
      <c r="G13" s="2"/>
      <c r="H13" s="2"/>
      <c r="I13" s="6"/>
      <c r="J13" s="2"/>
      <c r="K13" s="2"/>
      <c r="L13" s="2"/>
      <c r="M13" s="2"/>
      <c r="N13" s="2"/>
      <c r="O13" s="2"/>
      <c r="P13" s="2"/>
      <c r="Q13" s="2"/>
      <c r="R13" s="2"/>
      <c r="S13" s="2"/>
      <c r="T13" s="2"/>
      <c r="U13" s="2"/>
      <c r="V13" s="2"/>
      <c r="W13" s="2"/>
      <c r="X13" s="2"/>
      <c r="Y13" s="2"/>
      <c r="Z13" s="2"/>
    </row>
    <row r="14" spans="1:26" ht="21.75" customHeight="1" x14ac:dyDescent="0.2">
      <c r="A14" s="34" t="s">
        <v>6</v>
      </c>
      <c r="B14" s="35" t="str">
        <f>VLOOKUP($A14,Questions!$A$2:$X$333,2,0)&amp;""</f>
        <v>Solution Name</v>
      </c>
      <c r="C14" s="36" t="s">
        <v>7</v>
      </c>
      <c r="D14" s="37"/>
      <c r="E14" s="38"/>
      <c r="F14" s="16"/>
      <c r="G14" s="2"/>
      <c r="H14" s="2"/>
      <c r="I14" s="6"/>
      <c r="J14" s="2"/>
      <c r="K14" s="2"/>
      <c r="L14" s="2"/>
      <c r="M14" s="2"/>
      <c r="N14" s="2"/>
      <c r="O14" s="2"/>
      <c r="P14" s="2"/>
      <c r="Q14" s="2"/>
      <c r="R14" s="2"/>
      <c r="S14" s="2"/>
      <c r="T14" s="2"/>
      <c r="U14" s="2"/>
      <c r="V14" s="2"/>
      <c r="W14" s="2"/>
      <c r="X14" s="2"/>
      <c r="Y14" s="2"/>
      <c r="Z14" s="2"/>
    </row>
    <row r="15" spans="1:26" x14ac:dyDescent="0.2">
      <c r="A15" s="34" t="s">
        <v>8</v>
      </c>
      <c r="B15" s="35" t="str">
        <f>VLOOKUP($A15,Questions!$A$2:$X$333,2,0)&amp;""</f>
        <v>Solution Description</v>
      </c>
      <c r="C15" s="315" t="s">
        <v>9</v>
      </c>
      <c r="D15" s="313"/>
      <c r="E15" s="313"/>
      <c r="F15" s="16"/>
      <c r="G15" s="2"/>
      <c r="H15" s="2"/>
      <c r="I15" s="6"/>
      <c r="J15" s="2"/>
      <c r="K15" s="2"/>
      <c r="L15" s="2"/>
      <c r="M15" s="2"/>
      <c r="N15" s="2"/>
      <c r="O15" s="2"/>
      <c r="P15" s="2"/>
      <c r="Q15" s="2"/>
      <c r="R15" s="2"/>
      <c r="S15" s="2"/>
      <c r="T15" s="2"/>
      <c r="U15" s="2"/>
      <c r="V15" s="2"/>
      <c r="W15" s="2"/>
      <c r="X15" s="2"/>
      <c r="Y15" s="2"/>
      <c r="Z15" s="2"/>
    </row>
    <row r="16" spans="1:26" ht="21.75" customHeight="1" x14ac:dyDescent="0.2">
      <c r="A16" s="34" t="s">
        <v>10</v>
      </c>
      <c r="B16" s="35" t="str">
        <f>VLOOKUP($A16,Questions!$A$2:$X$333,2,0)&amp;""</f>
        <v>Solution Provider Contact Name</v>
      </c>
      <c r="C16" s="36" t="s">
        <v>11</v>
      </c>
      <c r="D16" s="37"/>
      <c r="E16" s="38"/>
      <c r="F16" s="16"/>
      <c r="G16" s="2"/>
      <c r="H16" s="2"/>
      <c r="I16" s="6"/>
      <c r="J16" s="2"/>
      <c r="K16" s="2"/>
      <c r="L16" s="2"/>
      <c r="M16" s="2"/>
      <c r="N16" s="2"/>
      <c r="O16" s="2"/>
      <c r="P16" s="2"/>
      <c r="Q16" s="2"/>
      <c r="R16" s="2"/>
      <c r="S16" s="2"/>
      <c r="T16" s="2"/>
      <c r="U16" s="2"/>
      <c r="V16" s="2"/>
      <c r="W16" s="2"/>
      <c r="X16" s="2"/>
      <c r="Y16" s="2"/>
      <c r="Z16" s="2"/>
    </row>
    <row r="17" spans="1:26" ht="21.75" customHeight="1" x14ac:dyDescent="0.2">
      <c r="A17" s="34" t="s">
        <v>12</v>
      </c>
      <c r="B17" s="35" t="str">
        <f>VLOOKUP($A17,Questions!$A$2:$X$333,2,0)&amp;""</f>
        <v>Solution Provider Contact Title</v>
      </c>
      <c r="C17" s="36" t="s">
        <v>13</v>
      </c>
      <c r="D17" s="4"/>
      <c r="E17" s="38"/>
      <c r="F17" s="16"/>
      <c r="G17" s="2"/>
      <c r="H17" s="2"/>
      <c r="I17" s="6"/>
      <c r="J17" s="2"/>
      <c r="K17" s="2"/>
      <c r="L17" s="2"/>
      <c r="M17" s="2"/>
      <c r="N17" s="2"/>
      <c r="O17" s="2"/>
      <c r="P17" s="2"/>
      <c r="Q17" s="2"/>
      <c r="R17" s="2"/>
      <c r="S17" s="2"/>
      <c r="T17" s="2"/>
      <c r="U17" s="2"/>
      <c r="V17" s="2"/>
      <c r="W17" s="2"/>
      <c r="X17" s="2"/>
      <c r="Y17" s="2"/>
      <c r="Z17" s="2"/>
    </row>
    <row r="18" spans="1:26" ht="21.75" customHeight="1" x14ac:dyDescent="0.2">
      <c r="A18" s="34" t="s">
        <v>14</v>
      </c>
      <c r="B18" s="35" t="str">
        <f>VLOOKUP($A18,Questions!$A$2:$X$333,2,0)&amp;""</f>
        <v>Solution Provider Contact Email</v>
      </c>
      <c r="C18" s="36" t="s">
        <v>15</v>
      </c>
      <c r="D18" s="37"/>
      <c r="E18" s="38"/>
      <c r="F18" s="16"/>
      <c r="G18" s="2"/>
      <c r="H18" s="2"/>
      <c r="I18" s="6"/>
      <c r="J18" s="2"/>
      <c r="K18" s="2"/>
      <c r="L18" s="2"/>
      <c r="M18" s="2"/>
      <c r="N18" s="2"/>
      <c r="O18" s="2"/>
      <c r="P18" s="2"/>
      <c r="Q18" s="2"/>
      <c r="R18" s="2"/>
      <c r="S18" s="2"/>
      <c r="T18" s="2"/>
      <c r="U18" s="2"/>
      <c r="V18" s="2"/>
      <c r="W18" s="2"/>
      <c r="X18" s="2"/>
      <c r="Y18" s="2"/>
      <c r="Z18" s="2"/>
    </row>
    <row r="19" spans="1:26" ht="21.75" customHeight="1" x14ac:dyDescent="0.2">
      <c r="A19" s="34" t="s">
        <v>16</v>
      </c>
      <c r="B19" s="35" t="str">
        <f>VLOOKUP($A19,Questions!$A$2:$X$333,2,0)&amp;""</f>
        <v>Solution Provider Contact Phone Number</v>
      </c>
      <c r="C19" s="36"/>
      <c r="D19" s="37"/>
      <c r="E19" s="38"/>
      <c r="F19" s="16"/>
      <c r="G19" s="2"/>
      <c r="H19" s="2"/>
      <c r="I19" s="6"/>
      <c r="J19" s="2"/>
      <c r="K19" s="2"/>
      <c r="L19" s="2"/>
      <c r="M19" s="2"/>
      <c r="N19" s="2"/>
      <c r="O19" s="2"/>
      <c r="P19" s="2"/>
      <c r="Q19" s="2"/>
      <c r="R19" s="2"/>
      <c r="S19" s="2"/>
      <c r="T19" s="2"/>
      <c r="U19" s="2"/>
      <c r="V19" s="2"/>
      <c r="W19" s="2"/>
      <c r="X19" s="2"/>
      <c r="Y19" s="2"/>
      <c r="Z19" s="2"/>
    </row>
    <row r="20" spans="1:26" ht="21.75" customHeight="1" x14ac:dyDescent="0.2">
      <c r="A20" s="34" t="s">
        <v>17</v>
      </c>
      <c r="B20" s="35" t="str">
        <f>VLOOKUP($A20,Questions!$A$2:$X$333,2,0)&amp;""</f>
        <v>Country of Company Headquarters</v>
      </c>
      <c r="C20" s="36" t="s">
        <v>18</v>
      </c>
      <c r="D20" s="37"/>
      <c r="E20" s="38"/>
      <c r="F20" s="16"/>
      <c r="G20" s="2"/>
      <c r="H20" s="2"/>
      <c r="I20" s="6"/>
      <c r="J20" s="2"/>
      <c r="K20" s="2"/>
      <c r="L20" s="2"/>
      <c r="M20" s="2"/>
      <c r="N20" s="2"/>
      <c r="O20" s="2"/>
      <c r="P20" s="2"/>
      <c r="Q20" s="2"/>
      <c r="R20" s="2"/>
      <c r="S20" s="2"/>
      <c r="T20" s="2"/>
      <c r="U20" s="2"/>
      <c r="V20" s="2"/>
      <c r="W20" s="2"/>
      <c r="X20" s="2"/>
      <c r="Y20" s="2"/>
      <c r="Z20" s="2"/>
    </row>
    <row r="21" spans="1:26" ht="21.75" customHeight="1" x14ac:dyDescent="0.2">
      <c r="A21" s="34" t="s">
        <v>19</v>
      </c>
      <c r="B21" s="35" t="str">
        <f>VLOOKUP($A21,Questions!$A$2:$X$333,2,0)&amp;""</f>
        <v>Employee Work Locations (all)</v>
      </c>
      <c r="C21" s="36" t="s">
        <v>20</v>
      </c>
      <c r="D21" s="37"/>
      <c r="E21" s="38"/>
      <c r="F21" s="16"/>
      <c r="G21" s="2"/>
      <c r="H21" s="2"/>
      <c r="I21" s="6"/>
      <c r="J21" s="2"/>
      <c r="K21" s="2"/>
      <c r="L21" s="2"/>
      <c r="M21" s="2"/>
      <c r="N21" s="2"/>
      <c r="O21" s="2"/>
      <c r="P21" s="2"/>
      <c r="Q21" s="2"/>
      <c r="R21" s="2"/>
      <c r="S21" s="2"/>
      <c r="T21" s="2"/>
      <c r="U21" s="2"/>
      <c r="V21" s="2"/>
      <c r="W21" s="2"/>
      <c r="X21" s="2"/>
      <c r="Y21" s="2"/>
      <c r="Z21" s="2"/>
    </row>
    <row r="22" spans="1:26" ht="36.75" customHeight="1" x14ac:dyDescent="0.2">
      <c r="A22" s="18" t="str">
        <f>VLOOKUP(LEFT($A23,4),'Auto Responses'!$N$4:$O$38,2,0)&amp;""</f>
        <v xml:space="preserve"> Company Information</v>
      </c>
      <c r="B22" s="40"/>
      <c r="C22" s="19" t="s">
        <v>21</v>
      </c>
      <c r="D22" s="19" t="s">
        <v>22</v>
      </c>
      <c r="E22" s="41" t="s">
        <v>23</v>
      </c>
      <c r="F22" s="42" t="s">
        <v>24</v>
      </c>
      <c r="G22" s="2"/>
      <c r="H22" s="2"/>
      <c r="I22" s="6"/>
      <c r="J22" s="2"/>
      <c r="K22" s="2"/>
      <c r="L22" s="2"/>
      <c r="M22" s="2"/>
      <c r="N22" s="2"/>
      <c r="O22" s="2"/>
      <c r="P22" s="2"/>
      <c r="Q22" s="2"/>
      <c r="R22" s="2"/>
      <c r="S22" s="2"/>
      <c r="T22" s="2"/>
      <c r="U22" s="2"/>
      <c r="V22" s="2"/>
      <c r="W22" s="2"/>
      <c r="X22" s="2"/>
      <c r="Y22" s="2"/>
      <c r="Z22" s="2"/>
    </row>
    <row r="23" spans="1:26" ht="55.5" customHeight="1" x14ac:dyDescent="0.2">
      <c r="A23" s="34" t="s">
        <v>25</v>
      </c>
      <c r="B23" s="43" t="str">
        <f>VLOOKUP($A23,Questions!$A$2:$X$333,2,0)&amp;""</f>
        <v>Do you have a dedicated software and system development team(s) (e.g., customer support, implementation, product management, etc.)?*</v>
      </c>
      <c r="C23" s="44" t="s">
        <v>26</v>
      </c>
      <c r="D23" s="45"/>
      <c r="E23" s="46" t="str">
        <f>IF($C23='Auto Responses'!$J$3,VLOOKUP($A23,Questions!$A$2:$X$333,17,0)&amp;"",IF($C23='Auto Responses'!$J$4,VLOOKUP($A23,Questions!$A$2:$X$333,16,0)&amp;"",VLOOKUP($A23,Questions!$A$2:$X$333,15,0)&amp;""))</f>
        <v>Describe the structure and size of your software and system development teams. (e.g., customer support, implementation, product management, etc.).</v>
      </c>
      <c r="F23" s="47" t="str">
        <f>VLOOKUP($A23,'Institution Evaluation'!$A$56:$F$345,6,0)&amp;""</f>
        <v/>
      </c>
      <c r="G23" s="2"/>
      <c r="H23" s="2"/>
      <c r="I23" s="6"/>
      <c r="J23" s="2"/>
      <c r="K23" s="2"/>
      <c r="L23" s="2"/>
      <c r="M23" s="2"/>
      <c r="N23" s="2"/>
      <c r="O23" s="2"/>
      <c r="P23" s="2"/>
      <c r="Q23" s="2"/>
      <c r="R23" s="2"/>
      <c r="S23" s="2"/>
      <c r="T23" s="2"/>
      <c r="U23" s="2"/>
      <c r="V23" s="2"/>
      <c r="W23" s="2"/>
      <c r="X23" s="2"/>
      <c r="Y23" s="2"/>
      <c r="Z23" s="2"/>
    </row>
    <row r="24" spans="1:26" ht="15.75" customHeight="1" x14ac:dyDescent="0.2">
      <c r="A24" s="34" t="s">
        <v>27</v>
      </c>
      <c r="B24" s="43" t="str">
        <f>VLOOKUP($A24,Questions!$A$2:$X$333,2,0)&amp;""</f>
        <v>Describe your organization’s business background and ownership structure, including all parent and subsidiary relationships.</v>
      </c>
      <c r="C24" s="48"/>
      <c r="D24" s="45"/>
      <c r="E24" s="46" t="str">
        <f>IF($C24='Auto Responses'!$J$3,VLOOKUP($A24,Questions!$A$2:$X$333,17,0)&amp;"",IF($C24='Auto Responses'!$J$4,VLOOKUP($A24,Questions!$A$2:$X$333,16,0)&amp;"",VLOOKUP($A24,Questions!$A$2:$X$333,15,0)&amp;""))</f>
        <v>Include circumstances that may involve offshoring or multinational agreements.</v>
      </c>
      <c r="F24" s="47" t="str">
        <f>VLOOKUP($A24,'Institution Evaluation'!$A$56:$F$345,6,0)&amp;""</f>
        <v/>
      </c>
      <c r="G24" s="2"/>
      <c r="H24" s="2"/>
      <c r="I24" s="6"/>
      <c r="J24" s="2"/>
      <c r="K24" s="2"/>
      <c r="L24" s="2"/>
      <c r="M24" s="2"/>
      <c r="N24" s="2"/>
      <c r="O24" s="2"/>
      <c r="P24" s="2"/>
      <c r="Q24" s="2"/>
      <c r="R24" s="2"/>
      <c r="S24" s="2"/>
      <c r="T24" s="2"/>
      <c r="U24" s="2"/>
      <c r="V24" s="2"/>
      <c r="W24" s="2"/>
      <c r="X24" s="2"/>
      <c r="Y24" s="2"/>
      <c r="Z24" s="2"/>
    </row>
    <row r="25" spans="1:26" ht="39.75" customHeight="1" x14ac:dyDescent="0.2">
      <c r="A25" s="34" t="s">
        <v>28</v>
      </c>
      <c r="B25" s="43" t="str">
        <f>VLOOKUP($A25,Questions!$A$2:$X$333,2,0)&amp;""</f>
        <v>Have you operated without unplanned disruptions to this solution in the past 12 months?</v>
      </c>
      <c r="C25" s="44" t="s">
        <v>26</v>
      </c>
      <c r="D25" s="45"/>
      <c r="E25" s="46" t="str">
        <f>IF($C25='Auto Responses'!$J$3,VLOOKUP($A25,Questions!$A$2:$X$333,17,0)&amp;"",IF($C25='Auto Responses'!$J$4,VLOOKUP($A25,Questions!$A$2:$X$333,16,0)&amp;"",VLOOKUP($A25,Questions!$A$2:$X$333,15,0)&amp;""))</f>
        <v/>
      </c>
      <c r="F25" s="47" t="str">
        <f>VLOOKUP($A25,'Institution Evaluation'!$A$56:$F$345,6,0)&amp;""</f>
        <v/>
      </c>
      <c r="G25" s="2"/>
      <c r="H25" s="2"/>
      <c r="I25" s="6"/>
      <c r="J25" s="2"/>
      <c r="K25" s="2"/>
      <c r="L25" s="2"/>
      <c r="M25" s="2"/>
      <c r="N25" s="2"/>
      <c r="O25" s="2"/>
      <c r="P25" s="2"/>
      <c r="Q25" s="2"/>
      <c r="R25" s="2"/>
      <c r="S25" s="2"/>
      <c r="T25" s="2"/>
      <c r="U25" s="2"/>
      <c r="V25" s="2"/>
      <c r="W25" s="2"/>
      <c r="X25" s="2"/>
      <c r="Y25" s="2"/>
      <c r="Z25" s="2"/>
    </row>
    <row r="26" spans="1:26" ht="49.5" customHeight="1" x14ac:dyDescent="0.2">
      <c r="A26" s="34" t="s">
        <v>29</v>
      </c>
      <c r="B26" s="43" t="str">
        <f>VLOOKUP($A26,Questions!$A$2:$X$333,2,0)&amp;""</f>
        <v>Do you have a dedicated information security staff or office?</v>
      </c>
      <c r="C26" s="44" t="s">
        <v>26</v>
      </c>
      <c r="D26" s="45"/>
      <c r="E26" s="46" t="str">
        <f>IF($C26='Auto Responses'!$J$3,VLOOKUP($A26,Questions!$A$2:$X$333,17,0)&amp;"",IF($C26='Auto Responses'!$J$4,VLOOKUP($A26,Questions!$A$2:$X$333,16,0)&amp;"",VLOOKUP($A26,Questions!$A$2:$X$333,15,0)&amp;""))</f>
        <v>Describe your information security office, including size, talents, resources, etc.</v>
      </c>
      <c r="F26" s="47" t="str">
        <f>VLOOKUP($A26,'Institution Evaluation'!$A$56:$F$345,6,0)&amp;""</f>
        <v/>
      </c>
      <c r="G26" s="2"/>
      <c r="H26" s="2"/>
      <c r="I26" s="6"/>
      <c r="J26" s="2"/>
      <c r="K26" s="2"/>
      <c r="L26" s="2"/>
      <c r="M26" s="2"/>
      <c r="N26" s="2"/>
      <c r="O26" s="2"/>
      <c r="P26" s="2"/>
      <c r="Q26" s="2"/>
      <c r="R26" s="2"/>
      <c r="S26" s="2"/>
      <c r="T26" s="2"/>
      <c r="U26" s="2"/>
      <c r="V26" s="2"/>
      <c r="W26" s="2"/>
      <c r="X26" s="2"/>
      <c r="Y26" s="2"/>
      <c r="Z26" s="2"/>
    </row>
    <row r="27" spans="1:26" ht="15.75" customHeight="1" x14ac:dyDescent="0.2">
      <c r="A27" s="34" t="s">
        <v>30</v>
      </c>
      <c r="B27" s="43" t="str">
        <f>VLOOKUP($A27,Questions!$A$2:$X$333,2,0)&amp;""</f>
        <v>Use this area to share information about your environment that will assist those who are assessing your company's data security program.</v>
      </c>
      <c r="C27" s="39"/>
      <c r="D27" s="45"/>
      <c r="E27" s="46" t="str">
        <f>IF($C27='Auto Responses'!$J$3,VLOOKUP($A27,Questions!$A$2:$X$333,17,0)&amp;"",IF($C27='Auto Responses'!$J$4,VLOOKUP($A27,Questions!$A$2:$X$333,16,0)&amp;"",VLOOKUP($A27,Questions!$A$2:$X$333,15,0)&amp;""))</f>
        <v>Share any details that would help information security analysts assess your solution.</v>
      </c>
      <c r="F27" s="47" t="str">
        <f>VLOOKUP($A27,'Institution Evaluation'!$A$56:$F$345,6,0)&amp;""</f>
        <v/>
      </c>
      <c r="G27" s="49" t="s">
        <v>31</v>
      </c>
      <c r="H27" s="2"/>
      <c r="I27" s="6"/>
      <c r="J27" s="2"/>
      <c r="K27" s="2"/>
      <c r="L27" s="2"/>
      <c r="M27" s="2"/>
      <c r="N27" s="2"/>
      <c r="O27" s="2"/>
      <c r="P27" s="2"/>
      <c r="Q27" s="2"/>
      <c r="R27" s="2"/>
      <c r="S27" s="2"/>
      <c r="T27" s="2"/>
      <c r="U27" s="2"/>
      <c r="V27" s="2"/>
      <c r="W27" s="2"/>
      <c r="X27" s="2"/>
      <c r="Y27" s="2"/>
      <c r="Z27" s="2"/>
    </row>
    <row r="28" spans="1:26" ht="36.75" customHeight="1" x14ac:dyDescent="0.2">
      <c r="A28" s="18" t="str">
        <f>VLOOKUP(LEFT($A29,4),'Auto Responses'!$N$4:$O$38,2,0)&amp;""</f>
        <v xml:space="preserve"> Required Questions</v>
      </c>
      <c r="B28" s="40"/>
      <c r="C28" s="19" t="s">
        <v>21</v>
      </c>
      <c r="D28" s="19" t="s">
        <v>22</v>
      </c>
      <c r="E28" s="41" t="s">
        <v>23</v>
      </c>
      <c r="F28" s="50" t="s">
        <v>24</v>
      </c>
      <c r="G28" s="2"/>
      <c r="H28" s="2"/>
      <c r="I28" s="6"/>
      <c r="J28" s="2"/>
      <c r="K28" s="2"/>
      <c r="L28" s="2"/>
      <c r="M28" s="2"/>
      <c r="N28" s="2"/>
      <c r="O28" s="2"/>
      <c r="P28" s="2"/>
      <c r="Q28" s="2"/>
      <c r="R28" s="2"/>
      <c r="S28" s="2"/>
      <c r="T28" s="2"/>
      <c r="U28" s="2"/>
      <c r="V28" s="2"/>
      <c r="W28" s="2"/>
      <c r="X28" s="2"/>
      <c r="Y28" s="2"/>
      <c r="Z28" s="2"/>
    </row>
    <row r="29" spans="1:26" ht="48" customHeight="1" x14ac:dyDescent="0.2">
      <c r="A29" s="34" t="s">
        <v>32</v>
      </c>
      <c r="B29" s="43" t="str">
        <f>VLOOKUP($A29,Questions!$A$2:$X$333,2,0)&amp;""</f>
        <v>Are you offering a cloud-based product?</v>
      </c>
      <c r="C29" s="44" t="s">
        <v>26</v>
      </c>
      <c r="D29" s="51" t="s">
        <v>33</v>
      </c>
      <c r="E29" s="46" t="str">
        <f>IF($C29='Auto Responses'!$J$3,VLOOKUP($A29,Questions!$A$2:$X$333,17,0)&amp;"",IF($C29='Auto Responses'!$J$4,VLOOKUP($A29,Questions!$A$2:$X$333,16,0)&amp;"",VLOOKUP($A29,Questions!$A$2:$X$333,15,0)&amp;""))</f>
        <v>DO complete the Product and Infrastructure worksheets</v>
      </c>
      <c r="F29" s="47" t="str">
        <f>VLOOKUP($A29,'Institution Evaluation'!$A$56:$F$345,6,0)&amp;""</f>
        <v/>
      </c>
      <c r="G29" s="2"/>
      <c r="H29" s="2"/>
      <c r="I29" s="6"/>
      <c r="J29" s="2"/>
      <c r="K29" s="2"/>
      <c r="L29" s="2"/>
      <c r="M29" s="2"/>
      <c r="N29" s="2"/>
      <c r="O29" s="2"/>
      <c r="P29" s="2"/>
      <c r="Q29" s="2"/>
      <c r="R29" s="2"/>
      <c r="S29" s="2"/>
      <c r="T29" s="2"/>
      <c r="U29" s="2"/>
      <c r="V29" s="2"/>
      <c r="W29" s="2"/>
      <c r="X29" s="2"/>
      <c r="Y29" s="2"/>
      <c r="Z29" s="2"/>
    </row>
    <row r="30" spans="1:26" ht="58.5" customHeight="1" x14ac:dyDescent="0.2">
      <c r="A30" s="34" t="s">
        <v>34</v>
      </c>
      <c r="B30" s="43" t="str">
        <f>VLOOKUP($A30,Questions!$A$2:$X$333,2,0)&amp;""</f>
        <v>Does your product or service have an interface?</v>
      </c>
      <c r="C30" s="44" t="s">
        <v>26</v>
      </c>
      <c r="D30" s="51"/>
      <c r="E30" s="46" t="str">
        <f>IF($C30='Auto Responses'!$J$3,VLOOKUP($A30,Questions!$A$2:$X$333,17,0)&amp;"",IF($C30='Auto Responses'!$J$4,VLOOKUP($A30,Questions!$A$2:$X$333,16,0)&amp;"",VLOOKUP($A30,Questions!$A$2:$X$333,15,0)&amp;""))</f>
        <v>DO complete the IT Accessibility worksheet.</v>
      </c>
      <c r="F30" s="47" t="str">
        <f>VLOOKUP($A30,'Institution Evaluation'!$A$56:$F$345,6,0)&amp;""</f>
        <v/>
      </c>
      <c r="G30" s="2"/>
      <c r="H30" s="2"/>
      <c r="I30" s="6"/>
      <c r="J30" s="2"/>
      <c r="K30" s="2"/>
      <c r="L30" s="2"/>
      <c r="M30" s="2"/>
      <c r="N30" s="2"/>
      <c r="O30" s="2"/>
      <c r="P30" s="2"/>
      <c r="Q30" s="2"/>
      <c r="R30" s="2"/>
      <c r="S30" s="2"/>
      <c r="T30" s="2"/>
      <c r="U30" s="2"/>
      <c r="V30" s="2"/>
      <c r="W30" s="2"/>
      <c r="X30" s="2"/>
      <c r="Y30" s="2"/>
      <c r="Z30" s="2"/>
    </row>
    <row r="31" spans="1:26" ht="54" customHeight="1" x14ac:dyDescent="0.2">
      <c r="A31" s="34" t="s">
        <v>35</v>
      </c>
      <c r="B31" s="43" t="str">
        <f>VLOOKUP($A31,Questions!$A$2:$X$333,2,0)&amp;""</f>
        <v>Are you providing consulting services?</v>
      </c>
      <c r="C31" s="44" t="s">
        <v>26</v>
      </c>
      <c r="D31" s="51" t="s">
        <v>36</v>
      </c>
      <c r="E31" s="46" t="str">
        <f>IF($C31='Auto Responses'!$J$3,VLOOKUP($A31,Questions!$A$2:$X$333,17,0)&amp;"",IF($C31='Auto Responses'!$J$4,VLOOKUP($A31,Questions!$A$2:$X$333,16,0)&amp;"",VLOOKUP($A31,Questions!$A$2:$X$333,15,0)&amp;""))</f>
        <v>DO complete the Consulting section in the Case-Specific worksheet</v>
      </c>
      <c r="F31" s="47" t="str">
        <f>VLOOKUP($A31,'Institution Evaluation'!$A$56:$F$345,6,0)&amp;""</f>
        <v/>
      </c>
      <c r="G31" s="2"/>
      <c r="H31" s="2"/>
      <c r="I31" s="6"/>
      <c r="J31" s="2"/>
      <c r="K31" s="2"/>
      <c r="L31" s="2"/>
      <c r="M31" s="2"/>
      <c r="N31" s="2"/>
      <c r="O31" s="2"/>
      <c r="P31" s="2"/>
      <c r="Q31" s="2"/>
      <c r="R31" s="2"/>
      <c r="S31" s="2"/>
      <c r="T31" s="2"/>
      <c r="U31" s="2"/>
      <c r="V31" s="2"/>
      <c r="W31" s="2"/>
      <c r="X31" s="2"/>
      <c r="Y31" s="2"/>
      <c r="Z31" s="2"/>
    </row>
    <row r="32" spans="1:26" ht="54" customHeight="1" x14ac:dyDescent="0.2">
      <c r="A32" s="34" t="s">
        <v>37</v>
      </c>
      <c r="B32" s="43" t="str">
        <f>VLOOKUP($A32,Questions!$A$2:$X$333,2,0)&amp;""</f>
        <v>Does your solution have AI features, or are there plans to implement AI features in the next 12 months?</v>
      </c>
      <c r="C32" s="44" t="s">
        <v>26</v>
      </c>
      <c r="D32" s="51" t="s">
        <v>38</v>
      </c>
      <c r="E32" s="46" t="str">
        <f>IF($C32='Auto Responses'!$J$3,VLOOKUP($A32,Questions!$A$2:$X$333,17,0)&amp;"",IF($C32='Auto Responses'!$J$4,VLOOKUP($A32,Questions!$A$2:$X$333,16,0)&amp;"",VLOOKUP($A32,Questions!$A$2:$X$333,15,0)&amp;""))</f>
        <v>DO complete the Artificial Intelligence (AI) worksheet</v>
      </c>
      <c r="F32" s="47" t="str">
        <f>VLOOKUP($A32,'Institution Evaluation'!$A$56:$F$345,6,0)&amp;""</f>
        <v/>
      </c>
      <c r="G32" s="2"/>
      <c r="H32" s="2"/>
      <c r="I32" s="6"/>
      <c r="J32" s="2"/>
      <c r="K32" s="2"/>
      <c r="L32" s="2"/>
      <c r="M32" s="2"/>
      <c r="N32" s="2"/>
      <c r="O32" s="2"/>
      <c r="P32" s="2"/>
      <c r="Q32" s="2"/>
      <c r="R32" s="2"/>
      <c r="S32" s="2"/>
      <c r="T32" s="2"/>
      <c r="U32" s="2"/>
      <c r="V32" s="2"/>
      <c r="W32" s="2"/>
      <c r="X32" s="2"/>
      <c r="Y32" s="2"/>
      <c r="Z32" s="2"/>
    </row>
    <row r="33" spans="1:26" ht="54" customHeight="1" x14ac:dyDescent="0.2">
      <c r="A33" s="34" t="s">
        <v>39</v>
      </c>
      <c r="B33" s="43" t="str">
        <f>VLOOKUP($A33,Questions!$A$2:$X$333,2,0)&amp;""</f>
        <v>Does your solution process protected health information (PHI) or any data covered by the Health Insurance Portability and Accountability Act (HIPAA)?</v>
      </c>
      <c r="C33" s="44" t="s">
        <v>40</v>
      </c>
      <c r="D33" s="51"/>
      <c r="E33" s="46" t="str">
        <f>IF($C33='Auto Responses'!$J$3,VLOOKUP($A33,Questions!$A$2:$X$333,17,0)&amp;"",IF($C33='Auto Responses'!$J$4,VLOOKUP($A33,Questions!$A$2:$X$333,16,0)&amp;"",VLOOKUP($A33,Questions!$A$2:$X$333,15,0)&amp;""))</f>
        <v>DO NOT complete the HIPAA section in the Case-Specific worksheet</v>
      </c>
      <c r="F33" s="47" t="str">
        <f>VLOOKUP($A33,'Institution Evaluation'!$A$56:$F$345,6,0)&amp;""</f>
        <v/>
      </c>
      <c r="G33" s="2"/>
      <c r="H33" s="2"/>
      <c r="I33" s="6"/>
      <c r="J33" s="2"/>
      <c r="K33" s="2"/>
      <c r="L33" s="2"/>
      <c r="M33" s="2"/>
      <c r="N33" s="2"/>
      <c r="O33" s="2"/>
      <c r="P33" s="2"/>
      <c r="Q33" s="2"/>
      <c r="R33" s="2"/>
      <c r="S33" s="2"/>
      <c r="T33" s="2"/>
      <c r="U33" s="2"/>
      <c r="V33" s="2"/>
      <c r="W33" s="2"/>
      <c r="X33" s="2"/>
      <c r="Y33" s="2"/>
      <c r="Z33" s="2"/>
    </row>
    <row r="34" spans="1:26" ht="54" customHeight="1" x14ac:dyDescent="0.2">
      <c r="A34" s="34" t="s">
        <v>41</v>
      </c>
      <c r="B34" s="43" t="str">
        <f>VLOOKUP($A34,Questions!$A$2:$X$333,2,0)&amp;""</f>
        <v>Is the solution designed to process, store, or transmit credit card information?</v>
      </c>
      <c r="C34" s="44" t="s">
        <v>40</v>
      </c>
      <c r="D34" s="51"/>
      <c r="E34" s="46" t="str">
        <f>IF($C34='Auto Responses'!$J$3,VLOOKUP($A34,Questions!$A$2:$X$333,17,0)&amp;"",IF($C34='Auto Responses'!$J$4,VLOOKUP($A34,Questions!$A$2:$X$333,16,0)&amp;"",VLOOKUP($A34,Questions!$A$2:$X$333,15,0)&amp;""))</f>
        <v>DO NOT complete the PCI-DSS section in the Case-Specific worksheet</v>
      </c>
      <c r="F34" s="47" t="str">
        <f>VLOOKUP($A34,'Institution Evaluation'!$A$56:$F$345,6,0)&amp;""</f>
        <v/>
      </c>
      <c r="G34" s="2"/>
      <c r="H34" s="2"/>
      <c r="I34" s="6"/>
      <c r="J34" s="2"/>
      <c r="K34" s="2"/>
      <c r="L34" s="2"/>
      <c r="M34" s="2"/>
      <c r="N34" s="2"/>
      <c r="O34" s="2"/>
      <c r="P34" s="2"/>
      <c r="Q34" s="2"/>
      <c r="R34" s="2"/>
      <c r="S34" s="2"/>
      <c r="T34" s="2"/>
      <c r="U34" s="2"/>
      <c r="V34" s="2"/>
      <c r="W34" s="2"/>
      <c r="X34" s="2"/>
      <c r="Y34" s="2"/>
      <c r="Z34" s="2"/>
    </row>
    <row r="35" spans="1:26" ht="66" customHeight="1" x14ac:dyDescent="0.2">
      <c r="A35" s="34" t="s">
        <v>42</v>
      </c>
      <c r="B35" s="43" t="str">
        <f>VLOOKUP($A35,Questions!$A$2:$X$333,2,0)&amp;""</f>
        <v>Does operating your solution require the institution to operate a physical or virtual appliance in their own environment or to provide inbound firewall exceptions to allow your employees to remotely administer systems in the institution's environment?</v>
      </c>
      <c r="C35" s="44" t="s">
        <v>26</v>
      </c>
      <c r="D35" s="51"/>
      <c r="E35" s="46" t="str">
        <f>IF($C35='Auto Responses'!$J$3,VLOOKUP($A35,Questions!$A$2:$X$333,17,0)&amp;"",IF($C35='Auto Responses'!$J$4,VLOOKUP($A35,Questions!$A$2:$X$333,16,0)&amp;"",VLOOKUP($A35,Questions!$A$2:$X$333,15,0)&amp;""))</f>
        <v>DO complete the On-Prem section in the Case-Specific worksheet</v>
      </c>
      <c r="F35" s="47" t="str">
        <f>VLOOKUP($A35,'Institution Evaluation'!$A$56:$F$345,6,0)&amp;""</f>
        <v/>
      </c>
      <c r="G35" s="2"/>
      <c r="H35" s="2"/>
      <c r="I35" s="6"/>
      <c r="J35" s="2"/>
      <c r="K35" s="2"/>
      <c r="L35" s="2"/>
      <c r="M35" s="2"/>
      <c r="N35" s="2"/>
      <c r="O35" s="2"/>
      <c r="P35" s="2"/>
      <c r="Q35" s="2"/>
      <c r="R35" s="2"/>
      <c r="S35" s="2"/>
      <c r="T35" s="2"/>
      <c r="U35" s="2"/>
      <c r="V35" s="2"/>
      <c r="W35" s="2"/>
      <c r="X35" s="2"/>
      <c r="Y35" s="2"/>
      <c r="Z35" s="2"/>
    </row>
    <row r="36" spans="1:26" ht="63.75" customHeight="1" x14ac:dyDescent="0.2">
      <c r="A36" s="52" t="s">
        <v>43</v>
      </c>
      <c r="B36" s="43" t="str">
        <f>VLOOKUP($A36,Questions!$A$2:$X$333,2,0)&amp;""</f>
        <v>Does your solution have access to personal or institutional data?</v>
      </c>
      <c r="C36" s="44" t="s">
        <v>26</v>
      </c>
      <c r="D36" s="51"/>
      <c r="E36" s="46" t="str">
        <f>IF($C36='Auto Responses'!$J$3,VLOOKUP($A36,Questions!$A$2:$X$333,17,0)&amp;"",IF($C36='Auto Responses'!$J$4,VLOOKUP($A36,Questions!$A$2:$X$333,16,0)&amp;"",VLOOKUP($A36,Questions!$A$2:$X$333,15,0)&amp;""))</f>
        <v>DO complete the Privacy tab</v>
      </c>
      <c r="F36" s="47" t="str">
        <f>VLOOKUP($A36,'Institution Evaluation'!$A$56:$F$345,6,0)&amp;""</f>
        <v/>
      </c>
      <c r="G36" s="49" t="s">
        <v>31</v>
      </c>
      <c r="H36" s="6"/>
      <c r="I36" s="2"/>
      <c r="J36" s="6"/>
      <c r="K36" s="2"/>
      <c r="L36" s="2"/>
      <c r="M36" s="2"/>
      <c r="N36" s="2"/>
      <c r="O36" s="2"/>
      <c r="P36" s="2"/>
      <c r="Q36" s="2"/>
      <c r="R36" s="2"/>
      <c r="S36" s="2"/>
      <c r="T36" s="2"/>
      <c r="U36" s="2"/>
      <c r="V36" s="2"/>
      <c r="W36" s="2"/>
      <c r="X36" s="2"/>
      <c r="Y36" s="2"/>
      <c r="Z36" s="2"/>
    </row>
    <row r="37" spans="1:26" ht="63.75" customHeight="1" x14ac:dyDescent="0.2">
      <c r="A37" s="53" t="s">
        <v>44</v>
      </c>
      <c r="B37" s="54"/>
      <c r="C37" s="55"/>
      <c r="D37" s="56"/>
      <c r="E37" s="57"/>
      <c r="F37" s="58"/>
      <c r="G37" s="49"/>
      <c r="H37" s="6"/>
      <c r="I37" s="2"/>
      <c r="J37" s="6"/>
      <c r="K37" s="2"/>
      <c r="L37" s="2"/>
      <c r="M37" s="2"/>
      <c r="N37" s="2"/>
      <c r="O37" s="2"/>
      <c r="P37" s="2"/>
      <c r="Q37" s="2"/>
      <c r="R37" s="2"/>
      <c r="S37" s="2"/>
      <c r="T37" s="2"/>
      <c r="U37" s="2"/>
      <c r="V37" s="2"/>
      <c r="W37" s="2"/>
      <c r="X37" s="2"/>
      <c r="Y37" s="2"/>
      <c r="Z37" s="2"/>
    </row>
    <row r="38" spans="1:26" ht="24.75" customHeight="1" x14ac:dyDescent="0.2">
      <c r="A38" s="59" t="s">
        <v>45</v>
      </c>
      <c r="B38" s="2"/>
      <c r="C38" s="3"/>
      <c r="D38" s="4"/>
      <c r="E38" s="5"/>
      <c r="F38" s="2"/>
      <c r="G38" s="2"/>
      <c r="H38" s="2"/>
      <c r="I38" s="6"/>
      <c r="J38" s="2"/>
      <c r="K38" s="2"/>
      <c r="L38" s="2"/>
    </row>
    <row r="39" spans="1:26" ht="15" hidden="1" customHeight="1" x14ac:dyDescent="0.2">
      <c r="B39" s="2"/>
      <c r="C39" s="3"/>
      <c r="D39" s="4"/>
      <c r="E39" s="5"/>
      <c r="F39" s="2"/>
      <c r="G39" s="2"/>
      <c r="H39" s="2"/>
      <c r="I39" s="6"/>
      <c r="J39" s="2"/>
      <c r="K39" s="2"/>
      <c r="L39" s="2"/>
    </row>
    <row r="40" spans="1:26" ht="15.75" customHeight="1" x14ac:dyDescent="0.2">
      <c r="B40" s="2"/>
      <c r="C40" s="3"/>
      <c r="D40" s="4"/>
      <c r="E40" s="5"/>
      <c r="F40" s="2"/>
      <c r="G40" s="2"/>
      <c r="H40" s="2"/>
      <c r="I40" s="6"/>
      <c r="J40" s="2"/>
      <c r="K40" s="2"/>
      <c r="L40" s="2"/>
    </row>
    <row r="41" spans="1:26" ht="15.75" customHeight="1" x14ac:dyDescent="0.2">
      <c r="B41" s="2"/>
      <c r="C41" s="3"/>
      <c r="D41" s="4"/>
      <c r="E41" s="5"/>
      <c r="F41" s="2"/>
      <c r="G41" s="2"/>
      <c r="H41" s="2"/>
      <c r="I41" s="6"/>
      <c r="J41" s="2"/>
      <c r="K41" s="2"/>
      <c r="L41" s="2"/>
    </row>
    <row r="42" spans="1:26" ht="15.75" customHeight="1" x14ac:dyDescent="0.2">
      <c r="B42" s="2"/>
      <c r="C42" s="3"/>
      <c r="D42" s="4"/>
      <c r="E42" s="5"/>
      <c r="F42" s="2"/>
      <c r="G42" s="2"/>
      <c r="H42" s="2"/>
      <c r="I42" s="6"/>
      <c r="J42" s="2"/>
      <c r="K42" s="2"/>
      <c r="L42" s="2"/>
    </row>
    <row r="43" spans="1:26" ht="15.75" customHeight="1" x14ac:dyDescent="0.2">
      <c r="B43" s="2"/>
      <c r="C43" s="3"/>
      <c r="D43" s="4"/>
      <c r="E43" s="5"/>
      <c r="F43" s="2"/>
      <c r="G43" s="2"/>
      <c r="H43" s="2"/>
      <c r="I43" s="6"/>
      <c r="J43" s="2"/>
      <c r="K43" s="2"/>
      <c r="L43" s="2"/>
    </row>
    <row r="44" spans="1:26" ht="15.75" customHeight="1" x14ac:dyDescent="0.2">
      <c r="B44" s="2"/>
      <c r="C44" s="3"/>
      <c r="D44" s="4"/>
      <c r="E44" s="5"/>
      <c r="F44" s="2"/>
      <c r="G44" s="2"/>
      <c r="H44" s="2"/>
      <c r="I44" s="6"/>
      <c r="J44" s="2"/>
      <c r="K44" s="2"/>
      <c r="L44" s="2"/>
    </row>
    <row r="45" spans="1:26" ht="15.75" customHeight="1" x14ac:dyDescent="0.2">
      <c r="B45" s="2"/>
      <c r="C45" s="3"/>
      <c r="D45" s="4"/>
      <c r="E45" s="5"/>
      <c r="F45" s="2"/>
      <c r="G45" s="2"/>
      <c r="H45" s="2"/>
      <c r="I45" s="6"/>
      <c r="J45" s="2"/>
      <c r="K45" s="2"/>
      <c r="L45" s="2"/>
    </row>
    <row r="46" spans="1:26" ht="15.75" customHeight="1" x14ac:dyDescent="0.2">
      <c r="B46" s="2"/>
      <c r="C46" s="3"/>
      <c r="D46" s="4"/>
      <c r="E46" s="5"/>
      <c r="F46" s="2"/>
      <c r="G46" s="2"/>
      <c r="H46" s="2"/>
      <c r="I46" s="6"/>
      <c r="J46" s="2"/>
      <c r="K46" s="2"/>
      <c r="L46" s="2"/>
    </row>
    <row r="47" spans="1:26" ht="15.75" customHeight="1" x14ac:dyDescent="0.2">
      <c r="B47" s="2"/>
      <c r="C47" s="3"/>
      <c r="D47" s="4"/>
      <c r="E47" s="5"/>
      <c r="F47" s="2"/>
      <c r="G47" s="2"/>
      <c r="H47" s="2"/>
      <c r="I47" s="6"/>
      <c r="J47" s="2"/>
      <c r="K47" s="2"/>
      <c r="L47" s="2"/>
    </row>
    <row r="48" spans="1:26" ht="15.75" customHeight="1" x14ac:dyDescent="0.2">
      <c r="B48" s="2"/>
      <c r="C48" s="3"/>
      <c r="D48" s="4"/>
      <c r="E48" s="5"/>
      <c r="F48" s="2"/>
      <c r="G48" s="2"/>
      <c r="H48" s="2"/>
      <c r="I48" s="6"/>
      <c r="J48" s="2"/>
      <c r="K48" s="2"/>
      <c r="L48" s="2"/>
    </row>
    <row r="49" spans="2:12" ht="15.75" customHeight="1" x14ac:dyDescent="0.2">
      <c r="B49" s="2"/>
      <c r="C49" s="3"/>
      <c r="D49" s="4"/>
      <c r="E49" s="5"/>
      <c r="F49" s="2"/>
      <c r="G49" s="2"/>
      <c r="H49" s="2"/>
      <c r="I49" s="6"/>
      <c r="J49" s="2"/>
      <c r="K49" s="2"/>
      <c r="L49" s="2"/>
    </row>
    <row r="50" spans="2:12" ht="15.75" customHeight="1" x14ac:dyDescent="0.2">
      <c r="B50" s="2"/>
      <c r="C50" s="3"/>
      <c r="D50" s="4"/>
      <c r="E50" s="5"/>
      <c r="F50" s="2"/>
      <c r="G50" s="2"/>
      <c r="H50" s="2"/>
      <c r="I50" s="6"/>
      <c r="J50" s="2"/>
      <c r="K50" s="2"/>
      <c r="L50" s="2"/>
    </row>
    <row r="51" spans="2:12" ht="15.75" customHeight="1" x14ac:dyDescent="0.2">
      <c r="B51" s="2"/>
      <c r="C51" s="3"/>
      <c r="D51" s="4"/>
      <c r="E51" s="5"/>
      <c r="F51" s="2"/>
      <c r="G51" s="2"/>
      <c r="H51" s="2"/>
      <c r="I51" s="6"/>
      <c r="J51" s="2"/>
      <c r="K51" s="2"/>
      <c r="L51" s="2"/>
    </row>
    <row r="52" spans="2:12" ht="15.75" customHeight="1" x14ac:dyDescent="0.2">
      <c r="B52" s="2"/>
      <c r="C52" s="3"/>
      <c r="D52" s="4"/>
      <c r="E52" s="5"/>
      <c r="F52" s="2"/>
      <c r="G52" s="2"/>
      <c r="H52" s="2"/>
      <c r="I52" s="6"/>
      <c r="J52" s="2"/>
      <c r="K52" s="2"/>
      <c r="L52" s="2"/>
    </row>
    <row r="53" spans="2:12" ht="15.75" customHeight="1" x14ac:dyDescent="0.2">
      <c r="B53" s="2"/>
      <c r="C53" s="3"/>
      <c r="D53" s="4"/>
      <c r="E53" s="5"/>
      <c r="F53" s="2"/>
      <c r="G53" s="2"/>
      <c r="H53" s="2"/>
      <c r="I53" s="6"/>
      <c r="J53" s="2"/>
      <c r="K53" s="2"/>
      <c r="L53" s="2"/>
    </row>
    <row r="54" spans="2:12" ht="15.75" customHeight="1" x14ac:dyDescent="0.2">
      <c r="B54" s="2"/>
      <c r="C54" s="3"/>
      <c r="D54" s="4"/>
      <c r="E54" s="5"/>
      <c r="F54" s="2"/>
      <c r="G54" s="2"/>
      <c r="H54" s="2"/>
      <c r="I54" s="6"/>
      <c r="J54" s="2"/>
      <c r="K54" s="2"/>
      <c r="L54" s="2"/>
    </row>
    <row r="55" spans="2:12" ht="15.75" customHeight="1" x14ac:dyDescent="0.2">
      <c r="B55" s="2"/>
      <c r="C55" s="3"/>
      <c r="D55" s="4"/>
      <c r="E55" s="5"/>
      <c r="F55" s="2"/>
      <c r="G55" s="2"/>
      <c r="H55" s="2"/>
      <c r="I55" s="6"/>
      <c r="J55" s="2"/>
      <c r="K55" s="2"/>
      <c r="L55" s="2"/>
    </row>
    <row r="56" spans="2:12" ht="15.75" customHeight="1" x14ac:dyDescent="0.2">
      <c r="B56" s="2"/>
      <c r="C56" s="3"/>
      <c r="D56" s="4"/>
      <c r="E56" s="5"/>
      <c r="F56" s="2"/>
      <c r="G56" s="2"/>
      <c r="H56" s="2"/>
      <c r="I56" s="6"/>
      <c r="J56" s="2"/>
      <c r="K56" s="2"/>
      <c r="L56" s="2"/>
    </row>
    <row r="57" spans="2:12" ht="15.75" customHeight="1" x14ac:dyDescent="0.2">
      <c r="B57" s="2"/>
      <c r="C57" s="3"/>
      <c r="D57" s="4"/>
      <c r="E57" s="5"/>
      <c r="F57" s="2"/>
      <c r="G57" s="2"/>
      <c r="H57" s="2"/>
      <c r="I57" s="6"/>
      <c r="J57" s="2"/>
      <c r="K57" s="2"/>
      <c r="L57" s="2"/>
    </row>
    <row r="58" spans="2:12" ht="15.75" customHeight="1" x14ac:dyDescent="0.2">
      <c r="B58" s="2"/>
      <c r="C58" s="3"/>
      <c r="D58" s="4"/>
      <c r="E58" s="5"/>
      <c r="F58" s="2"/>
      <c r="G58" s="2"/>
      <c r="H58" s="2"/>
      <c r="I58" s="6"/>
      <c r="J58" s="2"/>
      <c r="K58" s="2"/>
      <c r="L58" s="2"/>
    </row>
    <row r="59" spans="2:12" ht="15.75" customHeight="1" x14ac:dyDescent="0.2">
      <c r="B59" s="2"/>
      <c r="C59" s="3"/>
      <c r="D59" s="4"/>
      <c r="E59" s="5"/>
      <c r="F59" s="2"/>
      <c r="G59" s="2"/>
      <c r="H59" s="2"/>
      <c r="I59" s="6"/>
      <c r="J59" s="2"/>
      <c r="K59" s="2"/>
      <c r="L59" s="2"/>
    </row>
    <row r="60" spans="2:12" ht="15.75" customHeight="1" x14ac:dyDescent="0.2">
      <c r="B60" s="2"/>
      <c r="C60" s="3"/>
      <c r="D60" s="4"/>
      <c r="E60" s="5"/>
      <c r="F60" s="2"/>
      <c r="G60" s="2"/>
      <c r="H60" s="2"/>
      <c r="I60" s="6"/>
      <c r="J60" s="2"/>
      <c r="K60" s="2"/>
      <c r="L60" s="2"/>
    </row>
    <row r="61" spans="2:12" ht="15.75" customHeight="1" x14ac:dyDescent="0.2">
      <c r="B61" s="2"/>
      <c r="C61" s="3"/>
      <c r="D61" s="4"/>
      <c r="E61" s="5"/>
      <c r="F61" s="2"/>
      <c r="G61" s="2"/>
      <c r="H61" s="2"/>
      <c r="I61" s="6"/>
      <c r="J61" s="2"/>
      <c r="K61" s="2"/>
      <c r="L61" s="2"/>
    </row>
    <row r="62" spans="2:12" ht="15.75" customHeight="1" x14ac:dyDescent="0.2">
      <c r="B62" s="2"/>
      <c r="C62" s="3"/>
      <c r="D62" s="4"/>
      <c r="E62" s="5"/>
      <c r="F62" s="2"/>
      <c r="G62" s="2"/>
      <c r="H62" s="2"/>
      <c r="I62" s="6"/>
      <c r="J62" s="2"/>
      <c r="K62" s="2"/>
      <c r="L62" s="2"/>
    </row>
    <row r="63" spans="2:12" ht="15.75" customHeight="1" x14ac:dyDescent="0.2">
      <c r="B63" s="2"/>
      <c r="C63" s="3"/>
      <c r="D63" s="4"/>
      <c r="E63" s="5"/>
      <c r="F63" s="2"/>
      <c r="G63" s="2"/>
      <c r="H63" s="2"/>
      <c r="I63" s="6"/>
      <c r="J63" s="2"/>
      <c r="K63" s="2"/>
      <c r="L63" s="2"/>
    </row>
    <row r="64" spans="2:12" ht="15.75" customHeight="1" x14ac:dyDescent="0.2">
      <c r="B64" s="2"/>
      <c r="C64" s="3"/>
      <c r="D64" s="4"/>
      <c r="E64" s="5"/>
      <c r="F64" s="2"/>
      <c r="G64" s="2"/>
      <c r="H64" s="2"/>
      <c r="I64" s="6"/>
      <c r="J64" s="2"/>
      <c r="K64" s="2"/>
      <c r="L64" s="2"/>
    </row>
    <row r="65" spans="2:12" ht="15.75" customHeight="1" x14ac:dyDescent="0.2">
      <c r="B65" s="2"/>
      <c r="C65" s="3"/>
      <c r="D65" s="4"/>
      <c r="E65" s="5"/>
      <c r="F65" s="2"/>
      <c r="G65" s="2"/>
      <c r="H65" s="2"/>
      <c r="I65" s="6"/>
      <c r="J65" s="2"/>
      <c r="K65" s="2"/>
      <c r="L65" s="2"/>
    </row>
    <row r="66" spans="2:12" ht="15.75" customHeight="1" x14ac:dyDescent="0.2">
      <c r="B66" s="2"/>
      <c r="C66" s="3"/>
      <c r="D66" s="4"/>
      <c r="E66" s="5"/>
      <c r="F66" s="2"/>
      <c r="G66" s="2"/>
      <c r="H66" s="2"/>
      <c r="I66" s="6"/>
      <c r="J66" s="2"/>
      <c r="K66" s="2"/>
      <c r="L66" s="2"/>
    </row>
    <row r="67" spans="2:12" ht="15.75" customHeight="1" x14ac:dyDescent="0.2">
      <c r="B67" s="2"/>
      <c r="C67" s="3"/>
      <c r="D67" s="4"/>
      <c r="E67" s="5"/>
      <c r="F67" s="2"/>
      <c r="G67" s="2"/>
      <c r="H67" s="2"/>
      <c r="I67" s="6"/>
      <c r="J67" s="2"/>
      <c r="K67" s="2"/>
      <c r="L67" s="2"/>
    </row>
    <row r="68" spans="2:12" ht="15.75" customHeight="1" x14ac:dyDescent="0.2">
      <c r="B68" s="2"/>
      <c r="C68" s="3"/>
      <c r="D68" s="4"/>
      <c r="E68" s="5"/>
      <c r="F68" s="2"/>
      <c r="G68" s="2"/>
      <c r="H68" s="2"/>
      <c r="I68" s="6"/>
      <c r="J68" s="2"/>
      <c r="K68" s="2"/>
      <c r="L68" s="2"/>
    </row>
    <row r="69" spans="2:12" ht="15.75" customHeight="1" x14ac:dyDescent="0.2">
      <c r="B69" s="2"/>
      <c r="C69" s="3"/>
      <c r="D69" s="4"/>
      <c r="E69" s="5"/>
      <c r="F69" s="2"/>
      <c r="G69" s="2"/>
      <c r="H69" s="2"/>
      <c r="I69" s="6"/>
      <c r="J69" s="2"/>
      <c r="K69" s="2"/>
      <c r="L69" s="2"/>
    </row>
    <row r="70" spans="2:12" ht="15.75" customHeight="1" x14ac:dyDescent="0.2">
      <c r="B70" s="2"/>
      <c r="C70" s="3"/>
      <c r="D70" s="4"/>
      <c r="E70" s="5"/>
      <c r="F70" s="2"/>
      <c r="G70" s="2"/>
      <c r="H70" s="2"/>
      <c r="I70" s="6"/>
      <c r="J70" s="2"/>
      <c r="K70" s="2"/>
      <c r="L70" s="2"/>
    </row>
    <row r="71" spans="2:12" ht="15.75" customHeight="1" x14ac:dyDescent="0.2">
      <c r="B71" s="2"/>
      <c r="C71" s="3"/>
      <c r="D71" s="4"/>
      <c r="E71" s="5"/>
      <c r="F71" s="2"/>
      <c r="G71" s="2"/>
      <c r="H71" s="2"/>
      <c r="I71" s="6"/>
      <c r="J71" s="2"/>
      <c r="K71" s="2"/>
      <c r="L71" s="2"/>
    </row>
    <row r="72" spans="2:12" ht="15.75" customHeight="1" x14ac:dyDescent="0.2">
      <c r="B72" s="2"/>
      <c r="C72" s="3"/>
      <c r="D72" s="4"/>
      <c r="E72" s="5"/>
      <c r="F72" s="2"/>
      <c r="G72" s="2"/>
      <c r="H72" s="2"/>
      <c r="I72" s="6"/>
      <c r="J72" s="2"/>
      <c r="K72" s="2"/>
      <c r="L72" s="2"/>
    </row>
    <row r="73" spans="2:12" ht="15.75" customHeight="1" x14ac:dyDescent="0.2">
      <c r="B73" s="2"/>
      <c r="C73" s="3"/>
      <c r="D73" s="4"/>
      <c r="E73" s="5"/>
      <c r="F73" s="2"/>
      <c r="G73" s="2"/>
      <c r="H73" s="2"/>
      <c r="I73" s="6"/>
      <c r="J73" s="2"/>
      <c r="K73" s="2"/>
      <c r="L73" s="2"/>
    </row>
    <row r="74" spans="2:12" ht="15" hidden="1" customHeight="1" x14ac:dyDescent="0.2">
      <c r="B74" s="2"/>
      <c r="C74" s="3"/>
      <c r="D74" s="4"/>
      <c r="E74" s="5"/>
      <c r="F74" s="2"/>
      <c r="G74" s="2"/>
      <c r="H74" s="2"/>
      <c r="I74" s="6"/>
      <c r="J74" s="2"/>
      <c r="K74" s="2"/>
      <c r="L74" s="2"/>
    </row>
    <row r="75" spans="2:12" ht="15" hidden="1" customHeight="1" x14ac:dyDescent="0.2">
      <c r="B75" s="2"/>
      <c r="C75" s="3"/>
      <c r="D75" s="4"/>
      <c r="E75" s="5"/>
      <c r="F75" s="2"/>
      <c r="G75" s="2"/>
      <c r="H75" s="2"/>
      <c r="I75" s="6"/>
      <c r="J75" s="2"/>
      <c r="K75" s="2"/>
      <c r="L75" s="2"/>
    </row>
    <row r="76" spans="2:12" ht="15.75" customHeight="1" x14ac:dyDescent="0.2">
      <c r="B76" s="2"/>
      <c r="C76" s="3"/>
      <c r="D76" s="4"/>
      <c r="E76" s="5"/>
      <c r="F76" s="2"/>
      <c r="G76" s="2"/>
      <c r="H76" s="2"/>
      <c r="I76" s="6"/>
      <c r="J76" s="2"/>
      <c r="K76" s="2"/>
      <c r="L76" s="2"/>
    </row>
    <row r="77" spans="2:12" ht="15.75" customHeight="1" x14ac:dyDescent="0.2">
      <c r="B77" s="2"/>
      <c r="C77" s="3"/>
      <c r="D77" s="4"/>
      <c r="E77" s="5"/>
      <c r="F77" s="2"/>
      <c r="G77" s="2"/>
      <c r="H77" s="2"/>
      <c r="I77" s="6"/>
      <c r="J77" s="2"/>
      <c r="K77" s="2"/>
      <c r="L77" s="2"/>
    </row>
    <row r="78" spans="2:12" ht="15.75" customHeight="1" x14ac:dyDescent="0.2">
      <c r="B78" s="2"/>
      <c r="C78" s="3"/>
      <c r="D78" s="4"/>
      <c r="E78" s="5"/>
      <c r="F78" s="2"/>
      <c r="G78" s="2"/>
      <c r="H78" s="2"/>
      <c r="I78" s="6"/>
      <c r="J78" s="2"/>
      <c r="K78" s="2"/>
      <c r="L78" s="2"/>
    </row>
    <row r="79" spans="2:12" ht="15.75" customHeight="1" x14ac:dyDescent="0.2">
      <c r="B79" s="2"/>
      <c r="C79" s="3"/>
      <c r="D79" s="4"/>
      <c r="E79" s="5"/>
      <c r="F79" s="2"/>
      <c r="G79" s="2"/>
      <c r="H79" s="2"/>
      <c r="I79" s="6"/>
      <c r="J79" s="2"/>
      <c r="K79" s="2"/>
      <c r="L79" s="2"/>
    </row>
    <row r="80" spans="2:12" ht="15.75" customHeight="1" x14ac:dyDescent="0.2">
      <c r="B80" s="2"/>
      <c r="C80" s="3"/>
      <c r="D80" s="4"/>
      <c r="E80" s="5"/>
      <c r="F80" s="2"/>
      <c r="G80" s="2"/>
      <c r="H80" s="2"/>
      <c r="I80" s="6"/>
      <c r="J80" s="2"/>
      <c r="K80" s="2"/>
      <c r="L80" s="2"/>
    </row>
    <row r="81" spans="2:12" ht="15.75" customHeight="1" x14ac:dyDescent="0.2">
      <c r="B81" s="2"/>
      <c r="C81" s="3"/>
      <c r="D81" s="4"/>
      <c r="E81" s="5"/>
      <c r="F81" s="2"/>
      <c r="G81" s="2"/>
      <c r="H81" s="2"/>
      <c r="I81" s="6"/>
      <c r="J81" s="2"/>
      <c r="K81" s="2"/>
      <c r="L81" s="2"/>
    </row>
    <row r="82" spans="2:12" ht="15.75" customHeight="1" x14ac:dyDescent="0.2">
      <c r="B82" s="2"/>
      <c r="C82" s="3"/>
      <c r="D82" s="4"/>
      <c r="E82" s="5"/>
      <c r="F82" s="2"/>
      <c r="G82" s="2"/>
      <c r="H82" s="2"/>
      <c r="I82" s="6"/>
      <c r="J82" s="2"/>
      <c r="K82" s="2"/>
      <c r="L82" s="2"/>
    </row>
    <row r="83" spans="2:12" ht="15.75" customHeight="1" x14ac:dyDescent="0.2">
      <c r="B83" s="2"/>
      <c r="C83" s="3"/>
      <c r="D83" s="4"/>
      <c r="E83" s="5"/>
      <c r="F83" s="2"/>
      <c r="G83" s="2"/>
      <c r="H83" s="2"/>
      <c r="I83" s="6"/>
      <c r="J83" s="2"/>
      <c r="K83" s="2"/>
      <c r="L83" s="2"/>
    </row>
    <row r="84" spans="2:12" ht="15.75" customHeight="1" x14ac:dyDescent="0.2">
      <c r="B84" s="2"/>
      <c r="C84" s="3"/>
      <c r="D84" s="4"/>
      <c r="E84" s="5"/>
      <c r="F84" s="2"/>
      <c r="G84" s="2"/>
      <c r="H84" s="2"/>
      <c r="I84" s="6"/>
      <c r="J84" s="2"/>
      <c r="K84" s="2"/>
      <c r="L84" s="2"/>
    </row>
    <row r="85" spans="2:12" ht="15.75" customHeight="1" x14ac:dyDescent="0.2">
      <c r="B85" s="2"/>
      <c r="C85" s="3"/>
      <c r="D85" s="4"/>
      <c r="E85" s="5"/>
      <c r="F85" s="2"/>
      <c r="G85" s="2"/>
      <c r="H85" s="2"/>
      <c r="I85" s="6"/>
      <c r="J85" s="2"/>
      <c r="K85" s="2"/>
      <c r="L85" s="2"/>
    </row>
    <row r="86" spans="2:12" ht="15.75" customHeight="1" x14ac:dyDescent="0.2">
      <c r="B86" s="2"/>
      <c r="C86" s="3"/>
      <c r="D86" s="4"/>
      <c r="E86" s="5"/>
      <c r="F86" s="2"/>
      <c r="G86" s="2"/>
      <c r="H86" s="2"/>
      <c r="I86" s="6"/>
      <c r="J86" s="2"/>
      <c r="K86" s="2"/>
      <c r="L86" s="2"/>
    </row>
    <row r="87" spans="2:12" ht="15.75" customHeight="1" x14ac:dyDescent="0.2">
      <c r="B87" s="2"/>
      <c r="C87" s="3"/>
      <c r="D87" s="4"/>
      <c r="E87" s="5"/>
      <c r="F87" s="2"/>
      <c r="G87" s="2"/>
      <c r="H87" s="2"/>
      <c r="I87" s="6"/>
      <c r="J87" s="2"/>
      <c r="K87" s="2"/>
      <c r="L87" s="2"/>
    </row>
    <row r="88" spans="2:12" ht="15.75" customHeight="1" x14ac:dyDescent="0.2">
      <c r="B88" s="2"/>
      <c r="C88" s="3"/>
      <c r="D88" s="4"/>
      <c r="E88" s="5"/>
      <c r="F88" s="2"/>
      <c r="G88" s="2"/>
      <c r="H88" s="2"/>
      <c r="I88" s="6"/>
      <c r="J88" s="2"/>
      <c r="K88" s="2"/>
      <c r="L88" s="2"/>
    </row>
    <row r="89" spans="2:12" ht="15.75" customHeight="1" x14ac:dyDescent="0.2">
      <c r="B89" s="2"/>
      <c r="C89" s="3"/>
      <c r="D89" s="4"/>
      <c r="E89" s="5"/>
      <c r="F89" s="2"/>
      <c r="G89" s="2"/>
      <c r="H89" s="2"/>
      <c r="I89" s="6"/>
      <c r="J89" s="2"/>
      <c r="K89" s="2"/>
      <c r="L89" s="2"/>
    </row>
    <row r="90" spans="2:12" ht="15.75" customHeight="1" x14ac:dyDescent="0.2">
      <c r="B90" s="2"/>
      <c r="C90" s="3"/>
      <c r="D90" s="4"/>
      <c r="E90" s="5"/>
      <c r="F90" s="2"/>
      <c r="G90" s="2"/>
      <c r="H90" s="2"/>
      <c r="I90" s="6"/>
      <c r="J90" s="2"/>
      <c r="K90" s="2"/>
      <c r="L90" s="2"/>
    </row>
    <row r="91" spans="2:12" ht="15.75" customHeight="1" x14ac:dyDescent="0.2">
      <c r="B91" s="2"/>
      <c r="C91" s="3"/>
      <c r="D91" s="4"/>
      <c r="E91" s="5"/>
      <c r="F91" s="2"/>
      <c r="G91" s="2"/>
      <c r="H91" s="2"/>
      <c r="I91" s="6"/>
      <c r="J91" s="2"/>
      <c r="K91" s="2"/>
      <c r="L91" s="2"/>
    </row>
    <row r="92" spans="2:12" ht="15.75" customHeight="1" x14ac:dyDescent="0.2">
      <c r="B92" s="2"/>
      <c r="C92" s="3"/>
      <c r="D92" s="4"/>
      <c r="E92" s="5"/>
      <c r="F92" s="2"/>
      <c r="G92" s="2"/>
      <c r="H92" s="2"/>
      <c r="I92" s="6"/>
      <c r="J92" s="2"/>
      <c r="K92" s="2"/>
      <c r="L92" s="2"/>
    </row>
    <row r="93" spans="2:12" ht="15.75" customHeight="1" x14ac:dyDescent="0.2">
      <c r="B93" s="2"/>
      <c r="C93" s="3"/>
      <c r="D93" s="4"/>
      <c r="E93" s="5"/>
      <c r="F93" s="2"/>
      <c r="G93" s="2"/>
      <c r="H93" s="2"/>
      <c r="I93" s="6"/>
      <c r="J93" s="2"/>
      <c r="K93" s="2"/>
      <c r="L93" s="2"/>
    </row>
    <row r="94" spans="2:12" ht="15.75" customHeight="1" x14ac:dyDescent="0.2">
      <c r="B94" s="2"/>
      <c r="C94" s="3"/>
      <c r="D94" s="4"/>
      <c r="E94" s="5"/>
      <c r="F94" s="2"/>
      <c r="G94" s="2"/>
      <c r="H94" s="2"/>
      <c r="I94" s="6"/>
      <c r="J94" s="2"/>
      <c r="K94" s="2"/>
      <c r="L94" s="2"/>
    </row>
    <row r="95" spans="2:12" ht="15.75" customHeight="1" x14ac:dyDescent="0.2">
      <c r="B95" s="2"/>
      <c r="C95" s="3"/>
      <c r="D95" s="4"/>
      <c r="E95" s="5"/>
      <c r="F95" s="2"/>
      <c r="G95" s="2"/>
      <c r="H95" s="2"/>
      <c r="I95" s="6"/>
      <c r="J95" s="2"/>
      <c r="K95" s="2"/>
      <c r="L95" s="2"/>
    </row>
    <row r="96" spans="2:12" ht="15.75" customHeight="1" x14ac:dyDescent="0.2">
      <c r="B96" s="2"/>
      <c r="C96" s="3"/>
      <c r="D96" s="4"/>
      <c r="E96" s="5"/>
      <c r="F96" s="2"/>
      <c r="G96" s="2"/>
      <c r="H96" s="2"/>
      <c r="I96" s="6"/>
      <c r="J96" s="2"/>
      <c r="K96" s="2"/>
      <c r="L96" s="2"/>
    </row>
    <row r="97" spans="2:12" ht="15.75" customHeight="1" x14ac:dyDescent="0.2">
      <c r="B97" s="2"/>
      <c r="C97" s="3"/>
      <c r="D97" s="4"/>
      <c r="E97" s="5"/>
      <c r="F97" s="2"/>
      <c r="G97" s="2"/>
      <c r="H97" s="2"/>
      <c r="I97" s="6"/>
      <c r="J97" s="2"/>
      <c r="K97" s="2"/>
      <c r="L97" s="2"/>
    </row>
    <row r="98" spans="2:12" ht="15.75" customHeight="1" x14ac:dyDescent="0.2">
      <c r="B98" s="2"/>
      <c r="C98" s="3"/>
      <c r="D98" s="4"/>
      <c r="E98" s="5"/>
      <c r="F98" s="2"/>
      <c r="G98" s="2"/>
      <c r="H98" s="2"/>
      <c r="I98" s="6"/>
      <c r="J98" s="2"/>
      <c r="K98" s="2"/>
      <c r="L98" s="2"/>
    </row>
    <row r="99" spans="2:12" ht="15.75" customHeight="1" x14ac:dyDescent="0.2">
      <c r="B99" s="2"/>
      <c r="C99" s="3"/>
      <c r="D99" s="4"/>
      <c r="E99" s="5"/>
      <c r="F99" s="2"/>
      <c r="G99" s="2"/>
      <c r="H99" s="2"/>
      <c r="I99" s="6"/>
      <c r="J99" s="2"/>
      <c r="K99" s="2"/>
      <c r="L99" s="2"/>
    </row>
    <row r="100" spans="2:12" ht="15.75" customHeight="1" x14ac:dyDescent="0.2">
      <c r="B100" s="2"/>
      <c r="C100" s="3"/>
      <c r="D100" s="4"/>
      <c r="E100" s="5"/>
      <c r="F100" s="2"/>
      <c r="G100" s="2"/>
      <c r="H100" s="2"/>
      <c r="I100" s="6"/>
      <c r="J100" s="2"/>
      <c r="K100" s="2"/>
      <c r="L100" s="2"/>
    </row>
    <row r="101" spans="2:12" ht="15.75" customHeight="1" x14ac:dyDescent="0.2">
      <c r="B101" s="2"/>
      <c r="C101" s="3"/>
      <c r="D101" s="4"/>
      <c r="E101" s="5"/>
      <c r="F101" s="2"/>
      <c r="G101" s="2"/>
      <c r="H101" s="2"/>
      <c r="I101" s="6"/>
      <c r="J101" s="2"/>
      <c r="K101" s="2"/>
      <c r="L101" s="2"/>
    </row>
    <row r="102" spans="2:12" ht="15.75" customHeight="1" x14ac:dyDescent="0.2">
      <c r="B102" s="2"/>
      <c r="C102" s="3"/>
      <c r="D102" s="4"/>
      <c r="E102" s="5"/>
      <c r="F102" s="2"/>
      <c r="G102" s="2"/>
      <c r="H102" s="2"/>
      <c r="I102" s="6"/>
      <c r="J102" s="2"/>
      <c r="K102" s="2"/>
      <c r="L102" s="2"/>
    </row>
    <row r="103" spans="2:12" ht="15.75" customHeight="1" x14ac:dyDescent="0.2">
      <c r="B103" s="2"/>
      <c r="C103" s="3"/>
      <c r="D103" s="4"/>
      <c r="E103" s="5"/>
      <c r="F103" s="2"/>
      <c r="G103" s="2"/>
      <c r="H103" s="2"/>
      <c r="I103" s="6"/>
      <c r="J103" s="2"/>
      <c r="K103" s="2"/>
      <c r="L103" s="2"/>
    </row>
    <row r="104" spans="2:12" ht="15.75" customHeight="1" x14ac:dyDescent="0.2">
      <c r="B104" s="2"/>
      <c r="C104" s="3"/>
      <c r="D104" s="4"/>
      <c r="E104" s="5"/>
      <c r="F104" s="2"/>
      <c r="G104" s="2"/>
      <c r="H104" s="2"/>
      <c r="I104" s="6"/>
      <c r="J104" s="2"/>
      <c r="K104" s="2"/>
      <c r="L104" s="2"/>
    </row>
    <row r="105" spans="2:12" ht="15.75" customHeight="1" x14ac:dyDescent="0.2">
      <c r="B105" s="2"/>
      <c r="C105" s="3"/>
      <c r="D105" s="4"/>
      <c r="E105" s="5"/>
      <c r="F105" s="2"/>
      <c r="G105" s="2"/>
      <c r="H105" s="2"/>
      <c r="I105" s="6"/>
      <c r="J105" s="2"/>
      <c r="K105" s="2"/>
      <c r="L105" s="2"/>
    </row>
    <row r="106" spans="2:12" ht="15.75" customHeight="1" x14ac:dyDescent="0.2">
      <c r="B106" s="2"/>
      <c r="C106" s="3"/>
      <c r="D106" s="4"/>
      <c r="E106" s="5"/>
      <c r="F106" s="2"/>
      <c r="G106" s="2"/>
      <c r="H106" s="2"/>
      <c r="I106" s="6"/>
      <c r="J106" s="2"/>
      <c r="K106" s="2"/>
      <c r="L106" s="2"/>
    </row>
    <row r="107" spans="2:12" ht="15.75" customHeight="1" x14ac:dyDescent="0.2">
      <c r="B107" s="2"/>
      <c r="C107" s="3"/>
      <c r="D107" s="4"/>
      <c r="E107" s="5"/>
      <c r="F107" s="2"/>
      <c r="G107" s="2"/>
      <c r="H107" s="2"/>
      <c r="I107" s="6"/>
      <c r="J107" s="2"/>
      <c r="K107" s="2"/>
      <c r="L107" s="2"/>
    </row>
    <row r="108" spans="2:12" ht="15.75" customHeight="1" x14ac:dyDescent="0.2">
      <c r="B108" s="2"/>
      <c r="C108" s="3"/>
      <c r="D108" s="4"/>
      <c r="E108" s="5"/>
      <c r="F108" s="2"/>
      <c r="G108" s="2"/>
      <c r="H108" s="2"/>
      <c r="I108" s="6"/>
      <c r="J108" s="2"/>
      <c r="K108" s="2"/>
      <c r="L108" s="2"/>
    </row>
    <row r="109" spans="2:12" ht="15.75" customHeight="1" x14ac:dyDescent="0.2">
      <c r="B109" s="2"/>
      <c r="C109" s="3"/>
      <c r="D109" s="4"/>
      <c r="E109" s="5"/>
      <c r="F109" s="2"/>
      <c r="G109" s="2"/>
      <c r="H109" s="2"/>
      <c r="I109" s="6"/>
      <c r="J109" s="2"/>
      <c r="K109" s="2"/>
      <c r="L109" s="2"/>
    </row>
    <row r="110" spans="2:12" ht="15.75" customHeight="1" x14ac:dyDescent="0.2">
      <c r="B110" s="2"/>
      <c r="C110" s="3"/>
      <c r="D110" s="4"/>
      <c r="E110" s="5"/>
      <c r="F110" s="2"/>
      <c r="G110" s="2"/>
      <c r="H110" s="2"/>
      <c r="I110" s="6"/>
      <c r="J110" s="2"/>
      <c r="K110" s="2"/>
      <c r="L110" s="2"/>
    </row>
    <row r="111" spans="2:12" ht="15.75" customHeight="1" x14ac:dyDescent="0.2">
      <c r="B111" s="2"/>
      <c r="C111" s="3"/>
      <c r="D111" s="4"/>
      <c r="E111" s="5"/>
      <c r="F111" s="2"/>
      <c r="G111" s="2"/>
      <c r="H111" s="2"/>
      <c r="I111" s="6"/>
      <c r="J111" s="2"/>
      <c r="K111" s="2"/>
      <c r="L111" s="2"/>
    </row>
    <row r="112" spans="2:12" ht="15.75" customHeight="1" x14ac:dyDescent="0.2">
      <c r="B112" s="2"/>
      <c r="C112" s="3"/>
      <c r="D112" s="4"/>
      <c r="E112" s="5"/>
      <c r="F112" s="2"/>
      <c r="G112" s="2"/>
      <c r="H112" s="2"/>
      <c r="I112" s="6"/>
      <c r="J112" s="2"/>
      <c r="K112" s="2"/>
      <c r="L112" s="2"/>
    </row>
    <row r="113" spans="2:12" ht="15.75" customHeight="1" x14ac:dyDescent="0.2">
      <c r="B113" s="2"/>
      <c r="C113" s="3"/>
      <c r="D113" s="4"/>
      <c r="E113" s="5"/>
      <c r="F113" s="2"/>
      <c r="G113" s="2"/>
      <c r="H113" s="2"/>
      <c r="I113" s="6"/>
      <c r="J113" s="2"/>
      <c r="K113" s="2"/>
      <c r="L113" s="2"/>
    </row>
    <row r="114" spans="2:12" ht="15.75" customHeight="1" x14ac:dyDescent="0.2">
      <c r="B114" s="2"/>
      <c r="C114" s="3"/>
      <c r="D114" s="4"/>
      <c r="E114" s="5"/>
      <c r="F114" s="2"/>
      <c r="G114" s="2"/>
      <c r="H114" s="2"/>
      <c r="I114" s="6"/>
      <c r="J114" s="2"/>
      <c r="K114" s="2"/>
      <c r="L114" s="2"/>
    </row>
    <row r="115" spans="2:12" ht="15.75" customHeight="1" x14ac:dyDescent="0.2">
      <c r="B115" s="2"/>
      <c r="C115" s="3"/>
      <c r="D115" s="4"/>
      <c r="E115" s="5"/>
      <c r="F115" s="2"/>
      <c r="G115" s="2"/>
      <c r="H115" s="2"/>
      <c r="I115" s="6"/>
      <c r="J115" s="2"/>
      <c r="K115" s="2"/>
      <c r="L115" s="2"/>
    </row>
    <row r="116" spans="2:12" ht="15.75" customHeight="1" x14ac:dyDescent="0.2">
      <c r="B116" s="2"/>
      <c r="C116" s="3"/>
      <c r="D116" s="4"/>
      <c r="E116" s="5"/>
      <c r="F116" s="2"/>
      <c r="G116" s="2"/>
      <c r="H116" s="2"/>
      <c r="I116" s="6"/>
      <c r="J116" s="2"/>
      <c r="K116" s="2"/>
      <c r="L116" s="2"/>
    </row>
    <row r="117" spans="2:12" ht="15.75" customHeight="1" x14ac:dyDescent="0.2">
      <c r="B117" s="2"/>
      <c r="C117" s="3"/>
      <c r="D117" s="4"/>
      <c r="E117" s="5"/>
      <c r="F117" s="2"/>
      <c r="G117" s="2"/>
      <c r="H117" s="2"/>
      <c r="I117" s="6"/>
      <c r="J117" s="2"/>
      <c r="K117" s="2"/>
      <c r="L117" s="2"/>
    </row>
    <row r="118" spans="2:12" ht="15.75" customHeight="1" x14ac:dyDescent="0.2">
      <c r="B118" s="2"/>
      <c r="C118" s="3"/>
      <c r="D118" s="4"/>
      <c r="E118" s="5"/>
      <c r="F118" s="2"/>
      <c r="G118" s="2"/>
      <c r="H118" s="2"/>
      <c r="I118" s="6"/>
      <c r="J118" s="2"/>
      <c r="K118" s="2"/>
      <c r="L118" s="2"/>
    </row>
    <row r="119" spans="2:12" ht="15.75" customHeight="1" x14ac:dyDescent="0.2">
      <c r="B119" s="2"/>
      <c r="C119" s="3"/>
      <c r="D119" s="4"/>
      <c r="E119" s="5"/>
      <c r="F119" s="2"/>
      <c r="G119" s="2"/>
      <c r="H119" s="2"/>
      <c r="I119" s="6"/>
      <c r="J119" s="2"/>
      <c r="K119" s="2"/>
      <c r="L119" s="2"/>
    </row>
    <row r="120" spans="2:12" ht="15.75" customHeight="1" x14ac:dyDescent="0.2">
      <c r="B120" s="2"/>
      <c r="C120" s="3"/>
      <c r="D120" s="4"/>
      <c r="E120" s="5"/>
      <c r="F120" s="2"/>
      <c r="G120" s="2"/>
      <c r="H120" s="2"/>
      <c r="I120" s="6"/>
      <c r="J120" s="2"/>
      <c r="K120" s="2"/>
      <c r="L120" s="2"/>
    </row>
    <row r="121" spans="2:12" ht="15.75" customHeight="1" x14ac:dyDescent="0.2">
      <c r="B121" s="2"/>
      <c r="C121" s="3"/>
      <c r="D121" s="4"/>
      <c r="E121" s="5"/>
      <c r="F121" s="2"/>
      <c r="G121" s="2"/>
      <c r="H121" s="2"/>
      <c r="I121" s="6"/>
      <c r="J121" s="2"/>
      <c r="K121" s="2"/>
      <c r="L121" s="2"/>
    </row>
    <row r="122" spans="2:12" ht="15.75" customHeight="1" x14ac:dyDescent="0.2">
      <c r="B122" s="2"/>
      <c r="C122" s="3"/>
      <c r="D122" s="4"/>
      <c r="E122" s="5"/>
      <c r="F122" s="2"/>
      <c r="G122" s="2"/>
      <c r="H122" s="2"/>
      <c r="I122" s="6"/>
      <c r="J122" s="2"/>
      <c r="K122" s="2"/>
      <c r="L122" s="2"/>
    </row>
    <row r="123" spans="2:12" ht="15.75" customHeight="1" x14ac:dyDescent="0.2">
      <c r="B123" s="2"/>
      <c r="C123" s="3"/>
      <c r="D123" s="4"/>
      <c r="E123" s="5"/>
      <c r="F123" s="2"/>
      <c r="G123" s="2"/>
      <c r="H123" s="2"/>
      <c r="I123" s="6"/>
      <c r="J123" s="2"/>
      <c r="K123" s="2"/>
      <c r="L123" s="2"/>
    </row>
    <row r="124" spans="2:12" ht="15.75" customHeight="1" x14ac:dyDescent="0.2">
      <c r="B124" s="2"/>
      <c r="C124" s="3"/>
      <c r="D124" s="4"/>
      <c r="E124" s="5"/>
      <c r="F124" s="2"/>
      <c r="G124" s="2"/>
      <c r="H124" s="2"/>
      <c r="I124" s="6"/>
      <c r="J124" s="2"/>
      <c r="K124" s="2"/>
      <c r="L124" s="2"/>
    </row>
    <row r="125" spans="2:12" ht="15.75" customHeight="1" x14ac:dyDescent="0.2">
      <c r="B125" s="2"/>
      <c r="C125" s="3"/>
      <c r="D125" s="4"/>
      <c r="E125" s="5"/>
      <c r="F125" s="2"/>
      <c r="G125" s="2"/>
      <c r="H125" s="2"/>
      <c r="I125" s="6"/>
      <c r="J125" s="2"/>
      <c r="K125" s="2"/>
      <c r="L125" s="2"/>
    </row>
    <row r="126" spans="2:12" ht="15.75" customHeight="1" x14ac:dyDescent="0.2">
      <c r="B126" s="2"/>
      <c r="C126" s="3"/>
      <c r="D126" s="4"/>
      <c r="E126" s="5"/>
      <c r="F126" s="2"/>
      <c r="G126" s="2"/>
      <c r="H126" s="2"/>
      <c r="I126" s="6"/>
      <c r="J126" s="2"/>
      <c r="K126" s="2"/>
      <c r="L126" s="2"/>
    </row>
    <row r="127" spans="2:12" ht="15.75" customHeight="1" x14ac:dyDescent="0.2">
      <c r="B127" s="2"/>
      <c r="C127" s="3"/>
      <c r="D127" s="4"/>
      <c r="E127" s="5"/>
      <c r="F127" s="2"/>
      <c r="G127" s="2"/>
      <c r="H127" s="2"/>
      <c r="I127" s="6"/>
      <c r="J127" s="2"/>
      <c r="K127" s="2"/>
      <c r="L127" s="2"/>
    </row>
    <row r="128" spans="2:12" ht="15.75" customHeight="1" x14ac:dyDescent="0.2">
      <c r="B128" s="2"/>
      <c r="C128" s="3"/>
      <c r="D128" s="4"/>
      <c r="E128" s="5"/>
      <c r="F128" s="2"/>
      <c r="G128" s="2"/>
      <c r="H128" s="2"/>
      <c r="I128" s="6"/>
      <c r="J128" s="2"/>
      <c r="K128" s="2"/>
      <c r="L128" s="2"/>
    </row>
    <row r="129" spans="2:12" ht="15.75" customHeight="1" x14ac:dyDescent="0.2">
      <c r="B129" s="2"/>
      <c r="C129" s="3"/>
      <c r="D129" s="4"/>
      <c r="E129" s="5"/>
      <c r="F129" s="2"/>
      <c r="G129" s="2"/>
      <c r="H129" s="2"/>
      <c r="I129" s="6"/>
      <c r="J129" s="2"/>
      <c r="K129" s="2"/>
      <c r="L129" s="2"/>
    </row>
    <row r="130" spans="2:12" ht="15.75" customHeight="1" x14ac:dyDescent="0.2">
      <c r="B130" s="2"/>
      <c r="C130" s="3"/>
      <c r="D130" s="4"/>
      <c r="E130" s="5"/>
      <c r="F130" s="2"/>
      <c r="G130" s="2"/>
      <c r="H130" s="2"/>
      <c r="I130" s="6"/>
      <c r="J130" s="2"/>
      <c r="K130" s="2"/>
      <c r="L130" s="2"/>
    </row>
    <row r="131" spans="2:12" ht="15.75" customHeight="1" x14ac:dyDescent="0.2">
      <c r="B131" s="2"/>
      <c r="C131" s="3"/>
      <c r="D131" s="4"/>
      <c r="E131" s="5"/>
      <c r="F131" s="2"/>
      <c r="G131" s="2"/>
      <c r="H131" s="2"/>
      <c r="I131" s="6"/>
      <c r="J131" s="2"/>
      <c r="K131" s="2"/>
      <c r="L131" s="2"/>
    </row>
    <row r="132" spans="2:12" ht="15.75" customHeight="1" x14ac:dyDescent="0.2">
      <c r="B132" s="2"/>
      <c r="C132" s="3"/>
      <c r="D132" s="4"/>
      <c r="E132" s="5"/>
      <c r="F132" s="2"/>
      <c r="G132" s="2"/>
      <c r="H132" s="2"/>
      <c r="I132" s="6"/>
      <c r="J132" s="2"/>
      <c r="K132" s="2"/>
      <c r="L132" s="2"/>
    </row>
    <row r="133" spans="2:12" ht="15.75" customHeight="1" x14ac:dyDescent="0.2">
      <c r="B133" s="2"/>
      <c r="C133" s="3"/>
      <c r="D133" s="4"/>
      <c r="E133" s="5"/>
      <c r="F133" s="2"/>
      <c r="G133" s="2"/>
      <c r="H133" s="2"/>
      <c r="I133" s="6"/>
      <c r="J133" s="2"/>
      <c r="K133" s="2"/>
      <c r="L133" s="2"/>
    </row>
    <row r="134" spans="2:12" ht="15.75" customHeight="1" x14ac:dyDescent="0.2">
      <c r="B134" s="2"/>
      <c r="C134" s="3"/>
      <c r="D134" s="4"/>
      <c r="E134" s="5"/>
      <c r="F134" s="2"/>
      <c r="G134" s="2"/>
      <c r="H134" s="2"/>
      <c r="I134" s="6"/>
      <c r="J134" s="2"/>
      <c r="K134" s="2"/>
      <c r="L134" s="2"/>
    </row>
    <row r="135" spans="2:12" ht="15.75" customHeight="1" x14ac:dyDescent="0.2">
      <c r="B135" s="2"/>
      <c r="C135" s="3"/>
      <c r="D135" s="4"/>
      <c r="E135" s="5"/>
      <c r="F135" s="2"/>
      <c r="G135" s="2"/>
      <c r="H135" s="2"/>
      <c r="I135" s="6"/>
      <c r="J135" s="2"/>
      <c r="K135" s="2"/>
      <c r="L135" s="2"/>
    </row>
    <row r="136" spans="2:12" ht="15.75" customHeight="1" x14ac:dyDescent="0.2">
      <c r="B136" s="2"/>
      <c r="C136" s="3"/>
      <c r="D136" s="4"/>
      <c r="E136" s="5"/>
      <c r="F136" s="2"/>
      <c r="G136" s="2"/>
      <c r="H136" s="2"/>
      <c r="I136" s="6"/>
      <c r="J136" s="2"/>
      <c r="K136" s="2"/>
      <c r="L136" s="2"/>
    </row>
    <row r="137" spans="2:12" ht="15.75" customHeight="1" x14ac:dyDescent="0.2">
      <c r="B137" s="2"/>
      <c r="C137" s="3"/>
      <c r="D137" s="4"/>
      <c r="E137" s="5"/>
      <c r="F137" s="2"/>
      <c r="G137" s="2"/>
      <c r="H137" s="2"/>
      <c r="I137" s="6"/>
      <c r="J137" s="2"/>
      <c r="K137" s="2"/>
      <c r="L137" s="2"/>
    </row>
    <row r="138" spans="2:12" ht="15.75" customHeight="1" x14ac:dyDescent="0.2">
      <c r="B138" s="2"/>
      <c r="C138" s="3"/>
      <c r="D138" s="4"/>
      <c r="E138" s="5"/>
      <c r="F138" s="2"/>
      <c r="G138" s="2"/>
      <c r="H138" s="2"/>
      <c r="I138" s="6"/>
      <c r="J138" s="2"/>
      <c r="K138" s="2"/>
      <c r="L138" s="2"/>
    </row>
    <row r="139" spans="2:12" ht="15.75" customHeight="1" x14ac:dyDescent="0.2">
      <c r="B139" s="2"/>
      <c r="C139" s="3"/>
      <c r="D139" s="4"/>
      <c r="E139" s="5"/>
      <c r="F139" s="2"/>
      <c r="G139" s="2"/>
      <c r="H139" s="2"/>
      <c r="I139" s="6"/>
      <c r="J139" s="2"/>
      <c r="K139" s="2"/>
      <c r="L139" s="2"/>
    </row>
    <row r="140" spans="2:12" ht="15.75" customHeight="1" x14ac:dyDescent="0.2">
      <c r="B140" s="2"/>
      <c r="C140" s="3"/>
      <c r="D140" s="4"/>
      <c r="E140" s="5"/>
      <c r="F140" s="2"/>
      <c r="G140" s="2"/>
      <c r="H140" s="2"/>
      <c r="I140" s="6"/>
      <c r="J140" s="2"/>
      <c r="K140" s="2"/>
      <c r="L140" s="2"/>
    </row>
    <row r="141" spans="2:12" ht="15.75" customHeight="1" x14ac:dyDescent="0.2">
      <c r="B141" s="2"/>
      <c r="C141" s="3"/>
      <c r="D141" s="4"/>
      <c r="E141" s="5"/>
      <c r="F141" s="2"/>
      <c r="G141" s="2"/>
      <c r="H141" s="2"/>
      <c r="I141" s="6"/>
      <c r="J141" s="2"/>
      <c r="K141" s="2"/>
      <c r="L141" s="2"/>
    </row>
    <row r="142" spans="2:12" ht="15.75" customHeight="1" x14ac:dyDescent="0.2">
      <c r="B142" s="2"/>
      <c r="C142" s="3"/>
      <c r="D142" s="4"/>
      <c r="E142" s="5"/>
      <c r="F142" s="2"/>
      <c r="G142" s="2"/>
      <c r="H142" s="2"/>
      <c r="I142" s="6"/>
      <c r="J142" s="2"/>
      <c r="K142" s="2"/>
      <c r="L142" s="2"/>
    </row>
    <row r="143" spans="2:12" ht="15.75" customHeight="1" x14ac:dyDescent="0.2">
      <c r="B143" s="2"/>
      <c r="C143" s="3"/>
      <c r="D143" s="4"/>
      <c r="E143" s="5"/>
      <c r="F143" s="2"/>
      <c r="G143" s="2"/>
      <c r="H143" s="2"/>
      <c r="I143" s="6"/>
      <c r="J143" s="2"/>
      <c r="K143" s="2"/>
      <c r="L143" s="2"/>
    </row>
    <row r="144" spans="2:12" ht="15.75" customHeight="1" x14ac:dyDescent="0.2">
      <c r="B144" s="2"/>
      <c r="C144" s="3"/>
      <c r="D144" s="4"/>
      <c r="E144" s="5"/>
      <c r="F144" s="2"/>
      <c r="G144" s="2"/>
      <c r="H144" s="2"/>
      <c r="I144" s="6"/>
      <c r="J144" s="2"/>
      <c r="K144" s="2"/>
      <c r="L144" s="2"/>
    </row>
    <row r="145" spans="2:12" ht="15.75" customHeight="1" x14ac:dyDescent="0.2">
      <c r="B145" s="2"/>
      <c r="C145" s="3"/>
      <c r="D145" s="4"/>
      <c r="E145" s="5"/>
      <c r="F145" s="2"/>
      <c r="G145" s="2"/>
      <c r="H145" s="2"/>
      <c r="I145" s="6"/>
      <c r="J145" s="2"/>
      <c r="K145" s="2"/>
      <c r="L145" s="2"/>
    </row>
    <row r="146" spans="2:12" ht="15.75" customHeight="1" x14ac:dyDescent="0.2">
      <c r="B146" s="2"/>
      <c r="C146" s="3"/>
      <c r="D146" s="4"/>
      <c r="E146" s="5"/>
      <c r="F146" s="2"/>
      <c r="G146" s="2"/>
      <c r="H146" s="2"/>
      <c r="I146" s="6"/>
      <c r="J146" s="2"/>
      <c r="K146" s="2"/>
      <c r="L146" s="2"/>
    </row>
    <row r="147" spans="2:12" ht="15.75" customHeight="1" x14ac:dyDescent="0.2">
      <c r="B147" s="2"/>
      <c r="C147" s="3"/>
      <c r="D147" s="4"/>
      <c r="E147" s="5"/>
      <c r="F147" s="2"/>
      <c r="G147" s="2"/>
      <c r="H147" s="2"/>
      <c r="I147" s="6"/>
      <c r="J147" s="2"/>
      <c r="K147" s="2"/>
      <c r="L147" s="2"/>
    </row>
    <row r="148" spans="2:12" ht="15.75" customHeight="1" x14ac:dyDescent="0.2">
      <c r="B148" s="2"/>
      <c r="C148" s="3"/>
      <c r="D148" s="4"/>
      <c r="E148" s="5"/>
      <c r="F148" s="2"/>
      <c r="G148" s="2"/>
      <c r="H148" s="2"/>
      <c r="I148" s="6"/>
      <c r="J148" s="2"/>
      <c r="K148" s="2"/>
      <c r="L148" s="2"/>
    </row>
    <row r="149" spans="2:12" ht="15.75" customHeight="1" x14ac:dyDescent="0.2">
      <c r="B149" s="2"/>
      <c r="C149" s="3"/>
      <c r="D149" s="4"/>
      <c r="E149" s="5"/>
      <c r="F149" s="2"/>
      <c r="G149" s="2"/>
      <c r="H149" s="2"/>
      <c r="I149" s="6"/>
      <c r="J149" s="2"/>
      <c r="K149" s="2"/>
      <c r="L149" s="2"/>
    </row>
    <row r="150" spans="2:12" ht="15.75" customHeight="1" x14ac:dyDescent="0.2">
      <c r="B150" s="2"/>
      <c r="C150" s="3"/>
      <c r="D150" s="4"/>
      <c r="E150" s="5"/>
      <c r="F150" s="2"/>
      <c r="G150" s="2"/>
      <c r="H150" s="2"/>
      <c r="I150" s="6"/>
      <c r="J150" s="2"/>
      <c r="K150" s="2"/>
      <c r="L150" s="2"/>
    </row>
    <row r="151" spans="2:12" ht="15.75" customHeight="1" x14ac:dyDescent="0.2">
      <c r="B151" s="2"/>
      <c r="C151" s="3"/>
      <c r="D151" s="4"/>
      <c r="E151" s="5"/>
      <c r="F151" s="2"/>
      <c r="G151" s="2"/>
      <c r="H151" s="2"/>
      <c r="I151" s="6"/>
      <c r="J151" s="2"/>
      <c r="K151" s="2"/>
      <c r="L151" s="2"/>
    </row>
    <row r="152" spans="2:12" ht="15.75" customHeight="1" x14ac:dyDescent="0.2">
      <c r="B152" s="2"/>
      <c r="C152" s="3"/>
      <c r="D152" s="4"/>
      <c r="E152" s="5"/>
      <c r="F152" s="2"/>
      <c r="G152" s="2"/>
      <c r="H152" s="2"/>
      <c r="I152" s="6"/>
      <c r="J152" s="2"/>
      <c r="K152" s="2"/>
      <c r="L152" s="2"/>
    </row>
    <row r="153" spans="2:12" ht="15.75" customHeight="1" x14ac:dyDescent="0.2">
      <c r="B153" s="2"/>
      <c r="C153" s="3"/>
      <c r="D153" s="4"/>
      <c r="E153" s="5"/>
      <c r="F153" s="2"/>
      <c r="G153" s="2"/>
      <c r="H153" s="2"/>
      <c r="I153" s="6"/>
      <c r="J153" s="2"/>
      <c r="K153" s="2"/>
      <c r="L153" s="2"/>
    </row>
    <row r="154" spans="2:12" ht="15.75" customHeight="1" x14ac:dyDescent="0.2">
      <c r="B154" s="2"/>
      <c r="C154" s="3"/>
      <c r="D154" s="4"/>
      <c r="E154" s="5"/>
      <c r="F154" s="2"/>
      <c r="G154" s="2"/>
      <c r="H154" s="2"/>
      <c r="I154" s="6"/>
      <c r="J154" s="2"/>
      <c r="K154" s="2"/>
      <c r="L154" s="2"/>
    </row>
    <row r="155" spans="2:12" ht="15.75" customHeight="1" x14ac:dyDescent="0.2">
      <c r="B155" s="2"/>
      <c r="C155" s="3"/>
      <c r="D155" s="4"/>
      <c r="E155" s="5"/>
      <c r="F155" s="2"/>
      <c r="G155" s="2"/>
      <c r="H155" s="2"/>
      <c r="I155" s="6"/>
      <c r="J155" s="2"/>
      <c r="K155" s="2"/>
      <c r="L155" s="2"/>
    </row>
    <row r="156" spans="2:12" ht="15.75" customHeight="1" x14ac:dyDescent="0.2">
      <c r="B156" s="2"/>
      <c r="C156" s="3"/>
      <c r="D156" s="4"/>
      <c r="E156" s="5"/>
      <c r="F156" s="2"/>
      <c r="G156" s="2"/>
      <c r="H156" s="2"/>
      <c r="I156" s="6"/>
      <c r="J156" s="2"/>
      <c r="K156" s="2"/>
      <c r="L156" s="2"/>
    </row>
    <row r="157" spans="2:12" ht="15.75" customHeight="1" x14ac:dyDescent="0.2">
      <c r="B157" s="2"/>
      <c r="C157" s="3"/>
      <c r="D157" s="4"/>
      <c r="E157" s="5"/>
      <c r="F157" s="2"/>
      <c r="G157" s="2"/>
      <c r="H157" s="2"/>
      <c r="I157" s="6"/>
      <c r="J157" s="2"/>
      <c r="K157" s="2"/>
      <c r="L157" s="2"/>
    </row>
    <row r="158" spans="2:12" ht="15.75" customHeight="1" x14ac:dyDescent="0.2">
      <c r="B158" s="2"/>
      <c r="C158" s="3"/>
      <c r="D158" s="4"/>
      <c r="E158" s="5"/>
      <c r="F158" s="2"/>
      <c r="G158" s="2"/>
      <c r="H158" s="2"/>
      <c r="I158" s="6"/>
      <c r="J158" s="2"/>
      <c r="K158" s="2"/>
      <c r="L158" s="2"/>
    </row>
    <row r="159" spans="2:12" ht="15.75" customHeight="1" x14ac:dyDescent="0.2">
      <c r="B159" s="2"/>
      <c r="C159" s="3"/>
      <c r="D159" s="4"/>
      <c r="E159" s="5"/>
      <c r="F159" s="2"/>
      <c r="G159" s="2"/>
      <c r="H159" s="2"/>
      <c r="I159" s="6"/>
      <c r="J159" s="2"/>
      <c r="K159" s="2"/>
      <c r="L159" s="2"/>
    </row>
    <row r="160" spans="2:12" ht="15.75" customHeight="1" x14ac:dyDescent="0.2">
      <c r="B160" s="2"/>
      <c r="C160" s="3"/>
      <c r="D160" s="4"/>
      <c r="E160" s="5"/>
      <c r="F160" s="2"/>
      <c r="G160" s="2"/>
      <c r="H160" s="2"/>
      <c r="I160" s="6"/>
      <c r="J160" s="2"/>
      <c r="K160" s="2"/>
      <c r="L160" s="2"/>
    </row>
    <row r="161" spans="2:12" ht="15.75" customHeight="1" x14ac:dyDescent="0.2">
      <c r="B161" s="2"/>
      <c r="C161" s="3"/>
      <c r="D161" s="4"/>
      <c r="E161" s="5"/>
      <c r="F161" s="2"/>
      <c r="G161" s="2"/>
      <c r="H161" s="2"/>
      <c r="I161" s="6"/>
      <c r="J161" s="2"/>
      <c r="K161" s="2"/>
      <c r="L161" s="2"/>
    </row>
    <row r="162" spans="2:12" ht="15.75" customHeight="1" x14ac:dyDescent="0.2">
      <c r="B162" s="2"/>
      <c r="C162" s="3"/>
      <c r="D162" s="4"/>
      <c r="E162" s="5"/>
      <c r="F162" s="2"/>
      <c r="G162" s="2"/>
      <c r="H162" s="2"/>
      <c r="I162" s="6"/>
      <c r="J162" s="2"/>
      <c r="K162" s="2"/>
      <c r="L162" s="2"/>
    </row>
    <row r="163" spans="2:12" ht="15.75" customHeight="1" x14ac:dyDescent="0.2">
      <c r="B163" s="2"/>
      <c r="C163" s="3"/>
      <c r="D163" s="4"/>
      <c r="E163" s="5"/>
      <c r="F163" s="2"/>
      <c r="G163" s="2"/>
      <c r="H163" s="2"/>
      <c r="I163" s="6"/>
      <c r="J163" s="2"/>
      <c r="K163" s="2"/>
      <c r="L163" s="2"/>
    </row>
    <row r="164" spans="2:12" ht="15.75" customHeight="1" x14ac:dyDescent="0.2">
      <c r="B164" s="2"/>
      <c r="C164" s="3"/>
      <c r="D164" s="4"/>
      <c r="E164" s="5"/>
      <c r="F164" s="2"/>
      <c r="G164" s="2"/>
      <c r="H164" s="2"/>
      <c r="I164" s="6"/>
      <c r="J164" s="2"/>
      <c r="K164" s="2"/>
      <c r="L164" s="2"/>
    </row>
    <row r="165" spans="2:12" ht="15.75" customHeight="1" x14ac:dyDescent="0.2">
      <c r="B165" s="2"/>
      <c r="C165" s="3"/>
      <c r="D165" s="4"/>
      <c r="E165" s="5"/>
      <c r="F165" s="2"/>
      <c r="G165" s="2"/>
      <c r="H165" s="2"/>
      <c r="I165" s="6"/>
      <c r="J165" s="2"/>
      <c r="K165" s="2"/>
      <c r="L165" s="2"/>
    </row>
    <row r="166" spans="2:12" ht="15.75" customHeight="1" x14ac:dyDescent="0.2">
      <c r="B166" s="2"/>
      <c r="C166" s="3"/>
      <c r="D166" s="4"/>
      <c r="E166" s="5"/>
      <c r="F166" s="2"/>
      <c r="G166" s="2"/>
      <c r="H166" s="2"/>
      <c r="I166" s="6"/>
      <c r="J166" s="2"/>
      <c r="K166" s="2"/>
      <c r="L166" s="2"/>
    </row>
    <row r="167" spans="2:12" ht="15.75" customHeight="1" x14ac:dyDescent="0.2">
      <c r="B167" s="2"/>
      <c r="C167" s="3"/>
      <c r="D167" s="4"/>
      <c r="E167" s="5"/>
      <c r="F167" s="2"/>
      <c r="G167" s="2"/>
      <c r="H167" s="2"/>
      <c r="I167" s="6"/>
      <c r="J167" s="2"/>
      <c r="K167" s="2"/>
      <c r="L167" s="2"/>
    </row>
    <row r="168" spans="2:12" ht="15.75" customHeight="1" x14ac:dyDescent="0.2">
      <c r="B168" s="2"/>
      <c r="C168" s="3"/>
      <c r="D168" s="4"/>
      <c r="E168" s="5"/>
      <c r="F168" s="2"/>
      <c r="G168" s="2"/>
      <c r="H168" s="2"/>
      <c r="I168" s="6"/>
      <c r="J168" s="2"/>
      <c r="K168" s="2"/>
      <c r="L168" s="2"/>
    </row>
    <row r="169" spans="2:12" ht="15.75" customHeight="1" x14ac:dyDescent="0.2">
      <c r="B169" s="2"/>
      <c r="C169" s="3"/>
      <c r="D169" s="4"/>
      <c r="E169" s="5"/>
      <c r="F169" s="2"/>
      <c r="G169" s="2"/>
      <c r="H169" s="2"/>
      <c r="I169" s="6"/>
      <c r="J169" s="2"/>
      <c r="K169" s="2"/>
      <c r="L169" s="2"/>
    </row>
    <row r="170" spans="2:12" ht="15.75" customHeight="1" x14ac:dyDescent="0.2">
      <c r="B170" s="2"/>
      <c r="C170" s="3"/>
      <c r="D170" s="4"/>
      <c r="E170" s="5"/>
      <c r="F170" s="2"/>
      <c r="G170" s="2"/>
      <c r="H170" s="2"/>
      <c r="I170" s="6"/>
      <c r="J170" s="2"/>
      <c r="K170" s="2"/>
      <c r="L170" s="2"/>
    </row>
    <row r="171" spans="2:12" ht="15.75" customHeight="1" x14ac:dyDescent="0.2">
      <c r="B171" s="2"/>
      <c r="C171" s="3"/>
      <c r="D171" s="4"/>
      <c r="E171" s="5"/>
      <c r="F171" s="2"/>
      <c r="G171" s="2"/>
      <c r="H171" s="2"/>
      <c r="I171" s="6"/>
      <c r="J171" s="2"/>
      <c r="K171" s="2"/>
      <c r="L171" s="2"/>
    </row>
    <row r="172" spans="2:12" ht="15.75" customHeight="1" x14ac:dyDescent="0.2">
      <c r="B172" s="2"/>
      <c r="C172" s="3"/>
      <c r="D172" s="4"/>
      <c r="E172" s="5"/>
      <c r="F172" s="2"/>
      <c r="G172" s="2"/>
      <c r="H172" s="2"/>
      <c r="I172" s="6"/>
      <c r="J172" s="2"/>
      <c r="K172" s="2"/>
      <c r="L172" s="2"/>
    </row>
    <row r="173" spans="2:12" ht="15.75" customHeight="1" x14ac:dyDescent="0.2">
      <c r="B173" s="2"/>
      <c r="C173" s="3"/>
      <c r="D173" s="4"/>
      <c r="E173" s="5"/>
      <c r="F173" s="2"/>
      <c r="G173" s="2"/>
      <c r="H173" s="2"/>
      <c r="I173" s="6"/>
      <c r="J173" s="2"/>
      <c r="K173" s="2"/>
      <c r="L173" s="2"/>
    </row>
    <row r="174" spans="2:12" ht="15.75" customHeight="1" x14ac:dyDescent="0.2">
      <c r="B174" s="2"/>
      <c r="C174" s="3"/>
      <c r="D174" s="4"/>
      <c r="E174" s="5"/>
      <c r="F174" s="2"/>
      <c r="G174" s="2"/>
      <c r="H174" s="2"/>
      <c r="I174" s="6"/>
      <c r="J174" s="2"/>
      <c r="K174" s="2"/>
      <c r="L174" s="2"/>
    </row>
    <row r="175" spans="2:12" ht="15.75" customHeight="1" x14ac:dyDescent="0.2">
      <c r="B175" s="2"/>
      <c r="C175" s="3"/>
      <c r="D175" s="4"/>
      <c r="E175" s="5"/>
      <c r="F175" s="2"/>
      <c r="G175" s="2"/>
      <c r="H175" s="2"/>
      <c r="I175" s="6"/>
      <c r="J175" s="2"/>
      <c r="K175" s="2"/>
      <c r="L175" s="2"/>
    </row>
    <row r="176" spans="2:12" ht="15.75" customHeight="1" x14ac:dyDescent="0.2">
      <c r="B176" s="2"/>
      <c r="C176" s="3"/>
      <c r="D176" s="4"/>
      <c r="E176" s="5"/>
      <c r="F176" s="2"/>
      <c r="G176" s="2"/>
      <c r="H176" s="2"/>
      <c r="I176" s="6"/>
      <c r="J176" s="2"/>
      <c r="K176" s="2"/>
      <c r="L176" s="2"/>
    </row>
    <row r="177" spans="2:12" ht="15.75" customHeight="1" x14ac:dyDescent="0.2">
      <c r="B177" s="2"/>
      <c r="C177" s="3"/>
      <c r="D177" s="4"/>
      <c r="E177" s="5"/>
      <c r="F177" s="2"/>
      <c r="G177" s="2"/>
      <c r="H177" s="2"/>
      <c r="I177" s="6"/>
      <c r="J177" s="2"/>
      <c r="K177" s="2"/>
      <c r="L177" s="2"/>
    </row>
    <row r="178" spans="2:12" ht="15.75" customHeight="1" x14ac:dyDescent="0.2">
      <c r="B178" s="2"/>
      <c r="C178" s="3"/>
      <c r="D178" s="4"/>
      <c r="E178" s="5"/>
      <c r="F178" s="2"/>
      <c r="G178" s="2"/>
      <c r="H178" s="2"/>
      <c r="I178" s="6"/>
      <c r="J178" s="2"/>
      <c r="K178" s="2"/>
      <c r="L178" s="2"/>
    </row>
    <row r="179" spans="2:12" ht="15.75" customHeight="1" x14ac:dyDescent="0.2">
      <c r="B179" s="2"/>
      <c r="C179" s="3"/>
      <c r="D179" s="4"/>
      <c r="E179" s="5"/>
      <c r="F179" s="2"/>
      <c r="G179" s="2"/>
      <c r="H179" s="2"/>
      <c r="I179" s="6"/>
      <c r="J179" s="2"/>
      <c r="K179" s="2"/>
      <c r="L179" s="2"/>
    </row>
    <row r="180" spans="2:12" ht="15.75" customHeight="1" x14ac:dyDescent="0.2">
      <c r="B180" s="2"/>
      <c r="C180" s="3"/>
      <c r="D180" s="4"/>
      <c r="E180" s="5"/>
      <c r="F180" s="2"/>
      <c r="G180" s="2"/>
      <c r="H180" s="2"/>
      <c r="I180" s="6"/>
      <c r="J180" s="2"/>
      <c r="K180" s="2"/>
      <c r="L180" s="2"/>
    </row>
    <row r="181" spans="2:12" ht="15.75" customHeight="1" x14ac:dyDescent="0.2">
      <c r="B181" s="2"/>
      <c r="C181" s="3"/>
      <c r="D181" s="4"/>
      <c r="E181" s="5"/>
      <c r="F181" s="2"/>
      <c r="G181" s="2"/>
      <c r="H181" s="2"/>
      <c r="I181" s="6"/>
      <c r="J181" s="2"/>
      <c r="K181" s="2"/>
      <c r="L181" s="2"/>
    </row>
    <row r="182" spans="2:12" ht="15.75" customHeight="1" x14ac:dyDescent="0.2">
      <c r="B182" s="2"/>
      <c r="C182" s="3"/>
      <c r="D182" s="4"/>
      <c r="E182" s="5"/>
      <c r="F182" s="2"/>
      <c r="G182" s="2"/>
      <c r="H182" s="2"/>
      <c r="I182" s="6"/>
      <c r="J182" s="2"/>
      <c r="K182" s="2"/>
      <c r="L182" s="2"/>
    </row>
    <row r="183" spans="2:12" ht="15.75" customHeight="1" x14ac:dyDescent="0.2">
      <c r="B183" s="2"/>
      <c r="C183" s="3"/>
      <c r="D183" s="4"/>
      <c r="E183" s="5"/>
      <c r="F183" s="2"/>
      <c r="G183" s="2"/>
      <c r="H183" s="2"/>
      <c r="I183" s="6"/>
      <c r="J183" s="2"/>
      <c r="K183" s="2"/>
      <c r="L183" s="2"/>
    </row>
    <row r="184" spans="2:12" ht="15.75" customHeight="1" x14ac:dyDescent="0.2">
      <c r="B184" s="2"/>
      <c r="C184" s="3"/>
      <c r="D184" s="4"/>
      <c r="E184" s="5"/>
      <c r="F184" s="2"/>
      <c r="G184" s="2"/>
      <c r="H184" s="2"/>
      <c r="I184" s="6"/>
      <c r="J184" s="2"/>
      <c r="K184" s="2"/>
      <c r="L184" s="2"/>
    </row>
    <row r="185" spans="2:12" ht="15.75" customHeight="1" x14ac:dyDescent="0.2">
      <c r="B185" s="2"/>
      <c r="C185" s="3"/>
      <c r="D185" s="4"/>
      <c r="E185" s="5"/>
      <c r="F185" s="2"/>
      <c r="G185" s="2"/>
      <c r="H185" s="2"/>
      <c r="I185" s="6"/>
      <c r="J185" s="2"/>
      <c r="K185" s="2"/>
      <c r="L185" s="2"/>
    </row>
    <row r="186" spans="2:12" ht="15.75" customHeight="1" x14ac:dyDescent="0.2">
      <c r="B186" s="2"/>
      <c r="C186" s="3"/>
      <c r="D186" s="4"/>
      <c r="E186" s="5"/>
      <c r="F186" s="2"/>
      <c r="G186" s="2"/>
      <c r="H186" s="2"/>
      <c r="I186" s="6"/>
      <c r="J186" s="2"/>
      <c r="K186" s="2"/>
      <c r="L186" s="2"/>
    </row>
    <row r="187" spans="2:12" ht="15.75" customHeight="1" x14ac:dyDescent="0.2">
      <c r="B187" s="2"/>
      <c r="C187" s="3"/>
      <c r="D187" s="4"/>
      <c r="E187" s="5"/>
      <c r="F187" s="2"/>
      <c r="G187" s="2"/>
      <c r="H187" s="2"/>
      <c r="I187" s="6"/>
      <c r="J187" s="2"/>
      <c r="K187" s="2"/>
      <c r="L187" s="2"/>
    </row>
    <row r="188" spans="2:12" ht="15.75" customHeight="1" x14ac:dyDescent="0.2">
      <c r="B188" s="2"/>
      <c r="C188" s="3"/>
      <c r="D188" s="4"/>
      <c r="E188" s="5"/>
      <c r="F188" s="2"/>
      <c r="G188" s="2"/>
      <c r="H188" s="2"/>
      <c r="I188" s="6"/>
      <c r="J188" s="2"/>
      <c r="K188" s="2"/>
      <c r="L188" s="2"/>
    </row>
    <row r="189" spans="2:12" ht="15.75" customHeight="1" x14ac:dyDescent="0.2">
      <c r="B189" s="2"/>
      <c r="C189" s="3"/>
      <c r="D189" s="4"/>
      <c r="E189" s="5"/>
      <c r="F189" s="2"/>
      <c r="G189" s="2"/>
      <c r="H189" s="2"/>
      <c r="I189" s="6"/>
      <c r="J189" s="2"/>
      <c r="K189" s="2"/>
      <c r="L189" s="2"/>
    </row>
    <row r="190" spans="2:12" ht="15.75" customHeight="1" x14ac:dyDescent="0.2">
      <c r="B190" s="2"/>
      <c r="C190" s="3"/>
      <c r="D190" s="4"/>
      <c r="E190" s="5"/>
      <c r="F190" s="2"/>
      <c r="G190" s="2"/>
      <c r="H190" s="2"/>
      <c r="I190" s="6"/>
      <c r="J190" s="2"/>
      <c r="K190" s="2"/>
      <c r="L190" s="2"/>
    </row>
    <row r="191" spans="2:12" ht="15.75" customHeight="1" x14ac:dyDescent="0.2">
      <c r="B191" s="2"/>
      <c r="C191" s="3"/>
      <c r="D191" s="4"/>
      <c r="E191" s="5"/>
      <c r="F191" s="2"/>
      <c r="G191" s="2"/>
      <c r="H191" s="2"/>
      <c r="I191" s="6"/>
      <c r="J191" s="2"/>
      <c r="K191" s="2"/>
      <c r="L191" s="2"/>
    </row>
    <row r="192" spans="2:12" ht="15.75" customHeight="1" x14ac:dyDescent="0.2">
      <c r="B192" s="2"/>
      <c r="C192" s="3"/>
      <c r="D192" s="4"/>
      <c r="E192" s="5"/>
      <c r="F192" s="2"/>
      <c r="G192" s="2"/>
      <c r="H192" s="2"/>
      <c r="I192" s="6"/>
      <c r="J192" s="2"/>
      <c r="K192" s="2"/>
      <c r="L192" s="2"/>
    </row>
    <row r="193" spans="2:12" ht="15.75" customHeight="1" x14ac:dyDescent="0.2">
      <c r="B193" s="2"/>
      <c r="C193" s="3"/>
      <c r="D193" s="4"/>
      <c r="E193" s="5"/>
      <c r="F193" s="2"/>
      <c r="G193" s="2"/>
      <c r="H193" s="2"/>
      <c r="I193" s="6"/>
      <c r="J193" s="2"/>
      <c r="K193" s="2"/>
      <c r="L193" s="2"/>
    </row>
    <row r="194" spans="2:12" ht="15.75" customHeight="1" x14ac:dyDescent="0.2">
      <c r="B194" s="2"/>
      <c r="C194" s="3"/>
      <c r="D194" s="4"/>
      <c r="E194" s="5"/>
      <c r="F194" s="2"/>
      <c r="G194" s="2"/>
      <c r="H194" s="2"/>
      <c r="I194" s="6"/>
      <c r="J194" s="2"/>
      <c r="K194" s="2"/>
      <c r="L194" s="2"/>
    </row>
    <row r="195" spans="2:12" ht="15.75" customHeight="1" x14ac:dyDescent="0.2">
      <c r="B195" s="2"/>
      <c r="C195" s="3"/>
      <c r="D195" s="4"/>
      <c r="E195" s="5"/>
      <c r="F195" s="2"/>
      <c r="G195" s="2"/>
      <c r="H195" s="2"/>
      <c r="I195" s="6"/>
      <c r="J195" s="2"/>
      <c r="K195" s="2"/>
      <c r="L195" s="2"/>
    </row>
    <row r="196" spans="2:12" ht="15.75" customHeight="1" x14ac:dyDescent="0.2">
      <c r="B196" s="2"/>
      <c r="C196" s="3"/>
      <c r="D196" s="4"/>
      <c r="E196" s="5"/>
      <c r="F196" s="2"/>
      <c r="G196" s="2"/>
      <c r="H196" s="2"/>
      <c r="I196" s="6"/>
      <c r="J196" s="2"/>
      <c r="K196" s="2"/>
      <c r="L196" s="2"/>
    </row>
    <row r="197" spans="2:12" ht="15.75" customHeight="1" x14ac:dyDescent="0.2">
      <c r="B197" s="2"/>
      <c r="C197" s="3"/>
      <c r="D197" s="4"/>
      <c r="E197" s="5"/>
      <c r="F197" s="2"/>
      <c r="G197" s="2"/>
      <c r="H197" s="2"/>
      <c r="I197" s="6"/>
      <c r="J197" s="2"/>
      <c r="K197" s="2"/>
      <c r="L197" s="2"/>
    </row>
    <row r="198" spans="2:12" ht="15.75" customHeight="1" x14ac:dyDescent="0.2">
      <c r="B198" s="2"/>
      <c r="C198" s="3"/>
      <c r="D198" s="4"/>
      <c r="E198" s="5"/>
      <c r="F198" s="2"/>
      <c r="G198" s="2"/>
      <c r="H198" s="2"/>
      <c r="I198" s="6"/>
      <c r="J198" s="2"/>
      <c r="K198" s="2"/>
      <c r="L198" s="2"/>
    </row>
    <row r="199" spans="2:12" ht="15.75" customHeight="1" x14ac:dyDescent="0.2">
      <c r="B199" s="2"/>
      <c r="C199" s="3"/>
      <c r="D199" s="4"/>
      <c r="E199" s="5"/>
      <c r="F199" s="2"/>
      <c r="G199" s="2"/>
      <c r="H199" s="2"/>
      <c r="I199" s="6"/>
      <c r="J199" s="2"/>
      <c r="K199" s="2"/>
      <c r="L199" s="2"/>
    </row>
    <row r="200" spans="2:12" ht="15.75" customHeight="1" x14ac:dyDescent="0.2">
      <c r="B200" s="2"/>
      <c r="C200" s="3"/>
      <c r="D200" s="4"/>
      <c r="E200" s="5"/>
      <c r="F200" s="2"/>
      <c r="G200" s="2"/>
      <c r="H200" s="2"/>
      <c r="I200" s="6"/>
      <c r="J200" s="2"/>
      <c r="K200" s="2"/>
      <c r="L200" s="2"/>
    </row>
    <row r="201" spans="2:12" ht="15.75" customHeight="1" x14ac:dyDescent="0.2">
      <c r="B201" s="2"/>
      <c r="C201" s="3"/>
      <c r="D201" s="4"/>
      <c r="E201" s="5"/>
      <c r="F201" s="2"/>
      <c r="G201" s="2"/>
      <c r="H201" s="2"/>
      <c r="I201" s="6"/>
      <c r="J201" s="2"/>
      <c r="K201" s="2"/>
      <c r="L201" s="2"/>
    </row>
    <row r="202" spans="2:12" ht="15.75" customHeight="1" x14ac:dyDescent="0.2">
      <c r="B202" s="2"/>
      <c r="C202" s="3"/>
      <c r="D202" s="4"/>
      <c r="E202" s="5"/>
      <c r="F202" s="2"/>
      <c r="G202" s="2"/>
      <c r="H202" s="2"/>
      <c r="I202" s="6"/>
      <c r="J202" s="2"/>
      <c r="K202" s="2"/>
      <c r="L202" s="2"/>
    </row>
    <row r="203" spans="2:12" ht="15.75" customHeight="1" x14ac:dyDescent="0.2">
      <c r="B203" s="2"/>
      <c r="C203" s="3"/>
      <c r="D203" s="4"/>
      <c r="E203" s="5"/>
      <c r="F203" s="2"/>
      <c r="G203" s="2"/>
      <c r="H203" s="2"/>
      <c r="I203" s="6"/>
      <c r="J203" s="2"/>
      <c r="K203" s="2"/>
      <c r="L203" s="2"/>
    </row>
    <row r="204" spans="2:12" ht="15.75" customHeight="1" x14ac:dyDescent="0.2">
      <c r="B204" s="2"/>
      <c r="C204" s="3"/>
      <c r="D204" s="4"/>
      <c r="E204" s="5"/>
      <c r="F204" s="2"/>
      <c r="G204" s="2"/>
      <c r="H204" s="2"/>
      <c r="I204" s="6"/>
      <c r="J204" s="2"/>
      <c r="K204" s="2"/>
      <c r="L204" s="2"/>
    </row>
    <row r="205" spans="2:12" ht="15.75" customHeight="1" x14ac:dyDescent="0.2">
      <c r="B205" s="2"/>
      <c r="C205" s="3"/>
      <c r="D205" s="4"/>
      <c r="E205" s="5"/>
      <c r="F205" s="2"/>
      <c r="G205" s="2"/>
      <c r="H205" s="2"/>
      <c r="I205" s="6"/>
      <c r="J205" s="2"/>
      <c r="K205" s="2"/>
      <c r="L205" s="2"/>
    </row>
    <row r="206" spans="2:12" ht="15.75" customHeight="1" x14ac:dyDescent="0.2">
      <c r="B206" s="2"/>
      <c r="C206" s="3"/>
      <c r="D206" s="4"/>
      <c r="E206" s="5"/>
      <c r="F206" s="2"/>
      <c r="G206" s="2"/>
      <c r="H206" s="2"/>
      <c r="I206" s="6"/>
      <c r="J206" s="2"/>
      <c r="K206" s="2"/>
      <c r="L206" s="2"/>
    </row>
    <row r="207" spans="2:12" ht="15.75" customHeight="1" x14ac:dyDescent="0.2">
      <c r="B207" s="2"/>
      <c r="C207" s="3"/>
      <c r="D207" s="4"/>
      <c r="E207" s="5"/>
      <c r="F207" s="2"/>
      <c r="G207" s="2"/>
      <c r="H207" s="2"/>
      <c r="I207" s="6"/>
      <c r="J207" s="2"/>
      <c r="K207" s="2"/>
      <c r="L207" s="2"/>
    </row>
    <row r="208" spans="2:12" ht="15.75" customHeight="1" x14ac:dyDescent="0.2">
      <c r="B208" s="2"/>
      <c r="C208" s="3"/>
      <c r="D208" s="4"/>
      <c r="E208" s="5"/>
      <c r="F208" s="2"/>
      <c r="G208" s="2"/>
      <c r="H208" s="2"/>
      <c r="I208" s="6"/>
      <c r="J208" s="2"/>
      <c r="K208" s="2"/>
      <c r="L208" s="2"/>
    </row>
    <row r="209" spans="2:12" ht="15.75" customHeight="1" x14ac:dyDescent="0.2">
      <c r="B209" s="2"/>
      <c r="C209" s="3"/>
      <c r="D209" s="4"/>
      <c r="E209" s="5"/>
      <c r="F209" s="2"/>
      <c r="G209" s="2"/>
      <c r="H209" s="2"/>
      <c r="I209" s="6"/>
      <c r="J209" s="2"/>
      <c r="K209" s="2"/>
      <c r="L209" s="2"/>
    </row>
    <row r="210" spans="2:12" ht="15.75" customHeight="1" x14ac:dyDescent="0.2">
      <c r="B210" s="2"/>
      <c r="C210" s="3"/>
      <c r="D210" s="4"/>
      <c r="E210" s="5"/>
      <c r="F210" s="2"/>
      <c r="G210" s="2"/>
      <c r="H210" s="2"/>
      <c r="I210" s="6"/>
      <c r="J210" s="2"/>
      <c r="K210" s="2"/>
      <c r="L210" s="2"/>
    </row>
    <row r="211" spans="2:12" ht="15.75" customHeight="1" x14ac:dyDescent="0.2">
      <c r="B211" s="2"/>
      <c r="C211" s="3"/>
      <c r="D211" s="4"/>
      <c r="E211" s="5"/>
      <c r="F211" s="2"/>
      <c r="G211" s="2"/>
      <c r="H211" s="2"/>
      <c r="I211" s="6"/>
      <c r="J211" s="2"/>
      <c r="K211" s="2"/>
      <c r="L211" s="2"/>
    </row>
    <row r="212" spans="2:12" ht="15.75" customHeight="1" x14ac:dyDescent="0.2">
      <c r="B212" s="2"/>
      <c r="C212" s="3"/>
      <c r="D212" s="4"/>
      <c r="E212" s="5"/>
      <c r="F212" s="2"/>
      <c r="G212" s="2"/>
      <c r="H212" s="2"/>
      <c r="I212" s="6"/>
      <c r="J212" s="2"/>
      <c r="K212" s="2"/>
      <c r="L212" s="2"/>
    </row>
    <row r="213" spans="2:12" ht="15.75" customHeight="1" x14ac:dyDescent="0.2">
      <c r="B213" s="2"/>
      <c r="C213" s="3"/>
      <c r="D213" s="4"/>
      <c r="E213" s="5"/>
      <c r="F213" s="2"/>
      <c r="G213" s="2"/>
      <c r="H213" s="2"/>
      <c r="I213" s="6"/>
      <c r="J213" s="2"/>
      <c r="K213" s="2"/>
      <c r="L213" s="2"/>
    </row>
    <row r="214" spans="2:12" ht="15.75" customHeight="1" x14ac:dyDescent="0.2">
      <c r="B214" s="2"/>
      <c r="C214" s="3"/>
      <c r="D214" s="4"/>
      <c r="E214" s="5"/>
      <c r="F214" s="2"/>
      <c r="G214" s="2"/>
      <c r="H214" s="2"/>
      <c r="I214" s="6"/>
      <c r="J214" s="2"/>
      <c r="K214" s="2"/>
      <c r="L214" s="2"/>
    </row>
    <row r="215" spans="2:12" ht="15.75" customHeight="1" x14ac:dyDescent="0.2">
      <c r="B215" s="2"/>
      <c r="C215" s="3"/>
      <c r="D215" s="4"/>
      <c r="E215" s="5"/>
      <c r="F215" s="2"/>
      <c r="G215" s="2"/>
      <c r="H215" s="2"/>
      <c r="I215" s="6"/>
      <c r="J215" s="2"/>
      <c r="K215" s="2"/>
      <c r="L215" s="2"/>
    </row>
    <row r="216" spans="2:12" ht="15.75" customHeight="1" x14ac:dyDescent="0.2">
      <c r="B216" s="2"/>
      <c r="C216" s="3"/>
      <c r="D216" s="4"/>
      <c r="E216" s="5"/>
      <c r="F216" s="2"/>
      <c r="G216" s="2"/>
      <c r="H216" s="2"/>
      <c r="I216" s="6"/>
      <c r="J216" s="2"/>
      <c r="K216" s="2"/>
      <c r="L216" s="2"/>
    </row>
    <row r="217" spans="2:12" ht="15.75" customHeight="1" x14ac:dyDescent="0.2">
      <c r="B217" s="2"/>
      <c r="C217" s="3"/>
      <c r="D217" s="4"/>
      <c r="E217" s="5"/>
      <c r="F217" s="2"/>
      <c r="G217" s="2"/>
      <c r="H217" s="2"/>
      <c r="I217" s="6"/>
      <c r="J217" s="2"/>
      <c r="K217" s="2"/>
      <c r="L217" s="2"/>
    </row>
    <row r="218" spans="2:12" ht="15.75" customHeight="1" x14ac:dyDescent="0.2">
      <c r="B218" s="2"/>
      <c r="C218" s="3"/>
      <c r="D218" s="4"/>
      <c r="E218" s="5"/>
      <c r="F218" s="2"/>
      <c r="G218" s="2"/>
      <c r="H218" s="2"/>
      <c r="I218" s="6"/>
      <c r="J218" s="2"/>
      <c r="K218" s="2"/>
      <c r="L218" s="2"/>
    </row>
    <row r="219" spans="2:12" ht="15.75" customHeight="1" x14ac:dyDescent="0.2">
      <c r="B219" s="2"/>
      <c r="C219" s="3"/>
      <c r="D219" s="4"/>
      <c r="E219" s="5"/>
      <c r="F219" s="2"/>
      <c r="G219" s="2"/>
      <c r="H219" s="2"/>
      <c r="I219" s="6"/>
      <c r="J219" s="2"/>
      <c r="K219" s="2"/>
      <c r="L219" s="2"/>
    </row>
    <row r="220" spans="2:12" ht="15.75" customHeight="1" x14ac:dyDescent="0.2">
      <c r="B220" s="2"/>
      <c r="C220" s="3"/>
      <c r="D220" s="4"/>
      <c r="E220" s="5"/>
      <c r="F220" s="2"/>
      <c r="G220" s="2"/>
      <c r="H220" s="2"/>
      <c r="I220" s="6"/>
      <c r="J220" s="2"/>
      <c r="K220" s="2"/>
      <c r="L220" s="2"/>
    </row>
    <row r="221" spans="2:12" ht="15.75" customHeight="1" x14ac:dyDescent="0.2">
      <c r="B221" s="2"/>
      <c r="C221" s="3"/>
      <c r="D221" s="4"/>
      <c r="E221" s="5"/>
      <c r="F221" s="2"/>
      <c r="G221" s="2"/>
      <c r="H221" s="2"/>
      <c r="I221" s="6"/>
      <c r="J221" s="2"/>
      <c r="K221" s="2"/>
      <c r="L221" s="2"/>
    </row>
    <row r="222" spans="2:12" ht="15.75" customHeight="1" x14ac:dyDescent="0.2">
      <c r="B222" s="2"/>
      <c r="C222" s="3"/>
      <c r="D222" s="4"/>
      <c r="E222" s="5"/>
      <c r="F222" s="2"/>
      <c r="G222" s="2"/>
      <c r="H222" s="2"/>
      <c r="I222" s="6"/>
      <c r="J222" s="2"/>
      <c r="K222" s="2"/>
      <c r="L222" s="2"/>
    </row>
    <row r="223" spans="2:12" ht="15.75" customHeight="1" x14ac:dyDescent="0.2">
      <c r="B223" s="2"/>
      <c r="C223" s="3"/>
      <c r="D223" s="4"/>
      <c r="E223" s="5"/>
      <c r="F223" s="2"/>
      <c r="G223" s="2"/>
      <c r="H223" s="2"/>
      <c r="I223" s="6"/>
      <c r="J223" s="2"/>
      <c r="K223" s="2"/>
      <c r="L223" s="2"/>
    </row>
    <row r="224" spans="2:12" ht="15.75" customHeight="1" x14ac:dyDescent="0.2">
      <c r="B224" s="2"/>
      <c r="C224" s="3"/>
      <c r="D224" s="4"/>
      <c r="E224" s="5"/>
      <c r="F224" s="2"/>
      <c r="G224" s="2"/>
      <c r="H224" s="2"/>
      <c r="I224" s="6"/>
      <c r="J224" s="2"/>
      <c r="K224" s="2"/>
      <c r="L224" s="2"/>
    </row>
    <row r="225" spans="2:12" ht="15.75" customHeight="1" x14ac:dyDescent="0.2">
      <c r="B225" s="2"/>
      <c r="C225" s="3"/>
      <c r="D225" s="4"/>
      <c r="E225" s="5"/>
      <c r="F225" s="2"/>
      <c r="G225" s="2"/>
      <c r="H225" s="2"/>
      <c r="I225" s="6"/>
      <c r="J225" s="2"/>
      <c r="K225" s="2"/>
      <c r="L225" s="2"/>
    </row>
    <row r="226" spans="2:12" ht="15.75" customHeight="1" x14ac:dyDescent="0.2">
      <c r="B226" s="2"/>
      <c r="C226" s="3"/>
      <c r="D226" s="4"/>
      <c r="E226" s="5"/>
      <c r="F226" s="2"/>
      <c r="G226" s="2"/>
      <c r="H226" s="2"/>
      <c r="I226" s="6"/>
      <c r="J226" s="2"/>
      <c r="K226" s="2"/>
      <c r="L226" s="2"/>
    </row>
    <row r="227" spans="2:12" ht="15.75" customHeight="1" x14ac:dyDescent="0.2">
      <c r="B227" s="2"/>
      <c r="C227" s="3"/>
      <c r="D227" s="4"/>
      <c r="E227" s="5"/>
      <c r="F227" s="2"/>
      <c r="G227" s="2"/>
      <c r="H227" s="2"/>
      <c r="I227" s="6"/>
      <c r="J227" s="2"/>
      <c r="K227" s="2"/>
      <c r="L227" s="2"/>
    </row>
    <row r="228" spans="2:12" ht="15.75" customHeight="1" x14ac:dyDescent="0.2">
      <c r="B228" s="2"/>
      <c r="C228" s="3"/>
      <c r="D228" s="4"/>
      <c r="E228" s="5"/>
      <c r="F228" s="2"/>
      <c r="G228" s="2"/>
      <c r="H228" s="2"/>
      <c r="I228" s="6"/>
      <c r="J228" s="2"/>
      <c r="K228" s="2"/>
      <c r="L228" s="2"/>
    </row>
    <row r="229" spans="2:12" ht="15.75" customHeight="1" x14ac:dyDescent="0.2">
      <c r="B229" s="2"/>
      <c r="C229" s="3"/>
      <c r="D229" s="4"/>
      <c r="E229" s="5"/>
      <c r="F229" s="2"/>
      <c r="G229" s="2"/>
      <c r="H229" s="2"/>
      <c r="I229" s="6"/>
      <c r="J229" s="2"/>
      <c r="K229" s="2"/>
      <c r="L229" s="2"/>
    </row>
    <row r="230" spans="2:12" ht="15.75" customHeight="1" x14ac:dyDescent="0.2">
      <c r="B230" s="2"/>
      <c r="C230" s="3"/>
      <c r="D230" s="4"/>
      <c r="E230" s="5"/>
      <c r="F230" s="2"/>
      <c r="G230" s="2"/>
      <c r="H230" s="2"/>
      <c r="I230" s="6"/>
      <c r="J230" s="2"/>
      <c r="K230" s="2"/>
      <c r="L230" s="2"/>
    </row>
    <row r="231" spans="2:12" ht="15.75" customHeight="1" x14ac:dyDescent="0.2">
      <c r="B231" s="2"/>
      <c r="C231" s="3"/>
      <c r="D231" s="4"/>
      <c r="E231" s="5"/>
      <c r="F231" s="2"/>
      <c r="G231" s="2"/>
      <c r="H231" s="2"/>
      <c r="I231" s="6"/>
      <c r="J231" s="2"/>
      <c r="K231" s="2"/>
      <c r="L231" s="2"/>
    </row>
    <row r="232" spans="2:12" ht="15.75" customHeight="1" x14ac:dyDescent="0.2">
      <c r="B232" s="2"/>
      <c r="C232" s="3"/>
      <c r="D232" s="4"/>
      <c r="E232" s="5"/>
      <c r="F232" s="2"/>
      <c r="G232" s="2"/>
      <c r="H232" s="2"/>
      <c r="I232" s="6"/>
      <c r="J232" s="2"/>
      <c r="K232" s="2"/>
      <c r="L232" s="2"/>
    </row>
    <row r="233" spans="2:12" ht="15.75" customHeight="1" x14ac:dyDescent="0.2">
      <c r="B233" s="2"/>
      <c r="C233" s="3"/>
      <c r="D233" s="4"/>
      <c r="E233" s="5"/>
      <c r="F233" s="2"/>
      <c r="G233" s="2"/>
      <c r="H233" s="2"/>
      <c r="I233" s="6"/>
      <c r="J233" s="2"/>
      <c r="K233" s="2"/>
      <c r="L233" s="2"/>
    </row>
    <row r="234" spans="2:12" ht="15.75" customHeight="1" x14ac:dyDescent="0.2">
      <c r="B234" s="2"/>
      <c r="C234" s="3"/>
      <c r="D234" s="4"/>
      <c r="E234" s="5"/>
      <c r="F234" s="2"/>
      <c r="G234" s="2"/>
      <c r="H234" s="2"/>
      <c r="I234" s="6"/>
      <c r="J234" s="2"/>
      <c r="K234" s="2"/>
      <c r="L234" s="2"/>
    </row>
    <row r="235" spans="2:12" ht="15.75" customHeight="1" x14ac:dyDescent="0.2">
      <c r="B235" s="2"/>
      <c r="C235" s="3"/>
      <c r="D235" s="4"/>
      <c r="E235" s="5"/>
      <c r="F235" s="2"/>
      <c r="G235" s="2"/>
      <c r="H235" s="2"/>
      <c r="I235" s="6"/>
      <c r="J235" s="2"/>
      <c r="K235" s="2"/>
      <c r="L235" s="2"/>
    </row>
    <row r="236" spans="2:12" ht="15.75" customHeight="1" x14ac:dyDescent="0.2">
      <c r="B236" s="2"/>
      <c r="C236" s="3"/>
      <c r="D236" s="4"/>
      <c r="E236" s="5"/>
      <c r="F236" s="2"/>
      <c r="G236" s="2"/>
      <c r="H236" s="2"/>
      <c r="I236" s="6"/>
      <c r="J236" s="2"/>
      <c r="K236" s="2"/>
      <c r="L236" s="2"/>
    </row>
    <row r="237" spans="2:12" ht="15.75" customHeight="1" x14ac:dyDescent="0.2">
      <c r="B237" s="2"/>
      <c r="C237" s="3"/>
      <c r="D237" s="4"/>
      <c r="E237" s="5"/>
      <c r="F237" s="2"/>
      <c r="G237" s="2"/>
      <c r="H237" s="2"/>
      <c r="I237" s="6"/>
      <c r="J237" s="2"/>
      <c r="K237" s="2"/>
      <c r="L237" s="2"/>
    </row>
    <row r="238" spans="2:12" ht="15.75" customHeight="1" x14ac:dyDescent="0.2">
      <c r="B238" s="2"/>
      <c r="C238" s="3"/>
      <c r="D238" s="4"/>
      <c r="E238" s="5"/>
      <c r="F238" s="2"/>
      <c r="G238" s="2"/>
      <c r="H238" s="2"/>
      <c r="I238" s="6"/>
      <c r="J238" s="2"/>
      <c r="K238" s="2"/>
      <c r="L238" s="2"/>
    </row>
    <row r="239" spans="2:12" ht="15.75" customHeight="1" x14ac:dyDescent="0.2">
      <c r="B239" s="2"/>
      <c r="C239" s="3"/>
      <c r="D239" s="4"/>
      <c r="E239" s="5"/>
      <c r="F239" s="2"/>
      <c r="G239" s="2"/>
      <c r="H239" s="2"/>
      <c r="I239" s="6"/>
      <c r="J239" s="2"/>
      <c r="K239" s="2"/>
      <c r="L239" s="2"/>
    </row>
    <row r="240" spans="2:12" ht="15.75" customHeight="1" x14ac:dyDescent="0.2">
      <c r="B240" s="2"/>
      <c r="C240" s="3"/>
      <c r="D240" s="4"/>
      <c r="E240" s="5"/>
      <c r="F240" s="2"/>
      <c r="G240" s="2"/>
      <c r="H240" s="2"/>
      <c r="I240" s="6"/>
      <c r="J240" s="2"/>
      <c r="K240" s="2"/>
      <c r="L240" s="2"/>
    </row>
    <row r="241" spans="2:12" ht="15.75" customHeight="1" x14ac:dyDescent="0.2">
      <c r="B241" s="2"/>
      <c r="C241" s="3"/>
      <c r="D241" s="4"/>
      <c r="E241" s="5"/>
      <c r="F241" s="2"/>
      <c r="G241" s="2"/>
      <c r="H241" s="2"/>
      <c r="I241" s="6"/>
      <c r="J241" s="2"/>
      <c r="K241" s="2"/>
      <c r="L241" s="2"/>
    </row>
    <row r="242" spans="2:12" ht="15.75" customHeight="1" x14ac:dyDescent="0.2">
      <c r="B242" s="2"/>
      <c r="C242" s="3"/>
      <c r="D242" s="4"/>
      <c r="E242" s="5"/>
      <c r="F242" s="2"/>
      <c r="G242" s="2"/>
      <c r="H242" s="2"/>
      <c r="I242" s="6"/>
      <c r="J242" s="2"/>
      <c r="K242" s="2"/>
      <c r="L242" s="2"/>
    </row>
    <row r="243" spans="2:12" ht="15.75" customHeight="1" x14ac:dyDescent="0.2">
      <c r="B243" s="2"/>
      <c r="C243" s="3"/>
      <c r="D243" s="4"/>
      <c r="E243" s="5"/>
      <c r="F243" s="2"/>
      <c r="G243" s="2"/>
      <c r="H243" s="2"/>
      <c r="I243" s="6"/>
      <c r="J243" s="2"/>
      <c r="K243" s="2"/>
      <c r="L243" s="2"/>
    </row>
    <row r="244" spans="2:12" ht="15.75" customHeight="1" x14ac:dyDescent="0.2">
      <c r="B244" s="2"/>
      <c r="C244" s="3"/>
      <c r="D244" s="4"/>
      <c r="E244" s="5"/>
      <c r="F244" s="2"/>
      <c r="G244" s="2"/>
      <c r="H244" s="2"/>
      <c r="I244" s="6"/>
      <c r="J244" s="2"/>
      <c r="K244" s="2"/>
      <c r="L244" s="2"/>
    </row>
    <row r="245" spans="2:12" ht="15.75" customHeight="1" x14ac:dyDescent="0.2">
      <c r="B245" s="2"/>
      <c r="C245" s="3"/>
      <c r="D245" s="4"/>
      <c r="E245" s="5"/>
      <c r="F245" s="2"/>
      <c r="G245" s="2"/>
      <c r="H245" s="2"/>
      <c r="I245" s="6"/>
      <c r="J245" s="2"/>
      <c r="K245" s="2"/>
      <c r="L245" s="2"/>
    </row>
    <row r="246" spans="2:12" ht="15.75" customHeight="1" x14ac:dyDescent="0.2">
      <c r="B246" s="2"/>
      <c r="C246" s="3"/>
      <c r="D246" s="4"/>
      <c r="E246" s="5"/>
      <c r="F246" s="2"/>
      <c r="G246" s="2"/>
      <c r="H246" s="2"/>
      <c r="I246" s="6"/>
      <c r="J246" s="2"/>
      <c r="K246" s="2"/>
      <c r="L246" s="2"/>
    </row>
    <row r="247" spans="2:12" ht="15.75" customHeight="1" x14ac:dyDescent="0.2">
      <c r="B247" s="2"/>
      <c r="C247" s="3"/>
      <c r="D247" s="4"/>
      <c r="E247" s="5"/>
      <c r="F247" s="2"/>
      <c r="G247" s="2"/>
      <c r="H247" s="2"/>
      <c r="I247" s="6"/>
      <c r="J247" s="2"/>
      <c r="K247" s="2"/>
      <c r="L247" s="2"/>
    </row>
    <row r="248" spans="2:12" ht="15.75" customHeight="1" x14ac:dyDescent="0.2">
      <c r="B248" s="2"/>
      <c r="C248" s="3"/>
      <c r="D248" s="4"/>
      <c r="E248" s="5"/>
      <c r="F248" s="2"/>
      <c r="G248" s="2"/>
      <c r="H248" s="2"/>
      <c r="I248" s="6"/>
      <c r="J248" s="2"/>
      <c r="K248" s="2"/>
      <c r="L248" s="2"/>
    </row>
    <row r="249" spans="2:12" ht="15.75" customHeight="1" x14ac:dyDescent="0.2">
      <c r="B249" s="2"/>
      <c r="C249" s="3"/>
      <c r="D249" s="4"/>
      <c r="E249" s="5"/>
      <c r="F249" s="2"/>
      <c r="G249" s="2"/>
      <c r="H249" s="2"/>
      <c r="I249" s="6"/>
      <c r="J249" s="2"/>
      <c r="K249" s="2"/>
      <c r="L249" s="2"/>
    </row>
    <row r="250" spans="2:12" ht="15.75" customHeight="1" x14ac:dyDescent="0.2">
      <c r="B250" s="2"/>
      <c r="C250" s="3"/>
      <c r="D250" s="4"/>
      <c r="E250" s="5"/>
      <c r="F250" s="2"/>
      <c r="G250" s="2"/>
      <c r="H250" s="2"/>
      <c r="I250" s="6"/>
      <c r="J250" s="2"/>
      <c r="K250" s="2"/>
      <c r="L250" s="2"/>
    </row>
    <row r="251" spans="2:12" ht="15.75" customHeight="1" x14ac:dyDescent="0.2">
      <c r="B251" s="2"/>
      <c r="C251" s="3"/>
      <c r="D251" s="4"/>
      <c r="E251" s="5"/>
      <c r="F251" s="2"/>
      <c r="G251" s="2"/>
      <c r="H251" s="2"/>
      <c r="I251" s="6"/>
      <c r="J251" s="2"/>
      <c r="K251" s="2"/>
      <c r="L251" s="2"/>
    </row>
    <row r="252" spans="2:12" ht="15.75" customHeight="1" x14ac:dyDescent="0.2">
      <c r="B252" s="2"/>
      <c r="C252" s="3"/>
      <c r="D252" s="4"/>
      <c r="E252" s="5"/>
      <c r="F252" s="2"/>
      <c r="G252" s="2"/>
      <c r="H252" s="2"/>
      <c r="I252" s="6"/>
      <c r="J252" s="2"/>
      <c r="K252" s="2"/>
      <c r="L252" s="2"/>
    </row>
    <row r="253" spans="2:12" ht="15.75" customHeight="1" x14ac:dyDescent="0.2">
      <c r="B253" s="2"/>
      <c r="C253" s="3"/>
      <c r="D253" s="4"/>
      <c r="E253" s="5"/>
      <c r="F253" s="2"/>
      <c r="G253" s="2"/>
      <c r="H253" s="2"/>
      <c r="I253" s="6"/>
      <c r="J253" s="2"/>
      <c r="K253" s="2"/>
      <c r="L253" s="2"/>
    </row>
    <row r="254" spans="2:12" ht="15.75" customHeight="1" x14ac:dyDescent="0.2">
      <c r="B254" s="2"/>
      <c r="C254" s="3"/>
      <c r="D254" s="4"/>
      <c r="E254" s="5"/>
      <c r="F254" s="2"/>
      <c r="G254" s="2"/>
      <c r="H254" s="2"/>
      <c r="I254" s="6"/>
      <c r="J254" s="2"/>
      <c r="K254" s="2"/>
      <c r="L254" s="2"/>
    </row>
    <row r="255" spans="2:12" ht="15.75" customHeight="1" x14ac:dyDescent="0.2">
      <c r="B255" s="2"/>
      <c r="C255" s="3"/>
      <c r="D255" s="4"/>
      <c r="E255" s="5"/>
      <c r="F255" s="2"/>
      <c r="G255" s="2"/>
      <c r="H255" s="2"/>
      <c r="I255" s="6"/>
      <c r="J255" s="2"/>
      <c r="K255" s="2"/>
      <c r="L255" s="2"/>
    </row>
    <row r="256" spans="2:12" ht="15.75" customHeight="1" x14ac:dyDescent="0.2">
      <c r="B256" s="2"/>
      <c r="C256" s="3"/>
      <c r="D256" s="4"/>
      <c r="E256" s="5"/>
      <c r="F256" s="2"/>
      <c r="G256" s="2"/>
      <c r="H256" s="2"/>
      <c r="I256" s="6"/>
      <c r="J256" s="2"/>
      <c r="K256" s="2"/>
      <c r="L256" s="2"/>
    </row>
    <row r="257" spans="2:12" ht="15.75" customHeight="1" x14ac:dyDescent="0.2">
      <c r="B257" s="2"/>
      <c r="C257" s="3"/>
      <c r="D257" s="4"/>
      <c r="E257" s="5"/>
      <c r="F257" s="2"/>
      <c r="G257" s="2"/>
      <c r="H257" s="2"/>
      <c r="I257" s="6"/>
      <c r="J257" s="2"/>
      <c r="K257" s="2"/>
      <c r="L257" s="2"/>
    </row>
    <row r="258" spans="2:12" ht="15.75" customHeight="1" x14ac:dyDescent="0.2">
      <c r="B258" s="2"/>
      <c r="C258" s="3"/>
      <c r="D258" s="4"/>
      <c r="E258" s="5"/>
      <c r="F258" s="2"/>
      <c r="G258" s="2"/>
      <c r="H258" s="2"/>
      <c r="I258" s="6"/>
      <c r="J258" s="2"/>
      <c r="K258" s="2"/>
      <c r="L258" s="2"/>
    </row>
    <row r="259" spans="2:12" ht="15.75" customHeight="1" x14ac:dyDescent="0.2">
      <c r="B259" s="2"/>
      <c r="C259" s="3"/>
      <c r="D259" s="4"/>
      <c r="E259" s="5"/>
      <c r="F259" s="2"/>
      <c r="G259" s="2"/>
      <c r="H259" s="2"/>
      <c r="I259" s="6"/>
      <c r="J259" s="2"/>
      <c r="K259" s="2"/>
      <c r="L259" s="2"/>
    </row>
    <row r="260" spans="2:12" ht="15.75" customHeight="1" x14ac:dyDescent="0.2">
      <c r="B260" s="2"/>
      <c r="C260" s="3"/>
      <c r="D260" s="4"/>
      <c r="E260" s="5"/>
      <c r="F260" s="2"/>
      <c r="G260" s="2"/>
      <c r="H260" s="2"/>
      <c r="I260" s="6"/>
      <c r="J260" s="2"/>
      <c r="K260" s="2"/>
      <c r="L260" s="2"/>
    </row>
    <row r="261" spans="2:12" ht="15.75" customHeight="1" x14ac:dyDescent="0.2">
      <c r="B261" s="2"/>
      <c r="C261" s="3"/>
      <c r="D261" s="4"/>
      <c r="E261" s="5"/>
      <c r="F261" s="2"/>
      <c r="G261" s="2"/>
      <c r="H261" s="2"/>
      <c r="I261" s="6"/>
      <c r="J261" s="2"/>
      <c r="K261" s="2"/>
      <c r="L261" s="2"/>
    </row>
    <row r="262" spans="2:12" ht="15.75" customHeight="1" x14ac:dyDescent="0.2">
      <c r="B262" s="2"/>
      <c r="C262" s="3"/>
      <c r="D262" s="4"/>
      <c r="E262" s="5"/>
      <c r="F262" s="2"/>
      <c r="G262" s="2"/>
      <c r="H262" s="2"/>
      <c r="I262" s="6"/>
      <c r="J262" s="2"/>
      <c r="K262" s="2"/>
      <c r="L262" s="2"/>
    </row>
    <row r="263" spans="2:12" ht="15.75" customHeight="1" x14ac:dyDescent="0.2">
      <c r="B263" s="2"/>
      <c r="C263" s="3"/>
      <c r="D263" s="4"/>
      <c r="E263" s="5"/>
      <c r="F263" s="2"/>
      <c r="G263" s="2"/>
      <c r="H263" s="2"/>
      <c r="I263" s="6"/>
      <c r="J263" s="2"/>
      <c r="K263" s="2"/>
      <c r="L263" s="2"/>
    </row>
    <row r="264" spans="2:12" ht="15.75" customHeight="1" x14ac:dyDescent="0.2">
      <c r="B264" s="2"/>
      <c r="C264" s="3"/>
      <c r="D264" s="4"/>
      <c r="E264" s="5"/>
      <c r="F264" s="2"/>
      <c r="G264" s="2"/>
      <c r="H264" s="2"/>
      <c r="I264" s="6"/>
      <c r="J264" s="2"/>
      <c r="K264" s="2"/>
      <c r="L264" s="2"/>
    </row>
    <row r="265" spans="2:12" ht="15.75" customHeight="1" x14ac:dyDescent="0.2">
      <c r="B265" s="2"/>
      <c r="C265" s="3"/>
      <c r="D265" s="4"/>
      <c r="E265" s="5"/>
      <c r="F265" s="2"/>
      <c r="G265" s="2"/>
      <c r="H265" s="2"/>
      <c r="I265" s="6"/>
      <c r="J265" s="2"/>
      <c r="K265" s="2"/>
      <c r="L265" s="2"/>
    </row>
    <row r="266" spans="2:12" ht="15.75" customHeight="1" x14ac:dyDescent="0.2">
      <c r="B266" s="2"/>
      <c r="C266" s="3"/>
      <c r="D266" s="4"/>
      <c r="E266" s="5"/>
      <c r="F266" s="2"/>
      <c r="G266" s="2"/>
      <c r="H266" s="2"/>
      <c r="I266" s="6"/>
      <c r="J266" s="2"/>
      <c r="K266" s="2"/>
      <c r="L266" s="2"/>
    </row>
    <row r="267" spans="2:12" ht="15.75" customHeight="1" x14ac:dyDescent="0.2">
      <c r="B267" s="2"/>
      <c r="C267" s="3"/>
      <c r="D267" s="4"/>
      <c r="E267" s="5"/>
      <c r="F267" s="2"/>
      <c r="G267" s="2"/>
      <c r="H267" s="2"/>
      <c r="I267" s="6"/>
      <c r="J267" s="2"/>
      <c r="K267" s="2"/>
      <c r="L267" s="2"/>
    </row>
    <row r="268" spans="2:12" ht="15.75" customHeight="1" x14ac:dyDescent="0.2">
      <c r="B268" s="2"/>
      <c r="C268" s="3"/>
      <c r="D268" s="4"/>
      <c r="E268" s="5"/>
      <c r="F268" s="2"/>
      <c r="G268" s="2"/>
      <c r="H268" s="2"/>
      <c r="I268" s="6"/>
      <c r="J268" s="2"/>
      <c r="K268" s="2"/>
      <c r="L268" s="2"/>
    </row>
    <row r="269" spans="2:12" ht="15.75" customHeight="1" x14ac:dyDescent="0.2">
      <c r="B269" s="2"/>
      <c r="C269" s="3"/>
      <c r="D269" s="4"/>
      <c r="E269" s="5"/>
      <c r="F269" s="2"/>
      <c r="G269" s="2"/>
      <c r="H269" s="2"/>
      <c r="I269" s="6"/>
      <c r="J269" s="2"/>
      <c r="K269" s="2"/>
      <c r="L269" s="2"/>
    </row>
    <row r="270" spans="2:12" ht="15.75" customHeight="1" x14ac:dyDescent="0.2">
      <c r="B270" s="2"/>
      <c r="C270" s="3"/>
      <c r="D270" s="4"/>
      <c r="E270" s="5"/>
      <c r="F270" s="2"/>
      <c r="G270" s="2"/>
      <c r="H270" s="2"/>
      <c r="I270" s="6"/>
      <c r="J270" s="2"/>
      <c r="K270" s="2"/>
      <c r="L270" s="2"/>
    </row>
    <row r="271" spans="2:12" ht="15.75" customHeight="1" x14ac:dyDescent="0.2">
      <c r="B271" s="2"/>
      <c r="C271" s="3"/>
      <c r="D271" s="4"/>
      <c r="E271" s="5"/>
      <c r="F271" s="2"/>
      <c r="G271" s="2"/>
      <c r="H271" s="2"/>
      <c r="I271" s="6"/>
      <c r="J271" s="2"/>
      <c r="K271" s="2"/>
      <c r="L271" s="2"/>
    </row>
    <row r="272" spans="2:12" ht="15.75" customHeight="1" x14ac:dyDescent="0.2">
      <c r="B272" s="2"/>
      <c r="C272" s="3"/>
      <c r="D272" s="4"/>
      <c r="E272" s="5"/>
      <c r="F272" s="2"/>
      <c r="G272" s="2"/>
      <c r="H272" s="2"/>
      <c r="I272" s="6"/>
      <c r="J272" s="2"/>
      <c r="K272" s="2"/>
      <c r="L272" s="2"/>
    </row>
    <row r="273" spans="2:12" ht="15.75" customHeight="1" x14ac:dyDescent="0.2">
      <c r="B273" s="2"/>
      <c r="C273" s="3"/>
      <c r="D273" s="4"/>
      <c r="E273" s="5"/>
      <c r="F273" s="2"/>
      <c r="G273" s="2"/>
      <c r="H273" s="2"/>
      <c r="I273" s="6"/>
      <c r="J273" s="2"/>
      <c r="K273" s="2"/>
      <c r="L273" s="2"/>
    </row>
    <row r="274" spans="2:12" ht="15.75" customHeight="1" x14ac:dyDescent="0.2">
      <c r="B274" s="2"/>
      <c r="C274" s="3"/>
      <c r="D274" s="4"/>
      <c r="E274" s="5"/>
      <c r="F274" s="2"/>
      <c r="G274" s="2"/>
      <c r="H274" s="2"/>
      <c r="I274" s="6"/>
      <c r="J274" s="2"/>
      <c r="K274" s="2"/>
      <c r="L274" s="2"/>
    </row>
    <row r="275" spans="2:12" ht="15.75" customHeight="1" x14ac:dyDescent="0.2">
      <c r="B275" s="2"/>
      <c r="C275" s="3"/>
      <c r="D275" s="4"/>
      <c r="E275" s="5"/>
      <c r="F275" s="2"/>
      <c r="G275" s="2"/>
      <c r="H275" s="2"/>
      <c r="I275" s="6"/>
      <c r="J275" s="2"/>
      <c r="K275" s="2"/>
      <c r="L275" s="2"/>
    </row>
    <row r="276" spans="2:12" ht="15.75" customHeight="1" x14ac:dyDescent="0.2">
      <c r="B276" s="2"/>
      <c r="C276" s="3"/>
      <c r="D276" s="4"/>
      <c r="E276" s="5"/>
      <c r="F276" s="2"/>
      <c r="G276" s="2"/>
      <c r="H276" s="2"/>
      <c r="I276" s="6"/>
      <c r="J276" s="2"/>
      <c r="K276" s="2"/>
      <c r="L276" s="2"/>
    </row>
    <row r="277" spans="2:12" ht="15.75" customHeight="1" x14ac:dyDescent="0.2">
      <c r="B277" s="2"/>
      <c r="C277" s="3"/>
      <c r="D277" s="4"/>
      <c r="E277" s="5"/>
      <c r="F277" s="2"/>
      <c r="G277" s="2"/>
      <c r="H277" s="2"/>
      <c r="I277" s="6"/>
      <c r="J277" s="2"/>
      <c r="K277" s="2"/>
      <c r="L277" s="2"/>
    </row>
    <row r="278" spans="2:12" ht="15.75" customHeight="1" x14ac:dyDescent="0.2">
      <c r="B278" s="2"/>
      <c r="C278" s="3"/>
      <c r="D278" s="4"/>
      <c r="E278" s="5"/>
      <c r="F278" s="2"/>
      <c r="G278" s="2"/>
      <c r="H278" s="2"/>
      <c r="I278" s="6"/>
      <c r="J278" s="2"/>
      <c r="K278" s="2"/>
      <c r="L278" s="2"/>
    </row>
    <row r="279" spans="2:12" ht="15.75" customHeight="1" x14ac:dyDescent="0.2">
      <c r="B279" s="2"/>
      <c r="C279" s="3"/>
      <c r="D279" s="4"/>
      <c r="E279" s="5"/>
      <c r="F279" s="2"/>
      <c r="G279" s="2"/>
      <c r="H279" s="2"/>
      <c r="I279" s="6"/>
      <c r="J279" s="2"/>
      <c r="K279" s="2"/>
      <c r="L279" s="2"/>
    </row>
    <row r="280" spans="2:12" ht="15.75" customHeight="1" x14ac:dyDescent="0.2">
      <c r="B280" s="2"/>
      <c r="C280" s="3"/>
      <c r="D280" s="4"/>
      <c r="E280" s="5"/>
      <c r="F280" s="2"/>
      <c r="G280" s="2"/>
      <c r="H280" s="2"/>
      <c r="I280" s="6"/>
      <c r="J280" s="2"/>
      <c r="K280" s="2"/>
      <c r="L280" s="2"/>
    </row>
    <row r="281" spans="2:12" ht="15.75" customHeight="1" x14ac:dyDescent="0.2">
      <c r="B281" s="2"/>
      <c r="C281" s="3"/>
      <c r="D281" s="4"/>
      <c r="E281" s="5"/>
      <c r="F281" s="2"/>
      <c r="G281" s="2"/>
      <c r="H281" s="2"/>
      <c r="I281" s="6"/>
      <c r="J281" s="2"/>
      <c r="K281" s="2"/>
      <c r="L281" s="2"/>
    </row>
    <row r="282" spans="2:12" ht="15.75" customHeight="1" x14ac:dyDescent="0.2">
      <c r="B282" s="2"/>
      <c r="C282" s="3"/>
      <c r="D282" s="4"/>
      <c r="E282" s="5"/>
      <c r="F282" s="2"/>
      <c r="G282" s="2"/>
      <c r="H282" s="2"/>
      <c r="I282" s="6"/>
      <c r="J282" s="2"/>
      <c r="K282" s="2"/>
      <c r="L282" s="2"/>
    </row>
    <row r="283" spans="2:12" ht="15.75" customHeight="1" x14ac:dyDescent="0.2">
      <c r="B283" s="2"/>
      <c r="C283" s="3"/>
      <c r="D283" s="4"/>
      <c r="E283" s="5"/>
      <c r="F283" s="2"/>
      <c r="G283" s="2"/>
      <c r="H283" s="2"/>
      <c r="I283" s="6"/>
      <c r="J283" s="2"/>
      <c r="K283" s="2"/>
      <c r="L283" s="2"/>
    </row>
    <row r="284" spans="2:12" ht="15.75" customHeight="1" x14ac:dyDescent="0.2">
      <c r="B284" s="2"/>
      <c r="C284" s="3"/>
      <c r="D284" s="4"/>
      <c r="E284" s="5"/>
      <c r="F284" s="2"/>
      <c r="G284" s="2"/>
      <c r="H284" s="2"/>
      <c r="I284" s="6"/>
      <c r="J284" s="2"/>
      <c r="K284" s="2"/>
      <c r="L284" s="2"/>
    </row>
    <row r="285" spans="2:12" ht="15.75" customHeight="1" x14ac:dyDescent="0.2">
      <c r="B285" s="2"/>
      <c r="C285" s="3"/>
      <c r="D285" s="4"/>
      <c r="E285" s="5"/>
      <c r="F285" s="2"/>
      <c r="G285" s="2"/>
      <c r="H285" s="2"/>
      <c r="I285" s="6"/>
      <c r="J285" s="2"/>
      <c r="K285" s="2"/>
      <c r="L285" s="2"/>
    </row>
    <row r="286" spans="2:12" ht="15.75" customHeight="1" x14ac:dyDescent="0.2">
      <c r="B286" s="2"/>
      <c r="C286" s="3"/>
      <c r="D286" s="4"/>
      <c r="E286" s="5"/>
      <c r="F286" s="2"/>
      <c r="G286" s="2"/>
      <c r="H286" s="2"/>
      <c r="I286" s="6"/>
      <c r="J286" s="2"/>
      <c r="K286" s="2"/>
      <c r="L286" s="2"/>
    </row>
    <row r="287" spans="2:12" ht="15.75" customHeight="1" x14ac:dyDescent="0.2">
      <c r="B287" s="2"/>
      <c r="C287" s="3"/>
      <c r="D287" s="4"/>
      <c r="E287" s="5"/>
      <c r="F287" s="2"/>
      <c r="G287" s="2"/>
      <c r="H287" s="2"/>
      <c r="I287" s="6"/>
      <c r="J287" s="2"/>
      <c r="K287" s="2"/>
      <c r="L287" s="2"/>
    </row>
    <row r="288" spans="2:12" ht="15.75" customHeight="1" x14ac:dyDescent="0.2">
      <c r="B288" s="2"/>
      <c r="C288" s="3"/>
      <c r="D288" s="4"/>
      <c r="E288" s="5"/>
      <c r="F288" s="2"/>
      <c r="G288" s="2"/>
      <c r="H288" s="2"/>
      <c r="I288" s="6"/>
      <c r="J288" s="2"/>
      <c r="K288" s="2"/>
      <c r="L288" s="2"/>
    </row>
    <row r="289" spans="2:12" ht="15.75" customHeight="1" x14ac:dyDescent="0.2">
      <c r="B289" s="2"/>
      <c r="C289" s="3"/>
      <c r="D289" s="4"/>
      <c r="E289" s="5"/>
      <c r="F289" s="2"/>
      <c r="G289" s="2"/>
      <c r="H289" s="2"/>
      <c r="I289" s="6"/>
      <c r="J289" s="2"/>
      <c r="K289" s="2"/>
      <c r="L289" s="2"/>
    </row>
    <row r="290" spans="2:12" ht="15.75" customHeight="1" x14ac:dyDescent="0.2">
      <c r="B290" s="2"/>
      <c r="C290" s="3"/>
      <c r="D290" s="4"/>
      <c r="E290" s="5"/>
      <c r="F290" s="2"/>
      <c r="G290" s="2"/>
      <c r="H290" s="2"/>
      <c r="I290" s="6"/>
      <c r="J290" s="2"/>
      <c r="K290" s="2"/>
      <c r="L290" s="2"/>
    </row>
    <row r="291" spans="2:12" ht="15.75" customHeight="1" x14ac:dyDescent="0.2">
      <c r="B291" s="2"/>
      <c r="C291" s="3"/>
      <c r="D291" s="4"/>
      <c r="E291" s="5"/>
      <c r="F291" s="2"/>
      <c r="G291" s="2"/>
      <c r="H291" s="2"/>
      <c r="I291" s="6"/>
      <c r="J291" s="2"/>
      <c r="K291" s="2"/>
      <c r="L291" s="2"/>
    </row>
    <row r="292" spans="2:12" ht="15.75" customHeight="1" x14ac:dyDescent="0.2">
      <c r="B292" s="2"/>
      <c r="C292" s="3"/>
      <c r="D292" s="4"/>
      <c r="E292" s="5"/>
      <c r="F292" s="2"/>
      <c r="G292" s="2"/>
      <c r="H292" s="2"/>
      <c r="I292" s="6"/>
      <c r="J292" s="2"/>
      <c r="K292" s="2"/>
      <c r="L292" s="2"/>
    </row>
    <row r="293" spans="2:12" ht="15.75" customHeight="1" x14ac:dyDescent="0.2">
      <c r="B293" s="2"/>
      <c r="C293" s="3"/>
      <c r="D293" s="4"/>
      <c r="E293" s="5"/>
      <c r="F293" s="2"/>
      <c r="G293" s="2"/>
      <c r="H293" s="2"/>
      <c r="I293" s="6"/>
      <c r="J293" s="2"/>
      <c r="K293" s="2"/>
      <c r="L293" s="2"/>
    </row>
    <row r="294" spans="2:12" ht="15.75" customHeight="1" x14ac:dyDescent="0.2">
      <c r="B294" s="2"/>
      <c r="C294" s="3"/>
      <c r="D294" s="4"/>
      <c r="E294" s="5"/>
      <c r="F294" s="2"/>
      <c r="G294" s="2"/>
      <c r="H294" s="2"/>
      <c r="I294" s="6"/>
      <c r="J294" s="2"/>
      <c r="K294" s="2"/>
      <c r="L294" s="2"/>
    </row>
    <row r="295" spans="2:12" ht="15.75" customHeight="1" x14ac:dyDescent="0.2">
      <c r="B295" s="2"/>
      <c r="C295" s="3"/>
      <c r="D295" s="4"/>
      <c r="E295" s="5"/>
      <c r="F295" s="2"/>
      <c r="G295" s="2"/>
      <c r="H295" s="2"/>
      <c r="I295" s="6"/>
      <c r="J295" s="2"/>
      <c r="K295" s="2"/>
      <c r="L295" s="2"/>
    </row>
    <row r="296" spans="2:12" ht="15.75" customHeight="1" x14ac:dyDescent="0.2">
      <c r="B296" s="2"/>
      <c r="C296" s="3"/>
      <c r="D296" s="4"/>
      <c r="E296" s="5"/>
      <c r="F296" s="2"/>
      <c r="G296" s="2"/>
      <c r="H296" s="2"/>
      <c r="I296" s="6"/>
      <c r="J296" s="2"/>
      <c r="K296" s="2"/>
      <c r="L296" s="2"/>
    </row>
    <row r="297" spans="2:12" ht="15.75" customHeight="1" x14ac:dyDescent="0.2">
      <c r="B297" s="2"/>
      <c r="C297" s="3"/>
      <c r="D297" s="4"/>
      <c r="E297" s="5"/>
      <c r="F297" s="2"/>
      <c r="G297" s="2"/>
      <c r="H297" s="2"/>
      <c r="I297" s="6"/>
      <c r="J297" s="2"/>
      <c r="K297" s="2"/>
      <c r="L297" s="2"/>
    </row>
    <row r="298" spans="2:12" ht="15.75" customHeight="1" x14ac:dyDescent="0.2">
      <c r="B298" s="2"/>
      <c r="C298" s="3"/>
      <c r="D298" s="4"/>
      <c r="E298" s="5"/>
      <c r="F298" s="2"/>
      <c r="G298" s="2"/>
      <c r="H298" s="2"/>
      <c r="I298" s="6"/>
      <c r="J298" s="2"/>
      <c r="K298" s="2"/>
      <c r="L298" s="2"/>
    </row>
    <row r="299" spans="2:12" ht="15.75" customHeight="1" x14ac:dyDescent="0.2">
      <c r="B299" s="2"/>
      <c r="C299" s="3"/>
      <c r="D299" s="4"/>
      <c r="E299" s="5"/>
      <c r="F299" s="2"/>
      <c r="G299" s="2"/>
      <c r="H299" s="2"/>
      <c r="I299" s="6"/>
      <c r="J299" s="2"/>
      <c r="K299" s="2"/>
      <c r="L299" s="2"/>
    </row>
    <row r="300" spans="2:12" ht="15.75" customHeight="1" x14ac:dyDescent="0.2">
      <c r="B300" s="2"/>
      <c r="C300" s="3"/>
      <c r="D300" s="4"/>
      <c r="E300" s="5"/>
      <c r="F300" s="2"/>
      <c r="G300" s="2"/>
      <c r="H300" s="2"/>
      <c r="I300" s="6"/>
      <c r="J300" s="2"/>
      <c r="K300" s="2"/>
      <c r="L300" s="2"/>
    </row>
    <row r="301" spans="2:12" ht="15.75" customHeight="1" x14ac:dyDescent="0.2">
      <c r="B301" s="2"/>
      <c r="C301" s="3"/>
      <c r="D301" s="4"/>
      <c r="E301" s="5"/>
      <c r="F301" s="2"/>
      <c r="G301" s="2"/>
      <c r="H301" s="2"/>
      <c r="I301" s="6"/>
      <c r="J301" s="2"/>
      <c r="K301" s="2"/>
      <c r="L301" s="2"/>
    </row>
    <row r="302" spans="2:12" ht="15.75" customHeight="1" x14ac:dyDescent="0.2">
      <c r="B302" s="2"/>
      <c r="C302" s="3"/>
      <c r="D302" s="4"/>
      <c r="E302" s="5"/>
      <c r="F302" s="2"/>
      <c r="G302" s="2"/>
      <c r="H302" s="2"/>
      <c r="I302" s="6"/>
      <c r="J302" s="2"/>
      <c r="K302" s="2"/>
      <c r="L302" s="2"/>
    </row>
    <row r="303" spans="2:12" ht="15.75" customHeight="1" x14ac:dyDescent="0.2">
      <c r="B303" s="2"/>
      <c r="C303" s="3"/>
      <c r="D303" s="4"/>
      <c r="E303" s="5"/>
      <c r="F303" s="2"/>
      <c r="G303" s="2"/>
      <c r="H303" s="2"/>
      <c r="I303" s="6"/>
      <c r="J303" s="2"/>
      <c r="K303" s="2"/>
      <c r="L303" s="2"/>
    </row>
    <row r="304" spans="2:12" ht="15.75" customHeight="1" x14ac:dyDescent="0.2">
      <c r="B304" s="2"/>
      <c r="C304" s="3"/>
      <c r="D304" s="4"/>
      <c r="E304" s="5"/>
      <c r="F304" s="2"/>
      <c r="G304" s="2"/>
      <c r="H304" s="2"/>
      <c r="I304" s="6"/>
      <c r="J304" s="2"/>
      <c r="K304" s="2"/>
      <c r="L304" s="2"/>
    </row>
    <row r="305" spans="2:12" ht="15.75" customHeight="1" x14ac:dyDescent="0.2">
      <c r="B305" s="2"/>
      <c r="C305" s="3"/>
      <c r="D305" s="4"/>
      <c r="E305" s="5"/>
      <c r="F305" s="2"/>
      <c r="G305" s="2"/>
      <c r="H305" s="2"/>
      <c r="I305" s="6"/>
      <c r="J305" s="2"/>
      <c r="K305" s="2"/>
      <c r="L305" s="2"/>
    </row>
    <row r="306" spans="2:12" ht="15.75" customHeight="1" x14ac:dyDescent="0.2">
      <c r="B306" s="2"/>
      <c r="C306" s="3"/>
      <c r="D306" s="4"/>
      <c r="E306" s="5"/>
      <c r="F306" s="2"/>
      <c r="G306" s="2"/>
      <c r="H306" s="2"/>
      <c r="I306" s="6"/>
      <c r="J306" s="2"/>
      <c r="K306" s="2"/>
      <c r="L306" s="2"/>
    </row>
    <row r="307" spans="2:12" ht="15.75" customHeight="1" x14ac:dyDescent="0.2">
      <c r="B307" s="2"/>
      <c r="C307" s="3"/>
      <c r="D307" s="4"/>
      <c r="E307" s="5"/>
      <c r="F307" s="2"/>
      <c r="G307" s="2"/>
      <c r="H307" s="2"/>
      <c r="I307" s="6"/>
      <c r="J307" s="2"/>
      <c r="K307" s="2"/>
      <c r="L307" s="2"/>
    </row>
    <row r="308" spans="2:12" ht="15.75" customHeight="1" x14ac:dyDescent="0.2">
      <c r="B308" s="2"/>
      <c r="C308" s="3"/>
      <c r="D308" s="4"/>
      <c r="E308" s="5"/>
      <c r="F308" s="2"/>
      <c r="G308" s="2"/>
      <c r="H308" s="2"/>
      <c r="I308" s="6"/>
      <c r="J308" s="2"/>
      <c r="K308" s="2"/>
      <c r="L308" s="2"/>
    </row>
    <row r="309" spans="2:12" ht="15.75" customHeight="1" x14ac:dyDescent="0.2">
      <c r="B309" s="2"/>
      <c r="C309" s="3"/>
      <c r="D309" s="4"/>
      <c r="E309" s="5"/>
      <c r="F309" s="2"/>
      <c r="G309" s="2"/>
      <c r="H309" s="2"/>
      <c r="I309" s="6"/>
      <c r="J309" s="2"/>
      <c r="K309" s="2"/>
      <c r="L309" s="2"/>
    </row>
    <row r="310" spans="2:12" ht="15.75" customHeight="1" x14ac:dyDescent="0.2">
      <c r="B310" s="2"/>
      <c r="C310" s="3"/>
      <c r="D310" s="4"/>
      <c r="E310" s="5"/>
      <c r="F310" s="2"/>
      <c r="G310" s="2"/>
      <c r="H310" s="2"/>
      <c r="I310" s="6"/>
      <c r="J310" s="2"/>
      <c r="K310" s="2"/>
      <c r="L310" s="2"/>
    </row>
    <row r="311" spans="2:12" ht="15.75" customHeight="1" x14ac:dyDescent="0.2">
      <c r="B311" s="2"/>
      <c r="C311" s="3"/>
      <c r="D311" s="4"/>
      <c r="E311" s="5"/>
      <c r="F311" s="2"/>
      <c r="G311" s="2"/>
      <c r="H311" s="2"/>
      <c r="I311" s="6"/>
      <c r="J311" s="2"/>
      <c r="K311" s="2"/>
      <c r="L311" s="2"/>
    </row>
    <row r="312" spans="2:12" ht="15.75" customHeight="1" x14ac:dyDescent="0.2">
      <c r="B312" s="2"/>
      <c r="C312" s="3"/>
      <c r="D312" s="4"/>
      <c r="E312" s="5"/>
      <c r="F312" s="2"/>
      <c r="G312" s="2"/>
      <c r="H312" s="2"/>
      <c r="I312" s="6"/>
      <c r="J312" s="2"/>
      <c r="K312" s="2"/>
      <c r="L312" s="2"/>
    </row>
    <row r="313" spans="2:12" ht="15.75" customHeight="1" x14ac:dyDescent="0.2">
      <c r="B313" s="2"/>
      <c r="C313" s="3"/>
      <c r="D313" s="4"/>
      <c r="E313" s="5"/>
      <c r="F313" s="2"/>
      <c r="G313" s="2"/>
      <c r="H313" s="2"/>
      <c r="I313" s="6"/>
      <c r="J313" s="2"/>
      <c r="K313" s="2"/>
      <c r="L313" s="2"/>
    </row>
    <row r="314" spans="2:12" ht="15.75" customHeight="1" x14ac:dyDescent="0.2">
      <c r="B314" s="2"/>
      <c r="C314" s="3"/>
      <c r="D314" s="4"/>
      <c r="E314" s="5"/>
      <c r="F314" s="2"/>
      <c r="G314" s="2"/>
      <c r="H314" s="2"/>
      <c r="I314" s="6"/>
      <c r="J314" s="2"/>
      <c r="K314" s="2"/>
      <c r="L314" s="2"/>
    </row>
    <row r="315" spans="2:12" ht="15.75" customHeight="1" x14ac:dyDescent="0.2">
      <c r="B315" s="2"/>
      <c r="C315" s="3"/>
      <c r="D315" s="4"/>
      <c r="E315" s="5"/>
      <c r="F315" s="2"/>
      <c r="G315" s="2"/>
      <c r="H315" s="2"/>
      <c r="I315" s="6"/>
      <c r="J315" s="2"/>
      <c r="K315" s="2"/>
      <c r="L315" s="2"/>
    </row>
    <row r="316" spans="2:12" ht="15.75" customHeight="1" x14ac:dyDescent="0.2">
      <c r="B316" s="2"/>
      <c r="C316" s="3"/>
      <c r="D316" s="4"/>
      <c r="E316" s="5"/>
      <c r="F316" s="2"/>
      <c r="G316" s="2"/>
      <c r="H316" s="2"/>
      <c r="I316" s="6"/>
      <c r="J316" s="2"/>
      <c r="K316" s="2"/>
      <c r="L316" s="2"/>
    </row>
    <row r="317" spans="2:12" ht="15.75" customHeight="1" x14ac:dyDescent="0.2">
      <c r="B317" s="2"/>
      <c r="C317" s="3"/>
      <c r="D317" s="4"/>
      <c r="E317" s="5"/>
      <c r="F317" s="2"/>
      <c r="G317" s="2"/>
      <c r="H317" s="2"/>
      <c r="I317" s="6"/>
      <c r="J317" s="2"/>
      <c r="K317" s="2"/>
      <c r="L317" s="2"/>
    </row>
    <row r="318" spans="2:12" ht="15.75" customHeight="1" x14ac:dyDescent="0.2">
      <c r="B318" s="2"/>
      <c r="C318" s="3"/>
      <c r="D318" s="4"/>
      <c r="E318" s="5"/>
      <c r="F318" s="2"/>
      <c r="G318" s="2"/>
      <c r="H318" s="2"/>
      <c r="I318" s="6"/>
      <c r="J318" s="2"/>
      <c r="K318" s="2"/>
      <c r="L318" s="2"/>
    </row>
    <row r="319" spans="2:12" ht="15.75" customHeight="1" x14ac:dyDescent="0.2">
      <c r="B319" s="2"/>
      <c r="C319" s="3"/>
      <c r="D319" s="4"/>
      <c r="E319" s="5"/>
      <c r="F319" s="2"/>
      <c r="G319" s="2"/>
      <c r="H319" s="2"/>
      <c r="I319" s="6"/>
      <c r="J319" s="2"/>
      <c r="K319" s="2"/>
      <c r="L319" s="2"/>
    </row>
    <row r="320" spans="2:12" ht="15.75" customHeight="1" x14ac:dyDescent="0.2">
      <c r="B320" s="2"/>
      <c r="C320" s="3"/>
      <c r="D320" s="4"/>
      <c r="E320" s="5"/>
      <c r="F320" s="2"/>
      <c r="G320" s="2"/>
      <c r="H320" s="2"/>
      <c r="I320" s="6"/>
      <c r="J320" s="2"/>
      <c r="K320" s="2"/>
      <c r="L320" s="2"/>
    </row>
    <row r="321" spans="2:12" ht="15.75" customHeight="1" x14ac:dyDescent="0.2">
      <c r="B321" s="2"/>
      <c r="C321" s="3"/>
      <c r="D321" s="4"/>
      <c r="E321" s="5"/>
      <c r="F321" s="2"/>
      <c r="G321" s="2"/>
      <c r="H321" s="2"/>
      <c r="I321" s="6"/>
      <c r="J321" s="2"/>
      <c r="K321" s="2"/>
      <c r="L321" s="2"/>
    </row>
    <row r="322" spans="2:12" ht="15.75" customHeight="1" x14ac:dyDescent="0.2">
      <c r="B322" s="2"/>
      <c r="C322" s="3"/>
      <c r="D322" s="4"/>
      <c r="E322" s="5"/>
      <c r="F322" s="2"/>
      <c r="G322" s="2"/>
      <c r="H322" s="2"/>
      <c r="I322" s="6"/>
      <c r="J322" s="2"/>
      <c r="K322" s="2"/>
      <c r="L322" s="2"/>
    </row>
    <row r="323" spans="2:12" ht="15.75" customHeight="1" x14ac:dyDescent="0.2">
      <c r="B323" s="2"/>
      <c r="C323" s="3"/>
      <c r="D323" s="4"/>
      <c r="E323" s="5"/>
      <c r="F323" s="2"/>
      <c r="G323" s="2"/>
      <c r="H323" s="2"/>
      <c r="I323" s="6"/>
      <c r="J323" s="2"/>
      <c r="K323" s="2"/>
      <c r="L323" s="2"/>
    </row>
    <row r="324" spans="2:12" ht="15.75" customHeight="1" x14ac:dyDescent="0.2">
      <c r="B324" s="2"/>
      <c r="C324" s="3"/>
      <c r="D324" s="4"/>
      <c r="E324" s="5"/>
      <c r="F324" s="2"/>
      <c r="G324" s="2"/>
      <c r="H324" s="2"/>
      <c r="I324" s="6"/>
      <c r="J324" s="2"/>
      <c r="K324" s="2"/>
      <c r="L324" s="2"/>
    </row>
    <row r="325" spans="2:12" ht="15.75" customHeight="1" x14ac:dyDescent="0.2">
      <c r="B325" s="2"/>
      <c r="C325" s="3"/>
      <c r="D325" s="4"/>
      <c r="E325" s="5"/>
      <c r="F325" s="2"/>
      <c r="G325" s="2"/>
      <c r="H325" s="2"/>
      <c r="I325" s="6"/>
      <c r="J325" s="2"/>
      <c r="K325" s="2"/>
      <c r="L325" s="2"/>
    </row>
    <row r="326" spans="2:12" ht="15.75" customHeight="1" x14ac:dyDescent="0.2">
      <c r="B326" s="2"/>
      <c r="C326" s="3"/>
      <c r="D326" s="4"/>
      <c r="E326" s="5"/>
      <c r="F326" s="2"/>
      <c r="G326" s="2"/>
      <c r="H326" s="2"/>
      <c r="I326" s="6"/>
      <c r="J326" s="2"/>
      <c r="K326" s="2"/>
      <c r="L326" s="2"/>
    </row>
    <row r="327" spans="2:12" ht="15.75" customHeight="1" x14ac:dyDescent="0.2">
      <c r="B327" s="2"/>
      <c r="C327" s="3"/>
      <c r="D327" s="4"/>
      <c r="E327" s="5"/>
      <c r="F327" s="2"/>
      <c r="G327" s="2"/>
      <c r="H327" s="2"/>
      <c r="I327" s="6"/>
      <c r="J327" s="2"/>
      <c r="K327" s="2"/>
      <c r="L327" s="2"/>
    </row>
    <row r="328" spans="2:12" ht="15.75" customHeight="1" x14ac:dyDescent="0.2">
      <c r="B328" s="2"/>
      <c r="C328" s="3"/>
      <c r="D328" s="4"/>
      <c r="E328" s="5"/>
      <c r="F328" s="2"/>
      <c r="G328" s="2"/>
      <c r="H328" s="2"/>
      <c r="I328" s="6"/>
      <c r="J328" s="2"/>
      <c r="K328" s="2"/>
      <c r="L328" s="2"/>
    </row>
    <row r="329" spans="2:12" ht="15.75" customHeight="1" x14ac:dyDescent="0.2">
      <c r="B329" s="2"/>
      <c r="C329" s="3"/>
      <c r="D329" s="4"/>
      <c r="E329" s="5"/>
      <c r="F329" s="2"/>
      <c r="G329" s="2"/>
      <c r="H329" s="2"/>
      <c r="I329" s="6"/>
      <c r="J329" s="2"/>
      <c r="K329" s="2"/>
      <c r="L329" s="2"/>
    </row>
    <row r="330" spans="2:12" ht="15.75" customHeight="1" x14ac:dyDescent="0.2">
      <c r="B330" s="2"/>
      <c r="C330" s="3"/>
      <c r="D330" s="4"/>
      <c r="E330" s="5"/>
      <c r="F330" s="2"/>
      <c r="G330" s="2"/>
      <c r="H330" s="2"/>
      <c r="I330" s="6"/>
      <c r="J330" s="2"/>
      <c r="K330" s="2"/>
      <c r="L330" s="2"/>
    </row>
    <row r="331" spans="2:12" ht="15.75" customHeight="1" x14ac:dyDescent="0.2">
      <c r="B331" s="2"/>
      <c r="C331" s="3"/>
      <c r="D331" s="4"/>
      <c r="E331" s="5"/>
      <c r="F331" s="2"/>
      <c r="G331" s="2"/>
      <c r="H331" s="2"/>
      <c r="I331" s="6"/>
      <c r="J331" s="2"/>
      <c r="K331" s="2"/>
      <c r="L331" s="2"/>
    </row>
    <row r="332" spans="2:12" ht="15.75" customHeight="1" x14ac:dyDescent="0.2">
      <c r="B332" s="2"/>
      <c r="C332" s="3"/>
      <c r="D332" s="4"/>
      <c r="E332" s="5"/>
      <c r="F332" s="2"/>
      <c r="G332" s="2"/>
      <c r="H332" s="2"/>
      <c r="I332" s="6"/>
      <c r="J332" s="2"/>
      <c r="K332" s="2"/>
      <c r="L332" s="2"/>
    </row>
    <row r="333" spans="2:12" ht="15.75" customHeight="1" x14ac:dyDescent="0.2">
      <c r="B333" s="2"/>
      <c r="C333" s="3"/>
      <c r="D333" s="4"/>
      <c r="E333" s="5"/>
      <c r="F333" s="2"/>
      <c r="G333" s="2"/>
      <c r="H333" s="2"/>
      <c r="I333" s="6"/>
      <c r="J333" s="2"/>
      <c r="K333" s="2"/>
      <c r="L333" s="2"/>
    </row>
    <row r="334" spans="2:12" ht="15.75" customHeight="1" x14ac:dyDescent="0.2">
      <c r="B334" s="2"/>
      <c r="C334" s="3"/>
      <c r="D334" s="4"/>
      <c r="E334" s="5"/>
      <c r="F334" s="2"/>
      <c r="G334" s="2"/>
      <c r="H334" s="2"/>
      <c r="I334" s="6"/>
      <c r="J334" s="2"/>
      <c r="K334" s="2"/>
      <c r="L334" s="2"/>
    </row>
    <row r="335" spans="2:12" ht="15.75" customHeight="1" x14ac:dyDescent="0.2">
      <c r="B335" s="2"/>
      <c r="C335" s="3"/>
      <c r="D335" s="4"/>
      <c r="E335" s="5"/>
      <c r="F335" s="2"/>
      <c r="G335" s="2"/>
      <c r="H335" s="2"/>
      <c r="I335" s="6"/>
      <c r="J335" s="2"/>
      <c r="K335" s="2"/>
      <c r="L335" s="2"/>
    </row>
    <row r="336" spans="2:12" ht="15.75" customHeight="1" x14ac:dyDescent="0.2">
      <c r="B336" s="2"/>
      <c r="C336" s="3"/>
      <c r="D336" s="4"/>
      <c r="E336" s="5"/>
      <c r="F336" s="2"/>
      <c r="G336" s="2"/>
      <c r="H336" s="2"/>
      <c r="I336" s="6"/>
      <c r="J336" s="2"/>
      <c r="K336" s="2"/>
      <c r="L336" s="2"/>
    </row>
    <row r="337" spans="2:12" ht="15.75" customHeight="1" x14ac:dyDescent="0.2">
      <c r="B337" s="2"/>
      <c r="C337" s="3"/>
      <c r="D337" s="4"/>
      <c r="E337" s="5"/>
      <c r="F337" s="2"/>
      <c r="G337" s="2"/>
      <c r="H337" s="2"/>
      <c r="I337" s="6"/>
      <c r="J337" s="2"/>
      <c r="K337" s="2"/>
      <c r="L337" s="2"/>
    </row>
    <row r="338" spans="2:12" ht="15.75" customHeight="1" x14ac:dyDescent="0.2">
      <c r="B338" s="2"/>
      <c r="C338" s="3"/>
      <c r="D338" s="4"/>
      <c r="E338" s="5"/>
      <c r="F338" s="2"/>
      <c r="G338" s="2"/>
      <c r="H338" s="2"/>
      <c r="I338" s="6"/>
      <c r="J338" s="2"/>
      <c r="K338" s="2"/>
      <c r="L338" s="2"/>
    </row>
    <row r="339" spans="2:12" ht="15.75" customHeight="1" x14ac:dyDescent="0.2">
      <c r="B339" s="2"/>
      <c r="C339" s="3"/>
      <c r="D339" s="4"/>
      <c r="E339" s="5"/>
      <c r="F339" s="2"/>
      <c r="G339" s="2"/>
      <c r="H339" s="2"/>
      <c r="I339" s="6"/>
      <c r="J339" s="2"/>
      <c r="K339" s="2"/>
      <c r="L339" s="2"/>
    </row>
    <row r="340" spans="2:12" ht="15.75" customHeight="1" x14ac:dyDescent="0.2">
      <c r="B340" s="2"/>
      <c r="C340" s="3"/>
      <c r="D340" s="4"/>
      <c r="E340" s="5"/>
      <c r="F340" s="2"/>
      <c r="G340" s="2"/>
      <c r="H340" s="2"/>
      <c r="I340" s="6"/>
      <c r="J340" s="2"/>
      <c r="K340" s="2"/>
      <c r="L340" s="2"/>
    </row>
    <row r="341" spans="2:12" ht="15.75" customHeight="1" x14ac:dyDescent="0.2">
      <c r="B341" s="2"/>
      <c r="C341" s="3"/>
      <c r="D341" s="4"/>
      <c r="E341" s="5"/>
      <c r="F341" s="2"/>
      <c r="G341" s="2"/>
      <c r="H341" s="2"/>
      <c r="I341" s="6"/>
      <c r="J341" s="2"/>
      <c r="K341" s="2"/>
      <c r="L341" s="2"/>
    </row>
    <row r="342" spans="2:12" ht="15.75" customHeight="1" x14ac:dyDescent="0.2">
      <c r="B342" s="2"/>
      <c r="C342" s="3"/>
      <c r="D342" s="4"/>
      <c r="E342" s="5"/>
      <c r="F342" s="2"/>
      <c r="G342" s="2"/>
      <c r="H342" s="2"/>
      <c r="I342" s="6"/>
      <c r="J342" s="2"/>
      <c r="K342" s="2"/>
      <c r="L342" s="2"/>
    </row>
    <row r="343" spans="2:12" ht="15.75" customHeight="1" x14ac:dyDescent="0.2">
      <c r="B343" s="2"/>
      <c r="C343" s="3"/>
      <c r="D343" s="4"/>
      <c r="E343" s="5"/>
      <c r="F343" s="2"/>
      <c r="G343" s="2"/>
      <c r="H343" s="2"/>
      <c r="I343" s="6"/>
      <c r="J343" s="2"/>
      <c r="K343" s="2"/>
      <c r="L343" s="2"/>
    </row>
    <row r="344" spans="2:12" ht="15.75" customHeight="1" x14ac:dyDescent="0.2">
      <c r="B344" s="2"/>
      <c r="C344" s="3"/>
      <c r="D344" s="4"/>
      <c r="E344" s="5"/>
      <c r="F344" s="2"/>
      <c r="G344" s="2"/>
      <c r="H344" s="2"/>
      <c r="I344" s="6"/>
      <c r="J344" s="2"/>
      <c r="K344" s="2"/>
      <c r="L344" s="2"/>
    </row>
    <row r="345" spans="2:12" ht="15.75" customHeight="1" x14ac:dyDescent="0.2">
      <c r="B345" s="2"/>
      <c r="C345" s="3"/>
      <c r="D345" s="4"/>
      <c r="E345" s="5"/>
      <c r="F345" s="2"/>
      <c r="G345" s="2"/>
      <c r="H345" s="2"/>
      <c r="I345" s="6"/>
      <c r="J345" s="2"/>
      <c r="K345" s="2"/>
      <c r="L345" s="2"/>
    </row>
    <row r="346" spans="2:12" ht="15.75" customHeight="1" x14ac:dyDescent="0.2">
      <c r="B346" s="2"/>
      <c r="C346" s="3"/>
      <c r="D346" s="4"/>
      <c r="E346" s="5"/>
      <c r="F346" s="2"/>
      <c r="G346" s="2"/>
      <c r="H346" s="2"/>
      <c r="I346" s="6"/>
      <c r="J346" s="2"/>
      <c r="K346" s="2"/>
      <c r="L346" s="2"/>
    </row>
    <row r="347" spans="2:12" ht="15.75" customHeight="1" x14ac:dyDescent="0.2">
      <c r="B347" s="2"/>
      <c r="C347" s="3"/>
      <c r="D347" s="4"/>
      <c r="E347" s="5"/>
      <c r="F347" s="2"/>
      <c r="G347" s="2"/>
      <c r="H347" s="2"/>
      <c r="I347" s="6"/>
      <c r="J347" s="2"/>
      <c r="K347" s="2"/>
      <c r="L347" s="2"/>
    </row>
    <row r="348" spans="2:12" ht="15.75" customHeight="1" x14ac:dyDescent="0.2">
      <c r="B348" s="2"/>
      <c r="C348" s="3"/>
      <c r="D348" s="4"/>
      <c r="E348" s="5"/>
      <c r="F348" s="2"/>
      <c r="G348" s="2"/>
      <c r="H348" s="2"/>
      <c r="I348" s="6"/>
      <c r="J348" s="2"/>
      <c r="K348" s="2"/>
      <c r="L348" s="2"/>
    </row>
    <row r="349" spans="2:12" ht="15.75" customHeight="1" x14ac:dyDescent="0.2">
      <c r="B349" s="2"/>
      <c r="C349" s="3"/>
      <c r="D349" s="4"/>
      <c r="E349" s="5"/>
      <c r="F349" s="2"/>
      <c r="G349" s="2"/>
      <c r="H349" s="2"/>
      <c r="I349" s="6"/>
      <c r="J349" s="2"/>
      <c r="K349" s="2"/>
      <c r="L349" s="2"/>
    </row>
    <row r="350" spans="2:12" ht="15.75" customHeight="1" x14ac:dyDescent="0.2">
      <c r="B350" s="2"/>
      <c r="C350" s="3"/>
      <c r="D350" s="4"/>
      <c r="E350" s="5"/>
      <c r="F350" s="2"/>
      <c r="G350" s="2"/>
      <c r="H350" s="2"/>
      <c r="I350" s="6"/>
      <c r="J350" s="2"/>
      <c r="K350" s="2"/>
      <c r="L350" s="2"/>
    </row>
    <row r="351" spans="2:12" ht="15.75" customHeight="1" x14ac:dyDescent="0.2">
      <c r="B351" s="2"/>
      <c r="C351" s="3"/>
      <c r="D351" s="4"/>
      <c r="E351" s="5"/>
      <c r="F351" s="2"/>
      <c r="G351" s="2"/>
      <c r="H351" s="2"/>
      <c r="I351" s="6"/>
      <c r="J351" s="2"/>
      <c r="K351" s="2"/>
      <c r="L351" s="2"/>
    </row>
    <row r="352" spans="2:12" ht="15.75" customHeight="1" x14ac:dyDescent="0.2">
      <c r="B352" s="2"/>
      <c r="C352" s="3"/>
      <c r="D352" s="4"/>
      <c r="E352" s="5"/>
      <c r="F352" s="2"/>
      <c r="G352" s="2"/>
      <c r="H352" s="2"/>
      <c r="I352" s="6"/>
      <c r="J352" s="2"/>
      <c r="K352" s="2"/>
      <c r="L352" s="2"/>
    </row>
    <row r="353" spans="2:12" ht="15.75" customHeight="1" x14ac:dyDescent="0.2">
      <c r="B353" s="2"/>
      <c r="C353" s="3"/>
      <c r="D353" s="4"/>
      <c r="E353" s="5"/>
      <c r="F353" s="2"/>
      <c r="G353" s="2"/>
      <c r="H353" s="2"/>
      <c r="I353" s="6"/>
      <c r="J353" s="2"/>
      <c r="K353" s="2"/>
      <c r="L353" s="2"/>
    </row>
    <row r="354" spans="2:12" ht="15.75" customHeight="1" x14ac:dyDescent="0.2">
      <c r="B354" s="2"/>
      <c r="C354" s="3"/>
      <c r="D354" s="4"/>
      <c r="E354" s="5"/>
      <c r="F354" s="2"/>
      <c r="G354" s="2"/>
      <c r="H354" s="2"/>
      <c r="I354" s="6"/>
      <c r="J354" s="2"/>
      <c r="K354" s="2"/>
      <c r="L354" s="2"/>
    </row>
    <row r="355" spans="2:12" ht="15.75" customHeight="1" x14ac:dyDescent="0.2">
      <c r="B355" s="2"/>
      <c r="C355" s="3"/>
      <c r="D355" s="4"/>
      <c r="E355" s="5"/>
      <c r="F355" s="2"/>
      <c r="G355" s="2"/>
      <c r="H355" s="2"/>
      <c r="I355" s="6"/>
      <c r="J355" s="2"/>
      <c r="K355" s="2"/>
      <c r="L355" s="2"/>
    </row>
    <row r="356" spans="2:12" ht="15.75" customHeight="1" x14ac:dyDescent="0.2">
      <c r="B356" s="2"/>
      <c r="C356" s="3"/>
      <c r="D356" s="4"/>
      <c r="E356" s="5"/>
      <c r="F356" s="2"/>
      <c r="G356" s="2"/>
      <c r="H356" s="2"/>
      <c r="I356" s="6"/>
      <c r="J356" s="2"/>
      <c r="K356" s="2"/>
      <c r="L356" s="2"/>
    </row>
    <row r="357" spans="2:12" ht="15.75" customHeight="1" x14ac:dyDescent="0.2">
      <c r="B357" s="2"/>
      <c r="C357" s="3"/>
      <c r="D357" s="4"/>
      <c r="E357" s="5"/>
      <c r="F357" s="2"/>
      <c r="G357" s="2"/>
      <c r="H357" s="2"/>
      <c r="I357" s="6"/>
      <c r="J357" s="2"/>
      <c r="K357" s="2"/>
      <c r="L357" s="2"/>
    </row>
    <row r="358" spans="2:12" ht="15.75" customHeight="1" x14ac:dyDescent="0.2">
      <c r="B358" s="2"/>
      <c r="C358" s="3"/>
      <c r="D358" s="4"/>
      <c r="E358" s="5"/>
      <c r="F358" s="2"/>
      <c r="G358" s="2"/>
      <c r="H358" s="2"/>
      <c r="I358" s="6"/>
      <c r="J358" s="2"/>
      <c r="K358" s="2"/>
      <c r="L358" s="2"/>
    </row>
    <row r="359" spans="2:12" ht="15.75" customHeight="1" x14ac:dyDescent="0.2">
      <c r="B359" s="2"/>
      <c r="C359" s="3"/>
      <c r="D359" s="4"/>
      <c r="E359" s="5"/>
      <c r="F359" s="2"/>
      <c r="G359" s="2"/>
      <c r="H359" s="2"/>
      <c r="I359" s="6"/>
      <c r="J359" s="2"/>
      <c r="K359" s="2"/>
      <c r="L359" s="2"/>
    </row>
    <row r="360" spans="2:12" ht="15.75" customHeight="1" x14ac:dyDescent="0.2">
      <c r="B360" s="2"/>
      <c r="C360" s="3"/>
      <c r="D360" s="4"/>
      <c r="E360" s="5"/>
      <c r="F360" s="2"/>
      <c r="G360" s="2"/>
      <c r="H360" s="2"/>
      <c r="I360" s="6"/>
      <c r="J360" s="2"/>
      <c r="K360" s="2"/>
      <c r="L360" s="2"/>
    </row>
    <row r="361" spans="2:12" ht="15.75" customHeight="1" x14ac:dyDescent="0.2">
      <c r="B361" s="2"/>
      <c r="C361" s="3"/>
      <c r="D361" s="4"/>
      <c r="E361" s="5"/>
      <c r="F361" s="2"/>
      <c r="G361" s="2"/>
      <c r="H361" s="2"/>
      <c r="I361" s="6"/>
      <c r="J361" s="2"/>
      <c r="K361" s="2"/>
      <c r="L361" s="2"/>
    </row>
    <row r="362" spans="2:12" ht="15.75" customHeight="1" x14ac:dyDescent="0.2">
      <c r="B362" s="2"/>
      <c r="C362" s="3"/>
      <c r="D362" s="4"/>
      <c r="E362" s="5"/>
      <c r="F362" s="2"/>
      <c r="G362" s="2"/>
      <c r="H362" s="2"/>
      <c r="I362" s="6"/>
      <c r="J362" s="2"/>
      <c r="K362" s="2"/>
      <c r="L362" s="2"/>
    </row>
    <row r="363" spans="2:12" ht="15.75" customHeight="1" x14ac:dyDescent="0.2">
      <c r="B363" s="2"/>
      <c r="C363" s="3"/>
      <c r="D363" s="4"/>
      <c r="E363" s="5"/>
      <c r="F363" s="2"/>
      <c r="G363" s="2"/>
      <c r="H363" s="2"/>
      <c r="I363" s="6"/>
      <c r="J363" s="2"/>
      <c r="K363" s="2"/>
      <c r="L363" s="2"/>
    </row>
    <row r="364" spans="2:12" ht="15.75" customHeight="1" x14ac:dyDescent="0.2">
      <c r="B364" s="2"/>
      <c r="C364" s="3"/>
      <c r="D364" s="4"/>
      <c r="E364" s="5"/>
      <c r="F364" s="2"/>
      <c r="G364" s="2"/>
      <c r="H364" s="2"/>
      <c r="I364" s="6"/>
      <c r="J364" s="2"/>
      <c r="K364" s="2"/>
      <c r="L364" s="2"/>
    </row>
    <row r="365" spans="2:12" ht="15.75" customHeight="1" x14ac:dyDescent="0.2">
      <c r="B365" s="2"/>
      <c r="C365" s="3"/>
      <c r="D365" s="4"/>
      <c r="E365" s="5"/>
      <c r="F365" s="2"/>
      <c r="G365" s="2"/>
      <c r="H365" s="2"/>
      <c r="I365" s="6"/>
      <c r="J365" s="2"/>
      <c r="K365" s="2"/>
      <c r="L365" s="2"/>
    </row>
    <row r="366" spans="2:12" ht="15.75" customHeight="1" x14ac:dyDescent="0.2">
      <c r="B366" s="2"/>
      <c r="C366" s="3"/>
      <c r="D366" s="4"/>
      <c r="E366" s="5"/>
      <c r="F366" s="2"/>
      <c r="G366" s="2"/>
      <c r="H366" s="2"/>
      <c r="I366" s="6"/>
      <c r="J366" s="2"/>
      <c r="K366" s="2"/>
      <c r="L366" s="2"/>
    </row>
    <row r="367" spans="2:12" ht="15.75" customHeight="1" x14ac:dyDescent="0.2">
      <c r="B367" s="2"/>
      <c r="C367" s="3"/>
      <c r="D367" s="4"/>
      <c r="E367" s="5"/>
      <c r="F367" s="2"/>
      <c r="G367" s="2"/>
      <c r="H367" s="2"/>
      <c r="I367" s="6"/>
      <c r="J367" s="2"/>
      <c r="K367" s="2"/>
      <c r="L367" s="2"/>
    </row>
    <row r="368" spans="2:12" ht="15.75" customHeight="1" x14ac:dyDescent="0.2">
      <c r="B368" s="2"/>
      <c r="C368" s="3"/>
      <c r="D368" s="4"/>
      <c r="E368" s="5"/>
      <c r="F368" s="2"/>
      <c r="G368" s="2"/>
      <c r="H368" s="2"/>
      <c r="I368" s="6"/>
      <c r="J368" s="2"/>
      <c r="K368" s="2"/>
      <c r="L368" s="2"/>
    </row>
    <row r="369" spans="2:12" ht="15.75" customHeight="1" x14ac:dyDescent="0.2">
      <c r="B369" s="2"/>
      <c r="C369" s="3"/>
      <c r="D369" s="4"/>
      <c r="E369" s="5"/>
      <c r="F369" s="2"/>
      <c r="G369" s="2"/>
      <c r="H369" s="2"/>
      <c r="I369" s="6"/>
      <c r="J369" s="2"/>
      <c r="K369" s="2"/>
      <c r="L369" s="2"/>
    </row>
    <row r="370" spans="2:12" ht="15.75" customHeight="1" x14ac:dyDescent="0.2">
      <c r="B370" s="2"/>
      <c r="C370" s="3"/>
      <c r="D370" s="4"/>
      <c r="E370" s="5"/>
      <c r="F370" s="2"/>
      <c r="G370" s="2"/>
      <c r="H370" s="2"/>
      <c r="I370" s="6"/>
      <c r="J370" s="2"/>
      <c r="K370" s="2"/>
      <c r="L370" s="2"/>
    </row>
    <row r="371" spans="2:12" ht="15.75" customHeight="1" x14ac:dyDescent="0.2">
      <c r="B371" s="2"/>
      <c r="C371" s="3"/>
      <c r="D371" s="4"/>
      <c r="E371" s="5"/>
      <c r="F371" s="2"/>
      <c r="G371" s="2"/>
      <c r="H371" s="2"/>
      <c r="I371" s="6"/>
      <c r="J371" s="2"/>
      <c r="K371" s="2"/>
      <c r="L371" s="2"/>
    </row>
    <row r="372" spans="2:12" ht="15.75" customHeight="1" x14ac:dyDescent="0.2">
      <c r="B372" s="2"/>
      <c r="C372" s="3"/>
      <c r="D372" s="4"/>
      <c r="E372" s="5"/>
      <c r="F372" s="2"/>
      <c r="G372" s="2"/>
      <c r="H372" s="2"/>
      <c r="I372" s="6"/>
      <c r="J372" s="2"/>
      <c r="K372" s="2"/>
      <c r="L372" s="2"/>
    </row>
    <row r="373" spans="2:12" ht="15.75" customHeight="1" x14ac:dyDescent="0.2">
      <c r="B373" s="2"/>
      <c r="C373" s="3"/>
      <c r="D373" s="4"/>
      <c r="E373" s="5"/>
      <c r="F373" s="2"/>
      <c r="G373" s="2"/>
      <c r="H373" s="2"/>
      <c r="I373" s="6"/>
      <c r="J373" s="2"/>
      <c r="K373" s="2"/>
      <c r="L373" s="2"/>
    </row>
    <row r="374" spans="2:12" ht="15.75" customHeight="1" x14ac:dyDescent="0.2">
      <c r="B374" s="2"/>
      <c r="C374" s="3"/>
      <c r="D374" s="4"/>
      <c r="E374" s="5"/>
      <c r="F374" s="2"/>
      <c r="G374" s="2"/>
      <c r="H374" s="2"/>
      <c r="I374" s="6"/>
      <c r="J374" s="2"/>
      <c r="K374" s="2"/>
      <c r="L374" s="2"/>
    </row>
    <row r="375" spans="2:12" ht="15.75" customHeight="1" x14ac:dyDescent="0.2">
      <c r="B375" s="2"/>
      <c r="C375" s="3"/>
      <c r="D375" s="4"/>
      <c r="E375" s="5"/>
      <c r="F375" s="2"/>
      <c r="G375" s="2"/>
      <c r="H375" s="2"/>
      <c r="I375" s="6"/>
      <c r="J375" s="2"/>
      <c r="K375" s="2"/>
      <c r="L375" s="2"/>
    </row>
    <row r="376" spans="2:12" ht="15.75" customHeight="1" x14ac:dyDescent="0.2">
      <c r="B376" s="2"/>
      <c r="C376" s="3"/>
      <c r="D376" s="4"/>
      <c r="E376" s="5"/>
      <c r="F376" s="2"/>
      <c r="G376" s="2"/>
      <c r="H376" s="2"/>
      <c r="I376" s="6"/>
      <c r="J376" s="2"/>
      <c r="K376" s="2"/>
      <c r="L376" s="2"/>
    </row>
    <row r="377" spans="2:12" ht="15.75" customHeight="1" x14ac:dyDescent="0.2">
      <c r="B377" s="2"/>
      <c r="C377" s="3"/>
      <c r="D377" s="4"/>
      <c r="E377" s="5"/>
      <c r="F377" s="2"/>
      <c r="G377" s="2"/>
      <c r="H377" s="2"/>
      <c r="I377" s="6"/>
      <c r="J377" s="2"/>
      <c r="K377" s="2"/>
      <c r="L377" s="2"/>
    </row>
    <row r="378" spans="2:12" ht="15.75" customHeight="1" x14ac:dyDescent="0.2">
      <c r="B378" s="2"/>
      <c r="C378" s="3"/>
      <c r="D378" s="4"/>
      <c r="E378" s="5"/>
      <c r="F378" s="2"/>
      <c r="G378" s="2"/>
      <c r="H378" s="2"/>
      <c r="I378" s="6"/>
      <c r="J378" s="2"/>
      <c r="K378" s="2"/>
      <c r="L378" s="2"/>
    </row>
    <row r="379" spans="2:12" ht="15.75" customHeight="1" x14ac:dyDescent="0.2">
      <c r="B379" s="2"/>
      <c r="C379" s="3"/>
      <c r="D379" s="4"/>
      <c r="E379" s="5"/>
      <c r="F379" s="2"/>
      <c r="G379" s="2"/>
      <c r="H379" s="2"/>
      <c r="I379" s="6"/>
      <c r="J379" s="2"/>
      <c r="K379" s="2"/>
      <c r="L379" s="2"/>
    </row>
    <row r="380" spans="2:12" ht="15.75" customHeight="1" x14ac:dyDescent="0.2">
      <c r="B380" s="2"/>
      <c r="C380" s="3"/>
      <c r="D380" s="4"/>
      <c r="E380" s="5"/>
      <c r="F380" s="2"/>
      <c r="G380" s="2"/>
      <c r="H380" s="2"/>
      <c r="I380" s="6"/>
      <c r="J380" s="2"/>
      <c r="K380" s="2"/>
      <c r="L380" s="2"/>
    </row>
    <row r="381" spans="2:12" ht="15.75" customHeight="1" x14ac:dyDescent="0.2">
      <c r="B381" s="2"/>
      <c r="C381" s="3"/>
      <c r="D381" s="4"/>
      <c r="E381" s="5"/>
      <c r="F381" s="2"/>
      <c r="G381" s="2"/>
      <c r="H381" s="2"/>
      <c r="I381" s="6"/>
      <c r="J381" s="2"/>
      <c r="K381" s="2"/>
      <c r="L381" s="2"/>
    </row>
    <row r="382" spans="2:12" ht="15.75" customHeight="1" x14ac:dyDescent="0.2">
      <c r="B382" s="2"/>
      <c r="C382" s="3"/>
      <c r="D382" s="4"/>
      <c r="E382" s="5"/>
      <c r="F382" s="2"/>
      <c r="G382" s="2"/>
      <c r="H382" s="2"/>
      <c r="I382" s="6"/>
      <c r="J382" s="2"/>
      <c r="K382" s="2"/>
      <c r="L382" s="2"/>
    </row>
    <row r="383" spans="2:12" ht="15.75" customHeight="1" x14ac:dyDescent="0.2">
      <c r="B383" s="2"/>
      <c r="C383" s="3"/>
      <c r="D383" s="4"/>
      <c r="E383" s="5"/>
      <c r="F383" s="2"/>
      <c r="G383" s="2"/>
      <c r="H383" s="2"/>
      <c r="I383" s="6"/>
      <c r="J383" s="2"/>
      <c r="K383" s="2"/>
      <c r="L383" s="2"/>
    </row>
    <row r="384" spans="2:12" ht="15.75" customHeight="1" x14ac:dyDescent="0.2">
      <c r="B384" s="2"/>
      <c r="C384" s="3"/>
      <c r="D384" s="4"/>
      <c r="E384" s="5"/>
      <c r="F384" s="2"/>
      <c r="G384" s="2"/>
      <c r="H384" s="2"/>
      <c r="I384" s="6"/>
      <c r="J384" s="2"/>
      <c r="K384" s="2"/>
      <c r="L384" s="2"/>
    </row>
    <row r="385" spans="2:12" ht="15.75" customHeight="1" x14ac:dyDescent="0.2">
      <c r="B385" s="2"/>
      <c r="C385" s="3"/>
      <c r="D385" s="4"/>
      <c r="E385" s="5"/>
      <c r="F385" s="2"/>
      <c r="G385" s="2"/>
      <c r="H385" s="2"/>
      <c r="I385" s="6"/>
      <c r="J385" s="2"/>
      <c r="K385" s="2"/>
      <c r="L385" s="2"/>
    </row>
    <row r="386" spans="2:12" ht="15.75" customHeight="1" x14ac:dyDescent="0.2">
      <c r="B386" s="2"/>
      <c r="C386" s="3"/>
      <c r="D386" s="4"/>
      <c r="E386" s="5"/>
      <c r="F386" s="2"/>
      <c r="G386" s="2"/>
      <c r="H386" s="2"/>
      <c r="I386" s="6"/>
      <c r="J386" s="2"/>
      <c r="K386" s="2"/>
      <c r="L386" s="2"/>
    </row>
    <row r="387" spans="2:12" ht="15.75" customHeight="1" x14ac:dyDescent="0.2">
      <c r="B387" s="2"/>
      <c r="C387" s="3"/>
      <c r="D387" s="4"/>
      <c r="E387" s="5"/>
      <c r="F387" s="2"/>
      <c r="G387" s="2"/>
      <c r="H387" s="2"/>
      <c r="I387" s="6"/>
      <c r="J387" s="2"/>
      <c r="K387" s="2"/>
      <c r="L387" s="2"/>
    </row>
    <row r="388" spans="2:12" ht="15.75" customHeight="1" x14ac:dyDescent="0.2">
      <c r="B388" s="2"/>
      <c r="C388" s="3"/>
      <c r="D388" s="4"/>
      <c r="E388" s="5"/>
      <c r="F388" s="2"/>
      <c r="G388" s="2"/>
      <c r="H388" s="2"/>
      <c r="I388" s="6"/>
      <c r="J388" s="2"/>
      <c r="K388" s="2"/>
      <c r="L388" s="2"/>
    </row>
    <row r="389" spans="2:12" ht="15.75" customHeight="1" x14ac:dyDescent="0.2">
      <c r="B389" s="2"/>
      <c r="C389" s="3"/>
      <c r="D389" s="4"/>
      <c r="E389" s="5"/>
      <c r="F389" s="2"/>
      <c r="G389" s="2"/>
      <c r="H389" s="2"/>
      <c r="I389" s="6"/>
      <c r="J389" s="2"/>
      <c r="K389" s="2"/>
      <c r="L389" s="2"/>
    </row>
    <row r="390" spans="2:12" ht="15.75" customHeight="1" x14ac:dyDescent="0.2">
      <c r="B390" s="2"/>
      <c r="C390" s="3"/>
      <c r="D390" s="4"/>
      <c r="E390" s="5"/>
      <c r="F390" s="2"/>
      <c r="G390" s="2"/>
      <c r="H390" s="2"/>
      <c r="I390" s="6"/>
      <c r="J390" s="2"/>
      <c r="K390" s="2"/>
      <c r="L390" s="2"/>
    </row>
    <row r="391" spans="2:12" ht="15.75" customHeight="1" x14ac:dyDescent="0.2">
      <c r="B391" s="2"/>
      <c r="C391" s="3"/>
      <c r="D391" s="4"/>
      <c r="E391" s="5"/>
      <c r="F391" s="2"/>
      <c r="G391" s="2"/>
      <c r="H391" s="2"/>
      <c r="I391" s="6"/>
      <c r="J391" s="2"/>
      <c r="K391" s="2"/>
      <c r="L391" s="2"/>
    </row>
    <row r="392" spans="2:12" ht="15.75" customHeight="1" x14ac:dyDescent="0.2">
      <c r="B392" s="2"/>
      <c r="C392" s="3"/>
      <c r="D392" s="4"/>
      <c r="E392" s="5"/>
      <c r="F392" s="2"/>
      <c r="G392" s="2"/>
      <c r="H392" s="2"/>
      <c r="I392" s="6"/>
      <c r="J392" s="2"/>
      <c r="K392" s="2"/>
      <c r="L392" s="2"/>
    </row>
    <row r="393" spans="2:12" ht="15.75" customHeight="1" x14ac:dyDescent="0.2">
      <c r="B393" s="2"/>
      <c r="C393" s="3"/>
      <c r="D393" s="4"/>
      <c r="E393" s="5"/>
      <c r="F393" s="2"/>
      <c r="G393" s="2"/>
      <c r="H393" s="2"/>
      <c r="I393" s="6"/>
      <c r="J393" s="2"/>
      <c r="K393" s="2"/>
      <c r="L393" s="2"/>
    </row>
    <row r="394" spans="2:12" ht="15.75" customHeight="1" x14ac:dyDescent="0.2">
      <c r="B394" s="2"/>
      <c r="C394" s="3"/>
      <c r="D394" s="4"/>
      <c r="E394" s="5"/>
      <c r="F394" s="2"/>
      <c r="G394" s="2"/>
      <c r="H394" s="2"/>
      <c r="I394" s="6"/>
      <c r="J394" s="2"/>
      <c r="K394" s="2"/>
      <c r="L394" s="2"/>
    </row>
    <row r="395" spans="2:12" ht="15.75" customHeight="1" x14ac:dyDescent="0.2">
      <c r="B395" s="2"/>
      <c r="C395" s="3"/>
      <c r="D395" s="4"/>
      <c r="E395" s="5"/>
      <c r="F395" s="2"/>
      <c r="G395" s="2"/>
      <c r="H395" s="2"/>
      <c r="I395" s="6"/>
      <c r="J395" s="2"/>
      <c r="K395" s="2"/>
      <c r="L395" s="2"/>
    </row>
    <row r="396" spans="2:12" ht="15.75" customHeight="1" x14ac:dyDescent="0.2">
      <c r="B396" s="2"/>
      <c r="C396" s="3"/>
      <c r="D396" s="4"/>
      <c r="E396" s="5"/>
      <c r="F396" s="2"/>
      <c r="G396" s="2"/>
      <c r="H396" s="2"/>
      <c r="I396" s="6"/>
      <c r="J396" s="2"/>
      <c r="K396" s="2"/>
      <c r="L396" s="2"/>
    </row>
    <row r="397" spans="2:12" ht="15.75" customHeight="1" x14ac:dyDescent="0.2">
      <c r="B397" s="2"/>
      <c r="C397" s="3"/>
      <c r="D397" s="4"/>
      <c r="E397" s="5"/>
      <c r="F397" s="2"/>
      <c r="G397" s="2"/>
      <c r="H397" s="2"/>
      <c r="I397" s="6"/>
      <c r="J397" s="2"/>
      <c r="K397" s="2"/>
      <c r="L397" s="2"/>
    </row>
    <row r="398" spans="2:12" ht="15.75" customHeight="1" x14ac:dyDescent="0.2">
      <c r="B398" s="2"/>
      <c r="C398" s="3"/>
      <c r="D398" s="4"/>
      <c r="E398" s="5"/>
      <c r="F398" s="2"/>
      <c r="G398" s="2"/>
      <c r="H398" s="2"/>
      <c r="I398" s="6"/>
      <c r="J398" s="2"/>
      <c r="K398" s="2"/>
      <c r="L398" s="2"/>
    </row>
    <row r="399" spans="2:12" ht="15.75" customHeight="1" x14ac:dyDescent="0.2">
      <c r="B399" s="2"/>
      <c r="C399" s="3"/>
      <c r="D399" s="4"/>
      <c r="E399" s="5"/>
      <c r="F399" s="2"/>
      <c r="G399" s="2"/>
      <c r="H399" s="2"/>
      <c r="I399" s="6"/>
      <c r="J399" s="2"/>
      <c r="K399" s="2"/>
      <c r="L399" s="2"/>
    </row>
    <row r="400" spans="2:12" ht="15.75" customHeight="1" x14ac:dyDescent="0.2">
      <c r="B400" s="2"/>
      <c r="C400" s="3"/>
      <c r="D400" s="4"/>
      <c r="E400" s="5"/>
      <c r="F400" s="2"/>
      <c r="G400" s="2"/>
      <c r="H400" s="2"/>
      <c r="I400" s="6"/>
      <c r="J400" s="2"/>
      <c r="K400" s="2"/>
      <c r="L400" s="2"/>
    </row>
    <row r="401" spans="2:12" ht="15.75" customHeight="1" x14ac:dyDescent="0.2">
      <c r="B401" s="2"/>
      <c r="C401" s="3"/>
      <c r="D401" s="4"/>
      <c r="E401" s="5"/>
      <c r="F401" s="2"/>
      <c r="G401" s="2"/>
      <c r="H401" s="2"/>
      <c r="I401" s="6"/>
      <c r="J401" s="2"/>
      <c r="K401" s="2"/>
      <c r="L401" s="2"/>
    </row>
    <row r="402" spans="2:12" ht="15.75" customHeight="1" x14ac:dyDescent="0.2">
      <c r="B402" s="2"/>
      <c r="C402" s="3"/>
      <c r="D402" s="4"/>
      <c r="E402" s="5"/>
      <c r="F402" s="2"/>
      <c r="G402" s="2"/>
      <c r="H402" s="2"/>
      <c r="I402" s="6"/>
      <c r="J402" s="2"/>
      <c r="K402" s="2"/>
      <c r="L402" s="2"/>
    </row>
    <row r="403" spans="2:12" ht="15.75" customHeight="1" x14ac:dyDescent="0.2">
      <c r="B403" s="2"/>
      <c r="C403" s="3"/>
      <c r="D403" s="4"/>
      <c r="E403" s="5"/>
      <c r="F403" s="2"/>
      <c r="G403" s="2"/>
      <c r="H403" s="2"/>
      <c r="I403" s="6"/>
      <c r="J403" s="2"/>
      <c r="K403" s="2"/>
      <c r="L403" s="2"/>
    </row>
    <row r="404" spans="2:12" ht="15.75" customHeight="1" x14ac:dyDescent="0.2">
      <c r="B404" s="2"/>
      <c r="C404" s="3"/>
      <c r="D404" s="4"/>
      <c r="E404" s="5"/>
      <c r="F404" s="2"/>
      <c r="G404" s="2"/>
      <c r="H404" s="2"/>
      <c r="I404" s="6"/>
      <c r="J404" s="2"/>
      <c r="K404" s="2"/>
      <c r="L404" s="2"/>
    </row>
    <row r="405" spans="2:12" ht="15.75" customHeight="1" x14ac:dyDescent="0.2">
      <c r="B405" s="2"/>
      <c r="C405" s="3"/>
      <c r="D405" s="4"/>
      <c r="E405" s="5"/>
      <c r="F405" s="2"/>
      <c r="G405" s="2"/>
      <c r="H405" s="2"/>
      <c r="I405" s="6"/>
      <c r="J405" s="2"/>
      <c r="K405" s="2"/>
      <c r="L405" s="2"/>
    </row>
    <row r="406" spans="2:12" ht="15.75" customHeight="1" x14ac:dyDescent="0.2">
      <c r="B406" s="2"/>
      <c r="C406" s="3"/>
      <c r="D406" s="4"/>
      <c r="E406" s="5"/>
      <c r="F406" s="2"/>
      <c r="G406" s="2"/>
      <c r="H406" s="2"/>
      <c r="I406" s="6"/>
      <c r="J406" s="2"/>
      <c r="K406" s="2"/>
      <c r="L406" s="2"/>
    </row>
    <row r="407" spans="2:12" ht="15.75" customHeight="1" x14ac:dyDescent="0.2">
      <c r="B407" s="2"/>
      <c r="C407" s="3"/>
      <c r="D407" s="4"/>
      <c r="E407" s="5"/>
      <c r="F407" s="2"/>
      <c r="G407" s="2"/>
      <c r="H407" s="2"/>
      <c r="I407" s="6"/>
      <c r="J407" s="2"/>
      <c r="K407" s="2"/>
      <c r="L407" s="2"/>
    </row>
    <row r="408" spans="2:12" ht="15.75" customHeight="1" x14ac:dyDescent="0.2">
      <c r="B408" s="2"/>
      <c r="C408" s="3"/>
      <c r="D408" s="4"/>
      <c r="E408" s="5"/>
      <c r="F408" s="2"/>
      <c r="G408" s="2"/>
      <c r="H408" s="2"/>
      <c r="I408" s="6"/>
      <c r="J408" s="2"/>
      <c r="K408" s="2"/>
      <c r="L408" s="2"/>
    </row>
    <row r="409" spans="2:12" ht="15.75" customHeight="1" x14ac:dyDescent="0.2">
      <c r="B409" s="2"/>
      <c r="C409" s="3"/>
      <c r="D409" s="4"/>
      <c r="E409" s="5"/>
      <c r="F409" s="2"/>
      <c r="G409" s="2"/>
      <c r="H409" s="2"/>
      <c r="I409" s="6"/>
      <c r="J409" s="2"/>
      <c r="K409" s="2"/>
      <c r="L409" s="2"/>
    </row>
    <row r="410" spans="2:12" ht="15.75" customHeight="1" x14ac:dyDescent="0.2">
      <c r="B410" s="2"/>
      <c r="C410" s="3"/>
      <c r="D410" s="4"/>
      <c r="E410" s="5"/>
      <c r="F410" s="2"/>
      <c r="G410" s="2"/>
      <c r="H410" s="2"/>
      <c r="I410" s="6"/>
      <c r="J410" s="2"/>
      <c r="K410" s="2"/>
      <c r="L410" s="2"/>
    </row>
    <row r="411" spans="2:12" ht="15.75" customHeight="1" x14ac:dyDescent="0.2">
      <c r="B411" s="2"/>
      <c r="C411" s="3"/>
      <c r="D411" s="4"/>
      <c r="E411" s="5"/>
      <c r="F411" s="2"/>
      <c r="G411" s="2"/>
      <c r="H411" s="2"/>
      <c r="I411" s="6"/>
      <c r="J411" s="2"/>
      <c r="K411" s="2"/>
      <c r="L411" s="2"/>
    </row>
    <row r="412" spans="2:12" ht="15.75" customHeight="1" x14ac:dyDescent="0.2">
      <c r="B412" s="2"/>
      <c r="C412" s="3"/>
      <c r="D412" s="4"/>
      <c r="E412" s="5"/>
      <c r="F412" s="2"/>
      <c r="G412" s="2"/>
      <c r="H412" s="2"/>
      <c r="I412" s="6"/>
      <c r="J412" s="2"/>
      <c r="K412" s="2"/>
      <c r="L412" s="2"/>
    </row>
    <row r="413" spans="2:12" ht="15.75" customHeight="1" x14ac:dyDescent="0.2">
      <c r="B413" s="2"/>
      <c r="C413" s="3"/>
      <c r="D413" s="4"/>
      <c r="E413" s="5"/>
      <c r="F413" s="2"/>
      <c r="G413" s="2"/>
      <c r="H413" s="2"/>
      <c r="I413" s="6"/>
      <c r="J413" s="2"/>
      <c r="K413" s="2"/>
      <c r="L413" s="2"/>
    </row>
    <row r="414" spans="2:12" ht="15.75" customHeight="1" x14ac:dyDescent="0.2">
      <c r="B414" s="2"/>
      <c r="C414" s="3"/>
      <c r="D414" s="4"/>
      <c r="E414" s="5"/>
      <c r="F414" s="2"/>
      <c r="G414" s="2"/>
      <c r="H414" s="2"/>
      <c r="I414" s="6"/>
      <c r="J414" s="2"/>
      <c r="K414" s="2"/>
      <c r="L414" s="2"/>
    </row>
    <row r="415" spans="2:12" ht="15.75" customHeight="1" x14ac:dyDescent="0.2">
      <c r="B415" s="2"/>
      <c r="C415" s="3"/>
      <c r="D415" s="4"/>
      <c r="E415" s="5"/>
      <c r="F415" s="2"/>
      <c r="G415" s="2"/>
      <c r="H415" s="2"/>
      <c r="I415" s="6"/>
      <c r="J415" s="2"/>
      <c r="K415" s="2"/>
      <c r="L415" s="2"/>
    </row>
    <row r="416" spans="2:12" ht="15.75" customHeight="1" x14ac:dyDescent="0.2">
      <c r="B416" s="2"/>
      <c r="C416" s="3"/>
      <c r="D416" s="4"/>
      <c r="E416" s="5"/>
      <c r="F416" s="2"/>
      <c r="G416" s="2"/>
      <c r="H416" s="2"/>
      <c r="I416" s="6"/>
      <c r="J416" s="2"/>
      <c r="K416" s="2"/>
      <c r="L416" s="2"/>
    </row>
    <row r="417" spans="2:12" ht="15.75" customHeight="1" x14ac:dyDescent="0.2">
      <c r="B417" s="2"/>
      <c r="C417" s="3"/>
      <c r="D417" s="4"/>
      <c r="E417" s="5"/>
      <c r="F417" s="2"/>
      <c r="G417" s="2"/>
      <c r="H417" s="2"/>
      <c r="I417" s="6"/>
      <c r="J417" s="2"/>
      <c r="K417" s="2"/>
      <c r="L417" s="2"/>
    </row>
    <row r="418" spans="2:12" ht="15.75" customHeight="1" x14ac:dyDescent="0.2">
      <c r="B418" s="2"/>
      <c r="C418" s="3"/>
      <c r="D418" s="4"/>
      <c r="E418" s="5"/>
      <c r="F418" s="2"/>
      <c r="G418" s="2"/>
      <c r="H418" s="2"/>
      <c r="I418" s="6"/>
      <c r="J418" s="2"/>
      <c r="K418" s="2"/>
      <c r="L418" s="2"/>
    </row>
    <row r="419" spans="2:12" ht="15.75" customHeight="1" x14ac:dyDescent="0.2">
      <c r="B419" s="2"/>
      <c r="C419" s="3"/>
      <c r="D419" s="4"/>
      <c r="E419" s="5"/>
      <c r="F419" s="2"/>
      <c r="G419" s="2"/>
      <c r="H419" s="2"/>
      <c r="I419" s="6"/>
      <c r="J419" s="2"/>
      <c r="K419" s="2"/>
      <c r="L419" s="2"/>
    </row>
    <row r="420" spans="2:12" ht="15.75" customHeight="1" x14ac:dyDescent="0.2">
      <c r="B420" s="2"/>
      <c r="C420" s="3"/>
      <c r="D420" s="4"/>
      <c r="E420" s="5"/>
      <c r="F420" s="2"/>
      <c r="G420" s="2"/>
      <c r="H420" s="2"/>
      <c r="I420" s="6"/>
      <c r="J420" s="2"/>
      <c r="K420" s="2"/>
      <c r="L420" s="2"/>
    </row>
    <row r="421" spans="2:12" ht="15.75" customHeight="1" x14ac:dyDescent="0.2">
      <c r="B421" s="2"/>
      <c r="C421" s="3"/>
      <c r="D421" s="4"/>
      <c r="E421" s="5"/>
      <c r="F421" s="2"/>
      <c r="G421" s="2"/>
      <c r="H421" s="2"/>
      <c r="I421" s="6"/>
      <c r="J421" s="2"/>
      <c r="K421" s="2"/>
      <c r="L421" s="2"/>
    </row>
    <row r="422" spans="2:12" ht="15.75" customHeight="1" x14ac:dyDescent="0.2">
      <c r="B422" s="2"/>
      <c r="C422" s="3"/>
      <c r="D422" s="4"/>
      <c r="E422" s="5"/>
      <c r="F422" s="2"/>
      <c r="G422" s="2"/>
      <c r="H422" s="2"/>
      <c r="I422" s="6"/>
      <c r="J422" s="2"/>
      <c r="K422" s="2"/>
      <c r="L422" s="2"/>
    </row>
    <row r="423" spans="2:12" ht="15.75" customHeight="1" x14ac:dyDescent="0.2">
      <c r="B423" s="2"/>
      <c r="C423" s="3"/>
      <c r="D423" s="4"/>
      <c r="E423" s="5"/>
      <c r="F423" s="2"/>
      <c r="G423" s="2"/>
      <c r="H423" s="2"/>
      <c r="I423" s="6"/>
      <c r="J423" s="2"/>
      <c r="K423" s="2"/>
      <c r="L423" s="2"/>
    </row>
    <row r="424" spans="2:12" ht="15.75" customHeight="1" x14ac:dyDescent="0.2">
      <c r="B424" s="2"/>
      <c r="C424" s="3"/>
      <c r="D424" s="4"/>
      <c r="E424" s="5"/>
      <c r="F424" s="2"/>
      <c r="G424" s="2"/>
      <c r="H424" s="2"/>
      <c r="I424" s="6"/>
      <c r="J424" s="2"/>
      <c r="K424" s="2"/>
      <c r="L424" s="2"/>
    </row>
    <row r="425" spans="2:12" ht="15.75" customHeight="1" x14ac:dyDescent="0.2">
      <c r="B425" s="2"/>
      <c r="C425" s="3"/>
      <c r="D425" s="4"/>
      <c r="E425" s="5"/>
      <c r="F425" s="2"/>
      <c r="G425" s="2"/>
      <c r="H425" s="2"/>
      <c r="I425" s="6"/>
      <c r="J425" s="2"/>
      <c r="K425" s="2"/>
      <c r="L425" s="2"/>
    </row>
    <row r="426" spans="2:12" ht="15.75" customHeight="1" x14ac:dyDescent="0.2">
      <c r="B426" s="2"/>
      <c r="C426" s="3"/>
      <c r="D426" s="4"/>
      <c r="E426" s="5"/>
      <c r="F426" s="2"/>
      <c r="G426" s="2"/>
      <c r="H426" s="2"/>
      <c r="I426" s="6"/>
      <c r="J426" s="2"/>
      <c r="K426" s="2"/>
      <c r="L426" s="2"/>
    </row>
    <row r="427" spans="2:12" ht="15.75" customHeight="1" x14ac:dyDescent="0.2">
      <c r="B427" s="2"/>
      <c r="C427" s="3"/>
      <c r="D427" s="4"/>
      <c r="E427" s="5"/>
      <c r="F427" s="2"/>
      <c r="G427" s="2"/>
      <c r="H427" s="2"/>
      <c r="I427" s="6"/>
      <c r="J427" s="2"/>
      <c r="K427" s="2"/>
      <c r="L427" s="2"/>
    </row>
    <row r="428" spans="2:12" ht="15.75" customHeight="1" x14ac:dyDescent="0.2">
      <c r="B428" s="2"/>
      <c r="C428" s="3"/>
      <c r="D428" s="4"/>
      <c r="E428" s="5"/>
      <c r="F428" s="2"/>
      <c r="G428" s="2"/>
      <c r="H428" s="2"/>
      <c r="I428" s="6"/>
      <c r="J428" s="2"/>
      <c r="K428" s="2"/>
      <c r="L428" s="2"/>
    </row>
    <row r="429" spans="2:12" ht="15.75" customHeight="1" x14ac:dyDescent="0.2">
      <c r="B429" s="2"/>
      <c r="C429" s="3"/>
      <c r="D429" s="4"/>
      <c r="E429" s="5"/>
      <c r="F429" s="2"/>
      <c r="G429" s="2"/>
      <c r="H429" s="2"/>
      <c r="I429" s="6"/>
      <c r="J429" s="2"/>
      <c r="K429" s="2"/>
      <c r="L429" s="2"/>
    </row>
    <row r="430" spans="2:12" ht="15.75" customHeight="1" x14ac:dyDescent="0.2">
      <c r="B430" s="2"/>
      <c r="C430" s="3"/>
      <c r="D430" s="4"/>
      <c r="E430" s="5"/>
      <c r="F430" s="2"/>
      <c r="G430" s="2"/>
      <c r="H430" s="2"/>
      <c r="I430" s="6"/>
      <c r="J430" s="2"/>
      <c r="K430" s="2"/>
      <c r="L430" s="2"/>
    </row>
    <row r="431" spans="2:12" ht="15.75" customHeight="1" x14ac:dyDescent="0.2">
      <c r="B431" s="2"/>
      <c r="C431" s="3"/>
      <c r="D431" s="4"/>
      <c r="E431" s="5"/>
      <c r="F431" s="2"/>
      <c r="G431" s="2"/>
      <c r="H431" s="2"/>
      <c r="I431" s="6"/>
      <c r="J431" s="2"/>
      <c r="K431" s="2"/>
      <c r="L431" s="2"/>
    </row>
    <row r="432" spans="2:12" ht="15.75" customHeight="1" x14ac:dyDescent="0.2">
      <c r="B432" s="2"/>
      <c r="C432" s="3"/>
      <c r="D432" s="4"/>
      <c r="E432" s="5"/>
      <c r="F432" s="2"/>
      <c r="G432" s="2"/>
      <c r="H432" s="2"/>
      <c r="I432" s="6"/>
      <c r="J432" s="2"/>
      <c r="K432" s="2"/>
      <c r="L432" s="2"/>
    </row>
    <row r="433" spans="2:12" ht="15.75" customHeight="1" x14ac:dyDescent="0.2">
      <c r="B433" s="2"/>
      <c r="C433" s="3"/>
      <c r="D433" s="4"/>
      <c r="E433" s="5"/>
      <c r="F433" s="2"/>
      <c r="G433" s="2"/>
      <c r="H433" s="2"/>
      <c r="I433" s="6"/>
      <c r="J433" s="2"/>
      <c r="K433" s="2"/>
      <c r="L433" s="2"/>
    </row>
    <row r="434" spans="2:12" ht="15.75" customHeight="1" x14ac:dyDescent="0.2">
      <c r="B434" s="2"/>
      <c r="C434" s="3"/>
      <c r="D434" s="4"/>
      <c r="E434" s="5"/>
      <c r="F434" s="2"/>
      <c r="G434" s="2"/>
      <c r="H434" s="2"/>
      <c r="I434" s="6"/>
      <c r="J434" s="2"/>
      <c r="K434" s="2"/>
      <c r="L434" s="2"/>
    </row>
    <row r="435" spans="2:12" ht="15.75" customHeight="1" x14ac:dyDescent="0.2">
      <c r="B435" s="2"/>
      <c r="C435" s="3"/>
      <c r="D435" s="4"/>
      <c r="E435" s="5"/>
      <c r="F435" s="2"/>
      <c r="G435" s="2"/>
      <c r="H435" s="2"/>
      <c r="I435" s="6"/>
      <c r="J435" s="2"/>
      <c r="K435" s="2"/>
      <c r="L435" s="2"/>
    </row>
    <row r="436" spans="2:12" ht="15.75" customHeight="1" x14ac:dyDescent="0.2">
      <c r="B436" s="2"/>
      <c r="C436" s="3"/>
      <c r="D436" s="4"/>
      <c r="E436" s="5"/>
      <c r="F436" s="2"/>
      <c r="G436" s="2"/>
      <c r="H436" s="2"/>
      <c r="I436" s="6"/>
      <c r="J436" s="2"/>
      <c r="K436" s="2"/>
      <c r="L436" s="2"/>
    </row>
    <row r="437" spans="2:12" ht="15.75" customHeight="1" x14ac:dyDescent="0.2">
      <c r="B437" s="2"/>
      <c r="C437" s="3"/>
      <c r="D437" s="4"/>
      <c r="E437" s="5"/>
      <c r="F437" s="2"/>
      <c r="G437" s="2"/>
      <c r="H437" s="2"/>
      <c r="I437" s="6"/>
      <c r="J437" s="2"/>
      <c r="K437" s="2"/>
      <c r="L437" s="2"/>
    </row>
    <row r="438" spans="2:12" ht="15.75" customHeight="1" x14ac:dyDescent="0.2">
      <c r="B438" s="2"/>
      <c r="C438" s="3"/>
      <c r="D438" s="4"/>
      <c r="E438" s="5"/>
      <c r="F438" s="2"/>
      <c r="G438" s="2"/>
      <c r="H438" s="2"/>
      <c r="I438" s="6"/>
      <c r="J438" s="2"/>
      <c r="K438" s="2"/>
      <c r="L438" s="2"/>
    </row>
    <row r="439" spans="2:12" ht="15.75" customHeight="1" x14ac:dyDescent="0.2">
      <c r="B439" s="2"/>
      <c r="C439" s="3"/>
      <c r="D439" s="4"/>
      <c r="E439" s="5"/>
      <c r="F439" s="2"/>
      <c r="G439" s="2"/>
      <c r="H439" s="2"/>
      <c r="I439" s="6"/>
      <c r="J439" s="2"/>
      <c r="K439" s="2"/>
      <c r="L439" s="2"/>
    </row>
    <row r="440" spans="2:12" ht="15.75" customHeight="1" x14ac:dyDescent="0.2">
      <c r="B440" s="2"/>
      <c r="C440" s="3"/>
      <c r="D440" s="4"/>
      <c r="E440" s="5"/>
      <c r="F440" s="2"/>
      <c r="G440" s="2"/>
      <c r="H440" s="2"/>
      <c r="I440" s="6"/>
      <c r="J440" s="2"/>
      <c r="K440" s="2"/>
      <c r="L440" s="2"/>
    </row>
    <row r="441" spans="2:12" ht="15.75" customHeight="1" x14ac:dyDescent="0.2">
      <c r="B441" s="2"/>
      <c r="C441" s="3"/>
      <c r="D441" s="4"/>
      <c r="E441" s="5"/>
      <c r="F441" s="2"/>
      <c r="G441" s="2"/>
      <c r="H441" s="2"/>
      <c r="I441" s="6"/>
      <c r="J441" s="2"/>
      <c r="K441" s="2"/>
      <c r="L441" s="2"/>
    </row>
    <row r="442" spans="2:12" ht="15.75" customHeight="1" x14ac:dyDescent="0.2">
      <c r="B442" s="2"/>
      <c r="C442" s="3"/>
      <c r="D442" s="4"/>
      <c r="E442" s="5"/>
      <c r="F442" s="2"/>
      <c r="G442" s="2"/>
      <c r="H442" s="2"/>
      <c r="I442" s="6"/>
      <c r="J442" s="2"/>
      <c r="K442" s="2"/>
      <c r="L442" s="2"/>
    </row>
    <row r="443" spans="2:12" ht="15.75" customHeight="1" x14ac:dyDescent="0.2">
      <c r="B443" s="2"/>
      <c r="C443" s="3"/>
      <c r="D443" s="4"/>
      <c r="E443" s="5"/>
      <c r="F443" s="2"/>
      <c r="G443" s="2"/>
      <c r="H443" s="2"/>
      <c r="I443" s="6"/>
      <c r="J443" s="2"/>
      <c r="K443" s="2"/>
      <c r="L443" s="2"/>
    </row>
    <row r="444" spans="2:12" ht="15.75" customHeight="1" x14ac:dyDescent="0.2">
      <c r="B444" s="2"/>
      <c r="C444" s="3"/>
      <c r="D444" s="4"/>
      <c r="E444" s="5"/>
      <c r="F444" s="2"/>
      <c r="G444" s="2"/>
      <c r="H444" s="2"/>
      <c r="I444" s="6"/>
      <c r="J444" s="2"/>
      <c r="K444" s="2"/>
      <c r="L444" s="2"/>
    </row>
    <row r="445" spans="2:12" ht="15.75" customHeight="1" x14ac:dyDescent="0.2">
      <c r="B445" s="2"/>
      <c r="C445" s="3"/>
      <c r="D445" s="4"/>
      <c r="E445" s="5"/>
      <c r="F445" s="2"/>
      <c r="G445" s="2"/>
      <c r="H445" s="2"/>
      <c r="I445" s="6"/>
      <c r="J445" s="2"/>
      <c r="K445" s="2"/>
      <c r="L445" s="2"/>
    </row>
    <row r="446" spans="2:12" ht="15.75" customHeight="1" x14ac:dyDescent="0.2">
      <c r="B446" s="2"/>
      <c r="C446" s="3"/>
      <c r="D446" s="4"/>
      <c r="E446" s="5"/>
      <c r="F446" s="2"/>
      <c r="G446" s="2"/>
      <c r="H446" s="2"/>
      <c r="I446" s="6"/>
      <c r="J446" s="2"/>
      <c r="K446" s="2"/>
      <c r="L446" s="2"/>
    </row>
    <row r="447" spans="2:12" ht="15.75" customHeight="1" x14ac:dyDescent="0.2">
      <c r="B447" s="2"/>
      <c r="C447" s="3"/>
      <c r="D447" s="4"/>
      <c r="E447" s="5"/>
      <c r="F447" s="2"/>
      <c r="G447" s="2"/>
      <c r="H447" s="2"/>
      <c r="I447" s="6"/>
      <c r="J447" s="2"/>
      <c r="K447" s="2"/>
      <c r="L447" s="2"/>
    </row>
    <row r="448" spans="2:12" ht="15.75" customHeight="1" x14ac:dyDescent="0.2">
      <c r="B448" s="2"/>
      <c r="C448" s="3"/>
      <c r="D448" s="4"/>
      <c r="E448" s="5"/>
      <c r="F448" s="2"/>
      <c r="G448" s="2"/>
      <c r="H448" s="2"/>
      <c r="I448" s="6"/>
      <c r="J448" s="2"/>
      <c r="K448" s="2"/>
      <c r="L448" s="2"/>
    </row>
    <row r="449" spans="2:12" ht="15.75" customHeight="1" x14ac:dyDescent="0.2">
      <c r="B449" s="2"/>
      <c r="C449" s="3"/>
      <c r="D449" s="4"/>
      <c r="E449" s="5"/>
      <c r="F449" s="2"/>
      <c r="G449" s="2"/>
      <c r="H449" s="2"/>
      <c r="I449" s="6"/>
      <c r="J449" s="2"/>
      <c r="K449" s="2"/>
      <c r="L449" s="2"/>
    </row>
    <row r="450" spans="2:12" ht="15.75" customHeight="1" x14ac:dyDescent="0.2">
      <c r="B450" s="2"/>
      <c r="C450" s="3"/>
      <c r="D450" s="4"/>
      <c r="E450" s="5"/>
      <c r="F450" s="2"/>
      <c r="G450" s="2"/>
      <c r="H450" s="2"/>
      <c r="I450" s="6"/>
      <c r="J450" s="2"/>
      <c r="K450" s="2"/>
      <c r="L450" s="2"/>
    </row>
    <row r="451" spans="2:12" ht="15.75" customHeight="1" x14ac:dyDescent="0.2">
      <c r="B451" s="2"/>
      <c r="C451" s="3"/>
      <c r="D451" s="4"/>
      <c r="E451" s="5"/>
      <c r="F451" s="2"/>
      <c r="G451" s="2"/>
      <c r="H451" s="2"/>
      <c r="I451" s="6"/>
      <c r="J451" s="2"/>
      <c r="K451" s="2"/>
      <c r="L451" s="2"/>
    </row>
    <row r="452" spans="2:12" ht="15.75" customHeight="1" x14ac:dyDescent="0.2">
      <c r="B452" s="2"/>
      <c r="C452" s="3"/>
      <c r="D452" s="4"/>
      <c r="E452" s="5"/>
      <c r="F452" s="2"/>
      <c r="G452" s="2"/>
      <c r="H452" s="2"/>
      <c r="I452" s="6"/>
      <c r="J452" s="2"/>
      <c r="K452" s="2"/>
      <c r="L452" s="2"/>
    </row>
    <row r="453" spans="2:12" ht="15.75" customHeight="1" x14ac:dyDescent="0.2">
      <c r="B453" s="2"/>
      <c r="C453" s="3"/>
      <c r="D453" s="4"/>
      <c r="E453" s="5"/>
      <c r="F453" s="2"/>
      <c r="G453" s="2"/>
      <c r="H453" s="2"/>
      <c r="I453" s="6"/>
      <c r="J453" s="2"/>
      <c r="K453" s="2"/>
      <c r="L453" s="2"/>
    </row>
    <row r="454" spans="2:12" ht="15.75" customHeight="1" x14ac:dyDescent="0.2">
      <c r="B454" s="2"/>
      <c r="C454" s="3"/>
      <c r="D454" s="4"/>
      <c r="E454" s="5"/>
      <c r="F454" s="2"/>
      <c r="G454" s="2"/>
      <c r="H454" s="2"/>
      <c r="I454" s="6"/>
      <c r="J454" s="2"/>
      <c r="K454" s="2"/>
      <c r="L454" s="2"/>
    </row>
    <row r="455" spans="2:12" ht="15.75" customHeight="1" x14ac:dyDescent="0.2">
      <c r="B455" s="2"/>
      <c r="C455" s="3"/>
      <c r="D455" s="4"/>
      <c r="E455" s="5"/>
      <c r="F455" s="2"/>
      <c r="G455" s="2"/>
      <c r="H455" s="2"/>
      <c r="I455" s="6"/>
      <c r="J455" s="2"/>
      <c r="K455" s="2"/>
      <c r="L455" s="2"/>
    </row>
    <row r="456" spans="2:12" ht="15.75" customHeight="1" x14ac:dyDescent="0.2">
      <c r="B456" s="2"/>
      <c r="C456" s="3"/>
      <c r="D456" s="4"/>
      <c r="E456" s="5"/>
      <c r="F456" s="2"/>
      <c r="G456" s="2"/>
      <c r="H456" s="2"/>
      <c r="I456" s="6"/>
      <c r="J456" s="2"/>
      <c r="K456" s="2"/>
      <c r="L456" s="2"/>
    </row>
    <row r="457" spans="2:12" ht="15.75" customHeight="1" x14ac:dyDescent="0.2">
      <c r="B457" s="2"/>
      <c r="C457" s="3"/>
      <c r="D457" s="4"/>
      <c r="E457" s="5"/>
      <c r="F457" s="2"/>
      <c r="G457" s="2"/>
      <c r="H457" s="2"/>
      <c r="I457" s="6"/>
      <c r="J457" s="2"/>
      <c r="K457" s="2"/>
      <c r="L457" s="2"/>
    </row>
    <row r="458" spans="2:12" ht="15.75" customHeight="1" x14ac:dyDescent="0.2">
      <c r="B458" s="2"/>
      <c r="C458" s="3"/>
      <c r="D458" s="4"/>
      <c r="E458" s="5"/>
      <c r="F458" s="2"/>
      <c r="G458" s="2"/>
      <c r="H458" s="2"/>
      <c r="I458" s="6"/>
      <c r="J458" s="2"/>
      <c r="K458" s="2"/>
      <c r="L458" s="2"/>
    </row>
    <row r="459" spans="2:12" ht="15.75" customHeight="1" x14ac:dyDescent="0.2">
      <c r="B459" s="2"/>
      <c r="C459" s="3"/>
      <c r="D459" s="4"/>
      <c r="E459" s="5"/>
      <c r="F459" s="2"/>
      <c r="G459" s="2"/>
      <c r="H459" s="2"/>
      <c r="I459" s="6"/>
      <c r="J459" s="2"/>
      <c r="K459" s="2"/>
      <c r="L459" s="2"/>
    </row>
    <row r="460" spans="2:12" ht="15.75" customHeight="1" x14ac:dyDescent="0.2">
      <c r="B460" s="2"/>
      <c r="C460" s="3"/>
      <c r="D460" s="4"/>
      <c r="E460" s="5"/>
      <c r="F460" s="2"/>
      <c r="G460" s="2"/>
      <c r="H460" s="2"/>
      <c r="I460" s="6"/>
      <c r="J460" s="2"/>
      <c r="K460" s="2"/>
      <c r="L460" s="2"/>
    </row>
    <row r="461" spans="2:12" ht="15.75" customHeight="1" x14ac:dyDescent="0.2">
      <c r="B461" s="2"/>
      <c r="C461" s="3"/>
      <c r="D461" s="4"/>
      <c r="E461" s="5"/>
      <c r="F461" s="2"/>
      <c r="G461" s="2"/>
      <c r="H461" s="2"/>
      <c r="I461" s="6"/>
      <c r="J461" s="2"/>
      <c r="K461" s="2"/>
      <c r="L461" s="2"/>
    </row>
    <row r="462" spans="2:12" ht="15.75" customHeight="1" x14ac:dyDescent="0.2">
      <c r="B462" s="2"/>
      <c r="C462" s="3"/>
      <c r="D462" s="4"/>
      <c r="E462" s="5"/>
      <c r="F462" s="2"/>
      <c r="G462" s="2"/>
      <c r="H462" s="2"/>
      <c r="I462" s="6"/>
      <c r="J462" s="2"/>
      <c r="K462" s="2"/>
      <c r="L462" s="2"/>
    </row>
    <row r="463" spans="2:12" ht="15.75" customHeight="1" x14ac:dyDescent="0.2">
      <c r="B463" s="2"/>
      <c r="C463" s="3"/>
      <c r="D463" s="4"/>
      <c r="E463" s="5"/>
      <c r="F463" s="2"/>
      <c r="G463" s="2"/>
      <c r="H463" s="2"/>
      <c r="I463" s="6"/>
      <c r="J463" s="2"/>
      <c r="K463" s="2"/>
      <c r="L463" s="2"/>
    </row>
    <row r="464" spans="2:12" ht="15.75" customHeight="1" x14ac:dyDescent="0.2">
      <c r="B464" s="2"/>
      <c r="C464" s="3"/>
      <c r="D464" s="4"/>
      <c r="E464" s="5"/>
      <c r="F464" s="2"/>
      <c r="G464" s="2"/>
      <c r="H464" s="2"/>
      <c r="I464" s="6"/>
      <c r="J464" s="2"/>
      <c r="K464" s="2"/>
      <c r="L464" s="2"/>
    </row>
    <row r="465" spans="2:12" ht="15.75" customHeight="1" x14ac:dyDescent="0.2">
      <c r="B465" s="2"/>
      <c r="C465" s="3"/>
      <c r="D465" s="4"/>
      <c r="E465" s="5"/>
      <c r="F465" s="2"/>
      <c r="G465" s="2"/>
      <c r="H465" s="2"/>
      <c r="I465" s="6"/>
      <c r="J465" s="2"/>
      <c r="K465" s="2"/>
      <c r="L465" s="2"/>
    </row>
    <row r="466" spans="2:12" ht="15.75" customHeight="1" x14ac:dyDescent="0.2">
      <c r="B466" s="2"/>
      <c r="C466" s="3"/>
      <c r="D466" s="4"/>
      <c r="E466" s="5"/>
      <c r="F466" s="2"/>
      <c r="G466" s="2"/>
      <c r="H466" s="2"/>
      <c r="I466" s="6"/>
      <c r="J466" s="2"/>
      <c r="K466" s="2"/>
      <c r="L466" s="2"/>
    </row>
    <row r="467" spans="2:12" ht="15.75" customHeight="1" x14ac:dyDescent="0.2">
      <c r="B467" s="2"/>
      <c r="C467" s="3"/>
      <c r="D467" s="4"/>
      <c r="E467" s="5"/>
      <c r="F467" s="2"/>
      <c r="G467" s="2"/>
      <c r="H467" s="2"/>
      <c r="I467" s="6"/>
      <c r="J467" s="2"/>
      <c r="K467" s="2"/>
      <c r="L467" s="2"/>
    </row>
    <row r="468" spans="2:12" ht="15.75" customHeight="1" x14ac:dyDescent="0.2">
      <c r="B468" s="2"/>
      <c r="C468" s="3"/>
      <c r="D468" s="4"/>
      <c r="E468" s="5"/>
      <c r="F468" s="2"/>
      <c r="G468" s="2"/>
      <c r="H468" s="2"/>
      <c r="I468" s="6"/>
      <c r="J468" s="2"/>
      <c r="K468" s="2"/>
      <c r="L468" s="2"/>
    </row>
    <row r="469" spans="2:12" ht="15.75" customHeight="1" x14ac:dyDescent="0.2">
      <c r="B469" s="2"/>
      <c r="C469" s="3"/>
      <c r="D469" s="4"/>
      <c r="E469" s="5"/>
      <c r="F469" s="2"/>
      <c r="G469" s="2"/>
      <c r="H469" s="2"/>
      <c r="I469" s="6"/>
      <c r="J469" s="2"/>
      <c r="K469" s="2"/>
      <c r="L469" s="2"/>
    </row>
    <row r="470" spans="2:12" ht="15.75" customHeight="1" x14ac:dyDescent="0.2">
      <c r="B470" s="2"/>
      <c r="C470" s="3"/>
      <c r="D470" s="4"/>
      <c r="E470" s="5"/>
      <c r="F470" s="2"/>
      <c r="G470" s="2"/>
      <c r="H470" s="2"/>
      <c r="I470" s="6"/>
      <c r="J470" s="2"/>
      <c r="K470" s="2"/>
      <c r="L470" s="2"/>
    </row>
    <row r="471" spans="2:12" ht="15.75" customHeight="1" x14ac:dyDescent="0.2">
      <c r="B471" s="2"/>
      <c r="C471" s="3"/>
      <c r="D471" s="4"/>
      <c r="E471" s="5"/>
      <c r="F471" s="2"/>
      <c r="G471" s="2"/>
      <c r="H471" s="2"/>
      <c r="I471" s="6"/>
      <c r="J471" s="2"/>
      <c r="K471" s="2"/>
      <c r="L471" s="2"/>
    </row>
    <row r="472" spans="2:12" ht="15.75" customHeight="1" x14ac:dyDescent="0.2">
      <c r="B472" s="2"/>
      <c r="C472" s="3"/>
      <c r="D472" s="4"/>
      <c r="E472" s="5"/>
      <c r="F472" s="2"/>
      <c r="G472" s="2"/>
      <c r="H472" s="2"/>
      <c r="I472" s="6"/>
      <c r="J472" s="2"/>
      <c r="K472" s="2"/>
      <c r="L472" s="2"/>
    </row>
    <row r="473" spans="2:12" ht="15.75" customHeight="1" x14ac:dyDescent="0.2">
      <c r="B473" s="2"/>
      <c r="C473" s="3"/>
      <c r="D473" s="4"/>
      <c r="E473" s="5"/>
      <c r="F473" s="2"/>
      <c r="G473" s="2"/>
      <c r="H473" s="2"/>
      <c r="I473" s="6"/>
      <c r="J473" s="2"/>
      <c r="K473" s="2"/>
      <c r="L473" s="2"/>
    </row>
    <row r="474" spans="2:12" ht="15.75" customHeight="1" x14ac:dyDescent="0.2">
      <c r="B474" s="2"/>
      <c r="C474" s="3"/>
      <c r="D474" s="4"/>
      <c r="E474" s="5"/>
      <c r="F474" s="2"/>
      <c r="G474" s="2"/>
      <c r="H474" s="2"/>
      <c r="I474" s="6"/>
      <c r="J474" s="2"/>
      <c r="K474" s="2"/>
      <c r="L474" s="2"/>
    </row>
    <row r="475" spans="2:12" ht="15.75" customHeight="1" x14ac:dyDescent="0.2">
      <c r="B475" s="2"/>
      <c r="C475" s="3"/>
      <c r="D475" s="4"/>
      <c r="E475" s="5"/>
      <c r="F475" s="2"/>
      <c r="G475" s="2"/>
      <c r="H475" s="2"/>
      <c r="I475" s="6"/>
      <c r="J475" s="2"/>
      <c r="K475" s="2"/>
      <c r="L475" s="2"/>
    </row>
    <row r="476" spans="2:12" ht="15.75" customHeight="1" x14ac:dyDescent="0.2">
      <c r="B476" s="2"/>
      <c r="C476" s="3"/>
      <c r="D476" s="4"/>
      <c r="E476" s="5"/>
      <c r="F476" s="2"/>
      <c r="G476" s="2"/>
      <c r="H476" s="2"/>
      <c r="I476" s="6"/>
      <c r="J476" s="2"/>
      <c r="K476" s="2"/>
      <c r="L476" s="2"/>
    </row>
    <row r="477" spans="2:12" ht="15.75" customHeight="1" x14ac:dyDescent="0.2">
      <c r="B477" s="2"/>
      <c r="C477" s="3"/>
      <c r="D477" s="4"/>
      <c r="E477" s="5"/>
      <c r="F477" s="2"/>
      <c r="G477" s="2"/>
      <c r="H477" s="2"/>
      <c r="I477" s="6"/>
      <c r="J477" s="2"/>
      <c r="K477" s="2"/>
      <c r="L477" s="2"/>
    </row>
    <row r="478" spans="2:12" ht="15.75" customHeight="1" x14ac:dyDescent="0.2">
      <c r="B478" s="2"/>
      <c r="C478" s="3"/>
      <c r="D478" s="4"/>
      <c r="E478" s="5"/>
      <c r="F478" s="2"/>
      <c r="G478" s="2"/>
      <c r="H478" s="2"/>
      <c r="I478" s="6"/>
      <c r="J478" s="2"/>
      <c r="K478" s="2"/>
      <c r="L478" s="2"/>
    </row>
    <row r="479" spans="2:12" ht="15.75" customHeight="1" x14ac:dyDescent="0.2">
      <c r="B479" s="2"/>
      <c r="C479" s="3"/>
      <c r="D479" s="4"/>
      <c r="E479" s="5"/>
      <c r="F479" s="2"/>
      <c r="G479" s="2"/>
      <c r="H479" s="2"/>
      <c r="I479" s="6"/>
      <c r="J479" s="2"/>
      <c r="K479" s="2"/>
      <c r="L479" s="2"/>
    </row>
    <row r="480" spans="2:12" ht="15.75" customHeight="1" x14ac:dyDescent="0.2">
      <c r="B480" s="2"/>
      <c r="C480" s="3"/>
      <c r="D480" s="4"/>
      <c r="E480" s="5"/>
      <c r="F480" s="2"/>
      <c r="G480" s="2"/>
      <c r="H480" s="2"/>
      <c r="I480" s="6"/>
      <c r="J480" s="2"/>
      <c r="K480" s="2"/>
      <c r="L480" s="2"/>
    </row>
    <row r="481" spans="2:12" ht="15.75" customHeight="1" x14ac:dyDescent="0.2">
      <c r="B481" s="2"/>
      <c r="C481" s="3"/>
      <c r="D481" s="4"/>
      <c r="E481" s="5"/>
      <c r="F481" s="2"/>
      <c r="G481" s="2"/>
      <c r="H481" s="2"/>
      <c r="I481" s="6"/>
      <c r="J481" s="2"/>
      <c r="K481" s="2"/>
      <c r="L481" s="2"/>
    </row>
    <row r="482" spans="2:12" ht="15.75" customHeight="1" x14ac:dyDescent="0.2">
      <c r="B482" s="2"/>
      <c r="C482" s="3"/>
      <c r="D482" s="4"/>
      <c r="E482" s="5"/>
      <c r="F482" s="2"/>
      <c r="G482" s="2"/>
      <c r="H482" s="2"/>
      <c r="I482" s="6"/>
      <c r="J482" s="2"/>
      <c r="K482" s="2"/>
      <c r="L482" s="2"/>
    </row>
    <row r="483" spans="2:12" ht="15.75" customHeight="1" x14ac:dyDescent="0.2">
      <c r="B483" s="2"/>
      <c r="C483" s="3"/>
      <c r="D483" s="4"/>
      <c r="E483" s="5"/>
      <c r="F483" s="2"/>
      <c r="G483" s="2"/>
      <c r="H483" s="2"/>
      <c r="I483" s="6"/>
      <c r="J483" s="2"/>
      <c r="K483" s="2"/>
      <c r="L483" s="2"/>
    </row>
    <row r="484" spans="2:12" ht="15.75" customHeight="1" x14ac:dyDescent="0.2">
      <c r="B484" s="2"/>
      <c r="C484" s="3"/>
      <c r="D484" s="4"/>
      <c r="E484" s="5"/>
      <c r="F484" s="2"/>
      <c r="G484" s="2"/>
      <c r="H484" s="2"/>
      <c r="I484" s="6"/>
      <c r="J484" s="2"/>
      <c r="K484" s="2"/>
      <c r="L484" s="2"/>
    </row>
    <row r="485" spans="2:12" ht="15.75" customHeight="1" x14ac:dyDescent="0.2">
      <c r="B485" s="2"/>
      <c r="C485" s="3"/>
      <c r="D485" s="4"/>
      <c r="E485" s="5"/>
      <c r="F485" s="2"/>
      <c r="G485" s="2"/>
      <c r="H485" s="2"/>
      <c r="I485" s="6"/>
      <c r="J485" s="2"/>
      <c r="K485" s="2"/>
      <c r="L485" s="2"/>
    </row>
    <row r="486" spans="2:12" ht="15.75" customHeight="1" x14ac:dyDescent="0.2">
      <c r="B486" s="2"/>
      <c r="C486" s="3"/>
      <c r="D486" s="4"/>
      <c r="E486" s="5"/>
      <c r="F486" s="2"/>
      <c r="G486" s="2"/>
      <c r="H486" s="2"/>
      <c r="I486" s="6"/>
      <c r="J486" s="2"/>
      <c r="K486" s="2"/>
      <c r="L486" s="2"/>
    </row>
    <row r="487" spans="2:12" ht="15.75" customHeight="1" x14ac:dyDescent="0.2">
      <c r="B487" s="2"/>
      <c r="C487" s="3"/>
      <c r="D487" s="4"/>
      <c r="E487" s="5"/>
      <c r="F487" s="2"/>
      <c r="G487" s="2"/>
      <c r="H487" s="2"/>
      <c r="I487" s="6"/>
      <c r="J487" s="2"/>
      <c r="K487" s="2"/>
      <c r="L487" s="2"/>
    </row>
    <row r="488" spans="2:12" ht="15.75" customHeight="1" x14ac:dyDescent="0.2">
      <c r="B488" s="2"/>
      <c r="C488" s="3"/>
      <c r="D488" s="4"/>
      <c r="E488" s="5"/>
      <c r="F488" s="2"/>
      <c r="G488" s="2"/>
      <c r="H488" s="2"/>
      <c r="I488" s="6"/>
      <c r="J488" s="2"/>
      <c r="K488" s="2"/>
      <c r="L488" s="2"/>
    </row>
    <row r="489" spans="2:12" ht="15.75" customHeight="1" x14ac:dyDescent="0.2">
      <c r="B489" s="2"/>
      <c r="C489" s="3"/>
      <c r="D489" s="4"/>
      <c r="E489" s="5"/>
      <c r="F489" s="2"/>
      <c r="G489" s="2"/>
      <c r="H489" s="2"/>
      <c r="I489" s="6"/>
      <c r="J489" s="2"/>
      <c r="K489" s="2"/>
      <c r="L489" s="2"/>
    </row>
    <row r="490" spans="2:12" ht="15.75" customHeight="1" x14ac:dyDescent="0.2">
      <c r="B490" s="2"/>
      <c r="C490" s="3"/>
      <c r="D490" s="4"/>
      <c r="E490" s="5"/>
      <c r="F490" s="2"/>
      <c r="G490" s="2"/>
      <c r="H490" s="2"/>
      <c r="I490" s="6"/>
      <c r="J490" s="2"/>
      <c r="K490" s="2"/>
      <c r="L490" s="2"/>
    </row>
    <row r="491" spans="2:12" ht="15.75" customHeight="1" x14ac:dyDescent="0.2">
      <c r="B491" s="2"/>
      <c r="C491" s="3"/>
      <c r="D491" s="4"/>
      <c r="E491" s="5"/>
      <c r="F491" s="2"/>
      <c r="G491" s="2"/>
      <c r="H491" s="2"/>
      <c r="I491" s="6"/>
      <c r="J491" s="2"/>
      <c r="K491" s="2"/>
      <c r="L491" s="2"/>
    </row>
    <row r="492" spans="2:12" ht="15.75" customHeight="1" x14ac:dyDescent="0.2">
      <c r="B492" s="2"/>
      <c r="C492" s="3"/>
      <c r="D492" s="4"/>
      <c r="E492" s="5"/>
      <c r="F492" s="2"/>
      <c r="G492" s="2"/>
      <c r="H492" s="2"/>
      <c r="I492" s="6"/>
      <c r="J492" s="2"/>
      <c r="K492" s="2"/>
      <c r="L492" s="2"/>
    </row>
    <row r="493" spans="2:12" ht="15.75" customHeight="1" x14ac:dyDescent="0.2">
      <c r="B493" s="2"/>
      <c r="C493" s="3"/>
      <c r="D493" s="4"/>
      <c r="E493" s="5"/>
      <c r="F493" s="2"/>
      <c r="G493" s="2"/>
      <c r="H493" s="2"/>
      <c r="I493" s="6"/>
      <c r="J493" s="2"/>
      <c r="K493" s="2"/>
      <c r="L493" s="2"/>
    </row>
    <row r="494" spans="2:12" ht="15.75" customHeight="1" x14ac:dyDescent="0.2">
      <c r="B494" s="2"/>
      <c r="C494" s="3"/>
      <c r="D494" s="4"/>
      <c r="E494" s="5"/>
      <c r="F494" s="2"/>
      <c r="G494" s="2"/>
      <c r="H494" s="2"/>
      <c r="I494" s="6"/>
      <c r="J494" s="2"/>
      <c r="K494" s="2"/>
      <c r="L494" s="2"/>
    </row>
    <row r="495" spans="2:12" ht="15.75" customHeight="1" x14ac:dyDescent="0.2">
      <c r="B495" s="2"/>
      <c r="C495" s="3"/>
      <c r="D495" s="4"/>
      <c r="E495" s="5"/>
      <c r="F495" s="2"/>
      <c r="G495" s="2"/>
      <c r="H495" s="2"/>
      <c r="I495" s="6"/>
      <c r="J495" s="2"/>
      <c r="K495" s="2"/>
      <c r="L495" s="2"/>
    </row>
    <row r="496" spans="2:12" ht="15.75" customHeight="1" x14ac:dyDescent="0.2">
      <c r="B496" s="2"/>
      <c r="C496" s="3"/>
      <c r="D496" s="4"/>
      <c r="E496" s="5"/>
      <c r="F496" s="2"/>
      <c r="G496" s="2"/>
      <c r="H496" s="2"/>
      <c r="I496" s="6"/>
      <c r="J496" s="2"/>
      <c r="K496" s="2"/>
      <c r="L496" s="2"/>
    </row>
    <row r="497" spans="2:12" ht="15.75" customHeight="1" x14ac:dyDescent="0.2">
      <c r="B497" s="2"/>
      <c r="C497" s="3"/>
      <c r="D497" s="4"/>
      <c r="E497" s="5"/>
      <c r="F497" s="2"/>
      <c r="G497" s="2"/>
      <c r="H497" s="2"/>
      <c r="I497" s="6"/>
      <c r="J497" s="2"/>
      <c r="K497" s="2"/>
      <c r="L497" s="2"/>
    </row>
    <row r="498" spans="2:12" ht="15.75" customHeight="1" x14ac:dyDescent="0.2">
      <c r="B498" s="2"/>
      <c r="C498" s="3"/>
      <c r="D498" s="4"/>
      <c r="E498" s="5"/>
      <c r="F498" s="2"/>
      <c r="G498" s="2"/>
      <c r="H498" s="2"/>
      <c r="I498" s="6"/>
      <c r="J498" s="2"/>
      <c r="K498" s="2"/>
      <c r="L498" s="2"/>
    </row>
    <row r="499" spans="2:12" ht="15.75" customHeight="1" x14ac:dyDescent="0.2">
      <c r="B499" s="2"/>
      <c r="C499" s="3"/>
      <c r="D499" s="4"/>
      <c r="E499" s="5"/>
      <c r="F499" s="2"/>
      <c r="G499" s="2"/>
      <c r="H499" s="2"/>
      <c r="I499" s="6"/>
      <c r="J499" s="2"/>
      <c r="K499" s="2"/>
      <c r="L499" s="2"/>
    </row>
    <row r="500" spans="2:12" ht="15.75" customHeight="1" x14ac:dyDescent="0.2">
      <c r="B500" s="2"/>
      <c r="C500" s="3"/>
      <c r="D500" s="4"/>
      <c r="E500" s="5"/>
      <c r="F500" s="2"/>
      <c r="G500" s="2"/>
      <c r="H500" s="2"/>
      <c r="I500" s="6"/>
      <c r="J500" s="2"/>
      <c r="K500" s="2"/>
      <c r="L500" s="2"/>
    </row>
    <row r="501" spans="2:12" ht="15.75" customHeight="1" x14ac:dyDescent="0.2">
      <c r="B501" s="2"/>
      <c r="C501" s="3"/>
      <c r="D501" s="4"/>
      <c r="E501" s="5"/>
      <c r="F501" s="2"/>
      <c r="G501" s="2"/>
      <c r="H501" s="2"/>
      <c r="I501" s="6"/>
      <c r="J501" s="2"/>
      <c r="K501" s="2"/>
      <c r="L501" s="2"/>
    </row>
    <row r="502" spans="2:12" ht="15.75" customHeight="1" x14ac:dyDescent="0.2">
      <c r="B502" s="2"/>
      <c r="C502" s="3"/>
      <c r="D502" s="4"/>
      <c r="E502" s="5"/>
      <c r="F502" s="2"/>
      <c r="G502" s="2"/>
      <c r="H502" s="2"/>
      <c r="I502" s="6"/>
      <c r="J502" s="2"/>
      <c r="K502" s="2"/>
      <c r="L502" s="2"/>
    </row>
    <row r="503" spans="2:12" ht="15.75" customHeight="1" x14ac:dyDescent="0.2">
      <c r="B503" s="2"/>
      <c r="C503" s="3"/>
      <c r="D503" s="4"/>
      <c r="E503" s="5"/>
      <c r="F503" s="2"/>
      <c r="G503" s="2"/>
      <c r="H503" s="2"/>
      <c r="I503" s="6"/>
      <c r="J503" s="2"/>
      <c r="K503" s="2"/>
      <c r="L503" s="2"/>
    </row>
    <row r="504" spans="2:12" ht="15.75" customHeight="1" x14ac:dyDescent="0.2">
      <c r="B504" s="2"/>
      <c r="C504" s="3"/>
      <c r="D504" s="4"/>
      <c r="E504" s="5"/>
      <c r="F504" s="2"/>
      <c r="G504" s="2"/>
      <c r="H504" s="2"/>
      <c r="I504" s="6"/>
      <c r="J504" s="2"/>
      <c r="K504" s="2"/>
      <c r="L504" s="2"/>
    </row>
    <row r="505" spans="2:12" ht="15.75" customHeight="1" x14ac:dyDescent="0.2">
      <c r="B505" s="2"/>
      <c r="C505" s="3"/>
      <c r="D505" s="4"/>
      <c r="E505" s="5"/>
      <c r="F505" s="2"/>
      <c r="G505" s="2"/>
      <c r="H505" s="2"/>
      <c r="I505" s="6"/>
      <c r="J505" s="2"/>
      <c r="K505" s="2"/>
      <c r="L505" s="2"/>
    </row>
    <row r="506" spans="2:12" ht="15.75" customHeight="1" x14ac:dyDescent="0.2">
      <c r="B506" s="2"/>
      <c r="C506" s="3"/>
      <c r="D506" s="4"/>
      <c r="E506" s="5"/>
      <c r="F506" s="2"/>
      <c r="G506" s="2"/>
      <c r="H506" s="2"/>
      <c r="I506" s="6"/>
      <c r="J506" s="2"/>
      <c r="K506" s="2"/>
      <c r="L506" s="2"/>
    </row>
    <row r="507" spans="2:12" ht="15.75" customHeight="1" x14ac:dyDescent="0.2">
      <c r="B507" s="2"/>
      <c r="C507" s="3"/>
      <c r="D507" s="4"/>
      <c r="E507" s="5"/>
      <c r="F507" s="2"/>
      <c r="G507" s="2"/>
      <c r="H507" s="2"/>
      <c r="I507" s="6"/>
      <c r="J507" s="2"/>
      <c r="K507" s="2"/>
      <c r="L507" s="2"/>
    </row>
    <row r="508" spans="2:12" ht="15.75" customHeight="1" x14ac:dyDescent="0.2">
      <c r="B508" s="2"/>
      <c r="C508" s="3"/>
      <c r="D508" s="4"/>
      <c r="E508" s="5"/>
      <c r="F508" s="2"/>
      <c r="G508" s="2"/>
      <c r="H508" s="2"/>
      <c r="I508" s="6"/>
      <c r="J508" s="2"/>
      <c r="K508" s="2"/>
      <c r="L508" s="2"/>
    </row>
    <row r="509" spans="2:12" ht="15.75" customHeight="1" x14ac:dyDescent="0.2">
      <c r="B509" s="2"/>
      <c r="C509" s="3"/>
      <c r="D509" s="4"/>
      <c r="E509" s="5"/>
      <c r="F509" s="2"/>
      <c r="G509" s="2"/>
      <c r="H509" s="2"/>
      <c r="I509" s="6"/>
      <c r="J509" s="2"/>
      <c r="K509" s="2"/>
      <c r="L509" s="2"/>
    </row>
    <row r="510" spans="2:12" ht="15.75" customHeight="1" x14ac:dyDescent="0.2">
      <c r="B510" s="2"/>
      <c r="C510" s="3"/>
      <c r="D510" s="4"/>
      <c r="E510" s="5"/>
      <c r="F510" s="2"/>
      <c r="G510" s="2"/>
      <c r="H510" s="2"/>
      <c r="I510" s="6"/>
      <c r="J510" s="2"/>
      <c r="K510" s="2"/>
      <c r="L510" s="2"/>
    </row>
    <row r="511" spans="2:12" ht="15.75" customHeight="1" x14ac:dyDescent="0.2">
      <c r="B511" s="2"/>
      <c r="C511" s="3"/>
      <c r="D511" s="4"/>
      <c r="E511" s="5"/>
      <c r="F511" s="2"/>
      <c r="G511" s="2"/>
      <c r="H511" s="2"/>
      <c r="I511" s="6"/>
      <c r="J511" s="2"/>
      <c r="K511" s="2"/>
      <c r="L511" s="2"/>
    </row>
    <row r="512" spans="2:12" ht="15.75" customHeight="1" x14ac:dyDescent="0.2">
      <c r="B512" s="2"/>
      <c r="C512" s="3"/>
      <c r="D512" s="4"/>
      <c r="E512" s="5"/>
      <c r="F512" s="2"/>
      <c r="G512" s="2"/>
      <c r="H512" s="2"/>
      <c r="I512" s="6"/>
      <c r="J512" s="2"/>
      <c r="K512" s="2"/>
      <c r="L512" s="2"/>
    </row>
    <row r="513" spans="2:12" ht="15.75" customHeight="1" x14ac:dyDescent="0.2">
      <c r="B513" s="2"/>
      <c r="C513" s="3"/>
      <c r="D513" s="4"/>
      <c r="E513" s="5"/>
      <c r="F513" s="2"/>
      <c r="G513" s="2"/>
      <c r="H513" s="2"/>
      <c r="I513" s="6"/>
      <c r="J513" s="2"/>
      <c r="K513" s="2"/>
      <c r="L513" s="2"/>
    </row>
    <row r="514" spans="2:12" ht="15.75" customHeight="1" x14ac:dyDescent="0.2">
      <c r="B514" s="2"/>
      <c r="C514" s="3"/>
      <c r="D514" s="4"/>
      <c r="E514" s="5"/>
      <c r="F514" s="2"/>
      <c r="G514" s="2"/>
      <c r="H514" s="2"/>
      <c r="I514" s="6"/>
      <c r="J514" s="2"/>
      <c r="K514" s="2"/>
      <c r="L514" s="2"/>
    </row>
    <row r="515" spans="2:12" ht="15.75" customHeight="1" x14ac:dyDescent="0.2">
      <c r="B515" s="2"/>
      <c r="C515" s="3"/>
      <c r="D515" s="4"/>
      <c r="E515" s="5"/>
      <c r="F515" s="2"/>
      <c r="G515" s="2"/>
      <c r="H515" s="2"/>
      <c r="I515" s="6"/>
      <c r="J515" s="2"/>
      <c r="K515" s="2"/>
      <c r="L515" s="2"/>
    </row>
    <row r="516" spans="2:12" ht="15.75" customHeight="1" x14ac:dyDescent="0.2">
      <c r="B516" s="2"/>
      <c r="C516" s="3"/>
      <c r="D516" s="4"/>
      <c r="E516" s="5"/>
      <c r="F516" s="2"/>
      <c r="G516" s="2"/>
      <c r="H516" s="2"/>
      <c r="I516" s="6"/>
      <c r="J516" s="2"/>
      <c r="K516" s="2"/>
      <c r="L516" s="2"/>
    </row>
    <row r="517" spans="2:12" ht="15.75" customHeight="1" x14ac:dyDescent="0.2">
      <c r="B517" s="2"/>
      <c r="C517" s="3"/>
      <c r="D517" s="4"/>
      <c r="E517" s="5"/>
      <c r="F517" s="2"/>
      <c r="G517" s="2"/>
      <c r="H517" s="2"/>
      <c r="I517" s="6"/>
      <c r="J517" s="2"/>
      <c r="K517" s="2"/>
      <c r="L517" s="2"/>
    </row>
    <row r="518" spans="2:12" ht="15.75" customHeight="1" x14ac:dyDescent="0.2">
      <c r="B518" s="2"/>
      <c r="C518" s="3"/>
      <c r="D518" s="4"/>
      <c r="E518" s="5"/>
      <c r="F518" s="2"/>
      <c r="G518" s="2"/>
      <c r="H518" s="2"/>
      <c r="I518" s="6"/>
      <c r="J518" s="2"/>
      <c r="K518" s="2"/>
      <c r="L518" s="2"/>
    </row>
    <row r="519" spans="2:12" ht="15.75" customHeight="1" x14ac:dyDescent="0.2">
      <c r="B519" s="2"/>
      <c r="C519" s="3"/>
      <c r="D519" s="4"/>
      <c r="E519" s="5"/>
      <c r="F519" s="2"/>
      <c r="G519" s="2"/>
      <c r="H519" s="2"/>
      <c r="I519" s="6"/>
      <c r="J519" s="2"/>
      <c r="K519" s="2"/>
      <c r="L519" s="2"/>
    </row>
    <row r="520" spans="2:12" ht="15.75" customHeight="1" x14ac:dyDescent="0.2">
      <c r="B520" s="2"/>
      <c r="C520" s="3"/>
      <c r="D520" s="4"/>
      <c r="E520" s="5"/>
      <c r="F520" s="2"/>
      <c r="G520" s="2"/>
      <c r="H520" s="2"/>
      <c r="I520" s="6"/>
      <c r="J520" s="2"/>
      <c r="K520" s="2"/>
      <c r="L520" s="2"/>
    </row>
    <row r="521" spans="2:12" ht="15.75" customHeight="1" x14ac:dyDescent="0.2">
      <c r="B521" s="2"/>
      <c r="C521" s="3"/>
      <c r="D521" s="4"/>
      <c r="E521" s="5"/>
      <c r="F521" s="2"/>
      <c r="G521" s="2"/>
      <c r="H521" s="2"/>
      <c r="I521" s="6"/>
      <c r="J521" s="2"/>
      <c r="K521" s="2"/>
      <c r="L521" s="2"/>
    </row>
    <row r="522" spans="2:12" ht="15.75" customHeight="1" x14ac:dyDescent="0.2">
      <c r="B522" s="2"/>
      <c r="C522" s="3"/>
      <c r="D522" s="4"/>
      <c r="E522" s="5"/>
      <c r="F522" s="2"/>
      <c r="G522" s="2"/>
      <c r="H522" s="2"/>
      <c r="I522" s="6"/>
      <c r="J522" s="2"/>
      <c r="K522" s="2"/>
      <c r="L522" s="2"/>
    </row>
    <row r="523" spans="2:12" ht="15.75" customHeight="1" x14ac:dyDescent="0.2">
      <c r="B523" s="2"/>
      <c r="C523" s="3"/>
      <c r="D523" s="4"/>
      <c r="E523" s="5"/>
      <c r="F523" s="2"/>
      <c r="G523" s="2"/>
      <c r="H523" s="2"/>
      <c r="I523" s="6"/>
      <c r="J523" s="2"/>
      <c r="K523" s="2"/>
      <c r="L523" s="2"/>
    </row>
    <row r="524" spans="2:12" ht="15.75" customHeight="1" x14ac:dyDescent="0.2">
      <c r="B524" s="2"/>
      <c r="C524" s="3"/>
      <c r="D524" s="4"/>
      <c r="E524" s="5"/>
      <c r="F524" s="2"/>
      <c r="G524" s="2"/>
      <c r="H524" s="2"/>
      <c r="I524" s="6"/>
      <c r="J524" s="2"/>
      <c r="K524" s="2"/>
      <c r="L524" s="2"/>
    </row>
    <row r="525" spans="2:12" ht="15.75" customHeight="1" x14ac:dyDescent="0.2">
      <c r="B525" s="2"/>
      <c r="C525" s="3"/>
      <c r="D525" s="4"/>
      <c r="E525" s="5"/>
      <c r="F525" s="2"/>
      <c r="G525" s="2"/>
      <c r="H525" s="2"/>
      <c r="I525" s="6"/>
      <c r="J525" s="2"/>
      <c r="K525" s="2"/>
      <c r="L525" s="2"/>
    </row>
    <row r="526" spans="2:12" ht="15.75" customHeight="1" x14ac:dyDescent="0.2">
      <c r="B526" s="2"/>
      <c r="C526" s="3"/>
      <c r="D526" s="4"/>
      <c r="E526" s="5"/>
      <c r="F526" s="2"/>
      <c r="G526" s="2"/>
      <c r="H526" s="2"/>
      <c r="I526" s="6"/>
      <c r="J526" s="2"/>
      <c r="K526" s="2"/>
      <c r="L526" s="2"/>
    </row>
    <row r="527" spans="2:12" ht="15.75" customHeight="1" x14ac:dyDescent="0.2">
      <c r="B527" s="2"/>
      <c r="C527" s="3"/>
      <c r="D527" s="4"/>
      <c r="E527" s="5"/>
      <c r="F527" s="2"/>
      <c r="G527" s="2"/>
      <c r="H527" s="2"/>
      <c r="I527" s="6"/>
      <c r="J527" s="2"/>
      <c r="K527" s="2"/>
      <c r="L527" s="2"/>
    </row>
    <row r="528" spans="2:12" ht="15.75" customHeight="1" x14ac:dyDescent="0.2">
      <c r="B528" s="2"/>
      <c r="C528" s="3"/>
      <c r="D528" s="4"/>
      <c r="E528" s="5"/>
      <c r="F528" s="2"/>
      <c r="G528" s="2"/>
      <c r="H528" s="2"/>
      <c r="I528" s="6"/>
      <c r="J528" s="2"/>
      <c r="K528" s="2"/>
      <c r="L528" s="2"/>
    </row>
    <row r="529" spans="2:12" ht="15.75" customHeight="1" x14ac:dyDescent="0.2">
      <c r="B529" s="2"/>
      <c r="C529" s="3"/>
      <c r="D529" s="4"/>
      <c r="E529" s="5"/>
      <c r="F529" s="2"/>
      <c r="G529" s="2"/>
      <c r="H529" s="2"/>
      <c r="I529" s="6"/>
      <c r="J529" s="2"/>
      <c r="K529" s="2"/>
      <c r="L529" s="2"/>
    </row>
    <row r="530" spans="2:12" ht="15.75" customHeight="1" x14ac:dyDescent="0.2">
      <c r="B530" s="2"/>
      <c r="C530" s="3"/>
      <c r="D530" s="4"/>
      <c r="E530" s="5"/>
      <c r="F530" s="2"/>
      <c r="G530" s="2"/>
      <c r="H530" s="2"/>
      <c r="I530" s="6"/>
      <c r="J530" s="2"/>
      <c r="K530" s="2"/>
      <c r="L530" s="2"/>
    </row>
    <row r="531" spans="2:12" ht="15.75" customHeight="1" x14ac:dyDescent="0.2">
      <c r="B531" s="2"/>
      <c r="C531" s="3"/>
      <c r="D531" s="4"/>
      <c r="E531" s="5"/>
      <c r="F531" s="2"/>
      <c r="G531" s="2"/>
      <c r="H531" s="2"/>
      <c r="I531" s="6"/>
      <c r="J531" s="2"/>
      <c r="K531" s="2"/>
      <c r="L531" s="2"/>
    </row>
    <row r="532" spans="2:12" ht="15.75" customHeight="1" x14ac:dyDescent="0.2">
      <c r="B532" s="2"/>
      <c r="C532" s="3"/>
      <c r="D532" s="4"/>
      <c r="E532" s="5"/>
      <c r="F532" s="2"/>
      <c r="G532" s="2"/>
      <c r="H532" s="2"/>
      <c r="I532" s="6"/>
      <c r="J532" s="2"/>
      <c r="K532" s="2"/>
      <c r="L532" s="2"/>
    </row>
    <row r="533" spans="2:12" ht="15.75" customHeight="1" x14ac:dyDescent="0.2">
      <c r="B533" s="2"/>
      <c r="C533" s="3"/>
      <c r="D533" s="4"/>
      <c r="E533" s="5"/>
      <c r="F533" s="2"/>
      <c r="G533" s="2"/>
      <c r="H533" s="2"/>
      <c r="I533" s="6"/>
      <c r="J533" s="2"/>
      <c r="K533" s="2"/>
      <c r="L533" s="2"/>
    </row>
    <row r="534" spans="2:12" ht="15.75" customHeight="1" x14ac:dyDescent="0.2">
      <c r="B534" s="2"/>
      <c r="C534" s="3"/>
      <c r="D534" s="4"/>
      <c r="E534" s="5"/>
      <c r="F534" s="2"/>
      <c r="G534" s="2"/>
      <c r="H534" s="2"/>
      <c r="I534" s="6"/>
      <c r="J534" s="2"/>
      <c r="K534" s="2"/>
      <c r="L534" s="2"/>
    </row>
    <row r="535" spans="2:12" ht="15.75" customHeight="1" x14ac:dyDescent="0.2">
      <c r="B535" s="2"/>
      <c r="C535" s="3"/>
      <c r="D535" s="4"/>
      <c r="E535" s="5"/>
      <c r="F535" s="2"/>
      <c r="G535" s="2"/>
      <c r="H535" s="2"/>
      <c r="I535" s="6"/>
      <c r="J535" s="2"/>
      <c r="K535" s="2"/>
      <c r="L535" s="2"/>
    </row>
    <row r="536" spans="2:12" ht="15.75" customHeight="1" x14ac:dyDescent="0.2">
      <c r="B536" s="2"/>
      <c r="C536" s="3"/>
      <c r="D536" s="4"/>
      <c r="E536" s="5"/>
      <c r="F536" s="2"/>
      <c r="G536" s="2"/>
      <c r="H536" s="2"/>
      <c r="I536" s="6"/>
      <c r="J536" s="2"/>
      <c r="K536" s="2"/>
      <c r="L536" s="2"/>
    </row>
    <row r="537" spans="2:12" ht="15.75" customHeight="1" x14ac:dyDescent="0.2">
      <c r="B537" s="2"/>
      <c r="C537" s="3"/>
      <c r="D537" s="4"/>
      <c r="E537" s="5"/>
      <c r="F537" s="2"/>
      <c r="G537" s="2"/>
      <c r="H537" s="2"/>
      <c r="I537" s="6"/>
      <c r="J537" s="2"/>
      <c r="K537" s="2"/>
      <c r="L537" s="2"/>
    </row>
    <row r="538" spans="2:12" ht="15.75" customHeight="1" x14ac:dyDescent="0.2">
      <c r="B538" s="2"/>
      <c r="C538" s="3"/>
      <c r="D538" s="4"/>
      <c r="E538" s="5"/>
      <c r="F538" s="2"/>
      <c r="G538" s="2"/>
      <c r="H538" s="2"/>
      <c r="I538" s="6"/>
      <c r="J538" s="2"/>
      <c r="K538" s="2"/>
      <c r="L538" s="2"/>
    </row>
    <row r="539" spans="2:12" ht="15.75" customHeight="1" x14ac:dyDescent="0.2">
      <c r="B539" s="2"/>
      <c r="C539" s="3"/>
      <c r="D539" s="4"/>
      <c r="E539" s="5"/>
      <c r="F539" s="2"/>
      <c r="G539" s="2"/>
      <c r="H539" s="2"/>
      <c r="I539" s="6"/>
      <c r="J539" s="2"/>
      <c r="K539" s="2"/>
      <c r="L539" s="2"/>
    </row>
    <row r="540" spans="2:12" ht="15.75" customHeight="1" x14ac:dyDescent="0.2">
      <c r="B540" s="2"/>
      <c r="C540" s="3"/>
      <c r="D540" s="4"/>
      <c r="E540" s="5"/>
      <c r="F540" s="2"/>
      <c r="G540" s="2"/>
      <c r="H540" s="2"/>
      <c r="I540" s="6"/>
      <c r="J540" s="2"/>
      <c r="K540" s="2"/>
      <c r="L540" s="2"/>
    </row>
    <row r="541" spans="2:12" ht="15.75" customHeight="1" x14ac:dyDescent="0.2">
      <c r="B541" s="2"/>
      <c r="C541" s="3"/>
      <c r="D541" s="4"/>
      <c r="E541" s="5"/>
      <c r="F541" s="2"/>
      <c r="G541" s="2"/>
      <c r="H541" s="2"/>
      <c r="I541" s="6"/>
      <c r="J541" s="2"/>
      <c r="K541" s="2"/>
      <c r="L541" s="2"/>
    </row>
    <row r="542" spans="2:12" ht="15.75" customHeight="1" x14ac:dyDescent="0.2">
      <c r="B542" s="2"/>
      <c r="C542" s="3"/>
      <c r="D542" s="4"/>
      <c r="E542" s="5"/>
      <c r="F542" s="2"/>
      <c r="G542" s="2"/>
      <c r="H542" s="2"/>
      <c r="I542" s="6"/>
      <c r="J542" s="2"/>
      <c r="K542" s="2"/>
      <c r="L542" s="2"/>
    </row>
    <row r="543" spans="2:12" ht="15.75" customHeight="1" x14ac:dyDescent="0.2">
      <c r="B543" s="2"/>
      <c r="C543" s="3"/>
      <c r="D543" s="4"/>
      <c r="E543" s="5"/>
      <c r="F543" s="2"/>
      <c r="G543" s="2"/>
      <c r="H543" s="2"/>
      <c r="I543" s="6"/>
      <c r="J543" s="2"/>
      <c r="K543" s="2"/>
      <c r="L543" s="2"/>
    </row>
    <row r="544" spans="2:12" ht="15.75" customHeight="1" x14ac:dyDescent="0.2">
      <c r="B544" s="2"/>
      <c r="C544" s="3"/>
      <c r="D544" s="4"/>
      <c r="E544" s="5"/>
      <c r="F544" s="2"/>
      <c r="G544" s="2"/>
      <c r="H544" s="2"/>
      <c r="I544" s="6"/>
      <c r="J544" s="2"/>
      <c r="K544" s="2"/>
      <c r="L544" s="2"/>
    </row>
    <row r="545" spans="2:12" ht="15.75" customHeight="1" x14ac:dyDescent="0.2">
      <c r="B545" s="2"/>
      <c r="C545" s="3"/>
      <c r="D545" s="4"/>
      <c r="E545" s="5"/>
      <c r="F545" s="2"/>
      <c r="G545" s="2"/>
      <c r="H545" s="2"/>
      <c r="I545" s="6"/>
      <c r="J545" s="2"/>
      <c r="K545" s="2"/>
      <c r="L545" s="2"/>
    </row>
    <row r="546" spans="2:12" ht="15.75" customHeight="1" x14ac:dyDescent="0.2">
      <c r="B546" s="2"/>
      <c r="C546" s="3"/>
      <c r="D546" s="4"/>
      <c r="E546" s="5"/>
      <c r="F546" s="2"/>
      <c r="G546" s="2"/>
      <c r="H546" s="2"/>
      <c r="I546" s="6"/>
      <c r="J546" s="2"/>
      <c r="K546" s="2"/>
      <c r="L546" s="2"/>
    </row>
    <row r="547" spans="2:12" ht="15.75" customHeight="1" x14ac:dyDescent="0.2">
      <c r="B547" s="2"/>
      <c r="C547" s="3"/>
      <c r="D547" s="4"/>
      <c r="E547" s="5"/>
      <c r="F547" s="2"/>
      <c r="G547" s="2"/>
      <c r="H547" s="2"/>
      <c r="I547" s="6"/>
      <c r="J547" s="2"/>
      <c r="K547" s="2"/>
      <c r="L547" s="2"/>
    </row>
    <row r="548" spans="2:12" ht="15.75" customHeight="1" x14ac:dyDescent="0.2">
      <c r="B548" s="2"/>
      <c r="C548" s="3"/>
      <c r="D548" s="4"/>
      <c r="E548" s="5"/>
      <c r="F548" s="2"/>
      <c r="G548" s="2"/>
      <c r="H548" s="2"/>
      <c r="I548" s="6"/>
      <c r="J548" s="2"/>
      <c r="K548" s="2"/>
      <c r="L548" s="2"/>
    </row>
    <row r="549" spans="2:12" ht="15.75" customHeight="1" x14ac:dyDescent="0.2">
      <c r="B549" s="2"/>
      <c r="C549" s="3"/>
      <c r="D549" s="4"/>
      <c r="E549" s="5"/>
      <c r="F549" s="2"/>
      <c r="G549" s="2"/>
      <c r="H549" s="2"/>
      <c r="I549" s="6"/>
      <c r="J549" s="2"/>
      <c r="K549" s="2"/>
      <c r="L549" s="2"/>
    </row>
    <row r="550" spans="2:12" ht="15.75" customHeight="1" x14ac:dyDescent="0.2">
      <c r="B550" s="2"/>
      <c r="C550" s="3"/>
      <c r="D550" s="4"/>
      <c r="E550" s="5"/>
      <c r="F550" s="2"/>
      <c r="G550" s="2"/>
      <c r="H550" s="2"/>
      <c r="I550" s="6"/>
      <c r="J550" s="2"/>
      <c r="K550" s="2"/>
      <c r="L550" s="2"/>
    </row>
    <row r="551" spans="2:12" ht="15.75" customHeight="1" x14ac:dyDescent="0.2">
      <c r="B551" s="2"/>
      <c r="C551" s="3"/>
      <c r="D551" s="4"/>
      <c r="E551" s="5"/>
      <c r="F551" s="2"/>
      <c r="G551" s="2"/>
      <c r="H551" s="2"/>
      <c r="I551" s="6"/>
      <c r="J551" s="2"/>
      <c r="K551" s="2"/>
      <c r="L551" s="2"/>
    </row>
    <row r="552" spans="2:12" ht="15.75" customHeight="1" x14ac:dyDescent="0.2">
      <c r="B552" s="2"/>
      <c r="C552" s="3"/>
      <c r="D552" s="4"/>
      <c r="E552" s="5"/>
      <c r="F552" s="2"/>
      <c r="G552" s="2"/>
      <c r="H552" s="2"/>
      <c r="I552" s="6"/>
      <c r="J552" s="2"/>
      <c r="K552" s="2"/>
      <c r="L552" s="2"/>
    </row>
    <row r="553" spans="2:12" ht="15.75" customHeight="1" x14ac:dyDescent="0.2">
      <c r="B553" s="2"/>
      <c r="C553" s="3"/>
      <c r="D553" s="4"/>
      <c r="E553" s="5"/>
      <c r="F553" s="2"/>
      <c r="G553" s="2"/>
      <c r="H553" s="2"/>
      <c r="I553" s="6"/>
      <c r="J553" s="2"/>
      <c r="K553" s="2"/>
      <c r="L553" s="2"/>
    </row>
    <row r="554" spans="2:12" ht="15.75" customHeight="1" x14ac:dyDescent="0.2">
      <c r="B554" s="2"/>
      <c r="C554" s="3"/>
      <c r="D554" s="4"/>
      <c r="E554" s="5"/>
      <c r="F554" s="2"/>
      <c r="G554" s="2"/>
      <c r="H554" s="2"/>
      <c r="I554" s="6"/>
      <c r="J554" s="2"/>
      <c r="K554" s="2"/>
      <c r="L554" s="2"/>
    </row>
    <row r="555" spans="2:12" ht="15.75" customHeight="1" x14ac:dyDescent="0.2">
      <c r="B555" s="2"/>
      <c r="C555" s="3"/>
      <c r="D555" s="4"/>
      <c r="E555" s="5"/>
      <c r="F555" s="2"/>
      <c r="G555" s="2"/>
      <c r="H555" s="2"/>
      <c r="I555" s="6"/>
      <c r="J555" s="2"/>
      <c r="K555" s="2"/>
      <c r="L555" s="2"/>
    </row>
    <row r="556" spans="2:12" ht="15.75" customHeight="1" x14ac:dyDescent="0.2">
      <c r="B556" s="2"/>
      <c r="C556" s="3"/>
      <c r="D556" s="4"/>
      <c r="E556" s="5"/>
      <c r="F556" s="2"/>
      <c r="G556" s="2"/>
      <c r="H556" s="2"/>
      <c r="I556" s="6"/>
      <c r="J556" s="2"/>
      <c r="K556" s="2"/>
      <c r="L556" s="2"/>
    </row>
    <row r="557" spans="2:12" ht="15.75" customHeight="1" x14ac:dyDescent="0.2">
      <c r="B557" s="2"/>
      <c r="C557" s="3"/>
      <c r="D557" s="4"/>
      <c r="E557" s="5"/>
      <c r="F557" s="2"/>
      <c r="G557" s="2"/>
      <c r="H557" s="2"/>
      <c r="I557" s="6"/>
      <c r="J557" s="2"/>
      <c r="K557" s="2"/>
      <c r="L557" s="2"/>
    </row>
    <row r="558" spans="2:12" ht="15.75" customHeight="1" x14ac:dyDescent="0.2">
      <c r="B558" s="2"/>
      <c r="C558" s="3"/>
      <c r="D558" s="4"/>
      <c r="E558" s="5"/>
      <c r="F558" s="2"/>
      <c r="G558" s="2"/>
      <c r="H558" s="2"/>
      <c r="I558" s="6"/>
      <c r="J558" s="2"/>
      <c r="K558" s="2"/>
      <c r="L558" s="2"/>
    </row>
    <row r="559" spans="2:12" ht="15.75" customHeight="1" x14ac:dyDescent="0.2">
      <c r="B559" s="2"/>
      <c r="C559" s="3"/>
      <c r="D559" s="4"/>
      <c r="E559" s="5"/>
      <c r="F559" s="2"/>
      <c r="G559" s="2"/>
      <c r="H559" s="2"/>
      <c r="I559" s="6"/>
      <c r="J559" s="2"/>
      <c r="K559" s="2"/>
      <c r="L559" s="2"/>
    </row>
    <row r="560" spans="2:12" ht="15.75" customHeight="1" x14ac:dyDescent="0.2">
      <c r="B560" s="2"/>
      <c r="C560" s="3"/>
      <c r="D560" s="4"/>
      <c r="E560" s="5"/>
      <c r="F560" s="2"/>
      <c r="G560" s="2"/>
      <c r="H560" s="2"/>
      <c r="I560" s="6"/>
      <c r="J560" s="2"/>
      <c r="K560" s="2"/>
      <c r="L560" s="2"/>
    </row>
    <row r="561" spans="2:12" ht="15.75" customHeight="1" x14ac:dyDescent="0.2">
      <c r="B561" s="2"/>
      <c r="C561" s="3"/>
      <c r="D561" s="4"/>
      <c r="E561" s="5"/>
      <c r="F561" s="2"/>
      <c r="G561" s="2"/>
      <c r="H561" s="2"/>
      <c r="I561" s="6"/>
      <c r="J561" s="2"/>
      <c r="K561" s="2"/>
      <c r="L561" s="2"/>
    </row>
    <row r="562" spans="2:12" ht="15.75" customHeight="1" x14ac:dyDescent="0.2">
      <c r="B562" s="2"/>
      <c r="C562" s="3"/>
      <c r="D562" s="4"/>
      <c r="E562" s="5"/>
      <c r="F562" s="2"/>
      <c r="G562" s="2"/>
      <c r="H562" s="2"/>
      <c r="I562" s="6"/>
      <c r="J562" s="2"/>
      <c r="K562" s="2"/>
      <c r="L562" s="2"/>
    </row>
    <row r="563" spans="2:12" ht="15.75" customHeight="1" x14ac:dyDescent="0.2">
      <c r="B563" s="2"/>
      <c r="C563" s="3"/>
      <c r="D563" s="4"/>
      <c r="E563" s="5"/>
      <c r="F563" s="2"/>
      <c r="G563" s="2"/>
      <c r="H563" s="2"/>
      <c r="I563" s="6"/>
      <c r="J563" s="2"/>
      <c r="K563" s="2"/>
      <c r="L563" s="2"/>
    </row>
    <row r="564" spans="2:12" ht="15.75" customHeight="1" x14ac:dyDescent="0.2">
      <c r="B564" s="2"/>
      <c r="C564" s="3"/>
      <c r="D564" s="4"/>
      <c r="E564" s="5"/>
      <c r="F564" s="2"/>
      <c r="G564" s="2"/>
      <c r="H564" s="2"/>
      <c r="I564" s="6"/>
      <c r="J564" s="2"/>
      <c r="K564" s="2"/>
      <c r="L564" s="2"/>
    </row>
    <row r="565" spans="2:12" ht="15.75" customHeight="1" x14ac:dyDescent="0.2">
      <c r="B565" s="2"/>
      <c r="C565" s="3"/>
      <c r="D565" s="4"/>
      <c r="E565" s="5"/>
      <c r="F565" s="2"/>
      <c r="G565" s="2"/>
      <c r="H565" s="2"/>
      <c r="I565" s="6"/>
      <c r="J565" s="2"/>
      <c r="K565" s="2"/>
      <c r="L565" s="2"/>
    </row>
    <row r="566" spans="2:12" ht="15.75" customHeight="1" x14ac:dyDescent="0.2">
      <c r="B566" s="2"/>
      <c r="C566" s="3"/>
      <c r="D566" s="4"/>
      <c r="E566" s="5"/>
      <c r="F566" s="2"/>
      <c r="G566" s="2"/>
      <c r="H566" s="2"/>
      <c r="I566" s="6"/>
      <c r="J566" s="2"/>
      <c r="K566" s="2"/>
      <c r="L566" s="2"/>
    </row>
    <row r="567" spans="2:12" ht="15.75" customHeight="1" x14ac:dyDescent="0.2">
      <c r="B567" s="2"/>
      <c r="C567" s="3"/>
      <c r="D567" s="4"/>
      <c r="E567" s="5"/>
      <c r="F567" s="2"/>
      <c r="G567" s="2"/>
      <c r="H567" s="2"/>
      <c r="I567" s="6"/>
      <c r="J567" s="2"/>
      <c r="K567" s="2"/>
      <c r="L567" s="2"/>
    </row>
    <row r="568" spans="2:12" ht="15.75" customHeight="1" x14ac:dyDescent="0.2">
      <c r="B568" s="2"/>
      <c r="C568" s="3"/>
      <c r="D568" s="4"/>
      <c r="E568" s="5"/>
      <c r="F568" s="2"/>
      <c r="G568" s="2"/>
      <c r="H568" s="2"/>
      <c r="I568" s="6"/>
      <c r="J568" s="2"/>
      <c r="K568" s="2"/>
      <c r="L568" s="2"/>
    </row>
    <row r="569" spans="2:12" ht="15.75" customHeight="1" x14ac:dyDescent="0.2">
      <c r="B569" s="2"/>
      <c r="C569" s="3"/>
      <c r="D569" s="4"/>
      <c r="E569" s="5"/>
      <c r="F569" s="2"/>
      <c r="G569" s="2"/>
      <c r="H569" s="2"/>
      <c r="I569" s="6"/>
      <c r="J569" s="2"/>
      <c r="K569" s="2"/>
      <c r="L569" s="2"/>
    </row>
    <row r="570" spans="2:12" ht="15.75" customHeight="1" x14ac:dyDescent="0.2">
      <c r="B570" s="2"/>
      <c r="C570" s="3"/>
      <c r="D570" s="4"/>
      <c r="E570" s="5"/>
      <c r="F570" s="2"/>
      <c r="G570" s="2"/>
      <c r="H570" s="2"/>
      <c r="I570" s="6"/>
      <c r="J570" s="2"/>
      <c r="K570" s="2"/>
      <c r="L570" s="2"/>
    </row>
    <row r="571" spans="2:12" ht="15.75" customHeight="1" x14ac:dyDescent="0.2">
      <c r="B571" s="2"/>
      <c r="C571" s="3"/>
      <c r="D571" s="4"/>
      <c r="E571" s="5"/>
      <c r="F571" s="2"/>
      <c r="G571" s="2"/>
      <c r="H571" s="2"/>
      <c r="I571" s="6"/>
      <c r="J571" s="2"/>
      <c r="K571" s="2"/>
      <c r="L571" s="2"/>
    </row>
    <row r="572" spans="2:12" ht="15.75" customHeight="1" x14ac:dyDescent="0.2">
      <c r="B572" s="2"/>
      <c r="C572" s="3"/>
      <c r="D572" s="4"/>
      <c r="E572" s="5"/>
      <c r="F572" s="2"/>
      <c r="G572" s="2"/>
      <c r="H572" s="2"/>
      <c r="I572" s="6"/>
      <c r="J572" s="2"/>
      <c r="K572" s="2"/>
      <c r="L572" s="2"/>
    </row>
    <row r="573" spans="2:12" ht="15.75" customHeight="1" x14ac:dyDescent="0.2">
      <c r="B573" s="2"/>
      <c r="C573" s="3"/>
      <c r="D573" s="4"/>
      <c r="E573" s="5"/>
      <c r="F573" s="2"/>
      <c r="G573" s="2"/>
      <c r="H573" s="2"/>
      <c r="I573" s="6"/>
      <c r="J573" s="2"/>
      <c r="K573" s="2"/>
      <c r="L573" s="2"/>
    </row>
    <row r="574" spans="2:12" ht="15.75" customHeight="1" x14ac:dyDescent="0.2">
      <c r="B574" s="2"/>
      <c r="C574" s="3"/>
      <c r="D574" s="4"/>
      <c r="E574" s="5"/>
      <c r="F574" s="2"/>
      <c r="G574" s="2"/>
      <c r="H574" s="2"/>
      <c r="I574" s="6"/>
      <c r="J574" s="2"/>
      <c r="K574" s="2"/>
      <c r="L574" s="2"/>
    </row>
    <row r="575" spans="2:12" ht="15.75" customHeight="1" x14ac:dyDescent="0.2">
      <c r="B575" s="2"/>
      <c r="C575" s="3"/>
      <c r="D575" s="4"/>
      <c r="E575" s="5"/>
      <c r="F575" s="2"/>
      <c r="G575" s="2"/>
      <c r="H575" s="2"/>
      <c r="I575" s="6"/>
      <c r="J575" s="2"/>
      <c r="K575" s="2"/>
      <c r="L575" s="2"/>
    </row>
    <row r="576" spans="2:12" ht="15.75" customHeight="1" x14ac:dyDescent="0.2">
      <c r="B576" s="2"/>
      <c r="C576" s="3"/>
      <c r="D576" s="4"/>
      <c r="E576" s="5"/>
      <c r="F576" s="2"/>
      <c r="G576" s="2"/>
      <c r="H576" s="2"/>
      <c r="I576" s="6"/>
      <c r="J576" s="2"/>
      <c r="K576" s="2"/>
      <c r="L576" s="2"/>
    </row>
    <row r="577" spans="2:12" ht="15.75" customHeight="1" x14ac:dyDescent="0.2">
      <c r="B577" s="2"/>
      <c r="C577" s="3"/>
      <c r="D577" s="4"/>
      <c r="E577" s="5"/>
      <c r="F577" s="2"/>
      <c r="G577" s="2"/>
      <c r="H577" s="2"/>
      <c r="I577" s="6"/>
      <c r="J577" s="2"/>
      <c r="K577" s="2"/>
      <c r="L577" s="2"/>
    </row>
    <row r="578" spans="2:12" ht="15.75" customHeight="1" x14ac:dyDescent="0.2">
      <c r="B578" s="2"/>
      <c r="C578" s="3"/>
      <c r="D578" s="4"/>
      <c r="E578" s="5"/>
      <c r="F578" s="2"/>
      <c r="G578" s="2"/>
      <c r="H578" s="2"/>
      <c r="I578" s="6"/>
      <c r="J578" s="2"/>
      <c r="K578" s="2"/>
      <c r="L578" s="2"/>
    </row>
    <row r="579" spans="2:12" ht="15.75" customHeight="1" x14ac:dyDescent="0.2">
      <c r="B579" s="2"/>
      <c r="C579" s="3"/>
      <c r="D579" s="4"/>
      <c r="E579" s="5"/>
      <c r="F579" s="2"/>
      <c r="G579" s="2"/>
      <c r="H579" s="2"/>
      <c r="I579" s="6"/>
      <c r="J579" s="2"/>
      <c r="K579" s="2"/>
      <c r="L579" s="2"/>
    </row>
    <row r="580" spans="2:12" ht="15.75" customHeight="1" x14ac:dyDescent="0.2">
      <c r="B580" s="2"/>
      <c r="C580" s="3"/>
      <c r="D580" s="4"/>
      <c r="E580" s="5"/>
      <c r="F580" s="2"/>
      <c r="G580" s="2"/>
      <c r="H580" s="2"/>
      <c r="I580" s="6"/>
      <c r="J580" s="2"/>
      <c r="K580" s="2"/>
      <c r="L580" s="2"/>
    </row>
    <row r="581" spans="2:12" ht="15.75" customHeight="1" x14ac:dyDescent="0.2">
      <c r="B581" s="2"/>
      <c r="C581" s="3"/>
      <c r="D581" s="4"/>
      <c r="E581" s="5"/>
      <c r="F581" s="2"/>
      <c r="G581" s="2"/>
      <c r="H581" s="2"/>
      <c r="I581" s="6"/>
      <c r="J581" s="2"/>
      <c r="K581" s="2"/>
      <c r="L581" s="2"/>
    </row>
    <row r="582" spans="2:12" ht="15.75" customHeight="1" x14ac:dyDescent="0.2">
      <c r="B582" s="2"/>
      <c r="C582" s="3"/>
      <c r="D582" s="4"/>
      <c r="E582" s="5"/>
      <c r="F582" s="2"/>
      <c r="G582" s="2"/>
      <c r="H582" s="2"/>
      <c r="I582" s="6"/>
      <c r="J582" s="2"/>
      <c r="K582" s="2"/>
      <c r="L582" s="2"/>
    </row>
    <row r="583" spans="2:12" ht="15.75" customHeight="1" x14ac:dyDescent="0.2">
      <c r="B583" s="2"/>
      <c r="C583" s="3"/>
      <c r="D583" s="4"/>
      <c r="E583" s="5"/>
      <c r="F583" s="2"/>
      <c r="G583" s="2"/>
      <c r="H583" s="2"/>
      <c r="I583" s="6"/>
      <c r="J583" s="2"/>
      <c r="K583" s="2"/>
      <c r="L583" s="2"/>
    </row>
    <row r="584" spans="2:12" ht="15.75" customHeight="1" x14ac:dyDescent="0.2">
      <c r="B584" s="2"/>
      <c r="C584" s="3"/>
      <c r="D584" s="4"/>
      <c r="E584" s="5"/>
      <c r="F584" s="2"/>
      <c r="G584" s="2"/>
      <c r="H584" s="2"/>
      <c r="I584" s="6"/>
      <c r="J584" s="2"/>
      <c r="K584" s="2"/>
      <c r="L584" s="2"/>
    </row>
    <row r="585" spans="2:12" ht="15.75" customHeight="1" x14ac:dyDescent="0.2">
      <c r="B585" s="2"/>
      <c r="C585" s="3"/>
      <c r="D585" s="4"/>
      <c r="E585" s="5"/>
      <c r="F585" s="2"/>
      <c r="G585" s="2"/>
      <c r="H585" s="2"/>
      <c r="I585" s="6"/>
      <c r="J585" s="2"/>
      <c r="K585" s="2"/>
      <c r="L585" s="2"/>
    </row>
    <row r="586" spans="2:12" ht="15.75" customHeight="1" x14ac:dyDescent="0.2">
      <c r="B586" s="2"/>
      <c r="C586" s="3"/>
      <c r="D586" s="4"/>
      <c r="E586" s="5"/>
      <c r="F586" s="2"/>
      <c r="G586" s="2"/>
      <c r="H586" s="2"/>
      <c r="I586" s="6"/>
      <c r="J586" s="2"/>
      <c r="K586" s="2"/>
      <c r="L586" s="2"/>
    </row>
    <row r="587" spans="2:12" ht="15.75" customHeight="1" x14ac:dyDescent="0.2">
      <c r="B587" s="2"/>
      <c r="C587" s="3"/>
      <c r="D587" s="4"/>
      <c r="E587" s="5"/>
      <c r="F587" s="2"/>
      <c r="G587" s="2"/>
      <c r="H587" s="2"/>
      <c r="I587" s="6"/>
      <c r="J587" s="2"/>
      <c r="K587" s="2"/>
      <c r="L587" s="2"/>
    </row>
    <row r="588" spans="2:12" ht="15.75" customHeight="1" x14ac:dyDescent="0.2">
      <c r="B588" s="2"/>
      <c r="C588" s="3"/>
      <c r="D588" s="4"/>
      <c r="E588" s="5"/>
      <c r="F588" s="2"/>
      <c r="G588" s="2"/>
      <c r="H588" s="2"/>
      <c r="I588" s="6"/>
      <c r="J588" s="2"/>
      <c r="K588" s="2"/>
      <c r="L588" s="2"/>
    </row>
    <row r="589" spans="2:12" ht="15.75" customHeight="1" x14ac:dyDescent="0.2">
      <c r="B589" s="2"/>
      <c r="C589" s="3"/>
      <c r="D589" s="4"/>
      <c r="E589" s="5"/>
      <c r="F589" s="2"/>
      <c r="G589" s="2"/>
      <c r="H589" s="2"/>
      <c r="I589" s="6"/>
      <c r="J589" s="2"/>
      <c r="K589" s="2"/>
      <c r="L589" s="2"/>
    </row>
    <row r="590" spans="2:12" ht="15.75" customHeight="1" x14ac:dyDescent="0.2">
      <c r="B590" s="2"/>
      <c r="C590" s="3"/>
      <c r="D590" s="4"/>
      <c r="E590" s="5"/>
      <c r="F590" s="2"/>
      <c r="G590" s="2"/>
      <c r="H590" s="2"/>
      <c r="I590" s="6"/>
      <c r="J590" s="2"/>
      <c r="K590" s="2"/>
      <c r="L590" s="2"/>
    </row>
    <row r="591" spans="2:12" ht="15.75" customHeight="1" x14ac:dyDescent="0.2">
      <c r="B591" s="2"/>
      <c r="C591" s="3"/>
      <c r="D591" s="4"/>
      <c r="E591" s="5"/>
      <c r="F591" s="2"/>
      <c r="G591" s="2"/>
      <c r="H591" s="2"/>
      <c r="I591" s="6"/>
      <c r="J591" s="2"/>
      <c r="K591" s="2"/>
      <c r="L591" s="2"/>
    </row>
    <row r="592" spans="2:12" ht="15.75" customHeight="1" x14ac:dyDescent="0.2">
      <c r="B592" s="2"/>
      <c r="C592" s="3"/>
      <c r="D592" s="4"/>
      <c r="E592" s="5"/>
      <c r="F592" s="2"/>
      <c r="G592" s="2"/>
      <c r="H592" s="2"/>
      <c r="I592" s="6"/>
      <c r="J592" s="2"/>
      <c r="K592" s="2"/>
      <c r="L592" s="2"/>
    </row>
    <row r="593" spans="2:12" ht="15.75" customHeight="1" x14ac:dyDescent="0.2">
      <c r="B593" s="2"/>
      <c r="C593" s="3"/>
      <c r="D593" s="4"/>
      <c r="E593" s="5"/>
      <c r="F593" s="2"/>
      <c r="G593" s="2"/>
      <c r="H593" s="2"/>
      <c r="I593" s="6"/>
      <c r="J593" s="2"/>
      <c r="K593" s="2"/>
      <c r="L593" s="2"/>
    </row>
    <row r="594" spans="2:12" ht="15.75" customHeight="1" x14ac:dyDescent="0.2">
      <c r="B594" s="2"/>
      <c r="C594" s="3"/>
      <c r="D594" s="4"/>
      <c r="E594" s="5"/>
      <c r="F594" s="2"/>
      <c r="G594" s="2"/>
      <c r="H594" s="2"/>
      <c r="I594" s="6"/>
      <c r="J594" s="2"/>
      <c r="K594" s="2"/>
      <c r="L594" s="2"/>
    </row>
    <row r="595" spans="2:12" ht="15.75" customHeight="1" x14ac:dyDescent="0.2">
      <c r="B595" s="2"/>
      <c r="C595" s="3"/>
      <c r="D595" s="4"/>
      <c r="E595" s="5"/>
      <c r="F595" s="2"/>
      <c r="G595" s="2"/>
      <c r="H595" s="2"/>
      <c r="I595" s="6"/>
      <c r="J595" s="2"/>
      <c r="K595" s="2"/>
      <c r="L595" s="2"/>
    </row>
    <row r="596" spans="2:12" ht="15.75" customHeight="1" x14ac:dyDescent="0.2">
      <c r="B596" s="2"/>
      <c r="C596" s="3"/>
      <c r="D596" s="4"/>
      <c r="E596" s="5"/>
      <c r="F596" s="2"/>
      <c r="G596" s="2"/>
      <c r="H596" s="2"/>
      <c r="I596" s="6"/>
      <c r="J596" s="2"/>
      <c r="K596" s="2"/>
      <c r="L596" s="2"/>
    </row>
    <row r="597" spans="2:12" ht="15.75" customHeight="1" x14ac:dyDescent="0.2">
      <c r="B597" s="2"/>
      <c r="C597" s="3"/>
      <c r="D597" s="4"/>
      <c r="E597" s="5"/>
      <c r="F597" s="2"/>
      <c r="G597" s="2"/>
      <c r="H597" s="2"/>
      <c r="I597" s="6"/>
      <c r="J597" s="2"/>
      <c r="K597" s="2"/>
      <c r="L597" s="2"/>
    </row>
    <row r="598" spans="2:12" ht="15.75" customHeight="1" x14ac:dyDescent="0.2">
      <c r="B598" s="2"/>
      <c r="C598" s="3"/>
      <c r="D598" s="4"/>
      <c r="E598" s="5"/>
      <c r="F598" s="2"/>
      <c r="G598" s="2"/>
      <c r="H598" s="2"/>
      <c r="I598" s="6"/>
      <c r="J598" s="2"/>
      <c r="K598" s="2"/>
      <c r="L598" s="2"/>
    </row>
    <row r="599" spans="2:12" ht="15.75" customHeight="1" x14ac:dyDescent="0.2">
      <c r="B599" s="2"/>
      <c r="C599" s="3"/>
      <c r="D599" s="4"/>
      <c r="E599" s="5"/>
      <c r="F599" s="2"/>
      <c r="G599" s="2"/>
      <c r="H599" s="2"/>
      <c r="I599" s="6"/>
      <c r="J599" s="2"/>
      <c r="K599" s="2"/>
      <c r="L599" s="2"/>
    </row>
    <row r="600" spans="2:12" ht="15.75" customHeight="1" x14ac:dyDescent="0.2">
      <c r="B600" s="2"/>
      <c r="C600" s="3"/>
      <c r="D600" s="4"/>
      <c r="E600" s="5"/>
      <c r="F600" s="2"/>
      <c r="G600" s="2"/>
      <c r="H600" s="2"/>
      <c r="I600" s="6"/>
      <c r="J600" s="2"/>
      <c r="K600" s="2"/>
      <c r="L600" s="2"/>
    </row>
    <row r="601" spans="2:12" ht="15.75" customHeight="1" x14ac:dyDescent="0.2">
      <c r="B601" s="2"/>
      <c r="C601" s="3"/>
      <c r="D601" s="4"/>
      <c r="E601" s="5"/>
      <c r="F601" s="2"/>
      <c r="G601" s="2"/>
      <c r="H601" s="2"/>
      <c r="I601" s="6"/>
      <c r="J601" s="2"/>
      <c r="K601" s="2"/>
      <c r="L601" s="2"/>
    </row>
    <row r="602" spans="2:12" ht="15.75" customHeight="1" x14ac:dyDescent="0.2">
      <c r="B602" s="2"/>
      <c r="C602" s="3"/>
      <c r="D602" s="4"/>
      <c r="E602" s="5"/>
      <c r="F602" s="2"/>
      <c r="G602" s="2"/>
      <c r="H602" s="2"/>
      <c r="I602" s="6"/>
      <c r="J602" s="2"/>
      <c r="K602" s="2"/>
      <c r="L602" s="2"/>
    </row>
    <row r="603" spans="2:12" ht="15.75" customHeight="1" x14ac:dyDescent="0.2">
      <c r="B603" s="2"/>
      <c r="C603" s="3"/>
      <c r="D603" s="4"/>
      <c r="E603" s="5"/>
      <c r="F603" s="2"/>
      <c r="G603" s="2"/>
      <c r="H603" s="2"/>
      <c r="I603" s="6"/>
      <c r="J603" s="2"/>
      <c r="K603" s="2"/>
      <c r="L603" s="2"/>
    </row>
    <row r="604" spans="2:12" ht="15.75" customHeight="1" x14ac:dyDescent="0.2">
      <c r="B604" s="2"/>
      <c r="C604" s="3"/>
      <c r="D604" s="4"/>
      <c r="E604" s="5"/>
      <c r="F604" s="2"/>
      <c r="G604" s="2"/>
      <c r="H604" s="2"/>
      <c r="I604" s="6"/>
      <c r="J604" s="2"/>
      <c r="K604" s="2"/>
      <c r="L604" s="2"/>
    </row>
    <row r="605" spans="2:12" ht="15.75" customHeight="1" x14ac:dyDescent="0.2">
      <c r="B605" s="2"/>
      <c r="C605" s="3"/>
      <c r="D605" s="4"/>
      <c r="E605" s="5"/>
      <c r="F605" s="2"/>
      <c r="G605" s="2"/>
      <c r="H605" s="2"/>
      <c r="I605" s="6"/>
      <c r="J605" s="2"/>
      <c r="K605" s="2"/>
      <c r="L605" s="2"/>
    </row>
    <row r="606" spans="2:12" ht="15.75" customHeight="1" x14ac:dyDescent="0.2">
      <c r="B606" s="2"/>
      <c r="C606" s="3"/>
      <c r="D606" s="4"/>
      <c r="E606" s="5"/>
      <c r="F606" s="2"/>
      <c r="G606" s="2"/>
      <c r="H606" s="2"/>
      <c r="I606" s="6"/>
      <c r="J606" s="2"/>
      <c r="K606" s="2"/>
      <c r="L606" s="2"/>
    </row>
    <row r="607" spans="2:12" ht="15.75" customHeight="1" x14ac:dyDescent="0.2">
      <c r="B607" s="2"/>
      <c r="C607" s="3"/>
      <c r="D607" s="4"/>
      <c r="E607" s="5"/>
      <c r="F607" s="2"/>
      <c r="G607" s="2"/>
      <c r="H607" s="2"/>
      <c r="I607" s="6"/>
      <c r="J607" s="2"/>
      <c r="K607" s="2"/>
      <c r="L607" s="2"/>
    </row>
    <row r="608" spans="2:12" ht="15.75" customHeight="1" x14ac:dyDescent="0.2">
      <c r="B608" s="2"/>
      <c r="C608" s="3"/>
      <c r="D608" s="4"/>
      <c r="E608" s="5"/>
      <c r="F608" s="2"/>
      <c r="G608" s="2"/>
      <c r="H608" s="2"/>
      <c r="I608" s="6"/>
      <c r="J608" s="2"/>
      <c r="K608" s="2"/>
      <c r="L608" s="2"/>
    </row>
    <row r="609" spans="2:12" ht="15.75" customHeight="1" x14ac:dyDescent="0.2">
      <c r="B609" s="2"/>
      <c r="C609" s="3"/>
      <c r="D609" s="4"/>
      <c r="E609" s="5"/>
      <c r="F609" s="2"/>
      <c r="G609" s="2"/>
      <c r="H609" s="2"/>
      <c r="I609" s="6"/>
      <c r="J609" s="2"/>
      <c r="K609" s="2"/>
      <c r="L609" s="2"/>
    </row>
    <row r="610" spans="2:12" ht="15.75" customHeight="1" x14ac:dyDescent="0.2">
      <c r="B610" s="2"/>
      <c r="C610" s="3"/>
      <c r="D610" s="4"/>
      <c r="E610" s="5"/>
      <c r="F610" s="2"/>
      <c r="G610" s="2"/>
      <c r="H610" s="2"/>
      <c r="I610" s="6"/>
      <c r="J610" s="2"/>
      <c r="K610" s="2"/>
      <c r="L610" s="2"/>
    </row>
    <row r="611" spans="2:12" ht="15.75" customHeight="1" x14ac:dyDescent="0.2">
      <c r="B611" s="2"/>
      <c r="C611" s="3"/>
      <c r="D611" s="4"/>
      <c r="E611" s="5"/>
      <c r="F611" s="2"/>
      <c r="G611" s="2"/>
      <c r="H611" s="2"/>
      <c r="I611" s="6"/>
      <c r="J611" s="2"/>
      <c r="K611" s="2"/>
      <c r="L611" s="2"/>
    </row>
    <row r="612" spans="2:12" ht="15.75" customHeight="1" x14ac:dyDescent="0.2">
      <c r="B612" s="2"/>
      <c r="C612" s="3"/>
      <c r="D612" s="4"/>
      <c r="E612" s="5"/>
      <c r="F612" s="2"/>
      <c r="G612" s="2"/>
      <c r="H612" s="2"/>
      <c r="I612" s="6"/>
      <c r="J612" s="2"/>
      <c r="K612" s="2"/>
      <c r="L612" s="2"/>
    </row>
    <row r="613" spans="2:12" ht="15.75" customHeight="1" x14ac:dyDescent="0.2">
      <c r="B613" s="2"/>
      <c r="C613" s="3"/>
      <c r="D613" s="4"/>
      <c r="E613" s="5"/>
      <c r="F613" s="2"/>
      <c r="G613" s="2"/>
      <c r="H613" s="2"/>
      <c r="I613" s="6"/>
      <c r="J613" s="2"/>
      <c r="K613" s="2"/>
      <c r="L613" s="2"/>
    </row>
    <row r="614" spans="2:12" ht="15.75" customHeight="1" x14ac:dyDescent="0.2">
      <c r="B614" s="2"/>
      <c r="C614" s="3"/>
      <c r="D614" s="4"/>
      <c r="E614" s="5"/>
      <c r="F614" s="2"/>
      <c r="G614" s="2"/>
      <c r="H614" s="2"/>
      <c r="I614" s="6"/>
      <c r="J614" s="2"/>
      <c r="K614" s="2"/>
      <c r="L614" s="2"/>
    </row>
    <row r="615" spans="2:12" ht="15.75" customHeight="1" x14ac:dyDescent="0.2">
      <c r="B615" s="2"/>
      <c r="C615" s="3"/>
      <c r="D615" s="4"/>
      <c r="E615" s="5"/>
      <c r="F615" s="2"/>
      <c r="G615" s="2"/>
      <c r="H615" s="2"/>
      <c r="I615" s="6"/>
      <c r="J615" s="2"/>
      <c r="K615" s="2"/>
      <c r="L615" s="2"/>
    </row>
    <row r="616" spans="2:12" ht="15.75" customHeight="1" x14ac:dyDescent="0.2">
      <c r="B616" s="2"/>
      <c r="C616" s="3"/>
      <c r="D616" s="4"/>
      <c r="E616" s="5"/>
      <c r="F616" s="2"/>
      <c r="G616" s="2"/>
      <c r="H616" s="2"/>
      <c r="I616" s="6"/>
      <c r="J616" s="2"/>
      <c r="K616" s="2"/>
      <c r="L616" s="2"/>
    </row>
    <row r="617" spans="2:12" ht="15.75" customHeight="1" x14ac:dyDescent="0.2">
      <c r="B617" s="2"/>
      <c r="C617" s="3"/>
      <c r="D617" s="4"/>
      <c r="E617" s="5"/>
      <c r="F617" s="2"/>
      <c r="G617" s="2"/>
      <c r="H617" s="2"/>
      <c r="I617" s="6"/>
      <c r="J617" s="2"/>
      <c r="K617" s="2"/>
      <c r="L617" s="2"/>
    </row>
    <row r="618" spans="2:12" ht="15.75" customHeight="1" x14ac:dyDescent="0.2">
      <c r="B618" s="2"/>
      <c r="C618" s="3"/>
      <c r="D618" s="4"/>
      <c r="E618" s="5"/>
      <c r="F618" s="2"/>
      <c r="G618" s="2"/>
      <c r="H618" s="2"/>
      <c r="I618" s="6"/>
      <c r="J618" s="2"/>
      <c r="K618" s="2"/>
      <c r="L618" s="2"/>
    </row>
    <row r="619" spans="2:12" ht="15.75" customHeight="1" x14ac:dyDescent="0.2">
      <c r="B619" s="2"/>
      <c r="C619" s="3"/>
      <c r="D619" s="4"/>
      <c r="E619" s="5"/>
      <c r="F619" s="2"/>
      <c r="G619" s="2"/>
      <c r="H619" s="2"/>
      <c r="I619" s="6"/>
      <c r="J619" s="2"/>
      <c r="K619" s="2"/>
      <c r="L619" s="2"/>
    </row>
    <row r="620" spans="2:12" ht="15.75" customHeight="1" x14ac:dyDescent="0.2">
      <c r="B620" s="2"/>
      <c r="C620" s="3"/>
      <c r="D620" s="4"/>
      <c r="E620" s="5"/>
      <c r="F620" s="2"/>
      <c r="G620" s="2"/>
      <c r="H620" s="2"/>
      <c r="I620" s="6"/>
      <c r="J620" s="2"/>
      <c r="K620" s="2"/>
      <c r="L620" s="2"/>
    </row>
    <row r="621" spans="2:12" ht="15.75" customHeight="1" x14ac:dyDescent="0.2">
      <c r="B621" s="2"/>
      <c r="C621" s="3"/>
      <c r="D621" s="4"/>
      <c r="E621" s="5"/>
      <c r="F621" s="2"/>
      <c r="G621" s="2"/>
      <c r="H621" s="2"/>
      <c r="I621" s="6"/>
      <c r="J621" s="2"/>
      <c r="K621" s="2"/>
      <c r="L621" s="2"/>
    </row>
    <row r="622" spans="2:12" ht="15.75" customHeight="1" x14ac:dyDescent="0.2">
      <c r="B622" s="2"/>
      <c r="C622" s="3"/>
      <c r="D622" s="4"/>
      <c r="E622" s="5"/>
      <c r="F622" s="2"/>
      <c r="G622" s="2"/>
      <c r="H622" s="2"/>
      <c r="I622" s="6"/>
      <c r="J622" s="2"/>
      <c r="K622" s="2"/>
      <c r="L622" s="2"/>
    </row>
    <row r="623" spans="2:12" ht="15.75" customHeight="1" x14ac:dyDescent="0.2">
      <c r="B623" s="2"/>
      <c r="C623" s="3"/>
      <c r="D623" s="4"/>
      <c r="E623" s="5"/>
      <c r="F623" s="2"/>
      <c r="G623" s="2"/>
      <c r="H623" s="2"/>
      <c r="I623" s="6"/>
      <c r="J623" s="2"/>
      <c r="K623" s="2"/>
      <c r="L623" s="2"/>
    </row>
    <row r="624" spans="2:12" ht="15.75" customHeight="1" x14ac:dyDescent="0.2">
      <c r="B624" s="2"/>
      <c r="C624" s="3"/>
      <c r="D624" s="4"/>
      <c r="E624" s="5"/>
      <c r="F624" s="2"/>
      <c r="G624" s="2"/>
      <c r="H624" s="2"/>
      <c r="I624" s="6"/>
      <c r="J624" s="2"/>
      <c r="K624" s="2"/>
      <c r="L624" s="2"/>
    </row>
    <row r="625" spans="2:12" ht="15.75" customHeight="1" x14ac:dyDescent="0.2">
      <c r="B625" s="2"/>
      <c r="C625" s="3"/>
      <c r="D625" s="4"/>
      <c r="E625" s="5"/>
      <c r="F625" s="2"/>
      <c r="G625" s="2"/>
      <c r="H625" s="2"/>
      <c r="I625" s="6"/>
      <c r="J625" s="2"/>
      <c r="K625" s="2"/>
      <c r="L625" s="2"/>
    </row>
    <row r="626" spans="2:12" ht="15.75" customHeight="1" x14ac:dyDescent="0.2">
      <c r="B626" s="2"/>
      <c r="C626" s="3"/>
      <c r="D626" s="4"/>
      <c r="E626" s="5"/>
      <c r="F626" s="2"/>
      <c r="G626" s="2"/>
      <c r="H626" s="2"/>
      <c r="I626" s="6"/>
      <c r="J626" s="2"/>
      <c r="K626" s="2"/>
      <c r="L626" s="2"/>
    </row>
    <row r="627" spans="2:12" ht="15.75" customHeight="1" x14ac:dyDescent="0.2">
      <c r="B627" s="2"/>
      <c r="C627" s="3"/>
      <c r="D627" s="4"/>
      <c r="E627" s="5"/>
      <c r="F627" s="2"/>
      <c r="G627" s="2"/>
      <c r="H627" s="2"/>
      <c r="I627" s="6"/>
      <c r="J627" s="2"/>
      <c r="K627" s="2"/>
      <c r="L627" s="2"/>
    </row>
    <row r="628" spans="2:12" ht="15.75" customHeight="1" x14ac:dyDescent="0.2">
      <c r="B628" s="2"/>
      <c r="C628" s="3"/>
      <c r="D628" s="4"/>
      <c r="E628" s="5"/>
      <c r="F628" s="2"/>
      <c r="G628" s="2"/>
      <c r="H628" s="2"/>
      <c r="I628" s="6"/>
      <c r="J628" s="2"/>
      <c r="K628" s="2"/>
      <c r="L628" s="2"/>
    </row>
    <row r="629" spans="2:12" ht="15.75" customHeight="1" x14ac:dyDescent="0.2">
      <c r="B629" s="2"/>
      <c r="C629" s="3"/>
      <c r="D629" s="4"/>
      <c r="E629" s="5"/>
      <c r="F629" s="2"/>
      <c r="G629" s="2"/>
      <c r="H629" s="2"/>
      <c r="I629" s="6"/>
      <c r="J629" s="2"/>
      <c r="K629" s="2"/>
      <c r="L629" s="2"/>
    </row>
    <row r="630" spans="2:12" ht="15.75" customHeight="1" x14ac:dyDescent="0.2">
      <c r="B630" s="2"/>
      <c r="C630" s="3"/>
      <c r="D630" s="4"/>
      <c r="E630" s="5"/>
      <c r="F630" s="2"/>
      <c r="G630" s="2"/>
      <c r="H630" s="2"/>
      <c r="I630" s="6"/>
      <c r="J630" s="2"/>
      <c r="K630" s="2"/>
      <c r="L630" s="2"/>
    </row>
    <row r="631" spans="2:12" ht="15.75" customHeight="1" x14ac:dyDescent="0.2">
      <c r="B631" s="2"/>
      <c r="C631" s="3"/>
      <c r="D631" s="4"/>
      <c r="E631" s="5"/>
      <c r="F631" s="2"/>
      <c r="G631" s="2"/>
      <c r="H631" s="2"/>
      <c r="I631" s="6"/>
      <c r="J631" s="2"/>
      <c r="K631" s="2"/>
      <c r="L631" s="2"/>
    </row>
    <row r="632" spans="2:12" ht="15.75" customHeight="1" x14ac:dyDescent="0.2">
      <c r="B632" s="2"/>
      <c r="C632" s="3"/>
      <c r="D632" s="4"/>
      <c r="E632" s="5"/>
      <c r="F632" s="2"/>
      <c r="G632" s="2"/>
      <c r="H632" s="2"/>
      <c r="I632" s="6"/>
      <c r="J632" s="2"/>
      <c r="K632" s="2"/>
      <c r="L632" s="2"/>
    </row>
    <row r="633" spans="2:12" ht="15.75" customHeight="1" x14ac:dyDescent="0.2">
      <c r="B633" s="2"/>
      <c r="C633" s="3"/>
      <c r="D633" s="4"/>
      <c r="E633" s="5"/>
      <c r="F633" s="2"/>
      <c r="G633" s="2"/>
      <c r="H633" s="2"/>
      <c r="I633" s="6"/>
      <c r="J633" s="2"/>
      <c r="K633" s="2"/>
      <c r="L633" s="2"/>
    </row>
    <row r="634" spans="2:12" ht="15.75" customHeight="1" x14ac:dyDescent="0.2">
      <c r="B634" s="2"/>
      <c r="C634" s="3"/>
      <c r="D634" s="4"/>
      <c r="E634" s="5"/>
      <c r="F634" s="2"/>
      <c r="G634" s="2"/>
      <c r="H634" s="2"/>
      <c r="I634" s="6"/>
      <c r="J634" s="2"/>
      <c r="K634" s="2"/>
      <c r="L634" s="2"/>
    </row>
    <row r="635" spans="2:12" ht="15.75" customHeight="1" x14ac:dyDescent="0.2">
      <c r="B635" s="2"/>
      <c r="C635" s="3"/>
      <c r="D635" s="4"/>
      <c r="E635" s="5"/>
      <c r="F635" s="2"/>
      <c r="G635" s="2"/>
      <c r="H635" s="2"/>
      <c r="I635" s="6"/>
      <c r="J635" s="2"/>
      <c r="K635" s="2"/>
      <c r="L635" s="2"/>
    </row>
    <row r="636" spans="2:12" ht="15.75" customHeight="1" x14ac:dyDescent="0.2">
      <c r="B636" s="2"/>
      <c r="C636" s="3"/>
      <c r="D636" s="4"/>
      <c r="E636" s="5"/>
      <c r="F636" s="2"/>
      <c r="G636" s="2"/>
      <c r="H636" s="2"/>
      <c r="I636" s="6"/>
      <c r="J636" s="2"/>
      <c r="K636" s="2"/>
      <c r="L636" s="2"/>
    </row>
    <row r="637" spans="2:12" ht="15.75" customHeight="1" x14ac:dyDescent="0.2">
      <c r="B637" s="2"/>
      <c r="C637" s="3"/>
      <c r="D637" s="4"/>
      <c r="E637" s="5"/>
      <c r="F637" s="2"/>
      <c r="G637" s="2"/>
      <c r="H637" s="2"/>
      <c r="I637" s="6"/>
      <c r="J637" s="2"/>
      <c r="K637" s="2"/>
      <c r="L637" s="2"/>
    </row>
    <row r="638" spans="2:12" ht="15.75" customHeight="1" x14ac:dyDescent="0.2">
      <c r="B638" s="2"/>
      <c r="C638" s="3"/>
      <c r="D638" s="4"/>
      <c r="E638" s="5"/>
      <c r="F638" s="2"/>
      <c r="G638" s="2"/>
      <c r="H638" s="2"/>
      <c r="I638" s="6"/>
      <c r="J638" s="2"/>
      <c r="K638" s="2"/>
      <c r="L638" s="2"/>
    </row>
    <row r="639" spans="2:12" ht="15.75" customHeight="1" x14ac:dyDescent="0.2">
      <c r="B639" s="2"/>
      <c r="C639" s="3"/>
      <c r="D639" s="4"/>
      <c r="E639" s="5"/>
      <c r="F639" s="2"/>
      <c r="G639" s="2"/>
      <c r="H639" s="2"/>
      <c r="I639" s="6"/>
      <c r="J639" s="2"/>
      <c r="K639" s="2"/>
      <c r="L639" s="2"/>
    </row>
    <row r="640" spans="2:12" ht="15.75" customHeight="1" x14ac:dyDescent="0.2">
      <c r="B640" s="2"/>
      <c r="C640" s="3"/>
      <c r="D640" s="4"/>
      <c r="E640" s="5"/>
      <c r="F640" s="2"/>
      <c r="G640" s="2"/>
      <c r="H640" s="2"/>
      <c r="I640" s="6"/>
      <c r="J640" s="2"/>
      <c r="K640" s="2"/>
      <c r="L640" s="2"/>
    </row>
    <row r="641" spans="2:12" ht="15.75" customHeight="1" x14ac:dyDescent="0.2">
      <c r="B641" s="2"/>
      <c r="C641" s="3"/>
      <c r="D641" s="4"/>
      <c r="E641" s="5"/>
      <c r="F641" s="2"/>
      <c r="G641" s="2"/>
      <c r="H641" s="2"/>
      <c r="I641" s="6"/>
      <c r="J641" s="2"/>
      <c r="K641" s="2"/>
      <c r="L641" s="2"/>
    </row>
    <row r="642" spans="2:12" ht="15.75" customHeight="1" x14ac:dyDescent="0.2">
      <c r="B642" s="2"/>
      <c r="C642" s="3"/>
      <c r="D642" s="4"/>
      <c r="E642" s="5"/>
      <c r="F642" s="2"/>
      <c r="G642" s="2"/>
      <c r="H642" s="2"/>
      <c r="I642" s="6"/>
      <c r="J642" s="2"/>
      <c r="K642" s="2"/>
      <c r="L642" s="2"/>
    </row>
    <row r="643" spans="2:12" ht="15.75" customHeight="1" x14ac:dyDescent="0.2">
      <c r="B643" s="2"/>
      <c r="C643" s="3"/>
      <c r="D643" s="4"/>
      <c r="E643" s="5"/>
      <c r="F643" s="2"/>
      <c r="G643" s="2"/>
      <c r="H643" s="2"/>
      <c r="I643" s="6"/>
      <c r="J643" s="2"/>
      <c r="K643" s="2"/>
      <c r="L643" s="2"/>
    </row>
    <row r="644" spans="2:12" ht="15.75" customHeight="1" x14ac:dyDescent="0.2">
      <c r="B644" s="2"/>
      <c r="C644" s="3"/>
      <c r="D644" s="4"/>
      <c r="E644" s="5"/>
      <c r="F644" s="2"/>
      <c r="G644" s="2"/>
      <c r="H644" s="2"/>
      <c r="I644" s="6"/>
      <c r="J644" s="2"/>
      <c r="K644" s="2"/>
      <c r="L644" s="2"/>
    </row>
    <row r="645" spans="2:12" ht="15.75" customHeight="1" x14ac:dyDescent="0.2">
      <c r="B645" s="2"/>
      <c r="C645" s="3"/>
      <c r="D645" s="4"/>
      <c r="E645" s="5"/>
      <c r="F645" s="2"/>
      <c r="G645" s="2"/>
      <c r="H645" s="2"/>
      <c r="I645" s="6"/>
      <c r="J645" s="2"/>
      <c r="K645" s="2"/>
      <c r="L645" s="2"/>
    </row>
    <row r="646" spans="2:12" ht="15.75" customHeight="1" x14ac:dyDescent="0.2">
      <c r="B646" s="2"/>
      <c r="C646" s="3"/>
      <c r="D646" s="4"/>
      <c r="E646" s="5"/>
      <c r="F646" s="2"/>
      <c r="G646" s="2"/>
      <c r="H646" s="2"/>
      <c r="I646" s="6"/>
      <c r="J646" s="2"/>
      <c r="K646" s="2"/>
      <c r="L646" s="2"/>
    </row>
    <row r="647" spans="2:12" ht="15.75" customHeight="1" x14ac:dyDescent="0.2">
      <c r="B647" s="2"/>
      <c r="C647" s="3"/>
      <c r="D647" s="4"/>
      <c r="E647" s="5"/>
      <c r="F647" s="2"/>
      <c r="G647" s="2"/>
      <c r="H647" s="2"/>
      <c r="I647" s="6"/>
      <c r="J647" s="2"/>
      <c r="K647" s="2"/>
      <c r="L647" s="2"/>
    </row>
    <row r="648" spans="2:12" ht="15.75" customHeight="1" x14ac:dyDescent="0.2">
      <c r="B648" s="2"/>
      <c r="C648" s="3"/>
      <c r="D648" s="4"/>
      <c r="E648" s="5"/>
      <c r="F648" s="2"/>
      <c r="G648" s="2"/>
      <c r="H648" s="2"/>
      <c r="I648" s="6"/>
      <c r="J648" s="2"/>
      <c r="K648" s="2"/>
      <c r="L648" s="2"/>
    </row>
    <row r="649" spans="2:12" ht="15.75" customHeight="1" x14ac:dyDescent="0.2">
      <c r="B649" s="2"/>
      <c r="C649" s="3"/>
      <c r="D649" s="4"/>
      <c r="E649" s="5"/>
      <c r="F649" s="2"/>
      <c r="G649" s="2"/>
      <c r="H649" s="2"/>
      <c r="I649" s="6"/>
      <c r="J649" s="2"/>
      <c r="K649" s="2"/>
      <c r="L649" s="2"/>
    </row>
    <row r="650" spans="2:12" ht="15.75" customHeight="1" x14ac:dyDescent="0.2">
      <c r="B650" s="2"/>
      <c r="C650" s="3"/>
      <c r="D650" s="4"/>
      <c r="E650" s="5"/>
      <c r="F650" s="2"/>
      <c r="G650" s="2"/>
      <c r="H650" s="2"/>
      <c r="I650" s="6"/>
      <c r="J650" s="2"/>
      <c r="K650" s="2"/>
      <c r="L650" s="2"/>
    </row>
    <row r="651" spans="2:12" ht="15.75" customHeight="1" x14ac:dyDescent="0.2">
      <c r="B651" s="2"/>
      <c r="C651" s="3"/>
      <c r="D651" s="4"/>
      <c r="E651" s="5"/>
      <c r="F651" s="2"/>
      <c r="G651" s="2"/>
      <c r="H651" s="2"/>
      <c r="I651" s="6"/>
      <c r="J651" s="2"/>
      <c r="K651" s="2"/>
      <c r="L651" s="2"/>
    </row>
    <row r="652" spans="2:12" ht="15.75" customHeight="1" x14ac:dyDescent="0.2">
      <c r="B652" s="2"/>
      <c r="C652" s="3"/>
      <c r="D652" s="4"/>
      <c r="E652" s="5"/>
      <c r="F652" s="2"/>
      <c r="G652" s="2"/>
      <c r="H652" s="2"/>
      <c r="I652" s="6"/>
      <c r="J652" s="2"/>
      <c r="K652" s="2"/>
      <c r="L652" s="2"/>
    </row>
    <row r="653" spans="2:12" ht="15.75" customHeight="1" x14ac:dyDescent="0.2">
      <c r="B653" s="2"/>
      <c r="C653" s="3"/>
      <c r="D653" s="4"/>
      <c r="E653" s="5"/>
      <c r="F653" s="2"/>
      <c r="G653" s="2"/>
      <c r="H653" s="2"/>
      <c r="I653" s="6"/>
      <c r="J653" s="2"/>
      <c r="K653" s="2"/>
      <c r="L653" s="2"/>
    </row>
    <row r="654" spans="2:12" ht="15.75" customHeight="1" x14ac:dyDescent="0.2">
      <c r="B654" s="2"/>
      <c r="C654" s="3"/>
      <c r="D654" s="4"/>
      <c r="E654" s="5"/>
      <c r="F654" s="2"/>
      <c r="G654" s="2"/>
      <c r="H654" s="2"/>
      <c r="I654" s="6"/>
      <c r="J654" s="2"/>
      <c r="K654" s="2"/>
      <c r="L654" s="2"/>
    </row>
    <row r="655" spans="2:12" ht="15.75" customHeight="1" x14ac:dyDescent="0.2">
      <c r="B655" s="2"/>
      <c r="C655" s="3"/>
      <c r="D655" s="4"/>
      <c r="E655" s="5"/>
      <c r="F655" s="2"/>
      <c r="G655" s="2"/>
      <c r="H655" s="2"/>
      <c r="I655" s="6"/>
      <c r="J655" s="2"/>
      <c r="K655" s="2"/>
      <c r="L655" s="2"/>
    </row>
    <row r="656" spans="2:12" ht="15.75" customHeight="1" x14ac:dyDescent="0.2">
      <c r="B656" s="2"/>
      <c r="C656" s="3"/>
      <c r="D656" s="4"/>
      <c r="E656" s="5"/>
      <c r="F656" s="2"/>
      <c r="G656" s="2"/>
      <c r="H656" s="2"/>
      <c r="I656" s="6"/>
      <c r="J656" s="2"/>
      <c r="K656" s="2"/>
      <c r="L656" s="2"/>
    </row>
    <row r="657" spans="2:12" ht="15.75" customHeight="1" x14ac:dyDescent="0.2">
      <c r="B657" s="2"/>
      <c r="C657" s="3"/>
      <c r="D657" s="4"/>
      <c r="E657" s="5"/>
      <c r="F657" s="2"/>
      <c r="G657" s="2"/>
      <c r="H657" s="2"/>
      <c r="I657" s="6"/>
      <c r="J657" s="2"/>
      <c r="K657" s="2"/>
      <c r="L657" s="2"/>
    </row>
    <row r="658" spans="2:12" ht="15.75" customHeight="1" x14ac:dyDescent="0.2">
      <c r="B658" s="2"/>
      <c r="C658" s="3"/>
      <c r="D658" s="4"/>
      <c r="E658" s="5"/>
      <c r="F658" s="2"/>
      <c r="G658" s="2"/>
      <c r="H658" s="2"/>
      <c r="I658" s="6"/>
      <c r="J658" s="2"/>
      <c r="K658" s="2"/>
      <c r="L658" s="2"/>
    </row>
    <row r="659" spans="2:12" ht="15.75" customHeight="1" x14ac:dyDescent="0.2">
      <c r="B659" s="2"/>
      <c r="C659" s="3"/>
      <c r="D659" s="4"/>
      <c r="E659" s="5"/>
      <c r="F659" s="2"/>
      <c r="G659" s="2"/>
      <c r="H659" s="2"/>
      <c r="I659" s="6"/>
      <c r="J659" s="2"/>
      <c r="K659" s="2"/>
      <c r="L659" s="2"/>
    </row>
    <row r="660" spans="2:12" ht="15.75" customHeight="1" x14ac:dyDescent="0.2">
      <c r="B660" s="2"/>
      <c r="C660" s="3"/>
      <c r="D660" s="4"/>
      <c r="E660" s="5"/>
      <c r="F660" s="2"/>
      <c r="G660" s="2"/>
      <c r="H660" s="2"/>
      <c r="I660" s="6"/>
      <c r="J660" s="2"/>
      <c r="K660" s="2"/>
      <c r="L660" s="2"/>
    </row>
    <row r="661" spans="2:12" ht="15.75" customHeight="1" x14ac:dyDescent="0.2">
      <c r="B661" s="2"/>
      <c r="C661" s="3"/>
      <c r="D661" s="4"/>
      <c r="E661" s="5"/>
      <c r="F661" s="2"/>
      <c r="G661" s="2"/>
      <c r="H661" s="2"/>
      <c r="I661" s="6"/>
      <c r="J661" s="2"/>
      <c r="K661" s="2"/>
      <c r="L661" s="2"/>
    </row>
    <row r="662" spans="2:12" ht="15.75" customHeight="1" x14ac:dyDescent="0.2">
      <c r="B662" s="2"/>
      <c r="C662" s="3"/>
      <c r="D662" s="4"/>
      <c r="E662" s="5"/>
      <c r="F662" s="2"/>
      <c r="G662" s="2"/>
      <c r="H662" s="2"/>
      <c r="I662" s="6"/>
      <c r="J662" s="2"/>
      <c r="K662" s="2"/>
      <c r="L662" s="2"/>
    </row>
    <row r="663" spans="2:12" ht="15.75" customHeight="1" x14ac:dyDescent="0.2">
      <c r="B663" s="2"/>
      <c r="C663" s="3"/>
      <c r="D663" s="4"/>
      <c r="E663" s="5"/>
      <c r="F663" s="2"/>
      <c r="G663" s="2"/>
      <c r="H663" s="2"/>
      <c r="I663" s="6"/>
      <c r="J663" s="2"/>
      <c r="K663" s="2"/>
      <c r="L663" s="2"/>
    </row>
    <row r="664" spans="2:12" ht="15.75" customHeight="1" x14ac:dyDescent="0.2">
      <c r="B664" s="2"/>
      <c r="C664" s="3"/>
      <c r="D664" s="4"/>
      <c r="E664" s="5"/>
      <c r="F664" s="2"/>
      <c r="G664" s="2"/>
      <c r="H664" s="2"/>
      <c r="I664" s="6"/>
      <c r="J664" s="2"/>
      <c r="K664" s="2"/>
      <c r="L664" s="2"/>
    </row>
    <row r="665" spans="2:12" ht="15.75" customHeight="1" x14ac:dyDescent="0.2">
      <c r="B665" s="2"/>
      <c r="C665" s="3"/>
      <c r="D665" s="4"/>
      <c r="E665" s="5"/>
      <c r="F665" s="2"/>
      <c r="G665" s="2"/>
      <c r="H665" s="2"/>
      <c r="I665" s="6"/>
      <c r="J665" s="2"/>
      <c r="K665" s="2"/>
      <c r="L665" s="2"/>
    </row>
    <row r="666" spans="2:12" ht="15.75" customHeight="1" x14ac:dyDescent="0.2">
      <c r="B666" s="2"/>
      <c r="C666" s="3"/>
      <c r="D666" s="4"/>
      <c r="E666" s="5"/>
      <c r="F666" s="2"/>
      <c r="G666" s="2"/>
      <c r="H666" s="2"/>
      <c r="I666" s="6"/>
      <c r="J666" s="2"/>
      <c r="K666" s="2"/>
      <c r="L666" s="2"/>
    </row>
    <row r="667" spans="2:12" ht="15.75" customHeight="1" x14ac:dyDescent="0.2">
      <c r="B667" s="2"/>
      <c r="C667" s="3"/>
      <c r="D667" s="4"/>
      <c r="E667" s="5"/>
      <c r="F667" s="2"/>
      <c r="G667" s="2"/>
      <c r="H667" s="2"/>
      <c r="I667" s="6"/>
      <c r="J667" s="2"/>
      <c r="K667" s="2"/>
      <c r="L667" s="2"/>
    </row>
    <row r="668" spans="2:12" ht="15.75" customHeight="1" x14ac:dyDescent="0.2">
      <c r="B668" s="2"/>
      <c r="C668" s="3"/>
      <c r="D668" s="4"/>
      <c r="E668" s="5"/>
      <c r="F668" s="2"/>
      <c r="G668" s="2"/>
      <c r="H668" s="2"/>
      <c r="I668" s="6"/>
      <c r="J668" s="2"/>
      <c r="K668" s="2"/>
      <c r="L668" s="2"/>
    </row>
    <row r="669" spans="2:12" ht="15.75" customHeight="1" x14ac:dyDescent="0.2">
      <c r="B669" s="2"/>
      <c r="C669" s="3"/>
      <c r="D669" s="4"/>
      <c r="E669" s="5"/>
      <c r="F669" s="2"/>
      <c r="G669" s="2"/>
      <c r="H669" s="2"/>
      <c r="I669" s="6"/>
      <c r="J669" s="2"/>
      <c r="K669" s="2"/>
      <c r="L669" s="2"/>
    </row>
    <row r="670" spans="2:12" ht="15.75" customHeight="1" x14ac:dyDescent="0.2">
      <c r="B670" s="2"/>
      <c r="C670" s="3"/>
      <c r="D670" s="4"/>
      <c r="E670" s="5"/>
      <c r="F670" s="2"/>
      <c r="G670" s="2"/>
      <c r="H670" s="2"/>
      <c r="I670" s="6"/>
      <c r="J670" s="2"/>
      <c r="K670" s="2"/>
      <c r="L670" s="2"/>
    </row>
    <row r="671" spans="2:12" ht="15.75" customHeight="1" x14ac:dyDescent="0.2">
      <c r="B671" s="2"/>
      <c r="C671" s="3"/>
      <c r="D671" s="4"/>
      <c r="E671" s="5"/>
      <c r="F671" s="2"/>
      <c r="G671" s="2"/>
      <c r="H671" s="2"/>
      <c r="I671" s="6"/>
      <c r="J671" s="2"/>
      <c r="K671" s="2"/>
      <c r="L671" s="2"/>
    </row>
    <row r="672" spans="2:12" ht="15.75" customHeight="1" x14ac:dyDescent="0.2">
      <c r="B672" s="2"/>
      <c r="C672" s="3"/>
      <c r="D672" s="4"/>
      <c r="E672" s="5"/>
      <c r="F672" s="2"/>
      <c r="G672" s="2"/>
      <c r="H672" s="2"/>
      <c r="I672" s="6"/>
      <c r="J672" s="2"/>
      <c r="K672" s="2"/>
      <c r="L672" s="2"/>
    </row>
    <row r="673" spans="2:12" ht="15.75" customHeight="1" x14ac:dyDescent="0.2">
      <c r="B673" s="2"/>
      <c r="C673" s="3"/>
      <c r="D673" s="4"/>
      <c r="E673" s="5"/>
      <c r="F673" s="2"/>
      <c r="G673" s="2"/>
      <c r="H673" s="2"/>
      <c r="I673" s="6"/>
      <c r="J673" s="2"/>
      <c r="K673" s="2"/>
      <c r="L673" s="2"/>
    </row>
    <row r="674" spans="2:12" ht="15.75" customHeight="1" x14ac:dyDescent="0.2">
      <c r="B674" s="2"/>
      <c r="C674" s="3"/>
      <c r="D674" s="4"/>
      <c r="E674" s="5"/>
      <c r="F674" s="2"/>
      <c r="G674" s="2"/>
      <c r="H674" s="2"/>
      <c r="I674" s="6"/>
      <c r="J674" s="2"/>
      <c r="K674" s="2"/>
      <c r="L674" s="2"/>
    </row>
    <row r="675" spans="2:12" ht="15.75" customHeight="1" x14ac:dyDescent="0.2">
      <c r="B675" s="2"/>
      <c r="C675" s="3"/>
      <c r="D675" s="4"/>
      <c r="E675" s="5"/>
      <c r="F675" s="2"/>
      <c r="G675" s="2"/>
      <c r="H675" s="2"/>
      <c r="I675" s="6"/>
      <c r="J675" s="2"/>
      <c r="K675" s="2"/>
      <c r="L675" s="2"/>
    </row>
    <row r="676" spans="2:12" ht="15.75" customHeight="1" x14ac:dyDescent="0.2">
      <c r="B676" s="2"/>
      <c r="C676" s="3"/>
      <c r="D676" s="4"/>
      <c r="E676" s="5"/>
      <c r="F676" s="2"/>
      <c r="G676" s="2"/>
      <c r="H676" s="2"/>
      <c r="I676" s="6"/>
      <c r="J676" s="2"/>
      <c r="K676" s="2"/>
      <c r="L676" s="2"/>
    </row>
    <row r="677" spans="2:12" ht="15.75" customHeight="1" x14ac:dyDescent="0.2">
      <c r="B677" s="2"/>
      <c r="C677" s="3"/>
      <c r="D677" s="4"/>
      <c r="E677" s="5"/>
      <c r="F677" s="2"/>
      <c r="G677" s="2"/>
      <c r="H677" s="2"/>
      <c r="I677" s="6"/>
      <c r="J677" s="2"/>
      <c r="K677" s="2"/>
      <c r="L677" s="2"/>
    </row>
    <row r="678" spans="2:12" ht="15.75" customHeight="1" x14ac:dyDescent="0.2">
      <c r="B678" s="2"/>
      <c r="C678" s="3"/>
      <c r="D678" s="4"/>
      <c r="E678" s="5"/>
      <c r="F678" s="2"/>
      <c r="G678" s="2"/>
      <c r="H678" s="2"/>
      <c r="I678" s="6"/>
      <c r="J678" s="2"/>
      <c r="K678" s="2"/>
      <c r="L678" s="2"/>
    </row>
    <row r="679" spans="2:12" ht="15.75" customHeight="1" x14ac:dyDescent="0.2">
      <c r="B679" s="2"/>
      <c r="C679" s="3"/>
      <c r="D679" s="4"/>
      <c r="E679" s="5"/>
      <c r="F679" s="2"/>
      <c r="G679" s="2"/>
      <c r="H679" s="2"/>
      <c r="I679" s="6"/>
      <c r="J679" s="2"/>
      <c r="K679" s="2"/>
      <c r="L679" s="2"/>
    </row>
    <row r="680" spans="2:12" ht="15.75" customHeight="1" x14ac:dyDescent="0.2">
      <c r="B680" s="2"/>
      <c r="C680" s="3"/>
      <c r="D680" s="4"/>
      <c r="E680" s="5"/>
      <c r="F680" s="2"/>
      <c r="G680" s="2"/>
      <c r="H680" s="2"/>
      <c r="I680" s="6"/>
      <c r="J680" s="2"/>
      <c r="K680" s="2"/>
      <c r="L680" s="2"/>
    </row>
    <row r="681" spans="2:12" ht="15.75" customHeight="1" x14ac:dyDescent="0.2">
      <c r="B681" s="2"/>
      <c r="C681" s="3"/>
      <c r="D681" s="4"/>
      <c r="E681" s="5"/>
      <c r="F681" s="2"/>
      <c r="G681" s="2"/>
      <c r="H681" s="2"/>
      <c r="I681" s="6"/>
      <c r="J681" s="2"/>
      <c r="K681" s="2"/>
      <c r="L681" s="2"/>
    </row>
    <row r="682" spans="2:12" ht="15.75" customHeight="1" x14ac:dyDescent="0.2">
      <c r="B682" s="2"/>
      <c r="C682" s="3"/>
      <c r="D682" s="4"/>
      <c r="E682" s="5"/>
      <c r="F682" s="2"/>
      <c r="G682" s="2"/>
      <c r="H682" s="2"/>
      <c r="I682" s="6"/>
      <c r="J682" s="2"/>
      <c r="K682" s="2"/>
      <c r="L682" s="2"/>
    </row>
    <row r="683" spans="2:12" ht="15.75" customHeight="1" x14ac:dyDescent="0.2">
      <c r="B683" s="2"/>
      <c r="C683" s="3"/>
      <c r="D683" s="4"/>
      <c r="E683" s="5"/>
      <c r="F683" s="2"/>
      <c r="G683" s="2"/>
      <c r="H683" s="2"/>
      <c r="I683" s="6"/>
      <c r="J683" s="2"/>
      <c r="K683" s="2"/>
      <c r="L683" s="2"/>
    </row>
    <row r="684" spans="2:12" ht="15.75" customHeight="1" x14ac:dyDescent="0.2">
      <c r="B684" s="2"/>
      <c r="C684" s="3"/>
      <c r="D684" s="4"/>
      <c r="E684" s="5"/>
      <c r="F684" s="2"/>
      <c r="G684" s="2"/>
      <c r="H684" s="2"/>
      <c r="I684" s="6"/>
      <c r="J684" s="2"/>
      <c r="K684" s="2"/>
      <c r="L684" s="2"/>
    </row>
    <row r="685" spans="2:12" ht="15.75" customHeight="1" x14ac:dyDescent="0.2">
      <c r="B685" s="2"/>
      <c r="C685" s="3"/>
      <c r="D685" s="4"/>
      <c r="E685" s="5"/>
      <c r="F685" s="2"/>
      <c r="G685" s="2"/>
      <c r="H685" s="2"/>
      <c r="I685" s="6"/>
      <c r="J685" s="2"/>
      <c r="K685" s="2"/>
      <c r="L685" s="2"/>
    </row>
    <row r="686" spans="2:12" ht="15.75" customHeight="1" x14ac:dyDescent="0.2">
      <c r="B686" s="2"/>
      <c r="C686" s="3"/>
      <c r="D686" s="4"/>
      <c r="E686" s="5"/>
      <c r="F686" s="2"/>
      <c r="G686" s="2"/>
      <c r="H686" s="2"/>
      <c r="I686" s="6"/>
      <c r="J686" s="2"/>
      <c r="K686" s="2"/>
      <c r="L686" s="2"/>
    </row>
    <row r="687" spans="2:12" ht="15.75" customHeight="1" x14ac:dyDescent="0.2">
      <c r="B687" s="2"/>
      <c r="C687" s="3"/>
      <c r="D687" s="4"/>
      <c r="E687" s="5"/>
      <c r="F687" s="2"/>
      <c r="G687" s="2"/>
      <c r="H687" s="2"/>
      <c r="I687" s="6"/>
      <c r="J687" s="2"/>
      <c r="K687" s="2"/>
      <c r="L687" s="2"/>
    </row>
    <row r="688" spans="2:12" ht="15.75" customHeight="1" x14ac:dyDescent="0.2">
      <c r="B688" s="2"/>
      <c r="C688" s="3"/>
      <c r="D688" s="4"/>
      <c r="E688" s="5"/>
      <c r="F688" s="2"/>
      <c r="G688" s="2"/>
      <c r="H688" s="2"/>
      <c r="I688" s="6"/>
      <c r="J688" s="2"/>
      <c r="K688" s="2"/>
      <c r="L688" s="2"/>
    </row>
    <row r="689" spans="2:12" ht="15.75" customHeight="1" x14ac:dyDescent="0.2">
      <c r="B689" s="2"/>
      <c r="C689" s="3"/>
      <c r="D689" s="4"/>
      <c r="E689" s="5"/>
      <c r="F689" s="2"/>
      <c r="G689" s="2"/>
      <c r="H689" s="2"/>
      <c r="I689" s="6"/>
      <c r="J689" s="2"/>
      <c r="K689" s="2"/>
      <c r="L689" s="2"/>
    </row>
    <row r="690" spans="2:12" ht="15.75" customHeight="1" x14ac:dyDescent="0.2">
      <c r="B690" s="2"/>
      <c r="C690" s="3"/>
      <c r="D690" s="4"/>
      <c r="E690" s="5"/>
      <c r="F690" s="2"/>
      <c r="G690" s="2"/>
      <c r="H690" s="2"/>
      <c r="I690" s="6"/>
      <c r="J690" s="2"/>
      <c r="K690" s="2"/>
      <c r="L690" s="2"/>
    </row>
    <row r="691" spans="2:12" ht="15.75" customHeight="1" x14ac:dyDescent="0.2">
      <c r="B691" s="2"/>
      <c r="C691" s="3"/>
      <c r="D691" s="4"/>
      <c r="E691" s="5"/>
      <c r="F691" s="2"/>
      <c r="G691" s="2"/>
      <c r="H691" s="2"/>
      <c r="I691" s="6"/>
      <c r="J691" s="2"/>
      <c r="K691" s="2"/>
      <c r="L691" s="2"/>
    </row>
    <row r="692" spans="2:12" ht="15.75" customHeight="1" x14ac:dyDescent="0.2">
      <c r="B692" s="2"/>
      <c r="C692" s="3"/>
      <c r="D692" s="4"/>
      <c r="E692" s="5"/>
      <c r="F692" s="2"/>
      <c r="G692" s="2"/>
      <c r="H692" s="2"/>
      <c r="I692" s="6"/>
      <c r="J692" s="2"/>
      <c r="K692" s="2"/>
      <c r="L692" s="2"/>
    </row>
    <row r="693" spans="2:12" ht="15.75" customHeight="1" x14ac:dyDescent="0.2">
      <c r="B693" s="2"/>
      <c r="C693" s="3"/>
      <c r="D693" s="4"/>
      <c r="E693" s="5"/>
      <c r="F693" s="2"/>
      <c r="G693" s="2"/>
      <c r="H693" s="2"/>
      <c r="I693" s="6"/>
      <c r="J693" s="2"/>
      <c r="K693" s="2"/>
      <c r="L693" s="2"/>
    </row>
    <row r="694" spans="2:12" ht="15.75" customHeight="1" x14ac:dyDescent="0.2">
      <c r="B694" s="2"/>
      <c r="C694" s="3"/>
      <c r="D694" s="4"/>
      <c r="E694" s="5"/>
      <c r="F694" s="2"/>
      <c r="G694" s="2"/>
      <c r="H694" s="2"/>
      <c r="I694" s="6"/>
      <c r="J694" s="2"/>
      <c r="K694" s="2"/>
      <c r="L694" s="2"/>
    </row>
    <row r="695" spans="2:12" ht="15.75" customHeight="1" x14ac:dyDescent="0.2">
      <c r="B695" s="2"/>
      <c r="C695" s="3"/>
      <c r="D695" s="4"/>
      <c r="E695" s="5"/>
      <c r="F695" s="2"/>
      <c r="G695" s="2"/>
      <c r="H695" s="2"/>
      <c r="I695" s="6"/>
      <c r="J695" s="2"/>
      <c r="K695" s="2"/>
      <c r="L695" s="2"/>
    </row>
    <row r="696" spans="2:12" ht="15.75" customHeight="1" x14ac:dyDescent="0.2">
      <c r="B696" s="2"/>
      <c r="C696" s="3"/>
      <c r="D696" s="4"/>
      <c r="E696" s="5"/>
      <c r="F696" s="2"/>
      <c r="G696" s="2"/>
      <c r="H696" s="2"/>
      <c r="I696" s="6"/>
      <c r="J696" s="2"/>
      <c r="K696" s="2"/>
      <c r="L696" s="2"/>
    </row>
    <row r="697" spans="2:12" ht="15.75" customHeight="1" x14ac:dyDescent="0.2">
      <c r="B697" s="2"/>
      <c r="C697" s="3"/>
      <c r="D697" s="4"/>
      <c r="E697" s="5"/>
      <c r="F697" s="2"/>
      <c r="G697" s="2"/>
      <c r="H697" s="2"/>
      <c r="I697" s="6"/>
      <c r="J697" s="2"/>
      <c r="K697" s="2"/>
      <c r="L697" s="2"/>
    </row>
    <row r="698" spans="2:12" ht="15.75" customHeight="1" x14ac:dyDescent="0.2">
      <c r="B698" s="2"/>
      <c r="C698" s="3"/>
      <c r="D698" s="4"/>
      <c r="E698" s="5"/>
      <c r="F698" s="2"/>
      <c r="G698" s="2"/>
      <c r="H698" s="2"/>
      <c r="I698" s="6"/>
      <c r="J698" s="2"/>
      <c r="K698" s="2"/>
      <c r="L698" s="2"/>
    </row>
    <row r="699" spans="2:12" ht="15.75" customHeight="1" x14ac:dyDescent="0.2">
      <c r="B699" s="2"/>
      <c r="C699" s="3"/>
      <c r="D699" s="4"/>
      <c r="E699" s="5"/>
      <c r="F699" s="2"/>
      <c r="G699" s="2"/>
      <c r="H699" s="2"/>
      <c r="I699" s="6"/>
      <c r="J699" s="2"/>
      <c r="K699" s="2"/>
      <c r="L699" s="2"/>
    </row>
    <row r="700" spans="2:12" ht="15.75" customHeight="1" x14ac:dyDescent="0.2">
      <c r="B700" s="2"/>
      <c r="C700" s="3"/>
      <c r="D700" s="4"/>
      <c r="E700" s="5"/>
      <c r="F700" s="2"/>
      <c r="G700" s="2"/>
      <c r="H700" s="2"/>
      <c r="I700" s="6"/>
      <c r="J700" s="2"/>
      <c r="K700" s="2"/>
      <c r="L700" s="2"/>
    </row>
    <row r="701" spans="2:12" ht="15.75" customHeight="1" x14ac:dyDescent="0.2">
      <c r="B701" s="2"/>
      <c r="C701" s="3"/>
      <c r="D701" s="4"/>
      <c r="E701" s="5"/>
      <c r="F701" s="2"/>
      <c r="G701" s="2"/>
      <c r="H701" s="2"/>
      <c r="I701" s="6"/>
      <c r="J701" s="2"/>
      <c r="K701" s="2"/>
      <c r="L701" s="2"/>
    </row>
    <row r="702" spans="2:12" ht="15.75" customHeight="1" x14ac:dyDescent="0.2">
      <c r="B702" s="2"/>
      <c r="C702" s="3"/>
      <c r="D702" s="4"/>
      <c r="E702" s="5"/>
      <c r="F702" s="2"/>
      <c r="G702" s="2"/>
      <c r="H702" s="2"/>
      <c r="I702" s="6"/>
      <c r="J702" s="2"/>
      <c r="K702" s="2"/>
      <c r="L702" s="2"/>
    </row>
    <row r="703" spans="2:12" ht="15.75" customHeight="1" x14ac:dyDescent="0.2">
      <c r="B703" s="2"/>
      <c r="C703" s="3"/>
      <c r="D703" s="4"/>
      <c r="E703" s="5"/>
      <c r="F703" s="2"/>
      <c r="G703" s="2"/>
      <c r="H703" s="2"/>
      <c r="I703" s="6"/>
      <c r="J703" s="2"/>
      <c r="K703" s="2"/>
      <c r="L703" s="2"/>
    </row>
    <row r="704" spans="2:12" ht="15.75" customHeight="1" x14ac:dyDescent="0.2">
      <c r="B704" s="2"/>
      <c r="C704" s="3"/>
      <c r="D704" s="4"/>
      <c r="E704" s="5"/>
      <c r="F704" s="2"/>
      <c r="G704" s="2"/>
      <c r="H704" s="2"/>
      <c r="I704" s="6"/>
      <c r="J704" s="2"/>
      <c r="K704" s="2"/>
      <c r="L704" s="2"/>
    </row>
    <row r="705" spans="2:12" ht="15.75" customHeight="1" x14ac:dyDescent="0.2">
      <c r="B705" s="2"/>
      <c r="C705" s="3"/>
      <c r="D705" s="4"/>
      <c r="E705" s="5"/>
      <c r="F705" s="2"/>
      <c r="G705" s="2"/>
      <c r="H705" s="2"/>
      <c r="I705" s="6"/>
      <c r="J705" s="2"/>
      <c r="K705" s="2"/>
      <c r="L705" s="2"/>
    </row>
    <row r="706" spans="2:12" ht="15.75" customHeight="1" x14ac:dyDescent="0.2">
      <c r="B706" s="2"/>
      <c r="C706" s="3"/>
      <c r="D706" s="4"/>
      <c r="E706" s="5"/>
      <c r="F706" s="2"/>
      <c r="G706" s="2"/>
      <c r="H706" s="2"/>
      <c r="I706" s="6"/>
      <c r="J706" s="2"/>
      <c r="K706" s="2"/>
      <c r="L706" s="2"/>
    </row>
    <row r="707" spans="2:12" ht="15.75" customHeight="1" x14ac:dyDescent="0.2">
      <c r="B707" s="2"/>
      <c r="C707" s="3"/>
      <c r="D707" s="4"/>
      <c r="E707" s="5"/>
      <c r="F707" s="2"/>
      <c r="G707" s="2"/>
      <c r="H707" s="2"/>
      <c r="I707" s="6"/>
      <c r="J707" s="2"/>
      <c r="K707" s="2"/>
      <c r="L707" s="2"/>
    </row>
    <row r="708" spans="2:12" ht="15.75" customHeight="1" x14ac:dyDescent="0.2">
      <c r="B708" s="2"/>
      <c r="C708" s="3"/>
      <c r="D708" s="4"/>
      <c r="E708" s="5"/>
      <c r="F708" s="2"/>
      <c r="G708" s="2"/>
      <c r="H708" s="2"/>
      <c r="I708" s="6"/>
      <c r="J708" s="2"/>
      <c r="K708" s="2"/>
      <c r="L708" s="2"/>
    </row>
    <row r="709" spans="2:12" ht="15.75" customHeight="1" x14ac:dyDescent="0.2">
      <c r="B709" s="2"/>
      <c r="C709" s="3"/>
      <c r="D709" s="4"/>
      <c r="E709" s="5"/>
      <c r="F709" s="2"/>
      <c r="G709" s="2"/>
      <c r="H709" s="2"/>
      <c r="I709" s="6"/>
      <c r="J709" s="2"/>
      <c r="K709" s="2"/>
      <c r="L709" s="2"/>
    </row>
    <row r="710" spans="2:12" ht="15.75" customHeight="1" x14ac:dyDescent="0.2">
      <c r="B710" s="2"/>
      <c r="C710" s="3"/>
      <c r="D710" s="4"/>
      <c r="E710" s="5"/>
      <c r="F710" s="2"/>
      <c r="G710" s="2"/>
      <c r="H710" s="2"/>
      <c r="I710" s="6"/>
      <c r="J710" s="2"/>
      <c r="K710" s="2"/>
      <c r="L710" s="2"/>
    </row>
    <row r="711" spans="2:12" ht="15.75" customHeight="1" x14ac:dyDescent="0.2">
      <c r="B711" s="2"/>
      <c r="C711" s="3"/>
      <c r="D711" s="4"/>
      <c r="E711" s="5"/>
      <c r="F711" s="2"/>
      <c r="G711" s="2"/>
      <c r="H711" s="2"/>
      <c r="I711" s="6"/>
      <c r="J711" s="2"/>
      <c r="K711" s="2"/>
      <c r="L711" s="2"/>
    </row>
    <row r="712" spans="2:12" ht="15.75" customHeight="1" x14ac:dyDescent="0.2">
      <c r="B712" s="2"/>
      <c r="C712" s="3"/>
      <c r="D712" s="4"/>
      <c r="E712" s="5"/>
      <c r="F712" s="2"/>
      <c r="G712" s="2"/>
      <c r="H712" s="2"/>
      <c r="I712" s="6"/>
      <c r="J712" s="2"/>
      <c r="K712" s="2"/>
      <c r="L712" s="2"/>
    </row>
    <row r="713" spans="2:12" ht="15.75" customHeight="1" x14ac:dyDescent="0.2">
      <c r="B713" s="2"/>
      <c r="C713" s="3"/>
      <c r="D713" s="4"/>
      <c r="E713" s="5"/>
      <c r="F713" s="2"/>
      <c r="G713" s="2"/>
      <c r="H713" s="2"/>
      <c r="I713" s="6"/>
      <c r="J713" s="2"/>
      <c r="K713" s="2"/>
      <c r="L713" s="2"/>
    </row>
    <row r="714" spans="2:12" ht="15.75" customHeight="1" x14ac:dyDescent="0.2">
      <c r="B714" s="2"/>
      <c r="C714" s="3"/>
      <c r="D714" s="4"/>
      <c r="E714" s="5"/>
      <c r="F714" s="2"/>
      <c r="G714" s="2"/>
      <c r="H714" s="2"/>
      <c r="I714" s="6"/>
      <c r="J714" s="2"/>
      <c r="K714" s="2"/>
      <c r="L714" s="2"/>
    </row>
    <row r="715" spans="2:12" ht="15.75" customHeight="1" x14ac:dyDescent="0.2">
      <c r="B715" s="2"/>
      <c r="C715" s="3"/>
      <c r="D715" s="4"/>
      <c r="E715" s="5"/>
      <c r="F715" s="2"/>
      <c r="G715" s="2"/>
      <c r="H715" s="2"/>
      <c r="I715" s="6"/>
      <c r="J715" s="2"/>
      <c r="K715" s="2"/>
      <c r="L715" s="2"/>
    </row>
    <row r="716" spans="2:12" ht="15.75" customHeight="1" x14ac:dyDescent="0.2">
      <c r="B716" s="2"/>
      <c r="C716" s="3"/>
      <c r="D716" s="4"/>
      <c r="E716" s="5"/>
      <c r="F716" s="2"/>
      <c r="G716" s="2"/>
      <c r="H716" s="2"/>
      <c r="I716" s="6"/>
      <c r="J716" s="2"/>
      <c r="K716" s="2"/>
      <c r="L716" s="2"/>
    </row>
    <row r="717" spans="2:12" ht="15.75" customHeight="1" x14ac:dyDescent="0.2">
      <c r="B717" s="2"/>
      <c r="C717" s="3"/>
      <c r="D717" s="4"/>
      <c r="E717" s="5"/>
      <c r="F717" s="2"/>
      <c r="G717" s="2"/>
      <c r="H717" s="2"/>
      <c r="I717" s="6"/>
      <c r="J717" s="2"/>
      <c r="K717" s="2"/>
      <c r="L717" s="2"/>
    </row>
    <row r="718" spans="2:12" ht="15.75" customHeight="1" x14ac:dyDescent="0.2">
      <c r="B718" s="2"/>
      <c r="C718" s="3"/>
      <c r="D718" s="4"/>
      <c r="E718" s="5"/>
      <c r="F718" s="2"/>
      <c r="G718" s="2"/>
      <c r="H718" s="2"/>
      <c r="I718" s="6"/>
      <c r="J718" s="2"/>
      <c r="K718" s="2"/>
      <c r="L718" s="2"/>
    </row>
    <row r="719" spans="2:12" ht="15.75" customHeight="1" x14ac:dyDescent="0.2">
      <c r="B719" s="2"/>
      <c r="C719" s="3"/>
      <c r="D719" s="4"/>
      <c r="E719" s="5"/>
      <c r="F719" s="2"/>
      <c r="G719" s="2"/>
      <c r="H719" s="2"/>
      <c r="I719" s="6"/>
      <c r="J719" s="2"/>
      <c r="K719" s="2"/>
      <c r="L719" s="2"/>
    </row>
    <row r="720" spans="2:12" ht="15.75" customHeight="1" x14ac:dyDescent="0.2">
      <c r="B720" s="2"/>
      <c r="C720" s="3"/>
      <c r="D720" s="4"/>
      <c r="E720" s="5"/>
      <c r="F720" s="2"/>
      <c r="G720" s="2"/>
      <c r="H720" s="2"/>
      <c r="I720" s="6"/>
      <c r="J720" s="2"/>
      <c r="K720" s="2"/>
      <c r="L720" s="2"/>
    </row>
    <row r="721" spans="2:12" ht="15.75" customHeight="1" x14ac:dyDescent="0.2">
      <c r="B721" s="2"/>
      <c r="C721" s="3"/>
      <c r="D721" s="4"/>
      <c r="E721" s="5"/>
      <c r="F721" s="2"/>
      <c r="G721" s="2"/>
      <c r="H721" s="2"/>
      <c r="I721" s="6"/>
      <c r="J721" s="2"/>
      <c r="K721" s="2"/>
      <c r="L721" s="2"/>
    </row>
    <row r="722" spans="2:12" ht="15.75" customHeight="1" x14ac:dyDescent="0.2">
      <c r="B722" s="2"/>
      <c r="C722" s="3"/>
      <c r="D722" s="4"/>
      <c r="E722" s="5"/>
      <c r="F722" s="2"/>
      <c r="G722" s="2"/>
      <c r="H722" s="2"/>
      <c r="I722" s="6"/>
      <c r="J722" s="2"/>
      <c r="K722" s="2"/>
      <c r="L722" s="2"/>
    </row>
    <row r="723" spans="2:12" ht="15.75" customHeight="1" x14ac:dyDescent="0.2">
      <c r="B723" s="2"/>
      <c r="C723" s="3"/>
      <c r="D723" s="4"/>
      <c r="E723" s="5"/>
      <c r="F723" s="2"/>
      <c r="G723" s="2"/>
      <c r="H723" s="2"/>
      <c r="I723" s="6"/>
      <c r="J723" s="2"/>
      <c r="K723" s="2"/>
      <c r="L723" s="2"/>
    </row>
    <row r="724" spans="2:12" ht="15.75" customHeight="1" x14ac:dyDescent="0.2">
      <c r="B724" s="2"/>
      <c r="C724" s="3"/>
      <c r="D724" s="4"/>
      <c r="E724" s="5"/>
      <c r="F724" s="2"/>
      <c r="G724" s="2"/>
      <c r="H724" s="2"/>
      <c r="I724" s="6"/>
      <c r="J724" s="2"/>
      <c r="K724" s="2"/>
      <c r="L724" s="2"/>
    </row>
    <row r="725" spans="2:12" ht="15.75" customHeight="1" x14ac:dyDescent="0.2">
      <c r="B725" s="2"/>
      <c r="C725" s="3"/>
      <c r="D725" s="4"/>
      <c r="E725" s="5"/>
      <c r="F725" s="2"/>
      <c r="G725" s="2"/>
      <c r="H725" s="2"/>
      <c r="I725" s="6"/>
      <c r="J725" s="2"/>
      <c r="K725" s="2"/>
      <c r="L725" s="2"/>
    </row>
    <row r="726" spans="2:12" ht="15.75" customHeight="1" x14ac:dyDescent="0.2">
      <c r="B726" s="2"/>
      <c r="C726" s="3"/>
      <c r="D726" s="4"/>
      <c r="E726" s="5"/>
      <c r="F726" s="2"/>
      <c r="G726" s="2"/>
      <c r="H726" s="2"/>
      <c r="I726" s="6"/>
      <c r="J726" s="2"/>
      <c r="K726" s="2"/>
      <c r="L726" s="2"/>
    </row>
    <row r="727" spans="2:12" ht="15.75" customHeight="1" x14ac:dyDescent="0.2">
      <c r="B727" s="2"/>
      <c r="C727" s="3"/>
      <c r="D727" s="4"/>
      <c r="E727" s="5"/>
      <c r="F727" s="2"/>
      <c r="G727" s="2"/>
      <c r="H727" s="2"/>
      <c r="I727" s="6"/>
      <c r="J727" s="2"/>
      <c r="K727" s="2"/>
      <c r="L727" s="2"/>
    </row>
    <row r="728" spans="2:12" ht="15.75" customHeight="1" x14ac:dyDescent="0.2">
      <c r="B728" s="2"/>
      <c r="C728" s="3"/>
      <c r="D728" s="4"/>
      <c r="E728" s="5"/>
      <c r="F728" s="2"/>
      <c r="G728" s="2"/>
      <c r="H728" s="2"/>
      <c r="I728" s="6"/>
      <c r="J728" s="2"/>
      <c r="K728" s="2"/>
      <c r="L728" s="2"/>
    </row>
    <row r="729" spans="2:12" ht="15.75" customHeight="1" x14ac:dyDescent="0.2">
      <c r="B729" s="2"/>
      <c r="C729" s="3"/>
      <c r="D729" s="4"/>
      <c r="E729" s="5"/>
      <c r="F729" s="2"/>
      <c r="G729" s="2"/>
      <c r="H729" s="2"/>
      <c r="I729" s="6"/>
      <c r="J729" s="2"/>
      <c r="K729" s="2"/>
      <c r="L729" s="2"/>
    </row>
    <row r="730" spans="2:12" ht="15.75" customHeight="1" x14ac:dyDescent="0.2">
      <c r="B730" s="2"/>
      <c r="C730" s="3"/>
      <c r="D730" s="4"/>
      <c r="E730" s="5"/>
      <c r="F730" s="2"/>
      <c r="G730" s="2"/>
      <c r="H730" s="2"/>
      <c r="I730" s="6"/>
      <c r="J730" s="2"/>
      <c r="K730" s="2"/>
      <c r="L730" s="2"/>
    </row>
    <row r="731" spans="2:12" ht="15.75" customHeight="1" x14ac:dyDescent="0.2">
      <c r="B731" s="2"/>
      <c r="C731" s="3"/>
      <c r="D731" s="4"/>
      <c r="E731" s="5"/>
      <c r="F731" s="2"/>
      <c r="G731" s="2"/>
      <c r="H731" s="2"/>
      <c r="I731" s="6"/>
      <c r="J731" s="2"/>
      <c r="K731" s="2"/>
      <c r="L731" s="2"/>
    </row>
    <row r="732" spans="2:12" ht="15.75" customHeight="1" x14ac:dyDescent="0.2">
      <c r="B732" s="2"/>
      <c r="C732" s="3"/>
      <c r="D732" s="4"/>
      <c r="E732" s="5"/>
      <c r="F732" s="2"/>
      <c r="G732" s="2"/>
      <c r="H732" s="2"/>
      <c r="I732" s="6"/>
      <c r="J732" s="2"/>
      <c r="K732" s="2"/>
      <c r="L732" s="2"/>
    </row>
    <row r="733" spans="2:12" ht="15.75" customHeight="1" x14ac:dyDescent="0.2">
      <c r="B733" s="2"/>
      <c r="C733" s="3"/>
      <c r="D733" s="4"/>
      <c r="E733" s="5"/>
      <c r="F733" s="2"/>
      <c r="G733" s="2"/>
      <c r="H733" s="2"/>
      <c r="I733" s="6"/>
      <c r="J733" s="2"/>
      <c r="K733" s="2"/>
      <c r="L733" s="2"/>
    </row>
    <row r="734" spans="2:12" ht="15.75" customHeight="1" x14ac:dyDescent="0.2">
      <c r="B734" s="2"/>
      <c r="C734" s="3"/>
      <c r="D734" s="4"/>
      <c r="E734" s="5"/>
      <c r="F734" s="2"/>
      <c r="G734" s="2"/>
      <c r="H734" s="2"/>
      <c r="I734" s="6"/>
      <c r="J734" s="2"/>
      <c r="K734" s="2"/>
      <c r="L734" s="2"/>
    </row>
    <row r="735" spans="2:12" ht="15.75" customHeight="1" x14ac:dyDescent="0.2">
      <c r="B735" s="2"/>
      <c r="C735" s="3"/>
      <c r="D735" s="4"/>
      <c r="E735" s="5"/>
      <c r="F735" s="2"/>
      <c r="G735" s="2"/>
      <c r="H735" s="2"/>
      <c r="I735" s="6"/>
      <c r="J735" s="2"/>
      <c r="K735" s="2"/>
      <c r="L735" s="2"/>
    </row>
    <row r="736" spans="2:12" ht="15.75" customHeight="1" x14ac:dyDescent="0.2">
      <c r="B736" s="2"/>
      <c r="C736" s="3"/>
      <c r="D736" s="4"/>
      <c r="E736" s="5"/>
      <c r="F736" s="2"/>
      <c r="G736" s="2"/>
      <c r="H736" s="2"/>
      <c r="I736" s="6"/>
      <c r="J736" s="2"/>
      <c r="K736" s="2"/>
      <c r="L736" s="2"/>
    </row>
    <row r="737" spans="2:12" ht="15.75" customHeight="1" x14ac:dyDescent="0.2">
      <c r="B737" s="2"/>
      <c r="C737" s="3"/>
      <c r="D737" s="4"/>
      <c r="E737" s="5"/>
      <c r="F737" s="2"/>
      <c r="G737" s="2"/>
      <c r="H737" s="2"/>
      <c r="I737" s="6"/>
      <c r="J737" s="2"/>
      <c r="K737" s="2"/>
      <c r="L737" s="2"/>
    </row>
    <row r="738" spans="2:12" ht="15.75" customHeight="1" x14ac:dyDescent="0.2">
      <c r="B738" s="2"/>
      <c r="C738" s="3"/>
      <c r="D738" s="4"/>
      <c r="E738" s="5"/>
      <c r="F738" s="2"/>
      <c r="G738" s="2"/>
      <c r="H738" s="2"/>
      <c r="I738" s="6"/>
      <c r="J738" s="2"/>
      <c r="K738" s="2"/>
      <c r="L738" s="2"/>
    </row>
    <row r="739" spans="2:12" ht="15.75" customHeight="1" x14ac:dyDescent="0.2">
      <c r="B739" s="2"/>
      <c r="C739" s="3"/>
      <c r="D739" s="4"/>
      <c r="E739" s="5"/>
      <c r="F739" s="2"/>
      <c r="G739" s="2"/>
      <c r="H739" s="2"/>
      <c r="I739" s="6"/>
      <c r="J739" s="2"/>
      <c r="K739" s="2"/>
      <c r="L739" s="2"/>
    </row>
    <row r="740" spans="2:12" ht="15.75" customHeight="1" x14ac:dyDescent="0.2">
      <c r="B740" s="2"/>
      <c r="C740" s="3"/>
      <c r="D740" s="4"/>
      <c r="E740" s="5"/>
      <c r="F740" s="2"/>
      <c r="G740" s="2"/>
      <c r="H740" s="2"/>
      <c r="I740" s="6"/>
      <c r="J740" s="2"/>
      <c r="K740" s="2"/>
      <c r="L740" s="2"/>
    </row>
    <row r="741" spans="2:12" ht="15.75" customHeight="1" x14ac:dyDescent="0.2">
      <c r="B741" s="2"/>
      <c r="C741" s="3"/>
      <c r="D741" s="4"/>
      <c r="E741" s="5"/>
      <c r="F741" s="2"/>
      <c r="G741" s="2"/>
      <c r="H741" s="2"/>
      <c r="I741" s="6"/>
      <c r="J741" s="2"/>
      <c r="K741" s="2"/>
      <c r="L741" s="2"/>
    </row>
    <row r="742" spans="2:12" ht="15.75" customHeight="1" x14ac:dyDescent="0.2">
      <c r="B742" s="2"/>
      <c r="C742" s="3"/>
      <c r="D742" s="4"/>
      <c r="E742" s="5"/>
      <c r="F742" s="2"/>
      <c r="G742" s="2"/>
      <c r="H742" s="2"/>
      <c r="I742" s="6"/>
      <c r="J742" s="2"/>
      <c r="K742" s="2"/>
      <c r="L742" s="2"/>
    </row>
    <row r="743" spans="2:12" ht="15.75" customHeight="1" x14ac:dyDescent="0.2">
      <c r="B743" s="2"/>
      <c r="C743" s="3"/>
      <c r="D743" s="4"/>
      <c r="E743" s="5"/>
      <c r="F743" s="2"/>
      <c r="G743" s="2"/>
      <c r="H743" s="2"/>
      <c r="I743" s="6"/>
      <c r="J743" s="2"/>
      <c r="K743" s="2"/>
      <c r="L743" s="2"/>
    </row>
    <row r="744" spans="2:12" ht="15.75" customHeight="1" x14ac:dyDescent="0.2">
      <c r="B744" s="2"/>
      <c r="C744" s="3"/>
      <c r="D744" s="4"/>
      <c r="E744" s="5"/>
      <c r="F744" s="2"/>
      <c r="G744" s="2"/>
      <c r="H744" s="2"/>
      <c r="I744" s="6"/>
      <c r="J744" s="2"/>
      <c r="K744" s="2"/>
      <c r="L744" s="2"/>
    </row>
    <row r="745" spans="2:12" ht="15.75" customHeight="1" x14ac:dyDescent="0.2">
      <c r="B745" s="2"/>
      <c r="C745" s="3"/>
      <c r="D745" s="4"/>
      <c r="E745" s="5"/>
      <c r="F745" s="2"/>
      <c r="G745" s="2"/>
      <c r="H745" s="2"/>
      <c r="I745" s="6"/>
      <c r="J745" s="2"/>
      <c r="K745" s="2"/>
      <c r="L745" s="2"/>
    </row>
    <row r="746" spans="2:12" ht="15.75" customHeight="1" x14ac:dyDescent="0.2">
      <c r="B746" s="2"/>
      <c r="C746" s="3"/>
      <c r="D746" s="4"/>
      <c r="E746" s="5"/>
      <c r="F746" s="2"/>
      <c r="G746" s="2"/>
      <c r="H746" s="2"/>
      <c r="I746" s="6"/>
      <c r="J746" s="2"/>
      <c r="K746" s="2"/>
      <c r="L746" s="2"/>
    </row>
    <row r="747" spans="2:12" ht="15.75" customHeight="1" x14ac:dyDescent="0.2">
      <c r="B747" s="2"/>
      <c r="C747" s="3"/>
      <c r="D747" s="4"/>
      <c r="E747" s="5"/>
      <c r="F747" s="2"/>
      <c r="G747" s="2"/>
      <c r="H747" s="2"/>
      <c r="I747" s="6"/>
      <c r="J747" s="2"/>
      <c r="K747" s="2"/>
      <c r="L747" s="2"/>
    </row>
    <row r="748" spans="2:12" ht="15.75" customHeight="1" x14ac:dyDescent="0.2">
      <c r="B748" s="2"/>
      <c r="C748" s="3"/>
      <c r="D748" s="4"/>
      <c r="E748" s="5"/>
      <c r="F748" s="2"/>
      <c r="G748" s="2"/>
      <c r="H748" s="2"/>
      <c r="I748" s="6"/>
      <c r="J748" s="2"/>
      <c r="K748" s="2"/>
      <c r="L748" s="2"/>
    </row>
    <row r="749" spans="2:12" ht="15.75" customHeight="1" x14ac:dyDescent="0.2">
      <c r="B749" s="2"/>
      <c r="C749" s="3"/>
      <c r="D749" s="4"/>
      <c r="E749" s="5"/>
      <c r="F749" s="2"/>
      <c r="G749" s="2"/>
      <c r="H749" s="2"/>
      <c r="I749" s="6"/>
      <c r="J749" s="2"/>
      <c r="K749" s="2"/>
      <c r="L749" s="2"/>
    </row>
    <row r="750" spans="2:12" ht="15.75" customHeight="1" x14ac:dyDescent="0.2">
      <c r="B750" s="2"/>
      <c r="C750" s="3"/>
      <c r="D750" s="4"/>
      <c r="E750" s="5"/>
      <c r="F750" s="2"/>
      <c r="G750" s="2"/>
      <c r="H750" s="2"/>
      <c r="I750" s="6"/>
      <c r="J750" s="2"/>
      <c r="K750" s="2"/>
      <c r="L750" s="2"/>
    </row>
    <row r="751" spans="2:12" ht="15.75" customHeight="1" x14ac:dyDescent="0.2">
      <c r="B751" s="2"/>
      <c r="C751" s="3"/>
      <c r="D751" s="4"/>
      <c r="E751" s="5"/>
      <c r="F751" s="2"/>
      <c r="G751" s="2"/>
      <c r="H751" s="2"/>
      <c r="I751" s="6"/>
      <c r="J751" s="2"/>
      <c r="K751" s="2"/>
      <c r="L751" s="2"/>
    </row>
    <row r="752" spans="2:12" ht="15.75" customHeight="1" x14ac:dyDescent="0.2">
      <c r="B752" s="2"/>
      <c r="C752" s="3"/>
      <c r="D752" s="4"/>
      <c r="E752" s="5"/>
      <c r="F752" s="2"/>
      <c r="G752" s="2"/>
      <c r="H752" s="2"/>
      <c r="I752" s="6"/>
      <c r="J752" s="2"/>
      <c r="K752" s="2"/>
      <c r="L752" s="2"/>
    </row>
    <row r="753" spans="2:12" ht="15.75" customHeight="1" x14ac:dyDescent="0.2">
      <c r="B753" s="2"/>
      <c r="C753" s="3"/>
      <c r="D753" s="4"/>
      <c r="E753" s="5"/>
      <c r="F753" s="2"/>
      <c r="G753" s="2"/>
      <c r="H753" s="2"/>
      <c r="I753" s="6"/>
      <c r="J753" s="2"/>
      <c r="K753" s="2"/>
      <c r="L753" s="2"/>
    </row>
    <row r="754" spans="2:12" ht="15.75" customHeight="1" x14ac:dyDescent="0.2">
      <c r="B754" s="2"/>
      <c r="C754" s="3"/>
      <c r="D754" s="4"/>
      <c r="E754" s="5"/>
      <c r="F754" s="2"/>
      <c r="G754" s="2"/>
      <c r="H754" s="2"/>
      <c r="I754" s="6"/>
      <c r="J754" s="2"/>
      <c r="K754" s="2"/>
      <c r="L754" s="2"/>
    </row>
    <row r="755" spans="2:12" ht="15.75" customHeight="1" x14ac:dyDescent="0.2">
      <c r="B755" s="2"/>
      <c r="C755" s="3"/>
      <c r="D755" s="4"/>
      <c r="E755" s="5"/>
      <c r="F755" s="2"/>
      <c r="G755" s="2"/>
      <c r="H755" s="2"/>
      <c r="I755" s="6"/>
      <c r="J755" s="2"/>
      <c r="K755" s="2"/>
      <c r="L755" s="2"/>
    </row>
    <row r="756" spans="2:12" ht="15.75" customHeight="1" x14ac:dyDescent="0.2">
      <c r="B756" s="2"/>
      <c r="C756" s="3"/>
      <c r="D756" s="4"/>
      <c r="E756" s="5"/>
      <c r="F756" s="2"/>
      <c r="G756" s="2"/>
      <c r="H756" s="2"/>
      <c r="I756" s="6"/>
      <c r="J756" s="2"/>
      <c r="K756" s="2"/>
      <c r="L756" s="2"/>
    </row>
    <row r="757" spans="2:12" ht="15.75" customHeight="1" x14ac:dyDescent="0.2">
      <c r="B757" s="2"/>
      <c r="C757" s="3"/>
      <c r="D757" s="4"/>
      <c r="E757" s="5"/>
      <c r="F757" s="2"/>
      <c r="G757" s="2"/>
      <c r="H757" s="2"/>
      <c r="I757" s="6"/>
      <c r="J757" s="2"/>
      <c r="K757" s="2"/>
      <c r="L757" s="2"/>
    </row>
    <row r="758" spans="2:12" ht="15.75" customHeight="1" x14ac:dyDescent="0.2">
      <c r="B758" s="2"/>
      <c r="C758" s="3"/>
      <c r="D758" s="4"/>
      <c r="E758" s="5"/>
      <c r="F758" s="2"/>
      <c r="G758" s="2"/>
      <c r="H758" s="2"/>
      <c r="I758" s="6"/>
      <c r="J758" s="2"/>
      <c r="K758" s="2"/>
      <c r="L758" s="2"/>
    </row>
    <row r="759" spans="2:12" ht="15.75" customHeight="1" x14ac:dyDescent="0.2">
      <c r="B759" s="2"/>
      <c r="C759" s="3"/>
      <c r="D759" s="4"/>
      <c r="E759" s="5"/>
      <c r="F759" s="2"/>
      <c r="G759" s="2"/>
      <c r="H759" s="2"/>
      <c r="I759" s="6"/>
      <c r="J759" s="2"/>
      <c r="K759" s="2"/>
      <c r="L759" s="2"/>
    </row>
    <row r="760" spans="2:12" ht="15.75" customHeight="1" x14ac:dyDescent="0.2">
      <c r="B760" s="2"/>
      <c r="C760" s="3"/>
      <c r="D760" s="4"/>
      <c r="E760" s="5"/>
      <c r="F760" s="2"/>
      <c r="G760" s="2"/>
      <c r="H760" s="2"/>
      <c r="I760" s="6"/>
      <c r="J760" s="2"/>
      <c r="K760" s="2"/>
      <c r="L760" s="2"/>
    </row>
    <row r="761" spans="2:12" ht="15.75" customHeight="1" x14ac:dyDescent="0.2">
      <c r="B761" s="2"/>
      <c r="C761" s="3"/>
      <c r="D761" s="4"/>
      <c r="E761" s="5"/>
      <c r="F761" s="2"/>
      <c r="G761" s="2"/>
      <c r="H761" s="2"/>
      <c r="I761" s="6"/>
      <c r="J761" s="2"/>
      <c r="K761" s="2"/>
      <c r="L761" s="2"/>
    </row>
    <row r="762" spans="2:12" ht="15.75" customHeight="1" x14ac:dyDescent="0.2">
      <c r="B762" s="2"/>
      <c r="C762" s="3"/>
      <c r="D762" s="4"/>
      <c r="E762" s="5"/>
      <c r="F762" s="2"/>
      <c r="G762" s="2"/>
      <c r="H762" s="2"/>
      <c r="I762" s="6"/>
      <c r="J762" s="2"/>
      <c r="K762" s="2"/>
      <c r="L762" s="2"/>
    </row>
    <row r="763" spans="2:12" ht="15.75" customHeight="1" x14ac:dyDescent="0.2">
      <c r="B763" s="2"/>
      <c r="C763" s="3"/>
      <c r="D763" s="4"/>
      <c r="E763" s="5"/>
      <c r="F763" s="2"/>
      <c r="G763" s="2"/>
      <c r="H763" s="2"/>
      <c r="I763" s="6"/>
      <c r="J763" s="2"/>
      <c r="K763" s="2"/>
      <c r="L763" s="2"/>
    </row>
    <row r="764" spans="2:12" ht="15.75" customHeight="1" x14ac:dyDescent="0.2">
      <c r="B764" s="2"/>
      <c r="C764" s="3"/>
      <c r="D764" s="4"/>
      <c r="E764" s="5"/>
      <c r="F764" s="2"/>
      <c r="G764" s="2"/>
      <c r="H764" s="2"/>
      <c r="I764" s="6"/>
      <c r="J764" s="2"/>
      <c r="K764" s="2"/>
      <c r="L764" s="2"/>
    </row>
    <row r="765" spans="2:12" ht="15.75" customHeight="1" x14ac:dyDescent="0.2">
      <c r="B765" s="2"/>
      <c r="C765" s="3"/>
      <c r="D765" s="4"/>
      <c r="E765" s="5"/>
      <c r="F765" s="2"/>
      <c r="G765" s="2"/>
      <c r="H765" s="2"/>
      <c r="I765" s="6"/>
      <c r="J765" s="2"/>
      <c r="K765" s="2"/>
      <c r="L765" s="2"/>
    </row>
    <row r="766" spans="2:12" ht="15.75" customHeight="1" x14ac:dyDescent="0.2">
      <c r="B766" s="2"/>
      <c r="C766" s="3"/>
      <c r="D766" s="4"/>
      <c r="E766" s="5"/>
      <c r="F766" s="2"/>
      <c r="G766" s="2"/>
      <c r="H766" s="2"/>
      <c r="I766" s="6"/>
      <c r="J766" s="2"/>
      <c r="K766" s="2"/>
      <c r="L766" s="2"/>
    </row>
    <row r="767" spans="2:12" ht="15.75" customHeight="1" x14ac:dyDescent="0.2">
      <c r="B767" s="2"/>
      <c r="C767" s="3"/>
      <c r="D767" s="4"/>
      <c r="E767" s="5"/>
      <c r="F767" s="2"/>
      <c r="G767" s="2"/>
      <c r="H767" s="2"/>
      <c r="I767" s="6"/>
      <c r="J767" s="2"/>
      <c r="K767" s="2"/>
      <c r="L767" s="2"/>
    </row>
    <row r="768" spans="2:12" ht="15.75" customHeight="1" x14ac:dyDescent="0.2">
      <c r="B768" s="2"/>
      <c r="C768" s="3"/>
      <c r="D768" s="4"/>
      <c r="E768" s="5"/>
      <c r="F768" s="2"/>
      <c r="G768" s="2"/>
      <c r="H768" s="2"/>
      <c r="I768" s="6"/>
      <c r="J768" s="2"/>
      <c r="K768" s="2"/>
      <c r="L768" s="2"/>
    </row>
    <row r="769" spans="2:12" ht="15.75" customHeight="1" x14ac:dyDescent="0.2">
      <c r="B769" s="2"/>
      <c r="C769" s="3"/>
      <c r="D769" s="4"/>
      <c r="E769" s="5"/>
      <c r="F769" s="2"/>
      <c r="G769" s="2"/>
      <c r="H769" s="2"/>
      <c r="I769" s="6"/>
      <c r="J769" s="2"/>
      <c r="K769" s="2"/>
      <c r="L769" s="2"/>
    </row>
    <row r="770" spans="2:12" ht="15.75" customHeight="1" x14ac:dyDescent="0.2">
      <c r="B770" s="2"/>
      <c r="C770" s="3"/>
      <c r="D770" s="4"/>
      <c r="E770" s="5"/>
      <c r="F770" s="2"/>
      <c r="G770" s="2"/>
      <c r="H770" s="2"/>
      <c r="I770" s="6"/>
      <c r="J770" s="2"/>
      <c r="K770" s="2"/>
      <c r="L770" s="2"/>
    </row>
    <row r="771" spans="2:12" ht="15.75" customHeight="1" x14ac:dyDescent="0.2">
      <c r="B771" s="2"/>
      <c r="C771" s="3"/>
      <c r="D771" s="4"/>
      <c r="E771" s="5"/>
      <c r="F771" s="2"/>
      <c r="G771" s="2"/>
      <c r="H771" s="2"/>
      <c r="I771" s="6"/>
      <c r="J771" s="2"/>
      <c r="K771" s="2"/>
      <c r="L771" s="2"/>
    </row>
    <row r="772" spans="2:12" ht="15.75" customHeight="1" x14ac:dyDescent="0.2">
      <c r="B772" s="2"/>
      <c r="C772" s="3"/>
      <c r="D772" s="4"/>
      <c r="E772" s="5"/>
      <c r="F772" s="2"/>
      <c r="G772" s="2"/>
      <c r="H772" s="2"/>
      <c r="I772" s="6"/>
      <c r="J772" s="2"/>
      <c r="K772" s="2"/>
      <c r="L772" s="2"/>
    </row>
    <row r="773" spans="2:12" ht="15.75" customHeight="1" x14ac:dyDescent="0.2">
      <c r="B773" s="2"/>
      <c r="C773" s="3"/>
      <c r="D773" s="4"/>
      <c r="E773" s="5"/>
      <c r="F773" s="2"/>
      <c r="G773" s="2"/>
      <c r="H773" s="2"/>
      <c r="I773" s="6"/>
      <c r="J773" s="2"/>
      <c r="K773" s="2"/>
      <c r="L773" s="2"/>
    </row>
    <row r="774" spans="2:12" ht="15.75" customHeight="1" x14ac:dyDescent="0.2">
      <c r="B774" s="2"/>
      <c r="C774" s="3"/>
      <c r="D774" s="4"/>
      <c r="E774" s="5"/>
      <c r="F774" s="2"/>
      <c r="G774" s="2"/>
      <c r="H774" s="2"/>
      <c r="I774" s="6"/>
      <c r="J774" s="2"/>
      <c r="K774" s="2"/>
      <c r="L774" s="2"/>
    </row>
    <row r="775" spans="2:12" ht="15.75" customHeight="1" x14ac:dyDescent="0.2">
      <c r="B775" s="2"/>
      <c r="C775" s="3"/>
      <c r="D775" s="4"/>
      <c r="E775" s="5"/>
      <c r="F775" s="2"/>
      <c r="G775" s="2"/>
      <c r="H775" s="2"/>
      <c r="I775" s="6"/>
      <c r="J775" s="2"/>
      <c r="K775" s="2"/>
      <c r="L775" s="2"/>
    </row>
    <row r="776" spans="2:12" ht="15.75" customHeight="1" x14ac:dyDescent="0.2">
      <c r="B776" s="2"/>
      <c r="C776" s="3"/>
      <c r="D776" s="4"/>
      <c r="E776" s="5"/>
      <c r="F776" s="2"/>
      <c r="G776" s="2"/>
      <c r="H776" s="2"/>
      <c r="I776" s="6"/>
      <c r="J776" s="2"/>
      <c r="K776" s="2"/>
      <c r="L776" s="2"/>
    </row>
    <row r="777" spans="2:12" ht="15.75" customHeight="1" x14ac:dyDescent="0.2">
      <c r="B777" s="2"/>
      <c r="C777" s="3"/>
      <c r="D777" s="4"/>
      <c r="E777" s="5"/>
      <c r="F777" s="2"/>
      <c r="G777" s="2"/>
      <c r="H777" s="2"/>
      <c r="I777" s="6"/>
      <c r="J777" s="2"/>
      <c r="K777" s="2"/>
      <c r="L777" s="2"/>
    </row>
    <row r="778" spans="2:12" ht="15.75" customHeight="1" x14ac:dyDescent="0.2">
      <c r="B778" s="2"/>
      <c r="C778" s="3"/>
      <c r="D778" s="4"/>
      <c r="E778" s="5"/>
      <c r="F778" s="2"/>
      <c r="G778" s="2"/>
      <c r="H778" s="2"/>
      <c r="I778" s="6"/>
      <c r="J778" s="2"/>
      <c r="K778" s="2"/>
      <c r="L778" s="2"/>
    </row>
    <row r="779" spans="2:12" ht="15.75" customHeight="1" x14ac:dyDescent="0.2">
      <c r="B779" s="2"/>
      <c r="C779" s="3"/>
      <c r="D779" s="4"/>
      <c r="E779" s="5"/>
      <c r="F779" s="2"/>
      <c r="G779" s="2"/>
      <c r="H779" s="2"/>
      <c r="I779" s="6"/>
      <c r="J779" s="2"/>
      <c r="K779" s="2"/>
      <c r="L779" s="2"/>
    </row>
    <row r="780" spans="2:12" ht="15.75" customHeight="1" x14ac:dyDescent="0.2">
      <c r="B780" s="2"/>
      <c r="C780" s="3"/>
      <c r="D780" s="4"/>
      <c r="E780" s="5"/>
      <c r="F780" s="2"/>
      <c r="G780" s="2"/>
      <c r="H780" s="2"/>
      <c r="I780" s="6"/>
      <c r="J780" s="2"/>
      <c r="K780" s="2"/>
      <c r="L780" s="2"/>
    </row>
    <row r="781" spans="2:12" ht="15.75" customHeight="1" x14ac:dyDescent="0.2">
      <c r="B781" s="2"/>
      <c r="C781" s="3"/>
      <c r="D781" s="4"/>
      <c r="E781" s="5"/>
      <c r="F781" s="2"/>
      <c r="G781" s="2"/>
      <c r="H781" s="2"/>
      <c r="I781" s="6"/>
      <c r="J781" s="2"/>
      <c r="K781" s="2"/>
      <c r="L781" s="2"/>
    </row>
    <row r="782" spans="2:12" ht="15.75" customHeight="1" x14ac:dyDescent="0.2">
      <c r="B782" s="2"/>
      <c r="C782" s="3"/>
      <c r="D782" s="4"/>
      <c r="E782" s="5"/>
      <c r="F782" s="2"/>
      <c r="G782" s="2"/>
      <c r="H782" s="2"/>
      <c r="I782" s="6"/>
      <c r="J782" s="2"/>
      <c r="K782" s="2"/>
      <c r="L782" s="2"/>
    </row>
    <row r="783" spans="2:12" ht="15.75" customHeight="1" x14ac:dyDescent="0.2">
      <c r="B783" s="2"/>
      <c r="C783" s="3"/>
      <c r="D783" s="4"/>
      <c r="E783" s="5"/>
      <c r="F783" s="2"/>
      <c r="G783" s="2"/>
      <c r="H783" s="2"/>
      <c r="I783" s="6"/>
      <c r="J783" s="2"/>
      <c r="K783" s="2"/>
      <c r="L783" s="2"/>
    </row>
    <row r="784" spans="2:12" ht="15.75" customHeight="1" x14ac:dyDescent="0.2">
      <c r="B784" s="2"/>
      <c r="C784" s="3"/>
      <c r="D784" s="4"/>
      <c r="E784" s="5"/>
      <c r="F784" s="2"/>
      <c r="G784" s="2"/>
      <c r="H784" s="2"/>
      <c r="I784" s="6"/>
      <c r="J784" s="2"/>
      <c r="K784" s="2"/>
      <c r="L784" s="2"/>
    </row>
    <row r="785" spans="2:12" ht="15.75" customHeight="1" x14ac:dyDescent="0.2">
      <c r="B785" s="2"/>
      <c r="C785" s="3"/>
      <c r="D785" s="4"/>
      <c r="E785" s="5"/>
      <c r="F785" s="2"/>
      <c r="G785" s="2"/>
      <c r="H785" s="2"/>
      <c r="I785" s="6"/>
      <c r="J785" s="2"/>
      <c r="K785" s="2"/>
      <c r="L785" s="2"/>
    </row>
    <row r="786" spans="2:12" ht="15.75" customHeight="1" x14ac:dyDescent="0.2">
      <c r="B786" s="2"/>
      <c r="C786" s="3"/>
      <c r="D786" s="4"/>
      <c r="E786" s="5"/>
      <c r="F786" s="2"/>
      <c r="G786" s="2"/>
      <c r="H786" s="2"/>
      <c r="I786" s="6"/>
      <c r="J786" s="2"/>
      <c r="K786" s="2"/>
      <c r="L786" s="2"/>
    </row>
    <row r="787" spans="2:12" ht="15.75" customHeight="1" x14ac:dyDescent="0.2">
      <c r="B787" s="2"/>
      <c r="C787" s="3"/>
      <c r="D787" s="4"/>
      <c r="E787" s="5"/>
      <c r="F787" s="2"/>
      <c r="G787" s="2"/>
      <c r="H787" s="2"/>
      <c r="I787" s="6"/>
      <c r="J787" s="2"/>
      <c r="K787" s="2"/>
      <c r="L787" s="2"/>
    </row>
    <row r="788" spans="2:12" ht="15.75" customHeight="1" x14ac:dyDescent="0.2">
      <c r="B788" s="2"/>
      <c r="C788" s="3"/>
      <c r="D788" s="4"/>
      <c r="E788" s="5"/>
      <c r="F788" s="2"/>
      <c r="G788" s="2"/>
      <c r="H788" s="2"/>
      <c r="I788" s="6"/>
      <c r="J788" s="2"/>
      <c r="K788" s="2"/>
      <c r="L788" s="2"/>
    </row>
    <row r="789" spans="2:12" ht="15.75" customHeight="1" x14ac:dyDescent="0.2">
      <c r="B789" s="2"/>
      <c r="C789" s="3"/>
      <c r="D789" s="4"/>
      <c r="E789" s="5"/>
      <c r="F789" s="2"/>
      <c r="G789" s="2"/>
      <c r="H789" s="2"/>
      <c r="I789" s="6"/>
      <c r="J789" s="2"/>
      <c r="K789" s="2"/>
      <c r="L789" s="2"/>
    </row>
    <row r="790" spans="2:12" ht="15.75" customHeight="1" x14ac:dyDescent="0.2">
      <c r="B790" s="2"/>
      <c r="C790" s="3"/>
      <c r="D790" s="4"/>
      <c r="E790" s="5"/>
      <c r="F790" s="2"/>
      <c r="G790" s="2"/>
      <c r="H790" s="2"/>
      <c r="I790" s="6"/>
      <c r="J790" s="2"/>
      <c r="K790" s="2"/>
      <c r="L790" s="2"/>
    </row>
    <row r="791" spans="2:12" ht="15.75" customHeight="1" x14ac:dyDescent="0.2">
      <c r="B791" s="2"/>
      <c r="C791" s="3"/>
      <c r="D791" s="4"/>
      <c r="E791" s="5"/>
      <c r="F791" s="2"/>
      <c r="G791" s="2"/>
      <c r="H791" s="2"/>
      <c r="I791" s="6"/>
      <c r="J791" s="2"/>
      <c r="K791" s="2"/>
      <c r="L791" s="2"/>
    </row>
    <row r="792" spans="2:12" ht="15.75" customHeight="1" x14ac:dyDescent="0.2">
      <c r="B792" s="2"/>
      <c r="C792" s="3"/>
      <c r="D792" s="4"/>
      <c r="E792" s="5"/>
      <c r="F792" s="2"/>
      <c r="G792" s="2"/>
      <c r="H792" s="2"/>
      <c r="I792" s="6"/>
      <c r="J792" s="2"/>
      <c r="K792" s="2"/>
      <c r="L792" s="2"/>
    </row>
    <row r="793" spans="2:12" ht="15.75" customHeight="1" x14ac:dyDescent="0.2">
      <c r="B793" s="2"/>
      <c r="C793" s="3"/>
      <c r="D793" s="4"/>
      <c r="E793" s="5"/>
      <c r="F793" s="2"/>
      <c r="G793" s="2"/>
      <c r="H793" s="2"/>
      <c r="I793" s="6"/>
      <c r="J793" s="2"/>
      <c r="K793" s="2"/>
      <c r="L793" s="2"/>
    </row>
    <row r="794" spans="2:12" ht="15.75" customHeight="1" x14ac:dyDescent="0.2">
      <c r="B794" s="2"/>
      <c r="C794" s="3"/>
      <c r="D794" s="4"/>
      <c r="E794" s="5"/>
      <c r="F794" s="2"/>
      <c r="G794" s="2"/>
      <c r="H794" s="2"/>
      <c r="I794" s="6"/>
      <c r="J794" s="2"/>
      <c r="K794" s="2"/>
      <c r="L794" s="2"/>
    </row>
    <row r="795" spans="2:12" ht="15.75" customHeight="1" x14ac:dyDescent="0.2">
      <c r="B795" s="2"/>
      <c r="C795" s="3"/>
      <c r="D795" s="4"/>
      <c r="E795" s="5"/>
      <c r="F795" s="2"/>
      <c r="G795" s="2"/>
      <c r="H795" s="2"/>
      <c r="I795" s="6"/>
      <c r="J795" s="2"/>
      <c r="K795" s="2"/>
      <c r="L795" s="2"/>
    </row>
    <row r="796" spans="2:12" ht="15.75" customHeight="1" x14ac:dyDescent="0.2">
      <c r="B796" s="2"/>
      <c r="C796" s="3"/>
      <c r="D796" s="4"/>
      <c r="E796" s="5"/>
      <c r="F796" s="2"/>
      <c r="G796" s="2"/>
      <c r="H796" s="2"/>
      <c r="I796" s="6"/>
      <c r="J796" s="2"/>
      <c r="K796" s="2"/>
      <c r="L796" s="2"/>
    </row>
    <row r="797" spans="2:12" ht="15.75" customHeight="1" x14ac:dyDescent="0.2">
      <c r="B797" s="2"/>
      <c r="C797" s="3"/>
      <c r="D797" s="4"/>
      <c r="E797" s="5"/>
      <c r="F797" s="2"/>
      <c r="G797" s="2"/>
      <c r="H797" s="2"/>
      <c r="I797" s="6"/>
      <c r="J797" s="2"/>
      <c r="K797" s="2"/>
      <c r="L797" s="2"/>
    </row>
    <row r="798" spans="2:12" ht="15.75" customHeight="1" x14ac:dyDescent="0.2">
      <c r="B798" s="2"/>
      <c r="C798" s="3"/>
      <c r="D798" s="4"/>
      <c r="E798" s="5"/>
      <c r="F798" s="2"/>
      <c r="G798" s="2"/>
      <c r="H798" s="2"/>
      <c r="I798" s="6"/>
      <c r="J798" s="2"/>
      <c r="K798" s="2"/>
      <c r="L798" s="2"/>
    </row>
    <row r="799" spans="2:12" ht="15.75" customHeight="1" x14ac:dyDescent="0.2">
      <c r="B799" s="2"/>
      <c r="C799" s="3"/>
      <c r="D799" s="4"/>
      <c r="E799" s="5"/>
      <c r="F799" s="2"/>
      <c r="G799" s="2"/>
      <c r="H799" s="2"/>
      <c r="I799" s="6"/>
      <c r="J799" s="2"/>
      <c r="K799" s="2"/>
      <c r="L799" s="2"/>
    </row>
    <row r="800" spans="2:12" ht="15.75" customHeight="1" x14ac:dyDescent="0.2">
      <c r="B800" s="2"/>
      <c r="C800" s="3"/>
      <c r="D800" s="4"/>
      <c r="E800" s="5"/>
      <c r="F800" s="2"/>
      <c r="G800" s="2"/>
      <c r="H800" s="2"/>
      <c r="I800" s="6"/>
      <c r="J800" s="2"/>
      <c r="K800" s="2"/>
      <c r="L800" s="2"/>
    </row>
    <row r="801" spans="2:12" ht="15.75" customHeight="1" x14ac:dyDescent="0.2">
      <c r="B801" s="2"/>
      <c r="C801" s="3"/>
      <c r="D801" s="4"/>
      <c r="E801" s="5"/>
      <c r="F801" s="2"/>
      <c r="G801" s="2"/>
      <c r="H801" s="2"/>
      <c r="I801" s="6"/>
      <c r="J801" s="2"/>
      <c r="K801" s="2"/>
      <c r="L801" s="2"/>
    </row>
    <row r="802" spans="2:12" ht="15.75" customHeight="1" x14ac:dyDescent="0.2">
      <c r="B802" s="2"/>
      <c r="C802" s="3"/>
      <c r="D802" s="4"/>
      <c r="E802" s="5"/>
      <c r="F802" s="2"/>
      <c r="G802" s="2"/>
      <c r="H802" s="2"/>
      <c r="I802" s="6"/>
      <c r="J802" s="2"/>
      <c r="K802" s="2"/>
      <c r="L802" s="2"/>
    </row>
    <row r="803" spans="2:12" ht="15.75" customHeight="1" x14ac:dyDescent="0.2">
      <c r="B803" s="2"/>
      <c r="C803" s="3"/>
      <c r="D803" s="4"/>
      <c r="E803" s="5"/>
      <c r="F803" s="2"/>
      <c r="G803" s="2"/>
      <c r="H803" s="2"/>
      <c r="I803" s="6"/>
      <c r="J803" s="2"/>
      <c r="K803" s="2"/>
      <c r="L803" s="2"/>
    </row>
    <row r="804" spans="2:12" ht="15.75" customHeight="1" x14ac:dyDescent="0.2">
      <c r="B804" s="2"/>
      <c r="C804" s="3"/>
      <c r="D804" s="4"/>
      <c r="E804" s="5"/>
      <c r="F804" s="2"/>
      <c r="G804" s="2"/>
      <c r="H804" s="2"/>
      <c r="I804" s="6"/>
      <c r="J804" s="2"/>
      <c r="K804" s="2"/>
      <c r="L804" s="2"/>
    </row>
    <row r="805" spans="2:12" ht="15.75" customHeight="1" x14ac:dyDescent="0.2">
      <c r="B805" s="2"/>
      <c r="C805" s="3"/>
      <c r="D805" s="4"/>
      <c r="E805" s="5"/>
      <c r="F805" s="2"/>
      <c r="G805" s="2"/>
      <c r="H805" s="2"/>
      <c r="I805" s="6"/>
      <c r="J805" s="2"/>
      <c r="K805" s="2"/>
      <c r="L805" s="2"/>
    </row>
    <row r="806" spans="2:12" ht="15.75" customHeight="1" x14ac:dyDescent="0.2">
      <c r="B806" s="2"/>
      <c r="C806" s="3"/>
      <c r="D806" s="4"/>
      <c r="E806" s="5"/>
      <c r="F806" s="2"/>
      <c r="G806" s="2"/>
      <c r="H806" s="2"/>
      <c r="I806" s="6"/>
      <c r="J806" s="2"/>
      <c r="K806" s="2"/>
      <c r="L806" s="2"/>
    </row>
    <row r="807" spans="2:12" ht="15.75" customHeight="1" x14ac:dyDescent="0.2">
      <c r="B807" s="2"/>
      <c r="C807" s="3"/>
      <c r="D807" s="4"/>
      <c r="E807" s="5"/>
      <c r="F807" s="2"/>
      <c r="G807" s="2"/>
      <c r="H807" s="2"/>
      <c r="I807" s="6"/>
      <c r="J807" s="2"/>
      <c r="K807" s="2"/>
      <c r="L807" s="2"/>
    </row>
    <row r="808" spans="2:12" ht="15.75" customHeight="1" x14ac:dyDescent="0.2">
      <c r="B808" s="2"/>
      <c r="C808" s="3"/>
      <c r="D808" s="4"/>
      <c r="E808" s="5"/>
      <c r="F808" s="2"/>
      <c r="G808" s="2"/>
      <c r="H808" s="2"/>
      <c r="I808" s="6"/>
      <c r="J808" s="2"/>
      <c r="K808" s="2"/>
      <c r="L808" s="2"/>
    </row>
    <row r="809" spans="2:12" ht="15.75" customHeight="1" x14ac:dyDescent="0.2">
      <c r="B809" s="2"/>
      <c r="C809" s="3"/>
      <c r="D809" s="4"/>
      <c r="E809" s="5"/>
      <c r="F809" s="2"/>
      <c r="G809" s="2"/>
      <c r="H809" s="2"/>
      <c r="I809" s="6"/>
      <c r="J809" s="2"/>
      <c r="K809" s="2"/>
      <c r="L809" s="2"/>
    </row>
    <row r="810" spans="2:12" ht="15.75" customHeight="1" x14ac:dyDescent="0.2">
      <c r="B810" s="2"/>
      <c r="C810" s="3"/>
      <c r="D810" s="4"/>
      <c r="E810" s="5"/>
      <c r="F810" s="2"/>
      <c r="G810" s="2"/>
      <c r="H810" s="2"/>
      <c r="I810" s="6"/>
      <c r="J810" s="2"/>
      <c r="K810" s="2"/>
      <c r="L810" s="2"/>
    </row>
    <row r="811" spans="2:12" ht="15.75" customHeight="1" x14ac:dyDescent="0.2">
      <c r="B811" s="2"/>
      <c r="C811" s="3"/>
      <c r="D811" s="4"/>
      <c r="E811" s="5"/>
      <c r="F811" s="2"/>
      <c r="G811" s="2"/>
      <c r="H811" s="2"/>
      <c r="I811" s="6"/>
      <c r="J811" s="2"/>
      <c r="K811" s="2"/>
      <c r="L811" s="2"/>
    </row>
    <row r="812" spans="2:12" ht="15.75" customHeight="1" x14ac:dyDescent="0.2">
      <c r="B812" s="2"/>
      <c r="C812" s="3"/>
      <c r="D812" s="4"/>
      <c r="E812" s="5"/>
      <c r="F812" s="2"/>
      <c r="G812" s="2"/>
      <c r="H812" s="2"/>
      <c r="I812" s="6"/>
      <c r="J812" s="2"/>
      <c r="K812" s="2"/>
      <c r="L812" s="2"/>
    </row>
    <row r="813" spans="2:12" ht="15.75" customHeight="1" x14ac:dyDescent="0.2">
      <c r="B813" s="2"/>
      <c r="C813" s="3"/>
      <c r="D813" s="4"/>
      <c r="E813" s="5"/>
      <c r="F813" s="2"/>
      <c r="G813" s="2"/>
      <c r="H813" s="2"/>
      <c r="I813" s="6"/>
      <c r="J813" s="2"/>
      <c r="K813" s="2"/>
      <c r="L813" s="2"/>
    </row>
    <row r="814" spans="2:12" ht="15.75" customHeight="1" x14ac:dyDescent="0.2">
      <c r="B814" s="2"/>
      <c r="C814" s="3"/>
      <c r="D814" s="4"/>
      <c r="E814" s="5"/>
      <c r="F814" s="2"/>
      <c r="G814" s="2"/>
      <c r="H814" s="2"/>
      <c r="I814" s="6"/>
      <c r="J814" s="2"/>
      <c r="K814" s="2"/>
      <c r="L814" s="2"/>
    </row>
    <row r="815" spans="2:12" ht="15.75" customHeight="1" x14ac:dyDescent="0.2">
      <c r="B815" s="2"/>
      <c r="C815" s="3"/>
      <c r="D815" s="4"/>
      <c r="E815" s="5"/>
      <c r="F815" s="2"/>
      <c r="G815" s="2"/>
      <c r="H815" s="2"/>
      <c r="I815" s="6"/>
      <c r="J815" s="2"/>
      <c r="K815" s="2"/>
      <c r="L815" s="2"/>
    </row>
    <row r="816" spans="2:12" ht="15.75" customHeight="1" x14ac:dyDescent="0.2">
      <c r="B816" s="2"/>
      <c r="C816" s="3"/>
      <c r="D816" s="4"/>
      <c r="E816" s="5"/>
      <c r="F816" s="2"/>
      <c r="G816" s="2"/>
      <c r="H816" s="2"/>
      <c r="I816" s="6"/>
      <c r="J816" s="2"/>
      <c r="K816" s="2"/>
      <c r="L816" s="2"/>
    </row>
    <row r="817" spans="2:12" ht="15.75" customHeight="1" x14ac:dyDescent="0.2">
      <c r="B817" s="2"/>
      <c r="C817" s="3"/>
      <c r="D817" s="4"/>
      <c r="E817" s="5"/>
      <c r="F817" s="2"/>
      <c r="G817" s="2"/>
      <c r="H817" s="2"/>
      <c r="I817" s="6"/>
      <c r="J817" s="2"/>
      <c r="K817" s="2"/>
      <c r="L817" s="2"/>
    </row>
    <row r="818" spans="2:12" ht="15.75" customHeight="1" x14ac:dyDescent="0.2">
      <c r="B818" s="2"/>
      <c r="C818" s="3"/>
      <c r="D818" s="4"/>
      <c r="E818" s="5"/>
      <c r="F818" s="2"/>
      <c r="G818" s="2"/>
      <c r="H818" s="2"/>
      <c r="I818" s="6"/>
      <c r="J818" s="2"/>
      <c r="K818" s="2"/>
      <c r="L818" s="2"/>
    </row>
    <row r="819" spans="2:12" ht="15.75" customHeight="1" x14ac:dyDescent="0.2">
      <c r="B819" s="2"/>
      <c r="C819" s="3"/>
      <c r="D819" s="4"/>
      <c r="E819" s="5"/>
      <c r="F819" s="2"/>
      <c r="G819" s="2"/>
      <c r="H819" s="2"/>
      <c r="I819" s="6"/>
      <c r="J819" s="2"/>
      <c r="K819" s="2"/>
      <c r="L819" s="2"/>
    </row>
    <row r="820" spans="2:12" ht="15.75" customHeight="1" x14ac:dyDescent="0.2">
      <c r="B820" s="2"/>
      <c r="C820" s="3"/>
      <c r="D820" s="4"/>
      <c r="E820" s="5"/>
      <c r="F820" s="2"/>
      <c r="G820" s="2"/>
      <c r="H820" s="2"/>
      <c r="I820" s="6"/>
      <c r="J820" s="2"/>
      <c r="K820" s="2"/>
      <c r="L820" s="2"/>
    </row>
    <row r="821" spans="2:12" ht="15.75" customHeight="1" x14ac:dyDescent="0.2">
      <c r="B821" s="2"/>
      <c r="C821" s="3"/>
      <c r="D821" s="4"/>
      <c r="E821" s="5"/>
      <c r="F821" s="2"/>
      <c r="G821" s="2"/>
      <c r="H821" s="2"/>
      <c r="I821" s="6"/>
      <c r="J821" s="2"/>
      <c r="K821" s="2"/>
      <c r="L821" s="2"/>
    </row>
    <row r="822" spans="2:12" ht="15.75" customHeight="1" x14ac:dyDescent="0.2">
      <c r="B822" s="2"/>
      <c r="C822" s="3"/>
      <c r="D822" s="4"/>
      <c r="E822" s="5"/>
      <c r="F822" s="2"/>
      <c r="G822" s="2"/>
      <c r="H822" s="2"/>
      <c r="I822" s="6"/>
      <c r="J822" s="2"/>
      <c r="K822" s="2"/>
      <c r="L822" s="2"/>
    </row>
    <row r="823" spans="2:12" ht="15.75" customHeight="1" x14ac:dyDescent="0.2">
      <c r="B823" s="2"/>
      <c r="C823" s="3"/>
      <c r="D823" s="4"/>
      <c r="E823" s="5"/>
      <c r="F823" s="2"/>
      <c r="G823" s="2"/>
      <c r="H823" s="2"/>
      <c r="I823" s="6"/>
      <c r="J823" s="2"/>
      <c r="K823" s="2"/>
      <c r="L823" s="2"/>
    </row>
    <row r="824" spans="2:12" ht="15.75" customHeight="1" x14ac:dyDescent="0.2">
      <c r="B824" s="2"/>
      <c r="C824" s="3"/>
      <c r="D824" s="4"/>
      <c r="E824" s="5"/>
      <c r="F824" s="2"/>
      <c r="G824" s="2"/>
      <c r="H824" s="2"/>
      <c r="I824" s="6"/>
      <c r="J824" s="2"/>
      <c r="K824" s="2"/>
      <c r="L824" s="2"/>
    </row>
    <row r="825" spans="2:12" ht="15.75" customHeight="1" x14ac:dyDescent="0.2">
      <c r="B825" s="2"/>
      <c r="C825" s="3"/>
      <c r="D825" s="4"/>
      <c r="E825" s="5"/>
      <c r="F825" s="2"/>
      <c r="G825" s="2"/>
      <c r="H825" s="2"/>
      <c r="I825" s="6"/>
      <c r="J825" s="2"/>
      <c r="K825" s="2"/>
      <c r="L825" s="2"/>
    </row>
    <row r="826" spans="2:12" ht="15.75" customHeight="1" x14ac:dyDescent="0.2">
      <c r="B826" s="2"/>
      <c r="C826" s="3"/>
      <c r="D826" s="4"/>
      <c r="E826" s="5"/>
      <c r="F826" s="2"/>
      <c r="G826" s="2"/>
      <c r="H826" s="2"/>
      <c r="I826" s="6"/>
      <c r="J826" s="2"/>
      <c r="K826" s="2"/>
      <c r="L826" s="2"/>
    </row>
    <row r="827" spans="2:12" ht="15.75" customHeight="1" x14ac:dyDescent="0.2">
      <c r="B827" s="2"/>
      <c r="C827" s="3"/>
      <c r="D827" s="4"/>
      <c r="E827" s="5"/>
      <c r="F827" s="2"/>
      <c r="G827" s="2"/>
      <c r="H827" s="2"/>
      <c r="I827" s="6"/>
      <c r="J827" s="2"/>
      <c r="K827" s="2"/>
      <c r="L827" s="2"/>
    </row>
    <row r="828" spans="2:12" ht="15.75" customHeight="1" x14ac:dyDescent="0.2">
      <c r="B828" s="2"/>
      <c r="C828" s="3"/>
      <c r="D828" s="4"/>
      <c r="E828" s="5"/>
      <c r="F828" s="2"/>
      <c r="G828" s="2"/>
      <c r="H828" s="2"/>
      <c r="I828" s="6"/>
      <c r="J828" s="2"/>
      <c r="K828" s="2"/>
      <c r="L828" s="2"/>
    </row>
    <row r="829" spans="2:12" ht="15.75" customHeight="1" x14ac:dyDescent="0.2">
      <c r="B829" s="2"/>
      <c r="C829" s="3"/>
      <c r="D829" s="4"/>
      <c r="E829" s="5"/>
      <c r="F829" s="2"/>
      <c r="G829" s="2"/>
      <c r="H829" s="2"/>
      <c r="I829" s="6"/>
      <c r="J829" s="2"/>
      <c r="K829" s="2"/>
      <c r="L829" s="2"/>
    </row>
    <row r="830" spans="2:12" ht="15.75" customHeight="1" x14ac:dyDescent="0.2">
      <c r="B830" s="2"/>
      <c r="C830" s="3"/>
      <c r="D830" s="4"/>
      <c r="E830" s="5"/>
      <c r="F830" s="2"/>
      <c r="G830" s="2"/>
      <c r="H830" s="2"/>
      <c r="I830" s="6"/>
      <c r="J830" s="2"/>
      <c r="K830" s="2"/>
      <c r="L830" s="2"/>
    </row>
    <row r="831" spans="2:12" ht="15.75" customHeight="1" x14ac:dyDescent="0.2">
      <c r="B831" s="2"/>
      <c r="C831" s="3"/>
      <c r="D831" s="4"/>
      <c r="E831" s="5"/>
      <c r="F831" s="2"/>
      <c r="G831" s="2"/>
      <c r="H831" s="2"/>
      <c r="I831" s="6"/>
      <c r="J831" s="2"/>
      <c r="K831" s="2"/>
      <c r="L831" s="2"/>
    </row>
    <row r="832" spans="2:12" ht="15.75" customHeight="1" x14ac:dyDescent="0.2">
      <c r="B832" s="2"/>
      <c r="C832" s="3"/>
      <c r="D832" s="4"/>
      <c r="E832" s="5"/>
      <c r="F832" s="2"/>
      <c r="G832" s="2"/>
      <c r="H832" s="2"/>
      <c r="I832" s="6"/>
      <c r="J832" s="2"/>
      <c r="K832" s="2"/>
      <c r="L832" s="2"/>
    </row>
    <row r="833" spans="2:12" ht="15.75" customHeight="1" x14ac:dyDescent="0.2">
      <c r="B833" s="2"/>
      <c r="C833" s="3"/>
      <c r="D833" s="4"/>
      <c r="E833" s="5"/>
      <c r="F833" s="2"/>
      <c r="G833" s="2"/>
      <c r="H833" s="2"/>
      <c r="I833" s="6"/>
      <c r="J833" s="2"/>
      <c r="K833" s="2"/>
      <c r="L833" s="2"/>
    </row>
    <row r="834" spans="2:12" ht="15.75" customHeight="1" x14ac:dyDescent="0.2">
      <c r="B834" s="2"/>
      <c r="C834" s="3"/>
      <c r="D834" s="4"/>
      <c r="E834" s="5"/>
      <c r="F834" s="2"/>
      <c r="G834" s="2"/>
      <c r="H834" s="2"/>
      <c r="I834" s="6"/>
      <c r="J834" s="2"/>
      <c r="K834" s="2"/>
      <c r="L834" s="2"/>
    </row>
    <row r="835" spans="2:12" ht="15.75" customHeight="1" x14ac:dyDescent="0.2">
      <c r="B835" s="2"/>
      <c r="C835" s="3"/>
      <c r="D835" s="4"/>
      <c r="E835" s="5"/>
      <c r="F835" s="2"/>
      <c r="G835" s="2"/>
      <c r="H835" s="2"/>
      <c r="I835" s="6"/>
      <c r="J835" s="2"/>
      <c r="K835" s="2"/>
      <c r="L835" s="2"/>
    </row>
    <row r="836" spans="2:12" ht="15.75" customHeight="1" x14ac:dyDescent="0.2">
      <c r="B836" s="2"/>
      <c r="C836" s="3"/>
      <c r="D836" s="4"/>
      <c r="E836" s="5"/>
      <c r="F836" s="2"/>
      <c r="G836" s="2"/>
      <c r="H836" s="2"/>
      <c r="I836" s="6"/>
      <c r="J836" s="2"/>
      <c r="K836" s="2"/>
      <c r="L836" s="2"/>
    </row>
    <row r="837" spans="2:12" ht="15.75" customHeight="1" x14ac:dyDescent="0.2">
      <c r="B837" s="2"/>
      <c r="C837" s="3"/>
      <c r="D837" s="4"/>
      <c r="E837" s="5"/>
      <c r="F837" s="2"/>
      <c r="G837" s="2"/>
      <c r="H837" s="2"/>
      <c r="I837" s="6"/>
      <c r="J837" s="2"/>
      <c r="K837" s="2"/>
      <c r="L837" s="2"/>
    </row>
    <row r="838" spans="2:12" ht="15.75" customHeight="1" x14ac:dyDescent="0.2">
      <c r="B838" s="2"/>
      <c r="C838" s="3"/>
      <c r="D838" s="4"/>
      <c r="E838" s="5"/>
      <c r="F838" s="2"/>
      <c r="G838" s="2"/>
      <c r="H838" s="2"/>
      <c r="I838" s="6"/>
      <c r="J838" s="2"/>
      <c r="K838" s="2"/>
      <c r="L838" s="2"/>
    </row>
    <row r="839" spans="2:12" ht="15.75" customHeight="1" x14ac:dyDescent="0.2">
      <c r="B839" s="2"/>
      <c r="C839" s="3"/>
      <c r="D839" s="4"/>
      <c r="E839" s="5"/>
      <c r="F839" s="2"/>
      <c r="G839" s="2"/>
      <c r="H839" s="2"/>
      <c r="I839" s="6"/>
      <c r="J839" s="2"/>
      <c r="K839" s="2"/>
      <c r="L839" s="2"/>
    </row>
    <row r="840" spans="2:12" ht="15.75" customHeight="1" x14ac:dyDescent="0.2">
      <c r="B840" s="2"/>
      <c r="C840" s="3"/>
      <c r="D840" s="4"/>
      <c r="E840" s="5"/>
      <c r="F840" s="2"/>
      <c r="G840" s="2"/>
      <c r="H840" s="2"/>
      <c r="I840" s="6"/>
      <c r="J840" s="2"/>
      <c r="K840" s="2"/>
      <c r="L840" s="2"/>
    </row>
    <row r="841" spans="2:12" ht="15.75" customHeight="1" x14ac:dyDescent="0.2">
      <c r="B841" s="2"/>
      <c r="C841" s="3"/>
      <c r="D841" s="4"/>
      <c r="E841" s="5"/>
      <c r="F841" s="2"/>
      <c r="G841" s="2"/>
      <c r="H841" s="2"/>
      <c r="I841" s="6"/>
      <c r="J841" s="2"/>
      <c r="K841" s="2"/>
      <c r="L841" s="2"/>
    </row>
    <row r="842" spans="2:12" ht="15.75" customHeight="1" x14ac:dyDescent="0.2">
      <c r="B842" s="2"/>
      <c r="C842" s="3"/>
      <c r="D842" s="4"/>
      <c r="E842" s="5"/>
      <c r="F842" s="2"/>
      <c r="G842" s="2"/>
      <c r="H842" s="2"/>
      <c r="I842" s="6"/>
      <c r="J842" s="2"/>
      <c r="K842" s="2"/>
      <c r="L842" s="2"/>
    </row>
    <row r="843" spans="2:12" ht="15.75" customHeight="1" x14ac:dyDescent="0.2">
      <c r="B843" s="2"/>
      <c r="C843" s="3"/>
      <c r="D843" s="4"/>
      <c r="E843" s="5"/>
      <c r="F843" s="2"/>
      <c r="G843" s="2"/>
      <c r="H843" s="2"/>
      <c r="I843" s="6"/>
      <c r="J843" s="2"/>
      <c r="K843" s="2"/>
      <c r="L843" s="2"/>
    </row>
    <row r="844" spans="2:12" ht="15.75" customHeight="1" x14ac:dyDescent="0.2">
      <c r="B844" s="2"/>
      <c r="C844" s="3"/>
      <c r="D844" s="4"/>
      <c r="E844" s="5"/>
      <c r="F844" s="2"/>
      <c r="G844" s="2"/>
      <c r="H844" s="2"/>
      <c r="I844" s="6"/>
      <c r="J844" s="2"/>
      <c r="K844" s="2"/>
      <c r="L844" s="2"/>
    </row>
    <row r="845" spans="2:12" ht="15.75" customHeight="1" x14ac:dyDescent="0.2">
      <c r="B845" s="2"/>
      <c r="C845" s="3"/>
      <c r="D845" s="4"/>
      <c r="E845" s="5"/>
      <c r="F845" s="2"/>
      <c r="G845" s="2"/>
      <c r="H845" s="2"/>
      <c r="I845" s="6"/>
      <c r="J845" s="2"/>
      <c r="K845" s="2"/>
      <c r="L845" s="2"/>
    </row>
    <row r="846" spans="2:12" ht="15.75" customHeight="1" x14ac:dyDescent="0.2">
      <c r="B846" s="2"/>
      <c r="C846" s="3"/>
      <c r="D846" s="4"/>
      <c r="E846" s="5"/>
      <c r="F846" s="2"/>
      <c r="G846" s="2"/>
      <c r="H846" s="2"/>
      <c r="I846" s="6"/>
      <c r="J846" s="2"/>
      <c r="K846" s="2"/>
      <c r="L846" s="2"/>
    </row>
    <row r="847" spans="2:12" ht="15.75" customHeight="1" x14ac:dyDescent="0.2">
      <c r="B847" s="2"/>
      <c r="C847" s="3"/>
      <c r="D847" s="4"/>
      <c r="E847" s="5"/>
      <c r="F847" s="2"/>
      <c r="G847" s="2"/>
      <c r="H847" s="2"/>
      <c r="I847" s="6"/>
      <c r="J847" s="2"/>
      <c r="K847" s="2"/>
      <c r="L847" s="2"/>
    </row>
    <row r="848" spans="2:12" ht="15.75" customHeight="1" x14ac:dyDescent="0.2">
      <c r="B848" s="2"/>
      <c r="C848" s="3"/>
      <c r="D848" s="4"/>
      <c r="E848" s="5"/>
      <c r="F848" s="2"/>
      <c r="G848" s="2"/>
      <c r="H848" s="2"/>
      <c r="I848" s="6"/>
      <c r="J848" s="2"/>
      <c r="K848" s="2"/>
      <c r="L848" s="2"/>
    </row>
    <row r="849" spans="2:12" ht="15.75" customHeight="1" x14ac:dyDescent="0.2">
      <c r="B849" s="2"/>
      <c r="C849" s="3"/>
      <c r="D849" s="4"/>
      <c r="E849" s="5"/>
      <c r="F849" s="2"/>
      <c r="G849" s="2"/>
      <c r="H849" s="2"/>
      <c r="I849" s="6"/>
      <c r="J849" s="2"/>
      <c r="K849" s="2"/>
      <c r="L849" s="2"/>
    </row>
    <row r="850" spans="2:12" ht="15.75" customHeight="1" x14ac:dyDescent="0.2">
      <c r="B850" s="2"/>
      <c r="C850" s="3"/>
      <c r="D850" s="4"/>
      <c r="E850" s="5"/>
      <c r="F850" s="2"/>
      <c r="G850" s="2"/>
      <c r="H850" s="2"/>
      <c r="I850" s="6"/>
      <c r="J850" s="2"/>
      <c r="K850" s="2"/>
      <c r="L850" s="2"/>
    </row>
    <row r="851" spans="2:12" ht="15.75" customHeight="1" x14ac:dyDescent="0.2">
      <c r="B851" s="2"/>
      <c r="C851" s="3"/>
      <c r="D851" s="4"/>
      <c r="E851" s="5"/>
      <c r="F851" s="2"/>
      <c r="G851" s="2"/>
      <c r="H851" s="2"/>
      <c r="I851" s="6"/>
      <c r="J851" s="2"/>
      <c r="K851" s="2"/>
      <c r="L851" s="2"/>
    </row>
    <row r="852" spans="2:12" ht="15.75" customHeight="1" x14ac:dyDescent="0.2">
      <c r="B852" s="2"/>
      <c r="C852" s="3"/>
      <c r="D852" s="4"/>
      <c r="E852" s="5"/>
      <c r="F852" s="2"/>
      <c r="G852" s="2"/>
      <c r="H852" s="2"/>
      <c r="I852" s="6"/>
      <c r="J852" s="2"/>
      <c r="K852" s="2"/>
      <c r="L852" s="2"/>
    </row>
    <row r="853" spans="2:12" ht="15.75" customHeight="1" x14ac:dyDescent="0.2">
      <c r="B853" s="2"/>
      <c r="C853" s="3"/>
      <c r="D853" s="4"/>
      <c r="E853" s="5"/>
      <c r="F853" s="2"/>
      <c r="G853" s="2"/>
      <c r="H853" s="2"/>
      <c r="I853" s="6"/>
      <c r="J853" s="2"/>
      <c r="K853" s="2"/>
      <c r="L853" s="2"/>
    </row>
    <row r="854" spans="2:12" ht="15.75" customHeight="1" x14ac:dyDescent="0.2">
      <c r="B854" s="2"/>
      <c r="C854" s="3"/>
      <c r="D854" s="4"/>
      <c r="E854" s="5"/>
      <c r="F854" s="2"/>
      <c r="G854" s="2"/>
      <c r="H854" s="2"/>
      <c r="I854" s="6"/>
      <c r="J854" s="2"/>
      <c r="K854" s="2"/>
      <c r="L854" s="2"/>
    </row>
    <row r="855" spans="2:12" ht="15.75" customHeight="1" x14ac:dyDescent="0.2">
      <c r="B855" s="2"/>
      <c r="C855" s="3"/>
      <c r="D855" s="4"/>
      <c r="E855" s="5"/>
      <c r="F855" s="2"/>
      <c r="G855" s="2"/>
      <c r="H855" s="2"/>
      <c r="I855" s="6"/>
      <c r="J855" s="2"/>
      <c r="K855" s="2"/>
      <c r="L855" s="2"/>
    </row>
    <row r="856" spans="2:12" ht="15.75" customHeight="1" x14ac:dyDescent="0.2">
      <c r="B856" s="2"/>
      <c r="C856" s="3"/>
      <c r="D856" s="4"/>
      <c r="E856" s="5"/>
      <c r="F856" s="2"/>
      <c r="G856" s="2"/>
      <c r="H856" s="2"/>
      <c r="I856" s="6"/>
      <c r="J856" s="2"/>
      <c r="K856" s="2"/>
      <c r="L856" s="2"/>
    </row>
    <row r="857" spans="2:12" ht="15.75" customHeight="1" x14ac:dyDescent="0.2">
      <c r="B857" s="2"/>
      <c r="C857" s="3"/>
      <c r="D857" s="4"/>
      <c r="E857" s="5"/>
      <c r="F857" s="2"/>
      <c r="G857" s="2"/>
      <c r="H857" s="2"/>
      <c r="I857" s="6"/>
      <c r="J857" s="2"/>
      <c r="K857" s="2"/>
      <c r="L857" s="2"/>
    </row>
    <row r="858" spans="2:12" ht="15.75" customHeight="1" x14ac:dyDescent="0.2">
      <c r="B858" s="2"/>
      <c r="C858" s="3"/>
      <c r="D858" s="4"/>
      <c r="E858" s="5"/>
      <c r="F858" s="2"/>
      <c r="G858" s="2"/>
      <c r="H858" s="2"/>
      <c r="I858" s="6"/>
      <c r="J858" s="2"/>
      <c r="K858" s="2"/>
      <c r="L858" s="2"/>
    </row>
    <row r="859" spans="2:12" ht="15.75" customHeight="1" x14ac:dyDescent="0.2">
      <c r="B859" s="2"/>
      <c r="C859" s="3"/>
      <c r="D859" s="4"/>
      <c r="E859" s="5"/>
      <c r="F859" s="2"/>
      <c r="G859" s="2"/>
      <c r="H859" s="2"/>
      <c r="I859" s="6"/>
      <c r="J859" s="2"/>
      <c r="K859" s="2"/>
      <c r="L859" s="2"/>
    </row>
    <row r="860" spans="2:12" ht="15.75" customHeight="1" x14ac:dyDescent="0.2">
      <c r="B860" s="2"/>
      <c r="C860" s="3"/>
      <c r="D860" s="4"/>
      <c r="E860" s="5"/>
      <c r="F860" s="2"/>
      <c r="G860" s="2"/>
      <c r="H860" s="2"/>
      <c r="I860" s="6"/>
      <c r="J860" s="2"/>
      <c r="K860" s="2"/>
      <c r="L860" s="2"/>
    </row>
    <row r="861" spans="2:12" ht="15.75" customHeight="1" x14ac:dyDescent="0.2">
      <c r="B861" s="2"/>
      <c r="C861" s="3"/>
      <c r="D861" s="4"/>
      <c r="E861" s="5"/>
      <c r="F861" s="2"/>
      <c r="G861" s="2"/>
      <c r="H861" s="2"/>
      <c r="I861" s="6"/>
      <c r="J861" s="2"/>
      <c r="K861" s="2"/>
      <c r="L861" s="2"/>
    </row>
    <row r="862" spans="2:12" ht="15.75" customHeight="1" x14ac:dyDescent="0.2">
      <c r="B862" s="2"/>
      <c r="C862" s="3"/>
      <c r="D862" s="4"/>
      <c r="E862" s="5"/>
      <c r="F862" s="2"/>
      <c r="G862" s="2"/>
      <c r="H862" s="2"/>
      <c r="I862" s="6"/>
      <c r="J862" s="2"/>
      <c r="K862" s="2"/>
      <c r="L862" s="2"/>
    </row>
    <row r="863" spans="2:12" ht="15.75" customHeight="1" x14ac:dyDescent="0.2">
      <c r="B863" s="2"/>
      <c r="C863" s="3"/>
      <c r="D863" s="4"/>
      <c r="E863" s="5"/>
      <c r="F863" s="2"/>
      <c r="G863" s="2"/>
      <c r="H863" s="2"/>
      <c r="I863" s="6"/>
      <c r="J863" s="2"/>
      <c r="K863" s="2"/>
      <c r="L863" s="2"/>
    </row>
    <row r="864" spans="2:12" ht="15.75" customHeight="1" x14ac:dyDescent="0.2">
      <c r="B864" s="2"/>
      <c r="C864" s="3"/>
      <c r="D864" s="4"/>
      <c r="E864" s="5"/>
      <c r="F864" s="2"/>
      <c r="G864" s="2"/>
      <c r="H864" s="2"/>
      <c r="I864" s="6"/>
      <c r="J864" s="2"/>
      <c r="K864" s="2"/>
      <c r="L864" s="2"/>
    </row>
    <row r="865" spans="2:12" ht="15.75" customHeight="1" x14ac:dyDescent="0.2">
      <c r="B865" s="2"/>
      <c r="C865" s="3"/>
      <c r="D865" s="4"/>
      <c r="E865" s="5"/>
      <c r="F865" s="2"/>
      <c r="G865" s="2"/>
      <c r="H865" s="2"/>
      <c r="I865" s="6"/>
      <c r="J865" s="2"/>
      <c r="K865" s="2"/>
      <c r="L865" s="2"/>
    </row>
    <row r="866" spans="2:12" ht="15.75" customHeight="1" x14ac:dyDescent="0.2">
      <c r="B866" s="2"/>
      <c r="C866" s="3"/>
      <c r="D866" s="4"/>
      <c r="E866" s="5"/>
      <c r="F866" s="2"/>
      <c r="G866" s="2"/>
      <c r="H866" s="2"/>
      <c r="I866" s="6"/>
      <c r="J866" s="2"/>
      <c r="K866" s="2"/>
      <c r="L866" s="2"/>
    </row>
    <row r="867" spans="2:12" ht="15.75" customHeight="1" x14ac:dyDescent="0.2">
      <c r="B867" s="2"/>
      <c r="C867" s="3"/>
      <c r="D867" s="4"/>
      <c r="E867" s="5"/>
      <c r="F867" s="2"/>
      <c r="G867" s="2"/>
      <c r="H867" s="2"/>
      <c r="I867" s="6"/>
      <c r="J867" s="2"/>
      <c r="K867" s="2"/>
      <c r="L867" s="2"/>
    </row>
    <row r="868" spans="2:12" ht="15.75" customHeight="1" x14ac:dyDescent="0.2">
      <c r="B868" s="2"/>
      <c r="C868" s="3"/>
      <c r="D868" s="4"/>
      <c r="E868" s="5"/>
      <c r="F868" s="2"/>
      <c r="G868" s="2"/>
      <c r="H868" s="2"/>
      <c r="I868" s="6"/>
      <c r="J868" s="2"/>
      <c r="K868" s="2"/>
      <c r="L868" s="2"/>
    </row>
    <row r="869" spans="2:12" ht="15.75" customHeight="1" x14ac:dyDescent="0.2">
      <c r="B869" s="2"/>
      <c r="C869" s="3"/>
      <c r="D869" s="4"/>
      <c r="E869" s="5"/>
      <c r="F869" s="2"/>
      <c r="G869" s="2"/>
      <c r="H869" s="2"/>
      <c r="I869" s="6"/>
      <c r="J869" s="2"/>
      <c r="K869" s="2"/>
      <c r="L869" s="2"/>
    </row>
    <row r="870" spans="2:12" ht="15.75" customHeight="1" x14ac:dyDescent="0.2">
      <c r="B870" s="2"/>
      <c r="C870" s="3"/>
      <c r="D870" s="4"/>
      <c r="E870" s="5"/>
      <c r="F870" s="2"/>
      <c r="G870" s="2"/>
      <c r="H870" s="2"/>
      <c r="I870" s="6"/>
      <c r="J870" s="2"/>
      <c r="K870" s="2"/>
      <c r="L870" s="2"/>
    </row>
    <row r="871" spans="2:12" ht="15.75" customHeight="1" x14ac:dyDescent="0.2">
      <c r="B871" s="2"/>
      <c r="C871" s="3"/>
      <c r="D871" s="4"/>
      <c r="E871" s="5"/>
      <c r="F871" s="2"/>
      <c r="G871" s="2"/>
      <c r="H871" s="2"/>
      <c r="I871" s="6"/>
      <c r="J871" s="2"/>
      <c r="K871" s="2"/>
      <c r="L871" s="2"/>
    </row>
    <row r="872" spans="2:12" ht="15.75" customHeight="1" x14ac:dyDescent="0.2">
      <c r="B872" s="2"/>
      <c r="C872" s="3"/>
      <c r="D872" s="4"/>
      <c r="E872" s="5"/>
      <c r="F872" s="2"/>
      <c r="G872" s="2"/>
      <c r="H872" s="2"/>
      <c r="I872" s="6"/>
      <c r="J872" s="2"/>
      <c r="K872" s="2"/>
      <c r="L872" s="2"/>
    </row>
    <row r="873" spans="2:12" ht="15.75" customHeight="1" x14ac:dyDescent="0.2">
      <c r="B873" s="2"/>
      <c r="C873" s="3"/>
      <c r="D873" s="4"/>
      <c r="E873" s="5"/>
      <c r="F873" s="2"/>
      <c r="G873" s="2"/>
      <c r="H873" s="2"/>
      <c r="I873" s="6"/>
      <c r="J873" s="2"/>
      <c r="K873" s="2"/>
      <c r="L873" s="2"/>
    </row>
    <row r="874" spans="2:12" ht="15.75" customHeight="1" x14ac:dyDescent="0.2">
      <c r="B874" s="2"/>
      <c r="C874" s="3"/>
      <c r="D874" s="4"/>
      <c r="E874" s="5"/>
      <c r="F874" s="2"/>
      <c r="G874" s="2"/>
      <c r="H874" s="2"/>
      <c r="I874" s="6"/>
      <c r="J874" s="2"/>
      <c r="K874" s="2"/>
      <c r="L874" s="2"/>
    </row>
    <row r="875" spans="2:12" ht="15.75" customHeight="1" x14ac:dyDescent="0.2">
      <c r="B875" s="2"/>
      <c r="C875" s="3"/>
      <c r="D875" s="4"/>
      <c r="E875" s="5"/>
      <c r="F875" s="2"/>
      <c r="G875" s="2"/>
      <c r="H875" s="2"/>
      <c r="I875" s="6"/>
      <c r="J875" s="2"/>
      <c r="K875" s="2"/>
      <c r="L875" s="2"/>
    </row>
    <row r="876" spans="2:12" ht="15.75" customHeight="1" x14ac:dyDescent="0.2">
      <c r="B876" s="2"/>
      <c r="C876" s="3"/>
      <c r="D876" s="4"/>
      <c r="E876" s="5"/>
      <c r="F876" s="2"/>
      <c r="G876" s="2"/>
      <c r="H876" s="2"/>
      <c r="I876" s="6"/>
      <c r="J876" s="2"/>
      <c r="K876" s="2"/>
      <c r="L876" s="2"/>
    </row>
    <row r="877" spans="2:12" ht="15.75" customHeight="1" x14ac:dyDescent="0.2">
      <c r="B877" s="2"/>
      <c r="C877" s="3"/>
      <c r="D877" s="4"/>
      <c r="E877" s="5"/>
      <c r="F877" s="2"/>
      <c r="G877" s="2"/>
      <c r="H877" s="2"/>
      <c r="I877" s="6"/>
      <c r="J877" s="2"/>
      <c r="K877" s="2"/>
      <c r="L877" s="2"/>
    </row>
    <row r="878" spans="2:12" ht="15.75" customHeight="1" x14ac:dyDescent="0.2">
      <c r="B878" s="2"/>
      <c r="C878" s="3"/>
      <c r="D878" s="4"/>
      <c r="E878" s="5"/>
      <c r="F878" s="2"/>
      <c r="G878" s="2"/>
      <c r="H878" s="2"/>
      <c r="I878" s="6"/>
      <c r="J878" s="2"/>
      <c r="K878" s="2"/>
      <c r="L878" s="2"/>
    </row>
    <row r="879" spans="2:12" ht="15.75" customHeight="1" x14ac:dyDescent="0.2">
      <c r="B879" s="2"/>
      <c r="C879" s="3"/>
      <c r="D879" s="4"/>
      <c r="E879" s="5"/>
      <c r="F879" s="2"/>
      <c r="G879" s="2"/>
      <c r="H879" s="2"/>
      <c r="I879" s="6"/>
      <c r="J879" s="2"/>
      <c r="K879" s="2"/>
      <c r="L879" s="2"/>
    </row>
    <row r="880" spans="2:12" ht="15.75" customHeight="1" x14ac:dyDescent="0.2">
      <c r="B880" s="2"/>
      <c r="C880" s="3"/>
      <c r="D880" s="4"/>
      <c r="E880" s="5"/>
      <c r="F880" s="2"/>
      <c r="G880" s="2"/>
      <c r="H880" s="2"/>
      <c r="I880" s="6"/>
      <c r="J880" s="2"/>
      <c r="K880" s="2"/>
      <c r="L880" s="2"/>
    </row>
    <row r="881" spans="2:12" ht="15.75" customHeight="1" x14ac:dyDescent="0.2">
      <c r="B881" s="2"/>
      <c r="C881" s="3"/>
      <c r="D881" s="4"/>
      <c r="E881" s="5"/>
      <c r="F881" s="2"/>
      <c r="G881" s="2"/>
      <c r="H881" s="2"/>
      <c r="I881" s="6"/>
      <c r="J881" s="2"/>
      <c r="K881" s="2"/>
      <c r="L881" s="2"/>
    </row>
    <row r="882" spans="2:12" ht="15.75" customHeight="1" x14ac:dyDescent="0.2">
      <c r="B882" s="2"/>
      <c r="C882" s="3"/>
      <c r="D882" s="4"/>
      <c r="E882" s="5"/>
      <c r="F882" s="2"/>
      <c r="G882" s="2"/>
      <c r="H882" s="2"/>
      <c r="I882" s="6"/>
      <c r="J882" s="2"/>
      <c r="K882" s="2"/>
      <c r="L882" s="2"/>
    </row>
    <row r="883" spans="2:12" ht="15.75" customHeight="1" x14ac:dyDescent="0.2">
      <c r="B883" s="2"/>
      <c r="C883" s="3"/>
      <c r="D883" s="4"/>
      <c r="E883" s="5"/>
      <c r="F883" s="2"/>
      <c r="G883" s="2"/>
      <c r="H883" s="2"/>
      <c r="I883" s="6"/>
      <c r="J883" s="2"/>
      <c r="K883" s="2"/>
      <c r="L883" s="2"/>
    </row>
    <row r="884" spans="2:12" ht="15.75" customHeight="1" x14ac:dyDescent="0.2">
      <c r="B884" s="2"/>
      <c r="C884" s="3"/>
      <c r="D884" s="4"/>
      <c r="E884" s="5"/>
      <c r="F884" s="2"/>
      <c r="G884" s="2"/>
      <c r="H884" s="2"/>
      <c r="I884" s="6"/>
      <c r="J884" s="2"/>
      <c r="K884" s="2"/>
      <c r="L884" s="2"/>
    </row>
    <row r="885" spans="2:12" ht="15.75" customHeight="1" x14ac:dyDescent="0.2">
      <c r="B885" s="2"/>
      <c r="C885" s="3"/>
      <c r="D885" s="4"/>
      <c r="E885" s="5"/>
      <c r="F885" s="2"/>
      <c r="G885" s="2"/>
      <c r="H885" s="2"/>
      <c r="I885" s="6"/>
      <c r="J885" s="2"/>
      <c r="K885" s="2"/>
      <c r="L885" s="2"/>
    </row>
    <row r="886" spans="2:12" ht="15.75" customHeight="1" x14ac:dyDescent="0.2">
      <c r="B886" s="2"/>
      <c r="C886" s="3"/>
      <c r="D886" s="4"/>
      <c r="E886" s="5"/>
      <c r="F886" s="2"/>
      <c r="G886" s="2"/>
      <c r="H886" s="2"/>
      <c r="I886" s="6"/>
      <c r="J886" s="2"/>
      <c r="K886" s="2"/>
      <c r="L886" s="2"/>
    </row>
    <row r="887" spans="2:12" ht="15.75" customHeight="1" x14ac:dyDescent="0.2">
      <c r="B887" s="2"/>
      <c r="C887" s="3"/>
      <c r="D887" s="4"/>
      <c r="E887" s="5"/>
      <c r="F887" s="2"/>
      <c r="G887" s="2"/>
      <c r="H887" s="2"/>
      <c r="I887" s="6"/>
      <c r="J887" s="2"/>
      <c r="K887" s="2"/>
      <c r="L887" s="2"/>
    </row>
    <row r="888" spans="2:12" ht="15.75" customHeight="1" x14ac:dyDescent="0.2">
      <c r="B888" s="2"/>
      <c r="C888" s="3"/>
      <c r="D888" s="4"/>
      <c r="E888" s="5"/>
      <c r="F888" s="2"/>
      <c r="G888" s="2"/>
      <c r="H888" s="2"/>
      <c r="I888" s="6"/>
      <c r="J888" s="2"/>
      <c r="K888" s="2"/>
      <c r="L888" s="2"/>
    </row>
    <row r="889" spans="2:12" ht="15.75" customHeight="1" x14ac:dyDescent="0.2">
      <c r="B889" s="2"/>
      <c r="C889" s="3"/>
      <c r="D889" s="4"/>
      <c r="E889" s="5"/>
      <c r="F889" s="2"/>
      <c r="G889" s="2"/>
      <c r="H889" s="2"/>
      <c r="I889" s="6"/>
      <c r="J889" s="2"/>
      <c r="K889" s="2"/>
      <c r="L889" s="2"/>
    </row>
    <row r="890" spans="2:12" ht="15.75" customHeight="1" x14ac:dyDescent="0.2">
      <c r="B890" s="2"/>
      <c r="C890" s="3"/>
      <c r="D890" s="4"/>
      <c r="E890" s="5"/>
      <c r="F890" s="2"/>
      <c r="G890" s="2"/>
      <c r="H890" s="2"/>
      <c r="I890" s="6"/>
      <c r="J890" s="2"/>
      <c r="K890" s="2"/>
      <c r="L890" s="2"/>
    </row>
    <row r="891" spans="2:12" ht="15.75" customHeight="1" x14ac:dyDescent="0.2">
      <c r="B891" s="2"/>
      <c r="C891" s="3"/>
      <c r="D891" s="4"/>
      <c r="E891" s="5"/>
      <c r="F891" s="2"/>
      <c r="G891" s="2"/>
      <c r="H891" s="2"/>
      <c r="I891" s="6"/>
      <c r="J891" s="2"/>
      <c r="K891" s="2"/>
      <c r="L891" s="2"/>
    </row>
    <row r="892" spans="2:12" ht="15.75" customHeight="1" x14ac:dyDescent="0.2">
      <c r="B892" s="2"/>
      <c r="C892" s="3"/>
      <c r="D892" s="4"/>
      <c r="E892" s="5"/>
      <c r="F892" s="2"/>
      <c r="G892" s="2"/>
      <c r="H892" s="2"/>
      <c r="I892" s="6"/>
      <c r="J892" s="2"/>
      <c r="K892" s="2"/>
      <c r="L892" s="2"/>
    </row>
    <row r="893" spans="2:12" ht="15.75" customHeight="1" x14ac:dyDescent="0.2">
      <c r="B893" s="2"/>
      <c r="C893" s="3"/>
      <c r="D893" s="4"/>
      <c r="E893" s="5"/>
      <c r="F893" s="2"/>
      <c r="G893" s="2"/>
      <c r="H893" s="2"/>
      <c r="I893" s="6"/>
      <c r="J893" s="2"/>
      <c r="K893" s="2"/>
      <c r="L893" s="2"/>
    </row>
    <row r="894" spans="2:12" ht="15.75" customHeight="1" x14ac:dyDescent="0.2">
      <c r="B894" s="2"/>
      <c r="C894" s="3"/>
      <c r="D894" s="4"/>
      <c r="E894" s="5"/>
      <c r="F894" s="2"/>
      <c r="G894" s="2"/>
      <c r="H894" s="2"/>
      <c r="I894" s="6"/>
      <c r="J894" s="2"/>
      <c r="K894" s="2"/>
      <c r="L894" s="2"/>
    </row>
    <row r="895" spans="2:12" ht="15.75" customHeight="1" x14ac:dyDescent="0.2">
      <c r="B895" s="2"/>
      <c r="C895" s="3"/>
      <c r="D895" s="4"/>
      <c r="E895" s="5"/>
      <c r="F895" s="2"/>
      <c r="G895" s="2"/>
      <c r="H895" s="2"/>
      <c r="I895" s="6"/>
      <c r="J895" s="2"/>
      <c r="K895" s="2"/>
      <c r="L895" s="2"/>
    </row>
    <row r="896" spans="2:12" ht="15.75" customHeight="1" x14ac:dyDescent="0.2">
      <c r="B896" s="2"/>
      <c r="C896" s="3"/>
      <c r="D896" s="4"/>
      <c r="E896" s="5"/>
      <c r="F896" s="2"/>
      <c r="G896" s="2"/>
      <c r="H896" s="2"/>
      <c r="I896" s="6"/>
      <c r="J896" s="2"/>
      <c r="K896" s="2"/>
      <c r="L896" s="2"/>
    </row>
    <row r="897" spans="2:12" ht="15.75" customHeight="1" x14ac:dyDescent="0.2">
      <c r="B897" s="2"/>
      <c r="C897" s="3"/>
      <c r="D897" s="4"/>
      <c r="E897" s="5"/>
      <c r="F897" s="2"/>
      <c r="G897" s="2"/>
      <c r="H897" s="2"/>
      <c r="I897" s="6"/>
      <c r="J897" s="2"/>
      <c r="K897" s="2"/>
      <c r="L897" s="2"/>
    </row>
    <row r="898" spans="2:12" ht="15.75" customHeight="1" x14ac:dyDescent="0.2">
      <c r="B898" s="2"/>
      <c r="C898" s="3"/>
      <c r="D898" s="4"/>
      <c r="E898" s="5"/>
      <c r="F898" s="2"/>
      <c r="G898" s="2"/>
      <c r="H898" s="2"/>
      <c r="I898" s="6"/>
      <c r="J898" s="2"/>
      <c r="K898" s="2"/>
      <c r="L898" s="2"/>
    </row>
    <row r="899" spans="2:12" ht="15.75" customHeight="1" x14ac:dyDescent="0.2">
      <c r="B899" s="2"/>
      <c r="C899" s="3"/>
      <c r="D899" s="4"/>
      <c r="E899" s="5"/>
      <c r="F899" s="2"/>
      <c r="G899" s="2"/>
      <c r="H899" s="2"/>
      <c r="I899" s="6"/>
      <c r="J899" s="2"/>
      <c r="K899" s="2"/>
      <c r="L899" s="2"/>
    </row>
    <row r="900" spans="2:12" ht="15.75" customHeight="1" x14ac:dyDescent="0.2">
      <c r="B900" s="2"/>
      <c r="C900" s="3"/>
      <c r="D900" s="4"/>
      <c r="E900" s="5"/>
      <c r="F900" s="2"/>
      <c r="G900" s="2"/>
      <c r="H900" s="2"/>
      <c r="I900" s="6"/>
      <c r="J900" s="2"/>
      <c r="K900" s="2"/>
      <c r="L900" s="2"/>
    </row>
    <row r="901" spans="2:12" ht="15.75" customHeight="1" x14ac:dyDescent="0.2">
      <c r="B901" s="2"/>
      <c r="C901" s="3"/>
      <c r="D901" s="4"/>
      <c r="E901" s="5"/>
      <c r="F901" s="2"/>
      <c r="G901" s="2"/>
      <c r="H901" s="2"/>
      <c r="I901" s="6"/>
      <c r="J901" s="2"/>
      <c r="K901" s="2"/>
      <c r="L901" s="2"/>
    </row>
    <row r="902" spans="2:12" ht="15.75" customHeight="1" x14ac:dyDescent="0.2">
      <c r="B902" s="2"/>
      <c r="C902" s="3"/>
      <c r="D902" s="4"/>
      <c r="E902" s="5"/>
      <c r="F902" s="2"/>
      <c r="G902" s="2"/>
      <c r="H902" s="2"/>
      <c r="I902" s="6"/>
      <c r="J902" s="2"/>
      <c r="K902" s="2"/>
      <c r="L902" s="2"/>
    </row>
    <row r="903" spans="2:12" ht="15.75" customHeight="1" x14ac:dyDescent="0.2">
      <c r="B903" s="2"/>
      <c r="C903" s="3"/>
      <c r="D903" s="4"/>
      <c r="E903" s="5"/>
      <c r="F903" s="2"/>
      <c r="G903" s="2"/>
      <c r="H903" s="2"/>
      <c r="I903" s="6"/>
      <c r="J903" s="2"/>
      <c r="K903" s="2"/>
      <c r="L903" s="2"/>
    </row>
    <row r="904" spans="2:12" ht="15.75" customHeight="1" x14ac:dyDescent="0.2">
      <c r="B904" s="2"/>
      <c r="C904" s="3"/>
      <c r="D904" s="4"/>
      <c r="E904" s="5"/>
      <c r="F904" s="2"/>
      <c r="G904" s="2"/>
      <c r="H904" s="2"/>
      <c r="I904" s="6"/>
      <c r="J904" s="2"/>
      <c r="K904" s="2"/>
      <c r="L904" s="2"/>
    </row>
    <row r="905" spans="2:12" ht="15.75" customHeight="1" x14ac:dyDescent="0.2">
      <c r="B905" s="2"/>
      <c r="C905" s="3"/>
      <c r="D905" s="4"/>
      <c r="E905" s="5"/>
      <c r="F905" s="2"/>
      <c r="G905" s="2"/>
      <c r="H905" s="2"/>
      <c r="I905" s="6"/>
      <c r="J905" s="2"/>
      <c r="K905" s="2"/>
      <c r="L905" s="2"/>
    </row>
    <row r="906" spans="2:12" ht="15.75" customHeight="1" x14ac:dyDescent="0.2">
      <c r="B906" s="2"/>
      <c r="C906" s="3"/>
      <c r="D906" s="4"/>
      <c r="E906" s="5"/>
      <c r="F906" s="2"/>
      <c r="G906" s="2"/>
      <c r="H906" s="2"/>
      <c r="I906" s="6"/>
      <c r="J906" s="2"/>
      <c r="K906" s="2"/>
      <c r="L906" s="2"/>
    </row>
    <row r="907" spans="2:12" ht="15.75" customHeight="1" x14ac:dyDescent="0.2">
      <c r="B907" s="2"/>
      <c r="C907" s="3"/>
      <c r="D907" s="4"/>
      <c r="E907" s="5"/>
      <c r="F907" s="2"/>
      <c r="G907" s="2"/>
      <c r="H907" s="2"/>
      <c r="I907" s="6"/>
      <c r="J907" s="2"/>
      <c r="K907" s="2"/>
      <c r="L907" s="2"/>
    </row>
    <row r="908" spans="2:12" ht="15.75" customHeight="1" x14ac:dyDescent="0.2">
      <c r="B908" s="2"/>
      <c r="C908" s="3"/>
      <c r="D908" s="4"/>
      <c r="E908" s="5"/>
      <c r="F908" s="2"/>
      <c r="G908" s="2"/>
      <c r="H908" s="2"/>
      <c r="I908" s="6"/>
      <c r="J908" s="2"/>
      <c r="K908" s="2"/>
      <c r="L908" s="2"/>
    </row>
    <row r="909" spans="2:12" ht="15.75" customHeight="1" x14ac:dyDescent="0.2">
      <c r="B909" s="2"/>
      <c r="C909" s="3"/>
      <c r="D909" s="4"/>
      <c r="E909" s="5"/>
      <c r="F909" s="2"/>
      <c r="G909" s="2"/>
      <c r="H909" s="2"/>
      <c r="I909" s="6"/>
      <c r="J909" s="2"/>
      <c r="K909" s="2"/>
      <c r="L909" s="2"/>
    </row>
    <row r="910" spans="2:12" ht="15.75" customHeight="1" x14ac:dyDescent="0.2">
      <c r="B910" s="2"/>
      <c r="C910" s="3"/>
      <c r="D910" s="4"/>
      <c r="E910" s="5"/>
      <c r="F910" s="2"/>
      <c r="G910" s="2"/>
      <c r="H910" s="2"/>
      <c r="I910" s="6"/>
      <c r="J910" s="2"/>
      <c r="K910" s="2"/>
      <c r="L910" s="2"/>
    </row>
    <row r="911" spans="2:12" ht="15.75" customHeight="1" x14ac:dyDescent="0.2">
      <c r="B911" s="2"/>
      <c r="C911" s="3"/>
      <c r="D911" s="4"/>
      <c r="E911" s="5"/>
      <c r="F911" s="2"/>
      <c r="G911" s="2"/>
      <c r="H911" s="2"/>
      <c r="I911" s="6"/>
      <c r="J911" s="2"/>
      <c r="K911" s="2"/>
      <c r="L911" s="2"/>
    </row>
    <row r="912" spans="2:12" ht="15.75" customHeight="1" x14ac:dyDescent="0.2">
      <c r="B912" s="2"/>
      <c r="C912" s="3"/>
      <c r="D912" s="4"/>
      <c r="E912" s="5"/>
      <c r="F912" s="2"/>
      <c r="G912" s="2"/>
      <c r="H912" s="2"/>
      <c r="I912" s="6"/>
      <c r="J912" s="2"/>
      <c r="K912" s="2"/>
      <c r="L912" s="2"/>
    </row>
    <row r="913" spans="2:12" ht="15.75" customHeight="1" x14ac:dyDescent="0.2">
      <c r="B913" s="2"/>
      <c r="C913" s="3"/>
      <c r="D913" s="4"/>
      <c r="E913" s="5"/>
      <c r="F913" s="2"/>
      <c r="G913" s="2"/>
      <c r="H913" s="2"/>
      <c r="I913" s="6"/>
      <c r="J913" s="2"/>
      <c r="K913" s="2"/>
      <c r="L913" s="2"/>
    </row>
    <row r="914" spans="2:12" ht="15.75" customHeight="1" x14ac:dyDescent="0.2">
      <c r="B914" s="2"/>
      <c r="C914" s="3"/>
      <c r="D914" s="4"/>
      <c r="E914" s="5"/>
      <c r="F914" s="2"/>
      <c r="G914" s="2"/>
      <c r="H914" s="2"/>
      <c r="I914" s="6"/>
      <c r="J914" s="2"/>
      <c r="K914" s="2"/>
      <c r="L914" s="2"/>
    </row>
    <row r="915" spans="2:12" ht="15.75" customHeight="1" x14ac:dyDescent="0.2">
      <c r="B915" s="2"/>
      <c r="C915" s="3"/>
      <c r="D915" s="4"/>
      <c r="E915" s="5"/>
      <c r="F915" s="2"/>
      <c r="G915" s="2"/>
      <c r="H915" s="2"/>
      <c r="I915" s="6"/>
      <c r="J915" s="2"/>
      <c r="K915" s="2"/>
      <c r="L915" s="2"/>
    </row>
    <row r="916" spans="2:12" ht="15.75" customHeight="1" x14ac:dyDescent="0.2">
      <c r="B916" s="2"/>
      <c r="C916" s="3"/>
      <c r="D916" s="4"/>
      <c r="E916" s="5"/>
      <c r="F916" s="2"/>
      <c r="G916" s="2"/>
      <c r="H916" s="2"/>
      <c r="I916" s="6"/>
      <c r="J916" s="2"/>
      <c r="K916" s="2"/>
      <c r="L916" s="2"/>
    </row>
    <row r="917" spans="2:12" ht="15.75" customHeight="1" x14ac:dyDescent="0.2">
      <c r="B917" s="2"/>
      <c r="C917" s="3"/>
      <c r="D917" s="4"/>
      <c r="E917" s="5"/>
      <c r="F917" s="2"/>
      <c r="G917" s="2"/>
      <c r="H917" s="2"/>
      <c r="I917" s="6"/>
      <c r="J917" s="2"/>
      <c r="K917" s="2"/>
      <c r="L917" s="2"/>
    </row>
    <row r="918" spans="2:12" ht="15.75" customHeight="1" x14ac:dyDescent="0.2">
      <c r="B918" s="2"/>
      <c r="C918" s="3"/>
      <c r="D918" s="4"/>
      <c r="E918" s="5"/>
      <c r="F918" s="2"/>
      <c r="G918" s="2"/>
      <c r="H918" s="2"/>
      <c r="I918" s="6"/>
      <c r="J918" s="2"/>
      <c r="K918" s="2"/>
      <c r="L918" s="2"/>
    </row>
    <row r="919" spans="2:12" ht="15.75" customHeight="1" x14ac:dyDescent="0.2">
      <c r="B919" s="2"/>
      <c r="C919" s="3"/>
      <c r="D919" s="4"/>
      <c r="E919" s="5"/>
      <c r="F919" s="2"/>
      <c r="G919" s="2"/>
      <c r="H919" s="2"/>
      <c r="I919" s="6"/>
      <c r="J919" s="2"/>
      <c r="K919" s="2"/>
      <c r="L919" s="2"/>
    </row>
    <row r="920" spans="2:12" ht="15.75" customHeight="1" x14ac:dyDescent="0.2">
      <c r="B920" s="2"/>
      <c r="C920" s="3"/>
      <c r="D920" s="4"/>
      <c r="E920" s="5"/>
      <c r="F920" s="2"/>
      <c r="G920" s="2"/>
      <c r="H920" s="2"/>
      <c r="I920" s="6"/>
      <c r="J920" s="2"/>
      <c r="K920" s="2"/>
      <c r="L920" s="2"/>
    </row>
    <row r="921" spans="2:12" ht="15.75" customHeight="1" x14ac:dyDescent="0.2">
      <c r="B921" s="2"/>
      <c r="C921" s="3"/>
      <c r="D921" s="4"/>
      <c r="E921" s="5"/>
      <c r="F921" s="2"/>
      <c r="G921" s="2"/>
      <c r="H921" s="2"/>
      <c r="I921" s="6"/>
      <c r="J921" s="2"/>
      <c r="K921" s="2"/>
      <c r="L921" s="2"/>
    </row>
    <row r="922" spans="2:12" ht="15.75" customHeight="1" x14ac:dyDescent="0.2">
      <c r="B922" s="2"/>
      <c r="C922" s="3"/>
      <c r="D922" s="4"/>
      <c r="E922" s="5"/>
      <c r="F922" s="2"/>
      <c r="G922" s="2"/>
      <c r="H922" s="2"/>
      <c r="I922" s="6"/>
      <c r="J922" s="2"/>
      <c r="K922" s="2"/>
      <c r="L922" s="2"/>
    </row>
    <row r="923" spans="2:12" ht="15.75" customHeight="1" x14ac:dyDescent="0.2">
      <c r="B923" s="2"/>
      <c r="C923" s="3"/>
      <c r="D923" s="4"/>
      <c r="E923" s="5"/>
      <c r="F923" s="2"/>
      <c r="G923" s="2"/>
      <c r="H923" s="2"/>
      <c r="I923" s="6"/>
      <c r="J923" s="2"/>
      <c r="K923" s="2"/>
      <c r="L923" s="2"/>
    </row>
    <row r="924" spans="2:12" ht="15.75" customHeight="1" x14ac:dyDescent="0.2">
      <c r="B924" s="2"/>
      <c r="C924" s="3"/>
      <c r="D924" s="4"/>
      <c r="E924" s="5"/>
      <c r="F924" s="2"/>
      <c r="G924" s="2"/>
      <c r="H924" s="2"/>
      <c r="I924" s="6"/>
      <c r="J924" s="2"/>
      <c r="K924" s="2"/>
      <c r="L924" s="2"/>
    </row>
    <row r="925" spans="2:12" ht="15.75" customHeight="1" x14ac:dyDescent="0.2">
      <c r="B925" s="2"/>
      <c r="C925" s="3"/>
      <c r="D925" s="4"/>
      <c r="E925" s="5"/>
      <c r="F925" s="2"/>
      <c r="G925" s="2"/>
      <c r="H925" s="2"/>
      <c r="I925" s="6"/>
      <c r="J925" s="2"/>
      <c r="K925" s="2"/>
      <c r="L925" s="2"/>
    </row>
    <row r="926" spans="2:12" ht="15.75" customHeight="1" x14ac:dyDescent="0.2">
      <c r="B926" s="2"/>
      <c r="C926" s="3"/>
      <c r="D926" s="4"/>
      <c r="E926" s="5"/>
      <c r="F926" s="2"/>
      <c r="G926" s="2"/>
      <c r="H926" s="2"/>
      <c r="I926" s="6"/>
      <c r="J926" s="2"/>
      <c r="K926" s="2"/>
      <c r="L926" s="2"/>
    </row>
    <row r="927" spans="2:12" ht="15.75" customHeight="1" x14ac:dyDescent="0.2">
      <c r="B927" s="2"/>
      <c r="C927" s="3"/>
      <c r="D927" s="4"/>
      <c r="E927" s="5"/>
      <c r="F927" s="2"/>
      <c r="G927" s="2"/>
      <c r="H927" s="2"/>
      <c r="I927" s="6"/>
      <c r="J927" s="2"/>
      <c r="K927" s="2"/>
      <c r="L927" s="2"/>
    </row>
    <row r="928" spans="2:12" ht="15.75" customHeight="1" x14ac:dyDescent="0.2">
      <c r="B928" s="2"/>
      <c r="C928" s="3"/>
      <c r="D928" s="4"/>
      <c r="E928" s="5"/>
      <c r="F928" s="2"/>
      <c r="G928" s="2"/>
      <c r="H928" s="2"/>
      <c r="I928" s="6"/>
      <c r="J928" s="2"/>
      <c r="K928" s="2"/>
      <c r="L928" s="2"/>
    </row>
    <row r="929" spans="2:12" ht="15.75" customHeight="1" x14ac:dyDescent="0.2">
      <c r="B929" s="2"/>
      <c r="C929" s="3"/>
      <c r="D929" s="4"/>
      <c r="E929" s="5"/>
      <c r="F929" s="2"/>
      <c r="G929" s="2"/>
      <c r="H929" s="2"/>
      <c r="I929" s="6"/>
      <c r="J929" s="2"/>
      <c r="K929" s="2"/>
      <c r="L929" s="2"/>
    </row>
    <row r="930" spans="2:12" ht="15.75" customHeight="1" x14ac:dyDescent="0.2">
      <c r="B930" s="2"/>
      <c r="C930" s="3"/>
      <c r="D930" s="4"/>
      <c r="E930" s="5"/>
      <c r="F930" s="2"/>
      <c r="G930" s="2"/>
      <c r="H930" s="2"/>
      <c r="I930" s="6"/>
      <c r="J930" s="2"/>
      <c r="K930" s="2"/>
      <c r="L930" s="2"/>
    </row>
    <row r="931" spans="2:12" ht="15.75" customHeight="1" x14ac:dyDescent="0.2">
      <c r="B931" s="2"/>
      <c r="C931" s="3"/>
      <c r="D931" s="4"/>
      <c r="E931" s="5"/>
      <c r="F931" s="2"/>
      <c r="G931" s="2"/>
      <c r="H931" s="2"/>
      <c r="I931" s="6"/>
      <c r="J931" s="2"/>
      <c r="K931" s="2"/>
      <c r="L931" s="2"/>
    </row>
    <row r="932" spans="2:12" ht="15.75" customHeight="1" x14ac:dyDescent="0.2">
      <c r="B932" s="2"/>
      <c r="C932" s="3"/>
      <c r="D932" s="4"/>
      <c r="E932" s="5"/>
      <c r="F932" s="2"/>
      <c r="G932" s="2"/>
      <c r="H932" s="2"/>
      <c r="I932" s="6"/>
      <c r="J932" s="2"/>
      <c r="K932" s="2"/>
      <c r="L932" s="2"/>
    </row>
    <row r="933" spans="2:12" ht="15.75" customHeight="1" x14ac:dyDescent="0.2">
      <c r="B933" s="2"/>
      <c r="C933" s="3"/>
      <c r="D933" s="4"/>
      <c r="E933" s="5"/>
      <c r="F933" s="2"/>
      <c r="G933" s="2"/>
      <c r="H933" s="2"/>
      <c r="I933" s="6"/>
      <c r="J933" s="2"/>
      <c r="K933" s="2"/>
      <c r="L933" s="2"/>
    </row>
    <row r="934" spans="2:12" ht="15.75" customHeight="1" x14ac:dyDescent="0.2">
      <c r="B934" s="2"/>
      <c r="C934" s="3"/>
      <c r="D934" s="4"/>
      <c r="E934" s="5"/>
      <c r="F934" s="2"/>
      <c r="G934" s="2"/>
      <c r="H934" s="2"/>
      <c r="I934" s="6"/>
      <c r="J934" s="2"/>
      <c r="K934" s="2"/>
      <c r="L934" s="2"/>
    </row>
    <row r="935" spans="2:12" ht="15.75" customHeight="1" x14ac:dyDescent="0.2">
      <c r="B935" s="2"/>
      <c r="C935" s="3"/>
      <c r="D935" s="4"/>
      <c r="E935" s="5"/>
      <c r="F935" s="2"/>
      <c r="G935" s="2"/>
      <c r="H935" s="2"/>
      <c r="I935" s="6"/>
      <c r="J935" s="2"/>
      <c r="K935" s="2"/>
      <c r="L935" s="2"/>
    </row>
    <row r="936" spans="2:12" ht="15.75" customHeight="1" x14ac:dyDescent="0.2">
      <c r="B936" s="2"/>
      <c r="C936" s="3"/>
      <c r="D936" s="4"/>
      <c r="E936" s="5"/>
      <c r="F936" s="2"/>
      <c r="G936" s="2"/>
      <c r="H936" s="2"/>
      <c r="I936" s="6"/>
      <c r="J936" s="2"/>
      <c r="K936" s="2"/>
      <c r="L936" s="2"/>
    </row>
    <row r="937" spans="2:12" ht="15.75" customHeight="1" x14ac:dyDescent="0.2">
      <c r="B937" s="2"/>
      <c r="C937" s="3"/>
      <c r="D937" s="4"/>
      <c r="E937" s="5"/>
      <c r="F937" s="2"/>
      <c r="G937" s="2"/>
      <c r="H937" s="2"/>
      <c r="I937" s="6"/>
      <c r="J937" s="2"/>
      <c r="K937" s="2"/>
      <c r="L937" s="2"/>
    </row>
    <row r="938" spans="2:12" ht="15.75" customHeight="1" x14ac:dyDescent="0.2">
      <c r="B938" s="2"/>
      <c r="C938" s="3"/>
      <c r="D938" s="4"/>
      <c r="E938" s="5"/>
      <c r="F938" s="2"/>
      <c r="G938" s="2"/>
      <c r="H938" s="2"/>
      <c r="I938" s="6"/>
      <c r="J938" s="2"/>
      <c r="K938" s="2"/>
      <c r="L938" s="2"/>
    </row>
    <row r="939" spans="2:12" ht="15.75" customHeight="1" x14ac:dyDescent="0.2">
      <c r="B939" s="2"/>
      <c r="C939" s="3"/>
      <c r="D939" s="4"/>
      <c r="E939" s="5"/>
      <c r="F939" s="2"/>
      <c r="G939" s="2"/>
      <c r="H939" s="2"/>
      <c r="I939" s="6"/>
      <c r="J939" s="2"/>
      <c r="K939" s="2"/>
      <c r="L939" s="2"/>
    </row>
    <row r="940" spans="2:12" ht="15.75" customHeight="1" x14ac:dyDescent="0.2">
      <c r="B940" s="2"/>
      <c r="C940" s="3"/>
      <c r="D940" s="4"/>
      <c r="E940" s="5"/>
      <c r="F940" s="2"/>
      <c r="G940" s="2"/>
      <c r="H940" s="2"/>
      <c r="I940" s="6"/>
      <c r="J940" s="2"/>
      <c r="K940" s="2"/>
      <c r="L940" s="2"/>
    </row>
    <row r="941" spans="2:12" ht="15.75" customHeight="1" x14ac:dyDescent="0.2">
      <c r="B941" s="2"/>
      <c r="C941" s="3"/>
      <c r="D941" s="4"/>
      <c r="E941" s="5"/>
      <c r="F941" s="2"/>
      <c r="G941" s="2"/>
      <c r="H941" s="2"/>
      <c r="I941" s="6"/>
      <c r="J941" s="2"/>
      <c r="K941" s="2"/>
      <c r="L941" s="2"/>
    </row>
    <row r="942" spans="2:12" ht="15.75" customHeight="1" x14ac:dyDescent="0.2">
      <c r="B942" s="2"/>
      <c r="C942" s="3"/>
      <c r="D942" s="4"/>
      <c r="E942" s="5"/>
      <c r="F942" s="2"/>
      <c r="G942" s="2"/>
      <c r="H942" s="2"/>
      <c r="I942" s="6"/>
      <c r="J942" s="2"/>
      <c r="K942" s="2"/>
      <c r="L942" s="2"/>
    </row>
    <row r="943" spans="2:12" ht="15.75" customHeight="1" x14ac:dyDescent="0.2">
      <c r="B943" s="2"/>
      <c r="C943" s="3"/>
      <c r="D943" s="4"/>
      <c r="E943" s="5"/>
      <c r="F943" s="2"/>
      <c r="G943" s="2"/>
      <c r="H943" s="2"/>
      <c r="I943" s="6"/>
      <c r="J943" s="2"/>
      <c r="K943" s="2"/>
      <c r="L943" s="2"/>
    </row>
    <row r="944" spans="2:12" ht="15.75" customHeight="1" x14ac:dyDescent="0.2">
      <c r="B944" s="2"/>
      <c r="C944" s="3"/>
      <c r="D944" s="4"/>
      <c r="E944" s="5"/>
      <c r="F944" s="2"/>
      <c r="G944" s="2"/>
      <c r="H944" s="2"/>
      <c r="I944" s="6"/>
      <c r="J944" s="2"/>
      <c r="K944" s="2"/>
      <c r="L944" s="2"/>
    </row>
    <row r="945" spans="2:12" ht="15.75" customHeight="1" x14ac:dyDescent="0.2">
      <c r="B945" s="2"/>
      <c r="C945" s="3"/>
      <c r="D945" s="4"/>
      <c r="E945" s="5"/>
      <c r="F945" s="2"/>
      <c r="G945" s="2"/>
      <c r="H945" s="2"/>
      <c r="I945" s="6"/>
      <c r="J945" s="2"/>
      <c r="K945" s="2"/>
      <c r="L945" s="2"/>
    </row>
    <row r="946" spans="2:12" ht="15.75" customHeight="1" x14ac:dyDescent="0.2">
      <c r="B946" s="2"/>
      <c r="C946" s="3"/>
      <c r="D946" s="4"/>
      <c r="E946" s="5"/>
      <c r="F946" s="2"/>
      <c r="G946" s="2"/>
      <c r="H946" s="2"/>
      <c r="I946" s="6"/>
      <c r="J946" s="2"/>
      <c r="K946" s="2"/>
      <c r="L946" s="2"/>
    </row>
    <row r="947" spans="2:12" ht="15.75" customHeight="1" x14ac:dyDescent="0.2">
      <c r="B947" s="2"/>
      <c r="C947" s="3"/>
      <c r="D947" s="4"/>
      <c r="E947" s="5"/>
      <c r="F947" s="2"/>
      <c r="G947" s="2"/>
      <c r="H947" s="2"/>
      <c r="I947" s="6"/>
      <c r="J947" s="2"/>
      <c r="K947" s="2"/>
      <c r="L947" s="2"/>
    </row>
    <row r="948" spans="2:12" ht="15.75" customHeight="1" x14ac:dyDescent="0.2">
      <c r="B948" s="2"/>
      <c r="C948" s="3"/>
      <c r="D948" s="4"/>
      <c r="E948" s="5"/>
      <c r="F948" s="2"/>
      <c r="G948" s="2"/>
      <c r="H948" s="2"/>
      <c r="I948" s="6"/>
      <c r="J948" s="2"/>
      <c r="K948" s="2"/>
      <c r="L948" s="2"/>
    </row>
    <row r="949" spans="2:12" ht="15.75" customHeight="1" x14ac:dyDescent="0.2">
      <c r="B949" s="2"/>
      <c r="C949" s="3"/>
      <c r="D949" s="4"/>
      <c r="E949" s="5"/>
      <c r="F949" s="2"/>
      <c r="G949" s="2"/>
      <c r="H949" s="2"/>
      <c r="I949" s="6"/>
      <c r="J949" s="2"/>
      <c r="K949" s="2"/>
      <c r="L949" s="2"/>
    </row>
    <row r="950" spans="2:12" ht="15.75" customHeight="1" x14ac:dyDescent="0.2">
      <c r="B950" s="2"/>
      <c r="C950" s="3"/>
      <c r="D950" s="4"/>
      <c r="E950" s="5"/>
      <c r="F950" s="2"/>
      <c r="G950" s="2"/>
      <c r="H950" s="2"/>
      <c r="I950" s="6"/>
      <c r="J950" s="2"/>
      <c r="K950" s="2"/>
      <c r="L950" s="2"/>
    </row>
    <row r="951" spans="2:12" ht="15.75" customHeight="1" x14ac:dyDescent="0.2">
      <c r="B951" s="2"/>
      <c r="C951" s="3"/>
      <c r="D951" s="4"/>
      <c r="E951" s="5"/>
      <c r="F951" s="2"/>
      <c r="G951" s="2"/>
      <c r="H951" s="2"/>
      <c r="I951" s="6"/>
      <c r="J951" s="2"/>
      <c r="K951" s="2"/>
      <c r="L951" s="2"/>
    </row>
    <row r="952" spans="2:12" ht="15.75" customHeight="1" x14ac:dyDescent="0.2">
      <c r="B952" s="2"/>
      <c r="C952" s="3"/>
      <c r="D952" s="4"/>
      <c r="E952" s="5"/>
      <c r="F952" s="2"/>
      <c r="G952" s="2"/>
      <c r="H952" s="2"/>
      <c r="I952" s="6"/>
      <c r="J952" s="2"/>
      <c r="K952" s="2"/>
      <c r="L952" s="2"/>
    </row>
    <row r="953" spans="2:12" ht="15.75" customHeight="1" x14ac:dyDescent="0.2">
      <c r="B953" s="2"/>
      <c r="C953" s="3"/>
      <c r="D953" s="4"/>
      <c r="E953" s="5"/>
      <c r="F953" s="2"/>
      <c r="G953" s="2"/>
      <c r="H953" s="2"/>
      <c r="I953" s="6"/>
      <c r="J953" s="2"/>
      <c r="K953" s="2"/>
      <c r="L953" s="2"/>
    </row>
    <row r="954" spans="2:12" ht="15.75" customHeight="1" x14ac:dyDescent="0.2">
      <c r="B954" s="2"/>
      <c r="C954" s="3"/>
      <c r="D954" s="4"/>
      <c r="E954" s="5"/>
      <c r="F954" s="2"/>
      <c r="G954" s="2"/>
      <c r="H954" s="2"/>
      <c r="I954" s="6"/>
      <c r="J954" s="2"/>
      <c r="K954" s="2"/>
      <c r="L954" s="2"/>
    </row>
    <row r="955" spans="2:12" ht="15.75" customHeight="1" x14ac:dyDescent="0.2">
      <c r="B955" s="2"/>
      <c r="C955" s="3"/>
      <c r="D955" s="4"/>
      <c r="E955" s="5"/>
      <c r="F955" s="2"/>
      <c r="G955" s="2"/>
      <c r="H955" s="2"/>
      <c r="I955" s="6"/>
      <c r="J955" s="2"/>
      <c r="K955" s="2"/>
      <c r="L955" s="2"/>
    </row>
    <row r="956" spans="2:12" ht="15.75" customHeight="1" x14ac:dyDescent="0.2">
      <c r="B956" s="2"/>
      <c r="C956" s="3"/>
      <c r="D956" s="4"/>
      <c r="E956" s="5"/>
      <c r="F956" s="2"/>
      <c r="G956" s="2"/>
      <c r="H956" s="2"/>
      <c r="I956" s="6"/>
      <c r="J956" s="2"/>
      <c r="K956" s="2"/>
      <c r="L956" s="2"/>
    </row>
    <row r="957" spans="2:12" ht="15.75" customHeight="1" x14ac:dyDescent="0.2">
      <c r="B957" s="2"/>
      <c r="C957" s="3"/>
      <c r="D957" s="4"/>
      <c r="E957" s="5"/>
      <c r="F957" s="2"/>
      <c r="G957" s="2"/>
      <c r="H957" s="2"/>
      <c r="I957" s="6"/>
      <c r="J957" s="2"/>
      <c r="K957" s="2"/>
      <c r="L957" s="2"/>
    </row>
    <row r="958" spans="2:12" ht="15.75" customHeight="1" x14ac:dyDescent="0.2">
      <c r="B958" s="2"/>
      <c r="C958" s="3"/>
      <c r="D958" s="4"/>
      <c r="E958" s="5"/>
      <c r="F958" s="2"/>
      <c r="G958" s="2"/>
      <c r="H958" s="2"/>
      <c r="I958" s="6"/>
      <c r="J958" s="2"/>
      <c r="K958" s="2"/>
      <c r="L958" s="2"/>
    </row>
    <row r="959" spans="2:12" ht="15.75" customHeight="1" x14ac:dyDescent="0.2">
      <c r="B959" s="2"/>
      <c r="C959" s="3"/>
      <c r="D959" s="4"/>
      <c r="E959" s="5"/>
      <c r="F959" s="2"/>
      <c r="G959" s="2"/>
      <c r="H959" s="2"/>
      <c r="I959" s="6"/>
      <c r="J959" s="2"/>
      <c r="K959" s="2"/>
      <c r="L959" s="2"/>
    </row>
    <row r="960" spans="2:12" ht="15.75" customHeight="1" x14ac:dyDescent="0.2">
      <c r="B960" s="2"/>
      <c r="C960" s="3"/>
      <c r="D960" s="4"/>
      <c r="E960" s="5"/>
      <c r="F960" s="2"/>
      <c r="G960" s="2"/>
      <c r="H960" s="2"/>
      <c r="I960" s="6"/>
      <c r="J960" s="2"/>
      <c r="K960" s="2"/>
      <c r="L960" s="2"/>
    </row>
    <row r="961" spans="2:12" ht="15.75" customHeight="1" x14ac:dyDescent="0.2">
      <c r="B961" s="2"/>
      <c r="C961" s="3"/>
      <c r="D961" s="4"/>
      <c r="E961" s="5"/>
      <c r="F961" s="2"/>
      <c r="G961" s="2"/>
      <c r="H961" s="2"/>
      <c r="I961" s="6"/>
      <c r="J961" s="2"/>
      <c r="K961" s="2"/>
      <c r="L961" s="2"/>
    </row>
    <row r="962" spans="2:12" ht="15.75" customHeight="1" x14ac:dyDescent="0.2">
      <c r="B962" s="2"/>
      <c r="C962" s="3"/>
      <c r="D962" s="4"/>
      <c r="E962" s="5"/>
      <c r="F962" s="2"/>
      <c r="G962" s="2"/>
      <c r="H962" s="2"/>
      <c r="I962" s="6"/>
      <c r="J962" s="2"/>
      <c r="K962" s="2"/>
      <c r="L962" s="2"/>
    </row>
    <row r="963" spans="2:12" ht="15.75" customHeight="1" x14ac:dyDescent="0.2">
      <c r="B963" s="2"/>
      <c r="C963" s="3"/>
      <c r="D963" s="4"/>
      <c r="E963" s="5"/>
      <c r="F963" s="2"/>
      <c r="G963" s="2"/>
      <c r="H963" s="2"/>
      <c r="I963" s="6"/>
      <c r="J963" s="2"/>
      <c r="K963" s="2"/>
      <c r="L963" s="2"/>
    </row>
    <row r="964" spans="2:12" ht="15.75" customHeight="1" x14ac:dyDescent="0.2">
      <c r="B964" s="2"/>
      <c r="C964" s="3"/>
      <c r="D964" s="4"/>
      <c r="E964" s="5"/>
      <c r="F964" s="2"/>
      <c r="G964" s="2"/>
      <c r="H964" s="2"/>
      <c r="I964" s="6"/>
      <c r="J964" s="2"/>
      <c r="K964" s="2"/>
      <c r="L964" s="2"/>
    </row>
    <row r="965" spans="2:12" ht="15.75" customHeight="1" x14ac:dyDescent="0.2">
      <c r="B965" s="2"/>
      <c r="C965" s="3"/>
      <c r="D965" s="4"/>
      <c r="E965" s="5"/>
      <c r="F965" s="2"/>
      <c r="G965" s="2"/>
      <c r="H965" s="2"/>
      <c r="I965" s="6"/>
      <c r="J965" s="2"/>
      <c r="K965" s="2"/>
      <c r="L965" s="2"/>
    </row>
    <row r="966" spans="2:12" ht="15.75" customHeight="1" x14ac:dyDescent="0.2">
      <c r="B966" s="2"/>
      <c r="C966" s="3"/>
      <c r="D966" s="4"/>
      <c r="E966" s="5"/>
      <c r="F966" s="2"/>
      <c r="G966" s="2"/>
      <c r="H966" s="2"/>
      <c r="I966" s="6"/>
      <c r="J966" s="2"/>
      <c r="K966" s="2"/>
      <c r="L966" s="2"/>
    </row>
    <row r="967" spans="2:12" ht="15.75" customHeight="1" x14ac:dyDescent="0.2">
      <c r="B967" s="2"/>
      <c r="C967" s="3"/>
      <c r="D967" s="4"/>
      <c r="E967" s="5"/>
      <c r="F967" s="2"/>
      <c r="G967" s="2"/>
      <c r="H967" s="2"/>
      <c r="I967" s="6"/>
      <c r="J967" s="2"/>
      <c r="K967" s="2"/>
      <c r="L967" s="2"/>
    </row>
    <row r="968" spans="2:12" ht="15.75" customHeight="1" x14ac:dyDescent="0.2">
      <c r="B968" s="2"/>
      <c r="C968" s="3"/>
      <c r="D968" s="4"/>
      <c r="E968" s="5"/>
      <c r="F968" s="2"/>
      <c r="G968" s="2"/>
      <c r="H968" s="2"/>
      <c r="I968" s="6"/>
      <c r="J968" s="2"/>
      <c r="K968" s="2"/>
      <c r="L968" s="2"/>
    </row>
    <row r="969" spans="2:12" ht="15.75" customHeight="1" x14ac:dyDescent="0.2">
      <c r="B969" s="2"/>
      <c r="C969" s="3"/>
      <c r="D969" s="4"/>
      <c r="E969" s="5"/>
      <c r="F969" s="2"/>
      <c r="G969" s="2"/>
      <c r="H969" s="2"/>
      <c r="I969" s="6"/>
      <c r="J969" s="2"/>
      <c r="K969" s="2"/>
      <c r="L969" s="2"/>
    </row>
    <row r="970" spans="2:12" ht="15.75" customHeight="1" x14ac:dyDescent="0.2">
      <c r="B970" s="2"/>
      <c r="C970" s="3"/>
      <c r="D970" s="4"/>
      <c r="E970" s="5"/>
      <c r="F970" s="2"/>
      <c r="G970" s="2"/>
      <c r="H970" s="2"/>
      <c r="I970" s="6"/>
      <c r="J970" s="2"/>
      <c r="K970" s="2"/>
      <c r="L970" s="2"/>
    </row>
    <row r="971" spans="2:12" ht="15.75" customHeight="1" x14ac:dyDescent="0.2">
      <c r="B971" s="2"/>
      <c r="C971" s="3"/>
      <c r="D971" s="4"/>
      <c r="E971" s="5"/>
      <c r="F971" s="2"/>
      <c r="G971" s="2"/>
      <c r="H971" s="2"/>
      <c r="I971" s="6"/>
      <c r="J971" s="2"/>
      <c r="K971" s="2"/>
      <c r="L971" s="2"/>
    </row>
    <row r="972" spans="2:12" ht="15.75" customHeight="1" x14ac:dyDescent="0.2">
      <c r="B972" s="2"/>
      <c r="C972" s="3"/>
      <c r="D972" s="4"/>
      <c r="E972" s="5"/>
      <c r="F972" s="2"/>
      <c r="G972" s="2"/>
      <c r="H972" s="2"/>
      <c r="I972" s="6"/>
      <c r="J972" s="2"/>
      <c r="K972" s="2"/>
      <c r="L972" s="2"/>
    </row>
    <row r="973" spans="2:12" ht="15.75" customHeight="1" x14ac:dyDescent="0.2">
      <c r="B973" s="2"/>
      <c r="C973" s="3"/>
      <c r="D973" s="4"/>
      <c r="E973" s="5"/>
      <c r="F973" s="2"/>
      <c r="G973" s="2"/>
      <c r="H973" s="2"/>
      <c r="I973" s="6"/>
      <c r="J973" s="2"/>
      <c r="K973" s="2"/>
      <c r="L973" s="2"/>
    </row>
    <row r="974" spans="2:12" ht="15.75" customHeight="1" x14ac:dyDescent="0.2">
      <c r="B974" s="2"/>
      <c r="C974" s="3"/>
      <c r="D974" s="4"/>
      <c r="E974" s="5"/>
      <c r="F974" s="2"/>
      <c r="G974" s="2"/>
      <c r="H974" s="2"/>
      <c r="I974" s="6"/>
      <c r="J974" s="2"/>
      <c r="K974" s="2"/>
      <c r="L974" s="2"/>
    </row>
    <row r="975" spans="2:12" ht="15.75" customHeight="1" x14ac:dyDescent="0.2">
      <c r="B975" s="2"/>
      <c r="C975" s="3"/>
      <c r="D975" s="4"/>
      <c r="E975" s="5"/>
      <c r="F975" s="2"/>
      <c r="G975" s="2"/>
      <c r="H975" s="2"/>
      <c r="I975" s="6"/>
      <c r="J975" s="2"/>
      <c r="K975" s="2"/>
      <c r="L975" s="2"/>
    </row>
    <row r="976" spans="2:12" ht="15.75" customHeight="1" x14ac:dyDescent="0.2">
      <c r="B976" s="2"/>
      <c r="C976" s="3"/>
      <c r="D976" s="4"/>
      <c r="E976" s="5"/>
      <c r="F976" s="2"/>
      <c r="G976" s="2"/>
      <c r="H976" s="2"/>
      <c r="I976" s="6"/>
      <c r="J976" s="2"/>
      <c r="K976" s="2"/>
      <c r="L976" s="2"/>
    </row>
    <row r="977" spans="2:12" ht="15.75" customHeight="1" x14ac:dyDescent="0.2">
      <c r="B977" s="2"/>
      <c r="C977" s="3"/>
      <c r="D977" s="4"/>
      <c r="E977" s="5"/>
      <c r="F977" s="2"/>
      <c r="G977" s="2"/>
      <c r="H977" s="2"/>
      <c r="I977" s="6"/>
      <c r="J977" s="2"/>
      <c r="K977" s="2"/>
      <c r="L977" s="2"/>
    </row>
    <row r="978" spans="2:12" ht="15.75" customHeight="1" x14ac:dyDescent="0.2">
      <c r="B978" s="2"/>
      <c r="C978" s="3"/>
      <c r="D978" s="4"/>
      <c r="E978" s="5"/>
      <c r="F978" s="2"/>
      <c r="G978" s="2"/>
      <c r="H978" s="2"/>
      <c r="I978" s="6"/>
      <c r="J978" s="2"/>
      <c r="K978" s="2"/>
      <c r="L978" s="2"/>
    </row>
    <row r="979" spans="2:12" ht="15.75" customHeight="1" x14ac:dyDescent="0.2">
      <c r="B979" s="2"/>
      <c r="C979" s="3"/>
      <c r="D979" s="4"/>
      <c r="E979" s="5"/>
      <c r="F979" s="2"/>
      <c r="G979" s="2"/>
      <c r="H979" s="2"/>
      <c r="I979" s="6"/>
      <c r="J979" s="2"/>
      <c r="K979" s="2"/>
      <c r="L979" s="2"/>
    </row>
    <row r="980" spans="2:12" ht="15.75" customHeight="1" x14ac:dyDescent="0.2">
      <c r="B980" s="2"/>
      <c r="C980" s="3"/>
      <c r="D980" s="4"/>
      <c r="E980" s="5"/>
      <c r="F980" s="2"/>
      <c r="G980" s="2"/>
      <c r="H980" s="2"/>
      <c r="I980" s="6"/>
      <c r="J980" s="2"/>
      <c r="K980" s="2"/>
      <c r="L980" s="2"/>
    </row>
    <row r="981" spans="2:12" ht="15.75" customHeight="1" x14ac:dyDescent="0.2">
      <c r="B981" s="2"/>
      <c r="C981" s="3"/>
      <c r="D981" s="4"/>
      <c r="E981" s="5"/>
      <c r="F981" s="2"/>
      <c r="G981" s="2"/>
      <c r="H981" s="2"/>
      <c r="I981" s="6"/>
      <c r="J981" s="2"/>
      <c r="K981" s="2"/>
      <c r="L981" s="2"/>
    </row>
    <row r="982" spans="2:12" ht="15.75" customHeight="1" x14ac:dyDescent="0.2">
      <c r="B982" s="2"/>
      <c r="C982" s="3"/>
      <c r="D982" s="4"/>
      <c r="E982" s="5"/>
      <c r="F982" s="2"/>
      <c r="G982" s="2"/>
      <c r="H982" s="2"/>
      <c r="I982" s="6"/>
      <c r="J982" s="2"/>
      <c r="K982" s="2"/>
      <c r="L982" s="2"/>
    </row>
    <row r="983" spans="2:12" ht="15.75" customHeight="1" x14ac:dyDescent="0.2">
      <c r="B983" s="2"/>
      <c r="C983" s="3"/>
      <c r="D983" s="4"/>
      <c r="E983" s="5"/>
      <c r="F983" s="2"/>
      <c r="G983" s="2"/>
      <c r="H983" s="2"/>
      <c r="I983" s="6"/>
      <c r="J983" s="2"/>
      <c r="K983" s="2"/>
      <c r="L983" s="2"/>
    </row>
    <row r="984" spans="2:12" ht="15.75" customHeight="1" x14ac:dyDescent="0.2">
      <c r="B984" s="2"/>
      <c r="C984" s="3"/>
      <c r="D984" s="4"/>
      <c r="E984" s="5"/>
      <c r="F984" s="2"/>
      <c r="G984" s="2"/>
      <c r="H984" s="2"/>
      <c r="I984" s="6"/>
      <c r="J984" s="2"/>
      <c r="K984" s="2"/>
      <c r="L984" s="2"/>
    </row>
    <row r="985" spans="2:12" ht="15.75" customHeight="1" x14ac:dyDescent="0.2">
      <c r="B985" s="2"/>
      <c r="C985" s="3"/>
      <c r="D985" s="4"/>
      <c r="E985" s="5"/>
      <c r="F985" s="2"/>
      <c r="G985" s="2"/>
      <c r="H985" s="2"/>
      <c r="I985" s="6"/>
      <c r="J985" s="2"/>
      <c r="K985" s="2"/>
      <c r="L985" s="2"/>
    </row>
    <row r="986" spans="2:12" ht="15.75" customHeight="1" x14ac:dyDescent="0.2">
      <c r="B986" s="2"/>
      <c r="C986" s="3"/>
      <c r="D986" s="4"/>
      <c r="E986" s="5"/>
      <c r="F986" s="2"/>
      <c r="G986" s="2"/>
      <c r="H986" s="2"/>
      <c r="I986" s="6"/>
      <c r="J986" s="2"/>
      <c r="K986" s="2"/>
      <c r="L986" s="2"/>
    </row>
    <row r="987" spans="2:12" ht="15.75" customHeight="1" x14ac:dyDescent="0.2">
      <c r="B987" s="2"/>
      <c r="C987" s="3"/>
      <c r="D987" s="4"/>
      <c r="E987" s="5"/>
      <c r="F987" s="2"/>
      <c r="G987" s="2"/>
      <c r="H987" s="2"/>
      <c r="I987" s="6"/>
      <c r="J987" s="2"/>
      <c r="K987" s="2"/>
      <c r="L987" s="2"/>
    </row>
    <row r="988" spans="2:12" ht="15.75" customHeight="1" x14ac:dyDescent="0.2">
      <c r="B988" s="2"/>
      <c r="C988" s="3"/>
      <c r="D988" s="4"/>
      <c r="E988" s="5"/>
      <c r="F988" s="2"/>
      <c r="G988" s="2"/>
      <c r="H988" s="2"/>
      <c r="I988" s="6"/>
      <c r="J988" s="2"/>
      <c r="K988" s="2"/>
      <c r="L988" s="2"/>
    </row>
    <row r="989" spans="2:12" ht="15.75" customHeight="1" x14ac:dyDescent="0.2">
      <c r="B989" s="2"/>
      <c r="C989" s="3"/>
      <c r="D989" s="4"/>
      <c r="E989" s="5"/>
      <c r="F989" s="2"/>
      <c r="G989" s="2"/>
      <c r="H989" s="2"/>
      <c r="I989" s="6"/>
      <c r="J989" s="2"/>
      <c r="K989" s="2"/>
      <c r="L989" s="2"/>
    </row>
    <row r="990" spans="2:12" ht="15.75" customHeight="1" x14ac:dyDescent="0.2">
      <c r="B990" s="2"/>
      <c r="C990" s="3"/>
      <c r="D990" s="4"/>
      <c r="E990" s="5"/>
      <c r="F990" s="2"/>
      <c r="G990" s="2"/>
      <c r="H990" s="2"/>
      <c r="I990" s="6"/>
      <c r="J990" s="2"/>
      <c r="K990" s="2"/>
      <c r="L990" s="2"/>
    </row>
    <row r="991" spans="2:12" ht="15.75" customHeight="1" x14ac:dyDescent="0.2">
      <c r="B991" s="2"/>
      <c r="C991" s="3"/>
      <c r="D991" s="4"/>
      <c r="E991" s="5"/>
      <c r="F991" s="2"/>
      <c r="G991" s="2"/>
      <c r="H991" s="2"/>
      <c r="I991" s="6"/>
      <c r="J991" s="2"/>
      <c r="K991" s="2"/>
      <c r="L991" s="2"/>
    </row>
    <row r="992" spans="2:12" ht="15.75" customHeight="1" x14ac:dyDescent="0.2">
      <c r="B992" s="2"/>
      <c r="C992" s="3"/>
      <c r="D992" s="4"/>
      <c r="E992" s="5"/>
      <c r="F992" s="2"/>
      <c r="G992" s="2"/>
      <c r="H992" s="2"/>
      <c r="I992" s="6"/>
      <c r="J992" s="2"/>
      <c r="K992" s="2"/>
      <c r="L992" s="2"/>
    </row>
    <row r="993" spans="2:12" ht="15.75" customHeight="1" x14ac:dyDescent="0.2">
      <c r="B993" s="2"/>
      <c r="C993" s="3"/>
      <c r="D993" s="4"/>
      <c r="E993" s="5"/>
      <c r="F993" s="2"/>
      <c r="G993" s="2"/>
      <c r="H993" s="2"/>
      <c r="I993" s="6"/>
      <c r="J993" s="2"/>
      <c r="K993" s="2"/>
      <c r="L993" s="2"/>
    </row>
    <row r="994" spans="2:12" ht="15.75" customHeight="1" x14ac:dyDescent="0.2">
      <c r="B994" s="2"/>
      <c r="C994" s="3"/>
      <c r="D994" s="4"/>
      <c r="E994" s="5"/>
      <c r="F994" s="2"/>
      <c r="G994" s="2"/>
      <c r="H994" s="2"/>
      <c r="I994" s="6"/>
      <c r="J994" s="2"/>
      <c r="K994" s="2"/>
      <c r="L994" s="2"/>
    </row>
    <row r="995" spans="2:12" ht="15.75" customHeight="1" x14ac:dyDescent="0.2">
      <c r="B995" s="2"/>
      <c r="C995" s="3"/>
      <c r="D995" s="4"/>
      <c r="E995" s="5"/>
      <c r="F995" s="2"/>
      <c r="G995" s="2"/>
      <c r="H995" s="2"/>
      <c r="I995" s="6"/>
      <c r="J995" s="2"/>
      <c r="K995" s="2"/>
      <c r="L995" s="2"/>
    </row>
    <row r="996" spans="2:12" ht="15.75" customHeight="1" x14ac:dyDescent="0.2">
      <c r="B996" s="2"/>
      <c r="C996" s="3"/>
      <c r="D996" s="4"/>
      <c r="E996" s="5"/>
      <c r="F996" s="2"/>
      <c r="G996" s="2"/>
      <c r="H996" s="2"/>
      <c r="I996" s="6"/>
      <c r="J996" s="2"/>
      <c r="K996" s="2"/>
      <c r="L996" s="2"/>
    </row>
    <row r="997" spans="2:12" ht="15.75" customHeight="1" x14ac:dyDescent="0.2">
      <c r="B997" s="2"/>
      <c r="C997" s="3"/>
      <c r="D997" s="4"/>
      <c r="E997" s="5"/>
      <c r="F997" s="2"/>
      <c r="G997" s="2"/>
      <c r="H997" s="2"/>
      <c r="I997" s="6"/>
      <c r="J997" s="2"/>
      <c r="K997" s="2"/>
      <c r="L997" s="2"/>
    </row>
    <row r="998" spans="2:12" ht="15.75" customHeight="1" x14ac:dyDescent="0.2">
      <c r="B998" s="2"/>
      <c r="C998" s="3"/>
      <c r="D998" s="4"/>
      <c r="E998" s="5"/>
      <c r="F998" s="2"/>
      <c r="G998" s="2"/>
      <c r="H998" s="2"/>
      <c r="I998" s="6"/>
      <c r="J998" s="2"/>
      <c r="K998" s="2"/>
      <c r="L998" s="2"/>
    </row>
    <row r="999" spans="2:12" ht="15.75" customHeight="1" x14ac:dyDescent="0.2">
      <c r="B999" s="2"/>
      <c r="C999" s="3"/>
      <c r="D999" s="4"/>
      <c r="E999" s="5"/>
      <c r="F999" s="2"/>
      <c r="G999" s="2"/>
      <c r="H999" s="2"/>
      <c r="I999" s="6"/>
      <c r="J999" s="2"/>
      <c r="K999" s="2"/>
      <c r="L999" s="2"/>
    </row>
    <row r="1000" spans="2:12" ht="15.75" customHeight="1" x14ac:dyDescent="0.2">
      <c r="B1000" s="2"/>
      <c r="C1000" s="3"/>
      <c r="D1000" s="4"/>
      <c r="E1000" s="5"/>
      <c r="F1000" s="2"/>
      <c r="G1000" s="2"/>
      <c r="H1000" s="2"/>
      <c r="I1000" s="6"/>
      <c r="J1000" s="2"/>
      <c r="K1000" s="2"/>
      <c r="L1000" s="2"/>
    </row>
  </sheetData>
  <mergeCells count="2">
    <mergeCell ref="C13:E13"/>
    <mergeCell ref="C15:E15"/>
  </mergeCells>
  <pageMargins left="0.75" right="0.75" top="1" bottom="1" header="0" footer="0"/>
  <pageSetup orientation="landscape"/>
  <headerFooter>
    <oddFooter>&amp;L000000	&amp;P</oddFooter>
  </headerFooter>
  <extLst>
    <ext xmlns:x14="http://schemas.microsoft.com/office/spreadsheetml/2009/9/main" uri="{CCE6A557-97BC-4b89-ADB6-D9C93CAAB3DF}">
      <x14:dataValidations xmlns:xm="http://schemas.microsoft.com/office/excel/2006/main" count="1">
        <x14:dataValidation type="list" allowBlank="1" showErrorMessage="1" xr:uid="{00000000-0002-0000-0000-000000000000}">
          <x14:formula1>
            <xm:f>'Auto Responses'!$J$3:$J$4</xm:f>
          </x14:formula1>
          <xm:sqref>C23 C25:C26 C29:C37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E0B233"/>
  </sheetPr>
  <dimension ref="A1:AH1000"/>
  <sheetViews>
    <sheetView showGridLines="0" topLeftCell="A2" workbookViewId="0"/>
  </sheetViews>
  <sheetFormatPr defaultColWidth="9.19921875" defaultRowHeight="15" customHeight="1" x14ac:dyDescent="0.2"/>
  <cols>
    <col min="1" max="1" width="8.09765625" customWidth="1"/>
    <col min="2" max="2" width="21.69921875" customWidth="1"/>
    <col min="3" max="3" width="27.69921875" customWidth="1"/>
    <col min="4" max="4" width="21.5" customWidth="1"/>
    <col min="5" max="5" width="21.296875" customWidth="1"/>
    <col min="6" max="6" width="17" customWidth="1"/>
    <col min="7" max="7" width="2.19921875" customWidth="1"/>
    <col min="8" max="8" width="6.5" customWidth="1"/>
    <col min="9" max="9" width="8.296875" customWidth="1"/>
    <col min="10" max="10" width="31.09765625" customWidth="1"/>
    <col min="11" max="13" width="22.69921875" customWidth="1"/>
    <col min="14" max="14" width="8.5" customWidth="1"/>
    <col min="15" max="15" width="8.296875" hidden="1" customWidth="1"/>
    <col min="16" max="16" width="8.19921875" hidden="1" customWidth="1"/>
    <col min="17" max="17" width="8.296875" hidden="1" customWidth="1"/>
    <col min="18" max="24" width="8.5" hidden="1" customWidth="1"/>
    <col min="25" max="26" width="8.296875" hidden="1" customWidth="1"/>
    <col min="27" max="28" width="8.5" hidden="1" customWidth="1"/>
    <col min="29" max="29" width="8.19921875" hidden="1" customWidth="1"/>
    <col min="30" max="30" width="8.5" hidden="1" customWidth="1"/>
    <col min="31" max="32" width="8.296875" hidden="1" customWidth="1"/>
    <col min="33" max="34" width="8.5" hidden="1" customWidth="1"/>
  </cols>
  <sheetData>
    <row r="1" spans="1:34" hidden="1" x14ac:dyDescent="0.2">
      <c r="A1" s="223" t="s">
        <v>628</v>
      </c>
      <c r="B1" s="58"/>
      <c r="C1" s="58"/>
      <c r="D1" s="58"/>
      <c r="E1" s="58"/>
      <c r="F1" s="58"/>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row>
    <row r="2" spans="1:34" ht="36" customHeight="1" x14ac:dyDescent="0.2">
      <c r="A2" s="108" t="s">
        <v>629</v>
      </c>
      <c r="B2" s="108"/>
      <c r="C2" s="108"/>
      <c r="D2" s="108"/>
      <c r="E2" s="108"/>
      <c r="F2" s="108"/>
      <c r="G2" s="108"/>
      <c r="H2" s="108"/>
      <c r="I2" s="110"/>
      <c r="J2" s="110"/>
      <c r="K2" s="110" t="str">
        <f>'Auto Responses'!$A$36</f>
        <v>Version 4.1.4</v>
      </c>
      <c r="L2" s="110"/>
      <c r="M2" s="110"/>
      <c r="N2" s="58"/>
      <c r="O2" s="58"/>
      <c r="P2" s="58"/>
      <c r="Q2" s="58"/>
      <c r="R2" s="58"/>
      <c r="S2" s="58"/>
      <c r="T2" s="58"/>
      <c r="U2" s="58"/>
      <c r="V2" s="58"/>
      <c r="W2" s="58"/>
      <c r="X2" s="58"/>
      <c r="Y2" s="58"/>
      <c r="Z2" s="58"/>
      <c r="AA2" s="58"/>
      <c r="AB2" s="58"/>
      <c r="AC2" s="58"/>
      <c r="AD2" s="58"/>
      <c r="AE2" s="58"/>
      <c r="AF2" s="58"/>
      <c r="AG2" s="58"/>
      <c r="AH2" s="58"/>
    </row>
    <row r="3" spans="1:34" ht="22.5" customHeight="1" x14ac:dyDescent="0.2">
      <c r="A3" s="112"/>
      <c r="B3" s="112"/>
      <c r="C3" s="112"/>
      <c r="D3" s="112"/>
      <c r="E3" s="112"/>
      <c r="F3" s="112"/>
      <c r="G3" s="112"/>
      <c r="H3" s="112"/>
      <c r="I3" s="112"/>
      <c r="J3" s="112"/>
      <c r="K3" s="112"/>
      <c r="L3" s="112"/>
      <c r="M3" s="112"/>
      <c r="N3" s="58"/>
      <c r="O3" s="58"/>
      <c r="P3" s="58"/>
      <c r="Q3" s="58"/>
      <c r="R3" s="58"/>
      <c r="S3" s="58"/>
      <c r="T3" s="58"/>
      <c r="U3" s="58"/>
      <c r="V3" s="58"/>
      <c r="W3" s="58"/>
      <c r="X3" s="58"/>
      <c r="Y3" s="58"/>
      <c r="Z3" s="58"/>
      <c r="AA3" s="58"/>
      <c r="AB3" s="58"/>
      <c r="AC3" s="58"/>
      <c r="AD3" s="58"/>
      <c r="AE3" s="58"/>
      <c r="AF3" s="58"/>
      <c r="AG3" s="58"/>
      <c r="AH3" s="58"/>
    </row>
    <row r="4" spans="1:34" ht="36" customHeight="1" x14ac:dyDescent="0.2">
      <c r="A4" s="113" t="s">
        <v>630</v>
      </c>
      <c r="B4" s="114"/>
      <c r="C4" s="114"/>
      <c r="D4" s="114"/>
      <c r="E4" s="114"/>
      <c r="F4" s="114"/>
      <c r="G4" s="114"/>
      <c r="H4" s="114"/>
      <c r="I4" s="114"/>
      <c r="J4" s="114"/>
      <c r="K4" s="114"/>
      <c r="L4" s="114"/>
      <c r="M4" s="114"/>
      <c r="N4" s="58"/>
      <c r="O4" s="58"/>
      <c r="P4" s="58"/>
      <c r="Q4" s="58"/>
      <c r="R4" s="58"/>
      <c r="S4" s="58"/>
      <c r="T4" s="58"/>
      <c r="U4" s="58"/>
      <c r="V4" s="58"/>
      <c r="W4" s="58"/>
      <c r="X4" s="58"/>
      <c r="Y4" s="58"/>
      <c r="Z4" s="58"/>
      <c r="AA4" s="58"/>
      <c r="AB4" s="58"/>
      <c r="AC4" s="58"/>
      <c r="AD4" s="58"/>
      <c r="AE4" s="58"/>
      <c r="AF4" s="58"/>
      <c r="AG4" s="58"/>
      <c r="AH4" s="58"/>
    </row>
    <row r="5" spans="1:34" ht="19.5" customHeight="1" x14ac:dyDescent="0.2">
      <c r="A5" s="22" t="str">
        <f>HLOOKUP($A$4,'Auto Responses'!$H$2:$H$5,2,0)&amp;""</f>
        <v xml:space="preserve">1. The scorecard below reflects those questions marked as "Critical Importance" or those where the "Non-Negotiable" box was checked. </v>
      </c>
      <c r="B5" s="23"/>
      <c r="C5" s="23"/>
      <c r="D5" s="23"/>
      <c r="E5" s="23"/>
      <c r="F5" s="23"/>
      <c r="G5" s="23"/>
      <c r="H5" s="23"/>
      <c r="I5" s="23"/>
      <c r="J5" s="118"/>
      <c r="K5" s="118"/>
      <c r="L5" s="118"/>
      <c r="M5" s="118"/>
      <c r="N5" s="58"/>
      <c r="O5" s="58"/>
      <c r="P5" s="58"/>
      <c r="Q5" s="58"/>
      <c r="R5" s="58"/>
      <c r="S5" s="58"/>
      <c r="T5" s="58"/>
      <c r="U5" s="58"/>
      <c r="V5" s="58"/>
      <c r="W5" s="58"/>
      <c r="X5" s="58"/>
      <c r="Y5" s="58"/>
      <c r="Z5" s="58"/>
      <c r="AA5" s="58"/>
      <c r="AB5" s="58"/>
      <c r="AC5" s="58"/>
      <c r="AD5" s="58"/>
      <c r="AE5" s="58"/>
      <c r="AF5" s="58"/>
      <c r="AG5" s="58"/>
      <c r="AH5" s="58"/>
    </row>
    <row r="6" spans="1:34" ht="19.5" customHeight="1" x14ac:dyDescent="0.2">
      <c r="A6" s="22" t="str">
        <f>HLOOKUP($A$4,'Auto Responses'!$H$2:$H$5,3,0)&amp;""</f>
        <v xml:space="preserve">2. Use these condensed, aggregated views to review those questions that pose the highest risk. </v>
      </c>
      <c r="B6" s="22"/>
      <c r="C6" s="22"/>
      <c r="D6" s="22"/>
      <c r="E6" s="22"/>
      <c r="F6" s="22"/>
      <c r="G6" s="22"/>
      <c r="H6" s="22"/>
      <c r="I6" s="22"/>
      <c r="J6" s="224"/>
      <c r="K6" s="224"/>
      <c r="L6" s="224"/>
      <c r="M6" s="224"/>
      <c r="N6" s="225"/>
      <c r="O6" s="225"/>
      <c r="P6" s="225"/>
      <c r="Q6" s="225"/>
      <c r="R6" s="225"/>
      <c r="S6" s="225"/>
      <c r="T6" s="225"/>
      <c r="U6" s="225"/>
      <c r="V6" s="225"/>
      <c r="W6" s="225"/>
      <c r="X6" s="225"/>
      <c r="Y6" s="225"/>
      <c r="Z6" s="225"/>
      <c r="AA6" s="225"/>
      <c r="AB6" s="225"/>
      <c r="AC6" s="225"/>
      <c r="AD6" s="225"/>
      <c r="AE6" s="225"/>
      <c r="AF6" s="225"/>
      <c r="AG6" s="225"/>
      <c r="AH6" s="225"/>
    </row>
    <row r="7" spans="1:34" ht="19.5" customHeight="1" x14ac:dyDescent="0.2">
      <c r="A7" s="22" t="str">
        <f>HLOOKUP($A$4,'Auto Responses'!$H$2:$H$5,4,0)&amp;""</f>
        <v>3. Changes cannot be made in this sheet. Please make changes in the appropriate "Evaluation" tab.</v>
      </c>
      <c r="B7" s="23"/>
      <c r="C7" s="23"/>
      <c r="D7" s="23"/>
      <c r="E7" s="23"/>
      <c r="F7" s="23"/>
      <c r="G7" s="23"/>
      <c r="H7" s="23"/>
      <c r="I7" s="23"/>
      <c r="J7" s="118"/>
      <c r="K7" s="118"/>
      <c r="L7" s="118"/>
      <c r="M7" s="118"/>
      <c r="N7" s="58"/>
      <c r="O7" s="58"/>
      <c r="P7" s="58"/>
      <c r="Q7" s="58"/>
      <c r="R7" s="58"/>
      <c r="S7" s="58"/>
      <c r="T7" s="58"/>
      <c r="U7" s="58"/>
      <c r="V7" s="58"/>
      <c r="W7" s="58"/>
      <c r="X7" s="58"/>
      <c r="Y7" s="58"/>
      <c r="Z7" s="58"/>
      <c r="AA7" s="58"/>
      <c r="AB7" s="58"/>
      <c r="AC7" s="58"/>
      <c r="AD7" s="58"/>
      <c r="AE7" s="58"/>
      <c r="AF7" s="58"/>
      <c r="AG7" s="58"/>
      <c r="AH7" s="58"/>
    </row>
    <row r="8" spans="1:34" ht="19.5" customHeight="1" x14ac:dyDescent="0.2">
      <c r="A8" s="226" t="s">
        <v>631</v>
      </c>
      <c r="B8" s="23"/>
      <c r="C8" s="23"/>
      <c r="D8" s="23"/>
      <c r="E8" s="23"/>
      <c r="F8" s="23"/>
      <c r="G8" s="23"/>
      <c r="H8" s="23"/>
      <c r="I8" s="23"/>
      <c r="J8" s="118"/>
      <c r="K8" s="118"/>
      <c r="L8" s="118"/>
      <c r="M8" s="118"/>
      <c r="N8" s="58"/>
      <c r="O8" s="58"/>
      <c r="P8" s="58"/>
      <c r="Q8" s="58"/>
      <c r="R8" s="58"/>
      <c r="S8" s="58"/>
      <c r="T8" s="58"/>
      <c r="U8" s="58"/>
      <c r="V8" s="58"/>
      <c r="W8" s="58"/>
      <c r="X8" s="58"/>
      <c r="Y8" s="58"/>
      <c r="Z8" s="58"/>
      <c r="AA8" s="58"/>
      <c r="AB8" s="58"/>
      <c r="AC8" s="58"/>
      <c r="AD8" s="58"/>
      <c r="AE8" s="58"/>
      <c r="AF8" s="58"/>
      <c r="AG8" s="58"/>
      <c r="AH8" s="58"/>
    </row>
    <row r="9" spans="1:34" ht="25.5" customHeight="1" x14ac:dyDescent="0.2">
      <c r="A9" s="119" t="str">
        <f>'START HERE'!$B$13</f>
        <v>Solution Provider Name</v>
      </c>
      <c r="B9" s="120"/>
      <c r="C9" s="121" t="str">
        <f>VLOOKUP($A9,'START HERE'!$B$13:$C$21,2,0)&amp;""</f>
        <v>Leepfrog Technologies, Inc.</v>
      </c>
      <c r="D9" s="122"/>
      <c r="E9" s="227"/>
      <c r="F9" s="125"/>
      <c r="G9" s="125"/>
      <c r="H9" s="126"/>
      <c r="I9" s="125"/>
      <c r="J9" s="125"/>
      <c r="K9" s="127"/>
      <c r="L9" s="127"/>
      <c r="M9" s="127"/>
      <c r="N9" s="127"/>
      <c r="O9" s="127"/>
      <c r="P9" s="127"/>
      <c r="Q9" s="127"/>
      <c r="R9" s="127"/>
      <c r="S9" s="127"/>
      <c r="T9" s="127"/>
      <c r="U9" s="127"/>
      <c r="V9" s="127"/>
      <c r="W9" s="127"/>
      <c r="X9" s="127"/>
      <c r="Y9" s="127"/>
      <c r="Z9" s="127"/>
      <c r="AA9" s="127"/>
      <c r="AB9" s="127"/>
      <c r="AC9" s="127"/>
      <c r="AD9" s="127"/>
      <c r="AE9" s="127"/>
      <c r="AF9" s="127"/>
      <c r="AG9" s="127"/>
      <c r="AH9" s="127"/>
    </row>
    <row r="10" spans="1:34" ht="25.5" customHeight="1" x14ac:dyDescent="0.2">
      <c r="A10" s="128" t="str">
        <f>'START HERE'!$B$16</f>
        <v>Solution Provider Contact Name</v>
      </c>
      <c r="B10" s="129"/>
      <c r="C10" s="130" t="str">
        <f>VLOOKUP($A10,'START HERE'!$B$13:$C$21,2,0)&amp;""</f>
        <v>Cyndi Showalter</v>
      </c>
      <c r="D10" s="131"/>
      <c r="E10" s="228"/>
      <c r="F10" s="125"/>
      <c r="G10" s="125"/>
      <c r="H10" s="126"/>
      <c r="I10" s="125"/>
      <c r="J10" s="125"/>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row>
    <row r="11" spans="1:34" ht="25.5" customHeight="1" x14ac:dyDescent="0.2">
      <c r="A11" s="128" t="str">
        <f>'START HERE'!$B$17</f>
        <v>Solution Provider Contact Title</v>
      </c>
      <c r="B11" s="129"/>
      <c r="C11" s="130" t="str">
        <f>VLOOKUP($A11,'START HERE'!$B$13:$C$21,2,0)&amp;""</f>
        <v>Contracts &amp; Licensing - Business Analyst</v>
      </c>
      <c r="D11" s="131"/>
      <c r="E11" s="228"/>
      <c r="F11" s="125"/>
      <c r="G11" s="125"/>
      <c r="H11" s="126"/>
      <c r="I11" s="125"/>
      <c r="J11" s="125"/>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row>
    <row r="12" spans="1:34" ht="25.5" customHeight="1" x14ac:dyDescent="0.2">
      <c r="A12" s="128" t="str">
        <f>'START HERE'!$B$18</f>
        <v>Solution Provider Contact Email</v>
      </c>
      <c r="B12" s="129"/>
      <c r="C12" s="130" t="str">
        <f>VLOOKUP($A12,'START HERE'!$B$13:$C$21,2,0)&amp;""</f>
        <v>cshowalter@leepfrog.com</v>
      </c>
      <c r="D12" s="131"/>
      <c r="E12" s="228"/>
      <c r="F12" s="229"/>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row>
    <row r="13" spans="1:34" ht="25.5" customHeight="1" x14ac:dyDescent="0.2">
      <c r="A13" s="128" t="str">
        <f>'START HERE'!$B$14</f>
        <v>Solution Name</v>
      </c>
      <c r="B13" s="129"/>
      <c r="C13" s="130" t="str">
        <f>VLOOKUP($A13,'START HERE'!$B$13:$C$21,2,0)&amp;""</f>
        <v>CourseLeaf</v>
      </c>
      <c r="D13" s="131"/>
      <c r="E13" s="228"/>
      <c r="F13" s="229"/>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row>
    <row r="14" spans="1:34" ht="25.5" customHeight="1" x14ac:dyDescent="0.2">
      <c r="A14" s="128" t="str">
        <f>'START HERE'!$B$15</f>
        <v>Solution Description</v>
      </c>
      <c r="B14" s="129"/>
      <c r="C14" s="130" t="str">
        <f>VLOOKUP($A14,'START HERE'!$B$13:$C$21,2,0)&amp;""</f>
        <v>CourseLeaf is an innovative academic operations platform for higher education that streamlines curriculum management, catalog publication, academic scheduling, advising and registration, and syllabi management to improve efficiency, accuracy, and student success. The five products supported by CourseLeaf are CAT, CIM, CLSS, PATH, and SYL</v>
      </c>
      <c r="D14" s="131"/>
      <c r="E14" s="228"/>
      <c r="F14" s="229"/>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row>
    <row r="15" spans="1:34" ht="25.5" customHeight="1" x14ac:dyDescent="0.2">
      <c r="A15" s="134" t="s">
        <v>584</v>
      </c>
      <c r="B15" s="135"/>
      <c r="C15" s="136">
        <f>'START HERE'!$C$3</f>
        <v>0</v>
      </c>
      <c r="D15" s="137"/>
      <c r="E15" s="230"/>
      <c r="F15" s="229"/>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row>
    <row r="16" spans="1:34" x14ac:dyDescent="0.2">
      <c r="A16" s="92" t="s">
        <v>632</v>
      </c>
      <c r="B16" s="58"/>
      <c r="C16" s="231"/>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row>
    <row r="17" spans="1:34" ht="24" customHeight="1" x14ac:dyDescent="0.2">
      <c r="A17" s="141"/>
      <c r="B17" s="141"/>
      <c r="C17" s="141"/>
      <c r="D17" s="142"/>
      <c r="E17" s="142"/>
      <c r="F17" s="142"/>
      <c r="G17" s="142"/>
      <c r="H17" s="142"/>
      <c r="I17" s="142"/>
      <c r="J17" s="142"/>
      <c r="K17" s="142"/>
      <c r="L17" s="142"/>
      <c r="M17" s="142"/>
      <c r="N17" s="142"/>
      <c r="O17" s="142"/>
      <c r="P17" s="142"/>
      <c r="Q17" s="142"/>
      <c r="R17" s="142"/>
      <c r="S17" s="142"/>
      <c r="T17" s="142"/>
      <c r="U17" s="142"/>
      <c r="V17" s="142"/>
      <c r="W17" s="142"/>
      <c r="X17" s="142"/>
      <c r="Y17" s="142"/>
      <c r="Z17" s="142"/>
      <c r="AA17" s="142"/>
      <c r="AB17" s="142"/>
      <c r="AC17" s="142"/>
      <c r="AD17" s="142"/>
      <c r="AE17" s="142"/>
      <c r="AF17" s="142"/>
      <c r="AG17" s="142"/>
      <c r="AH17" s="142"/>
    </row>
    <row r="18" spans="1:34" ht="36.75" customHeight="1" x14ac:dyDescent="0.2">
      <c r="A18" s="58"/>
      <c r="B18" s="144" t="s">
        <v>586</v>
      </c>
      <c r="C18" s="145" t="s">
        <v>633</v>
      </c>
      <c r="D18" s="146" t="s">
        <v>588</v>
      </c>
      <c r="E18" s="147" t="s">
        <v>589</v>
      </c>
      <c r="F18" s="232" t="s">
        <v>590</v>
      </c>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row>
    <row r="19" spans="1:34" ht="36.75" customHeight="1" x14ac:dyDescent="0.2">
      <c r="A19" s="151"/>
      <c r="B19" s="233" t="s">
        <v>634</v>
      </c>
      <c r="C19" s="234">
        <f>SUM('(backend scoring)'!$Q$3:$Q$333)</f>
        <v>0</v>
      </c>
      <c r="D19" s="235">
        <f>SUMIF('(backend scoring)'!$Q$3:$Q$333,1,'(backend scoring)'!$O$3:$O$333)</f>
        <v>0</v>
      </c>
      <c r="E19" s="235">
        <f>SUMIF('(backend scoring)'!$Q$3:$Q$333,1,'(backend scoring)'!$P$3:$P$333)</f>
        <v>0</v>
      </c>
      <c r="F19" s="236" t="str">
        <f>IF(D19=0,'Auto Responses'!$J$5,E19/D19)</f>
        <v>N/A</v>
      </c>
      <c r="G19" s="151"/>
      <c r="H19" s="151"/>
      <c r="I19" s="151"/>
      <c r="J19" s="151"/>
      <c r="K19" s="151"/>
      <c r="L19" s="151"/>
      <c r="M19" s="151"/>
      <c r="N19" s="151"/>
      <c r="O19" s="151"/>
      <c r="P19" s="151"/>
      <c r="Q19" s="151"/>
      <c r="R19" s="151"/>
      <c r="S19" s="151"/>
      <c r="T19" s="151"/>
      <c r="U19" s="151"/>
      <c r="V19" s="151"/>
      <c r="W19" s="151"/>
      <c r="X19" s="151"/>
      <c r="Y19" s="151"/>
      <c r="Z19" s="151"/>
      <c r="AA19" s="151"/>
      <c r="AB19" s="151"/>
      <c r="AC19" s="151"/>
      <c r="AD19" s="151"/>
      <c r="AE19" s="151"/>
      <c r="AF19" s="151"/>
      <c r="AG19" s="151"/>
      <c r="AH19" s="151"/>
    </row>
    <row r="20" spans="1:34" ht="36.75" customHeight="1" x14ac:dyDescent="0.2">
      <c r="A20" s="151"/>
      <c r="B20" s="233" t="s">
        <v>635</v>
      </c>
      <c r="C20" s="234">
        <f>SUM('(backend scoring)'!$T$3:$T$333)</f>
        <v>87</v>
      </c>
      <c r="D20" s="235">
        <f>SUMIF('(backend scoring)'!$N$3:$N$333,1,'(backend scoring)'!$O$3:$O$333)</f>
        <v>1560</v>
      </c>
      <c r="E20" s="235">
        <f>SUMIF('(backend scoring)'!$N$3:$N$333,1,'(backend scoring)'!$P$3:$P$333)</f>
        <v>1260</v>
      </c>
      <c r="F20" s="236">
        <f>IF(D20=0,'Auto Responses'!$J$5,E20/D20)</f>
        <v>0.80769230769230771</v>
      </c>
      <c r="G20" s="49" t="s">
        <v>31</v>
      </c>
      <c r="H20" s="151"/>
      <c r="I20" s="151"/>
      <c r="J20" s="151"/>
      <c r="K20" s="151"/>
      <c r="L20" s="151"/>
      <c r="M20" s="151"/>
      <c r="N20" s="151"/>
      <c r="O20" s="151"/>
      <c r="P20" s="151"/>
      <c r="Q20" s="151"/>
      <c r="R20" s="151"/>
      <c r="S20" s="151"/>
      <c r="T20" s="151"/>
      <c r="U20" s="151"/>
      <c r="V20" s="151"/>
      <c r="W20" s="151"/>
      <c r="X20" s="151"/>
      <c r="Y20" s="151"/>
      <c r="Z20" s="151"/>
      <c r="AA20" s="151"/>
      <c r="AB20" s="151"/>
      <c r="AC20" s="151"/>
      <c r="AD20" s="151"/>
      <c r="AE20" s="151"/>
      <c r="AF20" s="151"/>
      <c r="AG20" s="151"/>
      <c r="AH20" s="151"/>
    </row>
    <row r="21" spans="1:34" ht="15.75" customHeight="1" x14ac:dyDescent="0.2"/>
    <row r="22" spans="1:34" ht="15.75" customHeight="1" x14ac:dyDescent="0.2"/>
    <row r="23" spans="1:34" ht="34.5" customHeight="1" x14ac:dyDescent="0.2">
      <c r="A23" s="237" t="s">
        <v>636</v>
      </c>
      <c r="B23" s="238"/>
      <c r="C23" s="238"/>
      <c r="D23" s="238"/>
      <c r="E23" s="238"/>
      <c r="F23" s="239"/>
      <c r="G23" s="240"/>
      <c r="H23" s="237" t="s">
        <v>637</v>
      </c>
      <c r="I23" s="238"/>
      <c r="J23" s="238"/>
      <c r="K23" s="238"/>
      <c r="L23" s="238"/>
      <c r="M23" s="239"/>
    </row>
    <row r="24" spans="1:34" ht="34.5" customHeight="1" x14ac:dyDescent="0.2">
      <c r="A24" s="241"/>
      <c r="B24" s="242" t="s">
        <v>638</v>
      </c>
      <c r="C24" s="242" t="s">
        <v>620</v>
      </c>
      <c r="D24" s="242" t="s">
        <v>21</v>
      </c>
      <c r="E24" s="242" t="s">
        <v>22</v>
      </c>
      <c r="F24" s="243" t="s">
        <v>24</v>
      </c>
      <c r="G24" s="244"/>
      <c r="H24" s="241"/>
      <c r="I24" s="242" t="s">
        <v>638</v>
      </c>
      <c r="J24" s="242" t="s">
        <v>620</v>
      </c>
      <c r="K24" s="242" t="s">
        <v>21</v>
      </c>
      <c r="L24" s="242" t="s">
        <v>22</v>
      </c>
      <c r="M24" s="243" t="s">
        <v>24</v>
      </c>
    </row>
    <row r="25" spans="1:34" ht="96.75" customHeight="1" x14ac:dyDescent="0.2">
      <c r="A25" s="66">
        <v>1</v>
      </c>
      <c r="B25" s="66" t="e">
        <f t="array" aca="1" ref="B25" ca="1">_xludf.XLOOKUP($A25,'(backend scoring)'!$V$2:$V$333,'(backend scoring)'!$A$2:$A$333,"")</f>
        <v>#NAME?</v>
      </c>
      <c r="C25" s="66" t="str">
        <f ca="1">IFERROR(VLOOKUP($B25,'Institution Evaluation'!$A$55:$F$345,2,0),IFERROR(VLOOKUP($B25,'Privacy Analyst Evaluation'!$A$46:$F$120,2,0),""))&amp;""</f>
        <v/>
      </c>
      <c r="D25" s="66" t="str">
        <f ca="1">IFERROR(VLOOKUP($B25,'Institution Evaluation'!$A$55:$F$345,3,0),IFERROR(VLOOKUP($B25,'Privacy Analyst Evaluation'!$A$46:$F$120,3,0),""))&amp;""</f>
        <v/>
      </c>
      <c r="E25" s="66" t="str">
        <f ca="1">IFERROR(VLOOKUP($B25,'Institution Evaluation'!$A$55:$F$345,4,0),IFERROR(VLOOKUP($B25,'Privacy Analyst Evaluation'!$A$46:$F$120,4,0),""))&amp;""</f>
        <v/>
      </c>
      <c r="F25" s="66" t="str">
        <f ca="1">IFERROR(VLOOKUP($B25,'Institution Evaluation'!$A$55:$F$345,6,0),IFERROR(VLOOKUP($B25,'Privacy Analyst Evaluation'!$A$46:$F$120,6,0),""))&amp;""</f>
        <v/>
      </c>
      <c r="G25" s="245"/>
      <c r="H25" s="66">
        <v>1</v>
      </c>
      <c r="I25" s="66" t="e">
        <f t="array" aca="1" ref="I25" ca="1">_xludf.XLOOKUP($H25,'(backend scoring)'!$S$2:$S$333,'(backend scoring)'!$A$2:$A$333,"")</f>
        <v>#NAME?</v>
      </c>
      <c r="J25" s="66" t="str">
        <f ca="1">IFERROR(VLOOKUP($I25,'Institution Evaluation'!$A$55:$F$345,2,0),IFERROR(VLOOKUP($I25,'Privacy Analyst Evaluation'!$A$46:$F$120,2,0),""))&amp;""</f>
        <v/>
      </c>
      <c r="K25" s="66" t="str">
        <f ca="1">IFERROR(VLOOKUP($I25,'Institution Evaluation'!$A$55:$F$345,3,0),IFERROR(VLOOKUP($I25,'Privacy Analyst Evaluation'!$A$46:$F$120,3,0),""))&amp;""</f>
        <v/>
      </c>
      <c r="L25" s="66" t="str">
        <f ca="1">IFERROR(VLOOKUP($I25,'Institution Evaluation'!$A$55:$F$345,4,0),IFERROR(VLOOKUP($I25,'Privacy Analyst Evaluation'!$A$46:$F$120,4,0),""))&amp;""</f>
        <v/>
      </c>
      <c r="M25" s="66" t="str">
        <f ca="1">IFERROR(VLOOKUP($I25,'Institution Evaluation'!$A$55:$F$345,6,0),IFERROR(VLOOKUP($I25,'Privacy Analyst Evaluation'!$A$46:$F$120,6,0),""))&amp;""</f>
        <v/>
      </c>
    </row>
    <row r="26" spans="1:34" ht="64.5" customHeight="1" x14ac:dyDescent="0.2">
      <c r="A26" s="66">
        <f>IFERROR(IF($A25+1&gt;'(backend scoring)'!$T$335,"",$A25+1),"")</f>
        <v>2</v>
      </c>
      <c r="B26" s="66" t="e">
        <f t="array" aca="1" ref="B26" ca="1">_xludf.XLOOKUP($A26,'(backend scoring)'!$V$2:$V$333,'(backend scoring)'!$A$2:$A$333,"")</f>
        <v>#NAME?</v>
      </c>
      <c r="C26" s="66" t="str">
        <f ca="1">IFERROR(VLOOKUP($B26,'Institution Evaluation'!$A$55:$F$345,2,0),IFERROR(VLOOKUP($B26,'Privacy Analyst Evaluation'!$A$46:$F$120,2,0),""))&amp;""</f>
        <v/>
      </c>
      <c r="D26" s="66" t="str">
        <f ca="1">IFERROR(VLOOKUP($B26,'Institution Evaluation'!$A$55:$F$345,3,0),IFERROR(VLOOKUP($B26,'Privacy Analyst Evaluation'!$A$46:$F$120,3,0),""))&amp;""</f>
        <v/>
      </c>
      <c r="E26" s="66" t="str">
        <f ca="1">IFERROR(VLOOKUP($B26,'Institution Evaluation'!$A$55:$F$345,4,0),IFERROR(VLOOKUP($B26,'Privacy Analyst Evaluation'!$A$46:$F$120,4,0),""))&amp;""</f>
        <v/>
      </c>
      <c r="F26" s="66" t="str">
        <f ca="1">IFERROR(VLOOKUP($B26,'Institution Evaluation'!$A$55:$F$345,6,0),IFERROR(VLOOKUP($B26,'Privacy Analyst Evaluation'!$A$46:$F$120,6,0),""))&amp;""</f>
        <v/>
      </c>
      <c r="G26" s="245"/>
      <c r="H26" s="66" t="str">
        <f>IFERROR(IF($H25+1&gt;'(backend scoring)'!$Q$335,"",$H25+1),"")</f>
        <v/>
      </c>
      <c r="I26" s="66" t="e">
        <f t="array" aca="1" ref="I26" ca="1">_xludf.XLOOKUP($H26,'(backend scoring)'!$S$2:$S$333,'(backend scoring)'!$A$2:$A$333,"")</f>
        <v>#NAME?</v>
      </c>
      <c r="J26" s="66" t="str">
        <f ca="1">IFERROR(VLOOKUP($I26,'Institution Evaluation'!$A$55:$F$345,2,0),IFERROR(VLOOKUP($I26,'Privacy Analyst Evaluation'!$A$46:$F$120,2,0),""))</f>
        <v/>
      </c>
      <c r="K26" s="66" t="str">
        <f ca="1">IFERROR(VLOOKUP($I26,'Institution Evaluation'!$A$55:$F$345,3,0),IFERROR(VLOOKUP($I26,'Privacy Analyst Evaluation'!$A$46:$F$120,3,0),""))&amp;""</f>
        <v/>
      </c>
      <c r="L26" s="66" t="str">
        <f ca="1">IFERROR(VLOOKUP($I26,'Institution Evaluation'!$A$55:$F$345,4,0),IFERROR(VLOOKUP($I26,'Privacy Analyst Evaluation'!$A$46:$F$120,4,0),""))&amp;""</f>
        <v/>
      </c>
      <c r="M26" s="66" t="str">
        <f ca="1">IFERROR(VLOOKUP($I26,'Institution Evaluation'!$A$55:$F$345,6,0),IFERROR(VLOOKUP($I26,'Privacy Analyst Evaluation'!$A$46:$F$120,6,0),""))&amp;""</f>
        <v/>
      </c>
    </row>
    <row r="27" spans="1:34" ht="66.75" customHeight="1" x14ac:dyDescent="0.2">
      <c r="A27" s="66">
        <f>IFERROR(IF($A26+1&gt;'(backend scoring)'!$T$335,"",$A26+1),"")</f>
        <v>3</v>
      </c>
      <c r="B27" s="66" t="e">
        <f t="array" aca="1" ref="B27" ca="1">_xludf.XLOOKUP($A27,'(backend scoring)'!$V$2:$V$333,'(backend scoring)'!$A$2:$A$333,"")</f>
        <v>#NAME?</v>
      </c>
      <c r="C27" s="66" t="str">
        <f ca="1">IFERROR(VLOOKUP($B27,'Institution Evaluation'!$A$55:$F$345,2,0),IFERROR(VLOOKUP($B27,'Privacy Analyst Evaluation'!$A$46:$F$120,2,0),""))&amp;""</f>
        <v/>
      </c>
      <c r="D27" s="66" t="str">
        <f ca="1">IFERROR(VLOOKUP($B27,'Institution Evaluation'!$A$55:$F$345,3,0),IFERROR(VLOOKUP($B27,'Privacy Analyst Evaluation'!$A$46:$F$120,3,0),""))&amp;""</f>
        <v/>
      </c>
      <c r="E27" s="66" t="str">
        <f ca="1">IFERROR(VLOOKUP($B27,'Institution Evaluation'!$A$55:$F$345,4,0),IFERROR(VLOOKUP($B27,'Privacy Analyst Evaluation'!$A$46:$F$120,4,0),""))&amp;""</f>
        <v/>
      </c>
      <c r="F27" s="66" t="str">
        <f ca="1">IFERROR(VLOOKUP($B27,'Institution Evaluation'!$A$55:$F$345,6,0),IFERROR(VLOOKUP($B27,'Privacy Analyst Evaluation'!$A$46:$F$120,6,0),""))&amp;""</f>
        <v/>
      </c>
      <c r="G27" s="245"/>
      <c r="H27" s="66" t="str">
        <f>IFERROR(IF($H26+1&gt;'(backend scoring)'!$Q$335,"",$H26+1),"")</f>
        <v/>
      </c>
      <c r="I27" s="66" t="e">
        <f t="array" aca="1" ref="I27" ca="1">_xludf.XLOOKUP($H27,'(backend scoring)'!$S$2:$S$333,'(backend scoring)'!$A$2:$A$333,"")</f>
        <v>#NAME?</v>
      </c>
      <c r="J27" s="66" t="str">
        <f ca="1">IFERROR(VLOOKUP($I27,'Institution Evaluation'!$A$55:$F$345,2,0),IFERROR(VLOOKUP($I27,'Privacy Analyst Evaluation'!$A$46:$F$120,2,0),""))</f>
        <v/>
      </c>
      <c r="K27" s="66" t="str">
        <f ca="1">IFERROR(VLOOKUP($I27,'Institution Evaluation'!$A$55:$F$345,3,0),IFERROR(VLOOKUP($I27,'Privacy Analyst Evaluation'!$A$46:$F$120,3,0),""))&amp;""</f>
        <v/>
      </c>
      <c r="L27" s="66" t="str">
        <f ca="1">IFERROR(VLOOKUP($I27,'Institution Evaluation'!$A$55:$F$345,4,0),IFERROR(VLOOKUP($I27,'Privacy Analyst Evaluation'!$A$46:$F$120,4,0),""))&amp;""</f>
        <v/>
      </c>
      <c r="M27" s="66" t="str">
        <f ca="1">IFERROR(VLOOKUP($I27,'Institution Evaluation'!$A$55:$F$345,6,0),IFERROR(VLOOKUP($I27,'Privacy Analyst Evaluation'!$A$46:$F$120,6,0),""))&amp;""</f>
        <v/>
      </c>
    </row>
    <row r="28" spans="1:34" ht="15.75" customHeight="1" x14ac:dyDescent="0.2">
      <c r="A28" s="66">
        <f>IFERROR(IF($A27+1&gt;'(backend scoring)'!$T$335,"",$A27+1),"")</f>
        <v>4</v>
      </c>
      <c r="B28" s="66" t="e">
        <f t="array" aca="1" ref="B28" ca="1">_xludf.XLOOKUP($A28,'(backend scoring)'!$V$2:$V$333,'(backend scoring)'!$A$2:$A$333,"")</f>
        <v>#NAME?</v>
      </c>
      <c r="C28" s="66" t="str">
        <f ca="1">IFERROR(VLOOKUP($B28,'Institution Evaluation'!$A$55:$F$345,2,0),IFERROR(VLOOKUP($B28,'Privacy Analyst Evaluation'!$A$46:$F$120,2,0),""))&amp;""</f>
        <v/>
      </c>
      <c r="D28" s="66" t="str">
        <f ca="1">IFERROR(VLOOKUP($B28,'Institution Evaluation'!$A$55:$F$345,3,0),IFERROR(VLOOKUP($B28,'Privacy Analyst Evaluation'!$A$46:$F$120,3,0),""))&amp;""</f>
        <v/>
      </c>
      <c r="E28" s="66" t="str">
        <f ca="1">IFERROR(VLOOKUP($B28,'Institution Evaluation'!$A$55:$F$345,4,0),IFERROR(VLOOKUP($B28,'Privacy Analyst Evaluation'!$A$46:$F$120,4,0),""))&amp;""</f>
        <v/>
      </c>
      <c r="F28" s="66" t="str">
        <f ca="1">IFERROR(VLOOKUP($B28,'Institution Evaluation'!$A$55:$F$345,6,0),IFERROR(VLOOKUP($B28,'Privacy Analyst Evaluation'!$A$46:$F$120,6,0),""))&amp;""</f>
        <v/>
      </c>
      <c r="G28" s="245"/>
      <c r="H28" s="66" t="str">
        <f>IFERROR(IF($H27+1&gt;'(backend scoring)'!$Q$335,"",$H27+1),"")</f>
        <v/>
      </c>
      <c r="I28" s="66" t="e">
        <f t="array" aca="1" ref="I28" ca="1">_xludf.XLOOKUP($H28,'(backend scoring)'!$S$2:$S$333,'(backend scoring)'!$A$2:$A$333,"")</f>
        <v>#NAME?</v>
      </c>
      <c r="J28" s="66" t="str">
        <f ca="1">IFERROR(VLOOKUP($I28,'Institution Evaluation'!$A$55:$F$345,2,0),IFERROR(VLOOKUP($I28,'Privacy Analyst Evaluation'!$A$46:$F$120,2,0),""))</f>
        <v/>
      </c>
      <c r="K28" s="66" t="str">
        <f ca="1">IFERROR(VLOOKUP($I28,'Institution Evaluation'!$A$55:$F$345,3,0),IFERROR(VLOOKUP($I28,'Privacy Analyst Evaluation'!$A$46:$F$120,3,0),""))&amp;""</f>
        <v/>
      </c>
      <c r="L28" s="66" t="str">
        <f ca="1">IFERROR(VLOOKUP($I28,'Institution Evaluation'!$A$55:$F$345,4,0),IFERROR(VLOOKUP($I28,'Privacy Analyst Evaluation'!$A$46:$F$120,4,0),""))&amp;""</f>
        <v/>
      </c>
      <c r="M28" s="66" t="str">
        <f ca="1">IFERROR(VLOOKUP($I28,'Institution Evaluation'!$A$55:$F$345,6,0),IFERROR(VLOOKUP($I28,'Privacy Analyst Evaluation'!$A$46:$F$120,6,0),""))&amp;""</f>
        <v/>
      </c>
    </row>
    <row r="29" spans="1:34" ht="15.75" customHeight="1" x14ac:dyDescent="0.2">
      <c r="A29" s="66">
        <f>IFERROR(IF($A28+1&gt;'(backend scoring)'!$T$335,"",$A28+1),"")</f>
        <v>5</v>
      </c>
      <c r="B29" s="66" t="e">
        <f t="array" aca="1" ref="B29" ca="1">_xludf.XLOOKUP($A29,'(backend scoring)'!$V$2:$V$333,'(backend scoring)'!$A$2:$A$333,"")</f>
        <v>#NAME?</v>
      </c>
      <c r="C29" s="66" t="str">
        <f ca="1">IFERROR(VLOOKUP($B29,'Institution Evaluation'!$A$55:$F$345,2,0),IFERROR(VLOOKUP($B29,'Privacy Analyst Evaluation'!$A$46:$F$120,2,0),""))&amp;""</f>
        <v/>
      </c>
      <c r="D29" s="66" t="str">
        <f ca="1">IFERROR(VLOOKUP($B29,'Institution Evaluation'!$A$55:$F$345,3,0),IFERROR(VLOOKUP($B29,'Privacy Analyst Evaluation'!$A$46:$F$120,3,0),""))&amp;""</f>
        <v/>
      </c>
      <c r="E29" s="66" t="str">
        <f ca="1">IFERROR(VLOOKUP($B29,'Institution Evaluation'!$A$55:$F$345,4,0),IFERROR(VLOOKUP($B29,'Privacy Analyst Evaluation'!$A$46:$F$120,4,0),""))&amp;""</f>
        <v/>
      </c>
      <c r="F29" s="66" t="str">
        <f ca="1">IFERROR(VLOOKUP($B29,'Institution Evaluation'!$A$55:$F$345,6,0),IFERROR(VLOOKUP($B29,'Privacy Analyst Evaluation'!$A$46:$F$120,6,0),""))&amp;""</f>
        <v/>
      </c>
      <c r="G29" s="245"/>
      <c r="H29" s="66" t="str">
        <f>IFERROR(IF($H28+1&gt;'(backend scoring)'!$Q$335,"",$H28+1),"")</f>
        <v/>
      </c>
      <c r="I29" s="66" t="e">
        <f t="array" aca="1" ref="I29" ca="1">_xludf.XLOOKUP($H29,'(backend scoring)'!$S$2:$S$333,'(backend scoring)'!$A$2:$A$333,"")</f>
        <v>#NAME?</v>
      </c>
      <c r="J29" s="66" t="str">
        <f ca="1">IFERROR(VLOOKUP($I29,'Institution Evaluation'!$A$55:$F$345,2,0),IFERROR(VLOOKUP($I29,'Privacy Analyst Evaluation'!$A$46:$F$120,2,0),""))</f>
        <v/>
      </c>
      <c r="K29" s="66" t="str">
        <f ca="1">IFERROR(VLOOKUP($I29,'Institution Evaluation'!$A$55:$F$345,3,0),IFERROR(VLOOKUP($I29,'Privacy Analyst Evaluation'!$A$46:$F$120,3,0),""))&amp;""</f>
        <v/>
      </c>
      <c r="L29" s="66" t="str">
        <f ca="1">IFERROR(VLOOKUP($I29,'Institution Evaluation'!$A$55:$F$345,4,0),IFERROR(VLOOKUP($I29,'Privacy Analyst Evaluation'!$A$46:$F$120,4,0),""))&amp;""</f>
        <v/>
      </c>
      <c r="M29" s="66" t="str">
        <f ca="1">IFERROR(VLOOKUP($I29,'Institution Evaluation'!$A$55:$F$345,6,0),IFERROR(VLOOKUP($I29,'Privacy Analyst Evaluation'!$A$46:$F$120,6,0),""))&amp;""</f>
        <v/>
      </c>
    </row>
    <row r="30" spans="1:34" ht="15.75" customHeight="1" x14ac:dyDescent="0.2">
      <c r="A30" s="66">
        <f>IFERROR(IF($A29+1&gt;'(backend scoring)'!$T$335,"",$A29+1),"")</f>
        <v>6</v>
      </c>
      <c r="B30" s="66" t="e">
        <f t="array" aca="1" ref="B30" ca="1">_xludf.XLOOKUP($A30,'(backend scoring)'!$V$2:$V$333,'(backend scoring)'!$A$2:$A$333,"")</f>
        <v>#NAME?</v>
      </c>
      <c r="C30" s="66" t="str">
        <f ca="1">IFERROR(VLOOKUP($B30,'Institution Evaluation'!$A$55:$F$345,2,0),IFERROR(VLOOKUP($B30,'Privacy Analyst Evaluation'!$A$46:$F$120,2,0),""))&amp;""</f>
        <v/>
      </c>
      <c r="D30" s="66" t="str">
        <f ca="1">IFERROR(VLOOKUP($B30,'Institution Evaluation'!$A$55:$F$345,3,0),IFERROR(VLOOKUP($B30,'Privacy Analyst Evaluation'!$A$46:$F$120,3,0),""))&amp;""</f>
        <v/>
      </c>
      <c r="E30" s="66" t="str">
        <f ca="1">IFERROR(VLOOKUP($B30,'Institution Evaluation'!$A$55:$F$345,4,0),IFERROR(VLOOKUP($B30,'Privacy Analyst Evaluation'!$A$46:$F$120,4,0),""))&amp;""</f>
        <v/>
      </c>
      <c r="F30" s="66" t="str">
        <f ca="1">IFERROR(VLOOKUP($B30,'Institution Evaluation'!$A$55:$F$345,6,0),IFERROR(VLOOKUP($B30,'Privacy Analyst Evaluation'!$A$46:$F$120,6,0),""))&amp;""</f>
        <v/>
      </c>
      <c r="G30" s="245"/>
      <c r="H30" s="66" t="str">
        <f>IFERROR(IF($H29+1&gt;'(backend scoring)'!$Q$335,"",$H29+1),"")</f>
        <v/>
      </c>
      <c r="I30" s="66" t="e">
        <f t="array" aca="1" ref="I30" ca="1">_xludf.XLOOKUP($H30,'(backend scoring)'!$S$2:$S$333,'(backend scoring)'!$A$2:$A$333,"")</f>
        <v>#NAME?</v>
      </c>
      <c r="J30" s="66" t="str">
        <f ca="1">IFERROR(VLOOKUP($I30,'Institution Evaluation'!$A$55:$F$345,2,0),IFERROR(VLOOKUP($I30,'Privacy Analyst Evaluation'!$A$46:$F$120,2,0),""))</f>
        <v/>
      </c>
      <c r="K30" s="66" t="str">
        <f ca="1">IFERROR(VLOOKUP($I30,'Institution Evaluation'!$A$55:$F$345,3,0),IFERROR(VLOOKUP($I30,'Privacy Analyst Evaluation'!$A$46:$F$120,3,0),""))&amp;""</f>
        <v/>
      </c>
      <c r="L30" s="66" t="str">
        <f ca="1">IFERROR(VLOOKUP($I30,'Institution Evaluation'!$A$55:$F$345,4,0),IFERROR(VLOOKUP($I30,'Privacy Analyst Evaluation'!$A$46:$F$120,4,0),""))&amp;""</f>
        <v/>
      </c>
      <c r="M30" s="66" t="str">
        <f ca="1">IFERROR(VLOOKUP($I30,'Institution Evaluation'!$A$55:$F$345,6,0),IFERROR(VLOOKUP($I30,'Privacy Analyst Evaluation'!$A$46:$F$120,6,0),""))&amp;""</f>
        <v/>
      </c>
    </row>
    <row r="31" spans="1:34" ht="15.75" customHeight="1" x14ac:dyDescent="0.2">
      <c r="A31" s="66">
        <f>IFERROR(IF($A30+1&gt;'(backend scoring)'!$T$335,"",$A30+1),"")</f>
        <v>7</v>
      </c>
      <c r="B31" s="66" t="e">
        <f t="array" aca="1" ref="B31" ca="1">_xludf.XLOOKUP($A31,'(backend scoring)'!$V$2:$V$333,'(backend scoring)'!$A$2:$A$333,"")</f>
        <v>#NAME?</v>
      </c>
      <c r="C31" s="66" t="str">
        <f ca="1">IFERROR(VLOOKUP($B31,'Institution Evaluation'!$A$55:$F$345,2,0),IFERROR(VLOOKUP($B31,'Privacy Analyst Evaluation'!$A$46:$F$120,2,0),""))&amp;""</f>
        <v/>
      </c>
      <c r="D31" s="66" t="str">
        <f ca="1">IFERROR(VLOOKUP($B31,'Institution Evaluation'!$A$55:$F$345,3,0),IFERROR(VLOOKUP($B31,'Privacy Analyst Evaluation'!$A$46:$F$120,3,0),""))&amp;""</f>
        <v/>
      </c>
      <c r="E31" s="66" t="str">
        <f ca="1">IFERROR(VLOOKUP($B31,'Institution Evaluation'!$A$55:$F$345,4,0),IFERROR(VLOOKUP($B31,'Privacy Analyst Evaluation'!$A$46:$F$120,4,0),""))&amp;""</f>
        <v/>
      </c>
      <c r="F31" s="66" t="str">
        <f ca="1">IFERROR(VLOOKUP($B31,'Institution Evaluation'!$A$55:$F$345,6,0),IFERROR(VLOOKUP($B31,'Privacy Analyst Evaluation'!$A$46:$F$120,6,0),""))&amp;""</f>
        <v/>
      </c>
      <c r="G31" s="245"/>
      <c r="H31" s="66" t="str">
        <f>IFERROR(IF($H30+1&gt;'(backend scoring)'!$Q$335,"",$H30+1),"")</f>
        <v/>
      </c>
      <c r="I31" s="66" t="e">
        <f t="array" aca="1" ref="I31" ca="1">_xludf.XLOOKUP($H31,'(backend scoring)'!$S$2:$S$333,'(backend scoring)'!$A$2:$A$333,"")</f>
        <v>#NAME?</v>
      </c>
      <c r="J31" s="66" t="str">
        <f ca="1">IFERROR(VLOOKUP($I31,'Institution Evaluation'!$A$55:$F$345,2,0),IFERROR(VLOOKUP($I31,'Privacy Analyst Evaluation'!$A$46:$F$120,2,0),""))</f>
        <v/>
      </c>
      <c r="K31" s="66" t="str">
        <f ca="1">IFERROR(VLOOKUP($I31,'Institution Evaluation'!$A$55:$F$345,3,0),IFERROR(VLOOKUP($I31,'Privacy Analyst Evaluation'!$A$46:$F$120,3,0),""))&amp;""</f>
        <v/>
      </c>
      <c r="L31" s="66" t="str">
        <f ca="1">IFERROR(VLOOKUP($I31,'Institution Evaluation'!$A$55:$F$345,4,0),IFERROR(VLOOKUP($I31,'Privacy Analyst Evaluation'!$A$46:$F$120,4,0),""))&amp;""</f>
        <v/>
      </c>
      <c r="M31" s="66" t="str">
        <f ca="1">IFERROR(VLOOKUP($I31,'Institution Evaluation'!$A$55:$F$345,6,0),IFERROR(VLOOKUP($I31,'Privacy Analyst Evaluation'!$A$46:$F$120,6,0),""))&amp;""</f>
        <v/>
      </c>
    </row>
    <row r="32" spans="1:34" ht="15.75" customHeight="1" x14ac:dyDescent="0.2">
      <c r="A32" s="66">
        <f>IFERROR(IF($A31+1&gt;'(backend scoring)'!$T$335,"",$A31+1),"")</f>
        <v>8</v>
      </c>
      <c r="B32" s="66" t="e">
        <f t="array" aca="1" ref="B32" ca="1">_xludf.XLOOKUP($A32,'(backend scoring)'!$V$2:$V$333,'(backend scoring)'!$A$2:$A$333,"")</f>
        <v>#NAME?</v>
      </c>
      <c r="C32" s="66" t="str">
        <f ca="1">IFERROR(VLOOKUP($B32,'Institution Evaluation'!$A$55:$F$345,2,0),IFERROR(VLOOKUP($B32,'Privacy Analyst Evaluation'!$A$46:$F$120,2,0),""))&amp;""</f>
        <v/>
      </c>
      <c r="D32" s="66" t="str">
        <f ca="1">IFERROR(VLOOKUP($B32,'Institution Evaluation'!$A$55:$F$345,3,0),IFERROR(VLOOKUP($B32,'Privacy Analyst Evaluation'!$A$46:$F$120,3,0),""))&amp;""</f>
        <v/>
      </c>
      <c r="E32" s="66" t="str">
        <f ca="1">IFERROR(VLOOKUP($B32,'Institution Evaluation'!$A$55:$F$345,4,0),IFERROR(VLOOKUP($B32,'Privacy Analyst Evaluation'!$A$46:$F$120,4,0),""))&amp;""</f>
        <v/>
      </c>
      <c r="F32" s="66" t="str">
        <f ca="1">IFERROR(VLOOKUP($B32,'Institution Evaluation'!$A$55:$F$345,6,0),IFERROR(VLOOKUP($B32,'Privacy Analyst Evaluation'!$A$46:$F$120,6,0),""))&amp;""</f>
        <v/>
      </c>
      <c r="G32" s="245"/>
      <c r="H32" s="66" t="str">
        <f>IFERROR(IF($H31+1&gt;'(backend scoring)'!$Q$335,"",$H31+1),"")</f>
        <v/>
      </c>
      <c r="I32" s="66" t="e">
        <f t="array" aca="1" ref="I32" ca="1">_xludf.XLOOKUP($H32,'(backend scoring)'!$S$2:$S$333,'(backend scoring)'!$A$2:$A$333,"")</f>
        <v>#NAME?</v>
      </c>
      <c r="J32" s="66" t="str">
        <f ca="1">IFERROR(VLOOKUP($I32,'Institution Evaluation'!$A$55:$F$345,2,0),IFERROR(VLOOKUP($I32,'Privacy Analyst Evaluation'!$A$46:$F$120,2,0),""))</f>
        <v/>
      </c>
      <c r="K32" s="66" t="str">
        <f ca="1">IFERROR(VLOOKUP($I32,'Institution Evaluation'!$A$55:$F$345,3,0),IFERROR(VLOOKUP($I32,'Privacy Analyst Evaluation'!$A$46:$F$120,3,0),""))&amp;""</f>
        <v/>
      </c>
      <c r="L32" s="66" t="str">
        <f ca="1">IFERROR(VLOOKUP($I32,'Institution Evaluation'!$A$55:$F$345,4,0),IFERROR(VLOOKUP($I32,'Privacy Analyst Evaluation'!$A$46:$F$120,4,0),""))&amp;""</f>
        <v/>
      </c>
      <c r="M32" s="66" t="str">
        <f ca="1">IFERROR(VLOOKUP($I32,'Institution Evaluation'!$A$55:$F$345,6,0),IFERROR(VLOOKUP($I32,'Privacy Analyst Evaluation'!$A$46:$F$120,6,0),""))&amp;""</f>
        <v/>
      </c>
    </row>
    <row r="33" spans="1:13" ht="15.75" customHeight="1" x14ac:dyDescent="0.2">
      <c r="A33" s="66">
        <f>IFERROR(IF($A32+1&gt;'(backend scoring)'!$T$335,"",$A32+1),"")</f>
        <v>9</v>
      </c>
      <c r="B33" s="66" t="e">
        <f t="array" aca="1" ref="B33" ca="1">_xludf.XLOOKUP($A33,'(backend scoring)'!$V$2:$V$333,'(backend scoring)'!$A$2:$A$333,"")</f>
        <v>#NAME?</v>
      </c>
      <c r="C33" s="66" t="str">
        <f ca="1">IFERROR(VLOOKUP($B33,'Institution Evaluation'!$A$55:$F$345,2,0),IFERROR(VLOOKUP($B33,'Privacy Analyst Evaluation'!$A$46:$F$120,2,0),""))&amp;""</f>
        <v/>
      </c>
      <c r="D33" s="66" t="str">
        <f ca="1">IFERROR(VLOOKUP($B33,'Institution Evaluation'!$A$55:$F$345,3,0),IFERROR(VLOOKUP($B33,'Privacy Analyst Evaluation'!$A$46:$F$120,3,0),""))&amp;""</f>
        <v/>
      </c>
      <c r="E33" s="66" t="str">
        <f ca="1">IFERROR(VLOOKUP($B33,'Institution Evaluation'!$A$55:$F$345,4,0),IFERROR(VLOOKUP($B33,'Privacy Analyst Evaluation'!$A$46:$F$120,4,0),""))&amp;""</f>
        <v/>
      </c>
      <c r="F33" s="66" t="str">
        <f ca="1">IFERROR(VLOOKUP($B33,'Institution Evaluation'!$A$55:$F$345,6,0),IFERROR(VLOOKUP($B33,'Privacy Analyst Evaluation'!$A$46:$F$120,6,0),""))&amp;""</f>
        <v/>
      </c>
      <c r="G33" s="245"/>
      <c r="H33" s="66" t="str">
        <f>IFERROR(IF($H32+1&gt;'(backend scoring)'!$Q$335,"",$H32+1),"")</f>
        <v/>
      </c>
      <c r="I33" s="66" t="e">
        <f t="array" aca="1" ref="I33" ca="1">_xludf.XLOOKUP($H33,'(backend scoring)'!$S$2:$S$333,'(backend scoring)'!$A$2:$A$333,"")</f>
        <v>#NAME?</v>
      </c>
      <c r="J33" s="66" t="str">
        <f ca="1">IFERROR(VLOOKUP($I33,'Institution Evaluation'!$A$55:$F$345,2,0),IFERROR(VLOOKUP($I33,'Privacy Analyst Evaluation'!$A$46:$F$120,2,0),""))</f>
        <v/>
      </c>
      <c r="K33" s="66" t="str">
        <f ca="1">IFERROR(VLOOKUP($I33,'Institution Evaluation'!$A$55:$F$345,3,0),IFERROR(VLOOKUP($I33,'Privacy Analyst Evaluation'!$A$46:$F$120,3,0),""))&amp;""</f>
        <v/>
      </c>
      <c r="L33" s="66" t="str">
        <f ca="1">IFERROR(VLOOKUP($I33,'Institution Evaluation'!$A$55:$F$345,4,0),IFERROR(VLOOKUP($I33,'Privacy Analyst Evaluation'!$A$46:$F$120,4,0),""))&amp;""</f>
        <v/>
      </c>
      <c r="M33" s="66" t="str">
        <f ca="1">IFERROR(VLOOKUP($I33,'Institution Evaluation'!$A$55:$F$345,6,0),IFERROR(VLOOKUP($I33,'Privacy Analyst Evaluation'!$A$46:$F$120,6,0),""))&amp;""</f>
        <v/>
      </c>
    </row>
    <row r="34" spans="1:13" ht="15.75" customHeight="1" x14ac:dyDescent="0.2">
      <c r="A34" s="66">
        <f>IFERROR(IF($A33+1&gt;'(backend scoring)'!$T$335,"",$A33+1),"")</f>
        <v>10</v>
      </c>
      <c r="B34" s="66" t="e">
        <f t="array" aca="1" ref="B34" ca="1">_xludf.XLOOKUP($A34,'(backend scoring)'!$V$2:$V$333,'(backend scoring)'!$A$2:$A$333,"")</f>
        <v>#NAME?</v>
      </c>
      <c r="C34" s="66" t="str">
        <f ca="1">IFERROR(VLOOKUP($B34,'Institution Evaluation'!$A$55:$F$345,2,0),IFERROR(VLOOKUP($B34,'Privacy Analyst Evaluation'!$A$46:$F$120,2,0),""))&amp;""</f>
        <v/>
      </c>
      <c r="D34" s="66" t="str">
        <f ca="1">IFERROR(VLOOKUP($B34,'Institution Evaluation'!$A$55:$F$345,3,0),IFERROR(VLOOKUP($B34,'Privacy Analyst Evaluation'!$A$46:$F$120,3,0),""))&amp;""</f>
        <v/>
      </c>
      <c r="E34" s="66" t="str">
        <f ca="1">IFERROR(VLOOKUP($B34,'Institution Evaluation'!$A$55:$F$345,4,0),IFERROR(VLOOKUP($B34,'Privacy Analyst Evaluation'!$A$46:$F$120,4,0),""))&amp;""</f>
        <v/>
      </c>
      <c r="F34" s="66" t="str">
        <f ca="1">IFERROR(VLOOKUP($B34,'Institution Evaluation'!$A$55:$F$345,6,0),IFERROR(VLOOKUP($B34,'Privacy Analyst Evaluation'!$A$46:$F$120,6,0),""))&amp;""</f>
        <v/>
      </c>
      <c r="G34" s="245"/>
      <c r="H34" s="66" t="str">
        <f>IFERROR(IF($H33+1&gt;'(backend scoring)'!$Q$335,"",$H33+1),"")</f>
        <v/>
      </c>
      <c r="I34" s="66" t="e">
        <f t="array" aca="1" ref="I34" ca="1">_xludf.XLOOKUP($H34,'(backend scoring)'!$S$2:$S$333,'(backend scoring)'!$A$2:$A$333,"")</f>
        <v>#NAME?</v>
      </c>
      <c r="J34" s="66" t="str">
        <f ca="1">IFERROR(VLOOKUP($I34,'Institution Evaluation'!$A$55:$F$345,2,0),IFERROR(VLOOKUP($I34,'Privacy Analyst Evaluation'!$A$46:$F$120,2,0),""))</f>
        <v/>
      </c>
      <c r="K34" s="66" t="str">
        <f ca="1">IFERROR(VLOOKUP($I34,'Institution Evaluation'!$A$55:$F$345,3,0),IFERROR(VLOOKUP($I34,'Privacy Analyst Evaluation'!$A$46:$F$120,3,0),""))&amp;""</f>
        <v/>
      </c>
      <c r="L34" s="66" t="str">
        <f ca="1">IFERROR(VLOOKUP($I34,'Institution Evaluation'!$A$55:$F$345,4,0),IFERROR(VLOOKUP($I34,'Privacy Analyst Evaluation'!$A$46:$F$120,4,0),""))&amp;""</f>
        <v/>
      </c>
      <c r="M34" s="66" t="str">
        <f ca="1">IFERROR(VLOOKUP($I34,'Institution Evaluation'!$A$55:$F$345,6,0),IFERROR(VLOOKUP($I34,'Privacy Analyst Evaluation'!$A$46:$F$120,6,0),""))&amp;""</f>
        <v/>
      </c>
    </row>
    <row r="35" spans="1:13" ht="15.75" customHeight="1" x14ac:dyDescent="0.2">
      <c r="A35" s="66">
        <f>IFERROR(IF($A34+1&gt;'(backend scoring)'!$T$335,"",$A34+1),"")</f>
        <v>11</v>
      </c>
      <c r="B35" s="66" t="e">
        <f t="array" aca="1" ref="B35" ca="1">_xludf.XLOOKUP($A35,'(backend scoring)'!$V$2:$V$333,'(backend scoring)'!$A$2:$A$333,"")</f>
        <v>#NAME?</v>
      </c>
      <c r="C35" s="66" t="str">
        <f ca="1">IFERROR(VLOOKUP($B35,'Institution Evaluation'!$A$55:$F$345,2,0),IFERROR(VLOOKUP($B35,'Privacy Analyst Evaluation'!$A$46:$F$120,2,0),""))&amp;""</f>
        <v/>
      </c>
      <c r="D35" s="66" t="str">
        <f ca="1">IFERROR(VLOOKUP($B35,'Institution Evaluation'!$A$55:$F$345,3,0),IFERROR(VLOOKUP($B35,'Privacy Analyst Evaluation'!$A$46:$F$120,3,0),""))&amp;""</f>
        <v/>
      </c>
      <c r="E35" s="66" t="str">
        <f ca="1">IFERROR(VLOOKUP($B35,'Institution Evaluation'!$A$55:$F$345,4,0),IFERROR(VLOOKUP($B35,'Privacy Analyst Evaluation'!$A$46:$F$120,4,0),""))&amp;""</f>
        <v/>
      </c>
      <c r="F35" s="66" t="str">
        <f ca="1">IFERROR(VLOOKUP($B35,'Institution Evaluation'!$A$55:$F$345,6,0),IFERROR(VLOOKUP($B35,'Privacy Analyst Evaluation'!$A$46:$F$120,6,0),""))&amp;""</f>
        <v/>
      </c>
      <c r="G35" s="245"/>
      <c r="H35" s="66" t="str">
        <f>IFERROR(IF($H34+1&gt;'(backend scoring)'!$Q$335,"",$H34+1),"")</f>
        <v/>
      </c>
      <c r="I35" s="66" t="e">
        <f t="array" aca="1" ref="I35" ca="1">_xludf.XLOOKUP($H35,'(backend scoring)'!$S$2:$S$333,'(backend scoring)'!$A$2:$A$333,"")</f>
        <v>#NAME?</v>
      </c>
      <c r="J35" s="66" t="str">
        <f ca="1">IFERROR(VLOOKUP($I35,'Institution Evaluation'!$A$55:$F$345,2,0),IFERROR(VLOOKUP($I35,'Privacy Analyst Evaluation'!$A$46:$F$120,2,0),""))</f>
        <v/>
      </c>
      <c r="K35" s="66" t="str">
        <f ca="1">IFERROR(VLOOKUP($I35,'Institution Evaluation'!$A$55:$F$345,3,0),IFERROR(VLOOKUP($I35,'Privacy Analyst Evaluation'!$A$46:$F$120,3,0),""))&amp;""</f>
        <v/>
      </c>
      <c r="L35" s="66" t="str">
        <f ca="1">IFERROR(VLOOKUP($I35,'Institution Evaluation'!$A$55:$F$345,4,0),IFERROR(VLOOKUP($I35,'Privacy Analyst Evaluation'!$A$46:$F$120,4,0),""))&amp;""</f>
        <v/>
      </c>
      <c r="M35" s="66" t="str">
        <f ca="1">IFERROR(VLOOKUP($I35,'Institution Evaluation'!$A$55:$F$345,6,0),IFERROR(VLOOKUP($I35,'Privacy Analyst Evaluation'!$A$46:$F$120,6,0),""))&amp;""</f>
        <v/>
      </c>
    </row>
    <row r="36" spans="1:13" ht="15.75" customHeight="1" x14ac:dyDescent="0.2">
      <c r="A36" s="66">
        <f>IFERROR(IF($A35+1&gt;'(backend scoring)'!$T$335,"",$A35+1),"")</f>
        <v>12</v>
      </c>
      <c r="B36" s="66" t="e">
        <f t="array" aca="1" ref="B36" ca="1">_xludf.XLOOKUP($A36,'(backend scoring)'!$V$2:$V$333,'(backend scoring)'!$A$2:$A$333,"")</f>
        <v>#NAME?</v>
      </c>
      <c r="C36" s="66" t="str">
        <f ca="1">IFERROR(VLOOKUP($B36,'Institution Evaluation'!$A$55:$F$345,2,0),IFERROR(VLOOKUP($B36,'Privacy Analyst Evaluation'!$A$46:$F$120,2,0),""))&amp;""</f>
        <v/>
      </c>
      <c r="D36" s="66" t="str">
        <f ca="1">IFERROR(VLOOKUP($B36,'Institution Evaluation'!$A$55:$F$345,3,0),IFERROR(VLOOKUP($B36,'Privacy Analyst Evaluation'!$A$46:$F$120,3,0),""))&amp;""</f>
        <v/>
      </c>
      <c r="E36" s="66" t="str">
        <f ca="1">IFERROR(VLOOKUP($B36,'Institution Evaluation'!$A$55:$F$345,4,0),IFERROR(VLOOKUP($B36,'Privacy Analyst Evaluation'!$A$46:$F$120,4,0),""))&amp;""</f>
        <v/>
      </c>
      <c r="F36" s="66" t="str">
        <f ca="1">IFERROR(VLOOKUP($B36,'Institution Evaluation'!$A$55:$F$345,6,0),IFERROR(VLOOKUP($B36,'Privacy Analyst Evaluation'!$A$46:$F$120,6,0),""))&amp;""</f>
        <v/>
      </c>
      <c r="G36" s="245"/>
      <c r="H36" s="66" t="str">
        <f>IFERROR(IF($H35+1&gt;'(backend scoring)'!$Q$335,"",$H35+1),"")</f>
        <v/>
      </c>
      <c r="I36" s="66" t="e">
        <f t="array" aca="1" ref="I36" ca="1">_xludf.XLOOKUP($H36,'(backend scoring)'!$S$2:$S$333,'(backend scoring)'!$A$2:$A$333,"")</f>
        <v>#NAME?</v>
      </c>
      <c r="J36" s="66" t="str">
        <f ca="1">IFERROR(VLOOKUP($I36,'Institution Evaluation'!$A$55:$F$345,2,0),IFERROR(VLOOKUP($I36,'Privacy Analyst Evaluation'!$A$46:$F$120,2,0),""))</f>
        <v/>
      </c>
      <c r="K36" s="66" t="str">
        <f ca="1">IFERROR(VLOOKUP($I36,'Institution Evaluation'!$A$55:$F$345,3,0),IFERROR(VLOOKUP($I36,'Privacy Analyst Evaluation'!$A$46:$F$120,3,0),""))&amp;""</f>
        <v/>
      </c>
      <c r="L36" s="66" t="str">
        <f ca="1">IFERROR(VLOOKUP($I36,'Institution Evaluation'!$A$55:$F$345,4,0),IFERROR(VLOOKUP($I36,'Privacy Analyst Evaluation'!$A$46:$F$120,4,0),""))&amp;""</f>
        <v/>
      </c>
      <c r="M36" s="66" t="str">
        <f ca="1">IFERROR(VLOOKUP($I36,'Institution Evaluation'!$A$55:$F$345,6,0),IFERROR(VLOOKUP($I36,'Privacy Analyst Evaluation'!$A$46:$F$120,6,0),""))&amp;""</f>
        <v/>
      </c>
    </row>
    <row r="37" spans="1:13" ht="15.75" customHeight="1" x14ac:dyDescent="0.2">
      <c r="A37" s="66">
        <f>IFERROR(IF($A36+1&gt;'(backend scoring)'!$T$335,"",$A36+1),"")</f>
        <v>13</v>
      </c>
      <c r="B37" s="66" t="e">
        <f t="array" aca="1" ref="B37" ca="1">_xludf.XLOOKUP($A37,'(backend scoring)'!$V$2:$V$333,'(backend scoring)'!$A$2:$A$333,"")</f>
        <v>#NAME?</v>
      </c>
      <c r="C37" s="66" t="str">
        <f ca="1">IFERROR(VLOOKUP($B37,'Institution Evaluation'!$A$55:$F$345,2,0),IFERROR(VLOOKUP($B37,'Privacy Analyst Evaluation'!$A$46:$F$120,2,0),""))&amp;""</f>
        <v/>
      </c>
      <c r="D37" s="66" t="str">
        <f ca="1">IFERROR(VLOOKUP($B37,'Institution Evaluation'!$A$55:$F$345,3,0),IFERROR(VLOOKUP($B37,'Privacy Analyst Evaluation'!$A$46:$F$120,3,0),""))&amp;""</f>
        <v/>
      </c>
      <c r="E37" s="66" t="str">
        <f ca="1">IFERROR(VLOOKUP($B37,'Institution Evaluation'!$A$55:$F$345,4,0),IFERROR(VLOOKUP($B37,'Privacy Analyst Evaluation'!$A$46:$F$120,4,0),""))&amp;""</f>
        <v/>
      </c>
      <c r="F37" s="66" t="str">
        <f ca="1">IFERROR(VLOOKUP($B37,'Institution Evaluation'!$A$55:$F$345,6,0),IFERROR(VLOOKUP($B37,'Privacy Analyst Evaluation'!$A$46:$F$120,6,0),""))&amp;""</f>
        <v/>
      </c>
      <c r="G37" s="245"/>
      <c r="H37" s="66" t="str">
        <f>IFERROR(IF($H36+1&gt;'(backend scoring)'!$Q$335,"",$H36+1),"")</f>
        <v/>
      </c>
      <c r="I37" s="66" t="e">
        <f t="array" aca="1" ref="I37" ca="1">_xludf.XLOOKUP($H37,'(backend scoring)'!$S$2:$S$333,'(backend scoring)'!$A$2:$A$333,"")</f>
        <v>#NAME?</v>
      </c>
      <c r="J37" s="66" t="str">
        <f ca="1">IFERROR(VLOOKUP($I37,'Institution Evaluation'!$A$55:$F$345,2,0),IFERROR(VLOOKUP($I37,'Privacy Analyst Evaluation'!$A$46:$F$120,2,0),""))</f>
        <v/>
      </c>
      <c r="K37" s="66" t="str">
        <f ca="1">IFERROR(VLOOKUP($I37,'Institution Evaluation'!$A$55:$F$345,3,0),IFERROR(VLOOKUP($I37,'Privacy Analyst Evaluation'!$A$46:$F$120,3,0),""))&amp;""</f>
        <v/>
      </c>
      <c r="L37" s="66" t="str">
        <f ca="1">IFERROR(VLOOKUP($I37,'Institution Evaluation'!$A$55:$F$345,4,0),IFERROR(VLOOKUP($I37,'Privacy Analyst Evaluation'!$A$46:$F$120,4,0),""))&amp;""</f>
        <v/>
      </c>
      <c r="M37" s="66" t="str">
        <f ca="1">IFERROR(VLOOKUP($I37,'Institution Evaluation'!$A$55:$F$345,6,0),IFERROR(VLOOKUP($I37,'Privacy Analyst Evaluation'!$A$46:$F$120,6,0),""))&amp;""</f>
        <v/>
      </c>
    </row>
    <row r="38" spans="1:13" ht="53.25" customHeight="1" x14ac:dyDescent="0.2">
      <c r="A38" s="66">
        <f>IFERROR(IF($A37+1&gt;'(backend scoring)'!$T$335,"",$A37+1),"")</f>
        <v>14</v>
      </c>
      <c r="B38" s="66" t="e">
        <f t="array" aca="1" ref="B38" ca="1">_xludf.XLOOKUP($A38,'(backend scoring)'!$V$2:$V$333,'(backend scoring)'!$A$2:$A$333,"")</f>
        <v>#NAME?</v>
      </c>
      <c r="C38" s="66" t="str">
        <f ca="1">IFERROR(VLOOKUP($B38,'Institution Evaluation'!$A$55:$F$345,2,0),IFERROR(VLOOKUP($B38,'Privacy Analyst Evaluation'!$A$46:$F$120,2,0),""))&amp;""</f>
        <v/>
      </c>
      <c r="D38" s="66" t="str">
        <f ca="1">IFERROR(VLOOKUP($B38,'Institution Evaluation'!$A$55:$F$345,3,0),IFERROR(VLOOKUP($B38,'Privacy Analyst Evaluation'!$A$46:$F$120,3,0),""))&amp;""</f>
        <v/>
      </c>
      <c r="E38" s="66" t="str">
        <f ca="1">IFERROR(VLOOKUP($B38,'Institution Evaluation'!$A$55:$F$345,4,0),IFERROR(VLOOKUP($B38,'Privacy Analyst Evaluation'!$A$46:$F$120,4,0),""))&amp;""</f>
        <v/>
      </c>
      <c r="F38" s="66" t="str">
        <f ca="1">IFERROR(VLOOKUP($B38,'Institution Evaluation'!$A$55:$F$345,6,0),IFERROR(VLOOKUP($B38,'Privacy Analyst Evaluation'!$A$46:$F$120,6,0),""))&amp;""</f>
        <v/>
      </c>
      <c r="G38" s="245"/>
      <c r="H38" s="66" t="str">
        <f>IFERROR(IF($H37+1&gt;'(backend scoring)'!$Q$335,"",$H37+1),"")</f>
        <v/>
      </c>
      <c r="I38" s="66" t="e">
        <f t="array" aca="1" ref="I38" ca="1">_xludf.XLOOKUP($H38,'(backend scoring)'!$S$2:$S$333,'(backend scoring)'!$A$2:$A$333,"")</f>
        <v>#NAME?</v>
      </c>
      <c r="J38" s="66" t="str">
        <f ca="1">IFERROR(VLOOKUP($I38,'Institution Evaluation'!$A$55:$F$345,2,0),IFERROR(VLOOKUP($I38,'Privacy Analyst Evaluation'!$A$46:$F$120,2,0),""))</f>
        <v/>
      </c>
      <c r="K38" s="66" t="str">
        <f ca="1">IFERROR(VLOOKUP($I38,'Institution Evaluation'!$A$55:$F$345,3,0),IFERROR(VLOOKUP($I38,'Privacy Analyst Evaluation'!$A$46:$F$120,3,0),""))&amp;""</f>
        <v/>
      </c>
      <c r="L38" s="66" t="str">
        <f ca="1">IFERROR(VLOOKUP($I38,'Institution Evaluation'!$A$55:$F$345,4,0),IFERROR(VLOOKUP($I38,'Privacy Analyst Evaluation'!$A$46:$F$120,4,0),""))&amp;""</f>
        <v/>
      </c>
      <c r="M38" s="66" t="str">
        <f ca="1">IFERROR(VLOOKUP($I38,'Institution Evaluation'!$A$55:$F$345,6,0),IFERROR(VLOOKUP($I38,'Privacy Analyst Evaluation'!$A$46:$F$120,6,0),""))&amp;""</f>
        <v/>
      </c>
    </row>
    <row r="39" spans="1:13" ht="15.75" customHeight="1" x14ac:dyDescent="0.2">
      <c r="A39" s="66">
        <f>IFERROR(IF($A38+1&gt;'(backend scoring)'!$T$335,"",$A38+1),"")</f>
        <v>15</v>
      </c>
      <c r="B39" s="66" t="e">
        <f t="array" aca="1" ref="B39" ca="1">_xludf.XLOOKUP($A39,'(backend scoring)'!$V$2:$V$333,'(backend scoring)'!$A$2:$A$333,"")</f>
        <v>#NAME?</v>
      </c>
      <c r="C39" s="66" t="str">
        <f ca="1">IFERROR(VLOOKUP($B39,'Institution Evaluation'!$A$55:$F$345,2,0),IFERROR(VLOOKUP($B39,'Privacy Analyst Evaluation'!$A$46:$F$120,2,0),""))&amp;""</f>
        <v/>
      </c>
      <c r="D39" s="66" t="str">
        <f ca="1">IFERROR(VLOOKUP($B39,'Institution Evaluation'!$A$55:$F$345,3,0),IFERROR(VLOOKUP($B39,'Privacy Analyst Evaluation'!$A$46:$F$120,3,0),""))&amp;""</f>
        <v/>
      </c>
      <c r="E39" s="66" t="str">
        <f ca="1">IFERROR(VLOOKUP($B39,'Institution Evaluation'!$A$55:$F$345,4,0),IFERROR(VLOOKUP($B39,'Privacy Analyst Evaluation'!$A$46:$F$120,4,0),""))&amp;""</f>
        <v/>
      </c>
      <c r="F39" s="66" t="str">
        <f ca="1">IFERROR(VLOOKUP($B39,'Institution Evaluation'!$A$55:$F$345,6,0),IFERROR(VLOOKUP($B39,'Privacy Analyst Evaluation'!$A$46:$F$120,6,0),""))&amp;""</f>
        <v/>
      </c>
      <c r="G39" s="245"/>
      <c r="H39" s="66" t="str">
        <f>IFERROR(IF($H38+1&gt;'(backend scoring)'!$Q$335,"",$H38+1),"")</f>
        <v/>
      </c>
      <c r="I39" s="66" t="e">
        <f t="array" aca="1" ref="I39" ca="1">_xludf.XLOOKUP($H39,'(backend scoring)'!$S$2:$S$333,'(backend scoring)'!$A$2:$A$333,"")</f>
        <v>#NAME?</v>
      </c>
      <c r="J39" s="66" t="str">
        <f ca="1">IFERROR(VLOOKUP($I39,'Institution Evaluation'!$A$55:$F$345,2,0),IFERROR(VLOOKUP($I39,'Privacy Analyst Evaluation'!$A$46:$F$120,2,0),""))</f>
        <v/>
      </c>
      <c r="K39" s="66" t="str">
        <f ca="1">IFERROR(VLOOKUP($I39,'Institution Evaluation'!$A$55:$F$345,3,0),IFERROR(VLOOKUP($I39,'Privacy Analyst Evaluation'!$A$46:$F$120,3,0),""))&amp;""</f>
        <v/>
      </c>
      <c r="L39" s="66" t="str">
        <f ca="1">IFERROR(VLOOKUP($I39,'Institution Evaluation'!$A$55:$F$345,4,0),IFERROR(VLOOKUP($I39,'Privacy Analyst Evaluation'!$A$46:$F$120,4,0),""))&amp;""</f>
        <v/>
      </c>
      <c r="M39" s="66" t="str">
        <f ca="1">IFERROR(VLOOKUP($I39,'Institution Evaluation'!$A$55:$F$345,6,0),IFERROR(VLOOKUP($I39,'Privacy Analyst Evaluation'!$A$46:$F$120,6,0),""))&amp;""</f>
        <v/>
      </c>
    </row>
    <row r="40" spans="1:13" ht="15.75" customHeight="1" x14ac:dyDescent="0.2">
      <c r="A40" s="66">
        <f>IFERROR(IF($A39+1&gt;'(backend scoring)'!$T$335,"",$A39+1),"")</f>
        <v>16</v>
      </c>
      <c r="B40" s="66" t="e">
        <f t="array" aca="1" ref="B40" ca="1">_xludf.XLOOKUP($A40,'(backend scoring)'!$V$2:$V$333,'(backend scoring)'!$A$2:$A$333,"")</f>
        <v>#NAME?</v>
      </c>
      <c r="C40" s="66" t="str">
        <f ca="1">IFERROR(VLOOKUP($B40,'Institution Evaluation'!$A$55:$F$345,2,0),IFERROR(VLOOKUP($B40,'Privacy Analyst Evaluation'!$A$46:$F$120,2,0),""))&amp;""</f>
        <v/>
      </c>
      <c r="D40" s="66" t="str">
        <f ca="1">IFERROR(VLOOKUP($B40,'Institution Evaluation'!$A$55:$F$345,3,0),IFERROR(VLOOKUP($B40,'Privacy Analyst Evaluation'!$A$46:$F$120,3,0),""))&amp;""</f>
        <v/>
      </c>
      <c r="E40" s="66" t="str">
        <f ca="1">IFERROR(VLOOKUP($B40,'Institution Evaluation'!$A$55:$F$345,4,0),IFERROR(VLOOKUP($B40,'Privacy Analyst Evaluation'!$A$46:$F$120,4,0),""))&amp;""</f>
        <v/>
      </c>
      <c r="F40" s="66" t="str">
        <f ca="1">IFERROR(VLOOKUP($B40,'Institution Evaluation'!$A$55:$F$345,6,0),IFERROR(VLOOKUP($B40,'Privacy Analyst Evaluation'!$A$46:$F$120,6,0),""))&amp;""</f>
        <v/>
      </c>
      <c r="G40" s="245"/>
      <c r="H40" s="66" t="str">
        <f>IFERROR(IF($H39+1&gt;'(backend scoring)'!$Q$335,"",$H39+1),"")</f>
        <v/>
      </c>
      <c r="I40" s="66" t="e">
        <f t="array" aca="1" ref="I40" ca="1">_xludf.XLOOKUP($H40,'(backend scoring)'!$S$2:$S$333,'(backend scoring)'!$A$2:$A$333,"")</f>
        <v>#NAME?</v>
      </c>
      <c r="J40" s="66" t="str">
        <f ca="1">IFERROR(VLOOKUP($I40,'Institution Evaluation'!$A$55:$F$345,2,0),IFERROR(VLOOKUP($I40,'Privacy Analyst Evaluation'!$A$46:$F$120,2,0),""))</f>
        <v/>
      </c>
      <c r="K40" s="66" t="str">
        <f ca="1">IFERROR(VLOOKUP($I40,'Institution Evaluation'!$A$55:$F$345,3,0),IFERROR(VLOOKUP($I40,'Privacy Analyst Evaluation'!$A$46:$F$120,3,0),""))&amp;""</f>
        <v/>
      </c>
      <c r="L40" s="66" t="str">
        <f ca="1">IFERROR(VLOOKUP($I40,'Institution Evaluation'!$A$55:$F$345,4,0),IFERROR(VLOOKUP($I40,'Privacy Analyst Evaluation'!$A$46:$F$120,4,0),""))&amp;""</f>
        <v/>
      </c>
      <c r="M40" s="66" t="str">
        <f ca="1">IFERROR(VLOOKUP($I40,'Institution Evaluation'!$A$55:$F$345,6,0),IFERROR(VLOOKUP($I40,'Privacy Analyst Evaluation'!$A$46:$F$120,6,0),""))&amp;""</f>
        <v/>
      </c>
    </row>
    <row r="41" spans="1:13" ht="15.75" customHeight="1" x14ac:dyDescent="0.2">
      <c r="A41" s="66">
        <f>IFERROR(IF($A40+1&gt;'(backend scoring)'!$T$335,"",$A40+1),"")</f>
        <v>17</v>
      </c>
      <c r="B41" s="66" t="e">
        <f t="array" aca="1" ref="B41" ca="1">_xludf.XLOOKUP($A41,'(backend scoring)'!$V$2:$V$333,'(backend scoring)'!$A$2:$A$333,"")</f>
        <v>#NAME?</v>
      </c>
      <c r="C41" s="66" t="str">
        <f ca="1">IFERROR(VLOOKUP($B41,'Institution Evaluation'!$A$55:$F$345,2,0),IFERROR(VLOOKUP($B41,'Privacy Analyst Evaluation'!$A$46:$F$120,2,0),""))&amp;""</f>
        <v/>
      </c>
      <c r="D41" s="66" t="str">
        <f ca="1">IFERROR(VLOOKUP($B41,'Institution Evaluation'!$A$55:$F$345,3,0),IFERROR(VLOOKUP($B41,'Privacy Analyst Evaluation'!$A$46:$F$120,3,0),""))&amp;""</f>
        <v/>
      </c>
      <c r="E41" s="66" t="str">
        <f ca="1">IFERROR(VLOOKUP($B41,'Institution Evaluation'!$A$55:$F$345,4,0),IFERROR(VLOOKUP($B41,'Privacy Analyst Evaluation'!$A$46:$F$120,4,0),""))&amp;""</f>
        <v/>
      </c>
      <c r="F41" s="66" t="str">
        <f ca="1">IFERROR(VLOOKUP($B41,'Institution Evaluation'!$A$55:$F$345,6,0),IFERROR(VLOOKUP($B41,'Privacy Analyst Evaluation'!$A$46:$F$120,6,0),""))&amp;""</f>
        <v/>
      </c>
      <c r="G41" s="245"/>
      <c r="H41" s="66" t="str">
        <f>IFERROR(IF($H40+1&gt;'(backend scoring)'!$Q$335,"",$H40+1),"")</f>
        <v/>
      </c>
      <c r="I41" s="66" t="e">
        <f t="array" aca="1" ref="I41" ca="1">_xludf.XLOOKUP($H41,'(backend scoring)'!$S$2:$S$333,'(backend scoring)'!$A$2:$A$333,"")</f>
        <v>#NAME?</v>
      </c>
      <c r="J41" s="66" t="str">
        <f ca="1">IFERROR(VLOOKUP($I41,'Institution Evaluation'!$A$55:$F$345,2,0),IFERROR(VLOOKUP($I41,'Privacy Analyst Evaluation'!$A$46:$F$120,2,0),""))</f>
        <v/>
      </c>
      <c r="K41" s="66" t="str">
        <f ca="1">IFERROR(VLOOKUP($I41,'Institution Evaluation'!$A$55:$F$345,3,0),IFERROR(VLOOKUP($I41,'Privacy Analyst Evaluation'!$A$46:$F$120,3,0),""))&amp;""</f>
        <v/>
      </c>
      <c r="L41" s="66" t="str">
        <f ca="1">IFERROR(VLOOKUP($I41,'Institution Evaluation'!$A$55:$F$345,4,0),IFERROR(VLOOKUP($I41,'Privacy Analyst Evaluation'!$A$46:$F$120,4,0),""))&amp;""</f>
        <v/>
      </c>
      <c r="M41" s="66" t="str">
        <f ca="1">IFERROR(VLOOKUP($I41,'Institution Evaluation'!$A$55:$F$345,6,0),IFERROR(VLOOKUP($I41,'Privacy Analyst Evaluation'!$A$46:$F$120,6,0),""))&amp;""</f>
        <v/>
      </c>
    </row>
    <row r="42" spans="1:13" ht="15.75" customHeight="1" x14ac:dyDescent="0.2">
      <c r="A42" s="66">
        <f>IFERROR(IF($A41+1&gt;'(backend scoring)'!$T$335,"",$A41+1),"")</f>
        <v>18</v>
      </c>
      <c r="B42" s="66" t="e">
        <f t="array" aca="1" ref="B42" ca="1">_xludf.XLOOKUP($A42,'(backend scoring)'!$V$2:$V$333,'(backend scoring)'!$A$2:$A$333,"")</f>
        <v>#NAME?</v>
      </c>
      <c r="C42" s="66" t="str">
        <f ca="1">IFERROR(VLOOKUP($B42,'Institution Evaluation'!$A$55:$F$345,2,0),IFERROR(VLOOKUP($B42,'Privacy Analyst Evaluation'!$A$46:$F$120,2,0),""))&amp;""</f>
        <v/>
      </c>
      <c r="D42" s="66" t="str">
        <f ca="1">IFERROR(VLOOKUP($B42,'Institution Evaluation'!$A$55:$F$345,3,0),IFERROR(VLOOKUP($B42,'Privacy Analyst Evaluation'!$A$46:$F$120,3,0),""))&amp;""</f>
        <v/>
      </c>
      <c r="E42" s="66" t="str">
        <f ca="1">IFERROR(VLOOKUP($B42,'Institution Evaluation'!$A$55:$F$345,4,0),IFERROR(VLOOKUP($B42,'Privacy Analyst Evaluation'!$A$46:$F$120,4,0),""))&amp;""</f>
        <v/>
      </c>
      <c r="F42" s="66" t="str">
        <f ca="1">IFERROR(VLOOKUP($B42,'Institution Evaluation'!$A$55:$F$345,6,0),IFERROR(VLOOKUP($B42,'Privacy Analyst Evaluation'!$A$46:$F$120,6,0),""))&amp;""</f>
        <v/>
      </c>
      <c r="G42" s="245"/>
      <c r="H42" s="66" t="str">
        <f>IFERROR(IF($H41+1&gt;'(backend scoring)'!$Q$335,"",$H41+1),"")</f>
        <v/>
      </c>
      <c r="I42" s="66" t="e">
        <f t="array" aca="1" ref="I42" ca="1">_xludf.XLOOKUP($H42,'(backend scoring)'!$S$2:$S$333,'(backend scoring)'!$A$2:$A$333,"")</f>
        <v>#NAME?</v>
      </c>
      <c r="J42" s="66" t="str">
        <f ca="1">IFERROR(VLOOKUP($I42,'Institution Evaluation'!$A$55:$F$345,2,0),IFERROR(VLOOKUP($I42,'Privacy Analyst Evaluation'!$A$46:$F$120,2,0),""))</f>
        <v/>
      </c>
      <c r="K42" s="66" t="str">
        <f ca="1">IFERROR(VLOOKUP($I42,'Institution Evaluation'!$A$55:$F$345,3,0),IFERROR(VLOOKUP($I42,'Privacy Analyst Evaluation'!$A$46:$F$120,3,0),""))&amp;""</f>
        <v/>
      </c>
      <c r="L42" s="66" t="str">
        <f ca="1">IFERROR(VLOOKUP($I42,'Institution Evaluation'!$A$55:$F$345,4,0),IFERROR(VLOOKUP($I42,'Privacy Analyst Evaluation'!$A$46:$F$120,4,0),""))&amp;""</f>
        <v/>
      </c>
      <c r="M42" s="66" t="str">
        <f ca="1">IFERROR(VLOOKUP($I42,'Institution Evaluation'!$A$55:$F$345,6,0),IFERROR(VLOOKUP($I42,'Privacy Analyst Evaluation'!$A$46:$F$120,6,0),""))&amp;""</f>
        <v/>
      </c>
    </row>
    <row r="43" spans="1:13" ht="15.75" customHeight="1" x14ac:dyDescent="0.2">
      <c r="A43" s="66">
        <f>IFERROR(IF($A42+1&gt;'(backend scoring)'!$T$335,"",$A42+1),"")</f>
        <v>19</v>
      </c>
      <c r="B43" s="66" t="e">
        <f t="array" aca="1" ref="B43" ca="1">_xludf.XLOOKUP($A43,'(backend scoring)'!$V$2:$V$333,'(backend scoring)'!$A$2:$A$333,"")</f>
        <v>#NAME?</v>
      </c>
      <c r="C43" s="66" t="str">
        <f ca="1">IFERROR(VLOOKUP($B43,'Institution Evaluation'!$A$55:$F$345,2,0),IFERROR(VLOOKUP($B43,'Privacy Analyst Evaluation'!$A$46:$F$120,2,0),""))&amp;""</f>
        <v/>
      </c>
      <c r="D43" s="66" t="str">
        <f ca="1">IFERROR(VLOOKUP($B43,'Institution Evaluation'!$A$55:$F$345,3,0),IFERROR(VLOOKUP($B43,'Privacy Analyst Evaluation'!$A$46:$F$120,3,0),""))&amp;""</f>
        <v/>
      </c>
      <c r="E43" s="66" t="str">
        <f ca="1">IFERROR(VLOOKUP($B43,'Institution Evaluation'!$A$55:$F$345,4,0),IFERROR(VLOOKUP($B43,'Privacy Analyst Evaluation'!$A$46:$F$120,4,0),""))&amp;""</f>
        <v/>
      </c>
      <c r="F43" s="66" t="str">
        <f ca="1">IFERROR(VLOOKUP($B43,'Institution Evaluation'!$A$55:$F$345,6,0),IFERROR(VLOOKUP($B43,'Privacy Analyst Evaluation'!$A$46:$F$120,6,0),""))&amp;""</f>
        <v/>
      </c>
      <c r="G43" s="245"/>
      <c r="H43" s="66" t="str">
        <f>IFERROR(IF($H42+1&gt;'(backend scoring)'!$Q$335,"",$H42+1),"")</f>
        <v/>
      </c>
      <c r="I43" s="66" t="e">
        <f t="array" aca="1" ref="I43" ca="1">_xludf.XLOOKUP($H43,'(backend scoring)'!$S$2:$S$333,'(backend scoring)'!$A$2:$A$333,"")</f>
        <v>#NAME?</v>
      </c>
      <c r="J43" s="66" t="str">
        <f ca="1">IFERROR(VLOOKUP($I43,'Institution Evaluation'!$A$55:$F$345,2,0),IFERROR(VLOOKUP($I43,'Privacy Analyst Evaluation'!$A$46:$F$120,2,0),""))</f>
        <v/>
      </c>
      <c r="K43" s="66" t="str">
        <f ca="1">IFERROR(VLOOKUP($I43,'Institution Evaluation'!$A$55:$F$345,3,0),IFERROR(VLOOKUP($I43,'Privacy Analyst Evaluation'!$A$46:$F$120,3,0),""))&amp;""</f>
        <v/>
      </c>
      <c r="L43" s="66" t="str">
        <f ca="1">IFERROR(VLOOKUP($I43,'Institution Evaluation'!$A$55:$F$345,4,0),IFERROR(VLOOKUP($I43,'Privacy Analyst Evaluation'!$A$46:$F$120,4,0),""))&amp;""</f>
        <v/>
      </c>
      <c r="M43" s="66" t="str">
        <f ca="1">IFERROR(VLOOKUP($I43,'Institution Evaluation'!$A$55:$F$345,6,0),IFERROR(VLOOKUP($I43,'Privacy Analyst Evaluation'!$A$46:$F$120,6,0),""))&amp;""</f>
        <v/>
      </c>
    </row>
    <row r="44" spans="1:13" ht="15.75" customHeight="1" x14ac:dyDescent="0.2">
      <c r="A44" s="66">
        <f>IFERROR(IF($A43+1&gt;'(backend scoring)'!$T$335,"",$A43+1),"")</f>
        <v>20</v>
      </c>
      <c r="B44" s="66" t="e">
        <f t="array" aca="1" ref="B44" ca="1">_xludf.XLOOKUP($A44,'(backend scoring)'!$V$2:$V$333,'(backend scoring)'!$A$2:$A$333,"")</f>
        <v>#NAME?</v>
      </c>
      <c r="C44" s="66" t="str">
        <f ca="1">IFERROR(VLOOKUP($B44,'Institution Evaluation'!$A$55:$F$345,2,0),IFERROR(VLOOKUP($B44,'Privacy Analyst Evaluation'!$A$46:$F$120,2,0),""))&amp;""</f>
        <v/>
      </c>
      <c r="D44" s="66" t="str">
        <f ca="1">IFERROR(VLOOKUP($B44,'Institution Evaluation'!$A$55:$F$345,3,0),IFERROR(VLOOKUP($B44,'Privacy Analyst Evaluation'!$A$46:$F$120,3,0),""))&amp;""</f>
        <v/>
      </c>
      <c r="E44" s="66" t="str">
        <f ca="1">IFERROR(VLOOKUP($B44,'Institution Evaluation'!$A$55:$F$345,4,0),IFERROR(VLOOKUP($B44,'Privacy Analyst Evaluation'!$A$46:$F$120,4,0),""))&amp;""</f>
        <v/>
      </c>
      <c r="F44" s="66" t="str">
        <f ca="1">IFERROR(VLOOKUP($B44,'Institution Evaluation'!$A$55:$F$345,6,0),IFERROR(VLOOKUP($B44,'Privacy Analyst Evaluation'!$A$46:$F$120,6,0),""))&amp;""</f>
        <v/>
      </c>
      <c r="G44" s="245"/>
      <c r="H44" s="66" t="str">
        <f>IFERROR(IF($H43+1&gt;'(backend scoring)'!$Q$335,"",$H43+1),"")</f>
        <v/>
      </c>
      <c r="I44" s="66" t="e">
        <f t="array" aca="1" ref="I44" ca="1">_xludf.XLOOKUP($H44,'(backend scoring)'!$S$2:$S$333,'(backend scoring)'!$A$2:$A$333,"")</f>
        <v>#NAME?</v>
      </c>
      <c r="J44" s="66" t="str">
        <f ca="1">IFERROR(VLOOKUP($I44,'Institution Evaluation'!$A$55:$F$345,2,0),IFERROR(VLOOKUP($I44,'Privacy Analyst Evaluation'!$A$46:$F$120,2,0),""))</f>
        <v/>
      </c>
      <c r="K44" s="66" t="str">
        <f ca="1">IFERROR(VLOOKUP($I44,'Institution Evaluation'!$A$55:$F$345,3,0),IFERROR(VLOOKUP($I44,'Privacy Analyst Evaluation'!$A$46:$F$120,3,0),""))&amp;""</f>
        <v/>
      </c>
      <c r="L44" s="66" t="str">
        <f ca="1">IFERROR(VLOOKUP($I44,'Institution Evaluation'!$A$55:$F$345,4,0),IFERROR(VLOOKUP($I44,'Privacy Analyst Evaluation'!$A$46:$F$120,4,0),""))&amp;""</f>
        <v/>
      </c>
      <c r="M44" s="66" t="str">
        <f ca="1">IFERROR(VLOOKUP($I44,'Institution Evaluation'!$A$55:$F$345,6,0),IFERROR(VLOOKUP($I44,'Privacy Analyst Evaluation'!$A$46:$F$120,6,0),""))&amp;""</f>
        <v/>
      </c>
    </row>
    <row r="45" spans="1:13" ht="15.75" customHeight="1" x14ac:dyDescent="0.2">
      <c r="A45" s="66">
        <f>IFERROR(IF($A44+1&gt;'(backend scoring)'!$T$335,"",$A44+1),"")</f>
        <v>21</v>
      </c>
      <c r="B45" s="66" t="e">
        <f t="array" aca="1" ref="B45" ca="1">_xludf.XLOOKUP($A45,'(backend scoring)'!$V$2:$V$333,'(backend scoring)'!$A$2:$A$333,"")</f>
        <v>#NAME?</v>
      </c>
      <c r="C45" s="66" t="str">
        <f ca="1">IFERROR(VLOOKUP($B45,'Institution Evaluation'!$A$55:$F$345,2,0),IFERROR(VLOOKUP($B45,'Privacy Analyst Evaluation'!$A$46:$F$120,2,0),""))&amp;""</f>
        <v/>
      </c>
      <c r="D45" s="66" t="str">
        <f ca="1">IFERROR(VLOOKUP($B45,'Institution Evaluation'!$A$55:$F$345,3,0),IFERROR(VLOOKUP($B45,'Privacy Analyst Evaluation'!$A$46:$F$120,3,0),""))&amp;""</f>
        <v/>
      </c>
      <c r="E45" s="66" t="str">
        <f ca="1">IFERROR(VLOOKUP($B45,'Institution Evaluation'!$A$55:$F$345,4,0),IFERROR(VLOOKUP($B45,'Privacy Analyst Evaluation'!$A$46:$F$120,4,0),""))&amp;""</f>
        <v/>
      </c>
      <c r="F45" s="66" t="str">
        <f ca="1">IFERROR(VLOOKUP($B45,'Institution Evaluation'!$A$55:$F$345,6,0),IFERROR(VLOOKUP($B45,'Privacy Analyst Evaluation'!$A$46:$F$120,6,0),""))&amp;""</f>
        <v/>
      </c>
      <c r="G45" s="245"/>
      <c r="H45" s="66" t="str">
        <f>IFERROR(IF($H44+1&gt;'(backend scoring)'!$Q$335,"",$H44+1),"")</f>
        <v/>
      </c>
      <c r="I45" s="66" t="e">
        <f t="array" aca="1" ref="I45" ca="1">_xludf.XLOOKUP($H45,'(backend scoring)'!$S$2:$S$333,'(backend scoring)'!$A$2:$A$333,"")</f>
        <v>#NAME?</v>
      </c>
      <c r="J45" s="66" t="str">
        <f ca="1">IFERROR(VLOOKUP($I45,'Institution Evaluation'!$A$55:$F$345,2,0),IFERROR(VLOOKUP($I45,'Privacy Analyst Evaluation'!$A$46:$F$120,2,0),""))</f>
        <v/>
      </c>
      <c r="K45" s="66" t="str">
        <f ca="1">IFERROR(VLOOKUP($I45,'Institution Evaluation'!$A$55:$F$345,3,0),IFERROR(VLOOKUP($I45,'Privacy Analyst Evaluation'!$A$46:$F$120,3,0),""))&amp;""</f>
        <v/>
      </c>
      <c r="L45" s="66" t="str">
        <f ca="1">IFERROR(VLOOKUP($I45,'Institution Evaluation'!$A$55:$F$345,4,0),IFERROR(VLOOKUP($I45,'Privacy Analyst Evaluation'!$A$46:$F$120,4,0),""))&amp;""</f>
        <v/>
      </c>
      <c r="M45" s="66" t="str">
        <f ca="1">IFERROR(VLOOKUP($I45,'Institution Evaluation'!$A$55:$F$345,6,0),IFERROR(VLOOKUP($I45,'Privacy Analyst Evaluation'!$A$46:$F$120,6,0),""))&amp;""</f>
        <v/>
      </c>
    </row>
    <row r="46" spans="1:13" ht="15.75" customHeight="1" x14ac:dyDescent="0.2">
      <c r="A46" s="66">
        <f>IFERROR(IF($A45+1&gt;'(backend scoring)'!$T$335,"",$A45+1),"")</f>
        <v>22</v>
      </c>
      <c r="B46" s="66" t="e">
        <f t="array" aca="1" ref="B46" ca="1">_xludf.XLOOKUP($A46,'(backend scoring)'!$V$2:$V$333,'(backend scoring)'!$A$2:$A$333,"")</f>
        <v>#NAME?</v>
      </c>
      <c r="C46" s="66" t="str">
        <f ca="1">IFERROR(VLOOKUP($B46,'Institution Evaluation'!$A$55:$F$345,2,0),IFERROR(VLOOKUP($B46,'Privacy Analyst Evaluation'!$A$46:$F$120,2,0),""))&amp;""</f>
        <v/>
      </c>
      <c r="D46" s="66" t="str">
        <f ca="1">IFERROR(VLOOKUP($B46,'Institution Evaluation'!$A$55:$F$345,3,0),IFERROR(VLOOKUP($B46,'Privacy Analyst Evaluation'!$A$46:$F$120,3,0),""))&amp;""</f>
        <v/>
      </c>
      <c r="E46" s="66" t="str">
        <f ca="1">IFERROR(VLOOKUP($B46,'Institution Evaluation'!$A$55:$F$345,4,0),IFERROR(VLOOKUP($B46,'Privacy Analyst Evaluation'!$A$46:$F$120,4,0),""))&amp;""</f>
        <v/>
      </c>
      <c r="F46" s="66" t="str">
        <f ca="1">IFERROR(VLOOKUP($B46,'Institution Evaluation'!$A$55:$F$345,6,0),IFERROR(VLOOKUP($B46,'Privacy Analyst Evaluation'!$A$46:$F$120,6,0),""))&amp;""</f>
        <v/>
      </c>
      <c r="G46" s="245"/>
      <c r="H46" s="66" t="str">
        <f>IFERROR(IF($H45+1&gt;'(backend scoring)'!$Q$335,"",$H45+1),"")</f>
        <v/>
      </c>
      <c r="I46" s="66" t="e">
        <f t="array" aca="1" ref="I46" ca="1">_xludf.XLOOKUP($H46,'(backend scoring)'!$S$2:$S$333,'(backend scoring)'!$A$2:$A$333,"")</f>
        <v>#NAME?</v>
      </c>
      <c r="J46" s="66" t="str">
        <f ca="1">IFERROR(VLOOKUP($I46,'Institution Evaluation'!$A$55:$F$345,2,0),IFERROR(VLOOKUP($I46,'Privacy Analyst Evaluation'!$A$46:$F$120,2,0),""))</f>
        <v/>
      </c>
      <c r="K46" s="66" t="str">
        <f ca="1">IFERROR(VLOOKUP($I46,'Institution Evaluation'!$A$55:$F$345,3,0),IFERROR(VLOOKUP($I46,'Privacy Analyst Evaluation'!$A$46:$F$120,3,0),""))&amp;""</f>
        <v/>
      </c>
      <c r="L46" s="66" t="str">
        <f ca="1">IFERROR(VLOOKUP($I46,'Institution Evaluation'!$A$55:$F$345,4,0),IFERROR(VLOOKUP($I46,'Privacy Analyst Evaluation'!$A$46:$F$120,4,0),""))&amp;""</f>
        <v/>
      </c>
      <c r="M46" s="66" t="str">
        <f ca="1">IFERROR(VLOOKUP($I46,'Institution Evaluation'!$A$55:$F$345,6,0),IFERROR(VLOOKUP($I46,'Privacy Analyst Evaluation'!$A$46:$F$120,6,0),""))&amp;""</f>
        <v/>
      </c>
    </row>
    <row r="47" spans="1:13" ht="15.75" customHeight="1" x14ac:dyDescent="0.2">
      <c r="A47" s="66">
        <f>IFERROR(IF($A46+1&gt;'(backend scoring)'!$T$335,"",$A46+1),"")</f>
        <v>23</v>
      </c>
      <c r="B47" s="66" t="e">
        <f t="array" aca="1" ref="B47" ca="1">_xludf.XLOOKUP($A47,'(backend scoring)'!$V$2:$V$333,'(backend scoring)'!$A$2:$A$333,"")</f>
        <v>#NAME?</v>
      </c>
      <c r="C47" s="66" t="str">
        <f ca="1">IFERROR(VLOOKUP($B47,'Institution Evaluation'!$A$55:$F$345,2,0),IFERROR(VLOOKUP($B47,'Privacy Analyst Evaluation'!$A$46:$F$120,2,0),""))&amp;""</f>
        <v/>
      </c>
      <c r="D47" s="66" t="str">
        <f ca="1">IFERROR(VLOOKUP($B47,'Institution Evaluation'!$A$55:$F$345,3,0),IFERROR(VLOOKUP($B47,'Privacy Analyst Evaluation'!$A$46:$F$120,3,0),""))&amp;""</f>
        <v/>
      </c>
      <c r="E47" s="66" t="str">
        <f ca="1">IFERROR(VLOOKUP($B47,'Institution Evaluation'!$A$55:$F$345,4,0),IFERROR(VLOOKUP($B47,'Privacy Analyst Evaluation'!$A$46:$F$120,4,0),""))&amp;""</f>
        <v/>
      </c>
      <c r="F47" s="66" t="str">
        <f ca="1">IFERROR(VLOOKUP($B47,'Institution Evaluation'!$A$55:$F$345,6,0),IFERROR(VLOOKUP($B47,'Privacy Analyst Evaluation'!$A$46:$F$120,6,0),""))&amp;""</f>
        <v/>
      </c>
      <c r="G47" s="245"/>
      <c r="H47" s="66" t="str">
        <f>IFERROR(IF($H46+1&gt;'(backend scoring)'!$Q$335,"",$H46+1),"")</f>
        <v/>
      </c>
      <c r="I47" s="66" t="e">
        <f t="array" aca="1" ref="I47" ca="1">_xludf.XLOOKUP($H47,'(backend scoring)'!$S$2:$S$333,'(backend scoring)'!$A$2:$A$333,"")</f>
        <v>#NAME?</v>
      </c>
      <c r="J47" s="66" t="str">
        <f ca="1">IFERROR(VLOOKUP($I47,'Institution Evaluation'!$A$55:$F$345,2,0),IFERROR(VLOOKUP($I47,'Privacy Analyst Evaluation'!$A$46:$F$120,2,0),""))</f>
        <v/>
      </c>
      <c r="K47" s="66" t="str">
        <f ca="1">IFERROR(VLOOKUP($I47,'Institution Evaluation'!$A$55:$F$345,3,0),IFERROR(VLOOKUP($I47,'Privacy Analyst Evaluation'!$A$46:$F$120,3,0),""))&amp;""</f>
        <v/>
      </c>
      <c r="L47" s="66" t="str">
        <f ca="1">IFERROR(VLOOKUP($I47,'Institution Evaluation'!$A$55:$F$345,4,0),IFERROR(VLOOKUP($I47,'Privacy Analyst Evaluation'!$A$46:$F$120,4,0),""))&amp;""</f>
        <v/>
      </c>
      <c r="M47" s="66" t="str">
        <f ca="1">IFERROR(VLOOKUP($I47,'Institution Evaluation'!$A$55:$F$345,6,0),IFERROR(VLOOKUP($I47,'Privacy Analyst Evaluation'!$A$46:$F$120,6,0),""))&amp;""</f>
        <v/>
      </c>
    </row>
    <row r="48" spans="1:13" ht="15.75" customHeight="1" x14ac:dyDescent="0.2">
      <c r="A48" s="66">
        <f>IFERROR(IF($A47+1&gt;'(backend scoring)'!$T$335,"",$A47+1),"")</f>
        <v>24</v>
      </c>
      <c r="B48" s="66" t="e">
        <f t="array" aca="1" ref="B48" ca="1">_xludf.XLOOKUP($A48,'(backend scoring)'!$V$2:$V$333,'(backend scoring)'!$A$2:$A$333,"")</f>
        <v>#NAME?</v>
      </c>
      <c r="C48" s="66" t="str">
        <f ca="1">IFERROR(VLOOKUP($B48,'Institution Evaluation'!$A$55:$F$345,2,0),IFERROR(VLOOKUP($B48,'Privacy Analyst Evaluation'!$A$46:$F$120,2,0),""))&amp;""</f>
        <v/>
      </c>
      <c r="D48" s="66" t="str">
        <f ca="1">IFERROR(VLOOKUP($B48,'Institution Evaluation'!$A$55:$F$345,3,0),IFERROR(VLOOKUP($B48,'Privacy Analyst Evaluation'!$A$46:$F$120,3,0),""))&amp;""</f>
        <v/>
      </c>
      <c r="E48" s="66" t="str">
        <f ca="1">IFERROR(VLOOKUP($B48,'Institution Evaluation'!$A$55:$F$345,4,0),IFERROR(VLOOKUP($B48,'Privacy Analyst Evaluation'!$A$46:$F$120,4,0),""))&amp;""</f>
        <v/>
      </c>
      <c r="F48" s="66" t="str">
        <f ca="1">IFERROR(VLOOKUP($B48,'Institution Evaluation'!$A$55:$F$345,6,0),IFERROR(VLOOKUP($B48,'Privacy Analyst Evaluation'!$A$46:$F$120,6,0),""))&amp;""</f>
        <v/>
      </c>
      <c r="G48" s="245"/>
      <c r="H48" s="66" t="str">
        <f>IFERROR(IF($H47+1&gt;'(backend scoring)'!$Q$335,"",$H47+1),"")</f>
        <v/>
      </c>
      <c r="I48" s="66" t="e">
        <f t="array" aca="1" ref="I48" ca="1">_xludf.XLOOKUP($H48,'(backend scoring)'!$S$2:$S$333,'(backend scoring)'!$A$2:$A$333,"")</f>
        <v>#NAME?</v>
      </c>
      <c r="J48" s="66" t="str">
        <f ca="1">IFERROR(VLOOKUP($I48,'Institution Evaluation'!$A$55:$F$345,2,0),IFERROR(VLOOKUP($I48,'Privacy Analyst Evaluation'!$A$46:$F$120,2,0),""))</f>
        <v/>
      </c>
      <c r="K48" s="66" t="str">
        <f ca="1">IFERROR(VLOOKUP($I48,'Institution Evaluation'!$A$55:$F$345,3,0),IFERROR(VLOOKUP($I48,'Privacy Analyst Evaluation'!$A$46:$F$120,3,0),""))&amp;""</f>
        <v/>
      </c>
      <c r="L48" s="66" t="str">
        <f ca="1">IFERROR(VLOOKUP($I48,'Institution Evaluation'!$A$55:$F$345,4,0),IFERROR(VLOOKUP($I48,'Privacy Analyst Evaluation'!$A$46:$F$120,4,0),""))&amp;""</f>
        <v/>
      </c>
      <c r="M48" s="66" t="str">
        <f ca="1">IFERROR(VLOOKUP($I48,'Institution Evaluation'!$A$55:$F$345,6,0),IFERROR(VLOOKUP($I48,'Privacy Analyst Evaluation'!$A$46:$F$120,6,0),""))&amp;""</f>
        <v/>
      </c>
    </row>
    <row r="49" spans="1:13" ht="15.75" customHeight="1" x14ac:dyDescent="0.2">
      <c r="A49" s="66">
        <f>IFERROR(IF($A48+1&gt;'(backend scoring)'!$T$335,"",$A48+1),"")</f>
        <v>25</v>
      </c>
      <c r="B49" s="66" t="e">
        <f t="array" aca="1" ref="B49" ca="1">_xludf.XLOOKUP($A49,'(backend scoring)'!$V$2:$V$333,'(backend scoring)'!$A$2:$A$333,"")</f>
        <v>#NAME?</v>
      </c>
      <c r="C49" s="66" t="str">
        <f ca="1">IFERROR(VLOOKUP($B49,'Institution Evaluation'!$A$55:$F$345,2,0),IFERROR(VLOOKUP($B49,'Privacy Analyst Evaluation'!$A$46:$F$120,2,0),""))&amp;""</f>
        <v/>
      </c>
      <c r="D49" s="66" t="str">
        <f ca="1">IFERROR(VLOOKUP($B49,'Institution Evaluation'!$A$55:$F$345,3,0),IFERROR(VLOOKUP($B49,'Privacy Analyst Evaluation'!$A$46:$F$120,3,0),""))&amp;""</f>
        <v/>
      </c>
      <c r="E49" s="66" t="str">
        <f ca="1">IFERROR(VLOOKUP($B49,'Institution Evaluation'!$A$55:$F$345,4,0),IFERROR(VLOOKUP($B49,'Privacy Analyst Evaluation'!$A$46:$F$120,4,0),""))&amp;""</f>
        <v/>
      </c>
      <c r="F49" s="66" t="str">
        <f ca="1">IFERROR(VLOOKUP($B49,'Institution Evaluation'!$A$55:$F$345,6,0),IFERROR(VLOOKUP($B49,'Privacy Analyst Evaluation'!$A$46:$F$120,6,0),""))&amp;""</f>
        <v/>
      </c>
      <c r="G49" s="245"/>
      <c r="H49" s="66" t="str">
        <f>IFERROR(IF($H48+1&gt;'(backend scoring)'!$Q$335,"",$H48+1),"")</f>
        <v/>
      </c>
      <c r="I49" s="66" t="e">
        <f t="array" aca="1" ref="I49" ca="1">_xludf.XLOOKUP($H49,'(backend scoring)'!$S$2:$S$333,'(backend scoring)'!$A$2:$A$333,"")</f>
        <v>#NAME?</v>
      </c>
      <c r="J49" s="66" t="str">
        <f ca="1">IFERROR(VLOOKUP($I49,'Institution Evaluation'!$A$55:$F$345,2,0),IFERROR(VLOOKUP($I49,'Privacy Analyst Evaluation'!$A$46:$F$120,2,0),""))</f>
        <v/>
      </c>
      <c r="K49" s="66" t="str">
        <f ca="1">IFERROR(VLOOKUP($I49,'Institution Evaluation'!$A$55:$F$345,3,0),IFERROR(VLOOKUP($I49,'Privacy Analyst Evaluation'!$A$46:$F$120,3,0),""))&amp;""</f>
        <v/>
      </c>
      <c r="L49" s="66" t="str">
        <f ca="1">IFERROR(VLOOKUP($I49,'Institution Evaluation'!$A$55:$F$345,4,0),IFERROR(VLOOKUP($I49,'Privacy Analyst Evaluation'!$A$46:$F$120,4,0),""))&amp;""</f>
        <v/>
      </c>
      <c r="M49" s="66" t="str">
        <f ca="1">IFERROR(VLOOKUP($I49,'Institution Evaluation'!$A$55:$F$345,6,0),IFERROR(VLOOKUP($I49,'Privacy Analyst Evaluation'!$A$46:$F$120,6,0),""))&amp;""</f>
        <v/>
      </c>
    </row>
    <row r="50" spans="1:13" ht="15.75" customHeight="1" x14ac:dyDescent="0.2">
      <c r="A50" s="66">
        <f>IFERROR(IF($A49+1&gt;'(backend scoring)'!$T$335,"",$A49+1),"")</f>
        <v>26</v>
      </c>
      <c r="B50" s="66" t="e">
        <f t="array" aca="1" ref="B50" ca="1">_xludf.XLOOKUP($A50,'(backend scoring)'!$V$2:$V$333,'(backend scoring)'!$A$2:$A$333,"")</f>
        <v>#NAME?</v>
      </c>
      <c r="C50" s="66" t="str">
        <f ca="1">IFERROR(VLOOKUP($B50,'Institution Evaluation'!$A$55:$F$345,2,0),IFERROR(VLOOKUP($B50,'Privacy Analyst Evaluation'!$A$46:$F$120,2,0),""))&amp;""</f>
        <v/>
      </c>
      <c r="D50" s="66" t="str">
        <f ca="1">IFERROR(VLOOKUP($B50,'Institution Evaluation'!$A$55:$F$345,3,0),IFERROR(VLOOKUP($B50,'Privacy Analyst Evaluation'!$A$46:$F$120,3,0),""))&amp;""</f>
        <v/>
      </c>
      <c r="E50" s="66" t="str">
        <f ca="1">IFERROR(VLOOKUP($B50,'Institution Evaluation'!$A$55:$F$345,4,0),IFERROR(VLOOKUP($B50,'Privacy Analyst Evaluation'!$A$46:$F$120,4,0),""))&amp;""</f>
        <v/>
      </c>
      <c r="F50" s="66" t="str">
        <f ca="1">IFERROR(VLOOKUP($B50,'Institution Evaluation'!$A$55:$F$345,6,0),IFERROR(VLOOKUP($B50,'Privacy Analyst Evaluation'!$A$46:$F$120,6,0),""))&amp;""</f>
        <v/>
      </c>
      <c r="G50" s="245"/>
      <c r="H50" s="66" t="str">
        <f>IFERROR(IF($H49+1&gt;'(backend scoring)'!$Q$335,"",$H49+1),"")</f>
        <v/>
      </c>
      <c r="I50" s="66" t="e">
        <f t="array" aca="1" ref="I50" ca="1">_xludf.XLOOKUP($H50,'(backend scoring)'!$S$2:$S$333,'(backend scoring)'!$A$2:$A$333,"")</f>
        <v>#NAME?</v>
      </c>
      <c r="J50" s="66" t="str">
        <f ca="1">IFERROR(VLOOKUP($I50,'Institution Evaluation'!$A$55:$F$345,2,0),IFERROR(VLOOKUP($I50,'Privacy Analyst Evaluation'!$A$46:$F$120,2,0),""))</f>
        <v/>
      </c>
      <c r="K50" s="66" t="str">
        <f ca="1">IFERROR(VLOOKUP($I50,'Institution Evaluation'!$A$55:$F$345,3,0),IFERROR(VLOOKUP($I50,'Privacy Analyst Evaluation'!$A$46:$F$120,3,0),""))&amp;""</f>
        <v/>
      </c>
      <c r="L50" s="66" t="str">
        <f ca="1">IFERROR(VLOOKUP($I50,'Institution Evaluation'!$A$55:$F$345,4,0),IFERROR(VLOOKUP($I50,'Privacy Analyst Evaluation'!$A$46:$F$120,4,0),""))&amp;""</f>
        <v/>
      </c>
      <c r="M50" s="66" t="str">
        <f ca="1">IFERROR(VLOOKUP($I50,'Institution Evaluation'!$A$55:$F$345,6,0),IFERROR(VLOOKUP($I50,'Privacy Analyst Evaluation'!$A$46:$F$120,6,0),""))&amp;""</f>
        <v/>
      </c>
    </row>
    <row r="51" spans="1:13" ht="15.75" customHeight="1" x14ac:dyDescent="0.2">
      <c r="A51" s="66">
        <f>IFERROR(IF($A50+1&gt;'(backend scoring)'!$T$335,"",$A50+1),"")</f>
        <v>27</v>
      </c>
      <c r="B51" s="66" t="e">
        <f t="array" aca="1" ref="B51" ca="1">_xludf.XLOOKUP($A51,'(backend scoring)'!$V$2:$V$333,'(backend scoring)'!$A$2:$A$333,"")</f>
        <v>#NAME?</v>
      </c>
      <c r="C51" s="66" t="str">
        <f ca="1">IFERROR(VLOOKUP($B51,'Institution Evaluation'!$A$55:$F$345,2,0),IFERROR(VLOOKUP($B51,'Privacy Analyst Evaluation'!$A$46:$F$120,2,0),""))&amp;""</f>
        <v/>
      </c>
      <c r="D51" s="66" t="str">
        <f ca="1">IFERROR(VLOOKUP($B51,'Institution Evaluation'!$A$55:$F$345,3,0),IFERROR(VLOOKUP($B51,'Privacy Analyst Evaluation'!$A$46:$F$120,3,0),""))&amp;""</f>
        <v/>
      </c>
      <c r="E51" s="66" t="str">
        <f ca="1">IFERROR(VLOOKUP($B51,'Institution Evaluation'!$A$55:$F$345,4,0),IFERROR(VLOOKUP($B51,'Privacy Analyst Evaluation'!$A$46:$F$120,4,0),""))&amp;""</f>
        <v/>
      </c>
      <c r="F51" s="66" t="str">
        <f ca="1">IFERROR(VLOOKUP($B51,'Institution Evaluation'!$A$55:$F$345,6,0),IFERROR(VLOOKUP($B51,'Privacy Analyst Evaluation'!$A$46:$F$120,6,0),""))&amp;""</f>
        <v/>
      </c>
      <c r="G51" s="245"/>
      <c r="H51" s="66" t="str">
        <f>IFERROR(IF($H50+1&gt;'(backend scoring)'!$Q$335,"",$H50+1),"")</f>
        <v/>
      </c>
      <c r="I51" s="66" t="e">
        <f t="array" aca="1" ref="I51" ca="1">_xludf.XLOOKUP($H51,'(backend scoring)'!$S$2:$S$333,'(backend scoring)'!$A$2:$A$333,"")</f>
        <v>#NAME?</v>
      </c>
      <c r="J51" s="66" t="str">
        <f ca="1">IFERROR(VLOOKUP($I51,'Institution Evaluation'!$A$55:$F$345,2,0),IFERROR(VLOOKUP($I51,'Privacy Analyst Evaluation'!$A$46:$F$120,2,0),""))</f>
        <v/>
      </c>
      <c r="K51" s="66" t="str">
        <f ca="1">IFERROR(VLOOKUP($I51,'Institution Evaluation'!$A$55:$F$345,3,0),IFERROR(VLOOKUP($I51,'Privacy Analyst Evaluation'!$A$46:$F$120,3,0),""))&amp;""</f>
        <v/>
      </c>
      <c r="L51" s="66" t="str">
        <f ca="1">IFERROR(VLOOKUP($I51,'Institution Evaluation'!$A$55:$F$345,4,0),IFERROR(VLOOKUP($I51,'Privacy Analyst Evaluation'!$A$46:$F$120,4,0),""))&amp;""</f>
        <v/>
      </c>
      <c r="M51" s="66" t="str">
        <f ca="1">IFERROR(VLOOKUP($I51,'Institution Evaluation'!$A$55:$F$345,6,0),IFERROR(VLOOKUP($I51,'Privacy Analyst Evaluation'!$A$46:$F$120,6,0),""))&amp;""</f>
        <v/>
      </c>
    </row>
    <row r="52" spans="1:13" ht="15.75" customHeight="1" x14ac:dyDescent="0.2">
      <c r="A52" s="66">
        <f>IFERROR(IF($A51+1&gt;'(backend scoring)'!$T$335,"",$A51+1),"")</f>
        <v>28</v>
      </c>
      <c r="B52" s="66" t="e">
        <f t="array" aca="1" ref="B52" ca="1">_xludf.XLOOKUP($A52,'(backend scoring)'!$V$2:$V$333,'(backend scoring)'!$A$2:$A$333,"")</f>
        <v>#NAME?</v>
      </c>
      <c r="C52" s="66" t="str">
        <f ca="1">IFERROR(VLOOKUP($B52,'Institution Evaluation'!$A$55:$F$345,2,0),IFERROR(VLOOKUP($B52,'Privacy Analyst Evaluation'!$A$46:$F$120,2,0),""))&amp;""</f>
        <v/>
      </c>
      <c r="D52" s="66" t="str">
        <f ca="1">IFERROR(VLOOKUP($B52,'Institution Evaluation'!$A$55:$F$345,3,0),IFERROR(VLOOKUP($B52,'Privacy Analyst Evaluation'!$A$46:$F$120,3,0),""))&amp;""</f>
        <v/>
      </c>
      <c r="E52" s="66" t="str">
        <f ca="1">IFERROR(VLOOKUP($B52,'Institution Evaluation'!$A$55:$F$345,4,0),IFERROR(VLOOKUP($B52,'Privacy Analyst Evaluation'!$A$46:$F$120,4,0),""))&amp;""</f>
        <v/>
      </c>
      <c r="F52" s="66" t="str">
        <f ca="1">IFERROR(VLOOKUP($B52,'Institution Evaluation'!$A$55:$F$345,6,0),IFERROR(VLOOKUP($B52,'Privacy Analyst Evaluation'!$A$46:$F$120,6,0),""))&amp;""</f>
        <v/>
      </c>
      <c r="G52" s="245"/>
      <c r="H52" s="66" t="str">
        <f>IFERROR(IF($H51+1&gt;'(backend scoring)'!$Q$335,"",$H51+1),"")</f>
        <v/>
      </c>
      <c r="I52" s="66" t="e">
        <f t="array" aca="1" ref="I52" ca="1">_xludf.XLOOKUP($H52,'(backend scoring)'!$S$2:$S$333,'(backend scoring)'!$A$2:$A$333,"")</f>
        <v>#NAME?</v>
      </c>
      <c r="J52" s="66" t="str">
        <f ca="1">IFERROR(VLOOKUP($I52,'Institution Evaluation'!$A$55:$F$345,2,0),IFERROR(VLOOKUP($I52,'Privacy Analyst Evaluation'!$A$46:$F$120,2,0),""))</f>
        <v/>
      </c>
      <c r="K52" s="66" t="str">
        <f ca="1">IFERROR(VLOOKUP($I52,'Institution Evaluation'!$A$55:$F$345,3,0),IFERROR(VLOOKUP($I52,'Privacy Analyst Evaluation'!$A$46:$F$120,3,0),""))&amp;""</f>
        <v/>
      </c>
      <c r="L52" s="66" t="str">
        <f ca="1">IFERROR(VLOOKUP($I52,'Institution Evaluation'!$A$55:$F$345,4,0),IFERROR(VLOOKUP($I52,'Privacy Analyst Evaluation'!$A$46:$F$120,4,0),""))&amp;""</f>
        <v/>
      </c>
      <c r="M52" s="66" t="str">
        <f ca="1">IFERROR(VLOOKUP($I52,'Institution Evaluation'!$A$55:$F$345,6,0),IFERROR(VLOOKUP($I52,'Privacy Analyst Evaluation'!$A$46:$F$120,6,0),""))&amp;""</f>
        <v/>
      </c>
    </row>
    <row r="53" spans="1:13" ht="15.75" customHeight="1" x14ac:dyDescent="0.2">
      <c r="A53" s="66">
        <f>IFERROR(IF($A52+1&gt;'(backend scoring)'!$T$335,"",$A52+1),"")</f>
        <v>29</v>
      </c>
      <c r="B53" s="66" t="e">
        <f t="array" aca="1" ref="B53" ca="1">_xludf.XLOOKUP($A53,'(backend scoring)'!$V$2:$V$333,'(backend scoring)'!$A$2:$A$333,"")</f>
        <v>#NAME?</v>
      </c>
      <c r="C53" s="66" t="str">
        <f ca="1">IFERROR(VLOOKUP($B53,'Institution Evaluation'!$A$55:$F$345,2,0),IFERROR(VLOOKUP($B53,'Privacy Analyst Evaluation'!$A$46:$F$120,2,0),""))&amp;""</f>
        <v/>
      </c>
      <c r="D53" s="66" t="str">
        <f ca="1">IFERROR(VLOOKUP($B53,'Institution Evaluation'!$A$55:$F$345,3,0),IFERROR(VLOOKUP($B53,'Privacy Analyst Evaluation'!$A$46:$F$120,3,0),""))&amp;""</f>
        <v/>
      </c>
      <c r="E53" s="66" t="str">
        <f ca="1">IFERROR(VLOOKUP($B53,'Institution Evaluation'!$A$55:$F$345,4,0),IFERROR(VLOOKUP($B53,'Privacy Analyst Evaluation'!$A$46:$F$120,4,0),""))&amp;""</f>
        <v/>
      </c>
      <c r="F53" s="66" t="str">
        <f ca="1">IFERROR(VLOOKUP($B53,'Institution Evaluation'!$A$55:$F$345,6,0),IFERROR(VLOOKUP($B53,'Privacy Analyst Evaluation'!$A$46:$F$120,6,0),""))&amp;""</f>
        <v/>
      </c>
      <c r="G53" s="245"/>
      <c r="H53" s="66" t="str">
        <f>IFERROR(IF($H52+1&gt;'(backend scoring)'!$Q$335,"",$H52+1),"")</f>
        <v/>
      </c>
      <c r="I53" s="66" t="e">
        <f t="array" aca="1" ref="I53" ca="1">_xludf.XLOOKUP($H53,'(backend scoring)'!$S$2:$S$333,'(backend scoring)'!$A$2:$A$333,"")</f>
        <v>#NAME?</v>
      </c>
      <c r="J53" s="66" t="str">
        <f ca="1">IFERROR(VLOOKUP($I53,'Institution Evaluation'!$A$55:$F$345,2,0),IFERROR(VLOOKUP($I53,'Privacy Analyst Evaluation'!$A$46:$F$120,2,0),""))</f>
        <v/>
      </c>
      <c r="K53" s="66" t="str">
        <f ca="1">IFERROR(VLOOKUP($I53,'Institution Evaluation'!$A$55:$F$345,3,0),IFERROR(VLOOKUP($I53,'Privacy Analyst Evaluation'!$A$46:$F$120,3,0),""))&amp;""</f>
        <v/>
      </c>
      <c r="L53" s="66" t="str">
        <f ca="1">IFERROR(VLOOKUP($I53,'Institution Evaluation'!$A$55:$F$345,4,0),IFERROR(VLOOKUP($I53,'Privacy Analyst Evaluation'!$A$46:$F$120,4,0),""))&amp;""</f>
        <v/>
      </c>
      <c r="M53" s="66" t="str">
        <f ca="1">IFERROR(VLOOKUP($I53,'Institution Evaluation'!$A$55:$F$345,6,0),IFERROR(VLOOKUP($I53,'Privacy Analyst Evaluation'!$A$46:$F$120,6,0),""))&amp;""</f>
        <v/>
      </c>
    </row>
    <row r="54" spans="1:13" ht="15.75" customHeight="1" x14ac:dyDescent="0.2">
      <c r="A54" s="66">
        <f>IFERROR(IF($A53+1&gt;'(backend scoring)'!$T$335,"",$A53+1),"")</f>
        <v>30</v>
      </c>
      <c r="B54" s="66" t="e">
        <f t="array" aca="1" ref="B54" ca="1">_xludf.XLOOKUP($A54,'(backend scoring)'!$V$2:$V$333,'(backend scoring)'!$A$2:$A$333,"")</f>
        <v>#NAME?</v>
      </c>
      <c r="C54" s="66" t="str">
        <f ca="1">IFERROR(VLOOKUP($B54,'Institution Evaluation'!$A$55:$F$345,2,0),IFERROR(VLOOKUP($B54,'Privacy Analyst Evaluation'!$A$46:$F$120,2,0),""))&amp;""</f>
        <v/>
      </c>
      <c r="D54" s="66" t="str">
        <f ca="1">IFERROR(VLOOKUP($B54,'Institution Evaluation'!$A$55:$F$345,3,0),IFERROR(VLOOKUP($B54,'Privacy Analyst Evaluation'!$A$46:$F$120,3,0),""))&amp;""</f>
        <v/>
      </c>
      <c r="E54" s="66" t="str">
        <f ca="1">IFERROR(VLOOKUP($B54,'Institution Evaluation'!$A$55:$F$345,4,0),IFERROR(VLOOKUP($B54,'Privacy Analyst Evaluation'!$A$46:$F$120,4,0),""))&amp;""</f>
        <v/>
      </c>
      <c r="F54" s="66" t="str">
        <f ca="1">IFERROR(VLOOKUP($B54,'Institution Evaluation'!$A$55:$F$345,6,0),IFERROR(VLOOKUP($B54,'Privacy Analyst Evaluation'!$A$46:$F$120,6,0),""))&amp;""</f>
        <v/>
      </c>
      <c r="G54" s="245"/>
      <c r="H54" s="66" t="str">
        <f>IFERROR(IF($H53+1&gt;'(backend scoring)'!$Q$335,"",$H53+1),"")</f>
        <v/>
      </c>
      <c r="I54" s="66" t="e">
        <f t="array" aca="1" ref="I54" ca="1">_xludf.XLOOKUP($H54,'(backend scoring)'!$S$2:$S$333,'(backend scoring)'!$A$2:$A$333,"")</f>
        <v>#NAME?</v>
      </c>
      <c r="J54" s="66" t="str">
        <f ca="1">IFERROR(VLOOKUP($I54,'Institution Evaluation'!$A$55:$F$345,2,0),IFERROR(VLOOKUP($I54,'Privacy Analyst Evaluation'!$A$46:$F$120,2,0),""))</f>
        <v/>
      </c>
      <c r="K54" s="66" t="str">
        <f ca="1">IFERROR(VLOOKUP($I54,'Institution Evaluation'!$A$55:$F$345,3,0),IFERROR(VLOOKUP($I54,'Privacy Analyst Evaluation'!$A$46:$F$120,3,0),""))&amp;""</f>
        <v/>
      </c>
      <c r="L54" s="66" t="str">
        <f ca="1">IFERROR(VLOOKUP($I54,'Institution Evaluation'!$A$55:$F$345,4,0),IFERROR(VLOOKUP($I54,'Privacy Analyst Evaluation'!$A$46:$F$120,4,0),""))&amp;""</f>
        <v/>
      </c>
      <c r="M54" s="66" t="str">
        <f ca="1">IFERROR(VLOOKUP($I54,'Institution Evaluation'!$A$55:$F$345,6,0),IFERROR(VLOOKUP($I54,'Privacy Analyst Evaluation'!$A$46:$F$120,6,0),""))&amp;""</f>
        <v/>
      </c>
    </row>
    <row r="55" spans="1:13" ht="15.75" customHeight="1" x14ac:dyDescent="0.2">
      <c r="A55" s="66">
        <f>IFERROR(IF($A54+1&gt;'(backend scoring)'!$T$335,"",$A54+1),"")</f>
        <v>31</v>
      </c>
      <c r="B55" s="66" t="e">
        <f t="array" aca="1" ref="B55" ca="1">_xludf.XLOOKUP($A55,'(backend scoring)'!$V$2:$V$333,'(backend scoring)'!$A$2:$A$333,"")</f>
        <v>#NAME?</v>
      </c>
      <c r="C55" s="66" t="str">
        <f ca="1">IFERROR(VLOOKUP($B55,'Institution Evaluation'!$A$55:$F$345,2,0),IFERROR(VLOOKUP($B55,'Privacy Analyst Evaluation'!$A$46:$F$120,2,0),""))&amp;""</f>
        <v/>
      </c>
      <c r="D55" s="66" t="str">
        <f ca="1">IFERROR(VLOOKUP($B55,'Institution Evaluation'!$A$55:$F$345,3,0),IFERROR(VLOOKUP($B55,'Privacy Analyst Evaluation'!$A$46:$F$120,3,0),""))&amp;""</f>
        <v/>
      </c>
      <c r="E55" s="66" t="str">
        <f ca="1">IFERROR(VLOOKUP($B55,'Institution Evaluation'!$A$55:$F$345,4,0),IFERROR(VLOOKUP($B55,'Privacy Analyst Evaluation'!$A$46:$F$120,4,0),""))&amp;""</f>
        <v/>
      </c>
      <c r="F55" s="66" t="str">
        <f ca="1">IFERROR(VLOOKUP($B55,'Institution Evaluation'!$A$55:$F$345,6,0),IFERROR(VLOOKUP($B55,'Privacy Analyst Evaluation'!$A$46:$F$120,6,0),""))&amp;""</f>
        <v/>
      </c>
      <c r="G55" s="245"/>
      <c r="H55" s="66" t="str">
        <f>IFERROR(IF($H54+1&gt;'(backend scoring)'!$Q$335,"",$H54+1),"")</f>
        <v/>
      </c>
      <c r="I55" s="66" t="e">
        <f t="array" aca="1" ref="I55" ca="1">_xludf.XLOOKUP($H55,'(backend scoring)'!$S$2:$S$333,'(backend scoring)'!$A$2:$A$333,"")</f>
        <v>#NAME?</v>
      </c>
      <c r="J55" s="66" t="str">
        <f ca="1">IFERROR(VLOOKUP($I55,'Institution Evaluation'!$A$55:$F$345,2,0),IFERROR(VLOOKUP($I55,'Privacy Analyst Evaluation'!$A$46:$F$120,2,0),""))</f>
        <v/>
      </c>
      <c r="K55" s="66" t="str">
        <f ca="1">IFERROR(VLOOKUP($I55,'Institution Evaluation'!$A$55:$F$345,3,0),IFERROR(VLOOKUP($I55,'Privacy Analyst Evaluation'!$A$46:$F$120,3,0),""))&amp;""</f>
        <v/>
      </c>
      <c r="L55" s="66" t="str">
        <f ca="1">IFERROR(VLOOKUP($I55,'Institution Evaluation'!$A$55:$F$345,4,0),IFERROR(VLOOKUP($I55,'Privacy Analyst Evaluation'!$A$46:$F$120,4,0),""))&amp;""</f>
        <v/>
      </c>
      <c r="M55" s="66" t="str">
        <f ca="1">IFERROR(VLOOKUP($I55,'Institution Evaluation'!$A$55:$F$345,6,0),IFERROR(VLOOKUP($I55,'Privacy Analyst Evaluation'!$A$46:$F$120,6,0),""))&amp;""</f>
        <v/>
      </c>
    </row>
    <row r="56" spans="1:13" ht="15.75" customHeight="1" x14ac:dyDescent="0.2">
      <c r="A56" s="66">
        <f>IFERROR(IF($A55+1&gt;'(backend scoring)'!$T$335,"",$A55+1),"")</f>
        <v>32</v>
      </c>
      <c r="B56" s="66" t="e">
        <f t="array" aca="1" ref="B56" ca="1">_xludf.XLOOKUP($A56,'(backend scoring)'!$V$2:$V$333,'(backend scoring)'!$A$2:$A$333,"")</f>
        <v>#NAME?</v>
      </c>
      <c r="C56" s="66" t="str">
        <f ca="1">IFERROR(VLOOKUP($B56,'Institution Evaluation'!$A$55:$F$345,2,0),IFERROR(VLOOKUP($B56,'Privacy Analyst Evaluation'!$A$46:$F$120,2,0),""))&amp;""</f>
        <v/>
      </c>
      <c r="D56" s="66" t="str">
        <f ca="1">IFERROR(VLOOKUP($B56,'Institution Evaluation'!$A$55:$F$345,3,0),IFERROR(VLOOKUP($B56,'Privacy Analyst Evaluation'!$A$46:$F$120,3,0),""))&amp;""</f>
        <v/>
      </c>
      <c r="E56" s="66" t="str">
        <f ca="1">IFERROR(VLOOKUP($B56,'Institution Evaluation'!$A$55:$F$345,4,0),IFERROR(VLOOKUP($B56,'Privacy Analyst Evaluation'!$A$46:$F$120,4,0),""))&amp;""</f>
        <v/>
      </c>
      <c r="F56" s="66" t="str">
        <f ca="1">IFERROR(VLOOKUP($B56,'Institution Evaluation'!$A$55:$F$345,6,0),IFERROR(VLOOKUP($B56,'Privacy Analyst Evaluation'!$A$46:$F$120,6,0),""))&amp;""</f>
        <v/>
      </c>
      <c r="G56" s="245"/>
      <c r="H56" s="66" t="str">
        <f>IFERROR(IF($H55+1&gt;'(backend scoring)'!$Q$335,"",$H55+1),"")</f>
        <v/>
      </c>
      <c r="I56" s="66" t="e">
        <f t="array" aca="1" ref="I56" ca="1">_xludf.XLOOKUP($H56,'(backend scoring)'!$S$2:$S$333,'(backend scoring)'!$A$2:$A$333,"")</f>
        <v>#NAME?</v>
      </c>
      <c r="J56" s="66" t="str">
        <f ca="1">IFERROR(VLOOKUP($I56,'Institution Evaluation'!$A$55:$F$345,2,0),IFERROR(VLOOKUP($I56,'Privacy Analyst Evaluation'!$A$46:$F$120,2,0),""))</f>
        <v/>
      </c>
      <c r="K56" s="66" t="str">
        <f ca="1">IFERROR(VLOOKUP($I56,'Institution Evaluation'!$A$55:$F$345,3,0),IFERROR(VLOOKUP($I56,'Privacy Analyst Evaluation'!$A$46:$F$120,3,0),""))&amp;""</f>
        <v/>
      </c>
      <c r="L56" s="66" t="str">
        <f ca="1">IFERROR(VLOOKUP($I56,'Institution Evaluation'!$A$55:$F$345,4,0),IFERROR(VLOOKUP($I56,'Privacy Analyst Evaluation'!$A$46:$F$120,4,0),""))&amp;""</f>
        <v/>
      </c>
      <c r="M56" s="66" t="str">
        <f ca="1">IFERROR(VLOOKUP($I56,'Institution Evaluation'!$A$55:$F$345,6,0),IFERROR(VLOOKUP($I56,'Privacy Analyst Evaluation'!$A$46:$F$120,6,0),""))&amp;""</f>
        <v/>
      </c>
    </row>
    <row r="57" spans="1:13" ht="15.75" customHeight="1" x14ac:dyDescent="0.2">
      <c r="A57" s="66">
        <f>IFERROR(IF($A56+1&gt;'(backend scoring)'!$T$335,"",$A56+1),"")</f>
        <v>33</v>
      </c>
      <c r="B57" s="66" t="e">
        <f t="array" aca="1" ref="B57" ca="1">_xludf.XLOOKUP($A57,'(backend scoring)'!$V$2:$V$333,'(backend scoring)'!$A$2:$A$333,"")</f>
        <v>#NAME?</v>
      </c>
      <c r="C57" s="66" t="str">
        <f ca="1">IFERROR(VLOOKUP($B57,'Institution Evaluation'!$A$55:$F$345,2,0),IFERROR(VLOOKUP($B57,'Privacy Analyst Evaluation'!$A$46:$F$120,2,0),""))&amp;""</f>
        <v/>
      </c>
      <c r="D57" s="66" t="str">
        <f ca="1">IFERROR(VLOOKUP($B57,'Institution Evaluation'!$A$55:$F$345,3,0),IFERROR(VLOOKUP($B57,'Privacy Analyst Evaluation'!$A$46:$F$120,3,0),""))&amp;""</f>
        <v/>
      </c>
      <c r="E57" s="66" t="str">
        <f ca="1">IFERROR(VLOOKUP($B57,'Institution Evaluation'!$A$55:$F$345,4,0),IFERROR(VLOOKUP($B57,'Privacy Analyst Evaluation'!$A$46:$F$120,4,0),""))&amp;""</f>
        <v/>
      </c>
      <c r="F57" s="66" t="str">
        <f ca="1">IFERROR(VLOOKUP($B57,'Institution Evaluation'!$A$55:$F$345,6,0),IFERROR(VLOOKUP($B57,'Privacy Analyst Evaluation'!$A$46:$F$120,6,0),""))&amp;""</f>
        <v/>
      </c>
      <c r="G57" s="245"/>
      <c r="H57" s="66" t="str">
        <f>IFERROR(IF($H56+1&gt;'(backend scoring)'!$Q$335,"",$H56+1),"")</f>
        <v/>
      </c>
      <c r="I57" s="66" t="e">
        <f t="array" aca="1" ref="I57" ca="1">_xludf.XLOOKUP($H57,'(backend scoring)'!$S$2:$S$333,'(backend scoring)'!$A$2:$A$333,"")</f>
        <v>#NAME?</v>
      </c>
      <c r="J57" s="66" t="str">
        <f ca="1">IFERROR(VLOOKUP($I57,'Institution Evaluation'!$A$55:$F$345,2,0),IFERROR(VLOOKUP($I57,'Privacy Analyst Evaluation'!$A$46:$F$120,2,0),""))</f>
        <v/>
      </c>
      <c r="K57" s="66" t="str">
        <f ca="1">IFERROR(VLOOKUP($I57,'Institution Evaluation'!$A$55:$F$345,3,0),IFERROR(VLOOKUP($I57,'Privacy Analyst Evaluation'!$A$46:$F$120,3,0),""))&amp;""</f>
        <v/>
      </c>
      <c r="L57" s="66" t="str">
        <f ca="1">IFERROR(VLOOKUP($I57,'Institution Evaluation'!$A$55:$F$345,4,0),IFERROR(VLOOKUP($I57,'Privacy Analyst Evaluation'!$A$46:$F$120,4,0),""))&amp;""</f>
        <v/>
      </c>
      <c r="M57" s="66" t="str">
        <f ca="1">IFERROR(VLOOKUP($I57,'Institution Evaluation'!$A$55:$F$345,6,0),IFERROR(VLOOKUP($I57,'Privacy Analyst Evaluation'!$A$46:$F$120,6,0),""))&amp;""</f>
        <v/>
      </c>
    </row>
    <row r="58" spans="1:13" ht="15.75" customHeight="1" x14ac:dyDescent="0.2">
      <c r="A58" s="66">
        <f>IFERROR(IF($A57+1&gt;'(backend scoring)'!$T$335,"",$A57+1),"")</f>
        <v>34</v>
      </c>
      <c r="B58" s="66" t="e">
        <f t="array" aca="1" ref="B58" ca="1">_xludf.XLOOKUP($A58,'(backend scoring)'!$V$2:$V$333,'(backend scoring)'!$A$2:$A$333,"")</f>
        <v>#NAME?</v>
      </c>
      <c r="C58" s="66" t="str">
        <f ca="1">IFERROR(VLOOKUP($B58,'Institution Evaluation'!$A$55:$F$345,2,0),IFERROR(VLOOKUP($B58,'Privacy Analyst Evaluation'!$A$46:$F$120,2,0),""))&amp;""</f>
        <v/>
      </c>
      <c r="D58" s="66" t="str">
        <f ca="1">IFERROR(VLOOKUP($B58,'Institution Evaluation'!$A$55:$F$345,3,0),IFERROR(VLOOKUP($B58,'Privacy Analyst Evaluation'!$A$46:$F$120,3,0),""))&amp;""</f>
        <v/>
      </c>
      <c r="E58" s="66" t="str">
        <f ca="1">IFERROR(VLOOKUP($B58,'Institution Evaluation'!$A$55:$F$345,4,0),IFERROR(VLOOKUP($B58,'Privacy Analyst Evaluation'!$A$46:$F$120,4,0),""))&amp;""</f>
        <v/>
      </c>
      <c r="F58" s="66" t="str">
        <f ca="1">IFERROR(VLOOKUP($B58,'Institution Evaluation'!$A$55:$F$345,6,0),IFERROR(VLOOKUP($B58,'Privacy Analyst Evaluation'!$A$46:$F$120,6,0),""))&amp;""</f>
        <v/>
      </c>
      <c r="G58" s="245"/>
      <c r="H58" s="66" t="str">
        <f>IFERROR(IF($H57+1&gt;'(backend scoring)'!$Q$335,"",$H57+1),"")</f>
        <v/>
      </c>
      <c r="I58" s="66" t="e">
        <f t="array" aca="1" ref="I58" ca="1">_xludf.XLOOKUP($H58,'(backend scoring)'!$S$2:$S$333,'(backend scoring)'!$A$2:$A$333,"")</f>
        <v>#NAME?</v>
      </c>
      <c r="J58" s="66" t="str">
        <f ca="1">IFERROR(VLOOKUP($I58,'Institution Evaluation'!$A$55:$F$345,2,0),IFERROR(VLOOKUP($I58,'Privacy Analyst Evaluation'!$A$46:$F$120,2,0),""))</f>
        <v/>
      </c>
      <c r="K58" s="66" t="str">
        <f ca="1">IFERROR(VLOOKUP($I58,'Institution Evaluation'!$A$55:$F$345,3,0),IFERROR(VLOOKUP($I58,'Privacy Analyst Evaluation'!$A$46:$F$120,3,0),""))&amp;""</f>
        <v/>
      </c>
      <c r="L58" s="66" t="str">
        <f ca="1">IFERROR(VLOOKUP($I58,'Institution Evaluation'!$A$55:$F$345,4,0),IFERROR(VLOOKUP($I58,'Privacy Analyst Evaluation'!$A$46:$F$120,4,0),""))&amp;""</f>
        <v/>
      </c>
      <c r="M58" s="66" t="str">
        <f ca="1">IFERROR(VLOOKUP($I58,'Institution Evaluation'!$A$55:$F$345,6,0),IFERROR(VLOOKUP($I58,'Privacy Analyst Evaluation'!$A$46:$F$120,6,0),""))&amp;""</f>
        <v/>
      </c>
    </row>
    <row r="59" spans="1:13" ht="15.75" customHeight="1" x14ac:dyDescent="0.2">
      <c r="A59" s="66">
        <f>IFERROR(IF($A58+1&gt;'(backend scoring)'!$T$335,"",$A58+1),"")</f>
        <v>35</v>
      </c>
      <c r="B59" s="66" t="e">
        <f t="array" aca="1" ref="B59" ca="1">_xludf.XLOOKUP($A59,'(backend scoring)'!$V$2:$V$333,'(backend scoring)'!$A$2:$A$333,"")</f>
        <v>#NAME?</v>
      </c>
      <c r="C59" s="66" t="str">
        <f ca="1">IFERROR(VLOOKUP($B59,'Institution Evaluation'!$A$55:$F$345,2,0),IFERROR(VLOOKUP($B59,'Privacy Analyst Evaluation'!$A$46:$F$120,2,0),""))&amp;""</f>
        <v/>
      </c>
      <c r="D59" s="66" t="str">
        <f ca="1">IFERROR(VLOOKUP($B59,'Institution Evaluation'!$A$55:$F$345,3,0),IFERROR(VLOOKUP($B59,'Privacy Analyst Evaluation'!$A$46:$F$120,3,0),""))&amp;""</f>
        <v/>
      </c>
      <c r="E59" s="66" t="str">
        <f ca="1">IFERROR(VLOOKUP($B59,'Institution Evaluation'!$A$55:$F$345,4,0),IFERROR(VLOOKUP($B59,'Privacy Analyst Evaluation'!$A$46:$F$120,4,0),""))&amp;""</f>
        <v/>
      </c>
      <c r="F59" s="66" t="str">
        <f ca="1">IFERROR(VLOOKUP($B59,'Institution Evaluation'!$A$55:$F$345,6,0),IFERROR(VLOOKUP($B59,'Privacy Analyst Evaluation'!$A$46:$F$120,6,0),""))&amp;""</f>
        <v/>
      </c>
      <c r="G59" s="245"/>
      <c r="H59" s="66" t="str">
        <f>IFERROR(IF($H58+1&gt;'(backend scoring)'!$Q$335,"",$H58+1),"")</f>
        <v/>
      </c>
      <c r="I59" s="66" t="e">
        <f t="array" aca="1" ref="I59" ca="1">_xludf.XLOOKUP($H59,'(backend scoring)'!$S$2:$S$333,'(backend scoring)'!$A$2:$A$333,"")</f>
        <v>#NAME?</v>
      </c>
      <c r="J59" s="66" t="str">
        <f ca="1">IFERROR(VLOOKUP($I59,'Institution Evaluation'!$A$55:$F$345,2,0),IFERROR(VLOOKUP($I59,'Privacy Analyst Evaluation'!$A$46:$F$120,2,0),""))</f>
        <v/>
      </c>
      <c r="K59" s="66" t="str">
        <f ca="1">IFERROR(VLOOKUP($I59,'Institution Evaluation'!$A$55:$F$345,3,0),IFERROR(VLOOKUP($I59,'Privacy Analyst Evaluation'!$A$46:$F$120,3,0),""))&amp;""</f>
        <v/>
      </c>
      <c r="L59" s="66" t="str">
        <f ca="1">IFERROR(VLOOKUP($I59,'Institution Evaluation'!$A$55:$F$345,4,0),IFERROR(VLOOKUP($I59,'Privacy Analyst Evaluation'!$A$46:$F$120,4,0),""))&amp;""</f>
        <v/>
      </c>
      <c r="M59" s="66" t="str">
        <f ca="1">IFERROR(VLOOKUP($I59,'Institution Evaluation'!$A$55:$F$345,6,0),IFERROR(VLOOKUP($I59,'Privacy Analyst Evaluation'!$A$46:$F$120,6,0),""))&amp;""</f>
        <v/>
      </c>
    </row>
    <row r="60" spans="1:13" ht="15.75" customHeight="1" x14ac:dyDescent="0.2">
      <c r="A60" s="66">
        <f>IFERROR(IF($A59+1&gt;'(backend scoring)'!$T$335,"",$A59+1),"")</f>
        <v>36</v>
      </c>
      <c r="B60" s="66" t="e">
        <f t="array" aca="1" ref="B60" ca="1">_xludf.XLOOKUP($A60,'(backend scoring)'!$V$2:$V$333,'(backend scoring)'!$A$2:$A$333,"")</f>
        <v>#NAME?</v>
      </c>
      <c r="C60" s="66" t="str">
        <f ca="1">IFERROR(VLOOKUP($B60,'Institution Evaluation'!$A$55:$F$345,2,0),IFERROR(VLOOKUP($B60,'Privacy Analyst Evaluation'!$A$46:$F$120,2,0),""))&amp;""</f>
        <v/>
      </c>
      <c r="D60" s="66" t="str">
        <f ca="1">IFERROR(VLOOKUP($B60,'Institution Evaluation'!$A$55:$F$345,3,0),IFERROR(VLOOKUP($B60,'Privacy Analyst Evaluation'!$A$46:$F$120,3,0),""))&amp;""</f>
        <v/>
      </c>
      <c r="E60" s="66" t="str">
        <f ca="1">IFERROR(VLOOKUP($B60,'Institution Evaluation'!$A$55:$F$345,4,0),IFERROR(VLOOKUP($B60,'Privacy Analyst Evaluation'!$A$46:$F$120,4,0),""))&amp;""</f>
        <v/>
      </c>
      <c r="F60" s="66" t="str">
        <f ca="1">IFERROR(VLOOKUP($B60,'Institution Evaluation'!$A$55:$F$345,6,0),IFERROR(VLOOKUP($B60,'Privacy Analyst Evaluation'!$A$46:$F$120,6,0),""))&amp;""</f>
        <v/>
      </c>
      <c r="G60" s="245"/>
      <c r="H60" s="66" t="str">
        <f>IFERROR(IF($H59+1&gt;'(backend scoring)'!$Q$335,"",$H59+1),"")</f>
        <v/>
      </c>
      <c r="I60" s="66" t="e">
        <f t="array" aca="1" ref="I60" ca="1">_xludf.XLOOKUP($H60,'(backend scoring)'!$S$2:$S$333,'(backend scoring)'!$A$2:$A$333,"")</f>
        <v>#NAME?</v>
      </c>
      <c r="J60" s="66" t="str">
        <f ca="1">IFERROR(VLOOKUP($I60,'Institution Evaluation'!$A$55:$F$345,2,0),IFERROR(VLOOKUP($I60,'Privacy Analyst Evaluation'!$A$46:$F$120,2,0),""))</f>
        <v/>
      </c>
      <c r="K60" s="66" t="str">
        <f ca="1">IFERROR(VLOOKUP($I60,'Institution Evaluation'!$A$55:$F$345,3,0),IFERROR(VLOOKUP($I60,'Privacy Analyst Evaluation'!$A$46:$F$120,3,0),""))&amp;""</f>
        <v/>
      </c>
      <c r="L60" s="66" t="str">
        <f ca="1">IFERROR(VLOOKUP($I60,'Institution Evaluation'!$A$55:$F$345,4,0),IFERROR(VLOOKUP($I60,'Privacy Analyst Evaluation'!$A$46:$F$120,4,0),""))&amp;""</f>
        <v/>
      </c>
      <c r="M60" s="66" t="str">
        <f ca="1">IFERROR(VLOOKUP($I60,'Institution Evaluation'!$A$55:$F$345,6,0),IFERROR(VLOOKUP($I60,'Privacy Analyst Evaluation'!$A$46:$F$120,6,0),""))&amp;""</f>
        <v/>
      </c>
    </row>
    <row r="61" spans="1:13" ht="15.75" customHeight="1" x14ac:dyDescent="0.2">
      <c r="A61" s="66">
        <f>IFERROR(IF($A60+1&gt;'(backend scoring)'!$T$335,"",$A60+1),"")</f>
        <v>37</v>
      </c>
      <c r="B61" s="66" t="e">
        <f t="array" aca="1" ref="B61" ca="1">_xludf.XLOOKUP($A61,'(backend scoring)'!$V$2:$V$333,'(backend scoring)'!$A$2:$A$333,"")</f>
        <v>#NAME?</v>
      </c>
      <c r="C61" s="66" t="str">
        <f ca="1">IFERROR(VLOOKUP($B61,'Institution Evaluation'!$A$55:$F$345,2,0),IFERROR(VLOOKUP($B61,'Privacy Analyst Evaluation'!$A$46:$F$120,2,0),""))&amp;""</f>
        <v/>
      </c>
      <c r="D61" s="66" t="str">
        <f ca="1">IFERROR(VLOOKUP($B61,'Institution Evaluation'!$A$55:$F$345,3,0),IFERROR(VLOOKUP($B61,'Privacy Analyst Evaluation'!$A$46:$F$120,3,0),""))&amp;""</f>
        <v/>
      </c>
      <c r="E61" s="66" t="str">
        <f ca="1">IFERROR(VLOOKUP($B61,'Institution Evaluation'!$A$55:$F$345,4,0),IFERROR(VLOOKUP($B61,'Privacy Analyst Evaluation'!$A$46:$F$120,4,0),""))&amp;""</f>
        <v/>
      </c>
      <c r="F61" s="66" t="str">
        <f ca="1">IFERROR(VLOOKUP($B61,'Institution Evaluation'!$A$55:$F$345,6,0),IFERROR(VLOOKUP($B61,'Privacy Analyst Evaluation'!$A$46:$F$120,6,0),""))&amp;""</f>
        <v/>
      </c>
      <c r="G61" s="245"/>
      <c r="H61" s="66" t="str">
        <f>IFERROR(IF($H60+1&gt;'(backend scoring)'!$Q$335,"",$H60+1),"")</f>
        <v/>
      </c>
      <c r="I61" s="66" t="e">
        <f t="array" aca="1" ref="I61" ca="1">_xludf.XLOOKUP($H61,'(backend scoring)'!$S$2:$S$333,'(backend scoring)'!$A$2:$A$333,"")</f>
        <v>#NAME?</v>
      </c>
      <c r="J61" s="66" t="str">
        <f ca="1">IFERROR(VLOOKUP($I61,'Institution Evaluation'!$A$55:$F$345,2,0),IFERROR(VLOOKUP($I61,'Privacy Analyst Evaluation'!$A$46:$F$120,2,0),""))</f>
        <v/>
      </c>
      <c r="K61" s="66" t="str">
        <f ca="1">IFERROR(VLOOKUP($I61,'Institution Evaluation'!$A$55:$F$345,3,0),IFERROR(VLOOKUP($I61,'Privacy Analyst Evaluation'!$A$46:$F$120,3,0),""))&amp;""</f>
        <v/>
      </c>
      <c r="L61" s="66" t="str">
        <f ca="1">IFERROR(VLOOKUP($I61,'Institution Evaluation'!$A$55:$F$345,4,0),IFERROR(VLOOKUP($I61,'Privacy Analyst Evaluation'!$A$46:$F$120,4,0),""))&amp;""</f>
        <v/>
      </c>
      <c r="M61" s="66" t="str">
        <f ca="1">IFERROR(VLOOKUP($I61,'Institution Evaluation'!$A$55:$F$345,6,0),IFERROR(VLOOKUP($I61,'Privacy Analyst Evaluation'!$A$46:$F$120,6,0),""))&amp;""</f>
        <v/>
      </c>
    </row>
    <row r="62" spans="1:13" ht="15.75" customHeight="1" x14ac:dyDescent="0.2">
      <c r="A62" s="66">
        <f>IFERROR(IF($A61+1&gt;'(backend scoring)'!$T$335,"",$A61+1),"")</f>
        <v>38</v>
      </c>
      <c r="B62" s="66" t="e">
        <f t="array" aca="1" ref="B62" ca="1">_xludf.XLOOKUP($A62,'(backend scoring)'!$V$2:$V$333,'(backend scoring)'!$A$2:$A$333,"")</f>
        <v>#NAME?</v>
      </c>
      <c r="C62" s="66" t="str">
        <f ca="1">IFERROR(VLOOKUP($B62,'Institution Evaluation'!$A$55:$F$345,2,0),IFERROR(VLOOKUP($B62,'Privacy Analyst Evaluation'!$A$46:$F$120,2,0),""))&amp;""</f>
        <v/>
      </c>
      <c r="D62" s="66" t="str">
        <f ca="1">IFERROR(VLOOKUP($B62,'Institution Evaluation'!$A$55:$F$345,3,0),IFERROR(VLOOKUP($B62,'Privacy Analyst Evaluation'!$A$46:$F$120,3,0),""))&amp;""</f>
        <v/>
      </c>
      <c r="E62" s="66" t="str">
        <f ca="1">IFERROR(VLOOKUP($B62,'Institution Evaluation'!$A$55:$F$345,4,0),IFERROR(VLOOKUP($B62,'Privacy Analyst Evaluation'!$A$46:$F$120,4,0),""))&amp;""</f>
        <v/>
      </c>
      <c r="F62" s="66" t="str">
        <f ca="1">IFERROR(VLOOKUP($B62,'Institution Evaluation'!$A$55:$F$345,6,0),IFERROR(VLOOKUP($B62,'Privacy Analyst Evaluation'!$A$46:$F$120,6,0),""))&amp;""</f>
        <v/>
      </c>
      <c r="G62" s="245"/>
      <c r="H62" s="66" t="str">
        <f>IFERROR(IF($H61+1&gt;'(backend scoring)'!$Q$335,"",$H61+1),"")</f>
        <v/>
      </c>
      <c r="I62" s="66" t="e">
        <f t="array" aca="1" ref="I62" ca="1">_xludf.XLOOKUP($H62,'(backend scoring)'!$S$2:$S$333,'(backend scoring)'!$A$2:$A$333,"")</f>
        <v>#NAME?</v>
      </c>
      <c r="J62" s="66" t="str">
        <f ca="1">IFERROR(VLOOKUP($I62,'Institution Evaluation'!$A$55:$F$345,2,0),IFERROR(VLOOKUP($I62,'Privacy Analyst Evaluation'!$A$46:$F$120,2,0),""))</f>
        <v/>
      </c>
      <c r="K62" s="66" t="str">
        <f ca="1">IFERROR(VLOOKUP($I62,'Institution Evaluation'!$A$55:$F$345,3,0),IFERROR(VLOOKUP($I62,'Privacy Analyst Evaluation'!$A$46:$F$120,3,0),""))&amp;""</f>
        <v/>
      </c>
      <c r="L62" s="66" t="str">
        <f ca="1">IFERROR(VLOOKUP($I62,'Institution Evaluation'!$A$55:$F$345,4,0),IFERROR(VLOOKUP($I62,'Privacy Analyst Evaluation'!$A$46:$F$120,4,0),""))&amp;""</f>
        <v/>
      </c>
      <c r="M62" s="66" t="str">
        <f ca="1">IFERROR(VLOOKUP($I62,'Institution Evaluation'!$A$55:$F$345,6,0),IFERROR(VLOOKUP($I62,'Privacy Analyst Evaluation'!$A$46:$F$120,6,0),""))&amp;""</f>
        <v/>
      </c>
    </row>
    <row r="63" spans="1:13" ht="15.75" customHeight="1" x14ac:dyDescent="0.2">
      <c r="A63" s="66">
        <f>IFERROR(IF($A62+1&gt;'(backend scoring)'!$T$335,"",$A62+1),"")</f>
        <v>39</v>
      </c>
      <c r="B63" s="66" t="e">
        <f t="array" aca="1" ref="B63" ca="1">_xludf.XLOOKUP($A63,'(backend scoring)'!$V$2:$V$333,'(backend scoring)'!$A$2:$A$333,"")</f>
        <v>#NAME?</v>
      </c>
      <c r="C63" s="66" t="str">
        <f ca="1">IFERROR(VLOOKUP($B63,'Institution Evaluation'!$A$55:$F$345,2,0),IFERROR(VLOOKUP($B63,'Privacy Analyst Evaluation'!$A$46:$F$120,2,0),""))&amp;""</f>
        <v/>
      </c>
      <c r="D63" s="66" t="str">
        <f ca="1">IFERROR(VLOOKUP($B63,'Institution Evaluation'!$A$55:$F$345,3,0),IFERROR(VLOOKUP($B63,'Privacy Analyst Evaluation'!$A$46:$F$120,3,0),""))&amp;""</f>
        <v/>
      </c>
      <c r="E63" s="66" t="str">
        <f ca="1">IFERROR(VLOOKUP($B63,'Institution Evaluation'!$A$55:$F$345,4,0),IFERROR(VLOOKUP($B63,'Privacy Analyst Evaluation'!$A$46:$F$120,4,0),""))&amp;""</f>
        <v/>
      </c>
      <c r="F63" s="66" t="str">
        <f ca="1">IFERROR(VLOOKUP($B63,'Institution Evaluation'!$A$55:$F$345,6,0),IFERROR(VLOOKUP($B63,'Privacy Analyst Evaluation'!$A$46:$F$120,6,0),""))&amp;""</f>
        <v/>
      </c>
      <c r="G63" s="245"/>
      <c r="H63" s="66" t="str">
        <f>IFERROR(IF($H62+1&gt;'(backend scoring)'!$Q$335,"",$H62+1),"")</f>
        <v/>
      </c>
      <c r="I63" s="66" t="e">
        <f t="array" aca="1" ref="I63" ca="1">_xludf.XLOOKUP($H63,'(backend scoring)'!$S$2:$S$333,'(backend scoring)'!$A$2:$A$333,"")</f>
        <v>#NAME?</v>
      </c>
      <c r="J63" s="66" t="str">
        <f ca="1">IFERROR(VLOOKUP($I63,'Institution Evaluation'!$A$55:$F$345,2,0),IFERROR(VLOOKUP($I63,'Privacy Analyst Evaluation'!$A$46:$F$120,2,0),""))</f>
        <v/>
      </c>
      <c r="K63" s="66" t="str">
        <f ca="1">IFERROR(VLOOKUP($I63,'Institution Evaluation'!$A$55:$F$345,3,0),IFERROR(VLOOKUP($I63,'Privacy Analyst Evaluation'!$A$46:$F$120,3,0),""))&amp;""</f>
        <v/>
      </c>
      <c r="L63" s="66" t="str">
        <f ca="1">IFERROR(VLOOKUP($I63,'Institution Evaluation'!$A$55:$F$345,4,0),IFERROR(VLOOKUP($I63,'Privacy Analyst Evaluation'!$A$46:$F$120,4,0),""))&amp;""</f>
        <v/>
      </c>
      <c r="M63" s="66" t="str">
        <f ca="1">IFERROR(VLOOKUP($I63,'Institution Evaluation'!$A$55:$F$345,6,0),IFERROR(VLOOKUP($I63,'Privacy Analyst Evaluation'!$A$46:$F$120,6,0),""))&amp;""</f>
        <v/>
      </c>
    </row>
    <row r="64" spans="1:13" ht="15.75" customHeight="1" x14ac:dyDescent="0.2">
      <c r="A64" s="66">
        <f>IFERROR(IF($A63+1&gt;'(backend scoring)'!$T$335,"",$A63+1),"")</f>
        <v>40</v>
      </c>
      <c r="B64" s="66" t="e">
        <f t="array" aca="1" ref="B64" ca="1">_xludf.XLOOKUP($A64,'(backend scoring)'!$V$2:$V$333,'(backend scoring)'!$A$2:$A$333,"")</f>
        <v>#NAME?</v>
      </c>
      <c r="C64" s="66" t="str">
        <f ca="1">IFERROR(VLOOKUP($B64,'Institution Evaluation'!$A$55:$F$345,2,0),IFERROR(VLOOKUP($B64,'Privacy Analyst Evaluation'!$A$46:$F$120,2,0),""))&amp;""</f>
        <v/>
      </c>
      <c r="D64" s="66" t="str">
        <f ca="1">IFERROR(VLOOKUP($B64,'Institution Evaluation'!$A$55:$F$345,3,0),IFERROR(VLOOKUP($B64,'Privacy Analyst Evaluation'!$A$46:$F$120,3,0),""))&amp;""</f>
        <v/>
      </c>
      <c r="E64" s="66" t="str">
        <f ca="1">IFERROR(VLOOKUP($B64,'Institution Evaluation'!$A$55:$F$345,4,0),IFERROR(VLOOKUP($B64,'Privacy Analyst Evaluation'!$A$46:$F$120,4,0),""))&amp;""</f>
        <v/>
      </c>
      <c r="F64" s="66" t="str">
        <f ca="1">IFERROR(VLOOKUP($B64,'Institution Evaluation'!$A$55:$F$345,6,0),IFERROR(VLOOKUP($B64,'Privacy Analyst Evaluation'!$A$46:$F$120,6,0),""))&amp;""</f>
        <v/>
      </c>
      <c r="G64" s="245"/>
      <c r="H64" s="66" t="str">
        <f>IFERROR(IF($H63+1&gt;'(backend scoring)'!$Q$335,"",$H63+1),"")</f>
        <v/>
      </c>
      <c r="I64" s="66" t="e">
        <f t="array" aca="1" ref="I64" ca="1">_xludf.XLOOKUP($H64,'(backend scoring)'!$S$2:$S$333,'(backend scoring)'!$A$2:$A$333,"")</f>
        <v>#NAME?</v>
      </c>
      <c r="J64" s="66" t="str">
        <f ca="1">IFERROR(VLOOKUP($I64,'Institution Evaluation'!$A$55:$F$345,2,0),IFERROR(VLOOKUP($I64,'Privacy Analyst Evaluation'!$A$46:$F$120,2,0),""))</f>
        <v/>
      </c>
      <c r="K64" s="66" t="str">
        <f ca="1">IFERROR(VLOOKUP($I64,'Institution Evaluation'!$A$55:$F$345,3,0),IFERROR(VLOOKUP($I64,'Privacy Analyst Evaluation'!$A$46:$F$120,3,0),""))&amp;""</f>
        <v/>
      </c>
      <c r="L64" s="66" t="str">
        <f ca="1">IFERROR(VLOOKUP($I64,'Institution Evaluation'!$A$55:$F$345,4,0),IFERROR(VLOOKUP($I64,'Privacy Analyst Evaluation'!$A$46:$F$120,4,0),""))&amp;""</f>
        <v/>
      </c>
      <c r="M64" s="66" t="str">
        <f ca="1">IFERROR(VLOOKUP($I64,'Institution Evaluation'!$A$55:$F$345,6,0),IFERROR(VLOOKUP($I64,'Privacy Analyst Evaluation'!$A$46:$F$120,6,0),""))&amp;""</f>
        <v/>
      </c>
    </row>
    <row r="65" spans="1:13" ht="15.75" customHeight="1" x14ac:dyDescent="0.2">
      <c r="A65" s="66">
        <f>IFERROR(IF($A64+1&gt;'(backend scoring)'!$T$335,"",$A64+1),"")</f>
        <v>41</v>
      </c>
      <c r="B65" s="66" t="e">
        <f t="array" aca="1" ref="B65" ca="1">_xludf.XLOOKUP($A65,'(backend scoring)'!$V$2:$V$333,'(backend scoring)'!$A$2:$A$333,"")</f>
        <v>#NAME?</v>
      </c>
      <c r="C65" s="66" t="str">
        <f ca="1">IFERROR(VLOOKUP($B65,'Institution Evaluation'!$A$55:$F$345,2,0),IFERROR(VLOOKUP($B65,'Privacy Analyst Evaluation'!$A$46:$F$120,2,0),""))&amp;""</f>
        <v/>
      </c>
      <c r="D65" s="66" t="str">
        <f ca="1">IFERROR(VLOOKUP($B65,'Institution Evaluation'!$A$55:$F$345,3,0),IFERROR(VLOOKUP($B65,'Privacy Analyst Evaluation'!$A$46:$F$120,3,0),""))&amp;""</f>
        <v/>
      </c>
      <c r="E65" s="66" t="str">
        <f ca="1">IFERROR(VLOOKUP($B65,'Institution Evaluation'!$A$55:$F$345,4,0),IFERROR(VLOOKUP($B65,'Privacy Analyst Evaluation'!$A$46:$F$120,4,0),""))&amp;""</f>
        <v/>
      </c>
      <c r="F65" s="66" t="str">
        <f ca="1">IFERROR(VLOOKUP($B65,'Institution Evaluation'!$A$55:$F$345,6,0),IFERROR(VLOOKUP($B65,'Privacy Analyst Evaluation'!$A$46:$F$120,6,0),""))&amp;""</f>
        <v/>
      </c>
      <c r="G65" s="245"/>
      <c r="H65" s="66" t="str">
        <f>IFERROR(IF($H64+1&gt;'(backend scoring)'!$Q$335,"",$H64+1),"")</f>
        <v/>
      </c>
      <c r="I65" s="66" t="e">
        <f t="array" aca="1" ref="I65" ca="1">_xludf.XLOOKUP($H65,'(backend scoring)'!$S$2:$S$333,'(backend scoring)'!$A$2:$A$333,"")</f>
        <v>#NAME?</v>
      </c>
      <c r="J65" s="66" t="str">
        <f ca="1">IFERROR(VLOOKUP($I65,'Institution Evaluation'!$A$55:$F$345,2,0),IFERROR(VLOOKUP($I65,'Privacy Analyst Evaluation'!$A$46:$F$120,2,0),""))</f>
        <v/>
      </c>
      <c r="K65" s="66" t="str">
        <f ca="1">IFERROR(VLOOKUP($I65,'Institution Evaluation'!$A$55:$F$345,3,0),IFERROR(VLOOKUP($I65,'Privacy Analyst Evaluation'!$A$46:$F$120,3,0),""))&amp;""</f>
        <v/>
      </c>
      <c r="L65" s="66" t="str">
        <f ca="1">IFERROR(VLOOKUP($I65,'Institution Evaluation'!$A$55:$F$345,4,0),IFERROR(VLOOKUP($I65,'Privacy Analyst Evaluation'!$A$46:$F$120,4,0),""))&amp;""</f>
        <v/>
      </c>
      <c r="M65" s="66" t="str">
        <f ca="1">IFERROR(VLOOKUP($I65,'Institution Evaluation'!$A$55:$F$345,6,0),IFERROR(VLOOKUP($I65,'Privacy Analyst Evaluation'!$A$46:$F$120,6,0),""))&amp;""</f>
        <v/>
      </c>
    </row>
    <row r="66" spans="1:13" ht="15.75" customHeight="1" x14ac:dyDescent="0.2">
      <c r="A66" s="66">
        <f>IFERROR(IF($A65+1&gt;'(backend scoring)'!$T$335,"",$A65+1),"")</f>
        <v>42</v>
      </c>
      <c r="B66" s="66" t="e">
        <f t="array" aca="1" ref="B66" ca="1">_xludf.XLOOKUP($A66,'(backend scoring)'!$V$2:$V$333,'(backend scoring)'!$A$2:$A$333,"")</f>
        <v>#NAME?</v>
      </c>
      <c r="C66" s="66" t="str">
        <f ca="1">IFERROR(VLOOKUP($B66,'Institution Evaluation'!$A$55:$F$345,2,0),IFERROR(VLOOKUP($B66,'Privacy Analyst Evaluation'!$A$46:$F$120,2,0),""))&amp;""</f>
        <v/>
      </c>
      <c r="D66" s="66" t="str">
        <f ca="1">IFERROR(VLOOKUP($B66,'Institution Evaluation'!$A$55:$F$345,3,0),IFERROR(VLOOKUP($B66,'Privacy Analyst Evaluation'!$A$46:$F$120,3,0),""))&amp;""</f>
        <v/>
      </c>
      <c r="E66" s="66" t="str">
        <f ca="1">IFERROR(VLOOKUP($B66,'Institution Evaluation'!$A$55:$F$345,4,0),IFERROR(VLOOKUP($B66,'Privacy Analyst Evaluation'!$A$46:$F$120,4,0),""))&amp;""</f>
        <v/>
      </c>
      <c r="F66" s="66" t="str">
        <f ca="1">IFERROR(VLOOKUP($B66,'Institution Evaluation'!$A$55:$F$345,6,0),IFERROR(VLOOKUP($B66,'Privacy Analyst Evaluation'!$A$46:$F$120,6,0),""))&amp;""</f>
        <v/>
      </c>
      <c r="G66" s="245"/>
      <c r="H66" s="66" t="str">
        <f>IFERROR(IF($H65+1&gt;'(backend scoring)'!$Q$335,"",$H65+1),"")</f>
        <v/>
      </c>
      <c r="I66" s="66" t="e">
        <f t="array" aca="1" ref="I66" ca="1">_xludf.XLOOKUP($H66,'(backend scoring)'!$S$2:$S$333,'(backend scoring)'!$A$2:$A$333,"")</f>
        <v>#NAME?</v>
      </c>
      <c r="J66" s="66" t="str">
        <f ca="1">IFERROR(VLOOKUP($I66,'Institution Evaluation'!$A$55:$F$345,2,0),IFERROR(VLOOKUP($I66,'Privacy Analyst Evaluation'!$A$46:$F$120,2,0),""))</f>
        <v/>
      </c>
      <c r="K66" s="66" t="str">
        <f ca="1">IFERROR(VLOOKUP($I66,'Institution Evaluation'!$A$55:$F$345,3,0),IFERROR(VLOOKUP($I66,'Privacy Analyst Evaluation'!$A$46:$F$120,3,0),""))&amp;""</f>
        <v/>
      </c>
      <c r="L66" s="66" t="str">
        <f ca="1">IFERROR(VLOOKUP($I66,'Institution Evaluation'!$A$55:$F$345,4,0),IFERROR(VLOOKUP($I66,'Privacy Analyst Evaluation'!$A$46:$F$120,4,0),""))&amp;""</f>
        <v/>
      </c>
      <c r="M66" s="66" t="str">
        <f ca="1">IFERROR(VLOOKUP($I66,'Institution Evaluation'!$A$55:$F$345,6,0),IFERROR(VLOOKUP($I66,'Privacy Analyst Evaluation'!$A$46:$F$120,6,0),""))&amp;""</f>
        <v/>
      </c>
    </row>
    <row r="67" spans="1:13" ht="15.75" customHeight="1" x14ac:dyDescent="0.2">
      <c r="A67" s="66">
        <f>IFERROR(IF($A66+1&gt;'(backend scoring)'!$T$335,"",$A66+1),"")</f>
        <v>43</v>
      </c>
      <c r="B67" s="66" t="e">
        <f t="array" aca="1" ref="B67" ca="1">_xludf.XLOOKUP($A67,'(backend scoring)'!$V$2:$V$333,'(backend scoring)'!$A$2:$A$333,"")</f>
        <v>#NAME?</v>
      </c>
      <c r="C67" s="66" t="str">
        <f ca="1">IFERROR(VLOOKUP($B67,'Institution Evaluation'!$A$55:$F$345,2,0),IFERROR(VLOOKUP($B67,'Privacy Analyst Evaluation'!$A$46:$F$120,2,0),""))&amp;""</f>
        <v/>
      </c>
      <c r="D67" s="66" t="str">
        <f ca="1">IFERROR(VLOOKUP($B67,'Institution Evaluation'!$A$55:$F$345,3,0),IFERROR(VLOOKUP($B67,'Privacy Analyst Evaluation'!$A$46:$F$120,3,0),""))&amp;""</f>
        <v/>
      </c>
      <c r="E67" s="66" t="str">
        <f ca="1">IFERROR(VLOOKUP($B67,'Institution Evaluation'!$A$55:$F$345,4,0),IFERROR(VLOOKUP($B67,'Privacy Analyst Evaluation'!$A$46:$F$120,4,0),""))&amp;""</f>
        <v/>
      </c>
      <c r="F67" s="66" t="str">
        <f ca="1">IFERROR(VLOOKUP($B67,'Institution Evaluation'!$A$55:$F$345,6,0),IFERROR(VLOOKUP($B67,'Privacy Analyst Evaluation'!$A$46:$F$120,6,0),""))&amp;""</f>
        <v/>
      </c>
      <c r="G67" s="245"/>
      <c r="H67" s="66" t="str">
        <f>IFERROR(IF($H66+1&gt;'(backend scoring)'!$Q$335,"",$H66+1),"")</f>
        <v/>
      </c>
      <c r="I67" s="66" t="e">
        <f t="array" aca="1" ref="I67" ca="1">_xludf.XLOOKUP($H67,'(backend scoring)'!$S$2:$S$333,'(backend scoring)'!$A$2:$A$333,"")</f>
        <v>#NAME?</v>
      </c>
      <c r="J67" s="66" t="str">
        <f ca="1">IFERROR(VLOOKUP($I67,'Institution Evaluation'!$A$55:$F$345,2,0),IFERROR(VLOOKUP($I67,'Privacy Analyst Evaluation'!$A$46:$F$120,2,0),""))</f>
        <v/>
      </c>
      <c r="K67" s="66" t="str">
        <f ca="1">IFERROR(VLOOKUP($I67,'Institution Evaluation'!$A$55:$F$345,3,0),IFERROR(VLOOKUP($I67,'Privacy Analyst Evaluation'!$A$46:$F$120,3,0),""))&amp;""</f>
        <v/>
      </c>
      <c r="L67" s="66" t="str">
        <f ca="1">IFERROR(VLOOKUP($I67,'Institution Evaluation'!$A$55:$F$345,4,0),IFERROR(VLOOKUP($I67,'Privacy Analyst Evaluation'!$A$46:$F$120,4,0),""))&amp;""</f>
        <v/>
      </c>
      <c r="M67" s="66" t="str">
        <f ca="1">IFERROR(VLOOKUP($I67,'Institution Evaluation'!$A$55:$F$345,6,0),IFERROR(VLOOKUP($I67,'Privacy Analyst Evaluation'!$A$46:$F$120,6,0),""))&amp;""</f>
        <v/>
      </c>
    </row>
    <row r="68" spans="1:13" ht="15.75" customHeight="1" x14ac:dyDescent="0.2">
      <c r="A68" s="66">
        <f>IFERROR(IF($A67+1&gt;'(backend scoring)'!$T$335,"",$A67+1),"")</f>
        <v>44</v>
      </c>
      <c r="B68" s="66" t="e">
        <f t="array" aca="1" ref="B68" ca="1">_xludf.XLOOKUP($A68,'(backend scoring)'!$V$2:$V$333,'(backend scoring)'!$A$2:$A$333,"")</f>
        <v>#NAME?</v>
      </c>
      <c r="C68" s="66" t="str">
        <f ca="1">IFERROR(VLOOKUP($B68,'Institution Evaluation'!$A$55:$F$345,2,0),IFERROR(VLOOKUP($B68,'Privacy Analyst Evaluation'!$A$46:$F$120,2,0),""))&amp;""</f>
        <v/>
      </c>
      <c r="D68" s="66" t="str">
        <f ca="1">IFERROR(VLOOKUP($B68,'Institution Evaluation'!$A$55:$F$345,3,0),IFERROR(VLOOKUP($B68,'Privacy Analyst Evaluation'!$A$46:$F$120,3,0),""))&amp;""</f>
        <v/>
      </c>
      <c r="E68" s="66" t="str">
        <f ca="1">IFERROR(VLOOKUP($B68,'Institution Evaluation'!$A$55:$F$345,4,0),IFERROR(VLOOKUP($B68,'Privacy Analyst Evaluation'!$A$46:$F$120,4,0),""))&amp;""</f>
        <v/>
      </c>
      <c r="F68" s="66" t="str">
        <f ca="1">IFERROR(VLOOKUP($B68,'Institution Evaluation'!$A$55:$F$345,6,0),IFERROR(VLOOKUP($B68,'Privacy Analyst Evaluation'!$A$46:$F$120,6,0),""))&amp;""</f>
        <v/>
      </c>
      <c r="G68" s="245"/>
      <c r="H68" s="66" t="str">
        <f>IFERROR(IF($H67+1&gt;'(backend scoring)'!$Q$335,"",$H67+1),"")</f>
        <v/>
      </c>
      <c r="I68" s="66" t="e">
        <f t="array" aca="1" ref="I68" ca="1">_xludf.XLOOKUP($H68,'(backend scoring)'!$S$2:$S$333,'(backend scoring)'!$A$2:$A$333,"")</f>
        <v>#NAME?</v>
      </c>
      <c r="J68" s="66" t="str">
        <f ca="1">IFERROR(VLOOKUP($I68,'Institution Evaluation'!$A$55:$F$345,2,0),IFERROR(VLOOKUP($I68,'Privacy Analyst Evaluation'!$A$46:$F$120,2,0),""))</f>
        <v/>
      </c>
      <c r="K68" s="66" t="str">
        <f ca="1">IFERROR(VLOOKUP($I68,'Institution Evaluation'!$A$55:$F$345,3,0),IFERROR(VLOOKUP($I68,'Privacy Analyst Evaluation'!$A$46:$F$120,3,0),""))&amp;""</f>
        <v/>
      </c>
      <c r="L68" s="66" t="str">
        <f ca="1">IFERROR(VLOOKUP($I68,'Institution Evaluation'!$A$55:$F$345,4,0),IFERROR(VLOOKUP($I68,'Privacy Analyst Evaluation'!$A$46:$F$120,4,0),""))&amp;""</f>
        <v/>
      </c>
      <c r="M68" s="66" t="str">
        <f ca="1">IFERROR(VLOOKUP($I68,'Institution Evaluation'!$A$55:$F$345,6,0),IFERROR(VLOOKUP($I68,'Privacy Analyst Evaluation'!$A$46:$F$120,6,0),""))&amp;""</f>
        <v/>
      </c>
    </row>
    <row r="69" spans="1:13" ht="15.75" customHeight="1" x14ac:dyDescent="0.2">
      <c r="A69" s="66">
        <f>IFERROR(IF($A68+1&gt;'(backend scoring)'!$T$335,"",$A68+1),"")</f>
        <v>45</v>
      </c>
      <c r="B69" s="66" t="e">
        <f t="array" aca="1" ref="B69" ca="1">_xludf.XLOOKUP($A69,'(backend scoring)'!$V$2:$V$333,'(backend scoring)'!$A$2:$A$333,"")</f>
        <v>#NAME?</v>
      </c>
      <c r="C69" s="66" t="str">
        <f ca="1">IFERROR(VLOOKUP($B69,'Institution Evaluation'!$A$55:$F$345,2,0),IFERROR(VLOOKUP($B69,'Privacy Analyst Evaluation'!$A$46:$F$120,2,0),""))&amp;""</f>
        <v/>
      </c>
      <c r="D69" s="66" t="str">
        <f ca="1">IFERROR(VLOOKUP($B69,'Institution Evaluation'!$A$55:$F$345,3,0),IFERROR(VLOOKUP($B69,'Privacy Analyst Evaluation'!$A$46:$F$120,3,0),""))&amp;""</f>
        <v/>
      </c>
      <c r="E69" s="66" t="str">
        <f ca="1">IFERROR(VLOOKUP($B69,'Institution Evaluation'!$A$55:$F$345,4,0),IFERROR(VLOOKUP($B69,'Privacy Analyst Evaluation'!$A$46:$F$120,4,0),""))&amp;""</f>
        <v/>
      </c>
      <c r="F69" s="66" t="str">
        <f ca="1">IFERROR(VLOOKUP($B69,'Institution Evaluation'!$A$55:$F$345,6,0),IFERROR(VLOOKUP($B69,'Privacy Analyst Evaluation'!$A$46:$F$120,6,0),""))&amp;""</f>
        <v/>
      </c>
      <c r="G69" s="245"/>
      <c r="H69" s="66" t="str">
        <f>IFERROR(IF($H68+1&gt;'(backend scoring)'!$Q$335,"",$H68+1),"")</f>
        <v/>
      </c>
      <c r="I69" s="66" t="e">
        <f t="array" aca="1" ref="I69" ca="1">_xludf.XLOOKUP($H69,'(backend scoring)'!$S$2:$S$333,'(backend scoring)'!$A$2:$A$333,"")</f>
        <v>#NAME?</v>
      </c>
      <c r="J69" s="66" t="str">
        <f ca="1">IFERROR(VLOOKUP($I69,'Institution Evaluation'!$A$55:$F$345,2,0),IFERROR(VLOOKUP($I69,'Privacy Analyst Evaluation'!$A$46:$F$120,2,0),""))</f>
        <v/>
      </c>
      <c r="K69" s="66" t="str">
        <f ca="1">IFERROR(VLOOKUP($I69,'Institution Evaluation'!$A$55:$F$345,3,0),IFERROR(VLOOKUP($I69,'Privacy Analyst Evaluation'!$A$46:$F$120,3,0),""))&amp;""</f>
        <v/>
      </c>
      <c r="L69" s="66" t="str">
        <f ca="1">IFERROR(VLOOKUP($I69,'Institution Evaluation'!$A$55:$F$345,4,0),IFERROR(VLOOKUP($I69,'Privacy Analyst Evaluation'!$A$46:$F$120,4,0),""))&amp;""</f>
        <v/>
      </c>
      <c r="M69" s="66" t="str">
        <f ca="1">IFERROR(VLOOKUP($I69,'Institution Evaluation'!$A$55:$F$345,6,0),IFERROR(VLOOKUP($I69,'Privacy Analyst Evaluation'!$A$46:$F$120,6,0),""))&amp;""</f>
        <v/>
      </c>
    </row>
    <row r="70" spans="1:13" ht="15.75" customHeight="1" x14ac:dyDescent="0.2">
      <c r="A70" s="66">
        <f>IFERROR(IF($A69+1&gt;'(backend scoring)'!$T$335,"",$A69+1),"")</f>
        <v>46</v>
      </c>
      <c r="B70" s="66" t="e">
        <f t="array" aca="1" ref="B70" ca="1">_xludf.XLOOKUP($A70,'(backend scoring)'!$V$2:$V$333,'(backend scoring)'!$A$2:$A$333,"")</f>
        <v>#NAME?</v>
      </c>
      <c r="C70" s="66" t="str">
        <f ca="1">IFERROR(VLOOKUP($B70,'Institution Evaluation'!$A$55:$F$345,2,0),IFERROR(VLOOKUP($B70,'Privacy Analyst Evaluation'!$A$46:$F$120,2,0),""))&amp;""</f>
        <v/>
      </c>
      <c r="D70" s="66" t="str">
        <f ca="1">IFERROR(VLOOKUP($B70,'Institution Evaluation'!$A$55:$F$345,3,0),IFERROR(VLOOKUP($B70,'Privacy Analyst Evaluation'!$A$46:$F$120,3,0),""))&amp;""</f>
        <v/>
      </c>
      <c r="E70" s="66" t="str">
        <f ca="1">IFERROR(VLOOKUP($B70,'Institution Evaluation'!$A$55:$F$345,4,0),IFERROR(VLOOKUP($B70,'Privacy Analyst Evaluation'!$A$46:$F$120,4,0),""))&amp;""</f>
        <v/>
      </c>
      <c r="F70" s="66" t="str">
        <f ca="1">IFERROR(VLOOKUP($B70,'Institution Evaluation'!$A$55:$F$345,6,0),IFERROR(VLOOKUP($B70,'Privacy Analyst Evaluation'!$A$46:$F$120,6,0),""))&amp;""</f>
        <v/>
      </c>
      <c r="G70" s="245"/>
      <c r="H70" s="66" t="str">
        <f>IFERROR(IF($H69+1&gt;'(backend scoring)'!$Q$335,"",$H69+1),"")</f>
        <v/>
      </c>
      <c r="I70" s="66" t="e">
        <f t="array" aca="1" ref="I70" ca="1">_xludf.XLOOKUP($H70,'(backend scoring)'!$S$2:$S$333,'(backend scoring)'!$A$2:$A$333,"")</f>
        <v>#NAME?</v>
      </c>
      <c r="J70" s="66" t="str">
        <f ca="1">IFERROR(VLOOKUP($I70,'Institution Evaluation'!$A$55:$F$345,2,0),IFERROR(VLOOKUP($I70,'Privacy Analyst Evaluation'!$A$46:$F$120,2,0),""))</f>
        <v/>
      </c>
      <c r="K70" s="66" t="str">
        <f ca="1">IFERROR(VLOOKUP($I70,'Institution Evaluation'!$A$55:$F$345,3,0),IFERROR(VLOOKUP($I70,'Privacy Analyst Evaluation'!$A$46:$F$120,3,0),""))&amp;""</f>
        <v/>
      </c>
      <c r="L70" s="66" t="str">
        <f ca="1">IFERROR(VLOOKUP($I70,'Institution Evaluation'!$A$55:$F$345,4,0),IFERROR(VLOOKUP($I70,'Privacy Analyst Evaluation'!$A$46:$F$120,4,0),""))&amp;""</f>
        <v/>
      </c>
      <c r="M70" s="66" t="str">
        <f ca="1">IFERROR(VLOOKUP($I70,'Institution Evaluation'!$A$55:$F$345,6,0),IFERROR(VLOOKUP($I70,'Privacy Analyst Evaluation'!$A$46:$F$120,6,0),""))&amp;""</f>
        <v/>
      </c>
    </row>
    <row r="71" spans="1:13" ht="15.75" customHeight="1" x14ac:dyDescent="0.2">
      <c r="A71" s="66">
        <f>IFERROR(IF($A70+1&gt;'(backend scoring)'!$T$335,"",$A70+1),"")</f>
        <v>47</v>
      </c>
      <c r="B71" s="66" t="e">
        <f t="array" aca="1" ref="B71" ca="1">_xludf.XLOOKUP($A71,'(backend scoring)'!$V$2:$V$333,'(backend scoring)'!$A$2:$A$333,"")</f>
        <v>#NAME?</v>
      </c>
      <c r="C71" s="66" t="str">
        <f ca="1">IFERROR(VLOOKUP($B71,'Institution Evaluation'!$A$55:$F$345,2,0),IFERROR(VLOOKUP($B71,'Privacy Analyst Evaluation'!$A$46:$F$120,2,0),""))&amp;""</f>
        <v/>
      </c>
      <c r="D71" s="66" t="str">
        <f ca="1">IFERROR(VLOOKUP($B71,'Institution Evaluation'!$A$55:$F$345,3,0),IFERROR(VLOOKUP($B71,'Privacy Analyst Evaluation'!$A$46:$F$120,3,0),""))&amp;""</f>
        <v/>
      </c>
      <c r="E71" s="66" t="str">
        <f ca="1">IFERROR(VLOOKUP($B71,'Institution Evaluation'!$A$55:$F$345,4,0),IFERROR(VLOOKUP($B71,'Privacy Analyst Evaluation'!$A$46:$F$120,4,0),""))&amp;""</f>
        <v/>
      </c>
      <c r="F71" s="66" t="str">
        <f ca="1">IFERROR(VLOOKUP($B71,'Institution Evaluation'!$A$55:$F$345,6,0),IFERROR(VLOOKUP($B71,'Privacy Analyst Evaluation'!$A$46:$F$120,6,0),""))&amp;""</f>
        <v/>
      </c>
      <c r="G71" s="245"/>
      <c r="H71" s="66" t="str">
        <f>IFERROR(IF($H70+1&gt;'(backend scoring)'!$Q$335,"",$H70+1),"")</f>
        <v/>
      </c>
      <c r="I71" s="66" t="e">
        <f t="array" aca="1" ref="I71" ca="1">_xludf.XLOOKUP($H71,'(backend scoring)'!$S$2:$S$333,'(backend scoring)'!$A$2:$A$333,"")</f>
        <v>#NAME?</v>
      </c>
      <c r="J71" s="66" t="str">
        <f ca="1">IFERROR(VLOOKUP($I71,'Institution Evaluation'!$A$55:$F$345,2,0),IFERROR(VLOOKUP($I71,'Privacy Analyst Evaluation'!$A$46:$F$120,2,0),""))</f>
        <v/>
      </c>
      <c r="K71" s="66" t="str">
        <f ca="1">IFERROR(VLOOKUP($I71,'Institution Evaluation'!$A$55:$F$345,3,0),IFERROR(VLOOKUP($I71,'Privacy Analyst Evaluation'!$A$46:$F$120,3,0),""))&amp;""</f>
        <v/>
      </c>
      <c r="L71" s="66" t="str">
        <f ca="1">IFERROR(VLOOKUP($I71,'Institution Evaluation'!$A$55:$F$345,4,0),IFERROR(VLOOKUP($I71,'Privacy Analyst Evaluation'!$A$46:$F$120,4,0),""))&amp;""</f>
        <v/>
      </c>
      <c r="M71" s="66" t="str">
        <f ca="1">IFERROR(VLOOKUP($I71,'Institution Evaluation'!$A$55:$F$345,6,0),IFERROR(VLOOKUP($I71,'Privacy Analyst Evaluation'!$A$46:$F$120,6,0),""))&amp;""</f>
        <v/>
      </c>
    </row>
    <row r="72" spans="1:13" ht="15.75" customHeight="1" x14ac:dyDescent="0.2">
      <c r="A72" s="66">
        <f>IFERROR(IF($A71+1&gt;'(backend scoring)'!$T$335,"",$A71+1),"")</f>
        <v>48</v>
      </c>
      <c r="B72" s="66" t="e">
        <f t="array" aca="1" ref="B72" ca="1">_xludf.XLOOKUP($A72,'(backend scoring)'!$V$2:$V$333,'(backend scoring)'!$A$2:$A$333,"")</f>
        <v>#NAME?</v>
      </c>
      <c r="C72" s="66" t="str">
        <f ca="1">IFERROR(VLOOKUP($B72,'Institution Evaluation'!$A$55:$F$345,2,0),IFERROR(VLOOKUP($B72,'Privacy Analyst Evaluation'!$A$46:$F$120,2,0),""))&amp;""</f>
        <v/>
      </c>
      <c r="D72" s="66" t="str">
        <f ca="1">IFERROR(VLOOKUP($B72,'Institution Evaluation'!$A$55:$F$345,3,0),IFERROR(VLOOKUP($B72,'Privacy Analyst Evaluation'!$A$46:$F$120,3,0),""))&amp;""</f>
        <v/>
      </c>
      <c r="E72" s="66" t="str">
        <f ca="1">IFERROR(VLOOKUP($B72,'Institution Evaluation'!$A$55:$F$345,4,0),IFERROR(VLOOKUP($B72,'Privacy Analyst Evaluation'!$A$46:$F$120,4,0),""))&amp;""</f>
        <v/>
      </c>
      <c r="F72" s="66" t="str">
        <f ca="1">IFERROR(VLOOKUP($B72,'Institution Evaluation'!$A$55:$F$345,6,0),IFERROR(VLOOKUP($B72,'Privacy Analyst Evaluation'!$A$46:$F$120,6,0),""))&amp;""</f>
        <v/>
      </c>
      <c r="G72" s="245"/>
      <c r="H72" s="66" t="str">
        <f>IFERROR(IF($H71+1&gt;'(backend scoring)'!$Q$335,"",$H71+1),"")</f>
        <v/>
      </c>
      <c r="I72" s="66" t="e">
        <f t="array" aca="1" ref="I72" ca="1">_xludf.XLOOKUP($H72,'(backend scoring)'!$S$2:$S$333,'(backend scoring)'!$A$2:$A$333,"")</f>
        <v>#NAME?</v>
      </c>
      <c r="J72" s="66" t="str">
        <f ca="1">IFERROR(VLOOKUP($I72,'Institution Evaluation'!$A$55:$F$345,2,0),IFERROR(VLOOKUP($I72,'Privacy Analyst Evaluation'!$A$46:$F$120,2,0),""))</f>
        <v/>
      </c>
      <c r="K72" s="66" t="str">
        <f ca="1">IFERROR(VLOOKUP($I72,'Institution Evaluation'!$A$55:$F$345,3,0),IFERROR(VLOOKUP($I72,'Privacy Analyst Evaluation'!$A$46:$F$120,3,0),""))&amp;""</f>
        <v/>
      </c>
      <c r="L72" s="66" t="str">
        <f ca="1">IFERROR(VLOOKUP($I72,'Institution Evaluation'!$A$55:$F$345,4,0),IFERROR(VLOOKUP($I72,'Privacy Analyst Evaluation'!$A$46:$F$120,4,0),""))&amp;""</f>
        <v/>
      </c>
      <c r="M72" s="66" t="str">
        <f ca="1">IFERROR(VLOOKUP($I72,'Institution Evaluation'!$A$55:$F$345,6,0),IFERROR(VLOOKUP($I72,'Privacy Analyst Evaluation'!$A$46:$F$120,6,0),""))&amp;""</f>
        <v/>
      </c>
    </row>
    <row r="73" spans="1:13" ht="15.75" customHeight="1" x14ac:dyDescent="0.2">
      <c r="A73" s="66">
        <f>IFERROR(IF($A72+1&gt;'(backend scoring)'!$T$335,"",$A72+1),"")</f>
        <v>49</v>
      </c>
      <c r="B73" s="66" t="e">
        <f t="array" aca="1" ref="B73" ca="1">_xludf.XLOOKUP($A73,'(backend scoring)'!$V$2:$V$333,'(backend scoring)'!$A$2:$A$333,"")</f>
        <v>#NAME?</v>
      </c>
      <c r="C73" s="66" t="str">
        <f ca="1">IFERROR(VLOOKUP($B73,'Institution Evaluation'!$A$55:$F$345,2,0),IFERROR(VLOOKUP($B73,'Privacy Analyst Evaluation'!$A$46:$F$120,2,0),""))&amp;""</f>
        <v/>
      </c>
      <c r="D73" s="66" t="str">
        <f ca="1">IFERROR(VLOOKUP($B73,'Institution Evaluation'!$A$55:$F$345,3,0),IFERROR(VLOOKUP($B73,'Privacy Analyst Evaluation'!$A$46:$F$120,3,0),""))&amp;""</f>
        <v/>
      </c>
      <c r="E73" s="66" t="str">
        <f ca="1">IFERROR(VLOOKUP($B73,'Institution Evaluation'!$A$55:$F$345,4,0),IFERROR(VLOOKUP($B73,'Privacy Analyst Evaluation'!$A$46:$F$120,4,0),""))&amp;""</f>
        <v/>
      </c>
      <c r="F73" s="66" t="str">
        <f ca="1">IFERROR(VLOOKUP($B73,'Institution Evaluation'!$A$55:$F$345,6,0),IFERROR(VLOOKUP($B73,'Privacy Analyst Evaluation'!$A$46:$F$120,6,0),""))&amp;""</f>
        <v/>
      </c>
      <c r="G73" s="245"/>
      <c r="H73" s="66" t="str">
        <f>IFERROR(IF($H72+1&gt;'(backend scoring)'!$Q$335,"",$H72+1),"")</f>
        <v/>
      </c>
      <c r="I73" s="66" t="e">
        <f t="array" aca="1" ref="I73" ca="1">_xludf.XLOOKUP($H73,'(backend scoring)'!$S$2:$S$333,'(backend scoring)'!$A$2:$A$333,"")</f>
        <v>#NAME?</v>
      </c>
      <c r="J73" s="66" t="str">
        <f ca="1">IFERROR(VLOOKUP($I73,'Institution Evaluation'!$A$55:$F$345,2,0),IFERROR(VLOOKUP($I73,'Privacy Analyst Evaluation'!$A$46:$F$120,2,0),""))</f>
        <v/>
      </c>
      <c r="K73" s="66" t="str">
        <f ca="1">IFERROR(VLOOKUP($I73,'Institution Evaluation'!$A$55:$F$345,3,0),IFERROR(VLOOKUP($I73,'Privacy Analyst Evaluation'!$A$46:$F$120,3,0),""))&amp;""</f>
        <v/>
      </c>
      <c r="L73" s="66" t="str">
        <f ca="1">IFERROR(VLOOKUP($I73,'Institution Evaluation'!$A$55:$F$345,4,0),IFERROR(VLOOKUP($I73,'Privacy Analyst Evaluation'!$A$46:$F$120,4,0),""))&amp;""</f>
        <v/>
      </c>
      <c r="M73" s="66" t="str">
        <f ca="1">IFERROR(VLOOKUP($I73,'Institution Evaluation'!$A$55:$F$345,6,0),IFERROR(VLOOKUP($I73,'Privacy Analyst Evaluation'!$A$46:$F$120,6,0),""))&amp;""</f>
        <v/>
      </c>
    </row>
    <row r="74" spans="1:13" ht="15.75" customHeight="1" x14ac:dyDescent="0.2">
      <c r="A74" s="66">
        <f>IFERROR(IF($A73+1&gt;'(backend scoring)'!$T$335,"",$A73+1),"")</f>
        <v>50</v>
      </c>
      <c r="B74" s="66" t="e">
        <f t="array" aca="1" ref="B74" ca="1">_xludf.XLOOKUP($A74,'(backend scoring)'!$V$2:$V$333,'(backend scoring)'!$A$2:$A$333,"")</f>
        <v>#NAME?</v>
      </c>
      <c r="C74" s="66" t="str">
        <f ca="1">IFERROR(VLOOKUP($B74,'Institution Evaluation'!$A$55:$F$345,2,0),IFERROR(VLOOKUP($B74,'Privacy Analyst Evaluation'!$A$46:$F$120,2,0),""))&amp;""</f>
        <v/>
      </c>
      <c r="D74" s="66" t="str">
        <f ca="1">IFERROR(VLOOKUP($B74,'Institution Evaluation'!$A$55:$F$345,3,0),IFERROR(VLOOKUP($B74,'Privacy Analyst Evaluation'!$A$46:$F$120,3,0),""))&amp;""</f>
        <v/>
      </c>
      <c r="E74" s="66" t="str">
        <f ca="1">IFERROR(VLOOKUP($B74,'Institution Evaluation'!$A$55:$F$345,4,0),IFERROR(VLOOKUP($B74,'Privacy Analyst Evaluation'!$A$46:$F$120,4,0),""))&amp;""</f>
        <v/>
      </c>
      <c r="F74" s="66" t="str">
        <f ca="1">IFERROR(VLOOKUP($B74,'Institution Evaluation'!$A$55:$F$345,6,0),IFERROR(VLOOKUP($B74,'Privacy Analyst Evaluation'!$A$46:$F$120,6,0),""))&amp;""</f>
        <v/>
      </c>
      <c r="G74" s="245"/>
      <c r="H74" s="66" t="str">
        <f>IFERROR(IF($H73+1&gt;'(backend scoring)'!$Q$335,"",$H73+1),"")</f>
        <v/>
      </c>
      <c r="I74" s="66" t="e">
        <f t="array" aca="1" ref="I74" ca="1">_xludf.XLOOKUP($H74,'(backend scoring)'!$S$2:$S$333,'(backend scoring)'!$A$2:$A$333,"")</f>
        <v>#NAME?</v>
      </c>
      <c r="J74" s="66" t="str">
        <f ca="1">IFERROR(VLOOKUP($I74,'Institution Evaluation'!$A$55:$F$345,2,0),IFERROR(VLOOKUP($I74,'Privacy Analyst Evaluation'!$A$46:$F$120,2,0),""))</f>
        <v/>
      </c>
      <c r="K74" s="66" t="str">
        <f ca="1">IFERROR(VLOOKUP($I74,'Institution Evaluation'!$A$55:$F$345,3,0),IFERROR(VLOOKUP($I74,'Privacy Analyst Evaluation'!$A$46:$F$120,3,0),""))&amp;""</f>
        <v/>
      </c>
      <c r="L74" s="66" t="str">
        <f ca="1">IFERROR(VLOOKUP($I74,'Institution Evaluation'!$A$55:$F$345,4,0),IFERROR(VLOOKUP($I74,'Privacy Analyst Evaluation'!$A$46:$F$120,4,0),""))&amp;""</f>
        <v/>
      </c>
      <c r="M74" s="66" t="str">
        <f ca="1">IFERROR(VLOOKUP($I74,'Institution Evaluation'!$A$55:$F$345,6,0),IFERROR(VLOOKUP($I74,'Privacy Analyst Evaluation'!$A$46:$F$120,6,0),""))&amp;""</f>
        <v/>
      </c>
    </row>
    <row r="75" spans="1:13" ht="15.75" customHeight="1" x14ac:dyDescent="0.2">
      <c r="A75" s="66">
        <f>IFERROR(IF($A74+1&gt;'(backend scoring)'!$T$335,"",$A74+1),"")</f>
        <v>51</v>
      </c>
      <c r="B75" s="66" t="e">
        <f t="array" aca="1" ref="B75" ca="1">_xludf.XLOOKUP($A75,'(backend scoring)'!$V$2:$V$333,'(backend scoring)'!$A$2:$A$333,"")</f>
        <v>#NAME?</v>
      </c>
      <c r="C75" s="66" t="str">
        <f ca="1">IFERROR(VLOOKUP($B75,'Institution Evaluation'!$A$55:$F$345,2,0),IFERROR(VLOOKUP($B75,'Privacy Analyst Evaluation'!$A$46:$F$120,2,0),""))&amp;""</f>
        <v/>
      </c>
      <c r="D75" s="66" t="str">
        <f ca="1">IFERROR(VLOOKUP($B75,'Institution Evaluation'!$A$55:$F$345,3,0),IFERROR(VLOOKUP($B75,'Privacy Analyst Evaluation'!$A$46:$F$120,3,0),""))&amp;""</f>
        <v/>
      </c>
      <c r="E75" s="66" t="str">
        <f ca="1">IFERROR(VLOOKUP($B75,'Institution Evaluation'!$A$55:$F$345,4,0),IFERROR(VLOOKUP($B75,'Privacy Analyst Evaluation'!$A$46:$F$120,4,0),""))&amp;""</f>
        <v/>
      </c>
      <c r="F75" s="66" t="str">
        <f ca="1">IFERROR(VLOOKUP($B75,'Institution Evaluation'!$A$55:$F$345,6,0),IFERROR(VLOOKUP($B75,'Privacy Analyst Evaluation'!$A$46:$F$120,6,0),""))&amp;""</f>
        <v/>
      </c>
      <c r="G75" s="245"/>
      <c r="H75" s="66" t="str">
        <f>IFERROR(IF($H74+1&gt;'(backend scoring)'!$Q$335,"",$H74+1),"")</f>
        <v/>
      </c>
      <c r="I75" s="66" t="e">
        <f t="array" aca="1" ref="I75" ca="1">_xludf.XLOOKUP($H75,'(backend scoring)'!$S$2:$S$333,'(backend scoring)'!$A$2:$A$333,"")</f>
        <v>#NAME?</v>
      </c>
      <c r="J75" s="66" t="str">
        <f ca="1">IFERROR(VLOOKUP($I75,'Institution Evaluation'!$A$55:$F$345,2,0),IFERROR(VLOOKUP($I75,'Privacy Analyst Evaluation'!$A$46:$F$120,2,0),""))</f>
        <v/>
      </c>
      <c r="K75" s="66" t="str">
        <f ca="1">IFERROR(VLOOKUP($I75,'Institution Evaluation'!$A$55:$F$345,3,0),IFERROR(VLOOKUP($I75,'Privacy Analyst Evaluation'!$A$46:$F$120,3,0),""))&amp;""</f>
        <v/>
      </c>
      <c r="L75" s="66" t="str">
        <f ca="1">IFERROR(VLOOKUP($I75,'Institution Evaluation'!$A$55:$F$345,4,0),IFERROR(VLOOKUP($I75,'Privacy Analyst Evaluation'!$A$46:$F$120,4,0),""))&amp;""</f>
        <v/>
      </c>
      <c r="M75" s="66" t="str">
        <f ca="1">IFERROR(VLOOKUP($I75,'Institution Evaluation'!$A$55:$F$345,6,0),IFERROR(VLOOKUP($I75,'Privacy Analyst Evaluation'!$A$46:$F$120,6,0),""))&amp;""</f>
        <v/>
      </c>
    </row>
    <row r="76" spans="1:13" ht="15.75" customHeight="1" x14ac:dyDescent="0.2">
      <c r="A76" s="66">
        <f>IFERROR(IF($A75+1&gt;'(backend scoring)'!$T$335,"",$A75+1),"")</f>
        <v>52</v>
      </c>
      <c r="B76" s="66" t="e">
        <f t="array" aca="1" ref="B76" ca="1">_xludf.XLOOKUP($A76,'(backend scoring)'!$V$2:$V$333,'(backend scoring)'!$A$2:$A$333,"")</f>
        <v>#NAME?</v>
      </c>
      <c r="C76" s="66" t="str">
        <f ca="1">IFERROR(VLOOKUP($B76,'Institution Evaluation'!$A$55:$F$345,2,0),IFERROR(VLOOKUP($B76,'Privacy Analyst Evaluation'!$A$46:$F$120,2,0),""))&amp;""</f>
        <v/>
      </c>
      <c r="D76" s="66" t="str">
        <f ca="1">IFERROR(VLOOKUP($B76,'Institution Evaluation'!$A$55:$F$345,3,0),IFERROR(VLOOKUP($B76,'Privacy Analyst Evaluation'!$A$46:$F$120,3,0),""))&amp;""</f>
        <v/>
      </c>
      <c r="E76" s="66" t="str">
        <f ca="1">IFERROR(VLOOKUP($B76,'Institution Evaluation'!$A$55:$F$345,4,0),IFERROR(VLOOKUP($B76,'Privacy Analyst Evaluation'!$A$46:$F$120,4,0),""))&amp;""</f>
        <v/>
      </c>
      <c r="F76" s="66" t="str">
        <f ca="1">IFERROR(VLOOKUP($B76,'Institution Evaluation'!$A$55:$F$345,6,0),IFERROR(VLOOKUP($B76,'Privacy Analyst Evaluation'!$A$46:$F$120,6,0),""))&amp;""</f>
        <v/>
      </c>
      <c r="G76" s="245"/>
      <c r="H76" s="66" t="str">
        <f>IFERROR(IF($H75+1&gt;'(backend scoring)'!$Q$335,"",$H75+1),"")</f>
        <v/>
      </c>
      <c r="I76" s="66" t="e">
        <f t="array" aca="1" ref="I76" ca="1">_xludf.XLOOKUP($H76,'(backend scoring)'!$S$2:$S$333,'(backend scoring)'!$A$2:$A$333,"")</f>
        <v>#NAME?</v>
      </c>
      <c r="J76" s="66" t="str">
        <f ca="1">IFERROR(VLOOKUP($I76,'Institution Evaluation'!$A$55:$F$345,2,0),IFERROR(VLOOKUP($I76,'Privacy Analyst Evaluation'!$A$46:$F$120,2,0),""))</f>
        <v/>
      </c>
      <c r="K76" s="66" t="str">
        <f ca="1">IFERROR(VLOOKUP($I76,'Institution Evaluation'!$A$55:$F$345,3,0),IFERROR(VLOOKUP($I76,'Privacy Analyst Evaluation'!$A$46:$F$120,3,0),""))&amp;""</f>
        <v/>
      </c>
      <c r="L76" s="66" t="str">
        <f ca="1">IFERROR(VLOOKUP($I76,'Institution Evaluation'!$A$55:$F$345,4,0),IFERROR(VLOOKUP($I76,'Privacy Analyst Evaluation'!$A$46:$F$120,4,0),""))&amp;""</f>
        <v/>
      </c>
      <c r="M76" s="66" t="str">
        <f ca="1">IFERROR(VLOOKUP($I76,'Institution Evaluation'!$A$55:$F$345,6,0),IFERROR(VLOOKUP($I76,'Privacy Analyst Evaluation'!$A$46:$F$120,6,0),""))&amp;""</f>
        <v/>
      </c>
    </row>
    <row r="77" spans="1:13" ht="15.75" customHeight="1" x14ac:dyDescent="0.2">
      <c r="A77" s="66">
        <f>IFERROR(IF($A76+1&gt;'(backend scoring)'!$T$335,"",$A76+1),"")</f>
        <v>53</v>
      </c>
      <c r="B77" s="66" t="e">
        <f t="array" aca="1" ref="B77" ca="1">_xludf.XLOOKUP($A77,'(backend scoring)'!$V$2:$V$333,'(backend scoring)'!$A$2:$A$333,"")</f>
        <v>#NAME?</v>
      </c>
      <c r="C77" s="66" t="str">
        <f ca="1">IFERROR(VLOOKUP($B77,'Institution Evaluation'!$A$55:$F$345,2,0),IFERROR(VLOOKUP($B77,'Privacy Analyst Evaluation'!$A$46:$F$120,2,0),""))&amp;""</f>
        <v/>
      </c>
      <c r="D77" s="66" t="str">
        <f ca="1">IFERROR(VLOOKUP($B77,'Institution Evaluation'!$A$55:$F$345,3,0),IFERROR(VLOOKUP($B77,'Privacy Analyst Evaluation'!$A$46:$F$120,3,0),""))&amp;""</f>
        <v/>
      </c>
      <c r="E77" s="66" t="str">
        <f ca="1">IFERROR(VLOOKUP($B77,'Institution Evaluation'!$A$55:$F$345,4,0),IFERROR(VLOOKUP($B77,'Privacy Analyst Evaluation'!$A$46:$F$120,4,0),""))&amp;""</f>
        <v/>
      </c>
      <c r="F77" s="66" t="str">
        <f ca="1">IFERROR(VLOOKUP($B77,'Institution Evaluation'!$A$55:$F$345,6,0),IFERROR(VLOOKUP($B77,'Privacy Analyst Evaluation'!$A$46:$F$120,6,0),""))&amp;""</f>
        <v/>
      </c>
      <c r="G77" s="245"/>
      <c r="H77" s="66" t="str">
        <f>IFERROR(IF($H76+1&gt;'(backend scoring)'!$Q$335,"",$H76+1),"")</f>
        <v/>
      </c>
      <c r="I77" s="66" t="e">
        <f t="array" aca="1" ref="I77" ca="1">_xludf.XLOOKUP($H77,'(backend scoring)'!$S$2:$S$333,'(backend scoring)'!$A$2:$A$333,"")</f>
        <v>#NAME?</v>
      </c>
      <c r="J77" s="66" t="str">
        <f ca="1">IFERROR(VLOOKUP($I77,'Institution Evaluation'!$A$55:$F$345,2,0),IFERROR(VLOOKUP($I77,'Privacy Analyst Evaluation'!$A$46:$F$120,2,0),""))</f>
        <v/>
      </c>
      <c r="K77" s="66" t="str">
        <f ca="1">IFERROR(VLOOKUP($I77,'Institution Evaluation'!$A$55:$F$345,3,0),IFERROR(VLOOKUP($I77,'Privacy Analyst Evaluation'!$A$46:$F$120,3,0),""))&amp;""</f>
        <v/>
      </c>
      <c r="L77" s="66" t="str">
        <f ca="1">IFERROR(VLOOKUP($I77,'Institution Evaluation'!$A$55:$F$345,4,0),IFERROR(VLOOKUP($I77,'Privacy Analyst Evaluation'!$A$46:$F$120,4,0),""))&amp;""</f>
        <v/>
      </c>
      <c r="M77" s="66" t="str">
        <f ca="1">IFERROR(VLOOKUP($I77,'Institution Evaluation'!$A$55:$F$345,6,0),IFERROR(VLOOKUP($I77,'Privacy Analyst Evaluation'!$A$46:$F$120,6,0),""))&amp;""</f>
        <v/>
      </c>
    </row>
    <row r="78" spans="1:13" ht="15.75" customHeight="1" x14ac:dyDescent="0.2">
      <c r="A78" s="66">
        <f>IFERROR(IF($A77+1&gt;'(backend scoring)'!$T$335,"",$A77+1),"")</f>
        <v>54</v>
      </c>
      <c r="B78" s="66" t="e">
        <f t="array" aca="1" ref="B78" ca="1">_xludf.XLOOKUP($A78,'(backend scoring)'!$V$2:$V$333,'(backend scoring)'!$A$2:$A$333,"")</f>
        <v>#NAME?</v>
      </c>
      <c r="C78" s="66" t="str">
        <f ca="1">IFERROR(VLOOKUP($B78,'Institution Evaluation'!$A$55:$F$345,2,0),IFERROR(VLOOKUP($B78,'Privacy Analyst Evaluation'!$A$46:$F$120,2,0),""))&amp;""</f>
        <v/>
      </c>
      <c r="D78" s="66" t="str">
        <f ca="1">IFERROR(VLOOKUP($B78,'Institution Evaluation'!$A$55:$F$345,3,0),IFERROR(VLOOKUP($B78,'Privacy Analyst Evaluation'!$A$46:$F$120,3,0),""))&amp;""</f>
        <v/>
      </c>
      <c r="E78" s="66" t="str">
        <f ca="1">IFERROR(VLOOKUP($B78,'Institution Evaluation'!$A$55:$F$345,4,0),IFERROR(VLOOKUP($B78,'Privacy Analyst Evaluation'!$A$46:$F$120,4,0),""))&amp;""</f>
        <v/>
      </c>
      <c r="F78" s="66" t="str">
        <f ca="1">IFERROR(VLOOKUP($B78,'Institution Evaluation'!$A$55:$F$345,6,0),IFERROR(VLOOKUP($B78,'Privacy Analyst Evaluation'!$A$46:$F$120,6,0),""))&amp;""</f>
        <v/>
      </c>
      <c r="G78" s="245"/>
      <c r="H78" s="66" t="str">
        <f>IFERROR(IF($H77+1&gt;'(backend scoring)'!$Q$335,"",$H77+1),"")</f>
        <v/>
      </c>
      <c r="I78" s="66" t="e">
        <f t="array" aca="1" ref="I78" ca="1">_xludf.XLOOKUP($H78,'(backend scoring)'!$S$2:$S$333,'(backend scoring)'!$A$2:$A$333,"")</f>
        <v>#NAME?</v>
      </c>
      <c r="J78" s="66" t="str">
        <f ca="1">IFERROR(VLOOKUP($I78,'Institution Evaluation'!$A$55:$F$345,2,0),IFERROR(VLOOKUP($I78,'Privacy Analyst Evaluation'!$A$46:$F$120,2,0),""))</f>
        <v/>
      </c>
      <c r="K78" s="66" t="str">
        <f ca="1">IFERROR(VLOOKUP($I78,'Institution Evaluation'!$A$55:$F$345,3,0),IFERROR(VLOOKUP($I78,'Privacy Analyst Evaluation'!$A$46:$F$120,3,0),""))&amp;""</f>
        <v/>
      </c>
      <c r="L78" s="66" t="str">
        <f ca="1">IFERROR(VLOOKUP($I78,'Institution Evaluation'!$A$55:$F$345,4,0),IFERROR(VLOOKUP($I78,'Privacy Analyst Evaluation'!$A$46:$F$120,4,0),""))&amp;""</f>
        <v/>
      </c>
      <c r="M78" s="66" t="str">
        <f ca="1">IFERROR(VLOOKUP($I78,'Institution Evaluation'!$A$55:$F$345,6,0),IFERROR(VLOOKUP($I78,'Privacy Analyst Evaluation'!$A$46:$F$120,6,0),""))&amp;""</f>
        <v/>
      </c>
    </row>
    <row r="79" spans="1:13" ht="15.75" customHeight="1" x14ac:dyDescent="0.2">
      <c r="A79" s="66">
        <f>IFERROR(IF($A78+1&gt;'(backend scoring)'!$T$335,"",$A78+1),"")</f>
        <v>55</v>
      </c>
      <c r="B79" s="66" t="e">
        <f t="array" aca="1" ref="B79" ca="1">_xludf.XLOOKUP($A79,'(backend scoring)'!$V$2:$V$333,'(backend scoring)'!$A$2:$A$333,"")</f>
        <v>#NAME?</v>
      </c>
      <c r="C79" s="66" t="str">
        <f ca="1">IFERROR(VLOOKUP($B79,'Institution Evaluation'!$A$55:$F$345,2,0),IFERROR(VLOOKUP($B79,'Privacy Analyst Evaluation'!$A$46:$F$120,2,0),""))&amp;""</f>
        <v/>
      </c>
      <c r="D79" s="66" t="str">
        <f ca="1">IFERROR(VLOOKUP($B79,'Institution Evaluation'!$A$55:$F$345,3,0),IFERROR(VLOOKUP($B79,'Privacy Analyst Evaluation'!$A$46:$F$120,3,0),""))&amp;""</f>
        <v/>
      </c>
      <c r="E79" s="66" t="str">
        <f ca="1">IFERROR(VLOOKUP($B79,'Institution Evaluation'!$A$55:$F$345,4,0),IFERROR(VLOOKUP($B79,'Privacy Analyst Evaluation'!$A$46:$F$120,4,0),""))&amp;""</f>
        <v/>
      </c>
      <c r="F79" s="66" t="str">
        <f ca="1">IFERROR(VLOOKUP($B79,'Institution Evaluation'!$A$55:$F$345,6,0),IFERROR(VLOOKUP($B79,'Privacy Analyst Evaluation'!$A$46:$F$120,6,0),""))&amp;""</f>
        <v/>
      </c>
      <c r="G79" s="245"/>
      <c r="H79" s="66" t="str">
        <f>IFERROR(IF($H78+1&gt;'(backend scoring)'!$Q$335,"",$H78+1),"")</f>
        <v/>
      </c>
      <c r="I79" s="66" t="e">
        <f t="array" aca="1" ref="I79" ca="1">_xludf.XLOOKUP($H79,'(backend scoring)'!$S$2:$S$333,'(backend scoring)'!$A$2:$A$333,"")</f>
        <v>#NAME?</v>
      </c>
      <c r="J79" s="66" t="str">
        <f ca="1">IFERROR(VLOOKUP($I79,'Institution Evaluation'!$A$55:$F$345,2,0),IFERROR(VLOOKUP($I79,'Privacy Analyst Evaluation'!$A$46:$F$120,2,0),""))</f>
        <v/>
      </c>
      <c r="K79" s="66" t="str">
        <f ca="1">IFERROR(VLOOKUP($I79,'Institution Evaluation'!$A$55:$F$345,3,0),IFERROR(VLOOKUP($I79,'Privacy Analyst Evaluation'!$A$46:$F$120,3,0),""))&amp;""</f>
        <v/>
      </c>
      <c r="L79" s="66" t="str">
        <f ca="1">IFERROR(VLOOKUP($I79,'Institution Evaluation'!$A$55:$F$345,4,0),IFERROR(VLOOKUP($I79,'Privacy Analyst Evaluation'!$A$46:$F$120,4,0),""))&amp;""</f>
        <v/>
      </c>
      <c r="M79" s="66" t="str">
        <f ca="1">IFERROR(VLOOKUP($I79,'Institution Evaluation'!$A$55:$F$345,6,0),IFERROR(VLOOKUP($I79,'Privacy Analyst Evaluation'!$A$46:$F$120,6,0),""))&amp;""</f>
        <v/>
      </c>
    </row>
    <row r="80" spans="1:13" ht="15.75" customHeight="1" x14ac:dyDescent="0.2">
      <c r="A80" s="66">
        <f>IFERROR(IF($A79+1&gt;'(backend scoring)'!$T$335,"",$A79+1),"")</f>
        <v>56</v>
      </c>
      <c r="B80" s="66" t="e">
        <f t="array" aca="1" ref="B80" ca="1">_xludf.XLOOKUP($A80,'(backend scoring)'!$V$2:$V$333,'(backend scoring)'!$A$2:$A$333,"")</f>
        <v>#NAME?</v>
      </c>
      <c r="C80" s="66" t="str">
        <f ca="1">IFERROR(VLOOKUP($B80,'Institution Evaluation'!$A$55:$F$345,2,0),IFERROR(VLOOKUP($B80,'Privacy Analyst Evaluation'!$A$46:$F$120,2,0),""))&amp;""</f>
        <v/>
      </c>
      <c r="D80" s="66" t="str">
        <f ca="1">IFERROR(VLOOKUP($B80,'Institution Evaluation'!$A$55:$F$345,3,0),IFERROR(VLOOKUP($B80,'Privacy Analyst Evaluation'!$A$46:$F$120,3,0),""))&amp;""</f>
        <v/>
      </c>
      <c r="E80" s="66" t="str">
        <f ca="1">IFERROR(VLOOKUP($B80,'Institution Evaluation'!$A$55:$F$345,4,0),IFERROR(VLOOKUP($B80,'Privacy Analyst Evaluation'!$A$46:$F$120,4,0),""))&amp;""</f>
        <v/>
      </c>
      <c r="F80" s="66" t="str">
        <f ca="1">IFERROR(VLOOKUP($B80,'Institution Evaluation'!$A$55:$F$345,6,0),IFERROR(VLOOKUP($B80,'Privacy Analyst Evaluation'!$A$46:$F$120,6,0),""))&amp;""</f>
        <v/>
      </c>
      <c r="G80" s="245"/>
      <c r="H80" s="66" t="str">
        <f>IFERROR(IF($H79+1&gt;'(backend scoring)'!$Q$335,"",$H79+1),"")</f>
        <v/>
      </c>
      <c r="I80" s="66" t="e">
        <f t="array" aca="1" ref="I80" ca="1">_xludf.XLOOKUP($H80,'(backend scoring)'!$S$2:$S$333,'(backend scoring)'!$A$2:$A$333,"")</f>
        <v>#NAME?</v>
      </c>
      <c r="J80" s="66" t="str">
        <f ca="1">IFERROR(VLOOKUP($I80,'Institution Evaluation'!$A$55:$F$345,2,0),IFERROR(VLOOKUP($I80,'Privacy Analyst Evaluation'!$A$46:$F$120,2,0),""))</f>
        <v/>
      </c>
      <c r="K80" s="66" t="str">
        <f ca="1">IFERROR(VLOOKUP($I80,'Institution Evaluation'!$A$55:$F$345,3,0),IFERROR(VLOOKUP($I80,'Privacy Analyst Evaluation'!$A$46:$F$120,3,0),""))&amp;""</f>
        <v/>
      </c>
      <c r="L80" s="66" t="str">
        <f ca="1">IFERROR(VLOOKUP($I80,'Institution Evaluation'!$A$55:$F$345,4,0),IFERROR(VLOOKUP($I80,'Privacy Analyst Evaluation'!$A$46:$F$120,4,0),""))&amp;""</f>
        <v/>
      </c>
      <c r="M80" s="66" t="str">
        <f ca="1">IFERROR(VLOOKUP($I80,'Institution Evaluation'!$A$55:$F$345,6,0),IFERROR(VLOOKUP($I80,'Privacy Analyst Evaluation'!$A$46:$F$120,6,0),""))&amp;""</f>
        <v/>
      </c>
    </row>
    <row r="81" spans="1:13" ht="15.75" customHeight="1" x14ac:dyDescent="0.2">
      <c r="A81" s="66">
        <f>IFERROR(IF($A80+1&gt;'(backend scoring)'!$T$335,"",$A80+1),"")</f>
        <v>57</v>
      </c>
      <c r="B81" s="66" t="e">
        <f t="array" aca="1" ref="B81" ca="1">_xludf.XLOOKUP($A81,'(backend scoring)'!$V$2:$V$333,'(backend scoring)'!$A$2:$A$333,"")</f>
        <v>#NAME?</v>
      </c>
      <c r="C81" s="66" t="str">
        <f ca="1">IFERROR(VLOOKUP($B81,'Institution Evaluation'!$A$55:$F$345,2,0),IFERROR(VLOOKUP($B81,'Privacy Analyst Evaluation'!$A$46:$F$120,2,0),""))&amp;""</f>
        <v/>
      </c>
      <c r="D81" s="66" t="str">
        <f ca="1">IFERROR(VLOOKUP($B81,'Institution Evaluation'!$A$55:$F$345,3,0),IFERROR(VLOOKUP($B81,'Privacy Analyst Evaluation'!$A$46:$F$120,3,0),""))&amp;""</f>
        <v/>
      </c>
      <c r="E81" s="66" t="str">
        <f ca="1">IFERROR(VLOOKUP($B81,'Institution Evaluation'!$A$55:$F$345,4,0),IFERROR(VLOOKUP($B81,'Privacy Analyst Evaluation'!$A$46:$F$120,4,0),""))&amp;""</f>
        <v/>
      </c>
      <c r="F81" s="66" t="str">
        <f ca="1">IFERROR(VLOOKUP($B81,'Institution Evaluation'!$A$55:$F$345,6,0),IFERROR(VLOOKUP($B81,'Privacy Analyst Evaluation'!$A$46:$F$120,6,0),""))&amp;""</f>
        <v/>
      </c>
      <c r="G81" s="245"/>
      <c r="H81" s="66" t="str">
        <f>IFERROR(IF($H80+1&gt;'(backend scoring)'!$Q$335,"",$H80+1),"")</f>
        <v/>
      </c>
      <c r="I81" s="66" t="e">
        <f t="array" aca="1" ref="I81" ca="1">_xludf.XLOOKUP($H81,'(backend scoring)'!$S$2:$S$333,'(backend scoring)'!$A$2:$A$333,"")</f>
        <v>#NAME?</v>
      </c>
      <c r="J81" s="66" t="str">
        <f ca="1">IFERROR(VLOOKUP($I81,'Institution Evaluation'!$A$55:$F$345,2,0),IFERROR(VLOOKUP($I81,'Privacy Analyst Evaluation'!$A$46:$F$120,2,0),""))</f>
        <v/>
      </c>
      <c r="K81" s="66" t="str">
        <f ca="1">IFERROR(VLOOKUP($I81,'Institution Evaluation'!$A$55:$F$345,3,0),IFERROR(VLOOKUP($I81,'Privacy Analyst Evaluation'!$A$46:$F$120,3,0),""))&amp;""</f>
        <v/>
      </c>
      <c r="L81" s="66" t="str">
        <f ca="1">IFERROR(VLOOKUP($I81,'Institution Evaluation'!$A$55:$F$345,4,0),IFERROR(VLOOKUP($I81,'Privacy Analyst Evaluation'!$A$46:$F$120,4,0),""))&amp;""</f>
        <v/>
      </c>
      <c r="M81" s="66" t="str">
        <f ca="1">IFERROR(VLOOKUP($I81,'Institution Evaluation'!$A$55:$F$345,6,0),IFERROR(VLOOKUP($I81,'Privacy Analyst Evaluation'!$A$46:$F$120,6,0),""))&amp;""</f>
        <v/>
      </c>
    </row>
    <row r="82" spans="1:13" ht="15.75" customHeight="1" x14ac:dyDescent="0.2">
      <c r="A82" s="66">
        <f>IFERROR(IF($A81+1&gt;'(backend scoring)'!$T$335,"",$A81+1),"")</f>
        <v>58</v>
      </c>
      <c r="B82" s="66" t="e">
        <f t="array" aca="1" ref="B82" ca="1">_xludf.XLOOKUP($A82,'(backend scoring)'!$V$2:$V$333,'(backend scoring)'!$A$2:$A$333,"")</f>
        <v>#NAME?</v>
      </c>
      <c r="C82" s="66" t="str">
        <f ca="1">IFERROR(VLOOKUP($B82,'Institution Evaluation'!$A$55:$F$345,2,0),IFERROR(VLOOKUP($B82,'Privacy Analyst Evaluation'!$A$46:$F$120,2,0),""))&amp;""</f>
        <v/>
      </c>
      <c r="D82" s="66" t="str">
        <f ca="1">IFERROR(VLOOKUP($B82,'Institution Evaluation'!$A$55:$F$345,3,0),IFERROR(VLOOKUP($B82,'Privacy Analyst Evaluation'!$A$46:$F$120,3,0),""))&amp;""</f>
        <v/>
      </c>
      <c r="E82" s="66" t="str">
        <f ca="1">IFERROR(VLOOKUP($B82,'Institution Evaluation'!$A$55:$F$345,4,0),IFERROR(VLOOKUP($B82,'Privacy Analyst Evaluation'!$A$46:$F$120,4,0),""))&amp;""</f>
        <v/>
      </c>
      <c r="F82" s="66" t="str">
        <f ca="1">IFERROR(VLOOKUP($B82,'Institution Evaluation'!$A$55:$F$345,6,0),IFERROR(VLOOKUP($B82,'Privacy Analyst Evaluation'!$A$46:$F$120,6,0),""))&amp;""</f>
        <v/>
      </c>
      <c r="G82" s="245"/>
      <c r="H82" s="66" t="str">
        <f>IFERROR(IF($H81+1&gt;'(backend scoring)'!$Q$335,"",$H81+1),"")</f>
        <v/>
      </c>
      <c r="I82" s="66" t="e">
        <f t="array" aca="1" ref="I82" ca="1">_xludf.XLOOKUP($H82,'(backend scoring)'!$S$2:$S$333,'(backend scoring)'!$A$2:$A$333,"")</f>
        <v>#NAME?</v>
      </c>
      <c r="J82" s="66" t="str">
        <f ca="1">IFERROR(VLOOKUP($I82,'Institution Evaluation'!$A$55:$F$345,2,0),IFERROR(VLOOKUP($I82,'Privacy Analyst Evaluation'!$A$46:$F$120,2,0),""))</f>
        <v/>
      </c>
      <c r="K82" s="66" t="str">
        <f ca="1">IFERROR(VLOOKUP($I82,'Institution Evaluation'!$A$55:$F$345,3,0),IFERROR(VLOOKUP($I82,'Privacy Analyst Evaluation'!$A$46:$F$120,3,0),""))&amp;""</f>
        <v/>
      </c>
      <c r="L82" s="66" t="str">
        <f ca="1">IFERROR(VLOOKUP($I82,'Institution Evaluation'!$A$55:$F$345,4,0),IFERROR(VLOOKUP($I82,'Privacy Analyst Evaluation'!$A$46:$F$120,4,0),""))&amp;""</f>
        <v/>
      </c>
      <c r="M82" s="66" t="str">
        <f ca="1">IFERROR(VLOOKUP($I82,'Institution Evaluation'!$A$55:$F$345,6,0),IFERROR(VLOOKUP($I82,'Privacy Analyst Evaluation'!$A$46:$F$120,6,0),""))&amp;""</f>
        <v/>
      </c>
    </row>
    <row r="83" spans="1:13" ht="15.75" customHeight="1" x14ac:dyDescent="0.2">
      <c r="A83" s="66">
        <f>IFERROR(IF($A82+1&gt;'(backend scoring)'!$T$335,"",$A82+1),"")</f>
        <v>59</v>
      </c>
      <c r="B83" s="66" t="e">
        <f t="array" aca="1" ref="B83" ca="1">_xludf.XLOOKUP($A83,'(backend scoring)'!$V$2:$V$333,'(backend scoring)'!$A$2:$A$333,"")</f>
        <v>#NAME?</v>
      </c>
      <c r="C83" s="66" t="str">
        <f ca="1">IFERROR(VLOOKUP($B83,'Institution Evaluation'!$A$55:$F$345,2,0),IFERROR(VLOOKUP($B83,'Privacy Analyst Evaluation'!$A$46:$F$120,2,0),""))&amp;""</f>
        <v/>
      </c>
      <c r="D83" s="66" t="str">
        <f ca="1">IFERROR(VLOOKUP($B83,'Institution Evaluation'!$A$55:$F$345,3,0),IFERROR(VLOOKUP($B83,'Privacy Analyst Evaluation'!$A$46:$F$120,3,0),""))&amp;""</f>
        <v/>
      </c>
      <c r="E83" s="66" t="str">
        <f ca="1">IFERROR(VLOOKUP($B83,'Institution Evaluation'!$A$55:$F$345,4,0),IFERROR(VLOOKUP($B83,'Privacy Analyst Evaluation'!$A$46:$F$120,4,0),""))&amp;""</f>
        <v/>
      </c>
      <c r="F83" s="66" t="str">
        <f ca="1">IFERROR(VLOOKUP($B83,'Institution Evaluation'!$A$55:$F$345,6,0),IFERROR(VLOOKUP($B83,'Privacy Analyst Evaluation'!$A$46:$F$120,6,0),""))&amp;""</f>
        <v/>
      </c>
      <c r="G83" s="245"/>
      <c r="H83" s="66" t="str">
        <f>IFERROR(IF($H82+1&gt;'(backend scoring)'!$Q$335,"",$H82+1),"")</f>
        <v/>
      </c>
      <c r="I83" s="66" t="e">
        <f t="array" aca="1" ref="I83" ca="1">_xludf.XLOOKUP($H83,'(backend scoring)'!$S$2:$S$333,'(backend scoring)'!$A$2:$A$333,"")</f>
        <v>#NAME?</v>
      </c>
      <c r="J83" s="66" t="str">
        <f ca="1">IFERROR(VLOOKUP($I83,'Institution Evaluation'!$A$55:$F$345,2,0),IFERROR(VLOOKUP($I83,'Privacy Analyst Evaluation'!$A$46:$F$120,2,0),""))</f>
        <v/>
      </c>
      <c r="K83" s="66" t="str">
        <f ca="1">IFERROR(VLOOKUP($I83,'Institution Evaluation'!$A$55:$F$345,3,0),IFERROR(VLOOKUP($I83,'Privacy Analyst Evaluation'!$A$46:$F$120,3,0),""))&amp;""</f>
        <v/>
      </c>
      <c r="L83" s="66" t="str">
        <f ca="1">IFERROR(VLOOKUP($I83,'Institution Evaluation'!$A$55:$F$345,4,0),IFERROR(VLOOKUP($I83,'Privacy Analyst Evaluation'!$A$46:$F$120,4,0),""))&amp;""</f>
        <v/>
      </c>
      <c r="M83" s="66" t="str">
        <f ca="1">IFERROR(VLOOKUP($I83,'Institution Evaluation'!$A$55:$F$345,6,0),IFERROR(VLOOKUP($I83,'Privacy Analyst Evaluation'!$A$46:$F$120,6,0),""))&amp;""</f>
        <v/>
      </c>
    </row>
    <row r="84" spans="1:13" ht="15.75" customHeight="1" x14ac:dyDescent="0.2">
      <c r="A84" s="66">
        <f>IFERROR(IF($A83+1&gt;'(backend scoring)'!$T$335,"",$A83+1),"")</f>
        <v>60</v>
      </c>
      <c r="B84" s="66" t="e">
        <f t="array" aca="1" ref="B84" ca="1">_xludf.XLOOKUP($A84,'(backend scoring)'!$V$2:$V$333,'(backend scoring)'!$A$2:$A$333,"")</f>
        <v>#NAME?</v>
      </c>
      <c r="C84" s="66" t="str">
        <f ca="1">IFERROR(VLOOKUP($B84,'Institution Evaluation'!$A$55:$F$345,2,0),IFERROR(VLOOKUP($B84,'Privacy Analyst Evaluation'!$A$46:$F$120,2,0),""))&amp;""</f>
        <v/>
      </c>
      <c r="D84" s="66" t="str">
        <f ca="1">IFERROR(VLOOKUP($B84,'Institution Evaluation'!$A$55:$F$345,3,0),IFERROR(VLOOKUP($B84,'Privacy Analyst Evaluation'!$A$46:$F$120,3,0),""))&amp;""</f>
        <v/>
      </c>
      <c r="E84" s="66" t="str">
        <f ca="1">IFERROR(VLOOKUP($B84,'Institution Evaluation'!$A$55:$F$345,4,0),IFERROR(VLOOKUP($B84,'Privacy Analyst Evaluation'!$A$46:$F$120,4,0),""))&amp;""</f>
        <v/>
      </c>
      <c r="F84" s="66" t="str">
        <f ca="1">IFERROR(VLOOKUP($B84,'Institution Evaluation'!$A$55:$F$345,6,0),IFERROR(VLOOKUP($B84,'Privacy Analyst Evaluation'!$A$46:$F$120,6,0),""))&amp;""</f>
        <v/>
      </c>
      <c r="G84" s="245"/>
      <c r="H84" s="66" t="str">
        <f>IFERROR(IF($H83+1&gt;'(backend scoring)'!$Q$335,"",$H83+1),"")</f>
        <v/>
      </c>
      <c r="I84" s="66" t="e">
        <f t="array" aca="1" ref="I84" ca="1">_xludf.XLOOKUP($H84,'(backend scoring)'!$S$2:$S$333,'(backend scoring)'!$A$2:$A$333,"")</f>
        <v>#NAME?</v>
      </c>
      <c r="J84" s="66" t="str">
        <f ca="1">IFERROR(VLOOKUP($I84,'Institution Evaluation'!$A$55:$F$345,2,0),IFERROR(VLOOKUP($I84,'Privacy Analyst Evaluation'!$A$46:$F$120,2,0),""))</f>
        <v/>
      </c>
      <c r="K84" s="66" t="str">
        <f ca="1">IFERROR(VLOOKUP($I84,'Institution Evaluation'!$A$55:$F$345,3,0),IFERROR(VLOOKUP($I84,'Privacy Analyst Evaluation'!$A$46:$F$120,3,0),""))&amp;""</f>
        <v/>
      </c>
      <c r="L84" s="66" t="str">
        <f ca="1">IFERROR(VLOOKUP($I84,'Institution Evaluation'!$A$55:$F$345,4,0),IFERROR(VLOOKUP($I84,'Privacy Analyst Evaluation'!$A$46:$F$120,4,0),""))&amp;""</f>
        <v/>
      </c>
      <c r="M84" s="66" t="str">
        <f ca="1">IFERROR(VLOOKUP($I84,'Institution Evaluation'!$A$55:$F$345,6,0),IFERROR(VLOOKUP($I84,'Privacy Analyst Evaluation'!$A$46:$F$120,6,0),""))&amp;""</f>
        <v/>
      </c>
    </row>
    <row r="85" spans="1:13" ht="15.75" customHeight="1" x14ac:dyDescent="0.2">
      <c r="A85" s="66">
        <f>IFERROR(IF($A84+1&gt;'(backend scoring)'!$T$335,"",$A84+1),"")</f>
        <v>61</v>
      </c>
      <c r="B85" s="66" t="e">
        <f t="array" aca="1" ref="B85" ca="1">_xludf.XLOOKUP($A85,'(backend scoring)'!$V$2:$V$333,'(backend scoring)'!$A$2:$A$333,"")</f>
        <v>#NAME?</v>
      </c>
      <c r="C85" s="66" t="str">
        <f ca="1">IFERROR(VLOOKUP($B85,'Institution Evaluation'!$A$55:$F$345,2,0),IFERROR(VLOOKUP($B85,'Privacy Analyst Evaluation'!$A$46:$F$120,2,0),""))&amp;""</f>
        <v/>
      </c>
      <c r="D85" s="66" t="str">
        <f ca="1">IFERROR(VLOOKUP($B85,'Institution Evaluation'!$A$55:$F$345,3,0),IFERROR(VLOOKUP($B85,'Privacy Analyst Evaluation'!$A$46:$F$120,3,0),""))&amp;""</f>
        <v/>
      </c>
      <c r="E85" s="66" t="str">
        <f ca="1">IFERROR(VLOOKUP($B85,'Institution Evaluation'!$A$55:$F$345,4,0),IFERROR(VLOOKUP($B85,'Privacy Analyst Evaluation'!$A$46:$F$120,4,0),""))&amp;""</f>
        <v/>
      </c>
      <c r="F85" s="66" t="str">
        <f ca="1">IFERROR(VLOOKUP($B85,'Institution Evaluation'!$A$55:$F$345,6,0),IFERROR(VLOOKUP($B85,'Privacy Analyst Evaluation'!$A$46:$F$120,6,0),""))&amp;""</f>
        <v/>
      </c>
      <c r="G85" s="245"/>
      <c r="H85" s="66" t="str">
        <f>IFERROR(IF($H84+1&gt;'(backend scoring)'!$Q$335,"",$H84+1),"")</f>
        <v/>
      </c>
      <c r="I85" s="66" t="e">
        <f t="array" aca="1" ref="I85" ca="1">_xludf.XLOOKUP($H85,'(backend scoring)'!$S$2:$S$333,'(backend scoring)'!$A$2:$A$333,"")</f>
        <v>#NAME?</v>
      </c>
      <c r="J85" s="66" t="str">
        <f ca="1">IFERROR(VLOOKUP($I85,'Institution Evaluation'!$A$55:$F$345,2,0),IFERROR(VLOOKUP($I85,'Privacy Analyst Evaluation'!$A$46:$F$120,2,0),""))</f>
        <v/>
      </c>
      <c r="K85" s="66" t="str">
        <f ca="1">IFERROR(VLOOKUP($I85,'Institution Evaluation'!$A$55:$F$345,3,0),IFERROR(VLOOKUP($I85,'Privacy Analyst Evaluation'!$A$46:$F$120,3,0),""))&amp;""</f>
        <v/>
      </c>
      <c r="L85" s="66" t="str">
        <f ca="1">IFERROR(VLOOKUP($I85,'Institution Evaluation'!$A$55:$F$345,4,0),IFERROR(VLOOKUP($I85,'Privacy Analyst Evaluation'!$A$46:$F$120,4,0),""))&amp;""</f>
        <v/>
      </c>
      <c r="M85" s="66" t="str">
        <f ca="1">IFERROR(VLOOKUP($I85,'Institution Evaluation'!$A$55:$F$345,6,0),IFERROR(VLOOKUP($I85,'Privacy Analyst Evaluation'!$A$46:$F$120,6,0),""))&amp;""</f>
        <v/>
      </c>
    </row>
    <row r="86" spans="1:13" ht="15.75" customHeight="1" x14ac:dyDescent="0.2">
      <c r="A86" s="66">
        <f>IFERROR(IF($A85+1&gt;'(backend scoring)'!$T$335,"",$A85+1),"")</f>
        <v>62</v>
      </c>
      <c r="B86" s="66" t="e">
        <f t="array" aca="1" ref="B86" ca="1">_xludf.XLOOKUP($A86,'(backend scoring)'!$V$2:$V$333,'(backend scoring)'!$A$2:$A$333,"")</f>
        <v>#NAME?</v>
      </c>
      <c r="C86" s="66" t="str">
        <f ca="1">IFERROR(VLOOKUP($B86,'Institution Evaluation'!$A$55:$F$345,2,0),IFERROR(VLOOKUP($B86,'Privacy Analyst Evaluation'!$A$46:$F$120,2,0),""))&amp;""</f>
        <v/>
      </c>
      <c r="D86" s="66" t="str">
        <f ca="1">IFERROR(VLOOKUP($B86,'Institution Evaluation'!$A$55:$F$345,3,0),IFERROR(VLOOKUP($B86,'Privacy Analyst Evaluation'!$A$46:$F$120,3,0),""))&amp;""</f>
        <v/>
      </c>
      <c r="E86" s="66" t="str">
        <f ca="1">IFERROR(VLOOKUP($B86,'Institution Evaluation'!$A$55:$F$345,4,0),IFERROR(VLOOKUP($B86,'Privacy Analyst Evaluation'!$A$46:$F$120,4,0),""))&amp;""</f>
        <v/>
      </c>
      <c r="F86" s="66" t="str">
        <f ca="1">IFERROR(VLOOKUP($B86,'Institution Evaluation'!$A$55:$F$345,6,0),IFERROR(VLOOKUP($B86,'Privacy Analyst Evaluation'!$A$46:$F$120,6,0),""))&amp;""</f>
        <v/>
      </c>
      <c r="G86" s="245"/>
      <c r="H86" s="66" t="str">
        <f>IFERROR(IF($H85+1&gt;'(backend scoring)'!$Q$335,"",$H85+1),"")</f>
        <v/>
      </c>
      <c r="I86" s="66" t="e">
        <f t="array" aca="1" ref="I86" ca="1">_xludf.XLOOKUP($H86,'(backend scoring)'!$S$2:$S$333,'(backend scoring)'!$A$2:$A$333,"")</f>
        <v>#NAME?</v>
      </c>
      <c r="J86" s="66" t="str">
        <f ca="1">IFERROR(VLOOKUP($I86,'Institution Evaluation'!$A$55:$F$345,2,0),IFERROR(VLOOKUP($I86,'Privacy Analyst Evaluation'!$A$46:$F$120,2,0),""))</f>
        <v/>
      </c>
      <c r="K86" s="66" t="str">
        <f ca="1">IFERROR(VLOOKUP($I86,'Institution Evaluation'!$A$55:$F$345,3,0),IFERROR(VLOOKUP($I86,'Privacy Analyst Evaluation'!$A$46:$F$120,3,0),""))&amp;""</f>
        <v/>
      </c>
      <c r="L86" s="66" t="str">
        <f ca="1">IFERROR(VLOOKUP($I86,'Institution Evaluation'!$A$55:$F$345,4,0),IFERROR(VLOOKUP($I86,'Privacy Analyst Evaluation'!$A$46:$F$120,4,0),""))&amp;""</f>
        <v/>
      </c>
      <c r="M86" s="66" t="str">
        <f ca="1">IFERROR(VLOOKUP($I86,'Institution Evaluation'!$A$55:$F$345,6,0),IFERROR(VLOOKUP($I86,'Privacy Analyst Evaluation'!$A$46:$F$120,6,0),""))&amp;""</f>
        <v/>
      </c>
    </row>
    <row r="87" spans="1:13" ht="15.75" customHeight="1" x14ac:dyDescent="0.2">
      <c r="A87" s="66">
        <f>IFERROR(IF($A86+1&gt;'(backend scoring)'!$T$335,"",$A86+1),"")</f>
        <v>63</v>
      </c>
      <c r="B87" s="66" t="e">
        <f t="array" aca="1" ref="B87" ca="1">_xludf.XLOOKUP($A87,'(backend scoring)'!$V$2:$V$333,'(backend scoring)'!$A$2:$A$333,"")</f>
        <v>#NAME?</v>
      </c>
      <c r="C87" s="66" t="str">
        <f ca="1">IFERROR(VLOOKUP($B87,'Institution Evaluation'!$A$55:$F$345,2,0),IFERROR(VLOOKUP($B87,'Privacy Analyst Evaluation'!$A$46:$F$120,2,0),""))&amp;""</f>
        <v/>
      </c>
      <c r="D87" s="66" t="str">
        <f ca="1">IFERROR(VLOOKUP($B87,'Institution Evaluation'!$A$55:$F$345,3,0),IFERROR(VLOOKUP($B87,'Privacy Analyst Evaluation'!$A$46:$F$120,3,0),""))&amp;""</f>
        <v/>
      </c>
      <c r="E87" s="66" t="str">
        <f ca="1">IFERROR(VLOOKUP($B87,'Institution Evaluation'!$A$55:$F$345,4,0),IFERROR(VLOOKUP($B87,'Privacy Analyst Evaluation'!$A$46:$F$120,4,0),""))&amp;""</f>
        <v/>
      </c>
      <c r="F87" s="66" t="str">
        <f ca="1">IFERROR(VLOOKUP($B87,'Institution Evaluation'!$A$55:$F$345,6,0),IFERROR(VLOOKUP($B87,'Privacy Analyst Evaluation'!$A$46:$F$120,6,0),""))&amp;""</f>
        <v/>
      </c>
      <c r="G87" s="245"/>
      <c r="H87" s="66" t="str">
        <f>IFERROR(IF($H86+1&gt;'(backend scoring)'!$Q$335,"",$H86+1),"")</f>
        <v/>
      </c>
      <c r="I87" s="66" t="e">
        <f t="array" aca="1" ref="I87" ca="1">_xludf.XLOOKUP($H87,'(backend scoring)'!$S$2:$S$333,'(backend scoring)'!$A$2:$A$333,"")</f>
        <v>#NAME?</v>
      </c>
      <c r="J87" s="66" t="str">
        <f ca="1">IFERROR(VLOOKUP($I87,'Institution Evaluation'!$A$55:$F$345,2,0),IFERROR(VLOOKUP($I87,'Privacy Analyst Evaluation'!$A$46:$F$120,2,0),""))</f>
        <v/>
      </c>
      <c r="K87" s="66" t="str">
        <f ca="1">IFERROR(VLOOKUP($I87,'Institution Evaluation'!$A$55:$F$345,3,0),IFERROR(VLOOKUP($I87,'Privacy Analyst Evaluation'!$A$46:$F$120,3,0),""))&amp;""</f>
        <v/>
      </c>
      <c r="L87" s="66" t="str">
        <f ca="1">IFERROR(VLOOKUP($I87,'Institution Evaluation'!$A$55:$F$345,4,0),IFERROR(VLOOKUP($I87,'Privacy Analyst Evaluation'!$A$46:$F$120,4,0),""))&amp;""</f>
        <v/>
      </c>
      <c r="M87" s="66" t="str">
        <f ca="1">IFERROR(VLOOKUP($I87,'Institution Evaluation'!$A$55:$F$345,6,0),IFERROR(VLOOKUP($I87,'Privacy Analyst Evaluation'!$A$46:$F$120,6,0),""))&amp;""</f>
        <v/>
      </c>
    </row>
    <row r="88" spans="1:13" ht="15.75" customHeight="1" x14ac:dyDescent="0.2">
      <c r="A88" s="66">
        <f>IFERROR(IF($A87+1&gt;'(backend scoring)'!$T$335,"",$A87+1),"")</f>
        <v>64</v>
      </c>
      <c r="B88" s="66" t="e">
        <f t="array" aca="1" ref="B88" ca="1">_xludf.XLOOKUP($A88,'(backend scoring)'!$V$2:$V$333,'(backend scoring)'!$A$2:$A$333,"")</f>
        <v>#NAME?</v>
      </c>
      <c r="C88" s="66" t="str">
        <f ca="1">IFERROR(VLOOKUP($B88,'Institution Evaluation'!$A$55:$F$345,2,0),IFERROR(VLOOKUP($B88,'Privacy Analyst Evaluation'!$A$46:$F$120,2,0),""))&amp;""</f>
        <v/>
      </c>
      <c r="D88" s="66" t="str">
        <f ca="1">IFERROR(VLOOKUP($B88,'Institution Evaluation'!$A$55:$F$345,3,0),IFERROR(VLOOKUP($B88,'Privacy Analyst Evaluation'!$A$46:$F$120,3,0),""))&amp;""</f>
        <v/>
      </c>
      <c r="E88" s="66" t="str">
        <f ca="1">IFERROR(VLOOKUP($B88,'Institution Evaluation'!$A$55:$F$345,4,0),IFERROR(VLOOKUP($B88,'Privacy Analyst Evaluation'!$A$46:$F$120,4,0),""))&amp;""</f>
        <v/>
      </c>
      <c r="F88" s="66" t="str">
        <f ca="1">IFERROR(VLOOKUP($B88,'Institution Evaluation'!$A$55:$F$345,6,0),IFERROR(VLOOKUP($B88,'Privacy Analyst Evaluation'!$A$46:$F$120,6,0),""))&amp;""</f>
        <v/>
      </c>
      <c r="G88" s="245"/>
      <c r="H88" s="66" t="str">
        <f>IFERROR(IF($H87+1&gt;'(backend scoring)'!$Q$335,"",$H87+1),"")</f>
        <v/>
      </c>
      <c r="I88" s="66" t="e">
        <f t="array" aca="1" ref="I88" ca="1">_xludf.XLOOKUP($H88,'(backend scoring)'!$S$2:$S$333,'(backend scoring)'!$A$2:$A$333,"")</f>
        <v>#NAME?</v>
      </c>
      <c r="J88" s="66" t="str">
        <f ca="1">IFERROR(VLOOKUP($I88,'Institution Evaluation'!$A$55:$F$345,2,0),IFERROR(VLOOKUP($I88,'Privacy Analyst Evaluation'!$A$46:$F$120,2,0),""))</f>
        <v/>
      </c>
      <c r="K88" s="66" t="str">
        <f ca="1">IFERROR(VLOOKUP($I88,'Institution Evaluation'!$A$55:$F$345,3,0),IFERROR(VLOOKUP($I88,'Privacy Analyst Evaluation'!$A$46:$F$120,3,0),""))&amp;""</f>
        <v/>
      </c>
      <c r="L88" s="66" t="str">
        <f ca="1">IFERROR(VLOOKUP($I88,'Institution Evaluation'!$A$55:$F$345,4,0),IFERROR(VLOOKUP($I88,'Privacy Analyst Evaluation'!$A$46:$F$120,4,0),""))&amp;""</f>
        <v/>
      </c>
      <c r="M88" s="66" t="str">
        <f ca="1">IFERROR(VLOOKUP($I88,'Institution Evaluation'!$A$55:$F$345,6,0),IFERROR(VLOOKUP($I88,'Privacy Analyst Evaluation'!$A$46:$F$120,6,0),""))&amp;""</f>
        <v/>
      </c>
    </row>
    <row r="89" spans="1:13" ht="15.75" customHeight="1" x14ac:dyDescent="0.2">
      <c r="A89" s="66">
        <f>IFERROR(IF($A88+1&gt;'(backend scoring)'!$T$335,"",$A88+1),"")</f>
        <v>65</v>
      </c>
      <c r="B89" s="66" t="e">
        <f t="array" aca="1" ref="B89" ca="1">_xludf.XLOOKUP($A89,'(backend scoring)'!$V$2:$V$333,'(backend scoring)'!$A$2:$A$333,"")</f>
        <v>#NAME?</v>
      </c>
      <c r="C89" s="66" t="str">
        <f ca="1">IFERROR(VLOOKUP($B89,'Institution Evaluation'!$A$55:$F$345,2,0),IFERROR(VLOOKUP($B89,'Privacy Analyst Evaluation'!$A$46:$F$120,2,0),""))&amp;""</f>
        <v/>
      </c>
      <c r="D89" s="66" t="str">
        <f ca="1">IFERROR(VLOOKUP($B89,'Institution Evaluation'!$A$55:$F$345,3,0),IFERROR(VLOOKUP($B89,'Privacy Analyst Evaluation'!$A$46:$F$120,3,0),""))&amp;""</f>
        <v/>
      </c>
      <c r="E89" s="66" t="str">
        <f ca="1">IFERROR(VLOOKUP($B89,'Institution Evaluation'!$A$55:$F$345,4,0),IFERROR(VLOOKUP($B89,'Privacy Analyst Evaluation'!$A$46:$F$120,4,0),""))&amp;""</f>
        <v/>
      </c>
      <c r="F89" s="66" t="str">
        <f ca="1">IFERROR(VLOOKUP($B89,'Institution Evaluation'!$A$55:$F$345,6,0),IFERROR(VLOOKUP($B89,'Privacy Analyst Evaluation'!$A$46:$F$120,6,0),""))&amp;""</f>
        <v/>
      </c>
      <c r="G89" s="245"/>
      <c r="H89" s="66" t="str">
        <f>IFERROR(IF($H88+1&gt;'(backend scoring)'!$Q$335,"",$H88+1),"")</f>
        <v/>
      </c>
      <c r="I89" s="66" t="e">
        <f t="array" aca="1" ref="I89" ca="1">_xludf.XLOOKUP($H89,'(backend scoring)'!$S$2:$S$333,'(backend scoring)'!$A$2:$A$333,"")</f>
        <v>#NAME?</v>
      </c>
      <c r="J89" s="66" t="str">
        <f ca="1">IFERROR(VLOOKUP($I89,'Institution Evaluation'!$A$55:$F$345,2,0),IFERROR(VLOOKUP($I89,'Privacy Analyst Evaluation'!$A$46:$F$120,2,0),""))</f>
        <v/>
      </c>
      <c r="K89" s="66" t="str">
        <f ca="1">IFERROR(VLOOKUP($I89,'Institution Evaluation'!$A$55:$F$345,3,0),IFERROR(VLOOKUP($I89,'Privacy Analyst Evaluation'!$A$46:$F$120,3,0),""))&amp;""</f>
        <v/>
      </c>
      <c r="L89" s="66" t="str">
        <f ca="1">IFERROR(VLOOKUP($I89,'Institution Evaluation'!$A$55:$F$345,4,0),IFERROR(VLOOKUP($I89,'Privacy Analyst Evaluation'!$A$46:$F$120,4,0),""))&amp;""</f>
        <v/>
      </c>
      <c r="M89" s="66" t="str">
        <f ca="1">IFERROR(VLOOKUP($I89,'Institution Evaluation'!$A$55:$F$345,6,0),IFERROR(VLOOKUP($I89,'Privacy Analyst Evaluation'!$A$46:$F$120,6,0),""))&amp;""</f>
        <v/>
      </c>
    </row>
    <row r="90" spans="1:13" ht="15.75" customHeight="1" x14ac:dyDescent="0.2">
      <c r="A90" s="66">
        <f>IFERROR(IF($A89+1&gt;'(backend scoring)'!$T$335,"",$A89+1),"")</f>
        <v>66</v>
      </c>
      <c r="B90" s="66" t="e">
        <f t="array" aca="1" ref="B90" ca="1">_xludf.XLOOKUP($A90,'(backend scoring)'!$V$2:$V$333,'(backend scoring)'!$A$2:$A$333,"")</f>
        <v>#NAME?</v>
      </c>
      <c r="C90" s="66" t="str">
        <f ca="1">IFERROR(VLOOKUP($B90,'Institution Evaluation'!$A$55:$F$345,2,0),IFERROR(VLOOKUP($B90,'Privacy Analyst Evaluation'!$A$46:$F$120,2,0),""))&amp;""</f>
        <v/>
      </c>
      <c r="D90" s="66" t="str">
        <f ca="1">IFERROR(VLOOKUP($B90,'Institution Evaluation'!$A$55:$F$345,3,0),IFERROR(VLOOKUP($B90,'Privacy Analyst Evaluation'!$A$46:$F$120,3,0),""))&amp;""</f>
        <v/>
      </c>
      <c r="E90" s="66" t="str">
        <f ca="1">IFERROR(VLOOKUP($B90,'Institution Evaluation'!$A$55:$F$345,4,0),IFERROR(VLOOKUP($B90,'Privacy Analyst Evaluation'!$A$46:$F$120,4,0),""))&amp;""</f>
        <v/>
      </c>
      <c r="F90" s="66" t="str">
        <f ca="1">IFERROR(VLOOKUP($B90,'Institution Evaluation'!$A$55:$F$345,6,0),IFERROR(VLOOKUP($B90,'Privacy Analyst Evaluation'!$A$46:$F$120,6,0),""))&amp;""</f>
        <v/>
      </c>
      <c r="G90" s="245"/>
      <c r="H90" s="66" t="str">
        <f>IFERROR(IF($H89+1&gt;'(backend scoring)'!$Q$335,"",$H89+1),"")</f>
        <v/>
      </c>
      <c r="I90" s="66" t="e">
        <f t="array" aca="1" ref="I90" ca="1">_xludf.XLOOKUP($H90,'(backend scoring)'!$S$2:$S$333,'(backend scoring)'!$A$2:$A$333,"")</f>
        <v>#NAME?</v>
      </c>
      <c r="J90" s="66" t="str">
        <f ca="1">IFERROR(VLOOKUP($I90,'Institution Evaluation'!$A$55:$F$345,2,0),IFERROR(VLOOKUP($I90,'Privacy Analyst Evaluation'!$A$46:$F$120,2,0),""))</f>
        <v/>
      </c>
      <c r="K90" s="66" t="str">
        <f ca="1">IFERROR(VLOOKUP($I90,'Institution Evaluation'!$A$55:$F$345,3,0),IFERROR(VLOOKUP($I90,'Privacy Analyst Evaluation'!$A$46:$F$120,3,0),""))&amp;""</f>
        <v/>
      </c>
      <c r="L90" s="66" t="str">
        <f ca="1">IFERROR(VLOOKUP($I90,'Institution Evaluation'!$A$55:$F$345,4,0),IFERROR(VLOOKUP($I90,'Privacy Analyst Evaluation'!$A$46:$F$120,4,0),""))&amp;""</f>
        <v/>
      </c>
      <c r="M90" s="66" t="str">
        <f ca="1">IFERROR(VLOOKUP($I90,'Institution Evaluation'!$A$55:$F$345,6,0),IFERROR(VLOOKUP($I90,'Privacy Analyst Evaluation'!$A$46:$F$120,6,0),""))&amp;""</f>
        <v/>
      </c>
    </row>
    <row r="91" spans="1:13" ht="15.75" customHeight="1" x14ac:dyDescent="0.2">
      <c r="A91" s="66">
        <f>IFERROR(IF($A90+1&gt;'(backend scoring)'!$T$335,"",$A90+1),"")</f>
        <v>67</v>
      </c>
      <c r="B91" s="66" t="e">
        <f t="array" aca="1" ref="B91" ca="1">_xludf.XLOOKUP($A91,'(backend scoring)'!$V$2:$V$333,'(backend scoring)'!$A$2:$A$333,"")</f>
        <v>#NAME?</v>
      </c>
      <c r="C91" s="66" t="str">
        <f ca="1">IFERROR(VLOOKUP($B91,'Institution Evaluation'!$A$55:$F$345,2,0),IFERROR(VLOOKUP($B91,'Privacy Analyst Evaluation'!$A$46:$F$120,2,0),""))&amp;""</f>
        <v/>
      </c>
      <c r="D91" s="66" t="str">
        <f ca="1">IFERROR(VLOOKUP($B91,'Institution Evaluation'!$A$55:$F$345,3,0),IFERROR(VLOOKUP($B91,'Privacy Analyst Evaluation'!$A$46:$F$120,3,0),""))&amp;""</f>
        <v/>
      </c>
      <c r="E91" s="66" t="str">
        <f ca="1">IFERROR(VLOOKUP($B91,'Institution Evaluation'!$A$55:$F$345,4,0),IFERROR(VLOOKUP($B91,'Privacy Analyst Evaluation'!$A$46:$F$120,4,0),""))&amp;""</f>
        <v/>
      </c>
      <c r="F91" s="66" t="str">
        <f ca="1">IFERROR(VLOOKUP($B91,'Institution Evaluation'!$A$55:$F$345,6,0),IFERROR(VLOOKUP($B91,'Privacy Analyst Evaluation'!$A$46:$F$120,6,0),""))&amp;""</f>
        <v/>
      </c>
      <c r="G91" s="245"/>
      <c r="H91" s="66" t="str">
        <f>IFERROR(IF($H90+1&gt;'(backend scoring)'!$Q$335,"",$H90+1),"")</f>
        <v/>
      </c>
      <c r="I91" s="66" t="e">
        <f t="array" aca="1" ref="I91" ca="1">_xludf.XLOOKUP($H91,'(backend scoring)'!$S$2:$S$333,'(backend scoring)'!$A$2:$A$333,"")</f>
        <v>#NAME?</v>
      </c>
      <c r="J91" s="66" t="str">
        <f ca="1">IFERROR(VLOOKUP($I91,'Institution Evaluation'!$A$55:$F$345,2,0),IFERROR(VLOOKUP($I91,'Privacy Analyst Evaluation'!$A$46:$F$120,2,0),""))</f>
        <v/>
      </c>
      <c r="K91" s="66" t="str">
        <f ca="1">IFERROR(VLOOKUP($I91,'Institution Evaluation'!$A$55:$F$345,3,0),IFERROR(VLOOKUP($I91,'Privacy Analyst Evaluation'!$A$46:$F$120,3,0),""))&amp;""</f>
        <v/>
      </c>
      <c r="L91" s="66" t="str">
        <f ca="1">IFERROR(VLOOKUP($I91,'Institution Evaluation'!$A$55:$F$345,4,0),IFERROR(VLOOKUP($I91,'Privacy Analyst Evaluation'!$A$46:$F$120,4,0),""))&amp;""</f>
        <v/>
      </c>
      <c r="M91" s="66" t="str">
        <f ca="1">IFERROR(VLOOKUP($I91,'Institution Evaluation'!$A$55:$F$345,6,0),IFERROR(VLOOKUP($I91,'Privacy Analyst Evaluation'!$A$46:$F$120,6,0),""))&amp;""</f>
        <v/>
      </c>
    </row>
    <row r="92" spans="1:13" ht="15.75" customHeight="1" x14ac:dyDescent="0.2">
      <c r="A92" s="66">
        <f>IFERROR(IF($A91+1&gt;'(backend scoring)'!$T$335,"",$A91+1),"")</f>
        <v>68</v>
      </c>
      <c r="B92" s="66" t="e">
        <f t="array" aca="1" ref="B92" ca="1">_xludf.XLOOKUP($A92,'(backend scoring)'!$V$2:$V$333,'(backend scoring)'!$A$2:$A$333,"")</f>
        <v>#NAME?</v>
      </c>
      <c r="C92" s="66" t="str">
        <f ca="1">IFERROR(VLOOKUP($B92,'Institution Evaluation'!$A$55:$F$345,2,0),IFERROR(VLOOKUP($B92,'Privacy Analyst Evaluation'!$A$46:$F$120,2,0),""))&amp;""</f>
        <v/>
      </c>
      <c r="D92" s="66" t="str">
        <f ca="1">IFERROR(VLOOKUP($B92,'Institution Evaluation'!$A$55:$F$345,3,0),IFERROR(VLOOKUP($B92,'Privacy Analyst Evaluation'!$A$46:$F$120,3,0),""))&amp;""</f>
        <v/>
      </c>
      <c r="E92" s="66" t="str">
        <f ca="1">IFERROR(VLOOKUP($B92,'Institution Evaluation'!$A$55:$F$345,4,0),IFERROR(VLOOKUP($B92,'Privacy Analyst Evaluation'!$A$46:$F$120,4,0),""))&amp;""</f>
        <v/>
      </c>
      <c r="F92" s="66" t="str">
        <f ca="1">IFERROR(VLOOKUP($B92,'Institution Evaluation'!$A$55:$F$345,6,0),IFERROR(VLOOKUP($B92,'Privacy Analyst Evaluation'!$A$46:$F$120,6,0),""))&amp;""</f>
        <v/>
      </c>
      <c r="G92" s="245"/>
      <c r="H92" s="66" t="str">
        <f>IFERROR(IF($H91+1&gt;'(backend scoring)'!$Q$335,"",$H91+1),"")</f>
        <v/>
      </c>
      <c r="I92" s="66" t="e">
        <f t="array" aca="1" ref="I92" ca="1">_xludf.XLOOKUP($H92,'(backend scoring)'!$S$2:$S$333,'(backend scoring)'!$A$2:$A$333,"")</f>
        <v>#NAME?</v>
      </c>
      <c r="J92" s="66" t="str">
        <f ca="1">IFERROR(VLOOKUP($I92,'Institution Evaluation'!$A$55:$F$345,2,0),IFERROR(VLOOKUP($I92,'Privacy Analyst Evaluation'!$A$46:$F$120,2,0),""))</f>
        <v/>
      </c>
      <c r="K92" s="66" t="str">
        <f ca="1">IFERROR(VLOOKUP($I92,'Institution Evaluation'!$A$55:$F$345,3,0),IFERROR(VLOOKUP($I92,'Privacy Analyst Evaluation'!$A$46:$F$120,3,0),""))&amp;""</f>
        <v/>
      </c>
      <c r="L92" s="66" t="str">
        <f ca="1">IFERROR(VLOOKUP($I92,'Institution Evaluation'!$A$55:$F$345,4,0),IFERROR(VLOOKUP($I92,'Privacy Analyst Evaluation'!$A$46:$F$120,4,0),""))&amp;""</f>
        <v/>
      </c>
      <c r="M92" s="66" t="str">
        <f ca="1">IFERROR(VLOOKUP($I92,'Institution Evaluation'!$A$55:$F$345,6,0),IFERROR(VLOOKUP($I92,'Privacy Analyst Evaluation'!$A$46:$F$120,6,0),""))&amp;""</f>
        <v/>
      </c>
    </row>
    <row r="93" spans="1:13" ht="15.75" customHeight="1" x14ac:dyDescent="0.2">
      <c r="A93" s="66">
        <f>IFERROR(IF($A92+1&gt;'(backend scoring)'!$T$335,"",$A92+1),"")</f>
        <v>69</v>
      </c>
      <c r="B93" s="66" t="e">
        <f t="array" aca="1" ref="B93" ca="1">_xludf.XLOOKUP($A93,'(backend scoring)'!$V$2:$V$333,'(backend scoring)'!$A$2:$A$333,"")</f>
        <v>#NAME?</v>
      </c>
      <c r="C93" s="66" t="str">
        <f ca="1">IFERROR(VLOOKUP($B93,'Institution Evaluation'!$A$55:$F$345,2,0),IFERROR(VLOOKUP($B93,'Privacy Analyst Evaluation'!$A$46:$F$120,2,0),""))&amp;""</f>
        <v/>
      </c>
      <c r="D93" s="66" t="str">
        <f ca="1">IFERROR(VLOOKUP($B93,'Institution Evaluation'!$A$55:$F$345,3,0),IFERROR(VLOOKUP($B93,'Privacy Analyst Evaluation'!$A$46:$F$120,3,0),""))&amp;""</f>
        <v/>
      </c>
      <c r="E93" s="66" t="str">
        <f ca="1">IFERROR(VLOOKUP($B93,'Institution Evaluation'!$A$55:$F$345,4,0),IFERROR(VLOOKUP($B93,'Privacy Analyst Evaluation'!$A$46:$F$120,4,0),""))&amp;""</f>
        <v/>
      </c>
      <c r="F93" s="66" t="str">
        <f ca="1">IFERROR(VLOOKUP($B93,'Institution Evaluation'!$A$55:$F$345,6,0),IFERROR(VLOOKUP($B93,'Privacy Analyst Evaluation'!$A$46:$F$120,6,0),""))&amp;""</f>
        <v/>
      </c>
      <c r="G93" s="245"/>
      <c r="H93" s="66" t="str">
        <f>IFERROR(IF($H92+1&gt;'(backend scoring)'!$Q$335,"",$H92+1),"")</f>
        <v/>
      </c>
      <c r="I93" s="66" t="e">
        <f t="array" aca="1" ref="I93" ca="1">_xludf.XLOOKUP($H93,'(backend scoring)'!$S$2:$S$333,'(backend scoring)'!$A$2:$A$333,"")</f>
        <v>#NAME?</v>
      </c>
      <c r="J93" s="66" t="str">
        <f ca="1">IFERROR(VLOOKUP($I93,'Institution Evaluation'!$A$55:$F$345,2,0),IFERROR(VLOOKUP($I93,'Privacy Analyst Evaluation'!$A$46:$F$120,2,0),""))</f>
        <v/>
      </c>
      <c r="K93" s="66" t="str">
        <f ca="1">IFERROR(VLOOKUP($I93,'Institution Evaluation'!$A$55:$F$345,3,0),IFERROR(VLOOKUP($I93,'Privacy Analyst Evaluation'!$A$46:$F$120,3,0),""))&amp;""</f>
        <v/>
      </c>
      <c r="L93" s="66" t="str">
        <f ca="1">IFERROR(VLOOKUP($I93,'Institution Evaluation'!$A$55:$F$345,4,0),IFERROR(VLOOKUP($I93,'Privacy Analyst Evaluation'!$A$46:$F$120,4,0),""))&amp;""</f>
        <v/>
      </c>
      <c r="M93" s="66" t="str">
        <f ca="1">IFERROR(VLOOKUP($I93,'Institution Evaluation'!$A$55:$F$345,6,0),IFERROR(VLOOKUP($I93,'Privacy Analyst Evaluation'!$A$46:$F$120,6,0),""))&amp;""</f>
        <v/>
      </c>
    </row>
    <row r="94" spans="1:13" ht="15.75" customHeight="1" x14ac:dyDescent="0.2">
      <c r="A94" s="66">
        <f>IFERROR(IF($A93+1&gt;'(backend scoring)'!$T$335,"",$A93+1),"")</f>
        <v>70</v>
      </c>
      <c r="B94" s="66" t="e">
        <f t="array" aca="1" ref="B94" ca="1">_xludf.XLOOKUP($A94,'(backend scoring)'!$V$2:$V$333,'(backend scoring)'!$A$2:$A$333,"")</f>
        <v>#NAME?</v>
      </c>
      <c r="C94" s="66" t="str">
        <f ca="1">IFERROR(VLOOKUP($B94,'Institution Evaluation'!$A$55:$F$345,2,0),IFERROR(VLOOKUP($B94,'Privacy Analyst Evaluation'!$A$46:$F$120,2,0),""))&amp;""</f>
        <v/>
      </c>
      <c r="D94" s="66" t="str">
        <f ca="1">IFERROR(VLOOKUP($B94,'Institution Evaluation'!$A$55:$F$345,3,0),IFERROR(VLOOKUP($B94,'Privacy Analyst Evaluation'!$A$46:$F$120,3,0),""))&amp;""</f>
        <v/>
      </c>
      <c r="E94" s="66" t="str">
        <f ca="1">IFERROR(VLOOKUP($B94,'Institution Evaluation'!$A$55:$F$345,4,0),IFERROR(VLOOKUP($B94,'Privacy Analyst Evaluation'!$A$46:$F$120,4,0),""))&amp;""</f>
        <v/>
      </c>
      <c r="F94" s="66" t="str">
        <f ca="1">IFERROR(VLOOKUP($B94,'Institution Evaluation'!$A$55:$F$345,6,0),IFERROR(VLOOKUP($B94,'Privacy Analyst Evaluation'!$A$46:$F$120,6,0),""))&amp;""</f>
        <v/>
      </c>
      <c r="G94" s="245"/>
      <c r="H94" s="66" t="str">
        <f>IFERROR(IF($H93+1&gt;'(backend scoring)'!$Q$335,"",$H93+1),"")</f>
        <v/>
      </c>
      <c r="I94" s="66" t="e">
        <f t="array" aca="1" ref="I94" ca="1">_xludf.XLOOKUP($H94,'(backend scoring)'!$S$2:$S$333,'(backend scoring)'!$A$2:$A$333,"")</f>
        <v>#NAME?</v>
      </c>
      <c r="J94" s="66" t="str">
        <f ca="1">IFERROR(VLOOKUP($I94,'Institution Evaluation'!$A$55:$F$345,2,0),IFERROR(VLOOKUP($I94,'Privacy Analyst Evaluation'!$A$46:$F$120,2,0),""))</f>
        <v/>
      </c>
      <c r="K94" s="66" t="str">
        <f ca="1">IFERROR(VLOOKUP($I94,'Institution Evaluation'!$A$55:$F$345,3,0),IFERROR(VLOOKUP($I94,'Privacy Analyst Evaluation'!$A$46:$F$120,3,0),""))&amp;""</f>
        <v/>
      </c>
      <c r="L94" s="66" t="str">
        <f ca="1">IFERROR(VLOOKUP($I94,'Institution Evaluation'!$A$55:$F$345,4,0),IFERROR(VLOOKUP($I94,'Privacy Analyst Evaluation'!$A$46:$F$120,4,0),""))&amp;""</f>
        <v/>
      </c>
      <c r="M94" s="66" t="str">
        <f ca="1">IFERROR(VLOOKUP($I94,'Institution Evaluation'!$A$55:$F$345,6,0),IFERROR(VLOOKUP($I94,'Privacy Analyst Evaluation'!$A$46:$F$120,6,0),""))&amp;""</f>
        <v/>
      </c>
    </row>
    <row r="95" spans="1:13" ht="15.75" customHeight="1" x14ac:dyDescent="0.2">
      <c r="A95" s="66">
        <f>IFERROR(IF($A94+1&gt;'(backend scoring)'!$T$335,"",$A94+1),"")</f>
        <v>71</v>
      </c>
      <c r="B95" s="66" t="e">
        <f t="array" aca="1" ref="B95" ca="1">_xludf.XLOOKUP($A95,'(backend scoring)'!$V$2:$V$333,'(backend scoring)'!$A$2:$A$333,"")</f>
        <v>#NAME?</v>
      </c>
      <c r="C95" s="66" t="str">
        <f ca="1">IFERROR(VLOOKUP($B95,'Institution Evaluation'!$A$55:$F$345,2,0),IFERROR(VLOOKUP($B95,'Privacy Analyst Evaluation'!$A$46:$F$120,2,0),""))&amp;""</f>
        <v/>
      </c>
      <c r="D95" s="66" t="str">
        <f ca="1">IFERROR(VLOOKUP($B95,'Institution Evaluation'!$A$55:$F$345,3,0),IFERROR(VLOOKUP($B95,'Privacy Analyst Evaluation'!$A$46:$F$120,3,0),""))&amp;""</f>
        <v/>
      </c>
      <c r="E95" s="66" t="str">
        <f ca="1">IFERROR(VLOOKUP($B95,'Institution Evaluation'!$A$55:$F$345,4,0),IFERROR(VLOOKUP($B95,'Privacy Analyst Evaluation'!$A$46:$F$120,4,0),""))&amp;""</f>
        <v/>
      </c>
      <c r="F95" s="66" t="str">
        <f ca="1">IFERROR(VLOOKUP($B95,'Institution Evaluation'!$A$55:$F$345,6,0),IFERROR(VLOOKUP($B95,'Privacy Analyst Evaluation'!$A$46:$F$120,6,0),""))&amp;""</f>
        <v/>
      </c>
      <c r="G95" s="245"/>
      <c r="H95" s="66" t="str">
        <f>IFERROR(IF($H94+1&gt;'(backend scoring)'!$Q$335,"",$H94+1),"")</f>
        <v/>
      </c>
      <c r="I95" s="66" t="e">
        <f t="array" aca="1" ref="I95" ca="1">_xludf.XLOOKUP($H95,'(backend scoring)'!$S$2:$S$333,'(backend scoring)'!$A$2:$A$333,"")</f>
        <v>#NAME?</v>
      </c>
      <c r="J95" s="66" t="str">
        <f ca="1">IFERROR(VLOOKUP($I95,'Institution Evaluation'!$A$55:$F$345,2,0),IFERROR(VLOOKUP($I95,'Privacy Analyst Evaluation'!$A$46:$F$120,2,0),""))</f>
        <v/>
      </c>
      <c r="K95" s="66" t="str">
        <f ca="1">IFERROR(VLOOKUP($I95,'Institution Evaluation'!$A$55:$F$345,3,0),IFERROR(VLOOKUP($I95,'Privacy Analyst Evaluation'!$A$46:$F$120,3,0),""))&amp;""</f>
        <v/>
      </c>
      <c r="L95" s="66" t="str">
        <f ca="1">IFERROR(VLOOKUP($I95,'Institution Evaluation'!$A$55:$F$345,4,0),IFERROR(VLOOKUP($I95,'Privacy Analyst Evaluation'!$A$46:$F$120,4,0),""))&amp;""</f>
        <v/>
      </c>
      <c r="M95" s="66" t="str">
        <f ca="1">IFERROR(VLOOKUP($I95,'Institution Evaluation'!$A$55:$F$345,6,0),IFERROR(VLOOKUP($I95,'Privacy Analyst Evaluation'!$A$46:$F$120,6,0),""))&amp;""</f>
        <v/>
      </c>
    </row>
    <row r="96" spans="1:13" ht="15.75" customHeight="1" x14ac:dyDescent="0.2">
      <c r="A96" s="66">
        <f>IFERROR(IF($A95+1&gt;'(backend scoring)'!$T$335,"",$A95+1),"")</f>
        <v>72</v>
      </c>
      <c r="B96" s="66" t="e">
        <f t="array" aca="1" ref="B96" ca="1">_xludf.XLOOKUP($A96,'(backend scoring)'!$V$2:$V$333,'(backend scoring)'!$A$2:$A$333,"")</f>
        <v>#NAME?</v>
      </c>
      <c r="C96" s="66" t="str">
        <f ca="1">IFERROR(VLOOKUP($B96,'Institution Evaluation'!$A$55:$F$345,2,0),IFERROR(VLOOKUP($B96,'Privacy Analyst Evaluation'!$A$46:$F$120,2,0),""))&amp;""</f>
        <v/>
      </c>
      <c r="D96" s="66" t="str">
        <f ca="1">IFERROR(VLOOKUP($B96,'Institution Evaluation'!$A$55:$F$345,3,0),IFERROR(VLOOKUP($B96,'Privacy Analyst Evaluation'!$A$46:$F$120,3,0),""))&amp;""</f>
        <v/>
      </c>
      <c r="E96" s="66" t="str">
        <f ca="1">IFERROR(VLOOKUP($B96,'Institution Evaluation'!$A$55:$F$345,4,0),IFERROR(VLOOKUP($B96,'Privacy Analyst Evaluation'!$A$46:$F$120,4,0),""))&amp;""</f>
        <v/>
      </c>
      <c r="F96" s="66" t="str">
        <f ca="1">IFERROR(VLOOKUP($B96,'Institution Evaluation'!$A$55:$F$345,6,0),IFERROR(VLOOKUP($B96,'Privacy Analyst Evaluation'!$A$46:$F$120,6,0),""))&amp;""</f>
        <v/>
      </c>
      <c r="G96" s="245"/>
      <c r="H96" s="66" t="str">
        <f>IFERROR(IF($H95+1&gt;'(backend scoring)'!$Q$335,"",$H95+1),"")</f>
        <v/>
      </c>
      <c r="I96" s="66" t="e">
        <f t="array" aca="1" ref="I96" ca="1">_xludf.XLOOKUP($H96,'(backend scoring)'!$S$2:$S$333,'(backend scoring)'!$A$2:$A$333,"")</f>
        <v>#NAME?</v>
      </c>
      <c r="J96" s="66" t="str">
        <f ca="1">IFERROR(VLOOKUP($I96,'Institution Evaluation'!$A$55:$F$345,2,0),IFERROR(VLOOKUP($I96,'Privacy Analyst Evaluation'!$A$46:$F$120,2,0),""))</f>
        <v/>
      </c>
      <c r="K96" s="66" t="str">
        <f ca="1">IFERROR(VLOOKUP($I96,'Institution Evaluation'!$A$55:$F$345,3,0),IFERROR(VLOOKUP($I96,'Privacy Analyst Evaluation'!$A$46:$F$120,3,0),""))&amp;""</f>
        <v/>
      </c>
      <c r="L96" s="66" t="str">
        <f ca="1">IFERROR(VLOOKUP($I96,'Institution Evaluation'!$A$55:$F$345,4,0),IFERROR(VLOOKUP($I96,'Privacy Analyst Evaluation'!$A$46:$F$120,4,0),""))&amp;""</f>
        <v/>
      </c>
      <c r="M96" s="66" t="str">
        <f ca="1">IFERROR(VLOOKUP($I96,'Institution Evaluation'!$A$55:$F$345,6,0),IFERROR(VLOOKUP($I96,'Privacy Analyst Evaluation'!$A$46:$F$120,6,0),""))&amp;""</f>
        <v/>
      </c>
    </row>
    <row r="97" spans="1:13" ht="15.75" customHeight="1" x14ac:dyDescent="0.2">
      <c r="A97" s="66">
        <f>IFERROR(IF($A96+1&gt;'(backend scoring)'!$T$335,"",$A96+1),"")</f>
        <v>73</v>
      </c>
      <c r="B97" s="66" t="e">
        <f t="array" aca="1" ref="B97" ca="1">_xludf.XLOOKUP($A97,'(backend scoring)'!$V$2:$V$333,'(backend scoring)'!$A$2:$A$333,"")</f>
        <v>#NAME?</v>
      </c>
      <c r="C97" s="66" t="str">
        <f ca="1">IFERROR(VLOOKUP($B97,'Institution Evaluation'!$A$55:$F$345,2,0),IFERROR(VLOOKUP($B97,'Privacy Analyst Evaluation'!$A$46:$F$120,2,0),""))&amp;""</f>
        <v/>
      </c>
      <c r="D97" s="66" t="str">
        <f ca="1">IFERROR(VLOOKUP($B97,'Institution Evaluation'!$A$55:$F$345,3,0),IFERROR(VLOOKUP($B97,'Privacy Analyst Evaluation'!$A$46:$F$120,3,0),""))&amp;""</f>
        <v/>
      </c>
      <c r="E97" s="66" t="str">
        <f ca="1">IFERROR(VLOOKUP($B97,'Institution Evaluation'!$A$55:$F$345,4,0),IFERROR(VLOOKUP($B97,'Privacy Analyst Evaluation'!$A$46:$F$120,4,0),""))&amp;""</f>
        <v/>
      </c>
      <c r="F97" s="66" t="str">
        <f ca="1">IFERROR(VLOOKUP($B97,'Institution Evaluation'!$A$55:$F$345,6,0),IFERROR(VLOOKUP($B97,'Privacy Analyst Evaluation'!$A$46:$F$120,6,0),""))&amp;""</f>
        <v/>
      </c>
      <c r="G97" s="245"/>
      <c r="H97" s="66" t="str">
        <f>IFERROR(IF($H96+1&gt;'(backend scoring)'!$Q$335,"",$H96+1),"")</f>
        <v/>
      </c>
      <c r="I97" s="66" t="e">
        <f t="array" aca="1" ref="I97" ca="1">_xludf.XLOOKUP($H97,'(backend scoring)'!$S$2:$S$333,'(backend scoring)'!$A$2:$A$333,"")</f>
        <v>#NAME?</v>
      </c>
      <c r="J97" s="66" t="str">
        <f ca="1">IFERROR(VLOOKUP($I97,'Institution Evaluation'!$A$55:$F$345,2,0),IFERROR(VLOOKUP($I97,'Privacy Analyst Evaluation'!$A$46:$F$120,2,0),""))</f>
        <v/>
      </c>
      <c r="K97" s="66" t="str">
        <f ca="1">IFERROR(VLOOKUP($I97,'Institution Evaluation'!$A$55:$F$345,3,0),IFERROR(VLOOKUP($I97,'Privacy Analyst Evaluation'!$A$46:$F$120,3,0),""))&amp;""</f>
        <v/>
      </c>
      <c r="L97" s="66" t="str">
        <f ca="1">IFERROR(VLOOKUP($I97,'Institution Evaluation'!$A$55:$F$345,4,0),IFERROR(VLOOKUP($I97,'Privacy Analyst Evaluation'!$A$46:$F$120,4,0),""))&amp;""</f>
        <v/>
      </c>
      <c r="M97" s="66" t="str">
        <f ca="1">IFERROR(VLOOKUP($I97,'Institution Evaluation'!$A$55:$F$345,6,0),IFERROR(VLOOKUP($I97,'Privacy Analyst Evaluation'!$A$46:$F$120,6,0),""))&amp;""</f>
        <v/>
      </c>
    </row>
    <row r="98" spans="1:13" ht="15.75" customHeight="1" x14ac:dyDescent="0.2">
      <c r="A98" s="66">
        <f>IFERROR(IF($A97+1&gt;'(backend scoring)'!$T$335,"",$A97+1),"")</f>
        <v>74</v>
      </c>
      <c r="B98" s="66" t="e">
        <f t="array" aca="1" ref="B98" ca="1">_xludf.XLOOKUP($A98,'(backend scoring)'!$V$2:$V$333,'(backend scoring)'!$A$2:$A$333,"")</f>
        <v>#NAME?</v>
      </c>
      <c r="C98" s="66" t="str">
        <f ca="1">IFERROR(VLOOKUP($B98,'Institution Evaluation'!$A$55:$F$345,2,0),IFERROR(VLOOKUP($B98,'Privacy Analyst Evaluation'!$A$46:$F$120,2,0),""))&amp;""</f>
        <v/>
      </c>
      <c r="D98" s="66" t="str">
        <f ca="1">IFERROR(VLOOKUP($B98,'Institution Evaluation'!$A$55:$F$345,3,0),IFERROR(VLOOKUP($B98,'Privacy Analyst Evaluation'!$A$46:$F$120,3,0),""))&amp;""</f>
        <v/>
      </c>
      <c r="E98" s="66" t="str">
        <f ca="1">IFERROR(VLOOKUP($B98,'Institution Evaluation'!$A$55:$F$345,4,0),IFERROR(VLOOKUP($B98,'Privacy Analyst Evaluation'!$A$46:$F$120,4,0),""))&amp;""</f>
        <v/>
      </c>
      <c r="F98" s="66" t="str">
        <f ca="1">IFERROR(VLOOKUP($B98,'Institution Evaluation'!$A$55:$F$345,6,0),IFERROR(VLOOKUP($B98,'Privacy Analyst Evaluation'!$A$46:$F$120,6,0),""))&amp;""</f>
        <v/>
      </c>
      <c r="G98" s="245"/>
      <c r="H98" s="66" t="str">
        <f>IFERROR(IF($H97+1&gt;'(backend scoring)'!$Q$335,"",$H97+1),"")</f>
        <v/>
      </c>
      <c r="I98" s="66" t="e">
        <f t="array" aca="1" ref="I98" ca="1">_xludf.XLOOKUP($H98,'(backend scoring)'!$S$2:$S$333,'(backend scoring)'!$A$2:$A$333,"")</f>
        <v>#NAME?</v>
      </c>
      <c r="J98" s="66" t="str">
        <f ca="1">IFERROR(VLOOKUP($I98,'Institution Evaluation'!$A$55:$F$345,2,0),IFERROR(VLOOKUP($I98,'Privacy Analyst Evaluation'!$A$46:$F$120,2,0),""))</f>
        <v/>
      </c>
      <c r="K98" s="66" t="str">
        <f ca="1">IFERROR(VLOOKUP($I98,'Institution Evaluation'!$A$55:$F$345,3,0),IFERROR(VLOOKUP($I98,'Privacy Analyst Evaluation'!$A$46:$F$120,3,0),""))&amp;""</f>
        <v/>
      </c>
      <c r="L98" s="66" t="str">
        <f ca="1">IFERROR(VLOOKUP($I98,'Institution Evaluation'!$A$55:$F$345,4,0),IFERROR(VLOOKUP($I98,'Privacy Analyst Evaluation'!$A$46:$F$120,4,0),""))&amp;""</f>
        <v/>
      </c>
      <c r="M98" s="66" t="str">
        <f ca="1">IFERROR(VLOOKUP($I98,'Institution Evaluation'!$A$55:$F$345,6,0),IFERROR(VLOOKUP($I98,'Privacy Analyst Evaluation'!$A$46:$F$120,6,0),""))&amp;""</f>
        <v/>
      </c>
    </row>
    <row r="99" spans="1:13" ht="15.75" customHeight="1" x14ac:dyDescent="0.2">
      <c r="A99" s="66">
        <f>IFERROR(IF($A98+1&gt;'(backend scoring)'!$T$335,"",$A98+1),"")</f>
        <v>75</v>
      </c>
      <c r="B99" s="66" t="e">
        <f t="array" aca="1" ref="B99" ca="1">_xludf.XLOOKUP($A99,'(backend scoring)'!$V$2:$V$333,'(backend scoring)'!$A$2:$A$333,"")</f>
        <v>#NAME?</v>
      </c>
      <c r="C99" s="66" t="str">
        <f ca="1">IFERROR(VLOOKUP($B99,'Institution Evaluation'!$A$55:$F$345,2,0),IFERROR(VLOOKUP($B99,'Privacy Analyst Evaluation'!$A$46:$F$120,2,0),""))&amp;""</f>
        <v/>
      </c>
      <c r="D99" s="66" t="str">
        <f ca="1">IFERROR(VLOOKUP($B99,'Institution Evaluation'!$A$55:$F$345,3,0),IFERROR(VLOOKUP($B99,'Privacy Analyst Evaluation'!$A$46:$F$120,3,0),""))&amp;""</f>
        <v/>
      </c>
      <c r="E99" s="66" t="str">
        <f ca="1">IFERROR(VLOOKUP($B99,'Institution Evaluation'!$A$55:$F$345,4,0),IFERROR(VLOOKUP($B99,'Privacy Analyst Evaluation'!$A$46:$F$120,4,0),""))&amp;""</f>
        <v/>
      </c>
      <c r="F99" s="66" t="str">
        <f ca="1">IFERROR(VLOOKUP($B99,'Institution Evaluation'!$A$55:$F$345,6,0),IFERROR(VLOOKUP($B99,'Privacy Analyst Evaluation'!$A$46:$F$120,6,0),""))&amp;""</f>
        <v/>
      </c>
      <c r="G99" s="245"/>
      <c r="H99" s="66" t="str">
        <f>IFERROR(IF($H98+1&gt;'(backend scoring)'!$Q$335,"",$H98+1),"")</f>
        <v/>
      </c>
      <c r="I99" s="66" t="e">
        <f t="array" aca="1" ref="I99" ca="1">_xludf.XLOOKUP($H99,'(backend scoring)'!$S$2:$S$333,'(backend scoring)'!$A$2:$A$333,"")</f>
        <v>#NAME?</v>
      </c>
      <c r="J99" s="66" t="str">
        <f ca="1">IFERROR(VLOOKUP($I99,'Institution Evaluation'!$A$55:$F$345,2,0),IFERROR(VLOOKUP($I99,'Privacy Analyst Evaluation'!$A$46:$F$120,2,0),""))</f>
        <v/>
      </c>
      <c r="K99" s="66" t="str">
        <f ca="1">IFERROR(VLOOKUP($I99,'Institution Evaluation'!$A$55:$F$345,3,0),IFERROR(VLOOKUP($I99,'Privacy Analyst Evaluation'!$A$46:$F$120,3,0),""))&amp;""</f>
        <v/>
      </c>
      <c r="L99" s="66" t="str">
        <f ca="1">IFERROR(VLOOKUP($I99,'Institution Evaluation'!$A$55:$F$345,4,0),IFERROR(VLOOKUP($I99,'Privacy Analyst Evaluation'!$A$46:$F$120,4,0),""))&amp;""</f>
        <v/>
      </c>
      <c r="M99" s="66" t="str">
        <f ca="1">IFERROR(VLOOKUP($I99,'Institution Evaluation'!$A$55:$F$345,6,0),IFERROR(VLOOKUP($I99,'Privacy Analyst Evaluation'!$A$46:$F$120,6,0),""))&amp;""</f>
        <v/>
      </c>
    </row>
    <row r="100" spans="1:13" ht="15.75" customHeight="1" x14ac:dyDescent="0.2">
      <c r="A100" s="66">
        <f>IFERROR(IF($A99+1&gt;'(backend scoring)'!$T$335,"",$A99+1),"")</f>
        <v>76</v>
      </c>
      <c r="B100" s="66" t="e">
        <f t="array" aca="1" ref="B100" ca="1">_xludf.XLOOKUP($A100,'(backend scoring)'!$V$2:$V$333,'(backend scoring)'!$A$2:$A$333,"")</f>
        <v>#NAME?</v>
      </c>
      <c r="C100" s="66" t="str">
        <f ca="1">IFERROR(VLOOKUP($B100,'Institution Evaluation'!$A$55:$F$345,2,0),IFERROR(VLOOKUP($B100,'Privacy Analyst Evaluation'!$A$46:$F$120,2,0),""))&amp;""</f>
        <v/>
      </c>
      <c r="D100" s="66" t="str">
        <f ca="1">IFERROR(VLOOKUP($B100,'Institution Evaluation'!$A$55:$F$345,3,0),IFERROR(VLOOKUP($B100,'Privacy Analyst Evaluation'!$A$46:$F$120,3,0),""))&amp;""</f>
        <v/>
      </c>
      <c r="E100" s="66" t="str">
        <f ca="1">IFERROR(VLOOKUP($B100,'Institution Evaluation'!$A$55:$F$345,4,0),IFERROR(VLOOKUP($B100,'Privacy Analyst Evaluation'!$A$46:$F$120,4,0),""))&amp;""</f>
        <v/>
      </c>
      <c r="F100" s="66" t="str">
        <f ca="1">IFERROR(VLOOKUP($B100,'Institution Evaluation'!$A$55:$F$345,6,0),IFERROR(VLOOKUP($B100,'Privacy Analyst Evaluation'!$A$46:$F$120,6,0),""))&amp;""</f>
        <v/>
      </c>
      <c r="G100" s="245"/>
      <c r="H100" s="66" t="str">
        <f>IFERROR(IF($H99+1&gt;'(backend scoring)'!$Q$335,"",$H99+1),"")</f>
        <v/>
      </c>
      <c r="I100" s="66" t="e">
        <f t="array" aca="1" ref="I100" ca="1">_xludf.XLOOKUP($H100,'(backend scoring)'!$S$2:$S$333,'(backend scoring)'!$A$2:$A$333,"")</f>
        <v>#NAME?</v>
      </c>
      <c r="J100" s="66" t="str">
        <f ca="1">IFERROR(VLOOKUP($I100,'Institution Evaluation'!$A$55:$F$345,2,0),IFERROR(VLOOKUP($I100,'Privacy Analyst Evaluation'!$A$46:$F$120,2,0),""))</f>
        <v/>
      </c>
      <c r="K100" s="66" t="str">
        <f ca="1">IFERROR(VLOOKUP($I100,'Institution Evaluation'!$A$55:$F$345,3,0),IFERROR(VLOOKUP($I100,'Privacy Analyst Evaluation'!$A$46:$F$120,3,0),""))&amp;""</f>
        <v/>
      </c>
      <c r="L100" s="66" t="str">
        <f ca="1">IFERROR(VLOOKUP($I100,'Institution Evaluation'!$A$55:$F$345,4,0),IFERROR(VLOOKUP($I100,'Privacy Analyst Evaluation'!$A$46:$F$120,4,0),""))&amp;""</f>
        <v/>
      </c>
      <c r="M100" s="66" t="str">
        <f ca="1">IFERROR(VLOOKUP($I100,'Institution Evaluation'!$A$55:$F$345,6,0),IFERROR(VLOOKUP($I100,'Privacy Analyst Evaluation'!$A$46:$F$120,6,0),""))&amp;""</f>
        <v/>
      </c>
    </row>
    <row r="101" spans="1:13" ht="15.75" customHeight="1" x14ac:dyDescent="0.2">
      <c r="A101" s="66">
        <f>IFERROR(IF($A100+1&gt;'(backend scoring)'!$T$335,"",$A100+1),"")</f>
        <v>77</v>
      </c>
      <c r="B101" s="66" t="e">
        <f t="array" aca="1" ref="B101" ca="1">_xludf.XLOOKUP($A101,'(backend scoring)'!$V$2:$V$333,'(backend scoring)'!$A$2:$A$333,"")</f>
        <v>#NAME?</v>
      </c>
      <c r="C101" s="66" t="str">
        <f ca="1">IFERROR(VLOOKUP($B101,'Institution Evaluation'!$A$55:$F$345,2,0),IFERROR(VLOOKUP($B101,'Privacy Analyst Evaluation'!$A$46:$F$120,2,0),""))&amp;""</f>
        <v/>
      </c>
      <c r="D101" s="66" t="str">
        <f ca="1">IFERROR(VLOOKUP($B101,'Institution Evaluation'!$A$55:$F$345,3,0),IFERROR(VLOOKUP($B101,'Privacy Analyst Evaluation'!$A$46:$F$120,3,0),""))&amp;""</f>
        <v/>
      </c>
      <c r="E101" s="66" t="str">
        <f ca="1">IFERROR(VLOOKUP($B101,'Institution Evaluation'!$A$55:$F$345,4,0),IFERROR(VLOOKUP($B101,'Privacy Analyst Evaluation'!$A$46:$F$120,4,0),""))&amp;""</f>
        <v/>
      </c>
      <c r="F101" s="66" t="str">
        <f ca="1">IFERROR(VLOOKUP($B101,'Institution Evaluation'!$A$55:$F$345,6,0),IFERROR(VLOOKUP($B101,'Privacy Analyst Evaluation'!$A$46:$F$120,6,0),""))&amp;""</f>
        <v/>
      </c>
      <c r="G101" s="245"/>
      <c r="H101" s="66" t="str">
        <f>IFERROR(IF($H100+1&gt;'(backend scoring)'!$Q$335,"",$H100+1),"")</f>
        <v/>
      </c>
      <c r="I101" s="66" t="e">
        <f t="array" aca="1" ref="I101" ca="1">_xludf.XLOOKUP($H101,'(backend scoring)'!$S$2:$S$333,'(backend scoring)'!$A$2:$A$333,"")</f>
        <v>#NAME?</v>
      </c>
      <c r="J101" s="66" t="str">
        <f ca="1">IFERROR(VLOOKUP($I101,'Institution Evaluation'!$A$55:$F$345,2,0),IFERROR(VLOOKUP($I101,'Privacy Analyst Evaluation'!$A$46:$F$120,2,0),""))</f>
        <v/>
      </c>
      <c r="K101" s="66" t="str">
        <f ca="1">IFERROR(VLOOKUP($I101,'Institution Evaluation'!$A$55:$F$345,3,0),IFERROR(VLOOKUP($I101,'Privacy Analyst Evaluation'!$A$46:$F$120,3,0),""))&amp;""</f>
        <v/>
      </c>
      <c r="L101" s="66" t="str">
        <f ca="1">IFERROR(VLOOKUP($I101,'Institution Evaluation'!$A$55:$F$345,4,0),IFERROR(VLOOKUP($I101,'Privacy Analyst Evaluation'!$A$46:$F$120,4,0),""))&amp;""</f>
        <v/>
      </c>
      <c r="M101" s="66" t="str">
        <f ca="1">IFERROR(VLOOKUP($I101,'Institution Evaluation'!$A$55:$F$345,6,0),IFERROR(VLOOKUP($I101,'Privacy Analyst Evaluation'!$A$46:$F$120,6,0),""))&amp;""</f>
        <v/>
      </c>
    </row>
    <row r="102" spans="1:13" ht="15.75" customHeight="1" x14ac:dyDescent="0.2">
      <c r="A102" s="66">
        <f>IFERROR(IF($A101+1&gt;'(backend scoring)'!$T$335,"",$A101+1),"")</f>
        <v>78</v>
      </c>
      <c r="B102" s="66" t="e">
        <f t="array" aca="1" ref="B102" ca="1">_xludf.XLOOKUP($A102,'(backend scoring)'!$V$2:$V$333,'(backend scoring)'!$A$2:$A$333,"")</f>
        <v>#NAME?</v>
      </c>
      <c r="C102" s="66" t="str">
        <f ca="1">IFERROR(VLOOKUP($B102,'Institution Evaluation'!$A$55:$F$345,2,0),IFERROR(VLOOKUP($B102,'Privacy Analyst Evaluation'!$A$46:$F$120,2,0),""))&amp;""</f>
        <v/>
      </c>
      <c r="D102" s="66" t="str">
        <f ca="1">IFERROR(VLOOKUP($B102,'Institution Evaluation'!$A$55:$F$345,3,0),IFERROR(VLOOKUP($B102,'Privacy Analyst Evaluation'!$A$46:$F$120,3,0),""))&amp;""</f>
        <v/>
      </c>
      <c r="E102" s="66" t="str">
        <f ca="1">IFERROR(VLOOKUP($B102,'Institution Evaluation'!$A$55:$F$345,4,0),IFERROR(VLOOKUP($B102,'Privacy Analyst Evaluation'!$A$46:$F$120,4,0),""))&amp;""</f>
        <v/>
      </c>
      <c r="F102" s="66" t="str">
        <f ca="1">IFERROR(VLOOKUP($B102,'Institution Evaluation'!$A$55:$F$345,6,0),IFERROR(VLOOKUP($B102,'Privacy Analyst Evaluation'!$A$46:$F$120,6,0),""))&amp;""</f>
        <v/>
      </c>
      <c r="G102" s="245"/>
      <c r="H102" s="66" t="str">
        <f>IFERROR(IF($H101+1&gt;'(backend scoring)'!$Q$335,"",$H101+1),"")</f>
        <v/>
      </c>
      <c r="I102" s="66" t="e">
        <f t="array" aca="1" ref="I102" ca="1">_xludf.XLOOKUP($H102,'(backend scoring)'!$S$2:$S$333,'(backend scoring)'!$A$2:$A$333,"")</f>
        <v>#NAME?</v>
      </c>
      <c r="J102" s="66" t="str">
        <f ca="1">IFERROR(VLOOKUP($I102,'Institution Evaluation'!$A$55:$F$345,2,0),IFERROR(VLOOKUP($I102,'Privacy Analyst Evaluation'!$A$46:$F$120,2,0),""))</f>
        <v/>
      </c>
      <c r="K102" s="66" t="str">
        <f ca="1">IFERROR(VLOOKUP($I102,'Institution Evaluation'!$A$55:$F$345,3,0),IFERROR(VLOOKUP($I102,'Privacy Analyst Evaluation'!$A$46:$F$120,3,0),""))&amp;""</f>
        <v/>
      </c>
      <c r="L102" s="66" t="str">
        <f ca="1">IFERROR(VLOOKUP($I102,'Institution Evaluation'!$A$55:$F$345,4,0),IFERROR(VLOOKUP($I102,'Privacy Analyst Evaluation'!$A$46:$F$120,4,0),""))&amp;""</f>
        <v/>
      </c>
      <c r="M102" s="66" t="str">
        <f ca="1">IFERROR(VLOOKUP($I102,'Institution Evaluation'!$A$55:$F$345,6,0),IFERROR(VLOOKUP($I102,'Privacy Analyst Evaluation'!$A$46:$F$120,6,0),""))&amp;""</f>
        <v/>
      </c>
    </row>
    <row r="103" spans="1:13" ht="15.75" customHeight="1" x14ac:dyDescent="0.2">
      <c r="A103" s="66">
        <f>IFERROR(IF($A102+1&gt;'(backend scoring)'!$T$335,"",$A102+1),"")</f>
        <v>79</v>
      </c>
      <c r="B103" s="66" t="e">
        <f t="array" aca="1" ref="B103" ca="1">_xludf.XLOOKUP($A103,'(backend scoring)'!$V$2:$V$333,'(backend scoring)'!$A$2:$A$333,"")</f>
        <v>#NAME?</v>
      </c>
      <c r="C103" s="66" t="str">
        <f ca="1">IFERROR(VLOOKUP($B103,'Institution Evaluation'!$A$55:$F$345,2,0),IFERROR(VLOOKUP($B103,'Privacy Analyst Evaluation'!$A$46:$F$120,2,0),""))&amp;""</f>
        <v/>
      </c>
      <c r="D103" s="66" t="str">
        <f ca="1">IFERROR(VLOOKUP($B103,'Institution Evaluation'!$A$55:$F$345,3,0),IFERROR(VLOOKUP($B103,'Privacy Analyst Evaluation'!$A$46:$F$120,3,0),""))&amp;""</f>
        <v/>
      </c>
      <c r="E103" s="66" t="str">
        <f ca="1">IFERROR(VLOOKUP($B103,'Institution Evaluation'!$A$55:$F$345,4,0),IFERROR(VLOOKUP($B103,'Privacy Analyst Evaluation'!$A$46:$F$120,4,0),""))&amp;""</f>
        <v/>
      </c>
      <c r="F103" s="66" t="str">
        <f ca="1">IFERROR(VLOOKUP($B103,'Institution Evaluation'!$A$55:$F$345,6,0),IFERROR(VLOOKUP($B103,'Privacy Analyst Evaluation'!$A$46:$F$120,6,0),""))&amp;""</f>
        <v/>
      </c>
      <c r="G103" s="245"/>
      <c r="H103" s="66" t="str">
        <f>IFERROR(IF($H102+1&gt;'(backend scoring)'!$Q$335,"",$H102+1),"")</f>
        <v/>
      </c>
      <c r="I103" s="66" t="e">
        <f t="array" aca="1" ref="I103" ca="1">_xludf.XLOOKUP($H103,'(backend scoring)'!$S$2:$S$333,'(backend scoring)'!$A$2:$A$333,"")</f>
        <v>#NAME?</v>
      </c>
      <c r="J103" s="66" t="str">
        <f ca="1">IFERROR(VLOOKUP($I103,'Institution Evaluation'!$A$55:$F$345,2,0),IFERROR(VLOOKUP($I103,'Privacy Analyst Evaluation'!$A$46:$F$120,2,0),""))</f>
        <v/>
      </c>
      <c r="K103" s="66" t="str">
        <f ca="1">IFERROR(VLOOKUP($I103,'Institution Evaluation'!$A$55:$F$345,3,0),IFERROR(VLOOKUP($I103,'Privacy Analyst Evaluation'!$A$46:$F$120,3,0),""))&amp;""</f>
        <v/>
      </c>
      <c r="L103" s="66" t="str">
        <f ca="1">IFERROR(VLOOKUP($I103,'Institution Evaluation'!$A$55:$F$345,4,0),IFERROR(VLOOKUP($I103,'Privacy Analyst Evaluation'!$A$46:$F$120,4,0),""))&amp;""</f>
        <v/>
      </c>
      <c r="M103" s="66" t="str">
        <f ca="1">IFERROR(VLOOKUP($I103,'Institution Evaluation'!$A$55:$F$345,6,0),IFERROR(VLOOKUP($I103,'Privacy Analyst Evaluation'!$A$46:$F$120,6,0),""))&amp;""</f>
        <v/>
      </c>
    </row>
    <row r="104" spans="1:13" ht="15.75" customHeight="1" x14ac:dyDescent="0.2">
      <c r="A104" s="66">
        <f>IFERROR(IF($A103+1&gt;'(backend scoring)'!$T$335,"",$A103+1),"")</f>
        <v>80</v>
      </c>
      <c r="B104" s="66" t="e">
        <f t="array" aca="1" ref="B104" ca="1">_xludf.XLOOKUP($A104,'(backend scoring)'!$V$2:$V$333,'(backend scoring)'!$A$2:$A$333,"")</f>
        <v>#NAME?</v>
      </c>
      <c r="C104" s="66" t="str">
        <f ca="1">IFERROR(VLOOKUP($B104,'Institution Evaluation'!$A$55:$F$345,2,0),IFERROR(VLOOKUP($B104,'Privacy Analyst Evaluation'!$A$46:$F$120,2,0),""))&amp;""</f>
        <v/>
      </c>
      <c r="D104" s="66" t="str">
        <f ca="1">IFERROR(VLOOKUP($B104,'Institution Evaluation'!$A$55:$F$345,3,0),IFERROR(VLOOKUP($B104,'Privacy Analyst Evaluation'!$A$46:$F$120,3,0),""))&amp;""</f>
        <v/>
      </c>
      <c r="E104" s="66" t="str">
        <f ca="1">IFERROR(VLOOKUP($B104,'Institution Evaluation'!$A$55:$F$345,4,0),IFERROR(VLOOKUP($B104,'Privacy Analyst Evaluation'!$A$46:$F$120,4,0),""))&amp;""</f>
        <v/>
      </c>
      <c r="F104" s="66" t="str">
        <f ca="1">IFERROR(VLOOKUP($B104,'Institution Evaluation'!$A$55:$F$345,6,0),IFERROR(VLOOKUP($B104,'Privacy Analyst Evaluation'!$A$46:$F$120,6,0),""))&amp;""</f>
        <v/>
      </c>
      <c r="G104" s="245"/>
      <c r="H104" s="66" t="str">
        <f>IFERROR(IF($H103+1&gt;'(backend scoring)'!$Q$335,"",$H103+1),"")</f>
        <v/>
      </c>
      <c r="I104" s="66" t="e">
        <f t="array" aca="1" ref="I104" ca="1">_xludf.XLOOKUP($H104,'(backend scoring)'!$S$2:$S$333,'(backend scoring)'!$A$2:$A$333,"")</f>
        <v>#NAME?</v>
      </c>
      <c r="J104" s="66" t="str">
        <f ca="1">IFERROR(VLOOKUP($I104,'Institution Evaluation'!$A$55:$F$345,2,0),IFERROR(VLOOKUP($I104,'Privacy Analyst Evaluation'!$A$46:$F$120,2,0),""))</f>
        <v/>
      </c>
      <c r="K104" s="66" t="str">
        <f ca="1">IFERROR(VLOOKUP($I104,'Institution Evaluation'!$A$55:$F$345,3,0),IFERROR(VLOOKUP($I104,'Privacy Analyst Evaluation'!$A$46:$F$120,3,0),""))&amp;""</f>
        <v/>
      </c>
      <c r="L104" s="66" t="str">
        <f ca="1">IFERROR(VLOOKUP($I104,'Institution Evaluation'!$A$55:$F$345,4,0),IFERROR(VLOOKUP($I104,'Privacy Analyst Evaluation'!$A$46:$F$120,4,0),""))&amp;""</f>
        <v/>
      </c>
      <c r="M104" s="66" t="str">
        <f ca="1">IFERROR(VLOOKUP($I104,'Institution Evaluation'!$A$55:$F$345,6,0),IFERROR(VLOOKUP($I104,'Privacy Analyst Evaluation'!$A$46:$F$120,6,0),""))&amp;""</f>
        <v/>
      </c>
    </row>
    <row r="105" spans="1:13" ht="15.75" customHeight="1" x14ac:dyDescent="0.2">
      <c r="A105" s="66">
        <f>IFERROR(IF($A104+1&gt;'(backend scoring)'!$T$335,"",$A104+1),"")</f>
        <v>81</v>
      </c>
      <c r="B105" s="66" t="e">
        <f t="array" aca="1" ref="B105" ca="1">_xludf.XLOOKUP($A105,'(backend scoring)'!$V$2:$V$333,'(backend scoring)'!$A$2:$A$333,"")</f>
        <v>#NAME?</v>
      </c>
      <c r="C105" s="66" t="str">
        <f ca="1">IFERROR(VLOOKUP($B105,'Institution Evaluation'!$A$55:$F$345,2,0),IFERROR(VLOOKUP($B105,'Privacy Analyst Evaluation'!$A$46:$F$120,2,0),""))&amp;""</f>
        <v/>
      </c>
      <c r="D105" s="66" t="str">
        <f ca="1">IFERROR(VLOOKUP($B105,'Institution Evaluation'!$A$55:$F$345,3,0),IFERROR(VLOOKUP($B105,'Privacy Analyst Evaluation'!$A$46:$F$120,3,0),""))&amp;""</f>
        <v/>
      </c>
      <c r="E105" s="66" t="str">
        <f ca="1">IFERROR(VLOOKUP($B105,'Institution Evaluation'!$A$55:$F$345,4,0),IFERROR(VLOOKUP($B105,'Privacy Analyst Evaluation'!$A$46:$F$120,4,0),""))&amp;""</f>
        <v/>
      </c>
      <c r="F105" s="66" t="str">
        <f ca="1">IFERROR(VLOOKUP($B105,'Institution Evaluation'!$A$55:$F$345,6,0),IFERROR(VLOOKUP($B105,'Privacy Analyst Evaluation'!$A$46:$F$120,6,0),""))&amp;""</f>
        <v/>
      </c>
      <c r="G105" s="245"/>
      <c r="H105" s="66" t="str">
        <f>IFERROR(IF($H104+1&gt;'(backend scoring)'!$Q$335,"",$H104+1),"")</f>
        <v/>
      </c>
      <c r="I105" s="66" t="e">
        <f t="array" aca="1" ref="I105" ca="1">_xludf.XLOOKUP($H105,'(backend scoring)'!$S$2:$S$333,'(backend scoring)'!$A$2:$A$333,"")</f>
        <v>#NAME?</v>
      </c>
      <c r="J105" s="66" t="str">
        <f ca="1">IFERROR(VLOOKUP($I105,'Institution Evaluation'!$A$55:$F$345,2,0),IFERROR(VLOOKUP($I105,'Privacy Analyst Evaluation'!$A$46:$F$120,2,0),""))</f>
        <v/>
      </c>
      <c r="K105" s="66" t="str">
        <f ca="1">IFERROR(VLOOKUP($I105,'Institution Evaluation'!$A$55:$F$345,3,0),IFERROR(VLOOKUP($I105,'Privacy Analyst Evaluation'!$A$46:$F$120,3,0),""))&amp;""</f>
        <v/>
      </c>
      <c r="L105" s="66" t="str">
        <f ca="1">IFERROR(VLOOKUP($I105,'Institution Evaluation'!$A$55:$F$345,4,0),IFERROR(VLOOKUP($I105,'Privacy Analyst Evaluation'!$A$46:$F$120,4,0),""))&amp;""</f>
        <v/>
      </c>
      <c r="M105" s="66" t="str">
        <f ca="1">IFERROR(VLOOKUP($I105,'Institution Evaluation'!$A$55:$F$345,6,0),IFERROR(VLOOKUP($I105,'Privacy Analyst Evaluation'!$A$46:$F$120,6,0),""))&amp;""</f>
        <v/>
      </c>
    </row>
    <row r="106" spans="1:13" ht="15.75" customHeight="1" x14ac:dyDescent="0.2">
      <c r="A106" s="66">
        <f>IFERROR(IF($A105+1&gt;'(backend scoring)'!$T$335,"",$A105+1),"")</f>
        <v>82</v>
      </c>
      <c r="B106" s="66" t="e">
        <f t="array" aca="1" ref="B106" ca="1">_xludf.XLOOKUP($A106,'(backend scoring)'!$V$2:$V$333,'(backend scoring)'!$A$2:$A$333,"")</f>
        <v>#NAME?</v>
      </c>
      <c r="C106" s="66" t="str">
        <f ca="1">IFERROR(VLOOKUP($B106,'Institution Evaluation'!$A$55:$F$345,2,0),IFERROR(VLOOKUP($B106,'Privacy Analyst Evaluation'!$A$46:$F$120,2,0),""))&amp;""</f>
        <v/>
      </c>
      <c r="D106" s="66" t="str">
        <f ca="1">IFERROR(VLOOKUP($B106,'Institution Evaluation'!$A$55:$F$345,3,0),IFERROR(VLOOKUP($B106,'Privacy Analyst Evaluation'!$A$46:$F$120,3,0),""))&amp;""</f>
        <v/>
      </c>
      <c r="E106" s="66" t="str">
        <f ca="1">IFERROR(VLOOKUP($B106,'Institution Evaluation'!$A$55:$F$345,4,0),IFERROR(VLOOKUP($B106,'Privacy Analyst Evaluation'!$A$46:$F$120,4,0),""))&amp;""</f>
        <v/>
      </c>
      <c r="F106" s="66" t="str">
        <f ca="1">IFERROR(VLOOKUP($B106,'Institution Evaluation'!$A$55:$F$345,6,0),IFERROR(VLOOKUP($B106,'Privacy Analyst Evaluation'!$A$46:$F$120,6,0),""))&amp;""</f>
        <v/>
      </c>
      <c r="G106" s="245"/>
      <c r="H106" s="66" t="str">
        <f>IFERROR(IF($H105+1&gt;'(backend scoring)'!$Q$335,"",$H105+1),"")</f>
        <v/>
      </c>
      <c r="I106" s="66" t="e">
        <f t="array" aca="1" ref="I106" ca="1">_xludf.XLOOKUP($H106,'(backend scoring)'!$S$2:$S$333,'(backend scoring)'!$A$2:$A$333,"")</f>
        <v>#NAME?</v>
      </c>
      <c r="J106" s="66" t="str">
        <f ca="1">IFERROR(VLOOKUP($I106,'Institution Evaluation'!$A$55:$F$345,2,0),IFERROR(VLOOKUP($I106,'Privacy Analyst Evaluation'!$A$46:$F$120,2,0),""))</f>
        <v/>
      </c>
      <c r="K106" s="66" t="str">
        <f ca="1">IFERROR(VLOOKUP($I106,'Institution Evaluation'!$A$55:$F$345,3,0),IFERROR(VLOOKUP($I106,'Privacy Analyst Evaluation'!$A$46:$F$120,3,0),""))&amp;""</f>
        <v/>
      </c>
      <c r="L106" s="66" t="str">
        <f ca="1">IFERROR(VLOOKUP($I106,'Institution Evaluation'!$A$55:$F$345,4,0),IFERROR(VLOOKUP($I106,'Privacy Analyst Evaluation'!$A$46:$F$120,4,0),""))&amp;""</f>
        <v/>
      </c>
      <c r="M106" s="66" t="str">
        <f ca="1">IFERROR(VLOOKUP($I106,'Institution Evaluation'!$A$55:$F$345,6,0),IFERROR(VLOOKUP($I106,'Privacy Analyst Evaluation'!$A$46:$F$120,6,0),""))&amp;""</f>
        <v/>
      </c>
    </row>
    <row r="107" spans="1:13" ht="15.75" customHeight="1" x14ac:dyDescent="0.2">
      <c r="A107" s="66">
        <f>IFERROR(IF($A106+1&gt;'(backend scoring)'!$T$335,"",$A106+1),"")</f>
        <v>83</v>
      </c>
      <c r="B107" s="66" t="e">
        <f t="array" aca="1" ref="B107" ca="1">_xludf.XLOOKUP($A107,'(backend scoring)'!$V$2:$V$333,'(backend scoring)'!$A$2:$A$333,"")</f>
        <v>#NAME?</v>
      </c>
      <c r="C107" s="66" t="str">
        <f ca="1">IFERROR(VLOOKUP($B107,'Institution Evaluation'!$A$55:$F$345,2,0),IFERROR(VLOOKUP($B107,'Privacy Analyst Evaluation'!$A$46:$F$120,2,0),""))&amp;""</f>
        <v/>
      </c>
      <c r="D107" s="66" t="str">
        <f ca="1">IFERROR(VLOOKUP($B107,'Institution Evaluation'!$A$55:$F$345,3,0),IFERROR(VLOOKUP($B107,'Privacy Analyst Evaluation'!$A$46:$F$120,3,0),""))&amp;""</f>
        <v/>
      </c>
      <c r="E107" s="66" t="str">
        <f ca="1">IFERROR(VLOOKUP($B107,'Institution Evaluation'!$A$55:$F$345,4,0),IFERROR(VLOOKUP($B107,'Privacy Analyst Evaluation'!$A$46:$F$120,4,0),""))&amp;""</f>
        <v/>
      </c>
      <c r="F107" s="66" t="str">
        <f ca="1">IFERROR(VLOOKUP($B107,'Institution Evaluation'!$A$55:$F$345,6,0),IFERROR(VLOOKUP($B107,'Privacy Analyst Evaluation'!$A$46:$F$120,6,0),""))&amp;""</f>
        <v/>
      </c>
      <c r="G107" s="245"/>
      <c r="H107" s="66" t="str">
        <f>IFERROR(IF($H106+1&gt;'(backend scoring)'!$Q$335,"",$H106+1),"")</f>
        <v/>
      </c>
      <c r="I107" s="66" t="e">
        <f t="array" aca="1" ref="I107" ca="1">_xludf.XLOOKUP($H107,'(backend scoring)'!$S$2:$S$333,'(backend scoring)'!$A$2:$A$333,"")</f>
        <v>#NAME?</v>
      </c>
      <c r="J107" s="66" t="str">
        <f ca="1">IFERROR(VLOOKUP($I107,'Institution Evaluation'!$A$55:$F$345,2,0),IFERROR(VLOOKUP($I107,'Privacy Analyst Evaluation'!$A$46:$F$120,2,0),""))</f>
        <v/>
      </c>
      <c r="K107" s="66" t="str">
        <f ca="1">IFERROR(VLOOKUP($I107,'Institution Evaluation'!$A$55:$F$345,3,0),IFERROR(VLOOKUP($I107,'Privacy Analyst Evaluation'!$A$46:$F$120,3,0),""))&amp;""</f>
        <v/>
      </c>
      <c r="L107" s="66" t="str">
        <f ca="1">IFERROR(VLOOKUP($I107,'Institution Evaluation'!$A$55:$F$345,4,0),IFERROR(VLOOKUP($I107,'Privacy Analyst Evaluation'!$A$46:$F$120,4,0),""))&amp;""</f>
        <v/>
      </c>
      <c r="M107" s="66" t="str">
        <f ca="1">IFERROR(VLOOKUP($I107,'Institution Evaluation'!$A$55:$F$345,6,0),IFERROR(VLOOKUP($I107,'Privacy Analyst Evaluation'!$A$46:$F$120,6,0),""))&amp;""</f>
        <v/>
      </c>
    </row>
    <row r="108" spans="1:13" ht="15.75" customHeight="1" x14ac:dyDescent="0.2">
      <c r="A108" s="66">
        <f>IFERROR(IF($A107+1&gt;'(backend scoring)'!$T$335,"",$A107+1),"")</f>
        <v>84</v>
      </c>
      <c r="B108" s="66" t="e">
        <f t="array" aca="1" ref="B108" ca="1">_xludf.XLOOKUP($A108,'(backend scoring)'!$V$2:$V$333,'(backend scoring)'!$A$2:$A$333,"")</f>
        <v>#NAME?</v>
      </c>
      <c r="C108" s="66" t="str">
        <f ca="1">IFERROR(VLOOKUP($B108,'Institution Evaluation'!$A$55:$F$345,2,0),IFERROR(VLOOKUP($B108,'Privacy Analyst Evaluation'!$A$46:$F$120,2,0),""))&amp;""</f>
        <v/>
      </c>
      <c r="D108" s="66" t="str">
        <f ca="1">IFERROR(VLOOKUP($B108,'Institution Evaluation'!$A$55:$F$345,3,0),IFERROR(VLOOKUP($B108,'Privacy Analyst Evaluation'!$A$46:$F$120,3,0),""))&amp;""</f>
        <v/>
      </c>
      <c r="E108" s="66" t="str">
        <f ca="1">IFERROR(VLOOKUP($B108,'Institution Evaluation'!$A$55:$F$345,4,0),IFERROR(VLOOKUP($B108,'Privacy Analyst Evaluation'!$A$46:$F$120,4,0),""))&amp;""</f>
        <v/>
      </c>
      <c r="F108" s="66" t="str">
        <f ca="1">IFERROR(VLOOKUP($B108,'Institution Evaluation'!$A$55:$F$345,6,0),IFERROR(VLOOKUP($B108,'Privacy Analyst Evaluation'!$A$46:$F$120,6,0),""))&amp;""</f>
        <v/>
      </c>
      <c r="G108" s="245"/>
      <c r="H108" s="66" t="str">
        <f>IFERROR(IF($H107+1&gt;'(backend scoring)'!$Q$335,"",$H107+1),"")</f>
        <v/>
      </c>
      <c r="I108" s="66" t="e">
        <f t="array" aca="1" ref="I108" ca="1">_xludf.XLOOKUP($H108,'(backend scoring)'!$S$2:$S$333,'(backend scoring)'!$A$2:$A$333,"")</f>
        <v>#NAME?</v>
      </c>
      <c r="J108" s="66" t="str">
        <f ca="1">IFERROR(VLOOKUP($I108,'Institution Evaluation'!$A$55:$F$345,2,0),IFERROR(VLOOKUP($I108,'Privacy Analyst Evaluation'!$A$46:$F$120,2,0),""))</f>
        <v/>
      </c>
      <c r="K108" s="66" t="str">
        <f ca="1">IFERROR(VLOOKUP($I108,'Institution Evaluation'!$A$55:$F$345,3,0),IFERROR(VLOOKUP($I108,'Privacy Analyst Evaluation'!$A$46:$F$120,3,0),""))&amp;""</f>
        <v/>
      </c>
      <c r="L108" s="66" t="str">
        <f ca="1">IFERROR(VLOOKUP($I108,'Institution Evaluation'!$A$55:$F$345,4,0),IFERROR(VLOOKUP($I108,'Privacy Analyst Evaluation'!$A$46:$F$120,4,0),""))&amp;""</f>
        <v/>
      </c>
      <c r="M108" s="66" t="str">
        <f ca="1">IFERROR(VLOOKUP($I108,'Institution Evaluation'!$A$55:$F$345,6,0),IFERROR(VLOOKUP($I108,'Privacy Analyst Evaluation'!$A$46:$F$120,6,0),""))&amp;""</f>
        <v/>
      </c>
    </row>
    <row r="109" spans="1:13" ht="15.75" customHeight="1" x14ac:dyDescent="0.2">
      <c r="A109" s="66">
        <f>IFERROR(IF($A108+1&gt;'(backend scoring)'!$T$335,"",$A108+1),"")</f>
        <v>85</v>
      </c>
      <c r="B109" s="66" t="e">
        <f t="array" aca="1" ref="B109" ca="1">_xludf.XLOOKUP($A109,'(backend scoring)'!$V$2:$V$333,'(backend scoring)'!$A$2:$A$333,"")</f>
        <v>#NAME?</v>
      </c>
      <c r="C109" s="66" t="str">
        <f ca="1">IFERROR(VLOOKUP($B109,'Institution Evaluation'!$A$55:$F$345,2,0),IFERROR(VLOOKUP($B109,'Privacy Analyst Evaluation'!$A$46:$F$120,2,0),""))&amp;""</f>
        <v/>
      </c>
      <c r="D109" s="66" t="str">
        <f ca="1">IFERROR(VLOOKUP($B109,'Institution Evaluation'!$A$55:$F$345,3,0),IFERROR(VLOOKUP($B109,'Privacy Analyst Evaluation'!$A$46:$F$120,3,0),""))&amp;""</f>
        <v/>
      </c>
      <c r="E109" s="66" t="str">
        <f ca="1">IFERROR(VLOOKUP($B109,'Institution Evaluation'!$A$55:$F$345,4,0),IFERROR(VLOOKUP($B109,'Privacy Analyst Evaluation'!$A$46:$F$120,4,0),""))&amp;""</f>
        <v/>
      </c>
      <c r="F109" s="66" t="str">
        <f ca="1">IFERROR(VLOOKUP($B109,'Institution Evaluation'!$A$55:$F$345,6,0),IFERROR(VLOOKUP($B109,'Privacy Analyst Evaluation'!$A$46:$F$120,6,0),""))&amp;""</f>
        <v/>
      </c>
      <c r="G109" s="245"/>
      <c r="H109" s="66" t="str">
        <f>IFERROR(IF($H108+1&gt;'(backend scoring)'!$Q$335,"",$H108+1),"")</f>
        <v/>
      </c>
      <c r="I109" s="66" t="e">
        <f t="array" aca="1" ref="I109" ca="1">_xludf.XLOOKUP($H109,'(backend scoring)'!$S$2:$S$333,'(backend scoring)'!$A$2:$A$333,"")</f>
        <v>#NAME?</v>
      </c>
      <c r="J109" s="66" t="str">
        <f ca="1">IFERROR(VLOOKUP($I109,'Institution Evaluation'!$A$55:$F$345,2,0),IFERROR(VLOOKUP($I109,'Privacy Analyst Evaluation'!$A$46:$F$120,2,0),""))</f>
        <v/>
      </c>
      <c r="K109" s="66" t="str">
        <f ca="1">IFERROR(VLOOKUP($I109,'Institution Evaluation'!$A$55:$F$345,3,0),IFERROR(VLOOKUP($I109,'Privacy Analyst Evaluation'!$A$46:$F$120,3,0),""))&amp;""</f>
        <v/>
      </c>
      <c r="L109" s="66" t="str">
        <f ca="1">IFERROR(VLOOKUP($I109,'Institution Evaluation'!$A$55:$F$345,4,0),IFERROR(VLOOKUP($I109,'Privacy Analyst Evaluation'!$A$46:$F$120,4,0),""))&amp;""</f>
        <v/>
      </c>
      <c r="M109" s="66" t="str">
        <f ca="1">IFERROR(VLOOKUP($I109,'Institution Evaluation'!$A$55:$F$345,6,0),IFERROR(VLOOKUP($I109,'Privacy Analyst Evaluation'!$A$46:$F$120,6,0),""))&amp;""</f>
        <v/>
      </c>
    </row>
    <row r="110" spans="1:13" ht="15.75" customHeight="1" x14ac:dyDescent="0.2">
      <c r="A110" s="66">
        <f>IFERROR(IF($A109+1&gt;'(backend scoring)'!$T$335,"",$A109+1),"")</f>
        <v>86</v>
      </c>
      <c r="B110" s="66" t="e">
        <f t="array" aca="1" ref="B110" ca="1">_xludf.XLOOKUP($A110,'(backend scoring)'!$V$2:$V$333,'(backend scoring)'!$A$2:$A$333,"")</f>
        <v>#NAME?</v>
      </c>
      <c r="C110" s="66" t="str">
        <f ca="1">IFERROR(VLOOKUP($B110,'Institution Evaluation'!$A$55:$F$345,2,0),IFERROR(VLOOKUP($B110,'Privacy Analyst Evaluation'!$A$46:$F$120,2,0),""))&amp;""</f>
        <v/>
      </c>
      <c r="D110" s="66" t="str">
        <f ca="1">IFERROR(VLOOKUP($B110,'Institution Evaluation'!$A$55:$F$345,3,0),IFERROR(VLOOKUP($B110,'Privacy Analyst Evaluation'!$A$46:$F$120,3,0),""))&amp;""</f>
        <v/>
      </c>
      <c r="E110" s="66" t="str">
        <f ca="1">IFERROR(VLOOKUP($B110,'Institution Evaluation'!$A$55:$F$345,4,0),IFERROR(VLOOKUP($B110,'Privacy Analyst Evaluation'!$A$46:$F$120,4,0),""))&amp;""</f>
        <v/>
      </c>
      <c r="F110" s="66" t="str">
        <f ca="1">IFERROR(VLOOKUP($B110,'Institution Evaluation'!$A$55:$F$345,6,0),IFERROR(VLOOKUP($B110,'Privacy Analyst Evaluation'!$A$46:$F$120,6,0),""))&amp;""</f>
        <v/>
      </c>
      <c r="G110" s="245"/>
      <c r="H110" s="66" t="str">
        <f>IFERROR(IF($H109+1&gt;'(backend scoring)'!$Q$335,"",$H109+1),"")</f>
        <v/>
      </c>
      <c r="I110" s="66" t="e">
        <f t="array" aca="1" ref="I110" ca="1">_xludf.XLOOKUP($H110,'(backend scoring)'!$S$2:$S$333,'(backend scoring)'!$A$2:$A$333,"")</f>
        <v>#NAME?</v>
      </c>
      <c r="J110" s="66" t="str">
        <f ca="1">IFERROR(VLOOKUP($I110,'Institution Evaluation'!$A$55:$F$345,2,0),IFERROR(VLOOKUP($I110,'Privacy Analyst Evaluation'!$A$46:$F$120,2,0),""))</f>
        <v/>
      </c>
      <c r="K110" s="66" t="str">
        <f ca="1">IFERROR(VLOOKUP($I110,'Institution Evaluation'!$A$55:$F$345,3,0),IFERROR(VLOOKUP($I110,'Privacy Analyst Evaluation'!$A$46:$F$120,3,0),""))&amp;""</f>
        <v/>
      </c>
      <c r="L110" s="66" t="str">
        <f ca="1">IFERROR(VLOOKUP($I110,'Institution Evaluation'!$A$55:$F$345,4,0),IFERROR(VLOOKUP($I110,'Privacy Analyst Evaluation'!$A$46:$F$120,4,0),""))&amp;""</f>
        <v/>
      </c>
      <c r="M110" s="66" t="str">
        <f ca="1">IFERROR(VLOOKUP($I110,'Institution Evaluation'!$A$55:$F$345,6,0),IFERROR(VLOOKUP($I110,'Privacy Analyst Evaluation'!$A$46:$F$120,6,0),""))&amp;""</f>
        <v/>
      </c>
    </row>
    <row r="111" spans="1:13" ht="15.75" customHeight="1" x14ac:dyDescent="0.2">
      <c r="A111" s="66">
        <f>IFERROR(IF($A110+1&gt;'(backend scoring)'!$T$335,"",$A110+1),"")</f>
        <v>87</v>
      </c>
      <c r="B111" s="66" t="e">
        <f t="array" aca="1" ref="B111" ca="1">_xludf.XLOOKUP($A111,'(backend scoring)'!$V$2:$V$333,'(backend scoring)'!$A$2:$A$333,"")</f>
        <v>#NAME?</v>
      </c>
      <c r="C111" s="66" t="str">
        <f ca="1">IFERROR(VLOOKUP($B111,'Institution Evaluation'!$A$55:$F$345,2,0),IFERROR(VLOOKUP($B111,'Privacy Analyst Evaluation'!$A$46:$F$120,2,0),""))&amp;""</f>
        <v/>
      </c>
      <c r="D111" s="66" t="str">
        <f ca="1">IFERROR(VLOOKUP($B111,'Institution Evaluation'!$A$55:$F$345,3,0),IFERROR(VLOOKUP($B111,'Privacy Analyst Evaluation'!$A$46:$F$120,3,0),""))&amp;""</f>
        <v/>
      </c>
      <c r="E111" s="66" t="str">
        <f ca="1">IFERROR(VLOOKUP($B111,'Institution Evaluation'!$A$55:$F$345,4,0),IFERROR(VLOOKUP($B111,'Privacy Analyst Evaluation'!$A$46:$F$120,4,0),""))&amp;""</f>
        <v/>
      </c>
      <c r="F111" s="66" t="str">
        <f ca="1">IFERROR(VLOOKUP($B111,'Institution Evaluation'!$A$55:$F$345,6,0),IFERROR(VLOOKUP($B111,'Privacy Analyst Evaluation'!$A$46:$F$120,6,0),""))&amp;""</f>
        <v/>
      </c>
      <c r="G111" s="245"/>
      <c r="H111" s="66" t="str">
        <f>IFERROR(IF($H110+1&gt;'(backend scoring)'!$Q$335,"",$H110+1),"")</f>
        <v/>
      </c>
      <c r="I111" s="66" t="e">
        <f t="array" aca="1" ref="I111" ca="1">_xludf.XLOOKUP($H111,'(backend scoring)'!$S$2:$S$333,'(backend scoring)'!$A$2:$A$333,"")</f>
        <v>#NAME?</v>
      </c>
      <c r="J111" s="66" t="str">
        <f ca="1">IFERROR(VLOOKUP($I111,'Institution Evaluation'!$A$55:$F$345,2,0),IFERROR(VLOOKUP($I111,'Privacy Analyst Evaluation'!$A$46:$F$120,2,0),""))</f>
        <v/>
      </c>
      <c r="K111" s="66" t="str">
        <f ca="1">IFERROR(VLOOKUP($I111,'Institution Evaluation'!$A$55:$F$345,3,0),IFERROR(VLOOKUP($I111,'Privacy Analyst Evaluation'!$A$46:$F$120,3,0),""))&amp;""</f>
        <v/>
      </c>
      <c r="L111" s="66" t="str">
        <f ca="1">IFERROR(VLOOKUP($I111,'Institution Evaluation'!$A$55:$F$345,4,0),IFERROR(VLOOKUP($I111,'Privacy Analyst Evaluation'!$A$46:$F$120,4,0),""))&amp;""</f>
        <v/>
      </c>
      <c r="M111" s="66" t="str">
        <f ca="1">IFERROR(VLOOKUP($I111,'Institution Evaluation'!$A$55:$F$345,6,0),IFERROR(VLOOKUP($I111,'Privacy Analyst Evaluation'!$A$46:$F$120,6,0),""))&amp;""</f>
        <v/>
      </c>
    </row>
    <row r="112" spans="1:13" ht="15.75" customHeight="1" x14ac:dyDescent="0.2">
      <c r="A112" s="66" t="str">
        <f>IFERROR(IF($A111+1&gt;'(backend scoring)'!$T$335,"",$A111+1),"")</f>
        <v/>
      </c>
      <c r="B112" s="66" t="e">
        <f t="array" aca="1" ref="B112" ca="1">_xludf.XLOOKUP($A112,'(backend scoring)'!$V$2:$V$333,'(backend scoring)'!$A$2:$A$333,"")</f>
        <v>#NAME?</v>
      </c>
      <c r="C112" s="66" t="str">
        <f ca="1">IFERROR(VLOOKUP($B112,'Institution Evaluation'!$A$55:$F$345,2,0),IFERROR(VLOOKUP($B112,'Privacy Analyst Evaluation'!$A$46:$F$120,2,0),""))&amp;""</f>
        <v/>
      </c>
      <c r="D112" s="66" t="str">
        <f ca="1">IFERROR(VLOOKUP($B112,'Institution Evaluation'!$A$55:$F$345,3,0),IFERROR(VLOOKUP($B112,'Privacy Analyst Evaluation'!$A$46:$F$120,3,0),""))&amp;""</f>
        <v/>
      </c>
      <c r="E112" s="66" t="str">
        <f ca="1">IFERROR(VLOOKUP($B112,'Institution Evaluation'!$A$55:$F$345,4,0),IFERROR(VLOOKUP($B112,'Privacy Analyst Evaluation'!$A$46:$F$120,4,0),""))&amp;""</f>
        <v/>
      </c>
      <c r="F112" s="66" t="str">
        <f ca="1">IFERROR(VLOOKUP($B112,'Institution Evaluation'!$A$55:$F$345,6,0),IFERROR(VLOOKUP($B112,'Privacy Analyst Evaluation'!$A$46:$F$120,6,0),""))&amp;""</f>
        <v/>
      </c>
      <c r="G112" s="245"/>
      <c r="H112" s="66" t="str">
        <f>IFERROR(IF($H111+1&gt;'(backend scoring)'!$Q$335,"",$H111+1),"")</f>
        <v/>
      </c>
      <c r="I112" s="66" t="e">
        <f t="array" aca="1" ref="I112" ca="1">_xludf.XLOOKUP($H112,'(backend scoring)'!$S$2:$S$333,'(backend scoring)'!$A$2:$A$333,"")</f>
        <v>#NAME?</v>
      </c>
      <c r="J112" s="66" t="str">
        <f ca="1">IFERROR(VLOOKUP($I112,'Institution Evaluation'!$A$55:$F$345,2,0),IFERROR(VLOOKUP($I112,'Privacy Analyst Evaluation'!$A$46:$F$120,2,0),""))</f>
        <v/>
      </c>
      <c r="K112" s="66" t="str">
        <f ca="1">IFERROR(VLOOKUP($I112,'Institution Evaluation'!$A$55:$F$345,3,0),IFERROR(VLOOKUP($I112,'Privacy Analyst Evaluation'!$A$46:$F$120,3,0),""))&amp;""</f>
        <v/>
      </c>
      <c r="L112" s="66" t="str">
        <f ca="1">IFERROR(VLOOKUP($I112,'Institution Evaluation'!$A$55:$F$345,4,0),IFERROR(VLOOKUP($I112,'Privacy Analyst Evaluation'!$A$46:$F$120,4,0),""))&amp;""</f>
        <v/>
      </c>
      <c r="M112" s="66" t="str">
        <f ca="1">IFERROR(VLOOKUP($I112,'Institution Evaluation'!$A$55:$F$345,6,0),IFERROR(VLOOKUP($I112,'Privacy Analyst Evaluation'!$A$46:$F$120,6,0),""))&amp;""</f>
        <v/>
      </c>
    </row>
    <row r="113" spans="1:13" ht="15.75" customHeight="1" x14ac:dyDescent="0.2">
      <c r="A113" s="66" t="str">
        <f>IFERROR(IF($A112+1&gt;'(backend scoring)'!$T$335,"",$A112+1),"")</f>
        <v/>
      </c>
      <c r="B113" s="66" t="e">
        <f t="array" aca="1" ref="B113" ca="1">_xludf.XLOOKUP($A113,'(backend scoring)'!$V$2:$V$333,'(backend scoring)'!$A$2:$A$333,"")</f>
        <v>#NAME?</v>
      </c>
      <c r="C113" s="66" t="str">
        <f ca="1">IFERROR(VLOOKUP($B113,'Institution Evaluation'!$A$55:$F$345,2,0),IFERROR(VLOOKUP($B113,'Privacy Analyst Evaluation'!$A$46:$F$120,2,0),""))&amp;""</f>
        <v/>
      </c>
      <c r="D113" s="66" t="str">
        <f ca="1">IFERROR(VLOOKUP($B113,'Institution Evaluation'!$A$55:$F$345,3,0),IFERROR(VLOOKUP($B113,'Privacy Analyst Evaluation'!$A$46:$F$120,3,0),""))&amp;""</f>
        <v/>
      </c>
      <c r="E113" s="66" t="str">
        <f ca="1">IFERROR(VLOOKUP($B113,'Institution Evaluation'!$A$55:$F$345,4,0),IFERROR(VLOOKUP($B113,'Privacy Analyst Evaluation'!$A$46:$F$120,4,0),""))&amp;""</f>
        <v/>
      </c>
      <c r="F113" s="66" t="str">
        <f ca="1">IFERROR(VLOOKUP($B113,'Institution Evaluation'!$A$55:$F$345,6,0),IFERROR(VLOOKUP($B113,'Privacy Analyst Evaluation'!$A$46:$F$120,6,0),""))&amp;""</f>
        <v/>
      </c>
      <c r="G113" s="245"/>
      <c r="H113" s="66" t="str">
        <f>IFERROR(IF($H112+1&gt;'(backend scoring)'!$Q$335,"",$H112+1),"")</f>
        <v/>
      </c>
      <c r="I113" s="66" t="e">
        <f t="array" aca="1" ref="I113" ca="1">_xludf.XLOOKUP($H113,'(backend scoring)'!$S$2:$S$333,'(backend scoring)'!$A$2:$A$333,"")</f>
        <v>#NAME?</v>
      </c>
      <c r="J113" s="66" t="str">
        <f ca="1">IFERROR(VLOOKUP($I113,'Institution Evaluation'!$A$55:$F$345,2,0),IFERROR(VLOOKUP($I113,'Privacy Analyst Evaluation'!$A$46:$F$120,2,0),""))</f>
        <v/>
      </c>
      <c r="K113" s="66" t="str">
        <f ca="1">IFERROR(VLOOKUP($I113,'Institution Evaluation'!$A$55:$F$345,3,0),IFERROR(VLOOKUP($I113,'Privacy Analyst Evaluation'!$A$46:$F$120,3,0),""))&amp;""</f>
        <v/>
      </c>
      <c r="L113" s="66" t="str">
        <f ca="1">IFERROR(VLOOKUP($I113,'Institution Evaluation'!$A$55:$F$345,4,0),IFERROR(VLOOKUP($I113,'Privacy Analyst Evaluation'!$A$46:$F$120,4,0),""))&amp;""</f>
        <v/>
      </c>
      <c r="M113" s="66" t="str">
        <f ca="1">IFERROR(VLOOKUP($I113,'Institution Evaluation'!$A$55:$F$345,6,0),IFERROR(VLOOKUP($I113,'Privacy Analyst Evaluation'!$A$46:$F$120,6,0),""))&amp;""</f>
        <v/>
      </c>
    </row>
    <row r="114" spans="1:13" ht="15.75" customHeight="1" x14ac:dyDescent="0.2">
      <c r="A114" s="66" t="str">
        <f>IFERROR(IF($A113+1&gt;'(backend scoring)'!$T$335,"",$A113+1),"")</f>
        <v/>
      </c>
      <c r="B114" s="66" t="e">
        <f t="array" aca="1" ref="B114" ca="1">_xludf.XLOOKUP($A114,'(backend scoring)'!$V$2:$V$333,'(backend scoring)'!$A$2:$A$333,"")</f>
        <v>#NAME?</v>
      </c>
      <c r="C114" s="66" t="str">
        <f ca="1">IFERROR(VLOOKUP($B114,'Institution Evaluation'!$A$55:$F$345,2,0),IFERROR(VLOOKUP($B114,'Privacy Analyst Evaluation'!$A$46:$F$120,2,0),""))&amp;""</f>
        <v/>
      </c>
      <c r="D114" s="66" t="str">
        <f ca="1">IFERROR(VLOOKUP($B114,'Institution Evaluation'!$A$55:$F$345,3,0),IFERROR(VLOOKUP($B114,'Privacy Analyst Evaluation'!$A$46:$F$120,3,0),""))&amp;""</f>
        <v/>
      </c>
      <c r="E114" s="66" t="str">
        <f ca="1">IFERROR(VLOOKUP($B114,'Institution Evaluation'!$A$55:$F$345,4,0),IFERROR(VLOOKUP($B114,'Privacy Analyst Evaluation'!$A$46:$F$120,4,0),""))&amp;""</f>
        <v/>
      </c>
      <c r="F114" s="66" t="str">
        <f ca="1">IFERROR(VLOOKUP($B114,'Institution Evaluation'!$A$55:$F$345,6,0),IFERROR(VLOOKUP($B114,'Privacy Analyst Evaluation'!$A$46:$F$120,6,0),""))&amp;""</f>
        <v/>
      </c>
      <c r="G114" s="245"/>
      <c r="H114" s="66" t="str">
        <f>IFERROR(IF($H113+1&gt;'(backend scoring)'!$Q$335,"",$H113+1),"")</f>
        <v/>
      </c>
      <c r="I114" s="66" t="e">
        <f t="array" aca="1" ref="I114" ca="1">_xludf.XLOOKUP($H114,'(backend scoring)'!$S$2:$S$333,'(backend scoring)'!$A$2:$A$333,"")</f>
        <v>#NAME?</v>
      </c>
      <c r="J114" s="66" t="str">
        <f ca="1">IFERROR(VLOOKUP($I114,'Institution Evaluation'!$A$55:$F$345,2,0),IFERROR(VLOOKUP($I114,'Privacy Analyst Evaluation'!$A$46:$F$120,2,0),""))</f>
        <v/>
      </c>
      <c r="K114" s="66" t="str">
        <f ca="1">IFERROR(VLOOKUP($I114,'Institution Evaluation'!$A$55:$F$345,3,0),IFERROR(VLOOKUP($I114,'Privacy Analyst Evaluation'!$A$46:$F$120,3,0),""))&amp;""</f>
        <v/>
      </c>
      <c r="L114" s="66" t="str">
        <f ca="1">IFERROR(VLOOKUP($I114,'Institution Evaluation'!$A$55:$F$345,4,0),IFERROR(VLOOKUP($I114,'Privacy Analyst Evaluation'!$A$46:$F$120,4,0),""))&amp;""</f>
        <v/>
      </c>
      <c r="M114" s="66" t="str">
        <f ca="1">IFERROR(VLOOKUP($I114,'Institution Evaluation'!$A$55:$F$345,6,0),IFERROR(VLOOKUP($I114,'Privacy Analyst Evaluation'!$A$46:$F$120,6,0),""))&amp;""</f>
        <v/>
      </c>
    </row>
    <row r="115" spans="1:13" ht="15.75" customHeight="1" x14ac:dyDescent="0.2">
      <c r="A115" s="66" t="str">
        <f>IFERROR(IF($A114+1&gt;'(backend scoring)'!$T$335,"",$A114+1),"")</f>
        <v/>
      </c>
      <c r="B115" s="66" t="e">
        <f t="array" aca="1" ref="B115" ca="1">_xludf.XLOOKUP($A115,'(backend scoring)'!$V$2:$V$333,'(backend scoring)'!$A$2:$A$333,"")</f>
        <v>#NAME?</v>
      </c>
      <c r="C115" s="66" t="str">
        <f ca="1">IFERROR(VLOOKUP($B115,'Institution Evaluation'!$A$55:$F$345,2,0),IFERROR(VLOOKUP($B115,'Privacy Analyst Evaluation'!$A$46:$F$120,2,0),""))&amp;""</f>
        <v/>
      </c>
      <c r="D115" s="66" t="str">
        <f ca="1">IFERROR(VLOOKUP($B115,'Institution Evaluation'!$A$55:$F$345,3,0),IFERROR(VLOOKUP($B115,'Privacy Analyst Evaluation'!$A$46:$F$120,3,0),""))&amp;""</f>
        <v/>
      </c>
      <c r="E115" s="66" t="str">
        <f ca="1">IFERROR(VLOOKUP($B115,'Institution Evaluation'!$A$55:$F$345,4,0),IFERROR(VLOOKUP($B115,'Privacy Analyst Evaluation'!$A$46:$F$120,4,0),""))&amp;""</f>
        <v/>
      </c>
      <c r="F115" s="66" t="str">
        <f ca="1">IFERROR(VLOOKUP($B115,'Institution Evaluation'!$A$55:$F$345,6,0),IFERROR(VLOOKUP($B115,'Privacy Analyst Evaluation'!$A$46:$F$120,6,0),""))&amp;""</f>
        <v/>
      </c>
      <c r="G115" s="245"/>
      <c r="H115" s="66" t="str">
        <f>IFERROR(IF($H114+1&gt;'(backend scoring)'!$Q$335,"",$H114+1),"")</f>
        <v/>
      </c>
      <c r="I115" s="66" t="e">
        <f t="array" aca="1" ref="I115" ca="1">_xludf.XLOOKUP($H115,'(backend scoring)'!$S$2:$S$333,'(backend scoring)'!$A$2:$A$333,"")</f>
        <v>#NAME?</v>
      </c>
      <c r="J115" s="66" t="str">
        <f ca="1">IFERROR(VLOOKUP($I115,'Institution Evaluation'!$A$55:$F$345,2,0),IFERROR(VLOOKUP($I115,'Privacy Analyst Evaluation'!$A$46:$F$120,2,0),""))</f>
        <v/>
      </c>
      <c r="K115" s="66" t="str">
        <f ca="1">IFERROR(VLOOKUP($I115,'Institution Evaluation'!$A$55:$F$345,3,0),IFERROR(VLOOKUP($I115,'Privacy Analyst Evaluation'!$A$46:$F$120,3,0),""))&amp;""</f>
        <v/>
      </c>
      <c r="L115" s="66" t="str">
        <f ca="1">IFERROR(VLOOKUP($I115,'Institution Evaluation'!$A$55:$F$345,4,0),IFERROR(VLOOKUP($I115,'Privacy Analyst Evaluation'!$A$46:$F$120,4,0),""))&amp;""</f>
        <v/>
      </c>
      <c r="M115" s="66" t="str">
        <f ca="1">IFERROR(VLOOKUP($I115,'Institution Evaluation'!$A$55:$F$345,6,0),IFERROR(VLOOKUP($I115,'Privacy Analyst Evaluation'!$A$46:$F$120,6,0),""))&amp;""</f>
        <v/>
      </c>
    </row>
    <row r="116" spans="1:13" ht="15.75" customHeight="1" x14ac:dyDescent="0.2">
      <c r="A116" s="66" t="str">
        <f>IFERROR(IF($A115+1&gt;'(backend scoring)'!$T$335,"",$A115+1),"")</f>
        <v/>
      </c>
      <c r="B116" s="66" t="e">
        <f t="array" aca="1" ref="B116" ca="1">_xludf.XLOOKUP($A116,'(backend scoring)'!$V$2:$V$333,'(backend scoring)'!$A$2:$A$333,"")</f>
        <v>#NAME?</v>
      </c>
      <c r="C116" s="66" t="str">
        <f ca="1">IFERROR(VLOOKUP($B116,'Institution Evaluation'!$A$55:$F$345,2,0),IFERROR(VLOOKUP($B116,'Privacy Analyst Evaluation'!$A$46:$F$120,2,0),""))&amp;""</f>
        <v/>
      </c>
      <c r="D116" s="66" t="str">
        <f ca="1">IFERROR(VLOOKUP($B116,'Institution Evaluation'!$A$55:$F$345,3,0),IFERROR(VLOOKUP($B116,'Privacy Analyst Evaluation'!$A$46:$F$120,3,0),""))&amp;""</f>
        <v/>
      </c>
      <c r="E116" s="66" t="str">
        <f ca="1">IFERROR(VLOOKUP($B116,'Institution Evaluation'!$A$55:$F$345,4,0),IFERROR(VLOOKUP($B116,'Privacy Analyst Evaluation'!$A$46:$F$120,4,0),""))&amp;""</f>
        <v/>
      </c>
      <c r="F116" s="66" t="str">
        <f ca="1">IFERROR(VLOOKUP($B116,'Institution Evaluation'!$A$55:$F$345,6,0),IFERROR(VLOOKUP($B116,'Privacy Analyst Evaluation'!$A$46:$F$120,6,0),""))&amp;""</f>
        <v/>
      </c>
      <c r="G116" s="245"/>
      <c r="H116" s="66" t="str">
        <f>IFERROR(IF($H115+1&gt;'(backend scoring)'!$Q$335,"",$H115+1),"")</f>
        <v/>
      </c>
      <c r="I116" s="66" t="e">
        <f t="array" aca="1" ref="I116" ca="1">_xludf.XLOOKUP($H116,'(backend scoring)'!$S$2:$S$333,'(backend scoring)'!$A$2:$A$333,"")</f>
        <v>#NAME?</v>
      </c>
      <c r="J116" s="66" t="str">
        <f ca="1">IFERROR(VLOOKUP($I116,'Institution Evaluation'!$A$55:$F$345,2,0),IFERROR(VLOOKUP($I116,'Privacy Analyst Evaluation'!$A$46:$F$120,2,0),""))</f>
        <v/>
      </c>
      <c r="K116" s="66" t="str">
        <f ca="1">IFERROR(VLOOKUP($I116,'Institution Evaluation'!$A$55:$F$345,3,0),IFERROR(VLOOKUP($I116,'Privacy Analyst Evaluation'!$A$46:$F$120,3,0),""))&amp;""</f>
        <v/>
      </c>
      <c r="L116" s="66" t="str">
        <f ca="1">IFERROR(VLOOKUP($I116,'Institution Evaluation'!$A$55:$F$345,4,0),IFERROR(VLOOKUP($I116,'Privacy Analyst Evaluation'!$A$46:$F$120,4,0),""))&amp;""</f>
        <v/>
      </c>
      <c r="M116" s="66" t="str">
        <f ca="1">IFERROR(VLOOKUP($I116,'Institution Evaluation'!$A$55:$F$345,6,0),IFERROR(VLOOKUP($I116,'Privacy Analyst Evaluation'!$A$46:$F$120,6,0),""))&amp;""</f>
        <v/>
      </c>
    </row>
    <row r="117" spans="1:13" ht="15.75" customHeight="1" x14ac:dyDescent="0.2">
      <c r="A117" s="66" t="str">
        <f>IFERROR(IF($A116+1&gt;'(backend scoring)'!$T$335,"",$A116+1),"")</f>
        <v/>
      </c>
      <c r="B117" s="66" t="e">
        <f t="array" aca="1" ref="B117" ca="1">_xludf.XLOOKUP($A117,'(backend scoring)'!$V$2:$V$333,'(backend scoring)'!$A$2:$A$333,"")</f>
        <v>#NAME?</v>
      </c>
      <c r="C117" s="66" t="str">
        <f ca="1">IFERROR(VLOOKUP($B117,'Institution Evaluation'!$A$55:$F$345,2,0),IFERROR(VLOOKUP($B117,'Privacy Analyst Evaluation'!$A$46:$F$120,2,0),""))&amp;""</f>
        <v/>
      </c>
      <c r="D117" s="66" t="str">
        <f ca="1">IFERROR(VLOOKUP($B117,'Institution Evaluation'!$A$55:$F$345,3,0),IFERROR(VLOOKUP($B117,'Privacy Analyst Evaluation'!$A$46:$F$120,3,0),""))&amp;""</f>
        <v/>
      </c>
      <c r="E117" s="66" t="str">
        <f ca="1">IFERROR(VLOOKUP($B117,'Institution Evaluation'!$A$55:$F$345,4,0),IFERROR(VLOOKUP($B117,'Privacy Analyst Evaluation'!$A$46:$F$120,4,0),""))&amp;""</f>
        <v/>
      </c>
      <c r="F117" s="66" t="str">
        <f ca="1">IFERROR(VLOOKUP($B117,'Institution Evaluation'!$A$55:$F$345,6,0),IFERROR(VLOOKUP($B117,'Privacy Analyst Evaluation'!$A$46:$F$120,6,0),""))&amp;""</f>
        <v/>
      </c>
      <c r="G117" s="245"/>
      <c r="H117" s="66" t="str">
        <f>IFERROR(IF($H116+1&gt;'(backend scoring)'!$Q$335,"",$H116+1),"")</f>
        <v/>
      </c>
      <c r="I117" s="66" t="e">
        <f t="array" aca="1" ref="I117" ca="1">_xludf.XLOOKUP($H117,'(backend scoring)'!$S$2:$S$333,'(backend scoring)'!$A$2:$A$333,"")</f>
        <v>#NAME?</v>
      </c>
      <c r="J117" s="66" t="str">
        <f ca="1">IFERROR(VLOOKUP($I117,'Institution Evaluation'!$A$55:$F$345,2,0),IFERROR(VLOOKUP($I117,'Privacy Analyst Evaluation'!$A$46:$F$120,2,0),""))</f>
        <v/>
      </c>
      <c r="K117" s="66" t="str">
        <f ca="1">IFERROR(VLOOKUP($I117,'Institution Evaluation'!$A$55:$F$345,3,0),IFERROR(VLOOKUP($I117,'Privacy Analyst Evaluation'!$A$46:$F$120,3,0),""))&amp;""</f>
        <v/>
      </c>
      <c r="L117" s="66" t="str">
        <f ca="1">IFERROR(VLOOKUP($I117,'Institution Evaluation'!$A$55:$F$345,4,0),IFERROR(VLOOKUP($I117,'Privacy Analyst Evaluation'!$A$46:$F$120,4,0),""))&amp;""</f>
        <v/>
      </c>
      <c r="M117" s="66" t="str">
        <f ca="1">IFERROR(VLOOKUP($I117,'Institution Evaluation'!$A$55:$F$345,6,0),IFERROR(VLOOKUP($I117,'Privacy Analyst Evaluation'!$A$46:$F$120,6,0),""))&amp;""</f>
        <v/>
      </c>
    </row>
    <row r="118" spans="1:13" ht="15.75" customHeight="1" x14ac:dyDescent="0.2">
      <c r="A118" s="66" t="str">
        <f>IFERROR(IF($A117+1&gt;'(backend scoring)'!$T$335,"",$A117+1),"")</f>
        <v/>
      </c>
      <c r="B118" s="66" t="e">
        <f t="array" aca="1" ref="B118" ca="1">_xludf.XLOOKUP($A118,'(backend scoring)'!$V$2:$V$333,'(backend scoring)'!$A$2:$A$333,"")</f>
        <v>#NAME?</v>
      </c>
      <c r="C118" s="66" t="str">
        <f ca="1">IFERROR(VLOOKUP($B118,'Institution Evaluation'!$A$55:$F$345,2,0),IFERROR(VLOOKUP($B118,'Privacy Analyst Evaluation'!$A$46:$F$120,2,0),""))&amp;""</f>
        <v/>
      </c>
      <c r="D118" s="66" t="str">
        <f ca="1">IFERROR(VLOOKUP($B118,'Institution Evaluation'!$A$55:$F$345,3,0),IFERROR(VLOOKUP($B118,'Privacy Analyst Evaluation'!$A$46:$F$120,3,0),""))&amp;""</f>
        <v/>
      </c>
      <c r="E118" s="66" t="str">
        <f ca="1">IFERROR(VLOOKUP($B118,'Institution Evaluation'!$A$55:$F$345,4,0),IFERROR(VLOOKUP($B118,'Privacy Analyst Evaluation'!$A$46:$F$120,4,0),""))&amp;""</f>
        <v/>
      </c>
      <c r="F118" s="66" t="str">
        <f ca="1">IFERROR(VLOOKUP($B118,'Institution Evaluation'!$A$55:$F$345,6,0),IFERROR(VLOOKUP($B118,'Privacy Analyst Evaluation'!$A$46:$F$120,6,0),""))&amp;""</f>
        <v/>
      </c>
      <c r="G118" s="245"/>
      <c r="H118" s="66" t="str">
        <f>IFERROR(IF($H117+1&gt;'(backend scoring)'!$Q$335,"",$H117+1),"")</f>
        <v/>
      </c>
      <c r="I118" s="66" t="e">
        <f t="array" aca="1" ref="I118" ca="1">_xludf.XLOOKUP($H118,'(backend scoring)'!$S$2:$S$333,'(backend scoring)'!$A$2:$A$333,"")</f>
        <v>#NAME?</v>
      </c>
      <c r="J118" s="66" t="str">
        <f ca="1">IFERROR(VLOOKUP($I118,'Institution Evaluation'!$A$55:$F$345,2,0),IFERROR(VLOOKUP($I118,'Privacy Analyst Evaluation'!$A$46:$F$120,2,0),""))</f>
        <v/>
      </c>
      <c r="K118" s="66" t="str">
        <f ca="1">IFERROR(VLOOKUP($I118,'Institution Evaluation'!$A$55:$F$345,3,0),IFERROR(VLOOKUP($I118,'Privacy Analyst Evaluation'!$A$46:$F$120,3,0),""))&amp;""</f>
        <v/>
      </c>
      <c r="L118" s="66" t="str">
        <f ca="1">IFERROR(VLOOKUP($I118,'Institution Evaluation'!$A$55:$F$345,4,0),IFERROR(VLOOKUP($I118,'Privacy Analyst Evaluation'!$A$46:$F$120,4,0),""))&amp;""</f>
        <v/>
      </c>
      <c r="M118" s="66" t="str">
        <f ca="1">IFERROR(VLOOKUP($I118,'Institution Evaluation'!$A$55:$F$345,6,0),IFERROR(VLOOKUP($I118,'Privacy Analyst Evaluation'!$A$46:$F$120,6,0),""))&amp;""</f>
        <v/>
      </c>
    </row>
    <row r="119" spans="1:13" ht="15.75" customHeight="1" x14ac:dyDescent="0.2">
      <c r="A119" s="66" t="str">
        <f>IFERROR(IF($A118+1&gt;'(backend scoring)'!$T$335,"",$A118+1),"")</f>
        <v/>
      </c>
      <c r="B119" s="66" t="e">
        <f t="array" aca="1" ref="B119" ca="1">_xludf.XLOOKUP($A119,'(backend scoring)'!$V$2:$V$333,'(backend scoring)'!$A$2:$A$333,"")</f>
        <v>#NAME?</v>
      </c>
      <c r="C119" s="66" t="str">
        <f ca="1">IFERROR(VLOOKUP($B119,'Institution Evaluation'!$A$55:$F$345,2,0),IFERROR(VLOOKUP($B119,'Privacy Analyst Evaluation'!$A$46:$F$120,2,0),""))&amp;""</f>
        <v/>
      </c>
      <c r="D119" s="66" t="str">
        <f ca="1">IFERROR(VLOOKUP($B119,'Institution Evaluation'!$A$55:$F$345,3,0),IFERROR(VLOOKUP($B119,'Privacy Analyst Evaluation'!$A$46:$F$120,3,0),""))&amp;""</f>
        <v/>
      </c>
      <c r="E119" s="66" t="str">
        <f ca="1">IFERROR(VLOOKUP($B119,'Institution Evaluation'!$A$55:$F$345,4,0),IFERROR(VLOOKUP($B119,'Privacy Analyst Evaluation'!$A$46:$F$120,4,0),""))&amp;""</f>
        <v/>
      </c>
      <c r="F119" s="66" t="str">
        <f ca="1">IFERROR(VLOOKUP($B119,'Institution Evaluation'!$A$55:$F$345,6,0),IFERROR(VLOOKUP($B119,'Privacy Analyst Evaluation'!$A$46:$F$120,6,0),""))&amp;""</f>
        <v/>
      </c>
      <c r="G119" s="245"/>
      <c r="H119" s="66" t="str">
        <f>IFERROR(IF($H118+1&gt;'(backend scoring)'!$Q$335,"",$H118+1),"")</f>
        <v/>
      </c>
      <c r="I119" s="66" t="e">
        <f t="array" aca="1" ref="I119" ca="1">_xludf.XLOOKUP($H119,'(backend scoring)'!$S$2:$S$333,'(backend scoring)'!$A$2:$A$333,"")</f>
        <v>#NAME?</v>
      </c>
      <c r="J119" s="66" t="str">
        <f ca="1">IFERROR(VLOOKUP($I119,'Institution Evaluation'!$A$55:$F$345,2,0),IFERROR(VLOOKUP($I119,'Privacy Analyst Evaluation'!$A$46:$F$120,2,0),""))</f>
        <v/>
      </c>
      <c r="K119" s="66" t="str">
        <f ca="1">IFERROR(VLOOKUP($I119,'Institution Evaluation'!$A$55:$F$345,3,0),IFERROR(VLOOKUP($I119,'Privacy Analyst Evaluation'!$A$46:$F$120,3,0),""))&amp;""</f>
        <v/>
      </c>
      <c r="L119" s="66" t="str">
        <f ca="1">IFERROR(VLOOKUP($I119,'Institution Evaluation'!$A$55:$F$345,4,0),IFERROR(VLOOKUP($I119,'Privacy Analyst Evaluation'!$A$46:$F$120,4,0),""))&amp;""</f>
        <v/>
      </c>
      <c r="M119" s="66" t="str">
        <f ca="1">IFERROR(VLOOKUP($I119,'Institution Evaluation'!$A$55:$F$345,6,0),IFERROR(VLOOKUP($I119,'Privacy Analyst Evaluation'!$A$46:$F$120,6,0),""))&amp;""</f>
        <v/>
      </c>
    </row>
    <row r="120" spans="1:13" ht="15.75" customHeight="1" x14ac:dyDescent="0.2">
      <c r="A120" s="66" t="str">
        <f>IFERROR(IF($A119+1&gt;'(backend scoring)'!$T$335,"",$A119+1),"")</f>
        <v/>
      </c>
      <c r="B120" s="66" t="e">
        <f t="array" aca="1" ref="B120" ca="1">_xludf.XLOOKUP($A120,'(backend scoring)'!$V$2:$V$333,'(backend scoring)'!$A$2:$A$333,"")</f>
        <v>#NAME?</v>
      </c>
      <c r="C120" s="66" t="str">
        <f ca="1">IFERROR(VLOOKUP($B120,'Institution Evaluation'!$A$55:$F$345,2,0),IFERROR(VLOOKUP($B120,'Privacy Analyst Evaluation'!$A$46:$F$120,2,0),""))&amp;""</f>
        <v/>
      </c>
      <c r="D120" s="66" t="str">
        <f ca="1">IFERROR(VLOOKUP($B120,'Institution Evaluation'!$A$55:$F$345,3,0),IFERROR(VLOOKUP($B120,'Privacy Analyst Evaluation'!$A$46:$F$120,3,0),""))&amp;""</f>
        <v/>
      </c>
      <c r="E120" s="66" t="str">
        <f ca="1">IFERROR(VLOOKUP($B120,'Institution Evaluation'!$A$55:$F$345,4,0),IFERROR(VLOOKUP($B120,'Privacy Analyst Evaluation'!$A$46:$F$120,4,0),""))&amp;""</f>
        <v/>
      </c>
      <c r="F120" s="66" t="str">
        <f ca="1">IFERROR(VLOOKUP($B120,'Institution Evaluation'!$A$55:$F$345,6,0),IFERROR(VLOOKUP($B120,'Privacy Analyst Evaluation'!$A$46:$F$120,6,0),""))&amp;""</f>
        <v/>
      </c>
      <c r="G120" s="245"/>
      <c r="H120" s="66" t="str">
        <f>IFERROR(IF($H119+1&gt;'(backend scoring)'!$Q$335,"",$H119+1),"")</f>
        <v/>
      </c>
      <c r="I120" s="66" t="e">
        <f t="array" aca="1" ref="I120" ca="1">_xludf.XLOOKUP($H120,'(backend scoring)'!$S$2:$S$333,'(backend scoring)'!$A$2:$A$333,"")</f>
        <v>#NAME?</v>
      </c>
      <c r="J120" s="66" t="str">
        <f ca="1">IFERROR(VLOOKUP($I120,'Institution Evaluation'!$A$55:$F$345,2,0),IFERROR(VLOOKUP($I120,'Privacy Analyst Evaluation'!$A$46:$F$120,2,0),""))</f>
        <v/>
      </c>
      <c r="K120" s="66" t="str">
        <f ca="1">IFERROR(VLOOKUP($I120,'Institution Evaluation'!$A$55:$F$345,3,0),IFERROR(VLOOKUP($I120,'Privacy Analyst Evaluation'!$A$46:$F$120,3,0),""))&amp;""</f>
        <v/>
      </c>
      <c r="L120" s="66" t="str">
        <f ca="1">IFERROR(VLOOKUP($I120,'Institution Evaluation'!$A$55:$F$345,4,0),IFERROR(VLOOKUP($I120,'Privacy Analyst Evaluation'!$A$46:$F$120,4,0),""))&amp;""</f>
        <v/>
      </c>
      <c r="M120" s="66" t="str">
        <f ca="1">IFERROR(VLOOKUP($I120,'Institution Evaluation'!$A$55:$F$345,6,0),IFERROR(VLOOKUP($I120,'Privacy Analyst Evaluation'!$A$46:$F$120,6,0),""))&amp;""</f>
        <v/>
      </c>
    </row>
    <row r="121" spans="1:13" ht="15.75" customHeight="1" x14ac:dyDescent="0.2">
      <c r="A121" s="66" t="str">
        <f>IFERROR(IF($A120+1&gt;'(backend scoring)'!$T$335,"",$A120+1),"")</f>
        <v/>
      </c>
      <c r="B121" s="66" t="e">
        <f t="array" aca="1" ref="B121" ca="1">_xludf.XLOOKUP($A121,'(backend scoring)'!$V$2:$V$333,'(backend scoring)'!$A$2:$A$333,"")</f>
        <v>#NAME?</v>
      </c>
      <c r="C121" s="66" t="str">
        <f ca="1">IFERROR(VLOOKUP($B121,'Institution Evaluation'!$A$55:$F$345,2,0),IFERROR(VLOOKUP($B121,'Privacy Analyst Evaluation'!$A$46:$F$120,2,0),""))&amp;""</f>
        <v/>
      </c>
      <c r="D121" s="66" t="str">
        <f ca="1">IFERROR(VLOOKUP($B121,'Institution Evaluation'!$A$55:$F$345,3,0),IFERROR(VLOOKUP($B121,'Privacy Analyst Evaluation'!$A$46:$F$120,3,0),""))&amp;""</f>
        <v/>
      </c>
      <c r="E121" s="66" t="str">
        <f ca="1">IFERROR(VLOOKUP($B121,'Institution Evaluation'!$A$55:$F$345,4,0),IFERROR(VLOOKUP($B121,'Privacy Analyst Evaluation'!$A$46:$F$120,4,0),""))&amp;""</f>
        <v/>
      </c>
      <c r="F121" s="66" t="str">
        <f ca="1">IFERROR(VLOOKUP($B121,'Institution Evaluation'!$A$55:$F$345,6,0),IFERROR(VLOOKUP($B121,'Privacy Analyst Evaluation'!$A$46:$F$120,6,0),""))&amp;""</f>
        <v/>
      </c>
      <c r="G121" s="245"/>
      <c r="H121" s="66" t="str">
        <f>IFERROR(IF($H120+1&gt;'(backend scoring)'!$Q$335,"",$H120+1),"")</f>
        <v/>
      </c>
      <c r="I121" s="66" t="e">
        <f t="array" aca="1" ref="I121" ca="1">_xludf.XLOOKUP($H121,'(backend scoring)'!$S$2:$S$333,'(backend scoring)'!$A$2:$A$333,"")</f>
        <v>#NAME?</v>
      </c>
      <c r="J121" s="66" t="str">
        <f ca="1">IFERROR(VLOOKUP($I121,'Institution Evaluation'!$A$55:$F$345,2,0),IFERROR(VLOOKUP($I121,'Privacy Analyst Evaluation'!$A$46:$F$120,2,0),""))</f>
        <v/>
      </c>
      <c r="K121" s="66" t="str">
        <f ca="1">IFERROR(VLOOKUP($I121,'Institution Evaluation'!$A$55:$F$345,3,0),IFERROR(VLOOKUP($I121,'Privacy Analyst Evaluation'!$A$46:$F$120,3,0),""))&amp;""</f>
        <v/>
      </c>
      <c r="L121" s="66" t="str">
        <f ca="1">IFERROR(VLOOKUP($I121,'Institution Evaluation'!$A$55:$F$345,4,0),IFERROR(VLOOKUP($I121,'Privacy Analyst Evaluation'!$A$46:$F$120,4,0),""))&amp;""</f>
        <v/>
      </c>
      <c r="M121" s="66" t="str">
        <f ca="1">IFERROR(VLOOKUP($I121,'Institution Evaluation'!$A$55:$F$345,6,0),IFERROR(VLOOKUP($I121,'Privacy Analyst Evaluation'!$A$46:$F$120,6,0),""))&amp;""</f>
        <v/>
      </c>
    </row>
    <row r="122" spans="1:13" ht="15.75" customHeight="1" x14ac:dyDescent="0.2">
      <c r="A122" s="66" t="str">
        <f>IFERROR(IF($A121+1&gt;'(backend scoring)'!$T$335,"",$A121+1),"")</f>
        <v/>
      </c>
      <c r="B122" s="66" t="e">
        <f t="array" aca="1" ref="B122" ca="1">_xludf.XLOOKUP($A122,'(backend scoring)'!$V$2:$V$333,'(backend scoring)'!$A$2:$A$333,"")</f>
        <v>#NAME?</v>
      </c>
      <c r="C122" s="66" t="str">
        <f ca="1">IFERROR(VLOOKUP($B122,'Institution Evaluation'!$A$55:$F$345,2,0),IFERROR(VLOOKUP($B122,'Privacy Analyst Evaluation'!$A$46:$F$120,2,0),""))&amp;""</f>
        <v/>
      </c>
      <c r="D122" s="66" t="str">
        <f ca="1">IFERROR(VLOOKUP($B122,'Institution Evaluation'!$A$55:$F$345,3,0),IFERROR(VLOOKUP($B122,'Privacy Analyst Evaluation'!$A$46:$F$120,3,0),""))&amp;""</f>
        <v/>
      </c>
      <c r="E122" s="66" t="str">
        <f ca="1">IFERROR(VLOOKUP($B122,'Institution Evaluation'!$A$55:$F$345,4,0),IFERROR(VLOOKUP($B122,'Privacy Analyst Evaluation'!$A$46:$F$120,4,0),""))&amp;""</f>
        <v/>
      </c>
      <c r="F122" s="66" t="str">
        <f ca="1">IFERROR(VLOOKUP($B122,'Institution Evaluation'!$A$55:$F$345,6,0),IFERROR(VLOOKUP($B122,'Privacy Analyst Evaluation'!$A$46:$F$120,6,0),""))&amp;""</f>
        <v/>
      </c>
      <c r="G122" s="245"/>
      <c r="H122" s="66" t="str">
        <f>IFERROR(IF($H121+1&gt;'(backend scoring)'!$Q$335,"",$H121+1),"")</f>
        <v/>
      </c>
      <c r="I122" s="66" t="e">
        <f t="array" aca="1" ref="I122" ca="1">_xludf.XLOOKUP($H122,'(backend scoring)'!$S$2:$S$333,'(backend scoring)'!$A$2:$A$333,"")</f>
        <v>#NAME?</v>
      </c>
      <c r="J122" s="66" t="str">
        <f ca="1">IFERROR(VLOOKUP($I122,'Institution Evaluation'!$A$55:$F$345,2,0),IFERROR(VLOOKUP($I122,'Privacy Analyst Evaluation'!$A$46:$F$120,2,0),""))</f>
        <v/>
      </c>
      <c r="K122" s="66" t="str">
        <f ca="1">IFERROR(VLOOKUP($I122,'Institution Evaluation'!$A$55:$F$345,3,0),IFERROR(VLOOKUP($I122,'Privacy Analyst Evaluation'!$A$46:$F$120,3,0),""))&amp;""</f>
        <v/>
      </c>
      <c r="L122" s="66" t="str">
        <f ca="1">IFERROR(VLOOKUP($I122,'Institution Evaluation'!$A$55:$F$345,4,0),IFERROR(VLOOKUP($I122,'Privacy Analyst Evaluation'!$A$46:$F$120,4,0),""))&amp;""</f>
        <v/>
      </c>
      <c r="M122" s="66" t="str">
        <f ca="1">IFERROR(VLOOKUP($I122,'Institution Evaluation'!$A$55:$F$345,6,0),IFERROR(VLOOKUP($I122,'Privacy Analyst Evaluation'!$A$46:$F$120,6,0),""))&amp;""</f>
        <v/>
      </c>
    </row>
    <row r="123" spans="1:13" ht="15.75" customHeight="1" x14ac:dyDescent="0.2">
      <c r="A123" s="66" t="str">
        <f>IFERROR(IF($A122+1&gt;'(backend scoring)'!$T$335,"",$A122+1),"")</f>
        <v/>
      </c>
      <c r="B123" s="66" t="e">
        <f t="array" aca="1" ref="B123" ca="1">_xludf.XLOOKUP($A123,'(backend scoring)'!$V$2:$V$333,'(backend scoring)'!$A$2:$A$333,"")</f>
        <v>#NAME?</v>
      </c>
      <c r="C123" s="66" t="str">
        <f ca="1">IFERROR(VLOOKUP($B123,'Institution Evaluation'!$A$55:$F$345,2,0),IFERROR(VLOOKUP($B123,'Privacy Analyst Evaluation'!$A$46:$F$120,2,0),""))&amp;""</f>
        <v/>
      </c>
      <c r="D123" s="66" t="str">
        <f ca="1">IFERROR(VLOOKUP($B123,'Institution Evaluation'!$A$55:$F$345,3,0),IFERROR(VLOOKUP($B123,'Privacy Analyst Evaluation'!$A$46:$F$120,3,0),""))&amp;""</f>
        <v/>
      </c>
      <c r="E123" s="66" t="str">
        <f ca="1">IFERROR(VLOOKUP($B123,'Institution Evaluation'!$A$55:$F$345,4,0),IFERROR(VLOOKUP($B123,'Privacy Analyst Evaluation'!$A$46:$F$120,4,0),""))&amp;""</f>
        <v/>
      </c>
      <c r="F123" s="66" t="str">
        <f ca="1">IFERROR(VLOOKUP($B123,'Institution Evaluation'!$A$55:$F$345,6,0),IFERROR(VLOOKUP($B123,'Privacy Analyst Evaluation'!$A$46:$F$120,6,0),""))&amp;""</f>
        <v/>
      </c>
      <c r="G123" s="245"/>
      <c r="H123" s="66" t="str">
        <f>IFERROR(IF($H122+1&gt;'(backend scoring)'!$Q$335,"",$H122+1),"")</f>
        <v/>
      </c>
      <c r="I123" s="66" t="e">
        <f t="array" aca="1" ref="I123" ca="1">_xludf.XLOOKUP($H123,'(backend scoring)'!$S$2:$S$333,'(backend scoring)'!$A$2:$A$333,"")</f>
        <v>#NAME?</v>
      </c>
      <c r="J123" s="66" t="str">
        <f ca="1">IFERROR(VLOOKUP($I123,'Institution Evaluation'!$A$55:$F$345,2,0),IFERROR(VLOOKUP($I123,'Privacy Analyst Evaluation'!$A$46:$F$120,2,0),""))</f>
        <v/>
      </c>
      <c r="K123" s="66" t="str">
        <f ca="1">IFERROR(VLOOKUP($I123,'Institution Evaluation'!$A$55:$F$345,3,0),IFERROR(VLOOKUP($I123,'Privacy Analyst Evaluation'!$A$46:$F$120,3,0),""))&amp;""</f>
        <v/>
      </c>
      <c r="L123" s="66" t="str">
        <f ca="1">IFERROR(VLOOKUP($I123,'Institution Evaluation'!$A$55:$F$345,4,0),IFERROR(VLOOKUP($I123,'Privacy Analyst Evaluation'!$A$46:$F$120,4,0),""))&amp;""</f>
        <v/>
      </c>
      <c r="M123" s="66" t="str">
        <f ca="1">IFERROR(VLOOKUP($I123,'Institution Evaluation'!$A$55:$F$345,6,0),IFERROR(VLOOKUP($I123,'Privacy Analyst Evaluation'!$A$46:$F$120,6,0),""))&amp;""</f>
        <v/>
      </c>
    </row>
    <row r="124" spans="1:13" ht="15.75" customHeight="1" x14ac:dyDescent="0.2">
      <c r="A124" s="66" t="str">
        <f>IFERROR(IF($A123+1&gt;'(backend scoring)'!$T$335,"",$A123+1),"")</f>
        <v/>
      </c>
      <c r="B124" s="66" t="e">
        <f t="array" aca="1" ref="B124" ca="1">_xludf.XLOOKUP($A124,'(backend scoring)'!$V$2:$V$333,'(backend scoring)'!$A$2:$A$333,"")</f>
        <v>#NAME?</v>
      </c>
      <c r="C124" s="66" t="str">
        <f ca="1">IFERROR(VLOOKUP($B124,'Institution Evaluation'!$A$55:$F$345,2,0),IFERROR(VLOOKUP($B124,'Privacy Analyst Evaluation'!$A$46:$F$120,2,0),""))&amp;""</f>
        <v/>
      </c>
      <c r="D124" s="66" t="str">
        <f ca="1">IFERROR(VLOOKUP($B124,'Institution Evaluation'!$A$55:$F$345,3,0),IFERROR(VLOOKUP($B124,'Privacy Analyst Evaluation'!$A$46:$F$120,3,0),""))&amp;""</f>
        <v/>
      </c>
      <c r="E124" s="66" t="str">
        <f ca="1">IFERROR(VLOOKUP($B124,'Institution Evaluation'!$A$55:$F$345,4,0),IFERROR(VLOOKUP($B124,'Privacy Analyst Evaluation'!$A$46:$F$120,4,0),""))&amp;""</f>
        <v/>
      </c>
      <c r="F124" s="66" t="str">
        <f ca="1">IFERROR(VLOOKUP($B124,'Institution Evaluation'!$A$55:$F$345,6,0),IFERROR(VLOOKUP($B124,'Privacy Analyst Evaluation'!$A$46:$F$120,6,0),""))&amp;""</f>
        <v/>
      </c>
      <c r="G124" s="245"/>
      <c r="H124" s="66" t="str">
        <f>IFERROR(IF($H123+1&gt;'(backend scoring)'!$Q$335,"",$H123+1),"")</f>
        <v/>
      </c>
      <c r="I124" s="66" t="e">
        <f t="array" aca="1" ref="I124" ca="1">_xludf.XLOOKUP($H124,'(backend scoring)'!$S$2:$S$333,'(backend scoring)'!$A$2:$A$333,"")</f>
        <v>#NAME?</v>
      </c>
      <c r="J124" s="66" t="str">
        <f ca="1">IFERROR(VLOOKUP($I124,'Institution Evaluation'!$A$55:$F$345,2,0),IFERROR(VLOOKUP($I124,'Privacy Analyst Evaluation'!$A$46:$F$120,2,0),""))</f>
        <v/>
      </c>
      <c r="K124" s="66" t="str">
        <f ca="1">IFERROR(VLOOKUP($I124,'Institution Evaluation'!$A$55:$F$345,3,0),IFERROR(VLOOKUP($I124,'Privacy Analyst Evaluation'!$A$46:$F$120,3,0),""))&amp;""</f>
        <v/>
      </c>
      <c r="L124" s="66" t="str">
        <f ca="1">IFERROR(VLOOKUP($I124,'Institution Evaluation'!$A$55:$F$345,4,0),IFERROR(VLOOKUP($I124,'Privacy Analyst Evaluation'!$A$46:$F$120,4,0),""))&amp;""</f>
        <v/>
      </c>
      <c r="M124" s="66" t="str">
        <f ca="1">IFERROR(VLOOKUP($I124,'Institution Evaluation'!$A$55:$F$345,6,0),IFERROR(VLOOKUP($I124,'Privacy Analyst Evaluation'!$A$46:$F$120,6,0),""))&amp;""</f>
        <v/>
      </c>
    </row>
    <row r="125" spans="1:13" ht="15.75" customHeight="1" x14ac:dyDescent="0.2">
      <c r="A125" s="66" t="str">
        <f>IFERROR(IF($A124+1&gt;'(backend scoring)'!$T$335,"",$A124+1),"")</f>
        <v/>
      </c>
      <c r="B125" s="66" t="e">
        <f t="array" aca="1" ref="B125" ca="1">_xludf.XLOOKUP($A125,'(backend scoring)'!$V$2:$V$333,'(backend scoring)'!$A$2:$A$333,"")</f>
        <v>#NAME?</v>
      </c>
      <c r="C125" s="66" t="str">
        <f ca="1">IFERROR(VLOOKUP($B125,'Institution Evaluation'!$A$55:$F$345,2,0),IFERROR(VLOOKUP($B125,'Privacy Analyst Evaluation'!$A$46:$F$120,2,0),""))&amp;""</f>
        <v/>
      </c>
      <c r="D125" s="66" t="str">
        <f ca="1">IFERROR(VLOOKUP($B125,'Institution Evaluation'!$A$55:$F$345,3,0),IFERROR(VLOOKUP($B125,'Privacy Analyst Evaluation'!$A$46:$F$120,3,0),""))&amp;""</f>
        <v/>
      </c>
      <c r="E125" s="66" t="str">
        <f ca="1">IFERROR(VLOOKUP($B125,'Institution Evaluation'!$A$55:$F$345,4,0),IFERROR(VLOOKUP($B125,'Privacy Analyst Evaluation'!$A$46:$F$120,4,0),""))&amp;""</f>
        <v/>
      </c>
      <c r="F125" s="66" t="str">
        <f ca="1">IFERROR(VLOOKUP($B125,'Institution Evaluation'!$A$55:$F$345,6,0),IFERROR(VLOOKUP($B125,'Privacy Analyst Evaluation'!$A$46:$F$120,6,0),""))&amp;""</f>
        <v/>
      </c>
      <c r="G125" s="245"/>
      <c r="H125" s="66" t="str">
        <f>IFERROR(IF($H124+1&gt;'(backend scoring)'!$Q$335,"",$H124+1),"")</f>
        <v/>
      </c>
      <c r="I125" s="66" t="e">
        <f t="array" aca="1" ref="I125" ca="1">_xludf.XLOOKUP($H125,'(backend scoring)'!$S$2:$S$333,'(backend scoring)'!$A$2:$A$333,"")</f>
        <v>#NAME?</v>
      </c>
      <c r="J125" s="66" t="str">
        <f ca="1">IFERROR(VLOOKUP($I125,'Institution Evaluation'!$A$55:$F$345,2,0),IFERROR(VLOOKUP($I125,'Privacy Analyst Evaluation'!$A$46:$F$120,2,0),""))</f>
        <v/>
      </c>
      <c r="K125" s="66" t="str">
        <f ca="1">IFERROR(VLOOKUP($I125,'Institution Evaluation'!$A$55:$F$345,3,0),IFERROR(VLOOKUP($I125,'Privacy Analyst Evaluation'!$A$46:$F$120,3,0),""))&amp;""</f>
        <v/>
      </c>
      <c r="L125" s="66" t="str">
        <f ca="1">IFERROR(VLOOKUP($I125,'Institution Evaluation'!$A$55:$F$345,4,0),IFERROR(VLOOKUP($I125,'Privacy Analyst Evaluation'!$A$46:$F$120,4,0),""))&amp;""</f>
        <v/>
      </c>
      <c r="M125" s="66" t="str">
        <f ca="1">IFERROR(VLOOKUP($I125,'Institution Evaluation'!$A$55:$F$345,6,0),IFERROR(VLOOKUP($I125,'Privacy Analyst Evaluation'!$A$46:$F$120,6,0),""))&amp;""</f>
        <v/>
      </c>
    </row>
    <row r="126" spans="1:13" ht="15.75" customHeight="1" x14ac:dyDescent="0.2">
      <c r="A126" s="66" t="str">
        <f>IFERROR(IF($A125+1&gt;'(backend scoring)'!$T$335,"",$A125+1),"")</f>
        <v/>
      </c>
      <c r="B126" s="66" t="e">
        <f t="array" aca="1" ref="B126" ca="1">_xludf.XLOOKUP($A126,'(backend scoring)'!$V$2:$V$333,'(backend scoring)'!$A$2:$A$333,"")</f>
        <v>#NAME?</v>
      </c>
      <c r="C126" s="66" t="str">
        <f ca="1">IFERROR(VLOOKUP($B126,'Institution Evaluation'!$A$55:$F$345,2,0),IFERROR(VLOOKUP($B126,'Privacy Analyst Evaluation'!$A$46:$F$120,2,0),""))&amp;""</f>
        <v/>
      </c>
      <c r="D126" s="66" t="str">
        <f ca="1">IFERROR(VLOOKUP($B126,'Institution Evaluation'!$A$55:$F$345,3,0),IFERROR(VLOOKUP($B126,'Privacy Analyst Evaluation'!$A$46:$F$120,3,0),""))&amp;""</f>
        <v/>
      </c>
      <c r="E126" s="66" t="str">
        <f ca="1">IFERROR(VLOOKUP($B126,'Institution Evaluation'!$A$55:$F$345,4,0),IFERROR(VLOOKUP($B126,'Privacy Analyst Evaluation'!$A$46:$F$120,4,0),""))&amp;""</f>
        <v/>
      </c>
      <c r="F126" s="66" t="str">
        <f ca="1">IFERROR(VLOOKUP($B126,'Institution Evaluation'!$A$55:$F$345,6,0),IFERROR(VLOOKUP($B126,'Privacy Analyst Evaluation'!$A$46:$F$120,6,0),""))&amp;""</f>
        <v/>
      </c>
      <c r="G126" s="245"/>
      <c r="H126" s="66" t="str">
        <f>IFERROR(IF($H125+1&gt;'(backend scoring)'!$Q$335,"",$H125+1),"")</f>
        <v/>
      </c>
      <c r="I126" s="66" t="e">
        <f t="array" aca="1" ref="I126" ca="1">_xludf.XLOOKUP($H126,'(backend scoring)'!$S$2:$S$333,'(backend scoring)'!$A$2:$A$333,"")</f>
        <v>#NAME?</v>
      </c>
      <c r="J126" s="66" t="str">
        <f ca="1">IFERROR(VLOOKUP($I126,'Institution Evaluation'!$A$55:$F$345,2,0),IFERROR(VLOOKUP($I126,'Privacy Analyst Evaluation'!$A$46:$F$120,2,0),""))</f>
        <v/>
      </c>
      <c r="K126" s="66" t="str">
        <f ca="1">IFERROR(VLOOKUP($I126,'Institution Evaluation'!$A$55:$F$345,3,0),IFERROR(VLOOKUP($I126,'Privacy Analyst Evaluation'!$A$46:$F$120,3,0),""))&amp;""</f>
        <v/>
      </c>
      <c r="L126" s="66" t="str">
        <f ca="1">IFERROR(VLOOKUP($I126,'Institution Evaluation'!$A$55:$F$345,4,0),IFERROR(VLOOKUP($I126,'Privacy Analyst Evaluation'!$A$46:$F$120,4,0),""))&amp;""</f>
        <v/>
      </c>
      <c r="M126" s="66" t="str">
        <f ca="1">IFERROR(VLOOKUP($I126,'Institution Evaluation'!$A$55:$F$345,6,0),IFERROR(VLOOKUP($I126,'Privacy Analyst Evaluation'!$A$46:$F$120,6,0),""))&amp;""</f>
        <v/>
      </c>
    </row>
    <row r="127" spans="1:13" ht="15.75" customHeight="1" x14ac:dyDescent="0.2">
      <c r="A127" s="66" t="str">
        <f>IFERROR(IF($A126+1&gt;'(backend scoring)'!$T$335,"",$A126+1),"")</f>
        <v/>
      </c>
      <c r="B127" s="66" t="e">
        <f t="array" aca="1" ref="B127" ca="1">_xludf.XLOOKUP($A127,'(backend scoring)'!$V$2:$V$333,'(backend scoring)'!$A$2:$A$333,"")</f>
        <v>#NAME?</v>
      </c>
      <c r="C127" s="66" t="str">
        <f ca="1">IFERROR(VLOOKUP($B127,'Institution Evaluation'!$A$55:$F$345,2,0),IFERROR(VLOOKUP($B127,'Privacy Analyst Evaluation'!$A$46:$F$120,2,0),""))&amp;""</f>
        <v/>
      </c>
      <c r="D127" s="66" t="str">
        <f ca="1">IFERROR(VLOOKUP($B127,'Institution Evaluation'!$A$55:$F$345,3,0),IFERROR(VLOOKUP($B127,'Privacy Analyst Evaluation'!$A$46:$F$120,3,0),""))&amp;""</f>
        <v/>
      </c>
      <c r="E127" s="66" t="str">
        <f ca="1">IFERROR(VLOOKUP($B127,'Institution Evaluation'!$A$55:$F$345,4,0),IFERROR(VLOOKUP($B127,'Privacy Analyst Evaluation'!$A$46:$F$120,4,0),""))&amp;""</f>
        <v/>
      </c>
      <c r="F127" s="66" t="str">
        <f ca="1">IFERROR(VLOOKUP($B127,'Institution Evaluation'!$A$55:$F$345,6,0),IFERROR(VLOOKUP($B127,'Privacy Analyst Evaluation'!$A$46:$F$120,6,0),""))&amp;""</f>
        <v/>
      </c>
      <c r="G127" s="245"/>
      <c r="H127" s="66" t="str">
        <f>IFERROR(IF($H126+1&gt;'(backend scoring)'!$Q$335,"",$H126+1),"")</f>
        <v/>
      </c>
      <c r="I127" s="66" t="e">
        <f t="array" aca="1" ref="I127" ca="1">_xludf.XLOOKUP($H127,'(backend scoring)'!$S$2:$S$333,'(backend scoring)'!$A$2:$A$333,"")</f>
        <v>#NAME?</v>
      </c>
      <c r="J127" s="66" t="str">
        <f ca="1">IFERROR(VLOOKUP($I127,'Institution Evaluation'!$A$55:$F$345,2,0),IFERROR(VLOOKUP($I127,'Privacy Analyst Evaluation'!$A$46:$F$120,2,0),""))</f>
        <v/>
      </c>
      <c r="K127" s="66" t="str">
        <f ca="1">IFERROR(VLOOKUP($I127,'Institution Evaluation'!$A$55:$F$345,3,0),IFERROR(VLOOKUP($I127,'Privacy Analyst Evaluation'!$A$46:$F$120,3,0),""))&amp;""</f>
        <v/>
      </c>
      <c r="L127" s="66" t="str">
        <f ca="1">IFERROR(VLOOKUP($I127,'Institution Evaluation'!$A$55:$F$345,4,0),IFERROR(VLOOKUP($I127,'Privacy Analyst Evaluation'!$A$46:$F$120,4,0),""))&amp;""</f>
        <v/>
      </c>
      <c r="M127" s="66" t="str">
        <f ca="1">IFERROR(VLOOKUP($I127,'Institution Evaluation'!$A$55:$F$345,6,0),IFERROR(VLOOKUP($I127,'Privacy Analyst Evaluation'!$A$46:$F$120,6,0),""))&amp;""</f>
        <v/>
      </c>
    </row>
    <row r="128" spans="1:13" ht="15.75" customHeight="1" x14ac:dyDescent="0.2">
      <c r="A128" s="66" t="str">
        <f>IFERROR(IF($A127+1&gt;'(backend scoring)'!$T$335,"",$A127+1),"")</f>
        <v/>
      </c>
      <c r="B128" s="66" t="e">
        <f t="array" aca="1" ref="B128" ca="1">_xludf.XLOOKUP($A128,'(backend scoring)'!$V$2:$V$333,'(backend scoring)'!$A$2:$A$333,"")</f>
        <v>#NAME?</v>
      </c>
      <c r="C128" s="66" t="str">
        <f ca="1">IFERROR(VLOOKUP($B128,'Institution Evaluation'!$A$55:$F$345,2,0),IFERROR(VLOOKUP($B128,'Privacy Analyst Evaluation'!$A$46:$F$120,2,0),""))&amp;""</f>
        <v/>
      </c>
      <c r="D128" s="66" t="str">
        <f ca="1">IFERROR(VLOOKUP($B128,'Institution Evaluation'!$A$55:$F$345,3,0),IFERROR(VLOOKUP($B128,'Privacy Analyst Evaluation'!$A$46:$F$120,3,0),""))&amp;""</f>
        <v/>
      </c>
      <c r="E128" s="66" t="str">
        <f ca="1">IFERROR(VLOOKUP($B128,'Institution Evaluation'!$A$55:$F$345,4,0),IFERROR(VLOOKUP($B128,'Privacy Analyst Evaluation'!$A$46:$F$120,4,0),""))&amp;""</f>
        <v/>
      </c>
      <c r="F128" s="66" t="str">
        <f ca="1">IFERROR(VLOOKUP($B128,'Institution Evaluation'!$A$55:$F$345,6,0),IFERROR(VLOOKUP($B128,'Privacy Analyst Evaluation'!$A$46:$F$120,6,0),""))&amp;""</f>
        <v/>
      </c>
      <c r="G128" s="245"/>
      <c r="H128" s="66" t="str">
        <f>IFERROR(IF($H127+1&gt;'(backend scoring)'!$Q$335,"",$H127+1),"")</f>
        <v/>
      </c>
      <c r="I128" s="66" t="e">
        <f t="array" aca="1" ref="I128" ca="1">_xludf.XLOOKUP($H128,'(backend scoring)'!$S$2:$S$333,'(backend scoring)'!$A$2:$A$333,"")</f>
        <v>#NAME?</v>
      </c>
      <c r="J128" s="66" t="str">
        <f ca="1">IFERROR(VLOOKUP($I128,'Institution Evaluation'!$A$55:$F$345,2,0),IFERROR(VLOOKUP($I128,'Privacy Analyst Evaluation'!$A$46:$F$120,2,0),""))</f>
        <v/>
      </c>
      <c r="K128" s="66" t="str">
        <f ca="1">IFERROR(VLOOKUP($I128,'Institution Evaluation'!$A$55:$F$345,3,0),IFERROR(VLOOKUP($I128,'Privacy Analyst Evaluation'!$A$46:$F$120,3,0),""))&amp;""</f>
        <v/>
      </c>
      <c r="L128" s="66" t="str">
        <f ca="1">IFERROR(VLOOKUP($I128,'Institution Evaluation'!$A$55:$F$345,4,0),IFERROR(VLOOKUP($I128,'Privacy Analyst Evaluation'!$A$46:$F$120,4,0),""))&amp;""</f>
        <v/>
      </c>
      <c r="M128" s="66" t="str">
        <f ca="1">IFERROR(VLOOKUP($I128,'Institution Evaluation'!$A$55:$F$345,6,0),IFERROR(VLOOKUP($I128,'Privacy Analyst Evaluation'!$A$46:$F$120,6,0),""))&amp;""</f>
        <v/>
      </c>
    </row>
    <row r="129" spans="1:13" ht="15.75" customHeight="1" x14ac:dyDescent="0.2">
      <c r="A129" s="66" t="str">
        <f>IFERROR(IF($A128+1&gt;'(backend scoring)'!$T$335,"",$A128+1),"")</f>
        <v/>
      </c>
      <c r="B129" s="66" t="e">
        <f t="array" aca="1" ref="B129" ca="1">_xludf.XLOOKUP($A129,'(backend scoring)'!$V$2:$V$333,'(backend scoring)'!$A$2:$A$333,"")</f>
        <v>#NAME?</v>
      </c>
      <c r="C129" s="66" t="str">
        <f ca="1">IFERROR(VLOOKUP($B129,'Institution Evaluation'!$A$55:$F$345,2,0),IFERROR(VLOOKUP($B129,'Privacy Analyst Evaluation'!$A$46:$F$120,2,0),""))&amp;""</f>
        <v/>
      </c>
      <c r="D129" s="66" t="str">
        <f ca="1">IFERROR(VLOOKUP($B129,'Institution Evaluation'!$A$55:$F$345,3,0),IFERROR(VLOOKUP($B129,'Privacy Analyst Evaluation'!$A$46:$F$120,3,0),""))&amp;""</f>
        <v/>
      </c>
      <c r="E129" s="66" t="str">
        <f ca="1">IFERROR(VLOOKUP($B129,'Institution Evaluation'!$A$55:$F$345,4,0),IFERROR(VLOOKUP($B129,'Privacy Analyst Evaluation'!$A$46:$F$120,4,0),""))&amp;""</f>
        <v/>
      </c>
      <c r="F129" s="66" t="str">
        <f ca="1">IFERROR(VLOOKUP($B129,'Institution Evaluation'!$A$55:$F$345,6,0),IFERROR(VLOOKUP($B129,'Privacy Analyst Evaluation'!$A$46:$F$120,6,0),""))&amp;""</f>
        <v/>
      </c>
      <c r="G129" s="245"/>
      <c r="H129" s="66" t="str">
        <f>IFERROR(IF($H128+1&gt;'(backend scoring)'!$Q$335,"",$H128+1),"")</f>
        <v/>
      </c>
      <c r="I129" s="66" t="e">
        <f t="array" aca="1" ref="I129" ca="1">_xludf.XLOOKUP($H129,'(backend scoring)'!$S$2:$S$333,'(backend scoring)'!$A$2:$A$333,"")</f>
        <v>#NAME?</v>
      </c>
      <c r="J129" s="66" t="str">
        <f ca="1">IFERROR(VLOOKUP($I129,'Institution Evaluation'!$A$55:$F$345,2,0),IFERROR(VLOOKUP($I129,'Privacy Analyst Evaluation'!$A$46:$F$120,2,0),""))</f>
        <v/>
      </c>
      <c r="K129" s="66" t="str">
        <f ca="1">IFERROR(VLOOKUP($I129,'Institution Evaluation'!$A$55:$F$345,3,0),IFERROR(VLOOKUP($I129,'Privacy Analyst Evaluation'!$A$46:$F$120,3,0),""))&amp;""</f>
        <v/>
      </c>
      <c r="L129" s="66" t="str">
        <f ca="1">IFERROR(VLOOKUP($I129,'Institution Evaluation'!$A$55:$F$345,4,0),IFERROR(VLOOKUP($I129,'Privacy Analyst Evaluation'!$A$46:$F$120,4,0),""))&amp;""</f>
        <v/>
      </c>
      <c r="M129" s="66" t="str">
        <f ca="1">IFERROR(VLOOKUP($I129,'Institution Evaluation'!$A$55:$F$345,6,0),IFERROR(VLOOKUP($I129,'Privacy Analyst Evaluation'!$A$46:$F$120,6,0),""))&amp;""</f>
        <v/>
      </c>
    </row>
    <row r="130" spans="1:13" ht="15.75" customHeight="1" x14ac:dyDescent="0.2">
      <c r="A130" s="66" t="str">
        <f>IFERROR(IF($A129+1&gt;'(backend scoring)'!$T$335,"",$A129+1),"")</f>
        <v/>
      </c>
      <c r="B130" s="66" t="e">
        <f t="array" aca="1" ref="B130" ca="1">_xludf.XLOOKUP($A130,'(backend scoring)'!$V$2:$V$333,'(backend scoring)'!$A$2:$A$333,"")</f>
        <v>#NAME?</v>
      </c>
      <c r="C130" s="66" t="str">
        <f ca="1">IFERROR(VLOOKUP($B130,'Institution Evaluation'!$A$55:$F$345,2,0),IFERROR(VLOOKUP($B130,'Privacy Analyst Evaluation'!$A$46:$F$120,2,0),""))&amp;""</f>
        <v/>
      </c>
      <c r="D130" s="66" t="str">
        <f ca="1">IFERROR(VLOOKUP($B130,'Institution Evaluation'!$A$55:$F$345,3,0),IFERROR(VLOOKUP($B130,'Privacy Analyst Evaluation'!$A$46:$F$120,3,0),""))&amp;""</f>
        <v/>
      </c>
      <c r="E130" s="66" t="str">
        <f ca="1">IFERROR(VLOOKUP($B130,'Institution Evaluation'!$A$55:$F$345,4,0),IFERROR(VLOOKUP($B130,'Privacy Analyst Evaluation'!$A$46:$F$120,4,0),""))&amp;""</f>
        <v/>
      </c>
      <c r="F130" s="66" t="str">
        <f ca="1">IFERROR(VLOOKUP($B130,'Institution Evaluation'!$A$55:$F$345,6,0),IFERROR(VLOOKUP($B130,'Privacy Analyst Evaluation'!$A$46:$F$120,6,0),""))&amp;""</f>
        <v/>
      </c>
      <c r="G130" s="245"/>
      <c r="H130" s="66" t="str">
        <f>IFERROR(IF($H129+1&gt;'(backend scoring)'!$Q$335,"",$H129+1),"")</f>
        <v/>
      </c>
      <c r="I130" s="66" t="e">
        <f t="array" aca="1" ref="I130" ca="1">_xludf.XLOOKUP($H130,'(backend scoring)'!$S$2:$S$333,'(backend scoring)'!$A$2:$A$333,"")</f>
        <v>#NAME?</v>
      </c>
      <c r="J130" s="66" t="str">
        <f ca="1">IFERROR(VLOOKUP($I130,'Institution Evaluation'!$A$55:$F$345,2,0),IFERROR(VLOOKUP($I130,'Privacy Analyst Evaluation'!$A$46:$F$120,2,0),""))</f>
        <v/>
      </c>
      <c r="K130" s="66" t="str">
        <f ca="1">IFERROR(VLOOKUP($I130,'Institution Evaluation'!$A$55:$F$345,3,0),IFERROR(VLOOKUP($I130,'Privacy Analyst Evaluation'!$A$46:$F$120,3,0),""))&amp;""</f>
        <v/>
      </c>
      <c r="L130" s="66" t="str">
        <f ca="1">IFERROR(VLOOKUP($I130,'Institution Evaluation'!$A$55:$F$345,4,0),IFERROR(VLOOKUP($I130,'Privacy Analyst Evaluation'!$A$46:$F$120,4,0),""))&amp;""</f>
        <v/>
      </c>
      <c r="M130" s="66" t="str">
        <f ca="1">IFERROR(VLOOKUP($I130,'Institution Evaluation'!$A$55:$F$345,6,0),IFERROR(VLOOKUP($I130,'Privacy Analyst Evaluation'!$A$46:$F$120,6,0),""))&amp;""</f>
        <v/>
      </c>
    </row>
    <row r="131" spans="1:13" ht="15.75" customHeight="1" x14ac:dyDescent="0.2">
      <c r="A131" s="66" t="str">
        <f>IFERROR(IF($A130+1&gt;'(backend scoring)'!$T$335,"",$A130+1),"")</f>
        <v/>
      </c>
      <c r="B131" s="66" t="e">
        <f t="array" aca="1" ref="B131" ca="1">_xludf.XLOOKUP($A131,'(backend scoring)'!$V$2:$V$333,'(backend scoring)'!$A$2:$A$333,"")</f>
        <v>#NAME?</v>
      </c>
      <c r="C131" s="66" t="str">
        <f ca="1">IFERROR(VLOOKUP($B131,'Institution Evaluation'!$A$55:$F$345,2,0),IFERROR(VLOOKUP($B131,'Privacy Analyst Evaluation'!$A$46:$F$120,2,0),""))&amp;""</f>
        <v/>
      </c>
      <c r="D131" s="66" t="str">
        <f ca="1">IFERROR(VLOOKUP($B131,'Institution Evaluation'!$A$55:$F$345,3,0),IFERROR(VLOOKUP($B131,'Privacy Analyst Evaluation'!$A$46:$F$120,3,0),""))&amp;""</f>
        <v/>
      </c>
      <c r="E131" s="66" t="str">
        <f ca="1">IFERROR(VLOOKUP($B131,'Institution Evaluation'!$A$55:$F$345,4,0),IFERROR(VLOOKUP($B131,'Privacy Analyst Evaluation'!$A$46:$F$120,4,0),""))&amp;""</f>
        <v/>
      </c>
      <c r="F131" s="66" t="str">
        <f ca="1">IFERROR(VLOOKUP($B131,'Institution Evaluation'!$A$55:$F$345,6,0),IFERROR(VLOOKUP($B131,'Privacy Analyst Evaluation'!$A$46:$F$120,6,0),""))&amp;""</f>
        <v/>
      </c>
      <c r="G131" s="245"/>
      <c r="H131" s="66" t="str">
        <f>IFERROR(IF($H130+1&gt;'(backend scoring)'!$Q$335,"",$H130+1),"")</f>
        <v/>
      </c>
      <c r="I131" s="66" t="e">
        <f t="array" aca="1" ref="I131" ca="1">_xludf.XLOOKUP($H131,'(backend scoring)'!$S$2:$S$333,'(backend scoring)'!$A$2:$A$333,"")</f>
        <v>#NAME?</v>
      </c>
      <c r="J131" s="66" t="str">
        <f ca="1">IFERROR(VLOOKUP($I131,'Institution Evaluation'!$A$55:$F$345,2,0),IFERROR(VLOOKUP($I131,'Privacy Analyst Evaluation'!$A$46:$F$120,2,0),""))</f>
        <v/>
      </c>
      <c r="K131" s="66" t="str">
        <f ca="1">IFERROR(VLOOKUP($I131,'Institution Evaluation'!$A$55:$F$345,3,0),IFERROR(VLOOKUP($I131,'Privacy Analyst Evaluation'!$A$46:$F$120,3,0),""))&amp;""</f>
        <v/>
      </c>
      <c r="L131" s="66" t="str">
        <f ca="1">IFERROR(VLOOKUP($I131,'Institution Evaluation'!$A$55:$F$345,4,0),IFERROR(VLOOKUP($I131,'Privacy Analyst Evaluation'!$A$46:$F$120,4,0),""))&amp;""</f>
        <v/>
      </c>
      <c r="M131" s="66" t="str">
        <f ca="1">IFERROR(VLOOKUP($I131,'Institution Evaluation'!$A$55:$F$345,6,0),IFERROR(VLOOKUP($I131,'Privacy Analyst Evaluation'!$A$46:$F$120,6,0),""))&amp;""</f>
        <v/>
      </c>
    </row>
    <row r="132" spans="1:13" ht="15.75" customHeight="1" x14ac:dyDescent="0.2">
      <c r="A132" s="66" t="str">
        <f>IFERROR(IF($A131+1&gt;'(backend scoring)'!$T$335,"",$A131+1),"")</f>
        <v/>
      </c>
      <c r="B132" s="66" t="e">
        <f t="array" aca="1" ref="B132" ca="1">_xludf.XLOOKUP($A132,'(backend scoring)'!$V$2:$V$333,'(backend scoring)'!$A$2:$A$333,"")</f>
        <v>#NAME?</v>
      </c>
      <c r="C132" s="66" t="str">
        <f ca="1">IFERROR(VLOOKUP($B132,'Institution Evaluation'!$A$55:$F$345,2,0),IFERROR(VLOOKUP($B132,'Privacy Analyst Evaluation'!$A$46:$F$120,2,0),""))&amp;""</f>
        <v/>
      </c>
      <c r="D132" s="66" t="str">
        <f ca="1">IFERROR(VLOOKUP($B132,'Institution Evaluation'!$A$55:$F$345,3,0),IFERROR(VLOOKUP($B132,'Privacy Analyst Evaluation'!$A$46:$F$120,3,0),""))&amp;""</f>
        <v/>
      </c>
      <c r="E132" s="66" t="str">
        <f ca="1">IFERROR(VLOOKUP($B132,'Institution Evaluation'!$A$55:$F$345,4,0),IFERROR(VLOOKUP($B132,'Privacy Analyst Evaluation'!$A$46:$F$120,4,0),""))&amp;""</f>
        <v/>
      </c>
      <c r="F132" s="66" t="str">
        <f ca="1">IFERROR(VLOOKUP($B132,'Institution Evaluation'!$A$55:$F$345,6,0),IFERROR(VLOOKUP($B132,'Privacy Analyst Evaluation'!$A$46:$F$120,6,0),""))&amp;""</f>
        <v/>
      </c>
      <c r="G132" s="245"/>
      <c r="H132" s="66" t="str">
        <f>IFERROR(IF($H131+1&gt;'(backend scoring)'!$Q$335,"",$H131+1),"")</f>
        <v/>
      </c>
      <c r="I132" s="66" t="e">
        <f t="array" aca="1" ref="I132" ca="1">_xludf.XLOOKUP($H132,'(backend scoring)'!$S$2:$S$333,'(backend scoring)'!$A$2:$A$333,"")</f>
        <v>#NAME?</v>
      </c>
      <c r="J132" s="66" t="str">
        <f ca="1">IFERROR(VLOOKUP($I132,'Institution Evaluation'!$A$55:$F$345,2,0),IFERROR(VLOOKUP($I132,'Privacy Analyst Evaluation'!$A$46:$F$120,2,0),""))</f>
        <v/>
      </c>
      <c r="K132" s="66" t="str">
        <f ca="1">IFERROR(VLOOKUP($I132,'Institution Evaluation'!$A$55:$F$345,3,0),IFERROR(VLOOKUP($I132,'Privacy Analyst Evaluation'!$A$46:$F$120,3,0),""))&amp;""</f>
        <v/>
      </c>
      <c r="L132" s="66" t="str">
        <f ca="1">IFERROR(VLOOKUP($I132,'Institution Evaluation'!$A$55:$F$345,4,0),IFERROR(VLOOKUP($I132,'Privacy Analyst Evaluation'!$A$46:$F$120,4,0),""))&amp;""</f>
        <v/>
      </c>
      <c r="M132" s="66" t="str">
        <f ca="1">IFERROR(VLOOKUP($I132,'Institution Evaluation'!$A$55:$F$345,6,0),IFERROR(VLOOKUP($I132,'Privacy Analyst Evaluation'!$A$46:$F$120,6,0),""))&amp;""</f>
        <v/>
      </c>
    </row>
    <row r="133" spans="1:13" ht="15.75" customHeight="1" x14ac:dyDescent="0.2">
      <c r="A133" s="66" t="str">
        <f>IFERROR(IF($A132+1&gt;'(backend scoring)'!$T$335,"",$A132+1),"")</f>
        <v/>
      </c>
      <c r="B133" s="66" t="e">
        <f t="array" aca="1" ref="B133" ca="1">_xludf.XLOOKUP($A133,'(backend scoring)'!$V$2:$V$333,'(backend scoring)'!$A$2:$A$333,"")</f>
        <v>#NAME?</v>
      </c>
      <c r="C133" s="66" t="str">
        <f ca="1">IFERROR(VLOOKUP($B133,'Institution Evaluation'!$A$55:$F$345,2,0),IFERROR(VLOOKUP($B133,'Privacy Analyst Evaluation'!$A$46:$F$120,2,0),""))&amp;""</f>
        <v/>
      </c>
      <c r="D133" s="66" t="str">
        <f ca="1">IFERROR(VLOOKUP($B133,'Institution Evaluation'!$A$55:$F$345,3,0),IFERROR(VLOOKUP($B133,'Privacy Analyst Evaluation'!$A$46:$F$120,3,0),""))&amp;""</f>
        <v/>
      </c>
      <c r="E133" s="66" t="str">
        <f ca="1">IFERROR(VLOOKUP($B133,'Institution Evaluation'!$A$55:$F$345,4,0),IFERROR(VLOOKUP($B133,'Privacy Analyst Evaluation'!$A$46:$F$120,4,0),""))&amp;""</f>
        <v/>
      </c>
      <c r="F133" s="66" t="str">
        <f ca="1">IFERROR(VLOOKUP($B133,'Institution Evaluation'!$A$55:$F$345,6,0),IFERROR(VLOOKUP($B133,'Privacy Analyst Evaluation'!$A$46:$F$120,6,0),""))&amp;""</f>
        <v/>
      </c>
      <c r="G133" s="245"/>
      <c r="H133" s="66" t="str">
        <f>IFERROR(IF($H132+1&gt;'(backend scoring)'!$Q$335,"",$H132+1),"")</f>
        <v/>
      </c>
      <c r="I133" s="66" t="e">
        <f t="array" aca="1" ref="I133" ca="1">_xludf.XLOOKUP($H133,'(backend scoring)'!$S$2:$S$333,'(backend scoring)'!$A$2:$A$333,"")</f>
        <v>#NAME?</v>
      </c>
      <c r="J133" s="66" t="str">
        <f ca="1">IFERROR(VLOOKUP($I133,'Institution Evaluation'!$A$55:$F$345,2,0),IFERROR(VLOOKUP($I133,'Privacy Analyst Evaluation'!$A$46:$F$120,2,0),""))</f>
        <v/>
      </c>
      <c r="K133" s="66" t="str">
        <f ca="1">IFERROR(VLOOKUP($I133,'Institution Evaluation'!$A$55:$F$345,3,0),IFERROR(VLOOKUP($I133,'Privacy Analyst Evaluation'!$A$46:$F$120,3,0),""))&amp;""</f>
        <v/>
      </c>
      <c r="L133" s="66" t="str">
        <f ca="1">IFERROR(VLOOKUP($I133,'Institution Evaluation'!$A$55:$F$345,4,0),IFERROR(VLOOKUP($I133,'Privacy Analyst Evaluation'!$A$46:$F$120,4,0),""))&amp;""</f>
        <v/>
      </c>
      <c r="M133" s="66" t="str">
        <f ca="1">IFERROR(VLOOKUP($I133,'Institution Evaluation'!$A$55:$F$345,6,0),IFERROR(VLOOKUP($I133,'Privacy Analyst Evaluation'!$A$46:$F$120,6,0),""))&amp;""</f>
        <v/>
      </c>
    </row>
    <row r="134" spans="1:13" ht="15.75" customHeight="1" x14ac:dyDescent="0.2">
      <c r="A134" s="66" t="str">
        <f>IFERROR(IF($A133+1&gt;'(backend scoring)'!$T$335,"",$A133+1),"")</f>
        <v/>
      </c>
      <c r="B134" s="66" t="e">
        <f t="array" aca="1" ref="B134" ca="1">_xludf.XLOOKUP($A134,'(backend scoring)'!$V$2:$V$333,'(backend scoring)'!$A$2:$A$333,"")</f>
        <v>#NAME?</v>
      </c>
      <c r="C134" s="66" t="str">
        <f ca="1">IFERROR(VLOOKUP($B134,'Institution Evaluation'!$A$55:$F$345,2,0),IFERROR(VLOOKUP($B134,'Privacy Analyst Evaluation'!$A$46:$F$120,2,0),""))&amp;""</f>
        <v/>
      </c>
      <c r="D134" s="66" t="str">
        <f ca="1">IFERROR(VLOOKUP($B134,'Institution Evaluation'!$A$55:$F$345,3,0),IFERROR(VLOOKUP($B134,'Privacy Analyst Evaluation'!$A$46:$F$120,3,0),""))&amp;""</f>
        <v/>
      </c>
      <c r="E134" s="66" t="str">
        <f ca="1">IFERROR(VLOOKUP($B134,'Institution Evaluation'!$A$55:$F$345,4,0),IFERROR(VLOOKUP($B134,'Privacy Analyst Evaluation'!$A$46:$F$120,4,0),""))&amp;""</f>
        <v/>
      </c>
      <c r="F134" s="66" t="str">
        <f ca="1">IFERROR(VLOOKUP($B134,'Institution Evaluation'!$A$55:$F$345,6,0),IFERROR(VLOOKUP($B134,'Privacy Analyst Evaluation'!$A$46:$F$120,6,0),""))&amp;""</f>
        <v/>
      </c>
      <c r="G134" s="245"/>
      <c r="H134" s="66" t="str">
        <f>IFERROR(IF($H133+1&gt;'(backend scoring)'!$Q$335,"",$H133+1),"")</f>
        <v/>
      </c>
      <c r="I134" s="66" t="e">
        <f t="array" aca="1" ref="I134" ca="1">_xludf.XLOOKUP($H134,'(backend scoring)'!$S$2:$S$333,'(backend scoring)'!$A$2:$A$333,"")</f>
        <v>#NAME?</v>
      </c>
      <c r="J134" s="66" t="str">
        <f ca="1">IFERROR(VLOOKUP($I134,'Institution Evaluation'!$A$55:$F$345,2,0),IFERROR(VLOOKUP($I134,'Privacy Analyst Evaluation'!$A$46:$F$120,2,0),""))</f>
        <v/>
      </c>
      <c r="K134" s="66" t="str">
        <f ca="1">IFERROR(VLOOKUP($I134,'Institution Evaluation'!$A$55:$F$345,3,0),IFERROR(VLOOKUP($I134,'Privacy Analyst Evaluation'!$A$46:$F$120,3,0),""))&amp;""</f>
        <v/>
      </c>
      <c r="L134" s="66" t="str">
        <f ca="1">IFERROR(VLOOKUP($I134,'Institution Evaluation'!$A$55:$F$345,4,0),IFERROR(VLOOKUP($I134,'Privacy Analyst Evaluation'!$A$46:$F$120,4,0),""))&amp;""</f>
        <v/>
      </c>
      <c r="M134" s="66" t="str">
        <f ca="1">IFERROR(VLOOKUP($I134,'Institution Evaluation'!$A$55:$F$345,6,0),IFERROR(VLOOKUP($I134,'Privacy Analyst Evaluation'!$A$46:$F$120,6,0),""))&amp;""</f>
        <v/>
      </c>
    </row>
    <row r="135" spans="1:13" ht="15.75" customHeight="1" x14ac:dyDescent="0.2">
      <c r="A135" s="66" t="str">
        <f>IFERROR(IF($A134+1&gt;'(backend scoring)'!$T$335,"",$A134+1),"")</f>
        <v/>
      </c>
      <c r="B135" s="66" t="e">
        <f t="array" aca="1" ref="B135" ca="1">_xludf.XLOOKUP($A135,'(backend scoring)'!$V$2:$V$333,'(backend scoring)'!$A$2:$A$333,"")</f>
        <v>#NAME?</v>
      </c>
      <c r="C135" s="66" t="str">
        <f ca="1">IFERROR(VLOOKUP($B135,'Institution Evaluation'!$A$55:$F$345,2,0),IFERROR(VLOOKUP($B135,'Privacy Analyst Evaluation'!$A$46:$F$120,2,0),""))&amp;""</f>
        <v/>
      </c>
      <c r="D135" s="66" t="str">
        <f ca="1">IFERROR(VLOOKUP($B135,'Institution Evaluation'!$A$55:$F$345,3,0),IFERROR(VLOOKUP($B135,'Privacy Analyst Evaluation'!$A$46:$F$120,3,0),""))&amp;""</f>
        <v/>
      </c>
      <c r="E135" s="66" t="str">
        <f ca="1">IFERROR(VLOOKUP($B135,'Institution Evaluation'!$A$55:$F$345,4,0),IFERROR(VLOOKUP($B135,'Privacy Analyst Evaluation'!$A$46:$F$120,4,0),""))&amp;""</f>
        <v/>
      </c>
      <c r="F135" s="66" t="str">
        <f ca="1">IFERROR(VLOOKUP($B135,'Institution Evaluation'!$A$55:$F$345,6,0),IFERROR(VLOOKUP($B135,'Privacy Analyst Evaluation'!$A$46:$F$120,6,0),""))&amp;""</f>
        <v/>
      </c>
      <c r="G135" s="245"/>
      <c r="H135" s="66" t="str">
        <f>IFERROR(IF($H134+1&gt;'(backend scoring)'!$Q$335,"",$H134+1),"")</f>
        <v/>
      </c>
      <c r="I135" s="66" t="e">
        <f t="array" aca="1" ref="I135" ca="1">_xludf.XLOOKUP($H135,'(backend scoring)'!$S$2:$S$333,'(backend scoring)'!$A$2:$A$333,"")</f>
        <v>#NAME?</v>
      </c>
      <c r="J135" s="66" t="str">
        <f ca="1">IFERROR(VLOOKUP($I135,'Institution Evaluation'!$A$55:$F$345,2,0),IFERROR(VLOOKUP($I135,'Privacy Analyst Evaluation'!$A$46:$F$120,2,0),""))</f>
        <v/>
      </c>
      <c r="K135" s="66" t="str">
        <f ca="1">IFERROR(VLOOKUP($I135,'Institution Evaluation'!$A$55:$F$345,3,0),IFERROR(VLOOKUP($I135,'Privacy Analyst Evaluation'!$A$46:$F$120,3,0),""))&amp;""</f>
        <v/>
      </c>
      <c r="L135" s="66" t="str">
        <f ca="1">IFERROR(VLOOKUP($I135,'Institution Evaluation'!$A$55:$F$345,4,0),IFERROR(VLOOKUP($I135,'Privacy Analyst Evaluation'!$A$46:$F$120,4,0),""))&amp;""</f>
        <v/>
      </c>
      <c r="M135" s="66" t="str">
        <f ca="1">IFERROR(VLOOKUP($I135,'Institution Evaluation'!$A$55:$F$345,6,0),IFERROR(VLOOKUP($I135,'Privacy Analyst Evaluation'!$A$46:$F$120,6,0),""))&amp;""</f>
        <v/>
      </c>
    </row>
    <row r="136" spans="1:13" ht="15.75" customHeight="1" x14ac:dyDescent="0.2">
      <c r="A136" s="66" t="str">
        <f>IFERROR(IF($A135+1&gt;'(backend scoring)'!$T$335,"",$A135+1),"")</f>
        <v/>
      </c>
      <c r="B136" s="66" t="e">
        <f t="array" aca="1" ref="B136" ca="1">_xludf.XLOOKUP($A136,'(backend scoring)'!$V$2:$V$333,'(backend scoring)'!$A$2:$A$333,"")</f>
        <v>#NAME?</v>
      </c>
      <c r="C136" s="66" t="str">
        <f ca="1">IFERROR(VLOOKUP($B136,'Institution Evaluation'!$A$55:$F$345,2,0),IFERROR(VLOOKUP($B136,'Privacy Analyst Evaluation'!$A$46:$F$120,2,0),""))&amp;""</f>
        <v/>
      </c>
      <c r="D136" s="66" t="str">
        <f ca="1">IFERROR(VLOOKUP($B136,'Institution Evaluation'!$A$55:$F$345,3,0),IFERROR(VLOOKUP($B136,'Privacy Analyst Evaluation'!$A$46:$F$120,3,0),""))&amp;""</f>
        <v/>
      </c>
      <c r="E136" s="66" t="str">
        <f ca="1">IFERROR(VLOOKUP($B136,'Institution Evaluation'!$A$55:$F$345,4,0),IFERROR(VLOOKUP($B136,'Privacy Analyst Evaluation'!$A$46:$F$120,4,0),""))&amp;""</f>
        <v/>
      </c>
      <c r="F136" s="66" t="str">
        <f ca="1">IFERROR(VLOOKUP($B136,'Institution Evaluation'!$A$55:$F$345,6,0),IFERROR(VLOOKUP($B136,'Privacy Analyst Evaluation'!$A$46:$F$120,6,0),""))&amp;""</f>
        <v/>
      </c>
      <c r="G136" s="245"/>
      <c r="H136" s="66" t="str">
        <f>IFERROR(IF($H135+1&gt;'(backend scoring)'!$Q$335,"",$H135+1),"")</f>
        <v/>
      </c>
      <c r="I136" s="66" t="e">
        <f t="array" aca="1" ref="I136" ca="1">_xludf.XLOOKUP($H136,'(backend scoring)'!$S$2:$S$333,'(backend scoring)'!$A$2:$A$333,"")</f>
        <v>#NAME?</v>
      </c>
      <c r="J136" s="66" t="str">
        <f ca="1">IFERROR(VLOOKUP($I136,'Institution Evaluation'!$A$55:$F$345,2,0),IFERROR(VLOOKUP($I136,'Privacy Analyst Evaluation'!$A$46:$F$120,2,0),""))</f>
        <v/>
      </c>
      <c r="K136" s="66" t="str">
        <f ca="1">IFERROR(VLOOKUP($I136,'Institution Evaluation'!$A$55:$F$345,3,0),IFERROR(VLOOKUP($I136,'Privacy Analyst Evaluation'!$A$46:$F$120,3,0),""))&amp;""</f>
        <v/>
      </c>
      <c r="L136" s="66" t="str">
        <f ca="1">IFERROR(VLOOKUP($I136,'Institution Evaluation'!$A$55:$F$345,4,0),IFERROR(VLOOKUP($I136,'Privacy Analyst Evaluation'!$A$46:$F$120,4,0),""))&amp;""</f>
        <v/>
      </c>
      <c r="M136" s="66" t="str">
        <f ca="1">IFERROR(VLOOKUP($I136,'Institution Evaluation'!$A$55:$F$345,6,0),IFERROR(VLOOKUP($I136,'Privacy Analyst Evaluation'!$A$46:$F$120,6,0),""))&amp;""</f>
        <v/>
      </c>
    </row>
    <row r="137" spans="1:13" ht="15.75" customHeight="1" x14ac:dyDescent="0.2">
      <c r="A137" s="66" t="str">
        <f>IFERROR(IF($A136+1&gt;'(backend scoring)'!$T$335,"",$A136+1),"")</f>
        <v/>
      </c>
      <c r="B137" s="66" t="e">
        <f t="array" aca="1" ref="B137" ca="1">_xludf.XLOOKUP($A137,'(backend scoring)'!$V$2:$V$333,'(backend scoring)'!$A$2:$A$333,"")</f>
        <v>#NAME?</v>
      </c>
      <c r="C137" s="66" t="str">
        <f ca="1">IFERROR(VLOOKUP($B137,'Institution Evaluation'!$A$55:$F$345,2,0),IFERROR(VLOOKUP($B137,'Privacy Analyst Evaluation'!$A$46:$F$120,2,0),""))&amp;""</f>
        <v/>
      </c>
      <c r="D137" s="66" t="str">
        <f ca="1">IFERROR(VLOOKUP($B137,'Institution Evaluation'!$A$55:$F$345,3,0),IFERROR(VLOOKUP($B137,'Privacy Analyst Evaluation'!$A$46:$F$120,3,0),""))&amp;""</f>
        <v/>
      </c>
      <c r="E137" s="66" t="str">
        <f ca="1">IFERROR(VLOOKUP($B137,'Institution Evaluation'!$A$55:$F$345,4,0),IFERROR(VLOOKUP($B137,'Privacy Analyst Evaluation'!$A$46:$F$120,4,0),""))&amp;""</f>
        <v/>
      </c>
      <c r="F137" s="66" t="str">
        <f ca="1">IFERROR(VLOOKUP($B137,'Institution Evaluation'!$A$55:$F$345,6,0),IFERROR(VLOOKUP($B137,'Privacy Analyst Evaluation'!$A$46:$F$120,6,0),""))&amp;""</f>
        <v/>
      </c>
      <c r="G137" s="245"/>
      <c r="H137" s="66" t="str">
        <f>IFERROR(IF($H136+1&gt;'(backend scoring)'!$Q$335,"",$H136+1),"")</f>
        <v/>
      </c>
      <c r="I137" s="66" t="e">
        <f t="array" aca="1" ref="I137" ca="1">_xludf.XLOOKUP($H137,'(backend scoring)'!$S$2:$S$333,'(backend scoring)'!$A$2:$A$333,"")</f>
        <v>#NAME?</v>
      </c>
      <c r="J137" s="66" t="str">
        <f ca="1">IFERROR(VLOOKUP($I137,'Institution Evaluation'!$A$55:$F$345,2,0),IFERROR(VLOOKUP($I137,'Privacy Analyst Evaluation'!$A$46:$F$120,2,0),""))</f>
        <v/>
      </c>
      <c r="K137" s="66" t="str">
        <f ca="1">IFERROR(VLOOKUP($I137,'Institution Evaluation'!$A$55:$F$345,3,0),IFERROR(VLOOKUP($I137,'Privacy Analyst Evaluation'!$A$46:$F$120,3,0),""))&amp;""</f>
        <v/>
      </c>
      <c r="L137" s="66" t="str">
        <f ca="1">IFERROR(VLOOKUP($I137,'Institution Evaluation'!$A$55:$F$345,4,0),IFERROR(VLOOKUP($I137,'Privacy Analyst Evaluation'!$A$46:$F$120,4,0),""))&amp;""</f>
        <v/>
      </c>
      <c r="M137" s="66" t="str">
        <f ca="1">IFERROR(VLOOKUP($I137,'Institution Evaluation'!$A$55:$F$345,6,0),IFERROR(VLOOKUP($I137,'Privacy Analyst Evaluation'!$A$46:$F$120,6,0),""))&amp;""</f>
        <v/>
      </c>
    </row>
    <row r="138" spans="1:13" ht="15.75" customHeight="1" x14ac:dyDescent="0.2">
      <c r="A138" s="66" t="str">
        <f>IFERROR(IF($A137+1&gt;'(backend scoring)'!$T$335,"",$A137+1),"")</f>
        <v/>
      </c>
      <c r="B138" s="66" t="e">
        <f t="array" aca="1" ref="B138" ca="1">_xludf.XLOOKUP($A138,'(backend scoring)'!$V$2:$V$333,'(backend scoring)'!$A$2:$A$333,"")</f>
        <v>#NAME?</v>
      </c>
      <c r="C138" s="66" t="str">
        <f ca="1">IFERROR(VLOOKUP($B138,'Institution Evaluation'!$A$55:$F$345,2,0),IFERROR(VLOOKUP($B138,'Privacy Analyst Evaluation'!$A$46:$F$120,2,0),""))&amp;""</f>
        <v/>
      </c>
      <c r="D138" s="66" t="str">
        <f ca="1">IFERROR(VLOOKUP($B138,'Institution Evaluation'!$A$55:$F$345,3,0),IFERROR(VLOOKUP($B138,'Privacy Analyst Evaluation'!$A$46:$F$120,3,0),""))&amp;""</f>
        <v/>
      </c>
      <c r="E138" s="66" t="str">
        <f ca="1">IFERROR(VLOOKUP($B138,'Institution Evaluation'!$A$55:$F$345,4,0),IFERROR(VLOOKUP($B138,'Privacy Analyst Evaluation'!$A$46:$F$120,4,0),""))&amp;""</f>
        <v/>
      </c>
      <c r="F138" s="66" t="str">
        <f ca="1">IFERROR(VLOOKUP($B138,'Institution Evaluation'!$A$55:$F$345,6,0),IFERROR(VLOOKUP($B138,'Privacy Analyst Evaluation'!$A$46:$F$120,6,0),""))&amp;""</f>
        <v/>
      </c>
      <c r="G138" s="245"/>
      <c r="H138" s="66" t="str">
        <f>IFERROR(IF($H137+1&gt;'(backend scoring)'!$Q$335,"",$H137+1),"")</f>
        <v/>
      </c>
      <c r="I138" s="66" t="e">
        <f t="array" aca="1" ref="I138" ca="1">_xludf.XLOOKUP($H138,'(backend scoring)'!$S$2:$S$333,'(backend scoring)'!$A$2:$A$333,"")</f>
        <v>#NAME?</v>
      </c>
      <c r="J138" s="66" t="str">
        <f ca="1">IFERROR(VLOOKUP($I138,'Institution Evaluation'!$A$55:$F$345,2,0),IFERROR(VLOOKUP($I138,'Privacy Analyst Evaluation'!$A$46:$F$120,2,0),""))</f>
        <v/>
      </c>
      <c r="K138" s="66" t="str">
        <f ca="1">IFERROR(VLOOKUP($I138,'Institution Evaluation'!$A$55:$F$345,3,0),IFERROR(VLOOKUP($I138,'Privacy Analyst Evaluation'!$A$46:$F$120,3,0),""))&amp;""</f>
        <v/>
      </c>
      <c r="L138" s="66" t="str">
        <f ca="1">IFERROR(VLOOKUP($I138,'Institution Evaluation'!$A$55:$F$345,4,0),IFERROR(VLOOKUP($I138,'Privacy Analyst Evaluation'!$A$46:$F$120,4,0),""))&amp;""</f>
        <v/>
      </c>
      <c r="M138" s="66" t="str">
        <f ca="1">IFERROR(VLOOKUP($I138,'Institution Evaluation'!$A$55:$F$345,6,0),IFERROR(VLOOKUP($I138,'Privacy Analyst Evaluation'!$A$46:$F$120,6,0),""))&amp;""</f>
        <v/>
      </c>
    </row>
    <row r="139" spans="1:13" ht="15.75" customHeight="1" x14ac:dyDescent="0.2">
      <c r="A139" s="66" t="str">
        <f>IFERROR(IF($A138+1&gt;'(backend scoring)'!$T$335,"",$A138+1),"")</f>
        <v/>
      </c>
      <c r="B139" s="66" t="e">
        <f t="array" aca="1" ref="B139" ca="1">_xludf.XLOOKUP($A139,'(backend scoring)'!$V$2:$V$333,'(backend scoring)'!$A$2:$A$333,"")</f>
        <v>#NAME?</v>
      </c>
      <c r="C139" s="66" t="str">
        <f ca="1">IFERROR(VLOOKUP($B139,'Institution Evaluation'!$A$55:$F$345,2,0),IFERROR(VLOOKUP($B139,'Privacy Analyst Evaluation'!$A$46:$F$120,2,0),""))&amp;""</f>
        <v/>
      </c>
      <c r="D139" s="66" t="str">
        <f ca="1">IFERROR(VLOOKUP($B139,'Institution Evaluation'!$A$55:$F$345,3,0),IFERROR(VLOOKUP($B139,'Privacy Analyst Evaluation'!$A$46:$F$120,3,0),""))&amp;""</f>
        <v/>
      </c>
      <c r="E139" s="66" t="str">
        <f ca="1">IFERROR(VLOOKUP($B139,'Institution Evaluation'!$A$55:$F$345,4,0),IFERROR(VLOOKUP($B139,'Privacy Analyst Evaluation'!$A$46:$F$120,4,0),""))&amp;""</f>
        <v/>
      </c>
      <c r="F139" s="66" t="str">
        <f ca="1">IFERROR(VLOOKUP($B139,'Institution Evaluation'!$A$55:$F$345,6,0),IFERROR(VLOOKUP($B139,'Privacy Analyst Evaluation'!$A$46:$F$120,6,0),""))&amp;""</f>
        <v/>
      </c>
      <c r="G139" s="245"/>
      <c r="H139" s="66" t="str">
        <f>IFERROR(IF($H138+1&gt;'(backend scoring)'!$Q$335,"",$H138+1),"")</f>
        <v/>
      </c>
      <c r="I139" s="66" t="e">
        <f t="array" aca="1" ref="I139" ca="1">_xludf.XLOOKUP($H139,'(backend scoring)'!$S$2:$S$333,'(backend scoring)'!$A$2:$A$333,"")</f>
        <v>#NAME?</v>
      </c>
      <c r="J139" s="66" t="str">
        <f ca="1">IFERROR(VLOOKUP($I139,'Institution Evaluation'!$A$55:$F$345,2,0),IFERROR(VLOOKUP($I139,'Privacy Analyst Evaluation'!$A$46:$F$120,2,0),""))</f>
        <v/>
      </c>
      <c r="K139" s="66" t="str">
        <f ca="1">IFERROR(VLOOKUP($I139,'Institution Evaluation'!$A$55:$F$345,3,0),IFERROR(VLOOKUP($I139,'Privacy Analyst Evaluation'!$A$46:$F$120,3,0),""))&amp;""</f>
        <v/>
      </c>
      <c r="L139" s="66" t="str">
        <f ca="1">IFERROR(VLOOKUP($I139,'Institution Evaluation'!$A$55:$F$345,4,0),IFERROR(VLOOKUP($I139,'Privacy Analyst Evaluation'!$A$46:$F$120,4,0),""))&amp;""</f>
        <v/>
      </c>
      <c r="M139" s="66" t="str">
        <f ca="1">IFERROR(VLOOKUP($I139,'Institution Evaluation'!$A$55:$F$345,6,0),IFERROR(VLOOKUP($I139,'Privacy Analyst Evaluation'!$A$46:$F$120,6,0),""))&amp;""</f>
        <v/>
      </c>
    </row>
    <row r="140" spans="1:13" ht="15.75" customHeight="1" x14ac:dyDescent="0.2">
      <c r="A140" s="66" t="str">
        <f>IFERROR(IF($A139+1&gt;'(backend scoring)'!$T$335,"",$A139+1),"")</f>
        <v/>
      </c>
      <c r="B140" s="66" t="e">
        <f t="array" aca="1" ref="B140" ca="1">_xludf.XLOOKUP($A140,'(backend scoring)'!$V$2:$V$333,'(backend scoring)'!$A$2:$A$333,"")</f>
        <v>#NAME?</v>
      </c>
      <c r="C140" s="66" t="str">
        <f ca="1">IFERROR(VLOOKUP($B140,'Institution Evaluation'!$A$55:$F$345,2,0),IFERROR(VLOOKUP($B140,'Privacy Analyst Evaluation'!$A$46:$F$120,2,0),""))&amp;""</f>
        <v/>
      </c>
      <c r="D140" s="66" t="str">
        <f ca="1">IFERROR(VLOOKUP($B140,'Institution Evaluation'!$A$55:$F$345,3,0),IFERROR(VLOOKUP($B140,'Privacy Analyst Evaluation'!$A$46:$F$120,3,0),""))&amp;""</f>
        <v/>
      </c>
      <c r="E140" s="66" t="str">
        <f ca="1">IFERROR(VLOOKUP($B140,'Institution Evaluation'!$A$55:$F$345,4,0),IFERROR(VLOOKUP($B140,'Privacy Analyst Evaluation'!$A$46:$F$120,4,0),""))&amp;""</f>
        <v/>
      </c>
      <c r="F140" s="66" t="str">
        <f ca="1">IFERROR(VLOOKUP($B140,'Institution Evaluation'!$A$55:$F$345,6,0),IFERROR(VLOOKUP($B140,'Privacy Analyst Evaluation'!$A$46:$F$120,6,0),""))&amp;""</f>
        <v/>
      </c>
      <c r="G140" s="245"/>
      <c r="H140" s="66" t="str">
        <f>IFERROR(IF($H139+1&gt;'(backend scoring)'!$Q$335,"",$H139+1),"")</f>
        <v/>
      </c>
      <c r="I140" s="66" t="e">
        <f t="array" aca="1" ref="I140" ca="1">_xludf.XLOOKUP($H140,'(backend scoring)'!$S$2:$S$333,'(backend scoring)'!$A$2:$A$333,"")</f>
        <v>#NAME?</v>
      </c>
      <c r="J140" s="66" t="str">
        <f ca="1">IFERROR(VLOOKUP($I140,'Institution Evaluation'!$A$55:$F$345,2,0),IFERROR(VLOOKUP($I140,'Privacy Analyst Evaluation'!$A$46:$F$120,2,0),""))</f>
        <v/>
      </c>
      <c r="K140" s="66" t="str">
        <f ca="1">IFERROR(VLOOKUP($I140,'Institution Evaluation'!$A$55:$F$345,3,0),IFERROR(VLOOKUP($I140,'Privacy Analyst Evaluation'!$A$46:$F$120,3,0),""))&amp;""</f>
        <v/>
      </c>
      <c r="L140" s="66" t="str">
        <f ca="1">IFERROR(VLOOKUP($I140,'Institution Evaluation'!$A$55:$F$345,4,0),IFERROR(VLOOKUP($I140,'Privacy Analyst Evaluation'!$A$46:$F$120,4,0),""))&amp;""</f>
        <v/>
      </c>
      <c r="M140" s="66" t="str">
        <f ca="1">IFERROR(VLOOKUP($I140,'Institution Evaluation'!$A$55:$F$345,6,0),IFERROR(VLOOKUP($I140,'Privacy Analyst Evaluation'!$A$46:$F$120,6,0),""))&amp;""</f>
        <v/>
      </c>
    </row>
    <row r="141" spans="1:13" ht="15.75" customHeight="1" x14ac:dyDescent="0.2">
      <c r="A141" s="66" t="str">
        <f>IFERROR(IF($A140+1&gt;'(backend scoring)'!$T$335,"",$A140+1),"")</f>
        <v/>
      </c>
      <c r="B141" s="66" t="e">
        <f t="array" aca="1" ref="B141" ca="1">_xludf.XLOOKUP($A141,'(backend scoring)'!$V$2:$V$333,'(backend scoring)'!$A$2:$A$333,"")</f>
        <v>#NAME?</v>
      </c>
      <c r="C141" s="66" t="str">
        <f ca="1">IFERROR(VLOOKUP($B141,'Institution Evaluation'!$A$55:$F$345,2,0),IFERROR(VLOOKUP($B141,'Privacy Analyst Evaluation'!$A$46:$F$120,2,0),""))&amp;""</f>
        <v/>
      </c>
      <c r="D141" s="66" t="str">
        <f ca="1">IFERROR(VLOOKUP($B141,'Institution Evaluation'!$A$55:$F$345,3,0),IFERROR(VLOOKUP($B141,'Privacy Analyst Evaluation'!$A$46:$F$120,3,0),""))&amp;""</f>
        <v/>
      </c>
      <c r="E141" s="66" t="str">
        <f ca="1">IFERROR(VLOOKUP($B141,'Institution Evaluation'!$A$55:$F$345,4,0),IFERROR(VLOOKUP($B141,'Privacy Analyst Evaluation'!$A$46:$F$120,4,0),""))&amp;""</f>
        <v/>
      </c>
      <c r="F141" s="66" t="str">
        <f ca="1">IFERROR(VLOOKUP($B141,'Institution Evaluation'!$A$55:$F$345,6,0),IFERROR(VLOOKUP($B141,'Privacy Analyst Evaluation'!$A$46:$F$120,6,0),""))&amp;""</f>
        <v/>
      </c>
      <c r="G141" s="245"/>
      <c r="H141" s="66" t="str">
        <f>IFERROR(IF($H140+1&gt;'(backend scoring)'!$Q$335,"",$H140+1),"")</f>
        <v/>
      </c>
      <c r="I141" s="66" t="e">
        <f t="array" aca="1" ref="I141" ca="1">_xludf.XLOOKUP($H141,'(backend scoring)'!$S$2:$S$333,'(backend scoring)'!$A$2:$A$333,"")</f>
        <v>#NAME?</v>
      </c>
      <c r="J141" s="66" t="str">
        <f ca="1">IFERROR(VLOOKUP($I141,'Institution Evaluation'!$A$55:$F$345,2,0),IFERROR(VLOOKUP($I141,'Privacy Analyst Evaluation'!$A$46:$F$120,2,0),""))</f>
        <v/>
      </c>
      <c r="K141" s="66" t="str">
        <f ca="1">IFERROR(VLOOKUP($I141,'Institution Evaluation'!$A$55:$F$345,3,0),IFERROR(VLOOKUP($I141,'Privacy Analyst Evaluation'!$A$46:$F$120,3,0),""))&amp;""</f>
        <v/>
      </c>
      <c r="L141" s="66" t="str">
        <f ca="1">IFERROR(VLOOKUP($I141,'Institution Evaluation'!$A$55:$F$345,4,0),IFERROR(VLOOKUP($I141,'Privacy Analyst Evaluation'!$A$46:$F$120,4,0),""))&amp;""</f>
        <v/>
      </c>
      <c r="M141" s="66" t="str">
        <f ca="1">IFERROR(VLOOKUP($I141,'Institution Evaluation'!$A$55:$F$345,6,0),IFERROR(VLOOKUP($I141,'Privacy Analyst Evaluation'!$A$46:$F$120,6,0),""))&amp;""</f>
        <v/>
      </c>
    </row>
    <row r="142" spans="1:13" ht="15.75" customHeight="1" x14ac:dyDescent="0.2">
      <c r="A142" s="66" t="str">
        <f>IFERROR(IF($A141+1&gt;'(backend scoring)'!$T$335,"",$A141+1),"")</f>
        <v/>
      </c>
      <c r="B142" s="66" t="e">
        <f t="array" aca="1" ref="B142" ca="1">_xludf.XLOOKUP($A142,'(backend scoring)'!$V$2:$V$333,'(backend scoring)'!$A$2:$A$333,"")</f>
        <v>#NAME?</v>
      </c>
      <c r="C142" s="66" t="str">
        <f ca="1">IFERROR(VLOOKUP($B142,'Institution Evaluation'!$A$55:$F$345,2,0),IFERROR(VLOOKUP($B142,'Privacy Analyst Evaluation'!$A$46:$F$120,2,0),""))&amp;""</f>
        <v/>
      </c>
      <c r="D142" s="66" t="str">
        <f ca="1">IFERROR(VLOOKUP($B142,'Institution Evaluation'!$A$55:$F$345,3,0),IFERROR(VLOOKUP($B142,'Privacy Analyst Evaluation'!$A$46:$F$120,3,0),""))&amp;""</f>
        <v/>
      </c>
      <c r="E142" s="66" t="str">
        <f ca="1">IFERROR(VLOOKUP($B142,'Institution Evaluation'!$A$55:$F$345,4,0),IFERROR(VLOOKUP($B142,'Privacy Analyst Evaluation'!$A$46:$F$120,4,0),""))&amp;""</f>
        <v/>
      </c>
      <c r="F142" s="66" t="str">
        <f ca="1">IFERROR(VLOOKUP($B142,'Institution Evaluation'!$A$55:$F$345,6,0),IFERROR(VLOOKUP($B142,'Privacy Analyst Evaluation'!$A$46:$F$120,6,0),""))&amp;""</f>
        <v/>
      </c>
      <c r="G142" s="245"/>
      <c r="H142" s="66" t="str">
        <f>IFERROR(IF($H141+1&gt;'(backend scoring)'!$Q$335,"",$H141+1),"")</f>
        <v/>
      </c>
      <c r="I142" s="66" t="e">
        <f t="array" aca="1" ref="I142" ca="1">_xludf.XLOOKUP($H142,'(backend scoring)'!$S$2:$S$333,'(backend scoring)'!$A$2:$A$333,"")</f>
        <v>#NAME?</v>
      </c>
      <c r="J142" s="66" t="str">
        <f ca="1">IFERROR(VLOOKUP($I142,'Institution Evaluation'!$A$55:$F$345,2,0),IFERROR(VLOOKUP($I142,'Privacy Analyst Evaluation'!$A$46:$F$120,2,0),""))</f>
        <v/>
      </c>
      <c r="K142" s="66" t="str">
        <f ca="1">IFERROR(VLOOKUP($I142,'Institution Evaluation'!$A$55:$F$345,3,0),IFERROR(VLOOKUP($I142,'Privacy Analyst Evaluation'!$A$46:$F$120,3,0),""))&amp;""</f>
        <v/>
      </c>
      <c r="L142" s="66" t="str">
        <f ca="1">IFERROR(VLOOKUP($I142,'Institution Evaluation'!$A$55:$F$345,4,0),IFERROR(VLOOKUP($I142,'Privacy Analyst Evaluation'!$A$46:$F$120,4,0),""))&amp;""</f>
        <v/>
      </c>
      <c r="M142" s="66" t="str">
        <f ca="1">IFERROR(VLOOKUP($I142,'Institution Evaluation'!$A$55:$F$345,6,0),IFERROR(VLOOKUP($I142,'Privacy Analyst Evaluation'!$A$46:$F$120,6,0),""))&amp;""</f>
        <v/>
      </c>
    </row>
    <row r="143" spans="1:13" ht="15.75" customHeight="1" x14ac:dyDescent="0.2">
      <c r="A143" s="66" t="str">
        <f>IFERROR(IF($A142+1&gt;'(backend scoring)'!$T$335,"",$A142+1),"")</f>
        <v/>
      </c>
      <c r="B143" s="66" t="e">
        <f t="array" aca="1" ref="B143" ca="1">_xludf.XLOOKUP($A143,'(backend scoring)'!$V$2:$V$333,'(backend scoring)'!$A$2:$A$333,"")</f>
        <v>#NAME?</v>
      </c>
      <c r="C143" s="66" t="str">
        <f ca="1">IFERROR(VLOOKUP($B143,'Institution Evaluation'!$A$55:$F$345,2,0),IFERROR(VLOOKUP($B143,'Privacy Analyst Evaluation'!$A$46:$F$120,2,0),""))&amp;""</f>
        <v/>
      </c>
      <c r="D143" s="66" t="str">
        <f ca="1">IFERROR(VLOOKUP($B143,'Institution Evaluation'!$A$55:$F$345,3,0),IFERROR(VLOOKUP($B143,'Privacy Analyst Evaluation'!$A$46:$F$120,3,0),""))&amp;""</f>
        <v/>
      </c>
      <c r="E143" s="66" t="str">
        <f ca="1">IFERROR(VLOOKUP($B143,'Institution Evaluation'!$A$55:$F$345,4,0),IFERROR(VLOOKUP($B143,'Privacy Analyst Evaluation'!$A$46:$F$120,4,0),""))&amp;""</f>
        <v/>
      </c>
      <c r="F143" s="66" t="str">
        <f ca="1">IFERROR(VLOOKUP($B143,'Institution Evaluation'!$A$55:$F$345,6,0),IFERROR(VLOOKUP($B143,'Privacy Analyst Evaluation'!$A$46:$F$120,6,0),""))&amp;""</f>
        <v/>
      </c>
      <c r="G143" s="245"/>
      <c r="H143" s="66" t="str">
        <f>IFERROR(IF($H142+1&gt;'(backend scoring)'!$Q$335,"",$H142+1),"")</f>
        <v/>
      </c>
      <c r="I143" s="66" t="e">
        <f t="array" aca="1" ref="I143" ca="1">_xludf.XLOOKUP($H143,'(backend scoring)'!$S$2:$S$333,'(backend scoring)'!$A$2:$A$333,"")</f>
        <v>#NAME?</v>
      </c>
      <c r="J143" s="66" t="str">
        <f ca="1">IFERROR(VLOOKUP($I143,'Institution Evaluation'!$A$55:$F$345,2,0),IFERROR(VLOOKUP($I143,'Privacy Analyst Evaluation'!$A$46:$F$120,2,0),""))</f>
        <v/>
      </c>
      <c r="K143" s="66" t="str">
        <f ca="1">IFERROR(VLOOKUP($I143,'Institution Evaluation'!$A$55:$F$345,3,0),IFERROR(VLOOKUP($I143,'Privacy Analyst Evaluation'!$A$46:$F$120,3,0),""))&amp;""</f>
        <v/>
      </c>
      <c r="L143" s="66" t="str">
        <f ca="1">IFERROR(VLOOKUP($I143,'Institution Evaluation'!$A$55:$F$345,4,0),IFERROR(VLOOKUP($I143,'Privacy Analyst Evaluation'!$A$46:$F$120,4,0),""))&amp;""</f>
        <v/>
      </c>
      <c r="M143" s="66" t="str">
        <f ca="1">IFERROR(VLOOKUP($I143,'Institution Evaluation'!$A$55:$F$345,6,0),IFERROR(VLOOKUP($I143,'Privacy Analyst Evaluation'!$A$46:$F$120,6,0),""))&amp;""</f>
        <v/>
      </c>
    </row>
    <row r="144" spans="1:13" ht="15.75" customHeight="1" x14ac:dyDescent="0.2">
      <c r="A144" s="66" t="str">
        <f>IFERROR(IF($A143+1&gt;'(backend scoring)'!$T$335,"",$A143+1),"")</f>
        <v/>
      </c>
      <c r="B144" s="66" t="e">
        <f t="array" aca="1" ref="B144" ca="1">_xludf.XLOOKUP($A144,'(backend scoring)'!$V$2:$V$333,'(backend scoring)'!$A$2:$A$333,"")</f>
        <v>#NAME?</v>
      </c>
      <c r="C144" s="66" t="str">
        <f ca="1">IFERROR(VLOOKUP($B144,'Institution Evaluation'!$A$55:$F$345,2,0),IFERROR(VLOOKUP($B144,'Privacy Analyst Evaluation'!$A$46:$F$120,2,0),""))&amp;""</f>
        <v/>
      </c>
      <c r="D144" s="66" t="str">
        <f ca="1">IFERROR(VLOOKUP($B144,'Institution Evaluation'!$A$55:$F$345,3,0),IFERROR(VLOOKUP($B144,'Privacy Analyst Evaluation'!$A$46:$F$120,3,0),""))&amp;""</f>
        <v/>
      </c>
      <c r="E144" s="66" t="str">
        <f ca="1">IFERROR(VLOOKUP($B144,'Institution Evaluation'!$A$55:$F$345,4,0),IFERROR(VLOOKUP($B144,'Privacy Analyst Evaluation'!$A$46:$F$120,4,0),""))&amp;""</f>
        <v/>
      </c>
      <c r="F144" s="66" t="str">
        <f ca="1">IFERROR(VLOOKUP($B144,'Institution Evaluation'!$A$55:$F$345,6,0),IFERROR(VLOOKUP($B144,'Privacy Analyst Evaluation'!$A$46:$F$120,6,0),""))&amp;""</f>
        <v/>
      </c>
      <c r="G144" s="245"/>
      <c r="H144" s="66" t="str">
        <f>IFERROR(IF($H143+1&gt;'(backend scoring)'!$Q$335,"",$H143+1),"")</f>
        <v/>
      </c>
      <c r="I144" s="66" t="e">
        <f t="array" aca="1" ref="I144" ca="1">_xludf.XLOOKUP($H144,'(backend scoring)'!$S$2:$S$333,'(backend scoring)'!$A$2:$A$333,"")</f>
        <v>#NAME?</v>
      </c>
      <c r="J144" s="66" t="str">
        <f ca="1">IFERROR(VLOOKUP($I144,'Institution Evaluation'!$A$55:$F$345,2,0),IFERROR(VLOOKUP($I144,'Privacy Analyst Evaluation'!$A$46:$F$120,2,0),""))</f>
        <v/>
      </c>
      <c r="K144" s="66" t="str">
        <f ca="1">IFERROR(VLOOKUP($I144,'Institution Evaluation'!$A$55:$F$345,3,0),IFERROR(VLOOKUP($I144,'Privacy Analyst Evaluation'!$A$46:$F$120,3,0),""))&amp;""</f>
        <v/>
      </c>
      <c r="L144" s="66" t="str">
        <f ca="1">IFERROR(VLOOKUP($I144,'Institution Evaluation'!$A$55:$F$345,4,0),IFERROR(VLOOKUP($I144,'Privacy Analyst Evaluation'!$A$46:$F$120,4,0),""))&amp;""</f>
        <v/>
      </c>
      <c r="M144" s="66" t="str">
        <f ca="1">IFERROR(VLOOKUP($I144,'Institution Evaluation'!$A$55:$F$345,6,0),IFERROR(VLOOKUP($I144,'Privacy Analyst Evaluation'!$A$46:$F$120,6,0),""))&amp;""</f>
        <v/>
      </c>
    </row>
    <row r="145" spans="1:13" ht="15.75" customHeight="1" x14ac:dyDescent="0.2">
      <c r="A145" s="66" t="str">
        <f>IFERROR(IF($A144+1&gt;'(backend scoring)'!$T$335,"",$A144+1),"")</f>
        <v/>
      </c>
      <c r="B145" s="66" t="e">
        <f t="array" aca="1" ref="B145" ca="1">_xludf.XLOOKUP($A145,'(backend scoring)'!$V$2:$V$333,'(backend scoring)'!$A$2:$A$333,"")</f>
        <v>#NAME?</v>
      </c>
      <c r="C145" s="66" t="str">
        <f ca="1">IFERROR(VLOOKUP($B145,'Institution Evaluation'!$A$55:$F$345,2,0),IFERROR(VLOOKUP($B145,'Privacy Analyst Evaluation'!$A$46:$F$120,2,0),""))&amp;""</f>
        <v/>
      </c>
      <c r="D145" s="66" t="str">
        <f ca="1">IFERROR(VLOOKUP($B145,'Institution Evaluation'!$A$55:$F$345,3,0),IFERROR(VLOOKUP($B145,'Privacy Analyst Evaluation'!$A$46:$F$120,3,0),""))&amp;""</f>
        <v/>
      </c>
      <c r="E145" s="66" t="str">
        <f ca="1">IFERROR(VLOOKUP($B145,'Institution Evaluation'!$A$55:$F$345,4,0),IFERROR(VLOOKUP($B145,'Privacy Analyst Evaluation'!$A$46:$F$120,4,0),""))&amp;""</f>
        <v/>
      </c>
      <c r="F145" s="66" t="str">
        <f ca="1">IFERROR(VLOOKUP($B145,'Institution Evaluation'!$A$55:$F$345,6,0),IFERROR(VLOOKUP($B145,'Privacy Analyst Evaluation'!$A$46:$F$120,6,0),""))&amp;""</f>
        <v/>
      </c>
      <c r="G145" s="245"/>
      <c r="H145" s="66" t="str">
        <f>IFERROR(IF($H144+1&gt;'(backend scoring)'!$Q$335,"",$H144+1),"")</f>
        <v/>
      </c>
      <c r="I145" s="66" t="e">
        <f t="array" aca="1" ref="I145" ca="1">_xludf.XLOOKUP($H145,'(backend scoring)'!$S$2:$S$333,'(backend scoring)'!$A$2:$A$333,"")</f>
        <v>#NAME?</v>
      </c>
      <c r="J145" s="66" t="str">
        <f ca="1">IFERROR(VLOOKUP($I145,'Institution Evaluation'!$A$55:$F$345,2,0),IFERROR(VLOOKUP($I145,'Privacy Analyst Evaluation'!$A$46:$F$120,2,0),""))</f>
        <v/>
      </c>
      <c r="K145" s="66" t="str">
        <f ca="1">IFERROR(VLOOKUP($I145,'Institution Evaluation'!$A$55:$F$345,3,0),IFERROR(VLOOKUP($I145,'Privacy Analyst Evaluation'!$A$46:$F$120,3,0),""))&amp;""</f>
        <v/>
      </c>
      <c r="L145" s="66" t="str">
        <f ca="1">IFERROR(VLOOKUP($I145,'Institution Evaluation'!$A$55:$F$345,4,0),IFERROR(VLOOKUP($I145,'Privacy Analyst Evaluation'!$A$46:$F$120,4,0),""))&amp;""</f>
        <v/>
      </c>
      <c r="M145" s="66" t="str">
        <f ca="1">IFERROR(VLOOKUP($I145,'Institution Evaluation'!$A$55:$F$345,6,0),IFERROR(VLOOKUP($I145,'Privacy Analyst Evaluation'!$A$46:$F$120,6,0),""))&amp;""</f>
        <v/>
      </c>
    </row>
    <row r="146" spans="1:13" ht="15.75" customHeight="1" x14ac:dyDescent="0.2">
      <c r="A146" s="66" t="str">
        <f>IFERROR(IF($A145+1&gt;'(backend scoring)'!$T$335,"",$A145+1),"")</f>
        <v/>
      </c>
      <c r="B146" s="66" t="e">
        <f t="array" aca="1" ref="B146" ca="1">_xludf.XLOOKUP($A146,'(backend scoring)'!$V$2:$V$333,'(backend scoring)'!$A$2:$A$333,"")</f>
        <v>#NAME?</v>
      </c>
      <c r="C146" s="66" t="str">
        <f ca="1">IFERROR(VLOOKUP($B146,'Institution Evaluation'!$A$55:$F$345,2,0),IFERROR(VLOOKUP($B146,'Privacy Analyst Evaluation'!$A$46:$F$120,2,0),""))&amp;""</f>
        <v/>
      </c>
      <c r="D146" s="66" t="str">
        <f ca="1">IFERROR(VLOOKUP($B146,'Institution Evaluation'!$A$55:$F$345,3,0),IFERROR(VLOOKUP($B146,'Privacy Analyst Evaluation'!$A$46:$F$120,3,0),""))&amp;""</f>
        <v/>
      </c>
      <c r="E146" s="66" t="str">
        <f ca="1">IFERROR(VLOOKUP($B146,'Institution Evaluation'!$A$55:$F$345,4,0),IFERROR(VLOOKUP($B146,'Privacy Analyst Evaluation'!$A$46:$F$120,4,0),""))&amp;""</f>
        <v/>
      </c>
      <c r="F146" s="66" t="str">
        <f ca="1">IFERROR(VLOOKUP($B146,'Institution Evaluation'!$A$55:$F$345,6,0),IFERROR(VLOOKUP($B146,'Privacy Analyst Evaluation'!$A$46:$F$120,6,0),""))&amp;""</f>
        <v/>
      </c>
      <c r="G146" s="245"/>
      <c r="H146" s="66" t="str">
        <f>IFERROR(IF($H145+1&gt;'(backend scoring)'!$Q$335,"",$H145+1),"")</f>
        <v/>
      </c>
      <c r="I146" s="66" t="e">
        <f t="array" aca="1" ref="I146" ca="1">_xludf.XLOOKUP($H146,'(backend scoring)'!$S$2:$S$333,'(backend scoring)'!$A$2:$A$333,"")</f>
        <v>#NAME?</v>
      </c>
      <c r="J146" s="66" t="str">
        <f ca="1">IFERROR(VLOOKUP($I146,'Institution Evaluation'!$A$55:$F$345,2,0),IFERROR(VLOOKUP($I146,'Privacy Analyst Evaluation'!$A$46:$F$120,2,0),""))</f>
        <v/>
      </c>
      <c r="K146" s="66" t="str">
        <f ca="1">IFERROR(VLOOKUP($I146,'Institution Evaluation'!$A$55:$F$345,3,0),IFERROR(VLOOKUP($I146,'Privacy Analyst Evaluation'!$A$46:$F$120,3,0),""))&amp;""</f>
        <v/>
      </c>
      <c r="L146" s="66" t="str">
        <f ca="1">IFERROR(VLOOKUP($I146,'Institution Evaluation'!$A$55:$F$345,4,0),IFERROR(VLOOKUP($I146,'Privacy Analyst Evaluation'!$A$46:$F$120,4,0),""))&amp;""</f>
        <v/>
      </c>
      <c r="M146" s="66" t="str">
        <f ca="1">IFERROR(VLOOKUP($I146,'Institution Evaluation'!$A$55:$F$345,6,0),IFERROR(VLOOKUP($I146,'Privacy Analyst Evaluation'!$A$46:$F$120,6,0),""))&amp;""</f>
        <v/>
      </c>
    </row>
    <row r="147" spans="1:13" ht="15.75" customHeight="1" x14ac:dyDescent="0.2">
      <c r="A147" s="66" t="str">
        <f>IFERROR(IF($A146+1&gt;'(backend scoring)'!$T$335,"",$A146+1),"")</f>
        <v/>
      </c>
      <c r="B147" s="66" t="e">
        <f t="array" aca="1" ref="B147" ca="1">_xludf.XLOOKUP($A147,'(backend scoring)'!$V$2:$V$333,'(backend scoring)'!$A$2:$A$333,"")</f>
        <v>#NAME?</v>
      </c>
      <c r="C147" s="66" t="str">
        <f ca="1">IFERROR(VLOOKUP($B147,'Institution Evaluation'!$A$55:$F$345,2,0),IFERROR(VLOOKUP($B147,'Privacy Analyst Evaluation'!$A$46:$F$120,2,0),""))&amp;""</f>
        <v/>
      </c>
      <c r="D147" s="66" t="str">
        <f ca="1">IFERROR(VLOOKUP($B147,'Institution Evaluation'!$A$55:$F$345,3,0),IFERROR(VLOOKUP($B147,'Privacy Analyst Evaluation'!$A$46:$F$120,3,0),""))&amp;""</f>
        <v/>
      </c>
      <c r="E147" s="66" t="str">
        <f ca="1">IFERROR(VLOOKUP($B147,'Institution Evaluation'!$A$55:$F$345,4,0),IFERROR(VLOOKUP($B147,'Privacy Analyst Evaluation'!$A$46:$F$120,4,0),""))&amp;""</f>
        <v/>
      </c>
      <c r="F147" s="66" t="str">
        <f ca="1">IFERROR(VLOOKUP($B147,'Institution Evaluation'!$A$55:$F$345,6,0),IFERROR(VLOOKUP($B147,'Privacy Analyst Evaluation'!$A$46:$F$120,6,0),""))&amp;""</f>
        <v/>
      </c>
      <c r="G147" s="245"/>
      <c r="H147" s="66" t="str">
        <f>IFERROR(IF($H146+1&gt;'(backend scoring)'!$Q$335,"",$H146+1),"")</f>
        <v/>
      </c>
      <c r="I147" s="66" t="e">
        <f t="array" aca="1" ref="I147" ca="1">_xludf.XLOOKUP($H147,'(backend scoring)'!$S$2:$S$333,'(backend scoring)'!$A$2:$A$333,"")</f>
        <v>#NAME?</v>
      </c>
      <c r="J147" s="66" t="str">
        <f ca="1">IFERROR(VLOOKUP($I147,'Institution Evaluation'!$A$55:$F$345,2,0),IFERROR(VLOOKUP($I147,'Privacy Analyst Evaluation'!$A$46:$F$120,2,0),""))</f>
        <v/>
      </c>
      <c r="K147" s="66" t="str">
        <f ca="1">IFERROR(VLOOKUP($I147,'Institution Evaluation'!$A$55:$F$345,3,0),IFERROR(VLOOKUP($I147,'Privacy Analyst Evaluation'!$A$46:$F$120,3,0),""))&amp;""</f>
        <v/>
      </c>
      <c r="L147" s="66" t="str">
        <f ca="1">IFERROR(VLOOKUP($I147,'Institution Evaluation'!$A$55:$F$345,4,0),IFERROR(VLOOKUP($I147,'Privacy Analyst Evaluation'!$A$46:$F$120,4,0),""))&amp;""</f>
        <v/>
      </c>
      <c r="M147" s="66" t="str">
        <f ca="1">IFERROR(VLOOKUP($I147,'Institution Evaluation'!$A$55:$F$345,6,0),IFERROR(VLOOKUP($I147,'Privacy Analyst Evaluation'!$A$46:$F$120,6,0),""))&amp;""</f>
        <v/>
      </c>
    </row>
    <row r="148" spans="1:13" ht="15.75" customHeight="1" x14ac:dyDescent="0.2">
      <c r="A148" s="66" t="str">
        <f>IFERROR(IF($A147+1&gt;'(backend scoring)'!$T$335,"",$A147+1),"")</f>
        <v/>
      </c>
      <c r="B148" s="66" t="e">
        <f t="array" aca="1" ref="B148" ca="1">_xludf.XLOOKUP($A148,'(backend scoring)'!$V$2:$V$333,'(backend scoring)'!$A$2:$A$333,"")</f>
        <v>#NAME?</v>
      </c>
      <c r="C148" s="66" t="str">
        <f ca="1">IFERROR(VLOOKUP($B148,'Institution Evaluation'!$A$55:$F$345,2,0),IFERROR(VLOOKUP($B148,'Privacy Analyst Evaluation'!$A$46:$F$120,2,0),""))&amp;""</f>
        <v/>
      </c>
      <c r="D148" s="66" t="str">
        <f ca="1">IFERROR(VLOOKUP($B148,'Institution Evaluation'!$A$55:$F$345,3,0),IFERROR(VLOOKUP($B148,'Privacy Analyst Evaluation'!$A$46:$F$120,3,0),""))&amp;""</f>
        <v/>
      </c>
      <c r="E148" s="66" t="str">
        <f ca="1">IFERROR(VLOOKUP($B148,'Institution Evaluation'!$A$55:$F$345,4,0),IFERROR(VLOOKUP($B148,'Privacy Analyst Evaluation'!$A$46:$F$120,4,0),""))&amp;""</f>
        <v/>
      </c>
      <c r="F148" s="66" t="str">
        <f ca="1">IFERROR(VLOOKUP($B148,'Institution Evaluation'!$A$55:$F$345,6,0),IFERROR(VLOOKUP($B148,'Privacy Analyst Evaluation'!$A$46:$F$120,6,0),""))&amp;""</f>
        <v/>
      </c>
      <c r="G148" s="245"/>
      <c r="H148" s="66" t="str">
        <f>IFERROR(IF($H147+1&gt;'(backend scoring)'!$Q$335,"",$H147+1),"")</f>
        <v/>
      </c>
      <c r="I148" s="66" t="e">
        <f t="array" aca="1" ref="I148" ca="1">_xludf.XLOOKUP($H148,'(backend scoring)'!$S$2:$S$333,'(backend scoring)'!$A$2:$A$333,"")</f>
        <v>#NAME?</v>
      </c>
      <c r="J148" s="66" t="str">
        <f ca="1">IFERROR(VLOOKUP($I148,'Institution Evaluation'!$A$55:$F$345,2,0),IFERROR(VLOOKUP($I148,'Privacy Analyst Evaluation'!$A$46:$F$120,2,0),""))</f>
        <v/>
      </c>
      <c r="K148" s="66" t="str">
        <f ca="1">IFERROR(VLOOKUP($I148,'Institution Evaluation'!$A$55:$F$345,3,0),IFERROR(VLOOKUP($I148,'Privacy Analyst Evaluation'!$A$46:$F$120,3,0),""))&amp;""</f>
        <v/>
      </c>
      <c r="L148" s="66" t="str">
        <f ca="1">IFERROR(VLOOKUP($I148,'Institution Evaluation'!$A$55:$F$345,4,0),IFERROR(VLOOKUP($I148,'Privacy Analyst Evaluation'!$A$46:$F$120,4,0),""))&amp;""</f>
        <v/>
      </c>
      <c r="M148" s="66" t="str">
        <f ca="1">IFERROR(VLOOKUP($I148,'Institution Evaluation'!$A$55:$F$345,6,0),IFERROR(VLOOKUP($I148,'Privacy Analyst Evaluation'!$A$46:$F$120,6,0),""))&amp;""</f>
        <v/>
      </c>
    </row>
    <row r="149" spans="1:13" ht="15.75" customHeight="1" x14ac:dyDescent="0.2">
      <c r="A149" s="66" t="str">
        <f>IFERROR(IF($A148+1&gt;'(backend scoring)'!$T$335,"",$A148+1),"")</f>
        <v/>
      </c>
      <c r="B149" s="66" t="e">
        <f t="array" aca="1" ref="B149" ca="1">_xludf.XLOOKUP($A149,'(backend scoring)'!$V$2:$V$333,'(backend scoring)'!$A$2:$A$333,"")</f>
        <v>#NAME?</v>
      </c>
      <c r="C149" s="66" t="str">
        <f ca="1">IFERROR(VLOOKUP($B149,'Institution Evaluation'!$A$55:$F$345,2,0),IFERROR(VLOOKUP($B149,'Privacy Analyst Evaluation'!$A$46:$F$120,2,0),""))&amp;""</f>
        <v/>
      </c>
      <c r="D149" s="66" t="str">
        <f ca="1">IFERROR(VLOOKUP($B149,'Institution Evaluation'!$A$55:$F$345,3,0),IFERROR(VLOOKUP($B149,'Privacy Analyst Evaluation'!$A$46:$F$120,3,0),""))&amp;""</f>
        <v/>
      </c>
      <c r="E149" s="66" t="str">
        <f ca="1">IFERROR(VLOOKUP($B149,'Institution Evaluation'!$A$55:$F$345,4,0),IFERROR(VLOOKUP($B149,'Privacy Analyst Evaluation'!$A$46:$F$120,4,0),""))&amp;""</f>
        <v/>
      </c>
      <c r="F149" s="66" t="str">
        <f ca="1">IFERROR(VLOOKUP($B149,'Institution Evaluation'!$A$55:$F$345,6,0),IFERROR(VLOOKUP($B149,'Privacy Analyst Evaluation'!$A$46:$F$120,6,0),""))&amp;""</f>
        <v/>
      </c>
      <c r="G149" s="245"/>
      <c r="H149" s="66" t="str">
        <f>IFERROR(IF($H148+1&gt;'(backend scoring)'!$Q$335,"",$H148+1),"")</f>
        <v/>
      </c>
      <c r="I149" s="66" t="e">
        <f t="array" aca="1" ref="I149" ca="1">_xludf.XLOOKUP($H149,'(backend scoring)'!$S$2:$S$333,'(backend scoring)'!$A$2:$A$333,"")</f>
        <v>#NAME?</v>
      </c>
      <c r="J149" s="66" t="str">
        <f ca="1">IFERROR(VLOOKUP($I149,'Institution Evaluation'!$A$55:$F$345,2,0),IFERROR(VLOOKUP($I149,'Privacy Analyst Evaluation'!$A$46:$F$120,2,0),""))</f>
        <v/>
      </c>
      <c r="K149" s="66" t="str">
        <f ca="1">IFERROR(VLOOKUP($I149,'Institution Evaluation'!$A$55:$F$345,3,0),IFERROR(VLOOKUP($I149,'Privacy Analyst Evaluation'!$A$46:$F$120,3,0),""))&amp;""</f>
        <v/>
      </c>
      <c r="L149" s="66" t="str">
        <f ca="1">IFERROR(VLOOKUP($I149,'Institution Evaluation'!$A$55:$F$345,4,0),IFERROR(VLOOKUP($I149,'Privacy Analyst Evaluation'!$A$46:$F$120,4,0),""))&amp;""</f>
        <v/>
      </c>
      <c r="M149" s="66" t="str">
        <f ca="1">IFERROR(VLOOKUP($I149,'Institution Evaluation'!$A$55:$F$345,6,0),IFERROR(VLOOKUP($I149,'Privacy Analyst Evaluation'!$A$46:$F$120,6,0),""))&amp;""</f>
        <v/>
      </c>
    </row>
    <row r="150" spans="1:13" ht="15.75" customHeight="1" x14ac:dyDescent="0.2">
      <c r="A150" s="66" t="str">
        <f>IFERROR(IF($A149+1&gt;'(backend scoring)'!$T$335,"",$A149+1),"")</f>
        <v/>
      </c>
      <c r="B150" s="66" t="e">
        <f t="array" aca="1" ref="B150" ca="1">_xludf.XLOOKUP($A150,'(backend scoring)'!$V$2:$V$333,'(backend scoring)'!$A$2:$A$333,"")</f>
        <v>#NAME?</v>
      </c>
      <c r="C150" s="66" t="str">
        <f ca="1">IFERROR(VLOOKUP($B150,'Institution Evaluation'!$A$55:$F$345,2,0),IFERROR(VLOOKUP($B150,'Privacy Analyst Evaluation'!$A$46:$F$120,2,0),""))&amp;""</f>
        <v/>
      </c>
      <c r="D150" s="66" t="str">
        <f ca="1">IFERROR(VLOOKUP($B150,'Institution Evaluation'!$A$55:$F$345,3,0),IFERROR(VLOOKUP($B150,'Privacy Analyst Evaluation'!$A$46:$F$120,3,0),""))&amp;""</f>
        <v/>
      </c>
      <c r="E150" s="66" t="str">
        <f ca="1">IFERROR(VLOOKUP($B150,'Institution Evaluation'!$A$55:$F$345,4,0),IFERROR(VLOOKUP($B150,'Privacy Analyst Evaluation'!$A$46:$F$120,4,0),""))&amp;""</f>
        <v/>
      </c>
      <c r="F150" s="66" t="str">
        <f ca="1">IFERROR(VLOOKUP($B150,'Institution Evaluation'!$A$55:$F$345,6,0),IFERROR(VLOOKUP($B150,'Privacy Analyst Evaluation'!$A$46:$F$120,6,0),""))&amp;""</f>
        <v/>
      </c>
      <c r="G150" s="245"/>
      <c r="H150" s="66" t="str">
        <f>IFERROR(IF($H149+1&gt;'(backend scoring)'!$Q$335,"",$H149+1),"")</f>
        <v/>
      </c>
      <c r="I150" s="66" t="e">
        <f t="array" aca="1" ref="I150" ca="1">_xludf.XLOOKUP($H150,'(backend scoring)'!$S$2:$S$333,'(backend scoring)'!$A$2:$A$333,"")</f>
        <v>#NAME?</v>
      </c>
      <c r="J150" s="66" t="str">
        <f ca="1">IFERROR(VLOOKUP($I150,'Institution Evaluation'!$A$55:$F$345,2,0),IFERROR(VLOOKUP($I150,'Privacy Analyst Evaluation'!$A$46:$F$120,2,0),""))</f>
        <v/>
      </c>
      <c r="K150" s="66" t="str">
        <f ca="1">IFERROR(VLOOKUP($I150,'Institution Evaluation'!$A$55:$F$345,3,0),IFERROR(VLOOKUP($I150,'Privacy Analyst Evaluation'!$A$46:$F$120,3,0),""))&amp;""</f>
        <v/>
      </c>
      <c r="L150" s="66" t="str">
        <f ca="1">IFERROR(VLOOKUP($I150,'Institution Evaluation'!$A$55:$F$345,4,0),IFERROR(VLOOKUP($I150,'Privacy Analyst Evaluation'!$A$46:$F$120,4,0),""))&amp;""</f>
        <v/>
      </c>
      <c r="M150" s="66" t="str">
        <f ca="1">IFERROR(VLOOKUP($I150,'Institution Evaluation'!$A$55:$F$345,6,0),IFERROR(VLOOKUP($I150,'Privacy Analyst Evaluation'!$A$46:$F$120,6,0),""))&amp;""</f>
        <v/>
      </c>
    </row>
    <row r="151" spans="1:13" ht="15.75" customHeight="1" x14ac:dyDescent="0.2">
      <c r="A151" s="66" t="str">
        <f>IFERROR(IF($A150+1&gt;'(backend scoring)'!$T$335,"",$A150+1),"")</f>
        <v/>
      </c>
      <c r="B151" s="66" t="e">
        <f t="array" aca="1" ref="B151" ca="1">_xludf.XLOOKUP($A151,'(backend scoring)'!$V$2:$V$333,'(backend scoring)'!$A$2:$A$333,"")</f>
        <v>#NAME?</v>
      </c>
      <c r="C151" s="66" t="str">
        <f ca="1">IFERROR(VLOOKUP($B151,'Institution Evaluation'!$A$55:$F$345,2,0),IFERROR(VLOOKUP($B151,'Privacy Analyst Evaluation'!$A$46:$F$120,2,0),""))&amp;""</f>
        <v/>
      </c>
      <c r="D151" s="66" t="str">
        <f ca="1">IFERROR(VLOOKUP($B151,'Institution Evaluation'!$A$55:$F$345,3,0),IFERROR(VLOOKUP($B151,'Privacy Analyst Evaluation'!$A$46:$F$120,3,0),""))&amp;""</f>
        <v/>
      </c>
      <c r="E151" s="66" t="str">
        <f ca="1">IFERROR(VLOOKUP($B151,'Institution Evaluation'!$A$55:$F$345,4,0),IFERROR(VLOOKUP($B151,'Privacy Analyst Evaluation'!$A$46:$F$120,4,0),""))&amp;""</f>
        <v/>
      </c>
      <c r="F151" s="66" t="str">
        <f ca="1">IFERROR(VLOOKUP($B151,'Institution Evaluation'!$A$55:$F$345,6,0),IFERROR(VLOOKUP($B151,'Privacy Analyst Evaluation'!$A$46:$F$120,6,0),""))&amp;""</f>
        <v/>
      </c>
      <c r="G151" s="245"/>
      <c r="H151" s="66" t="str">
        <f>IFERROR(IF($H150+1&gt;'(backend scoring)'!$Q$335,"",$H150+1),"")</f>
        <v/>
      </c>
      <c r="I151" s="66" t="e">
        <f t="array" aca="1" ref="I151" ca="1">_xludf.XLOOKUP($H151,'(backend scoring)'!$S$2:$S$333,'(backend scoring)'!$A$2:$A$333,"")</f>
        <v>#NAME?</v>
      </c>
      <c r="J151" s="66" t="str">
        <f ca="1">IFERROR(VLOOKUP($I151,'Institution Evaluation'!$A$55:$F$345,2,0),IFERROR(VLOOKUP($I151,'Privacy Analyst Evaluation'!$A$46:$F$120,2,0),""))</f>
        <v/>
      </c>
      <c r="K151" s="66" t="str">
        <f ca="1">IFERROR(VLOOKUP($I151,'Institution Evaluation'!$A$55:$F$345,3,0),IFERROR(VLOOKUP($I151,'Privacy Analyst Evaluation'!$A$46:$F$120,3,0),""))&amp;""</f>
        <v/>
      </c>
      <c r="L151" s="66" t="str">
        <f ca="1">IFERROR(VLOOKUP($I151,'Institution Evaluation'!$A$55:$F$345,4,0),IFERROR(VLOOKUP($I151,'Privacy Analyst Evaluation'!$A$46:$F$120,4,0),""))&amp;""</f>
        <v/>
      </c>
      <c r="M151" s="66" t="str">
        <f ca="1">IFERROR(VLOOKUP($I151,'Institution Evaluation'!$A$55:$F$345,6,0),IFERROR(VLOOKUP($I151,'Privacy Analyst Evaluation'!$A$46:$F$120,6,0),""))&amp;""</f>
        <v/>
      </c>
    </row>
    <row r="152" spans="1:13" ht="15.75" customHeight="1" x14ac:dyDescent="0.2">
      <c r="A152" s="66" t="str">
        <f>IFERROR(IF($A151+1&gt;'(backend scoring)'!$T$335,"",$A151+1),"")</f>
        <v/>
      </c>
      <c r="B152" s="66" t="e">
        <f t="array" aca="1" ref="B152" ca="1">_xludf.XLOOKUP($A152,'(backend scoring)'!$V$2:$V$333,'(backend scoring)'!$A$2:$A$333,"")</f>
        <v>#NAME?</v>
      </c>
      <c r="C152" s="66" t="str">
        <f ca="1">IFERROR(VLOOKUP($B152,'Institution Evaluation'!$A$55:$F$345,2,0),IFERROR(VLOOKUP($B152,'Privacy Analyst Evaluation'!$A$46:$F$120,2,0),""))&amp;""</f>
        <v/>
      </c>
      <c r="D152" s="66" t="str">
        <f ca="1">IFERROR(VLOOKUP($B152,'Institution Evaluation'!$A$55:$F$345,3,0),IFERROR(VLOOKUP($B152,'Privacy Analyst Evaluation'!$A$46:$F$120,3,0),""))&amp;""</f>
        <v/>
      </c>
      <c r="E152" s="66" t="str">
        <f ca="1">IFERROR(VLOOKUP($B152,'Institution Evaluation'!$A$55:$F$345,4,0),IFERROR(VLOOKUP($B152,'Privacy Analyst Evaluation'!$A$46:$F$120,4,0),""))&amp;""</f>
        <v/>
      </c>
      <c r="F152" s="66" t="str">
        <f ca="1">IFERROR(VLOOKUP($B152,'Institution Evaluation'!$A$55:$F$345,6,0),IFERROR(VLOOKUP($B152,'Privacy Analyst Evaluation'!$A$46:$F$120,6,0),""))&amp;""</f>
        <v/>
      </c>
      <c r="G152" s="245"/>
      <c r="H152" s="66" t="str">
        <f>IFERROR(IF($H151+1&gt;'(backend scoring)'!$Q$335,"",$H151+1),"")</f>
        <v/>
      </c>
      <c r="I152" s="66" t="e">
        <f t="array" aca="1" ref="I152" ca="1">_xludf.XLOOKUP($H152,'(backend scoring)'!$S$2:$S$333,'(backend scoring)'!$A$2:$A$333,"")</f>
        <v>#NAME?</v>
      </c>
      <c r="J152" s="66" t="str">
        <f ca="1">IFERROR(VLOOKUP($I152,'Institution Evaluation'!$A$55:$F$345,2,0),IFERROR(VLOOKUP($I152,'Privacy Analyst Evaluation'!$A$46:$F$120,2,0),""))</f>
        <v/>
      </c>
      <c r="K152" s="66" t="str">
        <f ca="1">IFERROR(VLOOKUP($I152,'Institution Evaluation'!$A$55:$F$345,3,0),IFERROR(VLOOKUP($I152,'Privacy Analyst Evaluation'!$A$46:$F$120,3,0),""))&amp;""</f>
        <v/>
      </c>
      <c r="L152" s="66" t="str">
        <f ca="1">IFERROR(VLOOKUP($I152,'Institution Evaluation'!$A$55:$F$345,4,0),IFERROR(VLOOKUP($I152,'Privacy Analyst Evaluation'!$A$46:$F$120,4,0),""))&amp;""</f>
        <v/>
      </c>
      <c r="M152" s="66" t="str">
        <f ca="1">IFERROR(VLOOKUP($I152,'Institution Evaluation'!$A$55:$F$345,6,0),IFERROR(VLOOKUP($I152,'Privacy Analyst Evaluation'!$A$46:$F$120,6,0),""))&amp;""</f>
        <v/>
      </c>
    </row>
    <row r="153" spans="1:13" ht="15.75" customHeight="1" x14ac:dyDescent="0.2">
      <c r="A153" s="66" t="str">
        <f>IFERROR(IF($A152+1&gt;'(backend scoring)'!$T$335,"",$A152+1),"")</f>
        <v/>
      </c>
      <c r="B153" s="66" t="e">
        <f t="array" aca="1" ref="B153" ca="1">_xludf.XLOOKUP($A153,'(backend scoring)'!$V$2:$V$333,'(backend scoring)'!$A$2:$A$333,"")</f>
        <v>#NAME?</v>
      </c>
      <c r="C153" s="66" t="str">
        <f ca="1">IFERROR(VLOOKUP($B153,'Institution Evaluation'!$A$55:$F$345,2,0),IFERROR(VLOOKUP($B153,'Privacy Analyst Evaluation'!$A$46:$F$120,2,0),""))&amp;""</f>
        <v/>
      </c>
      <c r="D153" s="66" t="str">
        <f ca="1">IFERROR(VLOOKUP($B153,'Institution Evaluation'!$A$55:$F$345,3,0),IFERROR(VLOOKUP($B153,'Privacy Analyst Evaluation'!$A$46:$F$120,3,0),""))&amp;""</f>
        <v/>
      </c>
      <c r="E153" s="66" t="str">
        <f ca="1">IFERROR(VLOOKUP($B153,'Institution Evaluation'!$A$55:$F$345,4,0),IFERROR(VLOOKUP($B153,'Privacy Analyst Evaluation'!$A$46:$F$120,4,0),""))&amp;""</f>
        <v/>
      </c>
      <c r="F153" s="66" t="str">
        <f ca="1">IFERROR(VLOOKUP($B153,'Institution Evaluation'!$A$55:$F$345,6,0),IFERROR(VLOOKUP($B153,'Privacy Analyst Evaluation'!$A$46:$F$120,6,0),""))&amp;""</f>
        <v/>
      </c>
      <c r="G153" s="245"/>
      <c r="H153" s="66" t="str">
        <f>IFERROR(IF($H152+1&gt;'(backend scoring)'!$Q$335,"",$H152+1),"")</f>
        <v/>
      </c>
      <c r="I153" s="66" t="e">
        <f t="array" aca="1" ref="I153" ca="1">_xludf.XLOOKUP($H153,'(backend scoring)'!$S$2:$S$333,'(backend scoring)'!$A$2:$A$333,"")</f>
        <v>#NAME?</v>
      </c>
      <c r="J153" s="66" t="str">
        <f ca="1">IFERROR(VLOOKUP($I153,'Institution Evaluation'!$A$55:$F$345,2,0),IFERROR(VLOOKUP($I153,'Privacy Analyst Evaluation'!$A$46:$F$120,2,0),""))</f>
        <v/>
      </c>
      <c r="K153" s="66" t="str">
        <f ca="1">IFERROR(VLOOKUP($I153,'Institution Evaluation'!$A$55:$F$345,3,0),IFERROR(VLOOKUP($I153,'Privacy Analyst Evaluation'!$A$46:$F$120,3,0),""))&amp;""</f>
        <v/>
      </c>
      <c r="L153" s="66" t="str">
        <f ca="1">IFERROR(VLOOKUP($I153,'Institution Evaluation'!$A$55:$F$345,4,0),IFERROR(VLOOKUP($I153,'Privacy Analyst Evaluation'!$A$46:$F$120,4,0),""))&amp;""</f>
        <v/>
      </c>
      <c r="M153" s="66" t="str">
        <f ca="1">IFERROR(VLOOKUP($I153,'Institution Evaluation'!$A$55:$F$345,6,0),IFERROR(VLOOKUP($I153,'Privacy Analyst Evaluation'!$A$46:$F$120,6,0),""))&amp;""</f>
        <v/>
      </c>
    </row>
    <row r="154" spans="1:13" ht="15.75" customHeight="1" x14ac:dyDescent="0.2">
      <c r="A154" s="66" t="str">
        <f>IFERROR(IF($A153+1&gt;'(backend scoring)'!$T$335,"",$A153+1),"")</f>
        <v/>
      </c>
      <c r="B154" s="66" t="e">
        <f t="array" aca="1" ref="B154" ca="1">_xludf.XLOOKUP($A154,'(backend scoring)'!$V$2:$V$333,'(backend scoring)'!$A$2:$A$333,"")</f>
        <v>#NAME?</v>
      </c>
      <c r="C154" s="66" t="str">
        <f ca="1">IFERROR(VLOOKUP($B154,'Institution Evaluation'!$A$55:$F$345,2,0),IFERROR(VLOOKUP($B154,'Privacy Analyst Evaluation'!$A$46:$F$120,2,0),""))&amp;""</f>
        <v/>
      </c>
      <c r="D154" s="66" t="str">
        <f ca="1">IFERROR(VLOOKUP($B154,'Institution Evaluation'!$A$55:$F$345,3,0),IFERROR(VLOOKUP($B154,'Privacy Analyst Evaluation'!$A$46:$F$120,3,0),""))&amp;""</f>
        <v/>
      </c>
      <c r="E154" s="66" t="str">
        <f ca="1">IFERROR(VLOOKUP($B154,'Institution Evaluation'!$A$55:$F$345,4,0),IFERROR(VLOOKUP($B154,'Privacy Analyst Evaluation'!$A$46:$F$120,4,0),""))&amp;""</f>
        <v/>
      </c>
      <c r="F154" s="66" t="str">
        <f ca="1">IFERROR(VLOOKUP($B154,'Institution Evaluation'!$A$55:$F$345,6,0),IFERROR(VLOOKUP($B154,'Privacy Analyst Evaluation'!$A$46:$F$120,6,0),""))&amp;""</f>
        <v/>
      </c>
      <c r="G154" s="245"/>
      <c r="H154" s="66" t="str">
        <f>IFERROR(IF($H153+1&gt;'(backend scoring)'!$Q$335,"",$H153+1),"")</f>
        <v/>
      </c>
      <c r="I154" s="66" t="e">
        <f t="array" aca="1" ref="I154" ca="1">_xludf.XLOOKUP($H154,'(backend scoring)'!$S$2:$S$333,'(backend scoring)'!$A$2:$A$333,"")</f>
        <v>#NAME?</v>
      </c>
      <c r="J154" s="66" t="str">
        <f ca="1">IFERROR(VLOOKUP($I154,'Institution Evaluation'!$A$55:$F$345,2,0),IFERROR(VLOOKUP($I154,'Privacy Analyst Evaluation'!$A$46:$F$120,2,0),""))</f>
        <v/>
      </c>
      <c r="K154" s="66" t="str">
        <f ca="1">IFERROR(VLOOKUP($I154,'Institution Evaluation'!$A$55:$F$345,3,0),IFERROR(VLOOKUP($I154,'Privacy Analyst Evaluation'!$A$46:$F$120,3,0),""))&amp;""</f>
        <v/>
      </c>
      <c r="L154" s="66" t="str">
        <f ca="1">IFERROR(VLOOKUP($I154,'Institution Evaluation'!$A$55:$F$345,4,0),IFERROR(VLOOKUP($I154,'Privacy Analyst Evaluation'!$A$46:$F$120,4,0),""))&amp;""</f>
        <v/>
      </c>
      <c r="M154" s="66" t="str">
        <f ca="1">IFERROR(VLOOKUP($I154,'Institution Evaluation'!$A$55:$F$345,6,0),IFERROR(VLOOKUP($I154,'Privacy Analyst Evaluation'!$A$46:$F$120,6,0),""))&amp;""</f>
        <v/>
      </c>
    </row>
    <row r="155" spans="1:13" ht="15.75" customHeight="1" x14ac:dyDescent="0.2">
      <c r="A155" s="66" t="str">
        <f>IFERROR(IF($A154+1&gt;'(backend scoring)'!$T$335,"",$A154+1),"")</f>
        <v/>
      </c>
      <c r="B155" s="66" t="e">
        <f t="array" aca="1" ref="B155" ca="1">_xludf.XLOOKUP($A155,'(backend scoring)'!$V$2:$V$333,'(backend scoring)'!$A$2:$A$333,"")</f>
        <v>#NAME?</v>
      </c>
      <c r="C155" s="66" t="str">
        <f ca="1">IFERROR(VLOOKUP($B155,'Institution Evaluation'!$A$55:$F$345,2,0),IFERROR(VLOOKUP($B155,'Privacy Analyst Evaluation'!$A$46:$F$120,2,0),""))&amp;""</f>
        <v/>
      </c>
      <c r="D155" s="66" t="str">
        <f ca="1">IFERROR(VLOOKUP($B155,'Institution Evaluation'!$A$55:$F$345,3,0),IFERROR(VLOOKUP($B155,'Privacy Analyst Evaluation'!$A$46:$F$120,3,0),""))&amp;""</f>
        <v/>
      </c>
      <c r="E155" s="66" t="str">
        <f ca="1">IFERROR(VLOOKUP($B155,'Institution Evaluation'!$A$55:$F$345,4,0),IFERROR(VLOOKUP($B155,'Privacy Analyst Evaluation'!$A$46:$F$120,4,0),""))&amp;""</f>
        <v/>
      </c>
      <c r="F155" s="66" t="str">
        <f ca="1">IFERROR(VLOOKUP($B155,'Institution Evaluation'!$A$55:$F$345,6,0),IFERROR(VLOOKUP($B155,'Privacy Analyst Evaluation'!$A$46:$F$120,6,0),""))&amp;""</f>
        <v/>
      </c>
      <c r="G155" s="245"/>
      <c r="H155" s="66" t="str">
        <f>IFERROR(IF($H154+1&gt;'(backend scoring)'!$Q$335,"",$H154+1),"")</f>
        <v/>
      </c>
      <c r="I155" s="66" t="e">
        <f t="array" aca="1" ref="I155" ca="1">_xludf.XLOOKUP($H155,'(backend scoring)'!$S$2:$S$333,'(backend scoring)'!$A$2:$A$333,"")</f>
        <v>#NAME?</v>
      </c>
      <c r="J155" s="66" t="str">
        <f ca="1">IFERROR(VLOOKUP($I155,'Institution Evaluation'!$A$55:$F$345,2,0),IFERROR(VLOOKUP($I155,'Privacy Analyst Evaluation'!$A$46:$F$120,2,0),""))</f>
        <v/>
      </c>
      <c r="K155" s="66" t="str">
        <f ca="1">IFERROR(VLOOKUP($I155,'Institution Evaluation'!$A$55:$F$345,3,0),IFERROR(VLOOKUP($I155,'Privacy Analyst Evaluation'!$A$46:$F$120,3,0),""))&amp;""</f>
        <v/>
      </c>
      <c r="L155" s="66" t="str">
        <f ca="1">IFERROR(VLOOKUP($I155,'Institution Evaluation'!$A$55:$F$345,4,0),IFERROR(VLOOKUP($I155,'Privacy Analyst Evaluation'!$A$46:$F$120,4,0),""))&amp;""</f>
        <v/>
      </c>
      <c r="M155" s="66" t="str">
        <f ca="1">IFERROR(VLOOKUP($I155,'Institution Evaluation'!$A$55:$F$345,6,0),IFERROR(VLOOKUP($I155,'Privacy Analyst Evaluation'!$A$46:$F$120,6,0),""))&amp;""</f>
        <v/>
      </c>
    </row>
    <row r="156" spans="1:13" ht="15.75" customHeight="1" x14ac:dyDescent="0.2">
      <c r="A156" s="66" t="str">
        <f>IFERROR(IF($A155+1&gt;'(backend scoring)'!$T$335,"",$A155+1),"")</f>
        <v/>
      </c>
      <c r="B156" s="66" t="e">
        <f t="array" aca="1" ref="B156" ca="1">_xludf.XLOOKUP($A156,'(backend scoring)'!$V$2:$V$333,'(backend scoring)'!$A$2:$A$333,"")</f>
        <v>#NAME?</v>
      </c>
      <c r="C156" s="66" t="str">
        <f ca="1">IFERROR(VLOOKUP($B156,'Institution Evaluation'!$A$55:$F$345,2,0),IFERROR(VLOOKUP($B156,'Privacy Analyst Evaluation'!$A$46:$F$120,2,0),""))&amp;""</f>
        <v/>
      </c>
      <c r="D156" s="66" t="str">
        <f ca="1">IFERROR(VLOOKUP($B156,'Institution Evaluation'!$A$55:$F$345,3,0),IFERROR(VLOOKUP($B156,'Privacy Analyst Evaluation'!$A$46:$F$120,3,0),""))&amp;""</f>
        <v/>
      </c>
      <c r="E156" s="66" t="str">
        <f ca="1">IFERROR(VLOOKUP($B156,'Institution Evaluation'!$A$55:$F$345,4,0),IFERROR(VLOOKUP($B156,'Privacy Analyst Evaluation'!$A$46:$F$120,4,0),""))&amp;""</f>
        <v/>
      </c>
      <c r="F156" s="66" t="str">
        <f ca="1">IFERROR(VLOOKUP($B156,'Institution Evaluation'!$A$55:$F$345,6,0),IFERROR(VLOOKUP($B156,'Privacy Analyst Evaluation'!$A$46:$F$120,6,0),""))&amp;""</f>
        <v/>
      </c>
      <c r="G156" s="245"/>
      <c r="H156" s="66" t="str">
        <f>IFERROR(IF($H155+1&gt;'(backend scoring)'!$Q$335,"",$H155+1),"")</f>
        <v/>
      </c>
      <c r="I156" s="66" t="e">
        <f t="array" aca="1" ref="I156" ca="1">_xludf.XLOOKUP($H156,'(backend scoring)'!$S$2:$S$333,'(backend scoring)'!$A$2:$A$333,"")</f>
        <v>#NAME?</v>
      </c>
      <c r="J156" s="66" t="str">
        <f ca="1">IFERROR(VLOOKUP($I156,'Institution Evaluation'!$A$55:$F$345,2,0),IFERROR(VLOOKUP($I156,'Privacy Analyst Evaluation'!$A$46:$F$120,2,0),""))</f>
        <v/>
      </c>
      <c r="K156" s="66" t="str">
        <f ca="1">IFERROR(VLOOKUP($I156,'Institution Evaluation'!$A$55:$F$345,3,0),IFERROR(VLOOKUP($I156,'Privacy Analyst Evaluation'!$A$46:$F$120,3,0),""))&amp;""</f>
        <v/>
      </c>
      <c r="L156" s="66" t="str">
        <f ca="1">IFERROR(VLOOKUP($I156,'Institution Evaluation'!$A$55:$F$345,4,0),IFERROR(VLOOKUP($I156,'Privacy Analyst Evaluation'!$A$46:$F$120,4,0),""))&amp;""</f>
        <v/>
      </c>
      <c r="M156" s="66" t="str">
        <f ca="1">IFERROR(VLOOKUP($I156,'Institution Evaluation'!$A$55:$F$345,6,0),IFERROR(VLOOKUP($I156,'Privacy Analyst Evaluation'!$A$46:$F$120,6,0),""))&amp;""</f>
        <v/>
      </c>
    </row>
    <row r="157" spans="1:13" ht="15.75" customHeight="1" x14ac:dyDescent="0.2">
      <c r="A157" s="66" t="str">
        <f>IFERROR(IF($A156+1&gt;'(backend scoring)'!$T$335,"",$A156+1),"")</f>
        <v/>
      </c>
      <c r="B157" s="66" t="e">
        <f t="array" aca="1" ref="B157" ca="1">_xludf.XLOOKUP($A157,'(backend scoring)'!$V$2:$V$333,'(backend scoring)'!$A$2:$A$333,"")</f>
        <v>#NAME?</v>
      </c>
      <c r="C157" s="66" t="str">
        <f ca="1">IFERROR(VLOOKUP($B157,'Institution Evaluation'!$A$55:$F$345,2,0),IFERROR(VLOOKUP($B157,'Privacy Analyst Evaluation'!$A$46:$F$120,2,0),""))&amp;""</f>
        <v/>
      </c>
      <c r="D157" s="66" t="str">
        <f ca="1">IFERROR(VLOOKUP($B157,'Institution Evaluation'!$A$55:$F$345,3,0),IFERROR(VLOOKUP($B157,'Privacy Analyst Evaluation'!$A$46:$F$120,3,0),""))&amp;""</f>
        <v/>
      </c>
      <c r="E157" s="66" t="str">
        <f ca="1">IFERROR(VLOOKUP($B157,'Institution Evaluation'!$A$55:$F$345,4,0),IFERROR(VLOOKUP($B157,'Privacy Analyst Evaluation'!$A$46:$F$120,4,0),""))&amp;""</f>
        <v/>
      </c>
      <c r="F157" s="66" t="str">
        <f ca="1">IFERROR(VLOOKUP($B157,'Institution Evaluation'!$A$55:$F$345,6,0),IFERROR(VLOOKUP($B157,'Privacy Analyst Evaluation'!$A$46:$F$120,6,0),""))&amp;""</f>
        <v/>
      </c>
      <c r="G157" s="245"/>
      <c r="H157" s="66" t="str">
        <f>IFERROR(IF($H156+1&gt;'(backend scoring)'!$Q$335,"",$H156+1),"")</f>
        <v/>
      </c>
      <c r="I157" s="66" t="e">
        <f t="array" aca="1" ref="I157" ca="1">_xludf.XLOOKUP($H157,'(backend scoring)'!$S$2:$S$333,'(backend scoring)'!$A$2:$A$333,"")</f>
        <v>#NAME?</v>
      </c>
      <c r="J157" s="66" t="str">
        <f ca="1">IFERROR(VLOOKUP($I157,'Institution Evaluation'!$A$55:$F$345,2,0),IFERROR(VLOOKUP($I157,'Privacy Analyst Evaluation'!$A$46:$F$120,2,0),""))</f>
        <v/>
      </c>
      <c r="K157" s="66" t="str">
        <f ca="1">IFERROR(VLOOKUP($I157,'Institution Evaluation'!$A$55:$F$345,3,0),IFERROR(VLOOKUP($I157,'Privacy Analyst Evaluation'!$A$46:$F$120,3,0),""))&amp;""</f>
        <v/>
      </c>
      <c r="L157" s="66" t="str">
        <f ca="1">IFERROR(VLOOKUP($I157,'Institution Evaluation'!$A$55:$F$345,4,0),IFERROR(VLOOKUP($I157,'Privacy Analyst Evaluation'!$A$46:$F$120,4,0),""))&amp;""</f>
        <v/>
      </c>
      <c r="M157" s="66" t="str">
        <f ca="1">IFERROR(VLOOKUP($I157,'Institution Evaluation'!$A$55:$F$345,6,0),IFERROR(VLOOKUP($I157,'Privacy Analyst Evaluation'!$A$46:$F$120,6,0),""))&amp;""</f>
        <v/>
      </c>
    </row>
    <row r="158" spans="1:13" ht="15.75" customHeight="1" x14ac:dyDescent="0.2">
      <c r="A158" s="66" t="str">
        <f>IFERROR(IF($A157+1&gt;'(backend scoring)'!$T$335,"",$A157+1),"")</f>
        <v/>
      </c>
      <c r="B158" s="66" t="e">
        <f t="array" aca="1" ref="B158" ca="1">_xludf.XLOOKUP($A158,'(backend scoring)'!$V$2:$V$333,'(backend scoring)'!$A$2:$A$333,"")</f>
        <v>#NAME?</v>
      </c>
      <c r="C158" s="66" t="str">
        <f ca="1">IFERROR(VLOOKUP($B158,'Institution Evaluation'!$A$55:$F$345,2,0),IFERROR(VLOOKUP($B158,'Privacy Analyst Evaluation'!$A$46:$F$120,2,0),""))&amp;""</f>
        <v/>
      </c>
      <c r="D158" s="66" t="str">
        <f ca="1">IFERROR(VLOOKUP($B158,'Institution Evaluation'!$A$55:$F$345,3,0),IFERROR(VLOOKUP($B158,'Privacy Analyst Evaluation'!$A$46:$F$120,3,0),""))&amp;""</f>
        <v/>
      </c>
      <c r="E158" s="66" t="str">
        <f ca="1">IFERROR(VLOOKUP($B158,'Institution Evaluation'!$A$55:$F$345,4,0),IFERROR(VLOOKUP($B158,'Privacy Analyst Evaluation'!$A$46:$F$120,4,0),""))&amp;""</f>
        <v/>
      </c>
      <c r="F158" s="66" t="str">
        <f ca="1">IFERROR(VLOOKUP($B158,'Institution Evaluation'!$A$55:$F$345,6,0),IFERROR(VLOOKUP($B158,'Privacy Analyst Evaluation'!$A$46:$F$120,6,0),""))&amp;""</f>
        <v/>
      </c>
      <c r="G158" s="245"/>
      <c r="H158" s="66" t="str">
        <f>IFERROR(IF($H157+1&gt;'(backend scoring)'!$Q$335,"",$H157+1),"")</f>
        <v/>
      </c>
      <c r="I158" s="66" t="e">
        <f t="array" aca="1" ref="I158" ca="1">_xludf.XLOOKUP($H158,'(backend scoring)'!$S$2:$S$333,'(backend scoring)'!$A$2:$A$333,"")</f>
        <v>#NAME?</v>
      </c>
      <c r="J158" s="66" t="str">
        <f ca="1">IFERROR(VLOOKUP($I158,'Institution Evaluation'!$A$55:$F$345,2,0),IFERROR(VLOOKUP($I158,'Privacy Analyst Evaluation'!$A$46:$F$120,2,0),""))</f>
        <v/>
      </c>
      <c r="K158" s="66" t="str">
        <f ca="1">IFERROR(VLOOKUP($I158,'Institution Evaluation'!$A$55:$F$345,3,0),IFERROR(VLOOKUP($I158,'Privacy Analyst Evaluation'!$A$46:$F$120,3,0),""))&amp;""</f>
        <v/>
      </c>
      <c r="L158" s="66" t="str">
        <f ca="1">IFERROR(VLOOKUP($I158,'Institution Evaluation'!$A$55:$F$345,4,0),IFERROR(VLOOKUP($I158,'Privacy Analyst Evaluation'!$A$46:$F$120,4,0),""))&amp;""</f>
        <v/>
      </c>
      <c r="M158" s="66" t="str">
        <f ca="1">IFERROR(VLOOKUP($I158,'Institution Evaluation'!$A$55:$F$345,6,0),IFERROR(VLOOKUP($I158,'Privacy Analyst Evaluation'!$A$46:$F$120,6,0),""))&amp;""</f>
        <v/>
      </c>
    </row>
    <row r="159" spans="1:13" ht="15.75" customHeight="1" x14ac:dyDescent="0.2">
      <c r="A159" s="66" t="str">
        <f>IFERROR(IF($A158+1&gt;'(backend scoring)'!$T$335,"",$A158+1),"")</f>
        <v/>
      </c>
      <c r="B159" s="66" t="e">
        <f t="array" aca="1" ref="B159" ca="1">_xludf.XLOOKUP($A159,'(backend scoring)'!$V$2:$V$333,'(backend scoring)'!$A$2:$A$333,"")</f>
        <v>#NAME?</v>
      </c>
      <c r="C159" s="66" t="str">
        <f ca="1">IFERROR(VLOOKUP($B159,'Institution Evaluation'!$A$55:$F$345,2,0),IFERROR(VLOOKUP($B159,'Privacy Analyst Evaluation'!$A$46:$F$120,2,0),""))&amp;""</f>
        <v/>
      </c>
      <c r="D159" s="66" t="str">
        <f ca="1">IFERROR(VLOOKUP($B159,'Institution Evaluation'!$A$55:$F$345,3,0),IFERROR(VLOOKUP($B159,'Privacy Analyst Evaluation'!$A$46:$F$120,3,0),""))&amp;""</f>
        <v/>
      </c>
      <c r="E159" s="66" t="str">
        <f ca="1">IFERROR(VLOOKUP($B159,'Institution Evaluation'!$A$55:$F$345,4,0),IFERROR(VLOOKUP($B159,'Privacy Analyst Evaluation'!$A$46:$F$120,4,0),""))&amp;""</f>
        <v/>
      </c>
      <c r="F159" s="66" t="str">
        <f ca="1">IFERROR(VLOOKUP($B159,'Institution Evaluation'!$A$55:$F$345,6,0),IFERROR(VLOOKUP($B159,'Privacy Analyst Evaluation'!$A$46:$F$120,6,0),""))&amp;""</f>
        <v/>
      </c>
      <c r="G159" s="245"/>
      <c r="H159" s="66" t="str">
        <f>IFERROR(IF($H158+1&gt;'(backend scoring)'!$Q$335,"",$H158+1),"")</f>
        <v/>
      </c>
      <c r="I159" s="66" t="e">
        <f t="array" aca="1" ref="I159" ca="1">_xludf.XLOOKUP($H159,'(backend scoring)'!$S$2:$S$333,'(backend scoring)'!$A$2:$A$333,"")</f>
        <v>#NAME?</v>
      </c>
      <c r="J159" s="66" t="str">
        <f ca="1">IFERROR(VLOOKUP($I159,'Institution Evaluation'!$A$55:$F$345,2,0),IFERROR(VLOOKUP($I159,'Privacy Analyst Evaluation'!$A$46:$F$120,2,0),""))</f>
        <v/>
      </c>
      <c r="K159" s="66" t="str">
        <f ca="1">IFERROR(VLOOKUP($I159,'Institution Evaluation'!$A$55:$F$345,3,0),IFERROR(VLOOKUP($I159,'Privacy Analyst Evaluation'!$A$46:$F$120,3,0),""))&amp;""</f>
        <v/>
      </c>
      <c r="L159" s="66" t="str">
        <f ca="1">IFERROR(VLOOKUP($I159,'Institution Evaluation'!$A$55:$F$345,4,0),IFERROR(VLOOKUP($I159,'Privacy Analyst Evaluation'!$A$46:$F$120,4,0),""))&amp;""</f>
        <v/>
      </c>
      <c r="M159" s="66" t="str">
        <f ca="1">IFERROR(VLOOKUP($I159,'Institution Evaluation'!$A$55:$F$345,6,0),IFERROR(VLOOKUP($I159,'Privacy Analyst Evaluation'!$A$46:$F$120,6,0),""))&amp;""</f>
        <v/>
      </c>
    </row>
    <row r="160" spans="1:13" ht="15.75" customHeight="1" x14ac:dyDescent="0.2">
      <c r="A160" s="66" t="str">
        <f>IFERROR(IF($A159+1&gt;'(backend scoring)'!$T$335,"",$A159+1),"")</f>
        <v/>
      </c>
      <c r="B160" s="66" t="e">
        <f t="array" aca="1" ref="B160" ca="1">_xludf.XLOOKUP($A160,'(backend scoring)'!$V$2:$V$333,'(backend scoring)'!$A$2:$A$333,"")</f>
        <v>#NAME?</v>
      </c>
      <c r="C160" s="66" t="str">
        <f ca="1">IFERROR(VLOOKUP($B160,'Institution Evaluation'!$A$55:$F$345,2,0),IFERROR(VLOOKUP($B160,'Privacy Analyst Evaluation'!$A$46:$F$120,2,0),""))&amp;""</f>
        <v/>
      </c>
      <c r="D160" s="66" t="str">
        <f ca="1">IFERROR(VLOOKUP($B160,'Institution Evaluation'!$A$55:$F$345,3,0),IFERROR(VLOOKUP($B160,'Privacy Analyst Evaluation'!$A$46:$F$120,3,0),""))&amp;""</f>
        <v/>
      </c>
      <c r="E160" s="66" t="str">
        <f ca="1">IFERROR(VLOOKUP($B160,'Institution Evaluation'!$A$55:$F$345,4,0),IFERROR(VLOOKUP($B160,'Privacy Analyst Evaluation'!$A$46:$F$120,4,0),""))&amp;""</f>
        <v/>
      </c>
      <c r="F160" s="66" t="str">
        <f ca="1">IFERROR(VLOOKUP($B160,'Institution Evaluation'!$A$55:$F$345,6,0),IFERROR(VLOOKUP($B160,'Privacy Analyst Evaluation'!$A$46:$F$120,6,0),""))&amp;""</f>
        <v/>
      </c>
      <c r="G160" s="245"/>
      <c r="H160" s="66" t="str">
        <f>IFERROR(IF($H159+1&gt;'(backend scoring)'!$Q$335,"",$H159+1),"")</f>
        <v/>
      </c>
      <c r="I160" s="66" t="e">
        <f t="array" aca="1" ref="I160" ca="1">_xludf.XLOOKUP($H160,'(backend scoring)'!$S$2:$S$333,'(backend scoring)'!$A$2:$A$333,"")</f>
        <v>#NAME?</v>
      </c>
      <c r="J160" s="66" t="str">
        <f ca="1">IFERROR(VLOOKUP($I160,'Institution Evaluation'!$A$55:$F$345,2,0),IFERROR(VLOOKUP($I160,'Privacy Analyst Evaluation'!$A$46:$F$120,2,0),""))</f>
        <v/>
      </c>
      <c r="K160" s="66" t="str">
        <f ca="1">IFERROR(VLOOKUP($I160,'Institution Evaluation'!$A$55:$F$345,3,0),IFERROR(VLOOKUP($I160,'Privacy Analyst Evaluation'!$A$46:$F$120,3,0),""))&amp;""</f>
        <v/>
      </c>
      <c r="L160" s="66" t="str">
        <f ca="1">IFERROR(VLOOKUP($I160,'Institution Evaluation'!$A$55:$F$345,4,0),IFERROR(VLOOKUP($I160,'Privacy Analyst Evaluation'!$A$46:$F$120,4,0),""))&amp;""</f>
        <v/>
      </c>
      <c r="M160" s="66" t="str">
        <f ca="1">IFERROR(VLOOKUP($I160,'Institution Evaluation'!$A$55:$F$345,6,0),IFERROR(VLOOKUP($I160,'Privacy Analyst Evaluation'!$A$46:$F$120,6,0),""))&amp;""</f>
        <v/>
      </c>
    </row>
    <row r="161" spans="1:13" ht="15.75" customHeight="1" x14ac:dyDescent="0.2">
      <c r="A161" s="66" t="str">
        <f>IFERROR(IF($A160+1&gt;'(backend scoring)'!$T$335,"",$A160+1),"")</f>
        <v/>
      </c>
      <c r="B161" s="66" t="e">
        <f t="array" aca="1" ref="B161" ca="1">_xludf.XLOOKUP($A161,'(backend scoring)'!$V$2:$V$333,'(backend scoring)'!$A$2:$A$333,"")</f>
        <v>#NAME?</v>
      </c>
      <c r="C161" s="66" t="str">
        <f ca="1">IFERROR(VLOOKUP($B161,'Institution Evaluation'!$A$55:$F$345,2,0),IFERROR(VLOOKUP($B161,'Privacy Analyst Evaluation'!$A$46:$F$120,2,0),""))&amp;""</f>
        <v/>
      </c>
      <c r="D161" s="66" t="str">
        <f ca="1">IFERROR(VLOOKUP($B161,'Institution Evaluation'!$A$55:$F$345,3,0),IFERROR(VLOOKUP($B161,'Privacy Analyst Evaluation'!$A$46:$F$120,3,0),""))&amp;""</f>
        <v/>
      </c>
      <c r="E161" s="66" t="str">
        <f ca="1">IFERROR(VLOOKUP($B161,'Institution Evaluation'!$A$55:$F$345,4,0),IFERROR(VLOOKUP($B161,'Privacy Analyst Evaluation'!$A$46:$F$120,4,0),""))&amp;""</f>
        <v/>
      </c>
      <c r="F161" s="66" t="str">
        <f ca="1">IFERROR(VLOOKUP($B161,'Institution Evaluation'!$A$55:$F$345,6,0),IFERROR(VLOOKUP($B161,'Privacy Analyst Evaluation'!$A$46:$F$120,6,0),""))&amp;""</f>
        <v/>
      </c>
      <c r="G161" s="245"/>
      <c r="H161" s="66" t="str">
        <f>IFERROR(IF($H160+1&gt;'(backend scoring)'!$Q$335,"",$H160+1),"")</f>
        <v/>
      </c>
      <c r="I161" s="66" t="e">
        <f t="array" aca="1" ref="I161" ca="1">_xludf.XLOOKUP($H161,'(backend scoring)'!$S$2:$S$333,'(backend scoring)'!$A$2:$A$333,"")</f>
        <v>#NAME?</v>
      </c>
      <c r="J161" s="66" t="str">
        <f ca="1">IFERROR(VLOOKUP($I161,'Institution Evaluation'!$A$55:$F$345,2,0),IFERROR(VLOOKUP($I161,'Privacy Analyst Evaluation'!$A$46:$F$120,2,0),""))</f>
        <v/>
      </c>
      <c r="K161" s="66" t="str">
        <f ca="1">IFERROR(VLOOKUP($I161,'Institution Evaluation'!$A$55:$F$345,3,0),IFERROR(VLOOKUP($I161,'Privacy Analyst Evaluation'!$A$46:$F$120,3,0),""))&amp;""</f>
        <v/>
      </c>
      <c r="L161" s="66" t="str">
        <f ca="1">IFERROR(VLOOKUP($I161,'Institution Evaluation'!$A$55:$F$345,4,0),IFERROR(VLOOKUP($I161,'Privacy Analyst Evaluation'!$A$46:$F$120,4,0),""))&amp;""</f>
        <v/>
      </c>
      <c r="M161" s="66" t="str">
        <f ca="1">IFERROR(VLOOKUP($I161,'Institution Evaluation'!$A$55:$F$345,6,0),IFERROR(VLOOKUP($I161,'Privacy Analyst Evaluation'!$A$46:$F$120,6,0),""))&amp;""</f>
        <v/>
      </c>
    </row>
    <row r="162" spans="1:13" ht="15.75" customHeight="1" x14ac:dyDescent="0.2">
      <c r="A162" s="66" t="str">
        <f>IFERROR(IF($A161+1&gt;'(backend scoring)'!$T$335,"",$A161+1),"")</f>
        <v/>
      </c>
      <c r="B162" s="66" t="e">
        <f t="array" aca="1" ref="B162" ca="1">_xludf.XLOOKUP($A162,'(backend scoring)'!$V$2:$V$333,'(backend scoring)'!$A$2:$A$333,"")</f>
        <v>#NAME?</v>
      </c>
      <c r="C162" s="66" t="str">
        <f ca="1">IFERROR(VLOOKUP($B162,'Institution Evaluation'!$A$55:$F$345,2,0),IFERROR(VLOOKUP($B162,'Privacy Analyst Evaluation'!$A$46:$F$120,2,0),""))&amp;""</f>
        <v/>
      </c>
      <c r="D162" s="66" t="str">
        <f ca="1">IFERROR(VLOOKUP($B162,'Institution Evaluation'!$A$55:$F$345,3,0),IFERROR(VLOOKUP($B162,'Privacy Analyst Evaluation'!$A$46:$F$120,3,0),""))&amp;""</f>
        <v/>
      </c>
      <c r="E162" s="66" t="str">
        <f ca="1">IFERROR(VLOOKUP($B162,'Institution Evaluation'!$A$55:$F$345,4,0),IFERROR(VLOOKUP($B162,'Privacy Analyst Evaluation'!$A$46:$F$120,4,0),""))&amp;""</f>
        <v/>
      </c>
      <c r="F162" s="66" t="str">
        <f ca="1">IFERROR(VLOOKUP($B162,'Institution Evaluation'!$A$55:$F$345,6,0),IFERROR(VLOOKUP($B162,'Privacy Analyst Evaluation'!$A$46:$F$120,6,0),""))&amp;""</f>
        <v/>
      </c>
      <c r="G162" s="245"/>
      <c r="H162" s="66" t="str">
        <f>IFERROR(IF($H161+1&gt;'(backend scoring)'!$Q$335,"",$H161+1),"")</f>
        <v/>
      </c>
      <c r="I162" s="66" t="e">
        <f t="array" aca="1" ref="I162" ca="1">_xludf.XLOOKUP($H162,'(backend scoring)'!$S$2:$S$333,'(backend scoring)'!$A$2:$A$333,"")</f>
        <v>#NAME?</v>
      </c>
      <c r="J162" s="66" t="str">
        <f ca="1">IFERROR(VLOOKUP($I162,'Institution Evaluation'!$A$55:$F$345,2,0),IFERROR(VLOOKUP($I162,'Privacy Analyst Evaluation'!$A$46:$F$120,2,0),""))</f>
        <v/>
      </c>
      <c r="K162" s="66" t="str">
        <f ca="1">IFERROR(VLOOKUP($I162,'Institution Evaluation'!$A$55:$F$345,3,0),IFERROR(VLOOKUP($I162,'Privacy Analyst Evaluation'!$A$46:$F$120,3,0),""))&amp;""</f>
        <v/>
      </c>
      <c r="L162" s="66" t="str">
        <f ca="1">IFERROR(VLOOKUP($I162,'Institution Evaluation'!$A$55:$F$345,4,0),IFERROR(VLOOKUP($I162,'Privacy Analyst Evaluation'!$A$46:$F$120,4,0),""))&amp;""</f>
        <v/>
      </c>
      <c r="M162" s="66" t="str">
        <f ca="1">IFERROR(VLOOKUP($I162,'Institution Evaluation'!$A$55:$F$345,6,0),IFERROR(VLOOKUP($I162,'Privacy Analyst Evaluation'!$A$46:$F$120,6,0),""))&amp;""</f>
        <v/>
      </c>
    </row>
    <row r="163" spans="1:13" ht="15.75" customHeight="1" x14ac:dyDescent="0.2">
      <c r="A163" s="66" t="str">
        <f>IFERROR(IF($A162+1&gt;'(backend scoring)'!$T$335,"",$A162+1),"")</f>
        <v/>
      </c>
      <c r="B163" s="66" t="e">
        <f t="array" aca="1" ref="B163" ca="1">_xludf.XLOOKUP($A163,'(backend scoring)'!$V$2:$V$333,'(backend scoring)'!$A$2:$A$333,"")</f>
        <v>#NAME?</v>
      </c>
      <c r="C163" s="66" t="str">
        <f ca="1">IFERROR(VLOOKUP($B163,'Institution Evaluation'!$A$55:$F$345,2,0),IFERROR(VLOOKUP($B163,'Privacy Analyst Evaluation'!$A$46:$F$120,2,0),""))&amp;""</f>
        <v/>
      </c>
      <c r="D163" s="66" t="str">
        <f ca="1">IFERROR(VLOOKUP($B163,'Institution Evaluation'!$A$55:$F$345,3,0),IFERROR(VLOOKUP($B163,'Privacy Analyst Evaluation'!$A$46:$F$120,3,0),""))&amp;""</f>
        <v/>
      </c>
      <c r="E163" s="66" t="str">
        <f ca="1">IFERROR(VLOOKUP($B163,'Institution Evaluation'!$A$55:$F$345,4,0),IFERROR(VLOOKUP($B163,'Privacy Analyst Evaluation'!$A$46:$F$120,4,0),""))&amp;""</f>
        <v/>
      </c>
      <c r="F163" s="66" t="str">
        <f ca="1">IFERROR(VLOOKUP($B163,'Institution Evaluation'!$A$55:$F$345,6,0),IFERROR(VLOOKUP($B163,'Privacy Analyst Evaluation'!$A$46:$F$120,6,0),""))&amp;""</f>
        <v/>
      </c>
      <c r="G163" s="245"/>
      <c r="H163" s="66" t="str">
        <f>IFERROR(IF($H162+1&gt;'(backend scoring)'!$Q$335,"",$H162+1),"")</f>
        <v/>
      </c>
      <c r="I163" s="66" t="e">
        <f t="array" aca="1" ref="I163" ca="1">_xludf.XLOOKUP($H163,'(backend scoring)'!$S$2:$S$333,'(backend scoring)'!$A$2:$A$333,"")</f>
        <v>#NAME?</v>
      </c>
      <c r="J163" s="66" t="str">
        <f ca="1">IFERROR(VLOOKUP($I163,'Institution Evaluation'!$A$55:$F$345,2,0),IFERROR(VLOOKUP($I163,'Privacy Analyst Evaluation'!$A$46:$F$120,2,0),""))</f>
        <v/>
      </c>
      <c r="K163" s="66" t="str">
        <f ca="1">IFERROR(VLOOKUP($I163,'Institution Evaluation'!$A$55:$F$345,3,0),IFERROR(VLOOKUP($I163,'Privacy Analyst Evaluation'!$A$46:$F$120,3,0),""))&amp;""</f>
        <v/>
      </c>
      <c r="L163" s="66" t="str">
        <f ca="1">IFERROR(VLOOKUP($I163,'Institution Evaluation'!$A$55:$F$345,4,0),IFERROR(VLOOKUP($I163,'Privacy Analyst Evaluation'!$A$46:$F$120,4,0),""))&amp;""</f>
        <v/>
      </c>
      <c r="M163" s="66" t="str">
        <f ca="1">IFERROR(VLOOKUP($I163,'Institution Evaluation'!$A$55:$F$345,6,0),IFERROR(VLOOKUP($I163,'Privacy Analyst Evaluation'!$A$46:$F$120,6,0),""))&amp;""</f>
        <v/>
      </c>
    </row>
    <row r="164" spans="1:13" ht="15.75" customHeight="1" x14ac:dyDescent="0.2">
      <c r="A164" s="66" t="str">
        <f>IFERROR(IF($A163+1&gt;'(backend scoring)'!$T$335,"",$A163+1),"")</f>
        <v/>
      </c>
      <c r="B164" s="66" t="e">
        <f t="array" aca="1" ref="B164" ca="1">_xludf.XLOOKUP($A164,'(backend scoring)'!$V$2:$V$333,'(backend scoring)'!$A$2:$A$333,"")</f>
        <v>#NAME?</v>
      </c>
      <c r="C164" s="66" t="str">
        <f ca="1">IFERROR(VLOOKUP($B164,'Institution Evaluation'!$A$55:$F$345,2,0),IFERROR(VLOOKUP($B164,'Privacy Analyst Evaluation'!$A$46:$F$120,2,0),""))&amp;""</f>
        <v/>
      </c>
      <c r="D164" s="66" t="str">
        <f ca="1">IFERROR(VLOOKUP($B164,'Institution Evaluation'!$A$55:$F$345,3,0),IFERROR(VLOOKUP($B164,'Privacy Analyst Evaluation'!$A$46:$F$120,3,0),""))&amp;""</f>
        <v/>
      </c>
      <c r="E164" s="66" t="str">
        <f ca="1">IFERROR(VLOOKUP($B164,'Institution Evaluation'!$A$55:$F$345,4,0),IFERROR(VLOOKUP($B164,'Privacy Analyst Evaluation'!$A$46:$F$120,4,0),""))&amp;""</f>
        <v/>
      </c>
      <c r="F164" s="66" t="str">
        <f ca="1">IFERROR(VLOOKUP($B164,'Institution Evaluation'!$A$55:$F$345,6,0),IFERROR(VLOOKUP($B164,'Privacy Analyst Evaluation'!$A$46:$F$120,6,0),""))&amp;""</f>
        <v/>
      </c>
      <c r="G164" s="245"/>
      <c r="H164" s="66" t="str">
        <f>IFERROR(IF($H163+1&gt;'(backend scoring)'!$Q$335,"",$H163+1),"")</f>
        <v/>
      </c>
      <c r="I164" s="66" t="e">
        <f t="array" aca="1" ref="I164" ca="1">_xludf.XLOOKUP($H164,'(backend scoring)'!$S$2:$S$333,'(backend scoring)'!$A$2:$A$333,"")</f>
        <v>#NAME?</v>
      </c>
      <c r="J164" s="66" t="str">
        <f ca="1">IFERROR(VLOOKUP($I164,'Institution Evaluation'!$A$55:$F$345,2,0),IFERROR(VLOOKUP($I164,'Privacy Analyst Evaluation'!$A$46:$F$120,2,0),""))</f>
        <v/>
      </c>
      <c r="K164" s="66" t="str">
        <f ca="1">IFERROR(VLOOKUP($I164,'Institution Evaluation'!$A$55:$F$345,3,0),IFERROR(VLOOKUP($I164,'Privacy Analyst Evaluation'!$A$46:$F$120,3,0),""))&amp;""</f>
        <v/>
      </c>
      <c r="L164" s="66" t="str">
        <f ca="1">IFERROR(VLOOKUP($I164,'Institution Evaluation'!$A$55:$F$345,4,0),IFERROR(VLOOKUP($I164,'Privacy Analyst Evaluation'!$A$46:$F$120,4,0),""))&amp;""</f>
        <v/>
      </c>
      <c r="M164" s="66" t="str">
        <f ca="1">IFERROR(VLOOKUP($I164,'Institution Evaluation'!$A$55:$F$345,6,0),IFERROR(VLOOKUP($I164,'Privacy Analyst Evaluation'!$A$46:$F$120,6,0),""))&amp;""</f>
        <v/>
      </c>
    </row>
    <row r="165" spans="1:13" ht="15.75" customHeight="1" x14ac:dyDescent="0.2">
      <c r="A165" s="66" t="str">
        <f>IFERROR(IF($A164+1&gt;'(backend scoring)'!$T$335,"",$A164+1),"")</f>
        <v/>
      </c>
      <c r="B165" s="66" t="e">
        <f t="array" aca="1" ref="B165" ca="1">_xludf.XLOOKUP($A165,'(backend scoring)'!$V$2:$V$333,'(backend scoring)'!$A$2:$A$333,"")</f>
        <v>#NAME?</v>
      </c>
      <c r="C165" s="66" t="str">
        <f ca="1">IFERROR(VLOOKUP($B165,'Institution Evaluation'!$A$55:$F$345,2,0),IFERROR(VLOOKUP($B165,'Privacy Analyst Evaluation'!$A$46:$F$120,2,0),""))&amp;""</f>
        <v/>
      </c>
      <c r="D165" s="66" t="str">
        <f ca="1">IFERROR(VLOOKUP($B165,'Institution Evaluation'!$A$55:$F$345,3,0),IFERROR(VLOOKUP($B165,'Privacy Analyst Evaluation'!$A$46:$F$120,3,0),""))&amp;""</f>
        <v/>
      </c>
      <c r="E165" s="66" t="str">
        <f ca="1">IFERROR(VLOOKUP($B165,'Institution Evaluation'!$A$55:$F$345,4,0),IFERROR(VLOOKUP($B165,'Privacy Analyst Evaluation'!$A$46:$F$120,4,0),""))&amp;""</f>
        <v/>
      </c>
      <c r="F165" s="66" t="str">
        <f ca="1">IFERROR(VLOOKUP($B165,'Institution Evaluation'!$A$55:$F$345,6,0),IFERROR(VLOOKUP($B165,'Privacy Analyst Evaluation'!$A$46:$F$120,6,0),""))&amp;""</f>
        <v/>
      </c>
      <c r="G165" s="245"/>
      <c r="H165" s="66" t="str">
        <f>IFERROR(IF($H164+1&gt;'(backend scoring)'!$Q$335,"",$H164+1),"")</f>
        <v/>
      </c>
      <c r="I165" s="66" t="e">
        <f t="array" aca="1" ref="I165" ca="1">_xludf.XLOOKUP($H165,'(backend scoring)'!$S$2:$S$333,'(backend scoring)'!$A$2:$A$333,"")</f>
        <v>#NAME?</v>
      </c>
      <c r="J165" s="66" t="str">
        <f ca="1">IFERROR(VLOOKUP($I165,'Institution Evaluation'!$A$55:$F$345,2,0),IFERROR(VLOOKUP($I165,'Privacy Analyst Evaluation'!$A$46:$F$120,2,0),""))</f>
        <v/>
      </c>
      <c r="K165" s="66" t="str">
        <f ca="1">IFERROR(VLOOKUP($I165,'Institution Evaluation'!$A$55:$F$345,3,0),IFERROR(VLOOKUP($I165,'Privacy Analyst Evaluation'!$A$46:$F$120,3,0),""))&amp;""</f>
        <v/>
      </c>
      <c r="L165" s="66" t="str">
        <f ca="1">IFERROR(VLOOKUP($I165,'Institution Evaluation'!$A$55:$F$345,4,0),IFERROR(VLOOKUP($I165,'Privacy Analyst Evaluation'!$A$46:$F$120,4,0),""))&amp;""</f>
        <v/>
      </c>
      <c r="M165" s="66" t="str">
        <f ca="1">IFERROR(VLOOKUP($I165,'Institution Evaluation'!$A$55:$F$345,6,0),IFERROR(VLOOKUP($I165,'Privacy Analyst Evaluation'!$A$46:$F$120,6,0),""))&amp;""</f>
        <v/>
      </c>
    </row>
    <row r="166" spans="1:13" ht="15.75" customHeight="1" x14ac:dyDescent="0.2">
      <c r="A166" s="66" t="str">
        <f>IFERROR(IF($A165+1&gt;'(backend scoring)'!$T$335,"",$A165+1),"")</f>
        <v/>
      </c>
      <c r="B166" s="66" t="e">
        <f t="array" aca="1" ref="B166" ca="1">_xludf.XLOOKUP($A166,'(backend scoring)'!$V$2:$V$333,'(backend scoring)'!$A$2:$A$333,"")</f>
        <v>#NAME?</v>
      </c>
      <c r="C166" s="66" t="str">
        <f ca="1">IFERROR(VLOOKUP($B166,'Institution Evaluation'!$A$55:$F$345,2,0),IFERROR(VLOOKUP($B166,'Privacy Analyst Evaluation'!$A$46:$F$120,2,0),""))&amp;""</f>
        <v/>
      </c>
      <c r="D166" s="66" t="str">
        <f ca="1">IFERROR(VLOOKUP($B166,'Institution Evaluation'!$A$55:$F$345,3,0),IFERROR(VLOOKUP($B166,'Privacy Analyst Evaluation'!$A$46:$F$120,3,0),""))&amp;""</f>
        <v/>
      </c>
      <c r="E166" s="66" t="str">
        <f ca="1">IFERROR(VLOOKUP($B166,'Institution Evaluation'!$A$55:$F$345,4,0),IFERROR(VLOOKUP($B166,'Privacy Analyst Evaluation'!$A$46:$F$120,4,0),""))&amp;""</f>
        <v/>
      </c>
      <c r="F166" s="66" t="str">
        <f ca="1">IFERROR(VLOOKUP($B166,'Institution Evaluation'!$A$55:$F$345,6,0),IFERROR(VLOOKUP($B166,'Privacy Analyst Evaluation'!$A$46:$F$120,6,0),""))&amp;""</f>
        <v/>
      </c>
      <c r="G166" s="245"/>
      <c r="H166" s="66" t="str">
        <f>IFERROR(IF($H165+1&gt;'(backend scoring)'!$Q$335,"",$H165+1),"")</f>
        <v/>
      </c>
      <c r="I166" s="66" t="e">
        <f t="array" aca="1" ref="I166" ca="1">_xludf.XLOOKUP($H166,'(backend scoring)'!$S$2:$S$333,'(backend scoring)'!$A$2:$A$333,"")</f>
        <v>#NAME?</v>
      </c>
      <c r="J166" s="66" t="str">
        <f ca="1">IFERROR(VLOOKUP($I166,'Institution Evaluation'!$A$55:$F$345,2,0),IFERROR(VLOOKUP($I166,'Privacy Analyst Evaluation'!$A$46:$F$120,2,0),""))</f>
        <v/>
      </c>
      <c r="K166" s="66" t="str">
        <f ca="1">IFERROR(VLOOKUP($I166,'Institution Evaluation'!$A$55:$F$345,3,0),IFERROR(VLOOKUP($I166,'Privacy Analyst Evaluation'!$A$46:$F$120,3,0),""))&amp;""</f>
        <v/>
      </c>
      <c r="L166" s="66" t="str">
        <f ca="1">IFERROR(VLOOKUP($I166,'Institution Evaluation'!$A$55:$F$345,4,0),IFERROR(VLOOKUP($I166,'Privacy Analyst Evaluation'!$A$46:$F$120,4,0),""))&amp;""</f>
        <v/>
      </c>
      <c r="M166" s="66" t="str">
        <f ca="1">IFERROR(VLOOKUP($I166,'Institution Evaluation'!$A$55:$F$345,6,0),IFERROR(VLOOKUP($I166,'Privacy Analyst Evaluation'!$A$46:$F$120,6,0),""))&amp;""</f>
        <v/>
      </c>
    </row>
    <row r="167" spans="1:13" ht="15.75" customHeight="1" x14ac:dyDescent="0.2">
      <c r="A167" s="66" t="str">
        <f>IFERROR(IF($A166+1&gt;'(backend scoring)'!$T$335,"",$A166+1),"")</f>
        <v/>
      </c>
      <c r="B167" s="66" t="e">
        <f t="array" aca="1" ref="B167" ca="1">_xludf.XLOOKUP($A167,'(backend scoring)'!$V$2:$V$333,'(backend scoring)'!$A$2:$A$333,"")</f>
        <v>#NAME?</v>
      </c>
      <c r="C167" s="66" t="str">
        <f ca="1">IFERROR(VLOOKUP($B167,'Institution Evaluation'!$A$55:$F$345,2,0),IFERROR(VLOOKUP($B167,'Privacy Analyst Evaluation'!$A$46:$F$120,2,0),""))&amp;""</f>
        <v/>
      </c>
      <c r="D167" s="66" t="str">
        <f ca="1">IFERROR(VLOOKUP($B167,'Institution Evaluation'!$A$55:$F$345,3,0),IFERROR(VLOOKUP($B167,'Privacy Analyst Evaluation'!$A$46:$F$120,3,0),""))&amp;""</f>
        <v/>
      </c>
      <c r="E167" s="66" t="str">
        <f ca="1">IFERROR(VLOOKUP($B167,'Institution Evaluation'!$A$55:$F$345,4,0),IFERROR(VLOOKUP($B167,'Privacy Analyst Evaluation'!$A$46:$F$120,4,0),""))&amp;""</f>
        <v/>
      </c>
      <c r="F167" s="66" t="str">
        <f ca="1">IFERROR(VLOOKUP($B167,'Institution Evaluation'!$A$55:$F$345,6,0),IFERROR(VLOOKUP($B167,'Privacy Analyst Evaluation'!$A$46:$F$120,6,0),""))&amp;""</f>
        <v/>
      </c>
      <c r="G167" s="245"/>
      <c r="H167" s="66" t="str">
        <f>IFERROR(IF($H166+1&gt;'(backend scoring)'!$Q$335,"",$H166+1),"")</f>
        <v/>
      </c>
      <c r="I167" s="66" t="e">
        <f t="array" aca="1" ref="I167" ca="1">_xludf.XLOOKUP($H167,'(backend scoring)'!$S$2:$S$333,'(backend scoring)'!$A$2:$A$333,"")</f>
        <v>#NAME?</v>
      </c>
      <c r="J167" s="66" t="str">
        <f ca="1">IFERROR(VLOOKUP($I167,'Institution Evaluation'!$A$55:$F$345,2,0),IFERROR(VLOOKUP($I167,'Privacy Analyst Evaluation'!$A$46:$F$120,2,0),""))</f>
        <v/>
      </c>
      <c r="K167" s="66" t="str">
        <f ca="1">IFERROR(VLOOKUP($I167,'Institution Evaluation'!$A$55:$F$345,3,0),IFERROR(VLOOKUP($I167,'Privacy Analyst Evaluation'!$A$46:$F$120,3,0),""))&amp;""</f>
        <v/>
      </c>
      <c r="L167" s="66" t="str">
        <f ca="1">IFERROR(VLOOKUP($I167,'Institution Evaluation'!$A$55:$F$345,4,0),IFERROR(VLOOKUP($I167,'Privacy Analyst Evaluation'!$A$46:$F$120,4,0),""))&amp;""</f>
        <v/>
      </c>
      <c r="M167" s="66" t="str">
        <f ca="1">IFERROR(VLOOKUP($I167,'Institution Evaluation'!$A$55:$F$345,6,0),IFERROR(VLOOKUP($I167,'Privacy Analyst Evaluation'!$A$46:$F$120,6,0),""))&amp;""</f>
        <v/>
      </c>
    </row>
    <row r="168" spans="1:13" ht="15.75" customHeight="1" x14ac:dyDescent="0.2">
      <c r="A168" s="66" t="str">
        <f>IFERROR(IF($A167+1&gt;'(backend scoring)'!$T$335,"",$A167+1),"")</f>
        <v/>
      </c>
      <c r="B168" s="66" t="e">
        <f t="array" aca="1" ref="B168" ca="1">_xludf.XLOOKUP($A168,'(backend scoring)'!$V$2:$V$333,'(backend scoring)'!$A$2:$A$333,"")</f>
        <v>#NAME?</v>
      </c>
      <c r="C168" s="66" t="str">
        <f ca="1">IFERROR(VLOOKUP($B168,'Institution Evaluation'!$A$55:$F$345,2,0),IFERROR(VLOOKUP($B168,'Privacy Analyst Evaluation'!$A$46:$F$120,2,0),""))&amp;""</f>
        <v/>
      </c>
      <c r="D168" s="66" t="str">
        <f ca="1">IFERROR(VLOOKUP($B168,'Institution Evaluation'!$A$55:$F$345,3,0),IFERROR(VLOOKUP($B168,'Privacy Analyst Evaluation'!$A$46:$F$120,3,0),""))&amp;""</f>
        <v/>
      </c>
      <c r="E168" s="66" t="str">
        <f ca="1">IFERROR(VLOOKUP($B168,'Institution Evaluation'!$A$55:$F$345,4,0),IFERROR(VLOOKUP($B168,'Privacy Analyst Evaluation'!$A$46:$F$120,4,0),""))&amp;""</f>
        <v/>
      </c>
      <c r="F168" s="66" t="str">
        <f ca="1">IFERROR(VLOOKUP($B168,'Institution Evaluation'!$A$55:$F$345,6,0),IFERROR(VLOOKUP($B168,'Privacy Analyst Evaluation'!$A$46:$F$120,6,0),""))&amp;""</f>
        <v/>
      </c>
      <c r="G168" s="245"/>
      <c r="H168" s="66" t="str">
        <f>IFERROR(IF($H167+1&gt;'(backend scoring)'!$Q$335,"",$H167+1),"")</f>
        <v/>
      </c>
      <c r="I168" s="66" t="e">
        <f t="array" aca="1" ref="I168" ca="1">_xludf.XLOOKUP($H168,'(backend scoring)'!$S$2:$S$333,'(backend scoring)'!$A$2:$A$333,"")</f>
        <v>#NAME?</v>
      </c>
      <c r="J168" s="66" t="str">
        <f ca="1">IFERROR(VLOOKUP($I168,'Institution Evaluation'!$A$55:$F$345,2,0),IFERROR(VLOOKUP($I168,'Privacy Analyst Evaluation'!$A$46:$F$120,2,0),""))</f>
        <v/>
      </c>
      <c r="K168" s="66" t="str">
        <f ca="1">IFERROR(VLOOKUP($I168,'Institution Evaluation'!$A$55:$F$345,3,0),IFERROR(VLOOKUP($I168,'Privacy Analyst Evaluation'!$A$46:$F$120,3,0),""))&amp;""</f>
        <v/>
      </c>
      <c r="L168" s="66" t="str">
        <f ca="1">IFERROR(VLOOKUP($I168,'Institution Evaluation'!$A$55:$F$345,4,0),IFERROR(VLOOKUP($I168,'Privacy Analyst Evaluation'!$A$46:$F$120,4,0),""))&amp;""</f>
        <v/>
      </c>
      <c r="M168" s="66" t="str">
        <f ca="1">IFERROR(VLOOKUP($I168,'Institution Evaluation'!$A$55:$F$345,6,0),IFERROR(VLOOKUP($I168,'Privacy Analyst Evaluation'!$A$46:$F$120,6,0),""))&amp;""</f>
        <v/>
      </c>
    </row>
    <row r="169" spans="1:13" ht="15.75" customHeight="1" x14ac:dyDescent="0.2">
      <c r="A169" s="66" t="str">
        <f>IFERROR(IF($A168+1&gt;'(backend scoring)'!$T$335,"",$A168+1),"")</f>
        <v/>
      </c>
      <c r="B169" s="66" t="e">
        <f t="array" aca="1" ref="B169" ca="1">_xludf.XLOOKUP($A169,'(backend scoring)'!$V$2:$V$333,'(backend scoring)'!$A$2:$A$333,"")</f>
        <v>#NAME?</v>
      </c>
      <c r="C169" s="66" t="str">
        <f ca="1">IFERROR(VLOOKUP($B169,'Institution Evaluation'!$A$55:$F$345,2,0),IFERROR(VLOOKUP($B169,'Privacy Analyst Evaluation'!$A$46:$F$120,2,0),""))&amp;""</f>
        <v/>
      </c>
      <c r="D169" s="66" t="str">
        <f ca="1">IFERROR(VLOOKUP($B169,'Institution Evaluation'!$A$55:$F$345,3,0),IFERROR(VLOOKUP($B169,'Privacy Analyst Evaluation'!$A$46:$F$120,3,0),""))&amp;""</f>
        <v/>
      </c>
      <c r="E169" s="66" t="str">
        <f ca="1">IFERROR(VLOOKUP($B169,'Institution Evaluation'!$A$55:$F$345,4,0),IFERROR(VLOOKUP($B169,'Privacy Analyst Evaluation'!$A$46:$F$120,4,0),""))&amp;""</f>
        <v/>
      </c>
      <c r="F169" s="66" t="str">
        <f ca="1">IFERROR(VLOOKUP($B169,'Institution Evaluation'!$A$55:$F$345,6,0),IFERROR(VLOOKUP($B169,'Privacy Analyst Evaluation'!$A$46:$F$120,6,0),""))&amp;""</f>
        <v/>
      </c>
      <c r="G169" s="245"/>
      <c r="H169" s="66" t="str">
        <f>IFERROR(IF($H168+1&gt;'(backend scoring)'!$Q$335,"",$H168+1),"")</f>
        <v/>
      </c>
      <c r="I169" s="66" t="e">
        <f t="array" aca="1" ref="I169" ca="1">_xludf.XLOOKUP($H169,'(backend scoring)'!$S$2:$S$333,'(backend scoring)'!$A$2:$A$333,"")</f>
        <v>#NAME?</v>
      </c>
      <c r="J169" s="66" t="str">
        <f ca="1">IFERROR(VLOOKUP($I169,'Institution Evaluation'!$A$55:$F$345,2,0),IFERROR(VLOOKUP($I169,'Privacy Analyst Evaluation'!$A$46:$F$120,2,0),""))</f>
        <v/>
      </c>
      <c r="K169" s="66" t="str">
        <f ca="1">IFERROR(VLOOKUP($I169,'Institution Evaluation'!$A$55:$F$345,3,0),IFERROR(VLOOKUP($I169,'Privacy Analyst Evaluation'!$A$46:$F$120,3,0),""))&amp;""</f>
        <v/>
      </c>
      <c r="L169" s="66" t="str">
        <f ca="1">IFERROR(VLOOKUP($I169,'Institution Evaluation'!$A$55:$F$345,4,0),IFERROR(VLOOKUP($I169,'Privacy Analyst Evaluation'!$A$46:$F$120,4,0),""))&amp;""</f>
        <v/>
      </c>
      <c r="M169" s="66" t="str">
        <f ca="1">IFERROR(VLOOKUP($I169,'Institution Evaluation'!$A$55:$F$345,6,0),IFERROR(VLOOKUP($I169,'Privacy Analyst Evaluation'!$A$46:$F$120,6,0),""))&amp;""</f>
        <v/>
      </c>
    </row>
    <row r="170" spans="1:13" ht="15.75" customHeight="1" x14ac:dyDescent="0.2">
      <c r="A170" s="66" t="str">
        <f>IFERROR(IF($A169+1&gt;'(backend scoring)'!$T$335,"",$A169+1),"")</f>
        <v/>
      </c>
      <c r="B170" s="66" t="e">
        <f t="array" aca="1" ref="B170" ca="1">_xludf.XLOOKUP($A170,'(backend scoring)'!$V$2:$V$333,'(backend scoring)'!$A$2:$A$333,"")</f>
        <v>#NAME?</v>
      </c>
      <c r="C170" s="66" t="str">
        <f ca="1">IFERROR(VLOOKUP($B170,'Institution Evaluation'!$A$55:$F$345,2,0),IFERROR(VLOOKUP($B170,'Privacy Analyst Evaluation'!$A$46:$F$120,2,0),""))&amp;""</f>
        <v/>
      </c>
      <c r="D170" s="66" t="str">
        <f ca="1">IFERROR(VLOOKUP($B170,'Institution Evaluation'!$A$55:$F$345,3,0),IFERROR(VLOOKUP($B170,'Privacy Analyst Evaluation'!$A$46:$F$120,3,0),""))&amp;""</f>
        <v/>
      </c>
      <c r="E170" s="66" t="str">
        <f ca="1">IFERROR(VLOOKUP($B170,'Institution Evaluation'!$A$55:$F$345,4,0),IFERROR(VLOOKUP($B170,'Privacy Analyst Evaluation'!$A$46:$F$120,4,0),""))&amp;""</f>
        <v/>
      </c>
      <c r="F170" s="66" t="str">
        <f ca="1">IFERROR(VLOOKUP($B170,'Institution Evaluation'!$A$55:$F$345,6,0),IFERROR(VLOOKUP($B170,'Privacy Analyst Evaluation'!$A$46:$F$120,6,0),""))&amp;""</f>
        <v/>
      </c>
      <c r="G170" s="245"/>
      <c r="H170" s="66" t="str">
        <f>IFERROR(IF($H169+1&gt;'(backend scoring)'!$Q$335,"",$H169+1),"")</f>
        <v/>
      </c>
      <c r="I170" s="66" t="e">
        <f t="array" aca="1" ref="I170" ca="1">_xludf.XLOOKUP($H170,'(backend scoring)'!$S$2:$S$333,'(backend scoring)'!$A$2:$A$333,"")</f>
        <v>#NAME?</v>
      </c>
      <c r="J170" s="66" t="str">
        <f ca="1">IFERROR(VLOOKUP($I170,'Institution Evaluation'!$A$55:$F$345,2,0),IFERROR(VLOOKUP($I170,'Privacy Analyst Evaluation'!$A$46:$F$120,2,0),""))</f>
        <v/>
      </c>
      <c r="K170" s="66" t="str">
        <f ca="1">IFERROR(VLOOKUP($I170,'Institution Evaluation'!$A$55:$F$345,3,0),IFERROR(VLOOKUP($I170,'Privacy Analyst Evaluation'!$A$46:$F$120,3,0),""))&amp;""</f>
        <v/>
      </c>
      <c r="L170" s="66" t="str">
        <f ca="1">IFERROR(VLOOKUP($I170,'Institution Evaluation'!$A$55:$F$345,4,0),IFERROR(VLOOKUP($I170,'Privacy Analyst Evaluation'!$A$46:$F$120,4,0),""))&amp;""</f>
        <v/>
      </c>
      <c r="M170" s="66" t="str">
        <f ca="1">IFERROR(VLOOKUP($I170,'Institution Evaluation'!$A$55:$F$345,6,0),IFERROR(VLOOKUP($I170,'Privacy Analyst Evaluation'!$A$46:$F$120,6,0),""))&amp;""</f>
        <v/>
      </c>
    </row>
    <row r="171" spans="1:13" ht="15.75" customHeight="1" x14ac:dyDescent="0.2">
      <c r="A171" s="66" t="str">
        <f>IFERROR(IF($A170+1&gt;'(backend scoring)'!$T$335,"",$A170+1),"")</f>
        <v/>
      </c>
      <c r="B171" s="66" t="e">
        <f t="array" aca="1" ref="B171" ca="1">_xludf.XLOOKUP($A171,'(backend scoring)'!$V$2:$V$333,'(backend scoring)'!$A$2:$A$333,"")</f>
        <v>#NAME?</v>
      </c>
      <c r="C171" s="66" t="str">
        <f ca="1">IFERROR(VLOOKUP($B171,'Institution Evaluation'!$A$55:$F$345,2,0),IFERROR(VLOOKUP($B171,'Privacy Analyst Evaluation'!$A$46:$F$120,2,0),""))&amp;""</f>
        <v/>
      </c>
      <c r="D171" s="66" t="str">
        <f ca="1">IFERROR(VLOOKUP($B171,'Institution Evaluation'!$A$55:$F$345,3,0),IFERROR(VLOOKUP($B171,'Privacy Analyst Evaluation'!$A$46:$F$120,3,0),""))&amp;""</f>
        <v/>
      </c>
      <c r="E171" s="66" t="str">
        <f ca="1">IFERROR(VLOOKUP($B171,'Institution Evaluation'!$A$55:$F$345,4,0),IFERROR(VLOOKUP($B171,'Privacy Analyst Evaluation'!$A$46:$F$120,4,0),""))&amp;""</f>
        <v/>
      </c>
      <c r="F171" s="66" t="str">
        <f ca="1">IFERROR(VLOOKUP($B171,'Institution Evaluation'!$A$55:$F$345,6,0),IFERROR(VLOOKUP($B171,'Privacy Analyst Evaluation'!$A$46:$F$120,6,0),""))&amp;""</f>
        <v/>
      </c>
      <c r="G171" s="245"/>
      <c r="H171" s="66" t="str">
        <f>IFERROR(IF($H170+1&gt;'(backend scoring)'!$Q$335,"",$H170+1),"")</f>
        <v/>
      </c>
      <c r="I171" s="66" t="e">
        <f t="array" aca="1" ref="I171" ca="1">_xludf.XLOOKUP($H171,'(backend scoring)'!$S$2:$S$333,'(backend scoring)'!$A$2:$A$333,"")</f>
        <v>#NAME?</v>
      </c>
      <c r="J171" s="66" t="str">
        <f ca="1">IFERROR(VLOOKUP($I171,'Institution Evaluation'!$A$55:$F$345,2,0),IFERROR(VLOOKUP($I171,'Privacy Analyst Evaluation'!$A$46:$F$120,2,0),""))</f>
        <v/>
      </c>
      <c r="K171" s="66" t="str">
        <f ca="1">IFERROR(VLOOKUP($I171,'Institution Evaluation'!$A$55:$F$345,3,0),IFERROR(VLOOKUP($I171,'Privacy Analyst Evaluation'!$A$46:$F$120,3,0),""))&amp;""</f>
        <v/>
      </c>
      <c r="L171" s="66" t="str">
        <f ca="1">IFERROR(VLOOKUP($I171,'Institution Evaluation'!$A$55:$F$345,4,0),IFERROR(VLOOKUP($I171,'Privacy Analyst Evaluation'!$A$46:$F$120,4,0),""))&amp;""</f>
        <v/>
      </c>
      <c r="M171" s="66" t="str">
        <f ca="1">IFERROR(VLOOKUP($I171,'Institution Evaluation'!$A$55:$F$345,6,0),IFERROR(VLOOKUP($I171,'Privacy Analyst Evaluation'!$A$46:$F$120,6,0),""))&amp;""</f>
        <v/>
      </c>
    </row>
    <row r="172" spans="1:13" ht="15.75" customHeight="1" x14ac:dyDescent="0.2">
      <c r="A172" s="66" t="str">
        <f>IFERROR(IF($A171+1&gt;'(backend scoring)'!$T$335,"",$A171+1),"")</f>
        <v/>
      </c>
      <c r="B172" s="66" t="e">
        <f t="array" aca="1" ref="B172" ca="1">_xludf.XLOOKUP($A172,'(backend scoring)'!$V$2:$V$333,'(backend scoring)'!$A$2:$A$333,"")</f>
        <v>#NAME?</v>
      </c>
      <c r="C172" s="66" t="str">
        <f ca="1">IFERROR(VLOOKUP($B172,'Institution Evaluation'!$A$55:$F$345,2,0),IFERROR(VLOOKUP($B172,'Privacy Analyst Evaluation'!$A$46:$F$120,2,0),""))&amp;""</f>
        <v/>
      </c>
      <c r="D172" s="66" t="str">
        <f ca="1">IFERROR(VLOOKUP($B172,'Institution Evaluation'!$A$55:$F$345,3,0),IFERROR(VLOOKUP($B172,'Privacy Analyst Evaluation'!$A$46:$F$120,3,0),""))&amp;""</f>
        <v/>
      </c>
      <c r="E172" s="66" t="str">
        <f ca="1">IFERROR(VLOOKUP($B172,'Institution Evaluation'!$A$55:$F$345,4,0),IFERROR(VLOOKUP($B172,'Privacy Analyst Evaluation'!$A$46:$F$120,4,0),""))&amp;""</f>
        <v/>
      </c>
      <c r="F172" s="66" t="str">
        <f ca="1">IFERROR(VLOOKUP($B172,'Institution Evaluation'!$A$55:$F$345,6,0),IFERROR(VLOOKUP($B172,'Privacy Analyst Evaluation'!$A$46:$F$120,6,0),""))&amp;""</f>
        <v/>
      </c>
      <c r="G172" s="245"/>
      <c r="H172" s="66" t="str">
        <f>IFERROR(IF($H171+1&gt;'(backend scoring)'!$Q$335,"",$H171+1),"")</f>
        <v/>
      </c>
      <c r="I172" s="66" t="e">
        <f t="array" aca="1" ref="I172" ca="1">_xludf.XLOOKUP($H172,'(backend scoring)'!$S$2:$S$333,'(backend scoring)'!$A$2:$A$333,"")</f>
        <v>#NAME?</v>
      </c>
      <c r="J172" s="66" t="str">
        <f ca="1">IFERROR(VLOOKUP($I172,'Institution Evaluation'!$A$55:$F$345,2,0),IFERROR(VLOOKUP($I172,'Privacy Analyst Evaluation'!$A$46:$F$120,2,0),""))</f>
        <v/>
      </c>
      <c r="K172" s="66" t="str">
        <f ca="1">IFERROR(VLOOKUP($I172,'Institution Evaluation'!$A$55:$F$345,3,0),IFERROR(VLOOKUP($I172,'Privacy Analyst Evaluation'!$A$46:$F$120,3,0),""))&amp;""</f>
        <v/>
      </c>
      <c r="L172" s="66" t="str">
        <f ca="1">IFERROR(VLOOKUP($I172,'Institution Evaluation'!$A$55:$F$345,4,0),IFERROR(VLOOKUP($I172,'Privacy Analyst Evaluation'!$A$46:$F$120,4,0),""))&amp;""</f>
        <v/>
      </c>
      <c r="M172" s="66" t="str">
        <f ca="1">IFERROR(VLOOKUP($I172,'Institution Evaluation'!$A$55:$F$345,6,0),IFERROR(VLOOKUP($I172,'Privacy Analyst Evaluation'!$A$46:$F$120,6,0),""))&amp;""</f>
        <v/>
      </c>
    </row>
    <row r="173" spans="1:13" ht="15.75" customHeight="1" x14ac:dyDescent="0.2">
      <c r="A173" s="66" t="str">
        <f>IFERROR(IF($A172+1&gt;'(backend scoring)'!$T$335,"",$A172+1),"")</f>
        <v/>
      </c>
      <c r="B173" s="66" t="e">
        <f t="array" aca="1" ref="B173" ca="1">_xludf.XLOOKUP($A173,'(backend scoring)'!$V$2:$V$333,'(backend scoring)'!$A$2:$A$333,"")</f>
        <v>#NAME?</v>
      </c>
      <c r="C173" s="66" t="str">
        <f ca="1">IFERROR(VLOOKUP($B173,'Institution Evaluation'!$A$55:$F$345,2,0),IFERROR(VLOOKUP($B173,'Privacy Analyst Evaluation'!$A$46:$F$120,2,0),""))&amp;""</f>
        <v/>
      </c>
      <c r="D173" s="66" t="str">
        <f ca="1">IFERROR(VLOOKUP($B173,'Institution Evaluation'!$A$55:$F$345,3,0),IFERROR(VLOOKUP($B173,'Privacy Analyst Evaluation'!$A$46:$F$120,3,0),""))&amp;""</f>
        <v/>
      </c>
      <c r="E173" s="66" t="str">
        <f ca="1">IFERROR(VLOOKUP($B173,'Institution Evaluation'!$A$55:$F$345,4,0),IFERROR(VLOOKUP($B173,'Privacy Analyst Evaluation'!$A$46:$F$120,4,0),""))&amp;""</f>
        <v/>
      </c>
      <c r="F173" s="66" t="str">
        <f ca="1">IFERROR(VLOOKUP($B173,'Institution Evaluation'!$A$55:$F$345,6,0),IFERROR(VLOOKUP($B173,'Privacy Analyst Evaluation'!$A$46:$F$120,6,0),""))&amp;""</f>
        <v/>
      </c>
      <c r="G173" s="245"/>
      <c r="H173" s="66" t="str">
        <f>IFERROR(IF($H172+1&gt;'(backend scoring)'!$Q$335,"",$H172+1),"")</f>
        <v/>
      </c>
      <c r="I173" s="66" t="e">
        <f t="array" aca="1" ref="I173" ca="1">_xludf.XLOOKUP($H173,'(backend scoring)'!$S$2:$S$333,'(backend scoring)'!$A$2:$A$333,"")</f>
        <v>#NAME?</v>
      </c>
      <c r="J173" s="66" t="str">
        <f ca="1">IFERROR(VLOOKUP($I173,'Institution Evaluation'!$A$55:$F$345,2,0),IFERROR(VLOOKUP($I173,'Privacy Analyst Evaluation'!$A$46:$F$120,2,0),""))</f>
        <v/>
      </c>
      <c r="K173" s="66" t="str">
        <f ca="1">IFERROR(VLOOKUP($I173,'Institution Evaluation'!$A$55:$F$345,3,0),IFERROR(VLOOKUP($I173,'Privacy Analyst Evaluation'!$A$46:$F$120,3,0),""))&amp;""</f>
        <v/>
      </c>
      <c r="L173" s="66" t="str">
        <f ca="1">IFERROR(VLOOKUP($I173,'Institution Evaluation'!$A$55:$F$345,4,0),IFERROR(VLOOKUP($I173,'Privacy Analyst Evaluation'!$A$46:$F$120,4,0),""))&amp;""</f>
        <v/>
      </c>
      <c r="M173" s="66" t="str">
        <f ca="1">IFERROR(VLOOKUP($I173,'Institution Evaluation'!$A$55:$F$345,6,0),IFERROR(VLOOKUP($I173,'Privacy Analyst Evaluation'!$A$46:$F$120,6,0),""))&amp;""</f>
        <v/>
      </c>
    </row>
    <row r="174" spans="1:13" ht="15.75" customHeight="1" x14ac:dyDescent="0.2">
      <c r="A174" s="66" t="str">
        <f>IFERROR(IF($A173+1&gt;'(backend scoring)'!$T$335,"",$A173+1),"")</f>
        <v/>
      </c>
      <c r="B174" s="66" t="e">
        <f t="array" aca="1" ref="B174" ca="1">_xludf.XLOOKUP($A174,'(backend scoring)'!$V$2:$V$333,'(backend scoring)'!$A$2:$A$333,"")</f>
        <v>#NAME?</v>
      </c>
      <c r="C174" s="66" t="str">
        <f ca="1">IFERROR(VLOOKUP($B174,'Institution Evaluation'!$A$55:$F$345,2,0),IFERROR(VLOOKUP($B174,'Privacy Analyst Evaluation'!$A$46:$F$120,2,0),""))&amp;""</f>
        <v/>
      </c>
      <c r="D174" s="66" t="str">
        <f ca="1">IFERROR(VLOOKUP($B174,'Institution Evaluation'!$A$55:$F$345,3,0),IFERROR(VLOOKUP($B174,'Privacy Analyst Evaluation'!$A$46:$F$120,3,0),""))&amp;""</f>
        <v/>
      </c>
      <c r="E174" s="66" t="str">
        <f ca="1">IFERROR(VLOOKUP($B174,'Institution Evaluation'!$A$55:$F$345,4,0),IFERROR(VLOOKUP($B174,'Privacy Analyst Evaluation'!$A$46:$F$120,4,0),""))&amp;""</f>
        <v/>
      </c>
      <c r="F174" s="66" t="str">
        <f ca="1">IFERROR(VLOOKUP($B174,'Institution Evaluation'!$A$55:$F$345,6,0),IFERROR(VLOOKUP($B174,'Privacy Analyst Evaluation'!$A$46:$F$120,6,0),""))&amp;""</f>
        <v/>
      </c>
      <c r="G174" s="245"/>
      <c r="H174" s="66" t="str">
        <f>IFERROR(IF($H173+1&gt;'(backend scoring)'!$Q$335,"",$H173+1),"")</f>
        <v/>
      </c>
      <c r="I174" s="66" t="e">
        <f t="array" aca="1" ref="I174" ca="1">_xludf.XLOOKUP($H174,'(backend scoring)'!$S$2:$S$333,'(backend scoring)'!$A$2:$A$333,"")</f>
        <v>#NAME?</v>
      </c>
      <c r="J174" s="66" t="str">
        <f ca="1">IFERROR(VLOOKUP($I174,'Institution Evaluation'!$A$55:$F$345,2,0),IFERROR(VLOOKUP($I174,'Privacy Analyst Evaluation'!$A$46:$F$120,2,0),""))</f>
        <v/>
      </c>
      <c r="K174" s="66" t="str">
        <f ca="1">IFERROR(VLOOKUP($I174,'Institution Evaluation'!$A$55:$F$345,3,0),IFERROR(VLOOKUP($I174,'Privacy Analyst Evaluation'!$A$46:$F$120,3,0),""))&amp;""</f>
        <v/>
      </c>
      <c r="L174" s="66" t="str">
        <f ca="1">IFERROR(VLOOKUP($I174,'Institution Evaluation'!$A$55:$F$345,4,0),IFERROR(VLOOKUP($I174,'Privacy Analyst Evaluation'!$A$46:$F$120,4,0),""))&amp;""</f>
        <v/>
      </c>
      <c r="M174" s="66" t="str">
        <f ca="1">IFERROR(VLOOKUP($I174,'Institution Evaluation'!$A$55:$F$345,6,0),IFERROR(VLOOKUP($I174,'Privacy Analyst Evaluation'!$A$46:$F$120,6,0),""))&amp;""</f>
        <v/>
      </c>
    </row>
    <row r="175" spans="1:13" ht="15.75" customHeight="1" x14ac:dyDescent="0.2">
      <c r="A175" s="66" t="str">
        <f>IFERROR(IF($A174+1&gt;'(backend scoring)'!$T$335,"",$A174+1),"")</f>
        <v/>
      </c>
      <c r="B175" s="66" t="e">
        <f t="array" aca="1" ref="B175" ca="1">_xludf.XLOOKUP($A175,'(backend scoring)'!$V$2:$V$333,'(backend scoring)'!$A$2:$A$333,"")</f>
        <v>#NAME?</v>
      </c>
      <c r="C175" s="66" t="str">
        <f ca="1">IFERROR(VLOOKUP($B175,'Institution Evaluation'!$A$55:$F$345,2,0),IFERROR(VLOOKUP($B175,'Privacy Analyst Evaluation'!$A$46:$F$120,2,0),""))&amp;""</f>
        <v/>
      </c>
      <c r="D175" s="66" t="str">
        <f ca="1">IFERROR(VLOOKUP($B175,'Institution Evaluation'!$A$55:$F$345,3,0),IFERROR(VLOOKUP($B175,'Privacy Analyst Evaluation'!$A$46:$F$120,3,0),""))&amp;""</f>
        <v/>
      </c>
      <c r="E175" s="66" t="str">
        <f ca="1">IFERROR(VLOOKUP($B175,'Institution Evaluation'!$A$55:$F$345,4,0),IFERROR(VLOOKUP($B175,'Privacy Analyst Evaluation'!$A$46:$F$120,4,0),""))&amp;""</f>
        <v/>
      </c>
      <c r="F175" s="66" t="str">
        <f ca="1">IFERROR(VLOOKUP($B175,'Institution Evaluation'!$A$55:$F$345,6,0),IFERROR(VLOOKUP($B175,'Privacy Analyst Evaluation'!$A$46:$F$120,6,0),""))&amp;""</f>
        <v/>
      </c>
      <c r="G175" s="245"/>
      <c r="H175" s="66" t="str">
        <f>IFERROR(IF($H174+1&gt;'(backend scoring)'!$Q$335,"",$H174+1),"")</f>
        <v/>
      </c>
      <c r="I175" s="66" t="e">
        <f t="array" aca="1" ref="I175" ca="1">_xludf.XLOOKUP($H175,'(backend scoring)'!$S$2:$S$333,'(backend scoring)'!$A$2:$A$333,"")</f>
        <v>#NAME?</v>
      </c>
      <c r="J175" s="66" t="str">
        <f ca="1">IFERROR(VLOOKUP($I175,'Institution Evaluation'!$A$55:$F$345,2,0),IFERROR(VLOOKUP($I175,'Privacy Analyst Evaluation'!$A$46:$F$120,2,0),""))</f>
        <v/>
      </c>
      <c r="K175" s="66" t="str">
        <f ca="1">IFERROR(VLOOKUP($I175,'Institution Evaluation'!$A$55:$F$345,3,0),IFERROR(VLOOKUP($I175,'Privacy Analyst Evaluation'!$A$46:$F$120,3,0),""))&amp;""</f>
        <v/>
      </c>
      <c r="L175" s="66" t="str">
        <f ca="1">IFERROR(VLOOKUP($I175,'Institution Evaluation'!$A$55:$F$345,4,0),IFERROR(VLOOKUP($I175,'Privacy Analyst Evaluation'!$A$46:$F$120,4,0),""))&amp;""</f>
        <v/>
      </c>
      <c r="M175" s="66" t="str">
        <f ca="1">IFERROR(VLOOKUP($I175,'Institution Evaluation'!$A$55:$F$345,6,0),IFERROR(VLOOKUP($I175,'Privacy Analyst Evaluation'!$A$46:$F$120,6,0),""))&amp;""</f>
        <v/>
      </c>
    </row>
    <row r="176" spans="1:13" ht="15.75" customHeight="1" x14ac:dyDescent="0.2">
      <c r="A176" s="66" t="str">
        <f>IFERROR(IF($A175+1&gt;'(backend scoring)'!$T$335,"",$A175+1),"")</f>
        <v/>
      </c>
      <c r="B176" s="66" t="e">
        <f t="array" aca="1" ref="B176" ca="1">_xludf.XLOOKUP($A176,'(backend scoring)'!$V$2:$V$333,'(backend scoring)'!$A$2:$A$333,"")</f>
        <v>#NAME?</v>
      </c>
      <c r="C176" s="66" t="str">
        <f ca="1">IFERROR(VLOOKUP($B176,'Institution Evaluation'!$A$55:$F$345,2,0),IFERROR(VLOOKUP($B176,'Privacy Analyst Evaluation'!$A$46:$F$120,2,0),""))&amp;""</f>
        <v/>
      </c>
      <c r="D176" s="66" t="str">
        <f ca="1">IFERROR(VLOOKUP($B176,'Institution Evaluation'!$A$55:$F$345,3,0),IFERROR(VLOOKUP($B176,'Privacy Analyst Evaluation'!$A$46:$F$120,3,0),""))&amp;""</f>
        <v/>
      </c>
      <c r="E176" s="66" t="str">
        <f ca="1">IFERROR(VLOOKUP($B176,'Institution Evaluation'!$A$55:$F$345,4,0),IFERROR(VLOOKUP($B176,'Privacy Analyst Evaluation'!$A$46:$F$120,4,0),""))&amp;""</f>
        <v/>
      </c>
      <c r="F176" s="66" t="str">
        <f ca="1">IFERROR(VLOOKUP($B176,'Institution Evaluation'!$A$55:$F$345,6,0),IFERROR(VLOOKUP($B176,'Privacy Analyst Evaluation'!$A$46:$F$120,6,0),""))&amp;""</f>
        <v/>
      </c>
      <c r="G176" s="245"/>
      <c r="H176" s="66" t="str">
        <f>IFERROR(IF($H175+1&gt;'(backend scoring)'!$Q$335,"",$H175+1),"")</f>
        <v/>
      </c>
      <c r="I176" s="66" t="e">
        <f t="array" aca="1" ref="I176" ca="1">_xludf.XLOOKUP($H176,'(backend scoring)'!$S$2:$S$333,'(backend scoring)'!$A$2:$A$333,"")</f>
        <v>#NAME?</v>
      </c>
      <c r="J176" s="66" t="str">
        <f ca="1">IFERROR(VLOOKUP($I176,'Institution Evaluation'!$A$55:$F$345,2,0),IFERROR(VLOOKUP($I176,'Privacy Analyst Evaluation'!$A$46:$F$120,2,0),""))</f>
        <v/>
      </c>
      <c r="K176" s="66" t="str">
        <f ca="1">IFERROR(VLOOKUP($I176,'Institution Evaluation'!$A$55:$F$345,3,0),IFERROR(VLOOKUP($I176,'Privacy Analyst Evaluation'!$A$46:$F$120,3,0),""))&amp;""</f>
        <v/>
      </c>
      <c r="L176" s="66" t="str">
        <f ca="1">IFERROR(VLOOKUP($I176,'Institution Evaluation'!$A$55:$F$345,4,0),IFERROR(VLOOKUP($I176,'Privacy Analyst Evaluation'!$A$46:$F$120,4,0),""))&amp;""</f>
        <v/>
      </c>
      <c r="M176" s="66" t="str">
        <f ca="1">IFERROR(VLOOKUP($I176,'Institution Evaluation'!$A$55:$F$345,6,0),IFERROR(VLOOKUP($I176,'Privacy Analyst Evaluation'!$A$46:$F$120,6,0),""))&amp;""</f>
        <v/>
      </c>
    </row>
    <row r="177" spans="1:13" ht="15.75" customHeight="1" x14ac:dyDescent="0.2">
      <c r="A177" s="66" t="str">
        <f>IFERROR(IF($A176+1&gt;'(backend scoring)'!$T$335,"",$A176+1),"")</f>
        <v/>
      </c>
      <c r="B177" s="66" t="e">
        <f t="array" aca="1" ref="B177" ca="1">_xludf.XLOOKUP($A177,'(backend scoring)'!$V$2:$V$333,'(backend scoring)'!$A$2:$A$333,"")</f>
        <v>#NAME?</v>
      </c>
      <c r="C177" s="66" t="str">
        <f ca="1">IFERROR(VLOOKUP($B177,'Institution Evaluation'!$A$55:$F$345,2,0),IFERROR(VLOOKUP($B177,'Privacy Analyst Evaluation'!$A$46:$F$120,2,0),""))&amp;""</f>
        <v/>
      </c>
      <c r="D177" s="66" t="str">
        <f ca="1">IFERROR(VLOOKUP($B177,'Institution Evaluation'!$A$55:$F$345,3,0),IFERROR(VLOOKUP($B177,'Privacy Analyst Evaluation'!$A$46:$F$120,3,0),""))&amp;""</f>
        <v/>
      </c>
      <c r="E177" s="66" t="str">
        <f ca="1">IFERROR(VLOOKUP($B177,'Institution Evaluation'!$A$55:$F$345,4,0),IFERROR(VLOOKUP($B177,'Privacy Analyst Evaluation'!$A$46:$F$120,4,0),""))&amp;""</f>
        <v/>
      </c>
      <c r="F177" s="66" t="str">
        <f ca="1">IFERROR(VLOOKUP($B177,'Institution Evaluation'!$A$55:$F$345,6,0),IFERROR(VLOOKUP($B177,'Privacy Analyst Evaluation'!$A$46:$F$120,6,0),""))&amp;""</f>
        <v/>
      </c>
      <c r="G177" s="245"/>
      <c r="H177" s="66" t="str">
        <f>IFERROR(IF($H176+1&gt;'(backend scoring)'!$Q$335,"",$H176+1),"")</f>
        <v/>
      </c>
      <c r="I177" s="66" t="e">
        <f t="array" aca="1" ref="I177" ca="1">_xludf.XLOOKUP($H177,'(backend scoring)'!$S$2:$S$333,'(backend scoring)'!$A$2:$A$333,"")</f>
        <v>#NAME?</v>
      </c>
      <c r="J177" s="66" t="str">
        <f ca="1">IFERROR(VLOOKUP($I177,'Institution Evaluation'!$A$55:$F$345,2,0),IFERROR(VLOOKUP($I177,'Privacy Analyst Evaluation'!$A$46:$F$120,2,0),""))</f>
        <v/>
      </c>
      <c r="K177" s="66" t="str">
        <f ca="1">IFERROR(VLOOKUP($I177,'Institution Evaluation'!$A$55:$F$345,3,0),IFERROR(VLOOKUP($I177,'Privacy Analyst Evaluation'!$A$46:$F$120,3,0),""))&amp;""</f>
        <v/>
      </c>
      <c r="L177" s="66" t="str">
        <f ca="1">IFERROR(VLOOKUP($I177,'Institution Evaluation'!$A$55:$F$345,4,0),IFERROR(VLOOKUP($I177,'Privacy Analyst Evaluation'!$A$46:$F$120,4,0),""))&amp;""</f>
        <v/>
      </c>
      <c r="M177" s="66" t="str">
        <f ca="1">IFERROR(VLOOKUP($I177,'Institution Evaluation'!$A$55:$F$345,6,0),IFERROR(VLOOKUP($I177,'Privacy Analyst Evaluation'!$A$46:$F$120,6,0),""))&amp;""</f>
        <v/>
      </c>
    </row>
    <row r="178" spans="1:13" ht="15.75" customHeight="1" x14ac:dyDescent="0.2">
      <c r="A178" s="66" t="str">
        <f>IFERROR(IF($A177+1&gt;'(backend scoring)'!$T$335,"",$A177+1),"")</f>
        <v/>
      </c>
      <c r="B178" s="66" t="e">
        <f t="array" aca="1" ref="B178" ca="1">_xludf.XLOOKUP($A178,'(backend scoring)'!$V$2:$V$333,'(backend scoring)'!$A$2:$A$333,"")</f>
        <v>#NAME?</v>
      </c>
      <c r="C178" s="66" t="str">
        <f ca="1">IFERROR(VLOOKUP($B178,'Institution Evaluation'!$A$55:$F$345,2,0),IFERROR(VLOOKUP($B178,'Privacy Analyst Evaluation'!$A$46:$F$120,2,0),""))&amp;""</f>
        <v/>
      </c>
      <c r="D178" s="66" t="str">
        <f ca="1">IFERROR(VLOOKUP($B178,'Institution Evaluation'!$A$55:$F$345,3,0),IFERROR(VLOOKUP($B178,'Privacy Analyst Evaluation'!$A$46:$F$120,3,0),""))&amp;""</f>
        <v/>
      </c>
      <c r="E178" s="66" t="str">
        <f ca="1">IFERROR(VLOOKUP($B178,'Institution Evaluation'!$A$55:$F$345,4,0),IFERROR(VLOOKUP($B178,'Privacy Analyst Evaluation'!$A$46:$F$120,4,0),""))&amp;""</f>
        <v/>
      </c>
      <c r="F178" s="66" t="str">
        <f ca="1">IFERROR(VLOOKUP($B178,'Institution Evaluation'!$A$55:$F$345,6,0),IFERROR(VLOOKUP($B178,'Privacy Analyst Evaluation'!$A$46:$F$120,6,0),""))&amp;""</f>
        <v/>
      </c>
      <c r="G178" s="245"/>
      <c r="H178" s="66" t="str">
        <f>IFERROR(IF($H177+1&gt;'(backend scoring)'!$Q$335,"",$H177+1),"")</f>
        <v/>
      </c>
      <c r="I178" s="66" t="e">
        <f t="array" aca="1" ref="I178" ca="1">_xludf.XLOOKUP($H178,'(backend scoring)'!$S$2:$S$333,'(backend scoring)'!$A$2:$A$333,"")</f>
        <v>#NAME?</v>
      </c>
      <c r="J178" s="66" t="str">
        <f ca="1">IFERROR(VLOOKUP($I178,'Institution Evaluation'!$A$55:$F$345,2,0),IFERROR(VLOOKUP($I178,'Privacy Analyst Evaluation'!$A$46:$F$120,2,0),""))</f>
        <v/>
      </c>
      <c r="K178" s="66" t="str">
        <f ca="1">IFERROR(VLOOKUP($I178,'Institution Evaluation'!$A$55:$F$345,3,0),IFERROR(VLOOKUP($I178,'Privacy Analyst Evaluation'!$A$46:$F$120,3,0),""))&amp;""</f>
        <v/>
      </c>
      <c r="L178" s="66" t="str">
        <f ca="1">IFERROR(VLOOKUP($I178,'Institution Evaluation'!$A$55:$F$345,4,0),IFERROR(VLOOKUP($I178,'Privacy Analyst Evaluation'!$A$46:$F$120,4,0),""))&amp;""</f>
        <v/>
      </c>
      <c r="M178" s="66" t="str">
        <f ca="1">IFERROR(VLOOKUP($I178,'Institution Evaluation'!$A$55:$F$345,6,0),IFERROR(VLOOKUP($I178,'Privacy Analyst Evaluation'!$A$46:$F$120,6,0),""))&amp;""</f>
        <v/>
      </c>
    </row>
    <row r="179" spans="1:13" ht="15.75" customHeight="1" x14ac:dyDescent="0.2">
      <c r="A179" s="66" t="str">
        <f>IFERROR(IF($A178+1&gt;'(backend scoring)'!$T$335,"",$A178+1),"")</f>
        <v/>
      </c>
      <c r="B179" s="66" t="e">
        <f t="array" aca="1" ref="B179" ca="1">_xludf.XLOOKUP($A179,'(backend scoring)'!$V$2:$V$333,'(backend scoring)'!$A$2:$A$333,"")</f>
        <v>#NAME?</v>
      </c>
      <c r="C179" s="66" t="str">
        <f ca="1">IFERROR(VLOOKUP($B179,'Institution Evaluation'!$A$55:$F$345,2,0),IFERROR(VLOOKUP($B179,'Privacy Analyst Evaluation'!$A$46:$F$120,2,0),""))&amp;""</f>
        <v/>
      </c>
      <c r="D179" s="66" t="str">
        <f ca="1">IFERROR(VLOOKUP($B179,'Institution Evaluation'!$A$55:$F$345,3,0),IFERROR(VLOOKUP($B179,'Privacy Analyst Evaluation'!$A$46:$F$120,3,0),""))&amp;""</f>
        <v/>
      </c>
      <c r="E179" s="66" t="str">
        <f ca="1">IFERROR(VLOOKUP($B179,'Institution Evaluation'!$A$55:$F$345,4,0),IFERROR(VLOOKUP($B179,'Privacy Analyst Evaluation'!$A$46:$F$120,4,0),""))&amp;""</f>
        <v/>
      </c>
      <c r="F179" s="66" t="str">
        <f ca="1">IFERROR(VLOOKUP($B179,'Institution Evaluation'!$A$55:$F$345,6,0),IFERROR(VLOOKUP($B179,'Privacy Analyst Evaluation'!$A$46:$F$120,6,0),""))&amp;""</f>
        <v/>
      </c>
      <c r="G179" s="245"/>
      <c r="H179" s="66" t="str">
        <f>IFERROR(IF($H178+1&gt;'(backend scoring)'!$Q$335,"",$H178+1),"")</f>
        <v/>
      </c>
      <c r="I179" s="66" t="e">
        <f t="array" aca="1" ref="I179" ca="1">_xludf.XLOOKUP($H179,'(backend scoring)'!$S$2:$S$333,'(backend scoring)'!$A$2:$A$333,"")</f>
        <v>#NAME?</v>
      </c>
      <c r="J179" s="66" t="str">
        <f ca="1">IFERROR(VLOOKUP($I179,'Institution Evaluation'!$A$55:$F$345,2,0),IFERROR(VLOOKUP($I179,'Privacy Analyst Evaluation'!$A$46:$F$120,2,0),""))</f>
        <v/>
      </c>
      <c r="K179" s="66" t="str">
        <f ca="1">IFERROR(VLOOKUP($I179,'Institution Evaluation'!$A$55:$F$345,3,0),IFERROR(VLOOKUP($I179,'Privacy Analyst Evaluation'!$A$46:$F$120,3,0),""))&amp;""</f>
        <v/>
      </c>
      <c r="L179" s="66" t="str">
        <f ca="1">IFERROR(VLOOKUP($I179,'Institution Evaluation'!$A$55:$F$345,4,0),IFERROR(VLOOKUP($I179,'Privacy Analyst Evaluation'!$A$46:$F$120,4,0),""))&amp;""</f>
        <v/>
      </c>
      <c r="M179" s="66" t="str">
        <f ca="1">IFERROR(VLOOKUP($I179,'Institution Evaluation'!$A$55:$F$345,6,0),IFERROR(VLOOKUP($I179,'Privacy Analyst Evaluation'!$A$46:$F$120,6,0),""))&amp;""</f>
        <v/>
      </c>
    </row>
    <row r="180" spans="1:13" ht="15.75" customHeight="1" x14ac:dyDescent="0.2">
      <c r="A180" s="66" t="str">
        <f>IFERROR(IF($A179+1&gt;'(backend scoring)'!$T$335,"",$A179+1),"")</f>
        <v/>
      </c>
      <c r="B180" s="66" t="e">
        <f t="array" aca="1" ref="B180" ca="1">_xludf.XLOOKUP($A180,'(backend scoring)'!$V$2:$V$333,'(backend scoring)'!$A$2:$A$333,"")</f>
        <v>#NAME?</v>
      </c>
      <c r="C180" s="66" t="str">
        <f ca="1">IFERROR(VLOOKUP($B180,'Institution Evaluation'!$A$55:$F$345,2,0),IFERROR(VLOOKUP($B180,'Privacy Analyst Evaluation'!$A$46:$F$120,2,0),""))&amp;""</f>
        <v/>
      </c>
      <c r="D180" s="66" t="str">
        <f ca="1">IFERROR(VLOOKUP($B180,'Institution Evaluation'!$A$55:$F$345,3,0),IFERROR(VLOOKUP($B180,'Privacy Analyst Evaluation'!$A$46:$F$120,3,0),""))&amp;""</f>
        <v/>
      </c>
      <c r="E180" s="66" t="str">
        <f ca="1">IFERROR(VLOOKUP($B180,'Institution Evaluation'!$A$55:$F$345,4,0),IFERROR(VLOOKUP($B180,'Privacy Analyst Evaluation'!$A$46:$F$120,4,0),""))&amp;""</f>
        <v/>
      </c>
      <c r="F180" s="66" t="str">
        <f ca="1">IFERROR(VLOOKUP($B180,'Institution Evaluation'!$A$55:$F$345,6,0),IFERROR(VLOOKUP($B180,'Privacy Analyst Evaluation'!$A$46:$F$120,6,0),""))&amp;""</f>
        <v/>
      </c>
      <c r="G180" s="245"/>
      <c r="H180" s="66" t="str">
        <f>IFERROR(IF($H179+1&gt;'(backend scoring)'!$Q$335,"",$H179+1),"")</f>
        <v/>
      </c>
      <c r="I180" s="66" t="e">
        <f t="array" aca="1" ref="I180" ca="1">_xludf.XLOOKUP($H180,'(backend scoring)'!$S$2:$S$333,'(backend scoring)'!$A$2:$A$333,"")</f>
        <v>#NAME?</v>
      </c>
      <c r="J180" s="66" t="str">
        <f ca="1">IFERROR(VLOOKUP($I180,'Institution Evaluation'!$A$55:$F$345,2,0),IFERROR(VLOOKUP($I180,'Privacy Analyst Evaluation'!$A$46:$F$120,2,0),""))</f>
        <v/>
      </c>
      <c r="K180" s="66" t="str">
        <f ca="1">IFERROR(VLOOKUP($I180,'Institution Evaluation'!$A$55:$F$345,3,0),IFERROR(VLOOKUP($I180,'Privacy Analyst Evaluation'!$A$46:$F$120,3,0),""))&amp;""</f>
        <v/>
      </c>
      <c r="L180" s="66" t="str">
        <f ca="1">IFERROR(VLOOKUP($I180,'Institution Evaluation'!$A$55:$F$345,4,0),IFERROR(VLOOKUP($I180,'Privacy Analyst Evaluation'!$A$46:$F$120,4,0),""))&amp;""</f>
        <v/>
      </c>
      <c r="M180" s="66" t="str">
        <f ca="1">IFERROR(VLOOKUP($I180,'Institution Evaluation'!$A$55:$F$345,6,0),IFERROR(VLOOKUP($I180,'Privacy Analyst Evaluation'!$A$46:$F$120,6,0),""))&amp;""</f>
        <v/>
      </c>
    </row>
    <row r="181" spans="1:13" ht="15.75" customHeight="1" x14ac:dyDescent="0.2">
      <c r="A181" s="66" t="str">
        <f>IFERROR(IF($A180+1&gt;'(backend scoring)'!$T$335,"",$A180+1),"")</f>
        <v/>
      </c>
      <c r="B181" s="66" t="e">
        <f t="array" aca="1" ref="B181" ca="1">_xludf.XLOOKUP($A181,'(backend scoring)'!$V$2:$V$333,'(backend scoring)'!$A$2:$A$333,"")</f>
        <v>#NAME?</v>
      </c>
      <c r="C181" s="66" t="str">
        <f ca="1">IFERROR(VLOOKUP($B181,'Institution Evaluation'!$A$55:$F$345,2,0),IFERROR(VLOOKUP($B181,'Privacy Analyst Evaluation'!$A$46:$F$120,2,0),""))&amp;""</f>
        <v/>
      </c>
      <c r="D181" s="66" t="str">
        <f ca="1">IFERROR(VLOOKUP($B181,'Institution Evaluation'!$A$55:$F$345,3,0),IFERROR(VLOOKUP($B181,'Privacy Analyst Evaluation'!$A$46:$F$120,3,0),""))&amp;""</f>
        <v/>
      </c>
      <c r="E181" s="66" t="str">
        <f ca="1">IFERROR(VLOOKUP($B181,'Institution Evaluation'!$A$55:$F$345,4,0),IFERROR(VLOOKUP($B181,'Privacy Analyst Evaluation'!$A$46:$F$120,4,0),""))&amp;""</f>
        <v/>
      </c>
      <c r="F181" s="66" t="str">
        <f ca="1">IFERROR(VLOOKUP($B181,'Institution Evaluation'!$A$55:$F$345,6,0),IFERROR(VLOOKUP($B181,'Privacy Analyst Evaluation'!$A$46:$F$120,6,0),""))&amp;""</f>
        <v/>
      </c>
      <c r="G181" s="245"/>
      <c r="H181" s="66" t="str">
        <f>IFERROR(IF($H180+1&gt;'(backend scoring)'!$Q$335,"",$H180+1),"")</f>
        <v/>
      </c>
      <c r="I181" s="66" t="e">
        <f t="array" aca="1" ref="I181" ca="1">_xludf.XLOOKUP($H181,'(backend scoring)'!$S$2:$S$333,'(backend scoring)'!$A$2:$A$333,"")</f>
        <v>#NAME?</v>
      </c>
      <c r="J181" s="66" t="str">
        <f ca="1">IFERROR(VLOOKUP($I181,'Institution Evaluation'!$A$55:$F$345,2,0),IFERROR(VLOOKUP($I181,'Privacy Analyst Evaluation'!$A$46:$F$120,2,0),""))</f>
        <v/>
      </c>
      <c r="K181" s="66" t="str">
        <f ca="1">IFERROR(VLOOKUP($I181,'Institution Evaluation'!$A$55:$F$345,3,0),IFERROR(VLOOKUP($I181,'Privacy Analyst Evaluation'!$A$46:$F$120,3,0),""))&amp;""</f>
        <v/>
      </c>
      <c r="L181" s="66" t="str">
        <f ca="1">IFERROR(VLOOKUP($I181,'Institution Evaluation'!$A$55:$F$345,4,0),IFERROR(VLOOKUP($I181,'Privacy Analyst Evaluation'!$A$46:$F$120,4,0),""))&amp;""</f>
        <v/>
      </c>
      <c r="M181" s="66" t="str">
        <f ca="1">IFERROR(VLOOKUP($I181,'Institution Evaluation'!$A$55:$F$345,6,0),IFERROR(VLOOKUP($I181,'Privacy Analyst Evaluation'!$A$46:$F$120,6,0),""))&amp;""</f>
        <v/>
      </c>
    </row>
    <row r="182" spans="1:13" ht="15.75" customHeight="1" x14ac:dyDescent="0.2">
      <c r="A182" s="66" t="str">
        <f>IFERROR(IF($A181+1&gt;'(backend scoring)'!$T$335,"",$A181+1),"")</f>
        <v/>
      </c>
      <c r="B182" s="66" t="e">
        <f t="array" aca="1" ref="B182" ca="1">_xludf.XLOOKUP($A182,'(backend scoring)'!$V$2:$V$333,'(backend scoring)'!$A$2:$A$333,"")</f>
        <v>#NAME?</v>
      </c>
      <c r="C182" s="66" t="str">
        <f ca="1">IFERROR(VLOOKUP($B182,'Institution Evaluation'!$A$55:$F$345,2,0),IFERROR(VLOOKUP($B182,'Privacy Analyst Evaluation'!$A$46:$F$120,2,0),""))&amp;""</f>
        <v/>
      </c>
      <c r="D182" s="66" t="str">
        <f ca="1">IFERROR(VLOOKUP($B182,'Institution Evaluation'!$A$55:$F$345,3,0),IFERROR(VLOOKUP($B182,'Privacy Analyst Evaluation'!$A$46:$F$120,3,0),""))&amp;""</f>
        <v/>
      </c>
      <c r="E182" s="66" t="str">
        <f ca="1">IFERROR(VLOOKUP($B182,'Institution Evaluation'!$A$55:$F$345,4,0),IFERROR(VLOOKUP($B182,'Privacy Analyst Evaluation'!$A$46:$F$120,4,0),""))&amp;""</f>
        <v/>
      </c>
      <c r="F182" s="66" t="str">
        <f ca="1">IFERROR(VLOOKUP($B182,'Institution Evaluation'!$A$55:$F$345,6,0),IFERROR(VLOOKUP($B182,'Privacy Analyst Evaluation'!$A$46:$F$120,6,0),""))&amp;""</f>
        <v/>
      </c>
      <c r="G182" s="245"/>
      <c r="H182" s="66" t="str">
        <f>IFERROR(IF($H181+1&gt;'(backend scoring)'!$Q$335,"",$H181+1),"")</f>
        <v/>
      </c>
      <c r="I182" s="66" t="e">
        <f t="array" aca="1" ref="I182" ca="1">_xludf.XLOOKUP($H182,'(backend scoring)'!$S$2:$S$333,'(backend scoring)'!$A$2:$A$333,"")</f>
        <v>#NAME?</v>
      </c>
      <c r="J182" s="66" t="str">
        <f ca="1">IFERROR(VLOOKUP($I182,'Institution Evaluation'!$A$55:$F$345,2,0),IFERROR(VLOOKUP($I182,'Privacy Analyst Evaluation'!$A$46:$F$120,2,0),""))</f>
        <v/>
      </c>
      <c r="K182" s="66" t="str">
        <f ca="1">IFERROR(VLOOKUP($I182,'Institution Evaluation'!$A$55:$F$345,3,0),IFERROR(VLOOKUP($I182,'Privacy Analyst Evaluation'!$A$46:$F$120,3,0),""))&amp;""</f>
        <v/>
      </c>
      <c r="L182" s="66" t="str">
        <f ca="1">IFERROR(VLOOKUP($I182,'Institution Evaluation'!$A$55:$F$345,4,0),IFERROR(VLOOKUP($I182,'Privacy Analyst Evaluation'!$A$46:$F$120,4,0),""))&amp;""</f>
        <v/>
      </c>
      <c r="M182" s="66" t="str">
        <f ca="1">IFERROR(VLOOKUP($I182,'Institution Evaluation'!$A$55:$F$345,6,0),IFERROR(VLOOKUP($I182,'Privacy Analyst Evaluation'!$A$46:$F$120,6,0),""))&amp;""</f>
        <v/>
      </c>
    </row>
    <row r="183" spans="1:13" ht="15.75" customHeight="1" x14ac:dyDescent="0.2">
      <c r="A183" s="66" t="str">
        <f>IFERROR(IF($A182+1&gt;'(backend scoring)'!$T$335,"",$A182+1),"")</f>
        <v/>
      </c>
      <c r="B183" s="66" t="e">
        <f t="array" aca="1" ref="B183" ca="1">_xludf.XLOOKUP($A183,'(backend scoring)'!$V$2:$V$333,'(backend scoring)'!$A$2:$A$333,"")</f>
        <v>#NAME?</v>
      </c>
      <c r="C183" s="66" t="str">
        <f ca="1">IFERROR(VLOOKUP($B183,'Institution Evaluation'!$A$55:$F$345,2,0),IFERROR(VLOOKUP($B183,'Privacy Analyst Evaluation'!$A$46:$F$120,2,0),""))&amp;""</f>
        <v/>
      </c>
      <c r="D183" s="66" t="str">
        <f ca="1">IFERROR(VLOOKUP($B183,'Institution Evaluation'!$A$55:$F$345,3,0),IFERROR(VLOOKUP($B183,'Privacy Analyst Evaluation'!$A$46:$F$120,3,0),""))&amp;""</f>
        <v/>
      </c>
      <c r="E183" s="66" t="str">
        <f ca="1">IFERROR(VLOOKUP($B183,'Institution Evaluation'!$A$55:$F$345,4,0),IFERROR(VLOOKUP($B183,'Privacy Analyst Evaluation'!$A$46:$F$120,4,0),""))&amp;""</f>
        <v/>
      </c>
      <c r="F183" s="66" t="str">
        <f ca="1">IFERROR(VLOOKUP($B183,'Institution Evaluation'!$A$55:$F$345,6,0),IFERROR(VLOOKUP($B183,'Privacy Analyst Evaluation'!$A$46:$F$120,6,0),""))&amp;""</f>
        <v/>
      </c>
      <c r="G183" s="245"/>
      <c r="H183" s="66" t="str">
        <f>IFERROR(IF($H182+1&gt;'(backend scoring)'!$Q$335,"",$H182+1),"")</f>
        <v/>
      </c>
      <c r="I183" s="66" t="e">
        <f t="array" aca="1" ref="I183" ca="1">_xludf.XLOOKUP($H183,'(backend scoring)'!$S$2:$S$333,'(backend scoring)'!$A$2:$A$333,"")</f>
        <v>#NAME?</v>
      </c>
      <c r="J183" s="66" t="str">
        <f ca="1">IFERROR(VLOOKUP($I183,'Institution Evaluation'!$A$55:$F$345,2,0),IFERROR(VLOOKUP($I183,'Privacy Analyst Evaluation'!$A$46:$F$120,2,0),""))</f>
        <v/>
      </c>
      <c r="K183" s="66" t="str">
        <f ca="1">IFERROR(VLOOKUP($I183,'Institution Evaluation'!$A$55:$F$345,3,0),IFERROR(VLOOKUP($I183,'Privacy Analyst Evaluation'!$A$46:$F$120,3,0),""))&amp;""</f>
        <v/>
      </c>
      <c r="L183" s="66" t="str">
        <f ca="1">IFERROR(VLOOKUP($I183,'Institution Evaluation'!$A$55:$F$345,4,0),IFERROR(VLOOKUP($I183,'Privacy Analyst Evaluation'!$A$46:$F$120,4,0),""))&amp;""</f>
        <v/>
      </c>
      <c r="M183" s="66" t="str">
        <f ca="1">IFERROR(VLOOKUP($I183,'Institution Evaluation'!$A$55:$F$345,6,0),IFERROR(VLOOKUP($I183,'Privacy Analyst Evaluation'!$A$46:$F$120,6,0),""))&amp;""</f>
        <v/>
      </c>
    </row>
    <row r="184" spans="1:13" ht="15.75" customHeight="1" x14ac:dyDescent="0.2">
      <c r="A184" s="66" t="str">
        <f>IFERROR(IF($A183+1&gt;'(backend scoring)'!$T$335,"",$A183+1),"")</f>
        <v/>
      </c>
      <c r="B184" s="66" t="e">
        <f t="array" aca="1" ref="B184" ca="1">_xludf.XLOOKUP($A184,'(backend scoring)'!$V$2:$V$333,'(backend scoring)'!$A$2:$A$333,"")</f>
        <v>#NAME?</v>
      </c>
      <c r="C184" s="66" t="str">
        <f ca="1">IFERROR(VLOOKUP($B184,'Institution Evaluation'!$A$55:$F$345,2,0),IFERROR(VLOOKUP($B184,'Privacy Analyst Evaluation'!$A$46:$F$120,2,0),""))&amp;""</f>
        <v/>
      </c>
      <c r="D184" s="66" t="str">
        <f ca="1">IFERROR(VLOOKUP($B184,'Institution Evaluation'!$A$55:$F$345,3,0),IFERROR(VLOOKUP($B184,'Privacy Analyst Evaluation'!$A$46:$F$120,3,0),""))&amp;""</f>
        <v/>
      </c>
      <c r="E184" s="66" t="str">
        <f ca="1">IFERROR(VLOOKUP($B184,'Institution Evaluation'!$A$55:$F$345,4,0),IFERROR(VLOOKUP($B184,'Privacy Analyst Evaluation'!$A$46:$F$120,4,0),""))&amp;""</f>
        <v/>
      </c>
      <c r="F184" s="66" t="str">
        <f ca="1">IFERROR(VLOOKUP($B184,'Institution Evaluation'!$A$55:$F$345,6,0),IFERROR(VLOOKUP($B184,'Privacy Analyst Evaluation'!$A$46:$F$120,6,0),""))&amp;""</f>
        <v/>
      </c>
      <c r="G184" s="245"/>
      <c r="H184" s="66" t="str">
        <f>IFERROR(IF($H183+1&gt;'(backend scoring)'!$Q$335,"",$H183+1),"")</f>
        <v/>
      </c>
      <c r="I184" s="66" t="e">
        <f t="array" aca="1" ref="I184" ca="1">_xludf.XLOOKUP($H184,'(backend scoring)'!$S$2:$S$333,'(backend scoring)'!$A$2:$A$333,"")</f>
        <v>#NAME?</v>
      </c>
      <c r="J184" s="66" t="str">
        <f ca="1">IFERROR(VLOOKUP($I184,'Institution Evaluation'!$A$55:$F$345,2,0),IFERROR(VLOOKUP($I184,'Privacy Analyst Evaluation'!$A$46:$F$120,2,0),""))</f>
        <v/>
      </c>
      <c r="K184" s="66" t="str">
        <f ca="1">IFERROR(VLOOKUP($I184,'Institution Evaluation'!$A$55:$F$345,3,0),IFERROR(VLOOKUP($I184,'Privacy Analyst Evaluation'!$A$46:$F$120,3,0),""))&amp;""</f>
        <v/>
      </c>
      <c r="L184" s="66" t="str">
        <f ca="1">IFERROR(VLOOKUP($I184,'Institution Evaluation'!$A$55:$F$345,4,0),IFERROR(VLOOKUP($I184,'Privacy Analyst Evaluation'!$A$46:$F$120,4,0),""))&amp;""</f>
        <v/>
      </c>
      <c r="M184" s="66" t="str">
        <f ca="1">IFERROR(VLOOKUP($I184,'Institution Evaluation'!$A$55:$F$345,6,0),IFERROR(VLOOKUP($I184,'Privacy Analyst Evaluation'!$A$46:$F$120,6,0),""))&amp;""</f>
        <v/>
      </c>
    </row>
    <row r="185" spans="1:13" ht="15.75" customHeight="1" x14ac:dyDescent="0.2">
      <c r="A185" s="66" t="str">
        <f>IFERROR(IF($A184+1&gt;'(backend scoring)'!$T$335,"",$A184+1),"")</f>
        <v/>
      </c>
      <c r="B185" s="66" t="e">
        <f t="array" aca="1" ref="B185" ca="1">_xludf.XLOOKUP($A185,'(backend scoring)'!$V$2:$V$333,'(backend scoring)'!$A$2:$A$333,"")</f>
        <v>#NAME?</v>
      </c>
      <c r="C185" s="66" t="str">
        <f ca="1">IFERROR(VLOOKUP($B185,'Institution Evaluation'!$A$55:$F$345,2,0),IFERROR(VLOOKUP($B185,'Privacy Analyst Evaluation'!$A$46:$F$120,2,0),""))&amp;""</f>
        <v/>
      </c>
      <c r="D185" s="66" t="str">
        <f ca="1">IFERROR(VLOOKUP($B185,'Institution Evaluation'!$A$55:$F$345,3,0),IFERROR(VLOOKUP($B185,'Privacy Analyst Evaluation'!$A$46:$F$120,3,0),""))&amp;""</f>
        <v/>
      </c>
      <c r="E185" s="66" t="str">
        <f ca="1">IFERROR(VLOOKUP($B185,'Institution Evaluation'!$A$55:$F$345,4,0),IFERROR(VLOOKUP($B185,'Privacy Analyst Evaluation'!$A$46:$F$120,4,0),""))&amp;""</f>
        <v/>
      </c>
      <c r="F185" s="66" t="str">
        <f ca="1">IFERROR(VLOOKUP($B185,'Institution Evaluation'!$A$55:$F$345,6,0),IFERROR(VLOOKUP($B185,'Privacy Analyst Evaluation'!$A$46:$F$120,6,0),""))&amp;""</f>
        <v/>
      </c>
      <c r="G185" s="245"/>
      <c r="H185" s="66" t="str">
        <f>IFERROR(IF($H184+1&gt;'(backend scoring)'!$Q$335,"",$H184+1),"")</f>
        <v/>
      </c>
      <c r="I185" s="66" t="e">
        <f t="array" aca="1" ref="I185" ca="1">_xludf.XLOOKUP($H185,'(backend scoring)'!$S$2:$S$333,'(backend scoring)'!$A$2:$A$333,"")</f>
        <v>#NAME?</v>
      </c>
      <c r="J185" s="66" t="str">
        <f ca="1">IFERROR(VLOOKUP($I185,'Institution Evaluation'!$A$55:$F$345,2,0),IFERROR(VLOOKUP($I185,'Privacy Analyst Evaluation'!$A$46:$F$120,2,0),""))</f>
        <v/>
      </c>
      <c r="K185" s="66" t="str">
        <f ca="1">IFERROR(VLOOKUP($I185,'Institution Evaluation'!$A$55:$F$345,3,0),IFERROR(VLOOKUP($I185,'Privacy Analyst Evaluation'!$A$46:$F$120,3,0),""))&amp;""</f>
        <v/>
      </c>
      <c r="L185" s="66" t="str">
        <f ca="1">IFERROR(VLOOKUP($I185,'Institution Evaluation'!$A$55:$F$345,4,0),IFERROR(VLOOKUP($I185,'Privacy Analyst Evaluation'!$A$46:$F$120,4,0),""))&amp;""</f>
        <v/>
      </c>
      <c r="M185" s="66" t="str">
        <f ca="1">IFERROR(VLOOKUP($I185,'Institution Evaluation'!$A$55:$F$345,6,0),IFERROR(VLOOKUP($I185,'Privacy Analyst Evaluation'!$A$46:$F$120,6,0),""))&amp;""</f>
        <v/>
      </c>
    </row>
    <row r="186" spans="1:13" ht="15.75" customHeight="1" x14ac:dyDescent="0.2">
      <c r="A186" s="66" t="str">
        <f>IFERROR(IF($A185+1&gt;'(backend scoring)'!$T$335,"",$A185+1),"")</f>
        <v/>
      </c>
      <c r="B186" s="66" t="e">
        <f t="array" aca="1" ref="B186" ca="1">_xludf.XLOOKUP($A186,'(backend scoring)'!$V$2:$V$333,'(backend scoring)'!$A$2:$A$333,"")</f>
        <v>#NAME?</v>
      </c>
      <c r="C186" s="66" t="str">
        <f ca="1">IFERROR(VLOOKUP($B186,'Institution Evaluation'!$A$55:$F$345,2,0),IFERROR(VLOOKUP($B186,'Privacy Analyst Evaluation'!$A$46:$F$120,2,0),""))&amp;""</f>
        <v/>
      </c>
      <c r="D186" s="66" t="str">
        <f ca="1">IFERROR(VLOOKUP($B186,'Institution Evaluation'!$A$55:$F$345,3,0),IFERROR(VLOOKUP($B186,'Privacy Analyst Evaluation'!$A$46:$F$120,3,0),""))&amp;""</f>
        <v/>
      </c>
      <c r="E186" s="66" t="str">
        <f ca="1">IFERROR(VLOOKUP($B186,'Institution Evaluation'!$A$55:$F$345,4,0),IFERROR(VLOOKUP($B186,'Privacy Analyst Evaluation'!$A$46:$F$120,4,0),""))&amp;""</f>
        <v/>
      </c>
      <c r="F186" s="66" t="str">
        <f ca="1">IFERROR(VLOOKUP($B186,'Institution Evaluation'!$A$55:$F$345,6,0),IFERROR(VLOOKUP($B186,'Privacy Analyst Evaluation'!$A$46:$F$120,6,0),""))&amp;""</f>
        <v/>
      </c>
      <c r="G186" s="245"/>
      <c r="H186" s="66" t="str">
        <f>IFERROR(IF($H185+1&gt;'(backend scoring)'!$Q$335,"",$H185+1),"")</f>
        <v/>
      </c>
      <c r="I186" s="66" t="e">
        <f t="array" aca="1" ref="I186" ca="1">_xludf.XLOOKUP($H186,'(backend scoring)'!$S$2:$S$333,'(backend scoring)'!$A$2:$A$333,"")</f>
        <v>#NAME?</v>
      </c>
      <c r="J186" s="66" t="str">
        <f ca="1">IFERROR(VLOOKUP($I186,'Institution Evaluation'!$A$55:$F$345,2,0),IFERROR(VLOOKUP($I186,'Privacy Analyst Evaluation'!$A$46:$F$120,2,0),""))</f>
        <v/>
      </c>
      <c r="K186" s="66" t="str">
        <f ca="1">IFERROR(VLOOKUP($I186,'Institution Evaluation'!$A$55:$F$345,3,0),IFERROR(VLOOKUP($I186,'Privacy Analyst Evaluation'!$A$46:$F$120,3,0),""))&amp;""</f>
        <v/>
      </c>
      <c r="L186" s="66" t="str">
        <f ca="1">IFERROR(VLOOKUP($I186,'Institution Evaluation'!$A$55:$F$345,4,0),IFERROR(VLOOKUP($I186,'Privacy Analyst Evaluation'!$A$46:$F$120,4,0),""))&amp;""</f>
        <v/>
      </c>
      <c r="M186" s="66" t="str">
        <f ca="1">IFERROR(VLOOKUP($I186,'Institution Evaluation'!$A$55:$F$345,6,0),IFERROR(VLOOKUP($I186,'Privacy Analyst Evaluation'!$A$46:$F$120,6,0),""))&amp;""</f>
        <v/>
      </c>
    </row>
    <row r="187" spans="1:13" ht="15.75" customHeight="1" x14ac:dyDescent="0.2">
      <c r="A187" s="66" t="str">
        <f>IFERROR(IF($A186+1&gt;'(backend scoring)'!$T$335,"",$A186+1),"")</f>
        <v/>
      </c>
      <c r="B187" s="66" t="e">
        <f t="array" aca="1" ref="B187" ca="1">_xludf.XLOOKUP($A187,'(backend scoring)'!$V$2:$V$333,'(backend scoring)'!$A$2:$A$333,"")</f>
        <v>#NAME?</v>
      </c>
      <c r="C187" s="66" t="str">
        <f ca="1">IFERROR(VLOOKUP($B187,'Institution Evaluation'!$A$55:$F$345,2,0),IFERROR(VLOOKUP($B187,'Privacy Analyst Evaluation'!$A$46:$F$120,2,0),""))&amp;""</f>
        <v/>
      </c>
      <c r="D187" s="66" t="str">
        <f ca="1">IFERROR(VLOOKUP($B187,'Institution Evaluation'!$A$55:$F$345,3,0),IFERROR(VLOOKUP($B187,'Privacy Analyst Evaluation'!$A$46:$F$120,3,0),""))&amp;""</f>
        <v/>
      </c>
      <c r="E187" s="66" t="str">
        <f ca="1">IFERROR(VLOOKUP($B187,'Institution Evaluation'!$A$55:$F$345,4,0),IFERROR(VLOOKUP($B187,'Privacy Analyst Evaluation'!$A$46:$F$120,4,0),""))&amp;""</f>
        <v/>
      </c>
      <c r="F187" s="66" t="str">
        <f ca="1">IFERROR(VLOOKUP($B187,'Institution Evaluation'!$A$55:$F$345,6,0),IFERROR(VLOOKUP($B187,'Privacy Analyst Evaluation'!$A$46:$F$120,6,0),""))&amp;""</f>
        <v/>
      </c>
      <c r="G187" s="245"/>
      <c r="H187" s="66" t="str">
        <f>IFERROR(IF($H186+1&gt;'(backend scoring)'!$Q$335,"",$H186+1),"")</f>
        <v/>
      </c>
      <c r="I187" s="66" t="e">
        <f t="array" aca="1" ref="I187" ca="1">_xludf.XLOOKUP($H187,'(backend scoring)'!$S$2:$S$333,'(backend scoring)'!$A$2:$A$333,"")</f>
        <v>#NAME?</v>
      </c>
      <c r="J187" s="66" t="str">
        <f ca="1">IFERROR(VLOOKUP($I187,'Institution Evaluation'!$A$55:$F$345,2,0),IFERROR(VLOOKUP($I187,'Privacy Analyst Evaluation'!$A$46:$F$120,2,0),""))</f>
        <v/>
      </c>
      <c r="K187" s="66" t="str">
        <f ca="1">IFERROR(VLOOKUP($I187,'Institution Evaluation'!$A$55:$F$345,3,0),IFERROR(VLOOKUP($I187,'Privacy Analyst Evaluation'!$A$46:$F$120,3,0),""))&amp;""</f>
        <v/>
      </c>
      <c r="L187" s="66" t="str">
        <f ca="1">IFERROR(VLOOKUP($I187,'Institution Evaluation'!$A$55:$F$345,4,0),IFERROR(VLOOKUP($I187,'Privacy Analyst Evaluation'!$A$46:$F$120,4,0),""))&amp;""</f>
        <v/>
      </c>
      <c r="M187" s="66" t="str">
        <f ca="1">IFERROR(VLOOKUP($I187,'Institution Evaluation'!$A$55:$F$345,6,0),IFERROR(VLOOKUP($I187,'Privacy Analyst Evaluation'!$A$46:$F$120,6,0),""))&amp;""</f>
        <v/>
      </c>
    </row>
    <row r="188" spans="1:13" ht="15.75" customHeight="1" x14ac:dyDescent="0.2">
      <c r="A188" s="66" t="str">
        <f>IFERROR(IF($A187+1&gt;'(backend scoring)'!$T$335,"",$A187+1),"")</f>
        <v/>
      </c>
      <c r="B188" s="66" t="e">
        <f t="array" aca="1" ref="B188" ca="1">_xludf.XLOOKUP($A188,'(backend scoring)'!$V$2:$V$333,'(backend scoring)'!$A$2:$A$333,"")</f>
        <v>#NAME?</v>
      </c>
      <c r="C188" s="66" t="str">
        <f ca="1">IFERROR(VLOOKUP($B188,'Institution Evaluation'!$A$55:$F$345,2,0),IFERROR(VLOOKUP($B188,'Privacy Analyst Evaluation'!$A$46:$F$120,2,0),""))&amp;""</f>
        <v/>
      </c>
      <c r="D188" s="66" t="str">
        <f ca="1">IFERROR(VLOOKUP($B188,'Institution Evaluation'!$A$55:$F$345,3,0),IFERROR(VLOOKUP($B188,'Privacy Analyst Evaluation'!$A$46:$F$120,3,0),""))&amp;""</f>
        <v/>
      </c>
      <c r="E188" s="66" t="str">
        <f ca="1">IFERROR(VLOOKUP($B188,'Institution Evaluation'!$A$55:$F$345,4,0),IFERROR(VLOOKUP($B188,'Privacy Analyst Evaluation'!$A$46:$F$120,4,0),""))&amp;""</f>
        <v/>
      </c>
      <c r="F188" s="66" t="str">
        <f ca="1">IFERROR(VLOOKUP($B188,'Institution Evaluation'!$A$55:$F$345,6,0),IFERROR(VLOOKUP($B188,'Privacy Analyst Evaluation'!$A$46:$F$120,6,0),""))&amp;""</f>
        <v/>
      </c>
      <c r="G188" s="245"/>
      <c r="H188" s="66" t="str">
        <f>IFERROR(IF($H187+1&gt;'(backend scoring)'!$Q$335,"",$H187+1),"")</f>
        <v/>
      </c>
      <c r="I188" s="66" t="e">
        <f t="array" aca="1" ref="I188" ca="1">_xludf.XLOOKUP($H188,'(backend scoring)'!$S$2:$S$333,'(backend scoring)'!$A$2:$A$333,"")</f>
        <v>#NAME?</v>
      </c>
      <c r="J188" s="66" t="str">
        <f ca="1">IFERROR(VLOOKUP($I188,'Institution Evaluation'!$A$55:$F$345,2,0),IFERROR(VLOOKUP($I188,'Privacy Analyst Evaluation'!$A$46:$F$120,2,0),""))</f>
        <v/>
      </c>
      <c r="K188" s="66" t="str">
        <f ca="1">IFERROR(VLOOKUP($I188,'Institution Evaluation'!$A$55:$F$345,3,0),IFERROR(VLOOKUP($I188,'Privacy Analyst Evaluation'!$A$46:$F$120,3,0),""))&amp;""</f>
        <v/>
      </c>
      <c r="L188" s="66" t="str">
        <f ca="1">IFERROR(VLOOKUP($I188,'Institution Evaluation'!$A$55:$F$345,4,0),IFERROR(VLOOKUP($I188,'Privacy Analyst Evaluation'!$A$46:$F$120,4,0),""))&amp;""</f>
        <v/>
      </c>
      <c r="M188" s="66" t="str">
        <f ca="1">IFERROR(VLOOKUP($I188,'Institution Evaluation'!$A$55:$F$345,6,0),IFERROR(VLOOKUP($I188,'Privacy Analyst Evaluation'!$A$46:$F$120,6,0),""))&amp;""</f>
        <v/>
      </c>
    </row>
    <row r="189" spans="1:13" ht="15.75" customHeight="1" x14ac:dyDescent="0.2">
      <c r="A189" s="66" t="str">
        <f>IFERROR(IF($A188+1&gt;'(backend scoring)'!$T$335,"",$A188+1),"")</f>
        <v/>
      </c>
      <c r="B189" s="66" t="e">
        <f t="array" aca="1" ref="B189" ca="1">_xludf.XLOOKUP($A189,'(backend scoring)'!$V$2:$V$333,'(backend scoring)'!$A$2:$A$333,"")</f>
        <v>#NAME?</v>
      </c>
      <c r="C189" s="66" t="str">
        <f ca="1">IFERROR(VLOOKUP($B189,'Institution Evaluation'!$A$55:$F$345,2,0),IFERROR(VLOOKUP($B189,'Privacy Analyst Evaluation'!$A$46:$F$120,2,0),""))&amp;""</f>
        <v/>
      </c>
      <c r="D189" s="66" t="str">
        <f ca="1">IFERROR(VLOOKUP($B189,'Institution Evaluation'!$A$55:$F$345,3,0),IFERROR(VLOOKUP($B189,'Privacy Analyst Evaluation'!$A$46:$F$120,3,0),""))&amp;""</f>
        <v/>
      </c>
      <c r="E189" s="66" t="str">
        <f ca="1">IFERROR(VLOOKUP($B189,'Institution Evaluation'!$A$55:$F$345,4,0),IFERROR(VLOOKUP($B189,'Privacy Analyst Evaluation'!$A$46:$F$120,4,0),""))&amp;""</f>
        <v/>
      </c>
      <c r="F189" s="66" t="str">
        <f ca="1">IFERROR(VLOOKUP($B189,'Institution Evaluation'!$A$55:$F$345,6,0),IFERROR(VLOOKUP($B189,'Privacy Analyst Evaluation'!$A$46:$F$120,6,0),""))&amp;""</f>
        <v/>
      </c>
      <c r="G189" s="245"/>
      <c r="H189" s="66" t="str">
        <f>IFERROR(IF($H188+1&gt;'(backend scoring)'!$Q$335,"",$H188+1),"")</f>
        <v/>
      </c>
      <c r="I189" s="66" t="e">
        <f t="array" aca="1" ref="I189" ca="1">_xludf.XLOOKUP($H189,'(backend scoring)'!$S$2:$S$333,'(backend scoring)'!$A$2:$A$333,"")</f>
        <v>#NAME?</v>
      </c>
      <c r="J189" s="66" t="str">
        <f ca="1">IFERROR(VLOOKUP($I189,'Institution Evaluation'!$A$55:$F$345,2,0),IFERROR(VLOOKUP($I189,'Privacy Analyst Evaluation'!$A$46:$F$120,2,0),""))</f>
        <v/>
      </c>
      <c r="K189" s="66" t="str">
        <f ca="1">IFERROR(VLOOKUP($I189,'Institution Evaluation'!$A$55:$F$345,3,0),IFERROR(VLOOKUP($I189,'Privacy Analyst Evaluation'!$A$46:$F$120,3,0),""))&amp;""</f>
        <v/>
      </c>
      <c r="L189" s="66" t="str">
        <f ca="1">IFERROR(VLOOKUP($I189,'Institution Evaluation'!$A$55:$F$345,4,0),IFERROR(VLOOKUP($I189,'Privacy Analyst Evaluation'!$A$46:$F$120,4,0),""))&amp;""</f>
        <v/>
      </c>
      <c r="M189" s="66" t="str">
        <f ca="1">IFERROR(VLOOKUP($I189,'Institution Evaluation'!$A$55:$F$345,6,0),IFERROR(VLOOKUP($I189,'Privacy Analyst Evaluation'!$A$46:$F$120,6,0),""))&amp;""</f>
        <v/>
      </c>
    </row>
    <row r="190" spans="1:13" ht="15.75" customHeight="1" x14ac:dyDescent="0.2">
      <c r="A190" s="66" t="str">
        <f>IFERROR(IF($A189+1&gt;'(backend scoring)'!$T$335,"",$A189+1),"")</f>
        <v/>
      </c>
      <c r="B190" s="66" t="e">
        <f t="array" aca="1" ref="B190" ca="1">_xludf.XLOOKUP($A190,'(backend scoring)'!$V$2:$V$333,'(backend scoring)'!$A$2:$A$333,"")</f>
        <v>#NAME?</v>
      </c>
      <c r="C190" s="66" t="str">
        <f ca="1">IFERROR(VLOOKUP($B190,'Institution Evaluation'!$A$55:$F$345,2,0),IFERROR(VLOOKUP($B190,'Privacy Analyst Evaluation'!$A$46:$F$120,2,0),""))&amp;""</f>
        <v/>
      </c>
      <c r="D190" s="66" t="str">
        <f ca="1">IFERROR(VLOOKUP($B190,'Institution Evaluation'!$A$55:$F$345,3,0),IFERROR(VLOOKUP($B190,'Privacy Analyst Evaluation'!$A$46:$F$120,3,0),""))&amp;""</f>
        <v/>
      </c>
      <c r="E190" s="66" t="str">
        <f ca="1">IFERROR(VLOOKUP($B190,'Institution Evaluation'!$A$55:$F$345,4,0),IFERROR(VLOOKUP($B190,'Privacy Analyst Evaluation'!$A$46:$F$120,4,0),""))&amp;""</f>
        <v/>
      </c>
      <c r="F190" s="66" t="str">
        <f ca="1">IFERROR(VLOOKUP($B190,'Institution Evaluation'!$A$55:$F$345,6,0),IFERROR(VLOOKUP($B190,'Privacy Analyst Evaluation'!$A$46:$F$120,6,0),""))&amp;""</f>
        <v/>
      </c>
      <c r="G190" s="245"/>
      <c r="H190" s="66" t="str">
        <f>IFERROR(IF($H189+1&gt;'(backend scoring)'!$Q$335,"",$H189+1),"")</f>
        <v/>
      </c>
      <c r="I190" s="66" t="e">
        <f t="array" aca="1" ref="I190" ca="1">_xludf.XLOOKUP($H190,'(backend scoring)'!$S$2:$S$333,'(backend scoring)'!$A$2:$A$333,"")</f>
        <v>#NAME?</v>
      </c>
      <c r="J190" s="66" t="str">
        <f ca="1">IFERROR(VLOOKUP($I190,'Institution Evaluation'!$A$55:$F$345,2,0),IFERROR(VLOOKUP($I190,'Privacy Analyst Evaluation'!$A$46:$F$120,2,0),""))</f>
        <v/>
      </c>
      <c r="K190" s="66" t="str">
        <f ca="1">IFERROR(VLOOKUP($I190,'Institution Evaluation'!$A$55:$F$345,3,0),IFERROR(VLOOKUP($I190,'Privacy Analyst Evaluation'!$A$46:$F$120,3,0),""))&amp;""</f>
        <v/>
      </c>
      <c r="L190" s="66" t="str">
        <f ca="1">IFERROR(VLOOKUP($I190,'Institution Evaluation'!$A$55:$F$345,4,0),IFERROR(VLOOKUP($I190,'Privacy Analyst Evaluation'!$A$46:$F$120,4,0),""))&amp;""</f>
        <v/>
      </c>
      <c r="M190" s="66" t="str">
        <f ca="1">IFERROR(VLOOKUP($I190,'Institution Evaluation'!$A$55:$F$345,6,0),IFERROR(VLOOKUP($I190,'Privacy Analyst Evaluation'!$A$46:$F$120,6,0),""))&amp;""</f>
        <v/>
      </c>
    </row>
    <row r="191" spans="1:13" ht="15.75" customHeight="1" x14ac:dyDescent="0.2">
      <c r="A191" s="66" t="str">
        <f>IFERROR(IF($A190+1&gt;'(backend scoring)'!$T$335,"",$A190+1),"")</f>
        <v/>
      </c>
      <c r="B191" s="66" t="e">
        <f t="array" aca="1" ref="B191" ca="1">_xludf.XLOOKUP($A191,'(backend scoring)'!$V$2:$V$333,'(backend scoring)'!$A$2:$A$333,"")</f>
        <v>#NAME?</v>
      </c>
      <c r="C191" s="66" t="str">
        <f ca="1">IFERROR(VLOOKUP($B191,'Institution Evaluation'!$A$55:$F$345,2,0),IFERROR(VLOOKUP($B191,'Privacy Analyst Evaluation'!$A$46:$F$120,2,0),""))&amp;""</f>
        <v/>
      </c>
      <c r="D191" s="66" t="str">
        <f ca="1">IFERROR(VLOOKUP($B191,'Institution Evaluation'!$A$55:$F$345,3,0),IFERROR(VLOOKUP($B191,'Privacy Analyst Evaluation'!$A$46:$F$120,3,0),""))&amp;""</f>
        <v/>
      </c>
      <c r="E191" s="66" t="str">
        <f ca="1">IFERROR(VLOOKUP($B191,'Institution Evaluation'!$A$55:$F$345,4,0),IFERROR(VLOOKUP($B191,'Privacy Analyst Evaluation'!$A$46:$F$120,4,0),""))&amp;""</f>
        <v/>
      </c>
      <c r="F191" s="66" t="str">
        <f ca="1">IFERROR(VLOOKUP($B191,'Institution Evaluation'!$A$55:$F$345,6,0),IFERROR(VLOOKUP($B191,'Privacy Analyst Evaluation'!$A$46:$F$120,6,0),""))&amp;""</f>
        <v/>
      </c>
      <c r="G191" s="245"/>
      <c r="H191" s="66" t="str">
        <f>IFERROR(IF($H190+1&gt;'(backend scoring)'!$Q$335,"",$H190+1),"")</f>
        <v/>
      </c>
      <c r="I191" s="66" t="e">
        <f t="array" aca="1" ref="I191" ca="1">_xludf.XLOOKUP($H191,'(backend scoring)'!$S$2:$S$333,'(backend scoring)'!$A$2:$A$333,"")</f>
        <v>#NAME?</v>
      </c>
      <c r="J191" s="66" t="str">
        <f ca="1">IFERROR(VLOOKUP($I191,'Institution Evaluation'!$A$55:$F$345,2,0),IFERROR(VLOOKUP($I191,'Privacy Analyst Evaluation'!$A$46:$F$120,2,0),""))</f>
        <v/>
      </c>
      <c r="K191" s="66" t="str">
        <f ca="1">IFERROR(VLOOKUP($I191,'Institution Evaluation'!$A$55:$F$345,3,0),IFERROR(VLOOKUP($I191,'Privacy Analyst Evaluation'!$A$46:$F$120,3,0),""))&amp;""</f>
        <v/>
      </c>
      <c r="L191" s="66" t="str">
        <f ca="1">IFERROR(VLOOKUP($I191,'Institution Evaluation'!$A$55:$F$345,4,0),IFERROR(VLOOKUP($I191,'Privacy Analyst Evaluation'!$A$46:$F$120,4,0),""))&amp;""</f>
        <v/>
      </c>
      <c r="M191" s="66" t="str">
        <f ca="1">IFERROR(VLOOKUP($I191,'Institution Evaluation'!$A$55:$F$345,6,0),IFERROR(VLOOKUP($I191,'Privacy Analyst Evaluation'!$A$46:$F$120,6,0),""))&amp;""</f>
        <v/>
      </c>
    </row>
    <row r="192" spans="1:13" ht="15.75" customHeight="1" x14ac:dyDescent="0.2">
      <c r="A192" s="66" t="str">
        <f>IFERROR(IF($A191+1&gt;'(backend scoring)'!$T$335,"",$A191+1),"")</f>
        <v/>
      </c>
      <c r="B192" s="66" t="e">
        <f t="array" aca="1" ref="B192" ca="1">_xludf.XLOOKUP($A192,'(backend scoring)'!$V$2:$V$333,'(backend scoring)'!$A$2:$A$333,"")</f>
        <v>#NAME?</v>
      </c>
      <c r="C192" s="66" t="str">
        <f ca="1">IFERROR(VLOOKUP($B192,'Institution Evaluation'!$A$55:$F$345,2,0),IFERROR(VLOOKUP($B192,'Privacy Analyst Evaluation'!$A$46:$F$120,2,0),""))&amp;""</f>
        <v/>
      </c>
      <c r="D192" s="66" t="str">
        <f ca="1">IFERROR(VLOOKUP($B192,'Institution Evaluation'!$A$55:$F$345,3,0),IFERROR(VLOOKUP($B192,'Privacy Analyst Evaluation'!$A$46:$F$120,3,0),""))&amp;""</f>
        <v/>
      </c>
      <c r="E192" s="66" t="str">
        <f ca="1">IFERROR(VLOOKUP($B192,'Institution Evaluation'!$A$55:$F$345,4,0),IFERROR(VLOOKUP($B192,'Privacy Analyst Evaluation'!$A$46:$F$120,4,0),""))&amp;""</f>
        <v/>
      </c>
      <c r="F192" s="66" t="str">
        <f ca="1">IFERROR(VLOOKUP($B192,'Institution Evaluation'!$A$55:$F$345,6,0),IFERROR(VLOOKUP($B192,'Privacy Analyst Evaluation'!$A$46:$F$120,6,0),""))&amp;""</f>
        <v/>
      </c>
      <c r="G192" s="245"/>
      <c r="H192" s="66" t="str">
        <f>IFERROR(IF($H191+1&gt;'(backend scoring)'!$Q$335,"",$H191+1),"")</f>
        <v/>
      </c>
      <c r="I192" s="66" t="e">
        <f t="array" aca="1" ref="I192" ca="1">_xludf.XLOOKUP($H192,'(backend scoring)'!$S$2:$S$333,'(backend scoring)'!$A$2:$A$333,"")</f>
        <v>#NAME?</v>
      </c>
      <c r="J192" s="66" t="str">
        <f ca="1">IFERROR(VLOOKUP($I192,'Institution Evaluation'!$A$55:$F$345,2,0),IFERROR(VLOOKUP($I192,'Privacy Analyst Evaluation'!$A$46:$F$120,2,0),""))</f>
        <v/>
      </c>
      <c r="K192" s="66" t="str">
        <f ca="1">IFERROR(VLOOKUP($I192,'Institution Evaluation'!$A$55:$F$345,3,0),IFERROR(VLOOKUP($I192,'Privacy Analyst Evaluation'!$A$46:$F$120,3,0),""))&amp;""</f>
        <v/>
      </c>
      <c r="L192" s="66" t="str">
        <f ca="1">IFERROR(VLOOKUP($I192,'Institution Evaluation'!$A$55:$F$345,4,0),IFERROR(VLOOKUP($I192,'Privacy Analyst Evaluation'!$A$46:$F$120,4,0),""))&amp;""</f>
        <v/>
      </c>
      <c r="M192" s="66" t="str">
        <f ca="1">IFERROR(VLOOKUP($I192,'Institution Evaluation'!$A$55:$F$345,6,0),IFERROR(VLOOKUP($I192,'Privacy Analyst Evaluation'!$A$46:$F$120,6,0),""))&amp;""</f>
        <v/>
      </c>
    </row>
    <row r="193" spans="1:13" ht="15.75" customHeight="1" x14ac:dyDescent="0.2">
      <c r="A193" s="66" t="str">
        <f>IFERROR(IF($A192+1&gt;'(backend scoring)'!$T$335,"",$A192+1),"")</f>
        <v/>
      </c>
      <c r="B193" s="66" t="e">
        <f t="array" aca="1" ref="B193" ca="1">_xludf.XLOOKUP($A193,'(backend scoring)'!$V$2:$V$333,'(backend scoring)'!$A$2:$A$333,"")</f>
        <v>#NAME?</v>
      </c>
      <c r="C193" s="66" t="str">
        <f ca="1">IFERROR(VLOOKUP($B193,'Institution Evaluation'!$A$55:$F$345,2,0),IFERROR(VLOOKUP($B193,'Privacy Analyst Evaluation'!$A$46:$F$120,2,0),""))&amp;""</f>
        <v/>
      </c>
      <c r="D193" s="66" t="str">
        <f ca="1">IFERROR(VLOOKUP($B193,'Institution Evaluation'!$A$55:$F$345,3,0),IFERROR(VLOOKUP($B193,'Privacy Analyst Evaluation'!$A$46:$F$120,3,0),""))&amp;""</f>
        <v/>
      </c>
      <c r="E193" s="66" t="str">
        <f ca="1">IFERROR(VLOOKUP($B193,'Institution Evaluation'!$A$55:$F$345,4,0),IFERROR(VLOOKUP($B193,'Privacy Analyst Evaluation'!$A$46:$F$120,4,0),""))&amp;""</f>
        <v/>
      </c>
      <c r="F193" s="66" t="str">
        <f ca="1">IFERROR(VLOOKUP($B193,'Institution Evaluation'!$A$55:$F$345,6,0),IFERROR(VLOOKUP($B193,'Privacy Analyst Evaluation'!$A$46:$F$120,6,0),""))&amp;""</f>
        <v/>
      </c>
      <c r="G193" s="245"/>
      <c r="H193" s="66" t="str">
        <f>IFERROR(IF($H192+1&gt;'(backend scoring)'!$Q$335,"",$H192+1),"")</f>
        <v/>
      </c>
      <c r="I193" s="66" t="e">
        <f t="array" aca="1" ref="I193" ca="1">_xludf.XLOOKUP($H193,'(backend scoring)'!$S$2:$S$333,'(backend scoring)'!$A$2:$A$333,"")</f>
        <v>#NAME?</v>
      </c>
      <c r="J193" s="66" t="str">
        <f ca="1">IFERROR(VLOOKUP($I193,'Institution Evaluation'!$A$55:$F$345,2,0),IFERROR(VLOOKUP($I193,'Privacy Analyst Evaluation'!$A$46:$F$120,2,0),""))</f>
        <v/>
      </c>
      <c r="K193" s="66" t="str">
        <f ca="1">IFERROR(VLOOKUP($I193,'Institution Evaluation'!$A$55:$F$345,3,0),IFERROR(VLOOKUP($I193,'Privacy Analyst Evaluation'!$A$46:$F$120,3,0),""))&amp;""</f>
        <v/>
      </c>
      <c r="L193" s="66" t="str">
        <f ca="1">IFERROR(VLOOKUP($I193,'Institution Evaluation'!$A$55:$F$345,4,0),IFERROR(VLOOKUP($I193,'Privacy Analyst Evaluation'!$A$46:$F$120,4,0),""))&amp;""</f>
        <v/>
      </c>
      <c r="M193" s="66" t="str">
        <f ca="1">IFERROR(VLOOKUP($I193,'Institution Evaluation'!$A$55:$F$345,6,0),IFERROR(VLOOKUP($I193,'Privacy Analyst Evaluation'!$A$46:$F$120,6,0),""))&amp;""</f>
        <v/>
      </c>
    </row>
    <row r="194" spans="1:13" ht="15.75" customHeight="1" x14ac:dyDescent="0.2">
      <c r="A194" s="66" t="str">
        <f>IFERROR(IF($A193+1&gt;'(backend scoring)'!$T$335,"",$A193+1),"")</f>
        <v/>
      </c>
      <c r="B194" s="66" t="e">
        <f t="array" aca="1" ref="B194" ca="1">_xludf.XLOOKUP($A194,'(backend scoring)'!$V$2:$V$333,'(backend scoring)'!$A$2:$A$333,"")</f>
        <v>#NAME?</v>
      </c>
      <c r="C194" s="66" t="str">
        <f ca="1">IFERROR(VLOOKUP($B194,'Institution Evaluation'!$A$55:$F$345,2,0),IFERROR(VLOOKUP($B194,'Privacy Analyst Evaluation'!$A$46:$F$120,2,0),""))&amp;""</f>
        <v/>
      </c>
      <c r="D194" s="66" t="str">
        <f ca="1">IFERROR(VLOOKUP($B194,'Institution Evaluation'!$A$55:$F$345,3,0),IFERROR(VLOOKUP($B194,'Privacy Analyst Evaluation'!$A$46:$F$120,3,0),""))&amp;""</f>
        <v/>
      </c>
      <c r="E194" s="66" t="str">
        <f ca="1">IFERROR(VLOOKUP($B194,'Institution Evaluation'!$A$55:$F$345,4,0),IFERROR(VLOOKUP($B194,'Privacy Analyst Evaluation'!$A$46:$F$120,4,0),""))&amp;""</f>
        <v/>
      </c>
      <c r="F194" s="66" t="str">
        <f ca="1">IFERROR(VLOOKUP($B194,'Institution Evaluation'!$A$55:$F$345,6,0),IFERROR(VLOOKUP($B194,'Privacy Analyst Evaluation'!$A$46:$F$120,6,0),""))&amp;""</f>
        <v/>
      </c>
      <c r="G194" s="245"/>
      <c r="H194" s="66" t="str">
        <f>IFERROR(IF($H193+1&gt;'(backend scoring)'!$Q$335,"",$H193+1),"")</f>
        <v/>
      </c>
      <c r="I194" s="66" t="e">
        <f t="array" aca="1" ref="I194" ca="1">_xludf.XLOOKUP($H194,'(backend scoring)'!$S$2:$S$333,'(backend scoring)'!$A$2:$A$333,"")</f>
        <v>#NAME?</v>
      </c>
      <c r="J194" s="66" t="str">
        <f ca="1">IFERROR(VLOOKUP($I194,'Institution Evaluation'!$A$55:$F$345,2,0),IFERROR(VLOOKUP($I194,'Privacy Analyst Evaluation'!$A$46:$F$120,2,0),""))</f>
        <v/>
      </c>
      <c r="K194" s="66" t="str">
        <f ca="1">IFERROR(VLOOKUP($I194,'Institution Evaluation'!$A$55:$F$345,3,0),IFERROR(VLOOKUP($I194,'Privacy Analyst Evaluation'!$A$46:$F$120,3,0),""))&amp;""</f>
        <v/>
      </c>
      <c r="L194" s="66" t="str">
        <f ca="1">IFERROR(VLOOKUP($I194,'Institution Evaluation'!$A$55:$F$345,4,0),IFERROR(VLOOKUP($I194,'Privacy Analyst Evaluation'!$A$46:$F$120,4,0),""))&amp;""</f>
        <v/>
      </c>
      <c r="M194" s="66" t="str">
        <f ca="1">IFERROR(VLOOKUP($I194,'Institution Evaluation'!$A$55:$F$345,6,0),IFERROR(VLOOKUP($I194,'Privacy Analyst Evaluation'!$A$46:$F$120,6,0),""))&amp;""</f>
        <v/>
      </c>
    </row>
    <row r="195" spans="1:13" ht="15.75" customHeight="1" x14ac:dyDescent="0.2">
      <c r="A195" s="66" t="str">
        <f>IFERROR(IF($A194+1&gt;'(backend scoring)'!$T$335,"",$A194+1),"")</f>
        <v/>
      </c>
      <c r="B195" s="66" t="e">
        <f t="array" aca="1" ref="B195" ca="1">_xludf.XLOOKUP($A195,'(backend scoring)'!$V$2:$V$333,'(backend scoring)'!$A$2:$A$333,"")</f>
        <v>#NAME?</v>
      </c>
      <c r="C195" s="66" t="str">
        <f ca="1">IFERROR(VLOOKUP($B195,'Institution Evaluation'!$A$55:$F$345,2,0),IFERROR(VLOOKUP($B195,'Privacy Analyst Evaluation'!$A$46:$F$120,2,0),""))&amp;""</f>
        <v/>
      </c>
      <c r="D195" s="66" t="str">
        <f ca="1">IFERROR(VLOOKUP($B195,'Institution Evaluation'!$A$55:$F$345,3,0),IFERROR(VLOOKUP($B195,'Privacy Analyst Evaluation'!$A$46:$F$120,3,0),""))&amp;""</f>
        <v/>
      </c>
      <c r="E195" s="66" t="str">
        <f ca="1">IFERROR(VLOOKUP($B195,'Institution Evaluation'!$A$55:$F$345,4,0),IFERROR(VLOOKUP($B195,'Privacy Analyst Evaluation'!$A$46:$F$120,4,0),""))&amp;""</f>
        <v/>
      </c>
      <c r="F195" s="66" t="str">
        <f ca="1">IFERROR(VLOOKUP($B195,'Institution Evaluation'!$A$55:$F$345,6,0),IFERROR(VLOOKUP($B195,'Privacy Analyst Evaluation'!$A$46:$F$120,6,0),""))&amp;""</f>
        <v/>
      </c>
      <c r="G195" s="245"/>
      <c r="H195" s="66" t="str">
        <f>IFERROR(IF($H194+1&gt;'(backend scoring)'!$Q$335,"",$H194+1),"")</f>
        <v/>
      </c>
      <c r="I195" s="66" t="e">
        <f t="array" aca="1" ref="I195" ca="1">_xludf.XLOOKUP($H195,'(backend scoring)'!$S$2:$S$333,'(backend scoring)'!$A$2:$A$333,"")</f>
        <v>#NAME?</v>
      </c>
      <c r="J195" s="66" t="str">
        <f ca="1">IFERROR(VLOOKUP($I195,'Institution Evaluation'!$A$55:$F$345,2,0),IFERROR(VLOOKUP($I195,'Privacy Analyst Evaluation'!$A$46:$F$120,2,0),""))</f>
        <v/>
      </c>
      <c r="K195" s="66" t="str">
        <f ca="1">IFERROR(VLOOKUP($I195,'Institution Evaluation'!$A$55:$F$345,3,0),IFERROR(VLOOKUP($I195,'Privacy Analyst Evaluation'!$A$46:$F$120,3,0),""))&amp;""</f>
        <v/>
      </c>
      <c r="L195" s="66" t="str">
        <f ca="1">IFERROR(VLOOKUP($I195,'Institution Evaluation'!$A$55:$F$345,4,0),IFERROR(VLOOKUP($I195,'Privacy Analyst Evaluation'!$A$46:$F$120,4,0),""))&amp;""</f>
        <v/>
      </c>
      <c r="M195" s="66" t="str">
        <f ca="1">IFERROR(VLOOKUP($I195,'Institution Evaluation'!$A$55:$F$345,6,0),IFERROR(VLOOKUP($I195,'Privacy Analyst Evaluation'!$A$46:$F$120,6,0),""))&amp;""</f>
        <v/>
      </c>
    </row>
    <row r="196" spans="1:13" ht="15.75" customHeight="1" x14ac:dyDescent="0.2">
      <c r="A196" s="66" t="str">
        <f>IFERROR(IF($A195+1&gt;'(backend scoring)'!$T$335,"",$A195+1),"")</f>
        <v/>
      </c>
      <c r="B196" s="66" t="e">
        <f t="array" aca="1" ref="B196" ca="1">_xludf.XLOOKUP($A196,'(backend scoring)'!$V$2:$V$333,'(backend scoring)'!$A$2:$A$333,"")</f>
        <v>#NAME?</v>
      </c>
      <c r="C196" s="66" t="str">
        <f ca="1">IFERROR(VLOOKUP($B196,'Institution Evaluation'!$A$55:$F$345,2,0),IFERROR(VLOOKUP($B196,'Privacy Analyst Evaluation'!$A$46:$F$120,2,0),""))&amp;""</f>
        <v/>
      </c>
      <c r="D196" s="66" t="str">
        <f ca="1">IFERROR(VLOOKUP($B196,'Institution Evaluation'!$A$55:$F$345,3,0),IFERROR(VLOOKUP($B196,'Privacy Analyst Evaluation'!$A$46:$F$120,3,0),""))&amp;""</f>
        <v/>
      </c>
      <c r="E196" s="66" t="str">
        <f ca="1">IFERROR(VLOOKUP($B196,'Institution Evaluation'!$A$55:$F$345,4,0),IFERROR(VLOOKUP($B196,'Privacy Analyst Evaluation'!$A$46:$F$120,4,0),""))&amp;""</f>
        <v/>
      </c>
      <c r="F196" s="66" t="str">
        <f ca="1">IFERROR(VLOOKUP($B196,'Institution Evaluation'!$A$55:$F$345,6,0),IFERROR(VLOOKUP($B196,'Privacy Analyst Evaluation'!$A$46:$F$120,6,0),""))&amp;""</f>
        <v/>
      </c>
      <c r="G196" s="245"/>
      <c r="H196" s="66" t="str">
        <f>IFERROR(IF($H195+1&gt;'(backend scoring)'!$Q$335,"",$H195+1),"")</f>
        <v/>
      </c>
      <c r="I196" s="66" t="e">
        <f t="array" aca="1" ref="I196" ca="1">_xludf.XLOOKUP($H196,'(backend scoring)'!$S$2:$S$333,'(backend scoring)'!$A$2:$A$333,"")</f>
        <v>#NAME?</v>
      </c>
      <c r="J196" s="66" t="str">
        <f ca="1">IFERROR(VLOOKUP($I196,'Institution Evaluation'!$A$55:$F$345,2,0),IFERROR(VLOOKUP($I196,'Privacy Analyst Evaluation'!$A$46:$F$120,2,0),""))</f>
        <v/>
      </c>
      <c r="K196" s="66" t="str">
        <f ca="1">IFERROR(VLOOKUP($I196,'Institution Evaluation'!$A$55:$F$345,3,0),IFERROR(VLOOKUP($I196,'Privacy Analyst Evaluation'!$A$46:$F$120,3,0),""))&amp;""</f>
        <v/>
      </c>
      <c r="L196" s="66" t="str">
        <f ca="1">IFERROR(VLOOKUP($I196,'Institution Evaluation'!$A$55:$F$345,4,0),IFERROR(VLOOKUP($I196,'Privacy Analyst Evaluation'!$A$46:$F$120,4,0),""))&amp;""</f>
        <v/>
      </c>
      <c r="M196" s="66" t="str">
        <f ca="1">IFERROR(VLOOKUP($I196,'Institution Evaluation'!$A$55:$F$345,6,0),IFERROR(VLOOKUP($I196,'Privacy Analyst Evaluation'!$A$46:$F$120,6,0),""))&amp;""</f>
        <v/>
      </c>
    </row>
    <row r="197" spans="1:13" ht="15.75" customHeight="1" x14ac:dyDescent="0.2">
      <c r="A197" s="66" t="str">
        <f>IFERROR(IF($A196+1&gt;'(backend scoring)'!$T$335,"",$A196+1),"")</f>
        <v/>
      </c>
      <c r="B197" s="66" t="e">
        <f t="array" aca="1" ref="B197" ca="1">_xludf.XLOOKUP($A197,'(backend scoring)'!$V$2:$V$333,'(backend scoring)'!$A$2:$A$333,"")</f>
        <v>#NAME?</v>
      </c>
      <c r="C197" s="66" t="str">
        <f ca="1">IFERROR(VLOOKUP($B197,'Institution Evaluation'!$A$55:$F$345,2,0),IFERROR(VLOOKUP($B197,'Privacy Analyst Evaluation'!$A$46:$F$120,2,0),""))&amp;""</f>
        <v/>
      </c>
      <c r="D197" s="66" t="str">
        <f ca="1">IFERROR(VLOOKUP($B197,'Institution Evaluation'!$A$55:$F$345,3,0),IFERROR(VLOOKUP($B197,'Privacy Analyst Evaluation'!$A$46:$F$120,3,0),""))&amp;""</f>
        <v/>
      </c>
      <c r="E197" s="66" t="str">
        <f ca="1">IFERROR(VLOOKUP($B197,'Institution Evaluation'!$A$55:$F$345,4,0),IFERROR(VLOOKUP($B197,'Privacy Analyst Evaluation'!$A$46:$F$120,4,0),""))&amp;""</f>
        <v/>
      </c>
      <c r="F197" s="66" t="str">
        <f ca="1">IFERROR(VLOOKUP($B197,'Institution Evaluation'!$A$55:$F$345,6,0),IFERROR(VLOOKUP($B197,'Privacy Analyst Evaluation'!$A$46:$F$120,6,0),""))&amp;""</f>
        <v/>
      </c>
      <c r="G197" s="245"/>
      <c r="H197" s="66" t="str">
        <f>IFERROR(IF($H196+1&gt;'(backend scoring)'!$Q$335,"",$H196+1),"")</f>
        <v/>
      </c>
      <c r="I197" s="66" t="e">
        <f t="array" aca="1" ref="I197" ca="1">_xludf.XLOOKUP($H197,'(backend scoring)'!$S$2:$S$333,'(backend scoring)'!$A$2:$A$333,"")</f>
        <v>#NAME?</v>
      </c>
      <c r="J197" s="66" t="str">
        <f ca="1">IFERROR(VLOOKUP($I197,'Institution Evaluation'!$A$55:$F$345,2,0),IFERROR(VLOOKUP($I197,'Privacy Analyst Evaluation'!$A$46:$F$120,2,0),""))</f>
        <v/>
      </c>
      <c r="K197" s="66" t="str">
        <f ca="1">IFERROR(VLOOKUP($I197,'Institution Evaluation'!$A$55:$F$345,3,0),IFERROR(VLOOKUP($I197,'Privacy Analyst Evaluation'!$A$46:$F$120,3,0),""))&amp;""</f>
        <v/>
      </c>
      <c r="L197" s="66" t="str">
        <f ca="1">IFERROR(VLOOKUP($I197,'Institution Evaluation'!$A$55:$F$345,4,0),IFERROR(VLOOKUP($I197,'Privacy Analyst Evaluation'!$A$46:$F$120,4,0),""))&amp;""</f>
        <v/>
      </c>
      <c r="M197" s="66" t="str">
        <f ca="1">IFERROR(VLOOKUP($I197,'Institution Evaluation'!$A$55:$F$345,6,0),IFERROR(VLOOKUP($I197,'Privacy Analyst Evaluation'!$A$46:$F$120,6,0),""))&amp;""</f>
        <v/>
      </c>
    </row>
    <row r="198" spans="1:13" ht="15.75" customHeight="1" x14ac:dyDescent="0.2">
      <c r="A198" s="66" t="str">
        <f>IFERROR(IF($A197+1&gt;'(backend scoring)'!$T$335,"",$A197+1),"")</f>
        <v/>
      </c>
      <c r="B198" s="66" t="e">
        <f t="array" aca="1" ref="B198" ca="1">_xludf.XLOOKUP($A198,'(backend scoring)'!$V$2:$V$333,'(backend scoring)'!$A$2:$A$333,"")</f>
        <v>#NAME?</v>
      </c>
      <c r="C198" s="66" t="str">
        <f ca="1">IFERROR(VLOOKUP($B198,'Institution Evaluation'!$A$55:$F$345,2,0),IFERROR(VLOOKUP($B198,'Privacy Analyst Evaluation'!$A$46:$F$120,2,0),""))&amp;""</f>
        <v/>
      </c>
      <c r="D198" s="66" t="str">
        <f ca="1">IFERROR(VLOOKUP($B198,'Institution Evaluation'!$A$55:$F$345,3,0),IFERROR(VLOOKUP($B198,'Privacy Analyst Evaluation'!$A$46:$F$120,3,0),""))&amp;""</f>
        <v/>
      </c>
      <c r="E198" s="66" t="str">
        <f ca="1">IFERROR(VLOOKUP($B198,'Institution Evaluation'!$A$55:$F$345,4,0),IFERROR(VLOOKUP($B198,'Privacy Analyst Evaluation'!$A$46:$F$120,4,0),""))&amp;""</f>
        <v/>
      </c>
      <c r="F198" s="66" t="str">
        <f ca="1">IFERROR(VLOOKUP($B198,'Institution Evaluation'!$A$55:$F$345,6,0),IFERROR(VLOOKUP($B198,'Privacy Analyst Evaluation'!$A$46:$F$120,6,0),""))&amp;""</f>
        <v/>
      </c>
      <c r="G198" s="245"/>
      <c r="H198" s="66" t="str">
        <f>IFERROR(IF($H197+1&gt;'(backend scoring)'!$Q$335,"",$H197+1),"")</f>
        <v/>
      </c>
      <c r="I198" s="66" t="e">
        <f t="array" aca="1" ref="I198" ca="1">_xludf.XLOOKUP($H198,'(backend scoring)'!$S$2:$S$333,'(backend scoring)'!$A$2:$A$333,"")</f>
        <v>#NAME?</v>
      </c>
      <c r="J198" s="66" t="str">
        <f ca="1">IFERROR(VLOOKUP($I198,'Institution Evaluation'!$A$55:$F$345,2,0),IFERROR(VLOOKUP($I198,'Privacy Analyst Evaluation'!$A$46:$F$120,2,0),""))</f>
        <v/>
      </c>
      <c r="K198" s="66" t="str">
        <f ca="1">IFERROR(VLOOKUP($I198,'Institution Evaluation'!$A$55:$F$345,3,0),IFERROR(VLOOKUP($I198,'Privacy Analyst Evaluation'!$A$46:$F$120,3,0),""))&amp;""</f>
        <v/>
      </c>
      <c r="L198" s="66" t="str">
        <f ca="1">IFERROR(VLOOKUP($I198,'Institution Evaluation'!$A$55:$F$345,4,0),IFERROR(VLOOKUP($I198,'Privacy Analyst Evaluation'!$A$46:$F$120,4,0),""))&amp;""</f>
        <v/>
      </c>
      <c r="M198" s="66" t="str">
        <f ca="1">IFERROR(VLOOKUP($I198,'Institution Evaluation'!$A$55:$F$345,6,0),IFERROR(VLOOKUP($I198,'Privacy Analyst Evaluation'!$A$46:$F$120,6,0),""))&amp;""</f>
        <v/>
      </c>
    </row>
    <row r="199" spans="1:13" ht="15.75" customHeight="1" x14ac:dyDescent="0.2">
      <c r="A199" s="66" t="str">
        <f>IFERROR(IF($A198+1&gt;'(backend scoring)'!$T$335,"",$A198+1),"")</f>
        <v/>
      </c>
      <c r="B199" s="66" t="e">
        <f t="array" aca="1" ref="B199" ca="1">_xludf.XLOOKUP($A199,'(backend scoring)'!$V$2:$V$333,'(backend scoring)'!$A$2:$A$333,"")</f>
        <v>#NAME?</v>
      </c>
      <c r="C199" s="66" t="str">
        <f ca="1">IFERROR(VLOOKUP($B199,'Institution Evaluation'!$A$55:$F$345,2,0),IFERROR(VLOOKUP($B199,'Privacy Analyst Evaluation'!$A$46:$F$120,2,0),""))&amp;""</f>
        <v/>
      </c>
      <c r="D199" s="66" t="str">
        <f ca="1">IFERROR(VLOOKUP($B199,'Institution Evaluation'!$A$55:$F$345,3,0),IFERROR(VLOOKUP($B199,'Privacy Analyst Evaluation'!$A$46:$F$120,3,0),""))&amp;""</f>
        <v/>
      </c>
      <c r="E199" s="66" t="str">
        <f ca="1">IFERROR(VLOOKUP($B199,'Institution Evaluation'!$A$55:$F$345,4,0),IFERROR(VLOOKUP($B199,'Privacy Analyst Evaluation'!$A$46:$F$120,4,0),""))&amp;""</f>
        <v/>
      </c>
      <c r="F199" s="66" t="str">
        <f ca="1">IFERROR(VLOOKUP($B199,'Institution Evaluation'!$A$55:$F$345,6,0),IFERROR(VLOOKUP($B199,'Privacy Analyst Evaluation'!$A$46:$F$120,6,0),""))&amp;""</f>
        <v/>
      </c>
      <c r="G199" s="245"/>
      <c r="H199" s="66" t="str">
        <f>IFERROR(IF($H198+1&gt;'(backend scoring)'!$Q$335,"",$H198+1),"")</f>
        <v/>
      </c>
      <c r="I199" s="66" t="e">
        <f t="array" aca="1" ref="I199" ca="1">_xludf.XLOOKUP($H199,'(backend scoring)'!$S$2:$S$333,'(backend scoring)'!$A$2:$A$333,"")</f>
        <v>#NAME?</v>
      </c>
      <c r="J199" s="66" t="str">
        <f ca="1">IFERROR(VLOOKUP($I199,'Institution Evaluation'!$A$55:$F$345,2,0),IFERROR(VLOOKUP($I199,'Privacy Analyst Evaluation'!$A$46:$F$120,2,0),""))</f>
        <v/>
      </c>
      <c r="K199" s="66" t="str">
        <f ca="1">IFERROR(VLOOKUP($I199,'Institution Evaluation'!$A$55:$F$345,3,0),IFERROR(VLOOKUP($I199,'Privacy Analyst Evaluation'!$A$46:$F$120,3,0),""))&amp;""</f>
        <v/>
      </c>
      <c r="L199" s="66" t="str">
        <f ca="1">IFERROR(VLOOKUP($I199,'Institution Evaluation'!$A$55:$F$345,4,0),IFERROR(VLOOKUP($I199,'Privacy Analyst Evaluation'!$A$46:$F$120,4,0),""))&amp;""</f>
        <v/>
      </c>
      <c r="M199" s="66" t="str">
        <f ca="1">IFERROR(VLOOKUP($I199,'Institution Evaluation'!$A$55:$F$345,6,0),IFERROR(VLOOKUP($I199,'Privacy Analyst Evaluation'!$A$46:$F$120,6,0),""))&amp;""</f>
        <v/>
      </c>
    </row>
    <row r="200" spans="1:13" ht="15.75" customHeight="1" x14ac:dyDescent="0.2">
      <c r="A200" s="66" t="str">
        <f>IFERROR(IF($A199+1&gt;'(backend scoring)'!$T$335,"",$A199+1),"")</f>
        <v/>
      </c>
      <c r="B200" s="66" t="e">
        <f t="array" aca="1" ref="B200" ca="1">_xludf.XLOOKUP($A200,'(backend scoring)'!$V$2:$V$333,'(backend scoring)'!$A$2:$A$333,"")</f>
        <v>#NAME?</v>
      </c>
      <c r="C200" s="66" t="str">
        <f ca="1">IFERROR(VLOOKUP($B200,'Institution Evaluation'!$A$55:$F$345,2,0),IFERROR(VLOOKUP($B200,'Privacy Analyst Evaluation'!$A$46:$F$120,2,0),""))&amp;""</f>
        <v/>
      </c>
      <c r="D200" s="66" t="str">
        <f ca="1">IFERROR(VLOOKUP($B200,'Institution Evaluation'!$A$55:$F$345,3,0),IFERROR(VLOOKUP($B200,'Privacy Analyst Evaluation'!$A$46:$F$120,3,0),""))&amp;""</f>
        <v/>
      </c>
      <c r="E200" s="66" t="str">
        <f ca="1">IFERROR(VLOOKUP($B200,'Institution Evaluation'!$A$55:$F$345,4,0),IFERROR(VLOOKUP($B200,'Privacy Analyst Evaluation'!$A$46:$F$120,4,0),""))&amp;""</f>
        <v/>
      </c>
      <c r="F200" s="66" t="str">
        <f ca="1">IFERROR(VLOOKUP($B200,'Institution Evaluation'!$A$55:$F$345,6,0),IFERROR(VLOOKUP($B200,'Privacy Analyst Evaluation'!$A$46:$F$120,6,0),""))&amp;""</f>
        <v/>
      </c>
      <c r="G200" s="245"/>
      <c r="H200" s="66" t="str">
        <f>IFERROR(IF($H199+1&gt;'(backend scoring)'!$Q$335,"",$H199+1),"")</f>
        <v/>
      </c>
      <c r="I200" s="66" t="e">
        <f t="array" aca="1" ref="I200" ca="1">_xludf.XLOOKUP($H200,'(backend scoring)'!$S$2:$S$333,'(backend scoring)'!$A$2:$A$333,"")</f>
        <v>#NAME?</v>
      </c>
      <c r="J200" s="66" t="str">
        <f ca="1">IFERROR(VLOOKUP($I200,'Institution Evaluation'!$A$55:$F$345,2,0),IFERROR(VLOOKUP($I200,'Privacy Analyst Evaluation'!$A$46:$F$120,2,0),""))</f>
        <v/>
      </c>
      <c r="K200" s="66" t="str">
        <f ca="1">IFERROR(VLOOKUP($I200,'Institution Evaluation'!$A$55:$F$345,3,0),IFERROR(VLOOKUP($I200,'Privacy Analyst Evaluation'!$A$46:$F$120,3,0),""))&amp;""</f>
        <v/>
      </c>
      <c r="L200" s="66" t="str">
        <f ca="1">IFERROR(VLOOKUP($I200,'Institution Evaluation'!$A$55:$F$345,4,0),IFERROR(VLOOKUP($I200,'Privacy Analyst Evaluation'!$A$46:$F$120,4,0),""))&amp;""</f>
        <v/>
      </c>
      <c r="M200" s="66" t="str">
        <f ca="1">IFERROR(VLOOKUP($I200,'Institution Evaluation'!$A$55:$F$345,6,0),IFERROR(VLOOKUP($I200,'Privacy Analyst Evaluation'!$A$46:$F$120,6,0),""))&amp;""</f>
        <v/>
      </c>
    </row>
    <row r="201" spans="1:13" ht="15.75" customHeight="1" x14ac:dyDescent="0.2">
      <c r="A201" s="66" t="str">
        <f>IFERROR(IF($A200+1&gt;'(backend scoring)'!$T$335,"",$A200+1),"")</f>
        <v/>
      </c>
      <c r="B201" s="66" t="e">
        <f t="array" aca="1" ref="B201" ca="1">_xludf.XLOOKUP($A201,'(backend scoring)'!$V$2:$V$333,'(backend scoring)'!$A$2:$A$333,"")</f>
        <v>#NAME?</v>
      </c>
      <c r="C201" s="66" t="str">
        <f ca="1">IFERROR(VLOOKUP($B201,'Institution Evaluation'!$A$55:$F$345,2,0),IFERROR(VLOOKUP($B201,'Privacy Analyst Evaluation'!$A$46:$F$120,2,0),""))&amp;""</f>
        <v/>
      </c>
      <c r="D201" s="66" t="str">
        <f ca="1">IFERROR(VLOOKUP($B201,'Institution Evaluation'!$A$55:$F$345,3,0),IFERROR(VLOOKUP($B201,'Privacy Analyst Evaluation'!$A$46:$F$120,3,0),""))&amp;""</f>
        <v/>
      </c>
      <c r="E201" s="66" t="str">
        <f ca="1">IFERROR(VLOOKUP($B201,'Institution Evaluation'!$A$55:$F$345,4,0),IFERROR(VLOOKUP($B201,'Privacy Analyst Evaluation'!$A$46:$F$120,4,0),""))&amp;""</f>
        <v/>
      </c>
      <c r="F201" s="66" t="str">
        <f ca="1">IFERROR(VLOOKUP($B201,'Institution Evaluation'!$A$55:$F$345,6,0),IFERROR(VLOOKUP($B201,'Privacy Analyst Evaluation'!$A$46:$F$120,6,0),""))&amp;""</f>
        <v/>
      </c>
      <c r="G201" s="245"/>
      <c r="H201" s="66" t="str">
        <f>IFERROR(IF($H200+1&gt;'(backend scoring)'!$Q$335,"",$H200+1),"")</f>
        <v/>
      </c>
      <c r="I201" s="66" t="e">
        <f t="array" aca="1" ref="I201" ca="1">_xludf.XLOOKUP($H201,'(backend scoring)'!$S$2:$S$333,'(backend scoring)'!$A$2:$A$333,"")</f>
        <v>#NAME?</v>
      </c>
      <c r="J201" s="66" t="str">
        <f ca="1">IFERROR(VLOOKUP($I201,'Institution Evaluation'!$A$55:$F$345,2,0),IFERROR(VLOOKUP($I201,'Privacy Analyst Evaluation'!$A$46:$F$120,2,0),""))</f>
        <v/>
      </c>
      <c r="K201" s="66" t="str">
        <f ca="1">IFERROR(VLOOKUP($I201,'Institution Evaluation'!$A$55:$F$345,3,0),IFERROR(VLOOKUP($I201,'Privacy Analyst Evaluation'!$A$46:$F$120,3,0),""))&amp;""</f>
        <v/>
      </c>
      <c r="L201" s="66" t="str">
        <f ca="1">IFERROR(VLOOKUP($I201,'Institution Evaluation'!$A$55:$F$345,4,0),IFERROR(VLOOKUP($I201,'Privacy Analyst Evaluation'!$A$46:$F$120,4,0),""))&amp;""</f>
        <v/>
      </c>
      <c r="M201" s="66" t="str">
        <f ca="1">IFERROR(VLOOKUP($I201,'Institution Evaluation'!$A$55:$F$345,6,0),IFERROR(VLOOKUP($I201,'Privacy Analyst Evaluation'!$A$46:$F$120,6,0),""))&amp;""</f>
        <v/>
      </c>
    </row>
    <row r="202" spans="1:13" ht="15.75" customHeight="1" x14ac:dyDescent="0.2">
      <c r="A202" s="66" t="str">
        <f>IFERROR(IF($A201+1&gt;'(backend scoring)'!$T$335,"",$A201+1),"")</f>
        <v/>
      </c>
      <c r="B202" s="66" t="e">
        <f t="array" aca="1" ref="B202" ca="1">_xludf.XLOOKUP($A202,'(backend scoring)'!$V$2:$V$333,'(backend scoring)'!$A$2:$A$333,"")</f>
        <v>#NAME?</v>
      </c>
      <c r="C202" s="66" t="str">
        <f ca="1">IFERROR(VLOOKUP($B202,'Institution Evaluation'!$A$55:$F$345,2,0),IFERROR(VLOOKUP($B202,'Privacy Analyst Evaluation'!$A$46:$F$120,2,0),""))&amp;""</f>
        <v/>
      </c>
      <c r="D202" s="66" t="str">
        <f ca="1">IFERROR(VLOOKUP($B202,'Institution Evaluation'!$A$55:$F$345,3,0),IFERROR(VLOOKUP($B202,'Privacy Analyst Evaluation'!$A$46:$F$120,3,0),""))&amp;""</f>
        <v/>
      </c>
      <c r="E202" s="66" t="str">
        <f ca="1">IFERROR(VLOOKUP($B202,'Institution Evaluation'!$A$55:$F$345,4,0),IFERROR(VLOOKUP($B202,'Privacy Analyst Evaluation'!$A$46:$F$120,4,0),""))&amp;""</f>
        <v/>
      </c>
      <c r="F202" s="66" t="str">
        <f ca="1">IFERROR(VLOOKUP($B202,'Institution Evaluation'!$A$55:$F$345,6,0),IFERROR(VLOOKUP($B202,'Privacy Analyst Evaluation'!$A$46:$F$120,6,0),""))&amp;""</f>
        <v/>
      </c>
      <c r="G202" s="245"/>
      <c r="H202" s="66" t="str">
        <f>IFERROR(IF($H201+1&gt;'(backend scoring)'!$Q$335,"",$H201+1),"")</f>
        <v/>
      </c>
      <c r="I202" s="66" t="e">
        <f t="array" aca="1" ref="I202" ca="1">_xludf.XLOOKUP($H202,'(backend scoring)'!$S$2:$S$333,'(backend scoring)'!$A$2:$A$333,"")</f>
        <v>#NAME?</v>
      </c>
      <c r="J202" s="66" t="str">
        <f ca="1">IFERROR(VLOOKUP($I202,'Institution Evaluation'!$A$55:$F$345,2,0),IFERROR(VLOOKUP($I202,'Privacy Analyst Evaluation'!$A$46:$F$120,2,0),""))</f>
        <v/>
      </c>
      <c r="K202" s="66" t="str">
        <f ca="1">IFERROR(VLOOKUP($I202,'Institution Evaluation'!$A$55:$F$345,3,0),IFERROR(VLOOKUP($I202,'Privacy Analyst Evaluation'!$A$46:$F$120,3,0),""))&amp;""</f>
        <v/>
      </c>
      <c r="L202" s="66" t="str">
        <f ca="1">IFERROR(VLOOKUP($I202,'Institution Evaluation'!$A$55:$F$345,4,0),IFERROR(VLOOKUP($I202,'Privacy Analyst Evaluation'!$A$46:$F$120,4,0),""))&amp;""</f>
        <v/>
      </c>
      <c r="M202" s="66" t="str">
        <f ca="1">IFERROR(VLOOKUP($I202,'Institution Evaluation'!$A$55:$F$345,6,0),IFERROR(VLOOKUP($I202,'Privacy Analyst Evaluation'!$A$46:$F$120,6,0),""))&amp;""</f>
        <v/>
      </c>
    </row>
    <row r="203" spans="1:13" ht="15.75" customHeight="1" x14ac:dyDescent="0.2">
      <c r="A203" s="66" t="str">
        <f>IFERROR(IF($A202+1&gt;'(backend scoring)'!$T$335,"",$A202+1),"")</f>
        <v/>
      </c>
      <c r="B203" s="66" t="e">
        <f t="array" aca="1" ref="B203" ca="1">_xludf.XLOOKUP($A203,'(backend scoring)'!$V$2:$V$333,'(backend scoring)'!$A$2:$A$333,"")</f>
        <v>#NAME?</v>
      </c>
      <c r="C203" s="66" t="str">
        <f ca="1">IFERROR(VLOOKUP($B203,'Institution Evaluation'!$A$55:$F$345,2,0),IFERROR(VLOOKUP($B203,'Privacy Analyst Evaluation'!$A$46:$F$120,2,0),""))&amp;""</f>
        <v/>
      </c>
      <c r="D203" s="66" t="str">
        <f ca="1">IFERROR(VLOOKUP($B203,'Institution Evaluation'!$A$55:$F$345,3,0),IFERROR(VLOOKUP($B203,'Privacy Analyst Evaluation'!$A$46:$F$120,3,0),""))&amp;""</f>
        <v/>
      </c>
      <c r="E203" s="66" t="str">
        <f ca="1">IFERROR(VLOOKUP($B203,'Institution Evaluation'!$A$55:$F$345,4,0),IFERROR(VLOOKUP($B203,'Privacy Analyst Evaluation'!$A$46:$F$120,4,0),""))&amp;""</f>
        <v/>
      </c>
      <c r="F203" s="66" t="str">
        <f ca="1">IFERROR(VLOOKUP($B203,'Institution Evaluation'!$A$55:$F$345,6,0),IFERROR(VLOOKUP($B203,'Privacy Analyst Evaluation'!$A$46:$F$120,6,0),""))&amp;""</f>
        <v/>
      </c>
      <c r="G203" s="245"/>
      <c r="H203" s="66" t="str">
        <f>IFERROR(IF($H202+1&gt;'(backend scoring)'!$Q$335,"",$H202+1),"")</f>
        <v/>
      </c>
      <c r="I203" s="66" t="e">
        <f t="array" aca="1" ref="I203" ca="1">_xludf.XLOOKUP($H203,'(backend scoring)'!$S$2:$S$333,'(backend scoring)'!$A$2:$A$333,"")</f>
        <v>#NAME?</v>
      </c>
      <c r="J203" s="66" t="str">
        <f ca="1">IFERROR(VLOOKUP($I203,'Institution Evaluation'!$A$55:$F$345,2,0),IFERROR(VLOOKUP($I203,'Privacy Analyst Evaluation'!$A$46:$F$120,2,0),""))</f>
        <v/>
      </c>
      <c r="K203" s="66" t="str">
        <f ca="1">IFERROR(VLOOKUP($I203,'Institution Evaluation'!$A$55:$F$345,3,0),IFERROR(VLOOKUP($I203,'Privacy Analyst Evaluation'!$A$46:$F$120,3,0),""))&amp;""</f>
        <v/>
      </c>
      <c r="L203" s="66" t="str">
        <f ca="1">IFERROR(VLOOKUP($I203,'Institution Evaluation'!$A$55:$F$345,4,0),IFERROR(VLOOKUP($I203,'Privacy Analyst Evaluation'!$A$46:$F$120,4,0),""))&amp;""</f>
        <v/>
      </c>
      <c r="M203" s="66" t="str">
        <f ca="1">IFERROR(VLOOKUP($I203,'Institution Evaluation'!$A$55:$F$345,6,0),IFERROR(VLOOKUP($I203,'Privacy Analyst Evaluation'!$A$46:$F$120,6,0),""))&amp;""</f>
        <v/>
      </c>
    </row>
    <row r="204" spans="1:13" ht="15.75" customHeight="1" x14ac:dyDescent="0.2">
      <c r="A204" s="66" t="str">
        <f>IFERROR(IF($A203+1&gt;'(backend scoring)'!$T$335,"",$A203+1),"")</f>
        <v/>
      </c>
      <c r="B204" s="66" t="e">
        <f t="array" aca="1" ref="B204" ca="1">_xludf.XLOOKUP($A204,'(backend scoring)'!$V$2:$V$333,'(backend scoring)'!$A$2:$A$333,"")</f>
        <v>#NAME?</v>
      </c>
      <c r="C204" s="66" t="str">
        <f ca="1">IFERROR(VLOOKUP($B204,'Institution Evaluation'!$A$55:$F$345,2,0),IFERROR(VLOOKUP($B204,'Privacy Analyst Evaluation'!$A$46:$F$120,2,0),""))&amp;""</f>
        <v/>
      </c>
      <c r="D204" s="66" t="str">
        <f ca="1">IFERROR(VLOOKUP($B204,'Institution Evaluation'!$A$55:$F$345,3,0),IFERROR(VLOOKUP($B204,'Privacy Analyst Evaluation'!$A$46:$F$120,3,0),""))&amp;""</f>
        <v/>
      </c>
      <c r="E204" s="66" t="str">
        <f ca="1">IFERROR(VLOOKUP($B204,'Institution Evaluation'!$A$55:$F$345,4,0),IFERROR(VLOOKUP($B204,'Privacy Analyst Evaluation'!$A$46:$F$120,4,0),""))&amp;""</f>
        <v/>
      </c>
      <c r="F204" s="66" t="str">
        <f ca="1">IFERROR(VLOOKUP($B204,'Institution Evaluation'!$A$55:$F$345,6,0),IFERROR(VLOOKUP($B204,'Privacy Analyst Evaluation'!$A$46:$F$120,6,0),""))&amp;""</f>
        <v/>
      </c>
      <c r="G204" s="245"/>
      <c r="H204" s="66" t="str">
        <f>IFERROR(IF($H203+1&gt;'(backend scoring)'!$Q$335,"",$H203+1),"")</f>
        <v/>
      </c>
      <c r="I204" s="66" t="e">
        <f t="array" aca="1" ref="I204" ca="1">_xludf.XLOOKUP($H204,'(backend scoring)'!$S$2:$S$333,'(backend scoring)'!$A$2:$A$333,"")</f>
        <v>#NAME?</v>
      </c>
      <c r="J204" s="66" t="str">
        <f ca="1">IFERROR(VLOOKUP($I204,'Institution Evaluation'!$A$55:$F$345,2,0),IFERROR(VLOOKUP($I204,'Privacy Analyst Evaluation'!$A$46:$F$120,2,0),""))</f>
        <v/>
      </c>
      <c r="K204" s="66" t="str">
        <f ca="1">IFERROR(VLOOKUP($I204,'Institution Evaluation'!$A$55:$F$345,3,0),IFERROR(VLOOKUP($I204,'Privacy Analyst Evaluation'!$A$46:$F$120,3,0),""))&amp;""</f>
        <v/>
      </c>
      <c r="L204" s="66" t="str">
        <f ca="1">IFERROR(VLOOKUP($I204,'Institution Evaluation'!$A$55:$F$345,4,0),IFERROR(VLOOKUP($I204,'Privacy Analyst Evaluation'!$A$46:$F$120,4,0),""))&amp;""</f>
        <v/>
      </c>
      <c r="M204" s="66" t="str">
        <f ca="1">IFERROR(VLOOKUP($I204,'Institution Evaluation'!$A$55:$F$345,6,0),IFERROR(VLOOKUP($I204,'Privacy Analyst Evaluation'!$A$46:$F$120,6,0),""))&amp;""</f>
        <v/>
      </c>
    </row>
    <row r="205" spans="1:13" ht="15.75" customHeight="1" x14ac:dyDescent="0.2">
      <c r="A205" s="66" t="str">
        <f>IFERROR(IF($A204+1&gt;'(backend scoring)'!$T$335,"",$A204+1),"")</f>
        <v/>
      </c>
      <c r="B205" s="66" t="e">
        <f t="array" aca="1" ref="B205" ca="1">_xludf.XLOOKUP($A205,'(backend scoring)'!$V$2:$V$333,'(backend scoring)'!$A$2:$A$333,"")</f>
        <v>#NAME?</v>
      </c>
      <c r="C205" s="66" t="str">
        <f ca="1">IFERROR(VLOOKUP($B205,'Institution Evaluation'!$A$55:$F$345,2,0),IFERROR(VLOOKUP($B205,'Privacy Analyst Evaluation'!$A$46:$F$120,2,0),""))&amp;""</f>
        <v/>
      </c>
      <c r="D205" s="66" t="str">
        <f ca="1">IFERROR(VLOOKUP($B205,'Institution Evaluation'!$A$55:$F$345,3,0),IFERROR(VLOOKUP($B205,'Privacy Analyst Evaluation'!$A$46:$F$120,3,0),""))&amp;""</f>
        <v/>
      </c>
      <c r="E205" s="66" t="str">
        <f ca="1">IFERROR(VLOOKUP($B205,'Institution Evaluation'!$A$55:$F$345,4,0),IFERROR(VLOOKUP($B205,'Privacy Analyst Evaluation'!$A$46:$F$120,4,0),""))&amp;""</f>
        <v/>
      </c>
      <c r="F205" s="66" t="str">
        <f ca="1">IFERROR(VLOOKUP($B205,'Institution Evaluation'!$A$55:$F$345,6,0),IFERROR(VLOOKUP($B205,'Privacy Analyst Evaluation'!$A$46:$F$120,6,0),""))&amp;""</f>
        <v/>
      </c>
      <c r="G205" s="245"/>
      <c r="H205" s="66" t="str">
        <f>IFERROR(IF($H204+1&gt;'(backend scoring)'!$Q$335,"",$H204+1),"")</f>
        <v/>
      </c>
      <c r="I205" s="66" t="e">
        <f t="array" aca="1" ref="I205" ca="1">_xludf.XLOOKUP($H205,'(backend scoring)'!$S$2:$S$333,'(backend scoring)'!$A$2:$A$333,"")</f>
        <v>#NAME?</v>
      </c>
      <c r="J205" s="66" t="str">
        <f ca="1">IFERROR(VLOOKUP($I205,'Institution Evaluation'!$A$55:$F$345,2,0),IFERROR(VLOOKUP($I205,'Privacy Analyst Evaluation'!$A$46:$F$120,2,0),""))</f>
        <v/>
      </c>
      <c r="K205" s="66" t="str">
        <f ca="1">IFERROR(VLOOKUP($I205,'Institution Evaluation'!$A$55:$F$345,3,0),IFERROR(VLOOKUP($I205,'Privacy Analyst Evaluation'!$A$46:$F$120,3,0),""))&amp;""</f>
        <v/>
      </c>
      <c r="L205" s="66" t="str">
        <f ca="1">IFERROR(VLOOKUP($I205,'Institution Evaluation'!$A$55:$F$345,4,0),IFERROR(VLOOKUP($I205,'Privacy Analyst Evaluation'!$A$46:$F$120,4,0),""))&amp;""</f>
        <v/>
      </c>
      <c r="M205" s="66" t="str">
        <f ca="1">IFERROR(VLOOKUP($I205,'Institution Evaluation'!$A$55:$F$345,6,0),IFERROR(VLOOKUP($I205,'Privacy Analyst Evaluation'!$A$46:$F$120,6,0),""))&amp;""</f>
        <v/>
      </c>
    </row>
    <row r="206" spans="1:13" ht="15.75" customHeight="1" x14ac:dyDescent="0.2">
      <c r="A206" s="66" t="str">
        <f>IFERROR(IF($A205+1&gt;'(backend scoring)'!$T$335,"",$A205+1),"")</f>
        <v/>
      </c>
      <c r="B206" s="66" t="e">
        <f t="array" aca="1" ref="B206" ca="1">_xludf.XLOOKUP($A206,'(backend scoring)'!$V$2:$V$333,'(backend scoring)'!$A$2:$A$333,"")</f>
        <v>#NAME?</v>
      </c>
      <c r="C206" s="66" t="str">
        <f ca="1">IFERROR(VLOOKUP($B206,'Institution Evaluation'!$A$55:$F$345,2,0),IFERROR(VLOOKUP($B206,'Privacy Analyst Evaluation'!$A$46:$F$120,2,0),""))&amp;""</f>
        <v/>
      </c>
      <c r="D206" s="66" t="str">
        <f ca="1">IFERROR(VLOOKUP($B206,'Institution Evaluation'!$A$55:$F$345,3,0),IFERROR(VLOOKUP($B206,'Privacy Analyst Evaluation'!$A$46:$F$120,3,0),""))&amp;""</f>
        <v/>
      </c>
      <c r="E206" s="66" t="str">
        <f ca="1">IFERROR(VLOOKUP($B206,'Institution Evaluation'!$A$55:$F$345,4,0),IFERROR(VLOOKUP($B206,'Privacy Analyst Evaluation'!$A$46:$F$120,4,0),""))&amp;""</f>
        <v/>
      </c>
      <c r="F206" s="66" t="str">
        <f ca="1">IFERROR(VLOOKUP($B206,'Institution Evaluation'!$A$55:$F$345,6,0),IFERROR(VLOOKUP($B206,'Privacy Analyst Evaluation'!$A$46:$F$120,6,0),""))&amp;""</f>
        <v/>
      </c>
      <c r="G206" s="245"/>
      <c r="H206" s="66" t="str">
        <f>IFERROR(IF($H205+1&gt;'(backend scoring)'!$Q$335,"",$H205+1),"")</f>
        <v/>
      </c>
      <c r="I206" s="66" t="e">
        <f t="array" aca="1" ref="I206" ca="1">_xludf.XLOOKUP($H206,'(backend scoring)'!$S$2:$S$333,'(backend scoring)'!$A$2:$A$333,"")</f>
        <v>#NAME?</v>
      </c>
      <c r="J206" s="66" t="str">
        <f ca="1">IFERROR(VLOOKUP($I206,'Institution Evaluation'!$A$55:$F$345,2,0),IFERROR(VLOOKUP($I206,'Privacy Analyst Evaluation'!$A$46:$F$120,2,0),""))</f>
        <v/>
      </c>
      <c r="K206" s="66" t="str">
        <f ca="1">IFERROR(VLOOKUP($I206,'Institution Evaluation'!$A$55:$F$345,3,0),IFERROR(VLOOKUP($I206,'Privacy Analyst Evaluation'!$A$46:$F$120,3,0),""))&amp;""</f>
        <v/>
      </c>
      <c r="L206" s="66" t="str">
        <f ca="1">IFERROR(VLOOKUP($I206,'Institution Evaluation'!$A$55:$F$345,4,0),IFERROR(VLOOKUP($I206,'Privacy Analyst Evaluation'!$A$46:$F$120,4,0),""))&amp;""</f>
        <v/>
      </c>
      <c r="M206" s="66" t="str">
        <f ca="1">IFERROR(VLOOKUP($I206,'Institution Evaluation'!$A$55:$F$345,6,0),IFERROR(VLOOKUP($I206,'Privacy Analyst Evaluation'!$A$46:$F$120,6,0),""))&amp;""</f>
        <v/>
      </c>
    </row>
    <row r="207" spans="1:13" ht="15.75" customHeight="1" x14ac:dyDescent="0.2">
      <c r="A207" s="66" t="str">
        <f>IFERROR(IF($A206+1&gt;'(backend scoring)'!$T$335,"",$A206+1),"")</f>
        <v/>
      </c>
      <c r="B207" s="66" t="e">
        <f t="array" aca="1" ref="B207" ca="1">_xludf.XLOOKUP($A207,'(backend scoring)'!$V$2:$V$333,'(backend scoring)'!$A$2:$A$333,"")</f>
        <v>#NAME?</v>
      </c>
      <c r="C207" s="66" t="str">
        <f ca="1">IFERROR(VLOOKUP($B207,'Institution Evaluation'!$A$55:$F$345,2,0),IFERROR(VLOOKUP($B207,'Privacy Analyst Evaluation'!$A$46:$F$120,2,0),""))&amp;""</f>
        <v/>
      </c>
      <c r="D207" s="66" t="str">
        <f ca="1">IFERROR(VLOOKUP($B207,'Institution Evaluation'!$A$55:$F$345,3,0),IFERROR(VLOOKUP($B207,'Privacy Analyst Evaluation'!$A$46:$F$120,3,0),""))&amp;""</f>
        <v/>
      </c>
      <c r="E207" s="66" t="str">
        <f ca="1">IFERROR(VLOOKUP($B207,'Institution Evaluation'!$A$55:$F$345,4,0),IFERROR(VLOOKUP($B207,'Privacy Analyst Evaluation'!$A$46:$F$120,4,0),""))&amp;""</f>
        <v/>
      </c>
      <c r="F207" s="66" t="str">
        <f ca="1">IFERROR(VLOOKUP($B207,'Institution Evaluation'!$A$55:$F$345,6,0),IFERROR(VLOOKUP($B207,'Privacy Analyst Evaluation'!$A$46:$F$120,6,0),""))&amp;""</f>
        <v/>
      </c>
      <c r="G207" s="245"/>
      <c r="H207" s="66" t="str">
        <f>IFERROR(IF($H206+1&gt;'(backend scoring)'!$Q$335,"",$H206+1),"")</f>
        <v/>
      </c>
      <c r="I207" s="66" t="e">
        <f t="array" aca="1" ref="I207" ca="1">_xludf.XLOOKUP($H207,'(backend scoring)'!$S$2:$S$333,'(backend scoring)'!$A$2:$A$333,"")</f>
        <v>#NAME?</v>
      </c>
      <c r="J207" s="66" t="str">
        <f ca="1">IFERROR(VLOOKUP($I207,'Institution Evaluation'!$A$55:$F$345,2,0),IFERROR(VLOOKUP($I207,'Privacy Analyst Evaluation'!$A$46:$F$120,2,0),""))</f>
        <v/>
      </c>
      <c r="K207" s="66" t="str">
        <f ca="1">IFERROR(VLOOKUP($I207,'Institution Evaluation'!$A$55:$F$345,3,0),IFERROR(VLOOKUP($I207,'Privacy Analyst Evaluation'!$A$46:$F$120,3,0),""))&amp;""</f>
        <v/>
      </c>
      <c r="L207" s="66" t="str">
        <f ca="1">IFERROR(VLOOKUP($I207,'Institution Evaluation'!$A$55:$F$345,4,0),IFERROR(VLOOKUP($I207,'Privacy Analyst Evaluation'!$A$46:$F$120,4,0),""))&amp;""</f>
        <v/>
      </c>
      <c r="M207" s="66" t="str">
        <f ca="1">IFERROR(VLOOKUP($I207,'Institution Evaluation'!$A$55:$F$345,6,0),IFERROR(VLOOKUP($I207,'Privacy Analyst Evaluation'!$A$46:$F$120,6,0),""))&amp;""</f>
        <v/>
      </c>
    </row>
    <row r="208" spans="1:13" ht="15.75" customHeight="1" x14ac:dyDescent="0.2">
      <c r="A208" s="66" t="str">
        <f>IFERROR(IF($A207+1&gt;'(backend scoring)'!$T$335,"",$A207+1),"")</f>
        <v/>
      </c>
      <c r="B208" s="66" t="e">
        <f t="array" aca="1" ref="B208" ca="1">_xludf.XLOOKUP($A208,'(backend scoring)'!$V$2:$V$333,'(backend scoring)'!$A$2:$A$333,"")</f>
        <v>#NAME?</v>
      </c>
      <c r="C208" s="66" t="str">
        <f ca="1">IFERROR(VLOOKUP($B208,'Institution Evaluation'!$A$55:$F$345,2,0),IFERROR(VLOOKUP($B208,'Privacy Analyst Evaluation'!$A$46:$F$120,2,0),""))&amp;""</f>
        <v/>
      </c>
      <c r="D208" s="66" t="str">
        <f ca="1">IFERROR(VLOOKUP($B208,'Institution Evaluation'!$A$55:$F$345,3,0),IFERROR(VLOOKUP($B208,'Privacy Analyst Evaluation'!$A$46:$F$120,3,0),""))&amp;""</f>
        <v/>
      </c>
      <c r="E208" s="66" t="str">
        <f ca="1">IFERROR(VLOOKUP($B208,'Institution Evaluation'!$A$55:$F$345,4,0),IFERROR(VLOOKUP($B208,'Privacy Analyst Evaluation'!$A$46:$F$120,4,0),""))&amp;""</f>
        <v/>
      </c>
      <c r="F208" s="66" t="str">
        <f ca="1">IFERROR(VLOOKUP($B208,'Institution Evaluation'!$A$55:$F$345,6,0),IFERROR(VLOOKUP($B208,'Privacy Analyst Evaluation'!$A$46:$F$120,6,0),""))&amp;""</f>
        <v/>
      </c>
      <c r="G208" s="245"/>
      <c r="H208" s="66" t="str">
        <f>IFERROR(IF($H207+1&gt;'(backend scoring)'!$Q$335,"",$H207+1),"")</f>
        <v/>
      </c>
      <c r="I208" s="66" t="e">
        <f t="array" aca="1" ref="I208" ca="1">_xludf.XLOOKUP($H208,'(backend scoring)'!$S$2:$S$333,'(backend scoring)'!$A$2:$A$333,"")</f>
        <v>#NAME?</v>
      </c>
      <c r="J208" s="66" t="str">
        <f ca="1">IFERROR(VLOOKUP($I208,'Institution Evaluation'!$A$55:$F$345,2,0),IFERROR(VLOOKUP($I208,'Privacy Analyst Evaluation'!$A$46:$F$120,2,0),""))</f>
        <v/>
      </c>
      <c r="K208" s="66" t="str">
        <f ca="1">IFERROR(VLOOKUP($I208,'Institution Evaluation'!$A$55:$F$345,3,0),IFERROR(VLOOKUP($I208,'Privacy Analyst Evaluation'!$A$46:$F$120,3,0),""))&amp;""</f>
        <v/>
      </c>
      <c r="L208" s="66" t="str">
        <f ca="1">IFERROR(VLOOKUP($I208,'Institution Evaluation'!$A$55:$F$345,4,0),IFERROR(VLOOKUP($I208,'Privacy Analyst Evaluation'!$A$46:$F$120,4,0),""))&amp;""</f>
        <v/>
      </c>
      <c r="M208" s="66" t="str">
        <f ca="1">IFERROR(VLOOKUP($I208,'Institution Evaluation'!$A$55:$F$345,6,0),IFERROR(VLOOKUP($I208,'Privacy Analyst Evaluation'!$A$46:$F$120,6,0),""))&amp;""</f>
        <v/>
      </c>
    </row>
    <row r="209" spans="1:13" ht="15.75" customHeight="1" x14ac:dyDescent="0.2">
      <c r="A209" s="66" t="str">
        <f>IFERROR(IF($A208+1&gt;'(backend scoring)'!$T$335,"",$A208+1),"")</f>
        <v/>
      </c>
      <c r="B209" s="66" t="e">
        <f t="array" aca="1" ref="B209" ca="1">_xludf.XLOOKUP($A209,'(backend scoring)'!$V$2:$V$333,'(backend scoring)'!$A$2:$A$333,"")</f>
        <v>#NAME?</v>
      </c>
      <c r="C209" s="66" t="str">
        <f ca="1">IFERROR(VLOOKUP($B209,'Institution Evaluation'!$A$55:$F$345,2,0),IFERROR(VLOOKUP($B209,'Privacy Analyst Evaluation'!$A$46:$F$120,2,0),""))&amp;""</f>
        <v/>
      </c>
      <c r="D209" s="66" t="str">
        <f ca="1">IFERROR(VLOOKUP($B209,'Institution Evaluation'!$A$55:$F$345,3,0),IFERROR(VLOOKUP($B209,'Privacy Analyst Evaluation'!$A$46:$F$120,3,0),""))&amp;""</f>
        <v/>
      </c>
      <c r="E209" s="66" t="str">
        <f ca="1">IFERROR(VLOOKUP($B209,'Institution Evaluation'!$A$55:$F$345,4,0),IFERROR(VLOOKUP($B209,'Privacy Analyst Evaluation'!$A$46:$F$120,4,0),""))&amp;""</f>
        <v/>
      </c>
      <c r="F209" s="66" t="str">
        <f ca="1">IFERROR(VLOOKUP($B209,'Institution Evaluation'!$A$55:$F$345,6,0),IFERROR(VLOOKUP($B209,'Privacy Analyst Evaluation'!$A$46:$F$120,6,0),""))&amp;""</f>
        <v/>
      </c>
      <c r="G209" s="245"/>
      <c r="H209" s="66" t="str">
        <f>IFERROR(IF($H208+1&gt;'(backend scoring)'!$Q$335,"",$H208+1),"")</f>
        <v/>
      </c>
      <c r="I209" s="66" t="e">
        <f t="array" aca="1" ref="I209" ca="1">_xludf.XLOOKUP($H209,'(backend scoring)'!$S$2:$S$333,'(backend scoring)'!$A$2:$A$333,"")</f>
        <v>#NAME?</v>
      </c>
      <c r="J209" s="66" t="str">
        <f ca="1">IFERROR(VLOOKUP($I209,'Institution Evaluation'!$A$55:$F$345,2,0),IFERROR(VLOOKUP($I209,'Privacy Analyst Evaluation'!$A$46:$F$120,2,0),""))</f>
        <v/>
      </c>
      <c r="K209" s="66" t="str">
        <f ca="1">IFERROR(VLOOKUP($I209,'Institution Evaluation'!$A$55:$F$345,3,0),IFERROR(VLOOKUP($I209,'Privacy Analyst Evaluation'!$A$46:$F$120,3,0),""))&amp;""</f>
        <v/>
      </c>
      <c r="L209" s="66" t="str">
        <f ca="1">IFERROR(VLOOKUP($I209,'Institution Evaluation'!$A$55:$F$345,4,0),IFERROR(VLOOKUP($I209,'Privacy Analyst Evaluation'!$A$46:$F$120,4,0),""))&amp;""</f>
        <v/>
      </c>
      <c r="M209" s="66" t="str">
        <f ca="1">IFERROR(VLOOKUP($I209,'Institution Evaluation'!$A$55:$F$345,6,0),IFERROR(VLOOKUP($I209,'Privacy Analyst Evaluation'!$A$46:$F$120,6,0),""))&amp;""</f>
        <v/>
      </c>
    </row>
    <row r="210" spans="1:13" ht="15.75" customHeight="1" x14ac:dyDescent="0.2">
      <c r="A210" s="66" t="str">
        <f>IFERROR(IF($A209+1&gt;'(backend scoring)'!$T$335,"",$A209+1),"")</f>
        <v/>
      </c>
      <c r="B210" s="66" t="e">
        <f t="array" aca="1" ref="B210" ca="1">_xludf.XLOOKUP($A210,'(backend scoring)'!$V$2:$V$333,'(backend scoring)'!$A$2:$A$333,"")</f>
        <v>#NAME?</v>
      </c>
      <c r="C210" s="66" t="str">
        <f ca="1">IFERROR(VLOOKUP($B210,'Institution Evaluation'!$A$55:$F$345,2,0),IFERROR(VLOOKUP($B210,'Privacy Analyst Evaluation'!$A$46:$F$120,2,0),""))&amp;""</f>
        <v/>
      </c>
      <c r="D210" s="66" t="str">
        <f ca="1">IFERROR(VLOOKUP($B210,'Institution Evaluation'!$A$55:$F$345,3,0),IFERROR(VLOOKUP($B210,'Privacy Analyst Evaluation'!$A$46:$F$120,3,0),""))&amp;""</f>
        <v/>
      </c>
      <c r="E210" s="66" t="str">
        <f ca="1">IFERROR(VLOOKUP($B210,'Institution Evaluation'!$A$55:$F$345,4,0),IFERROR(VLOOKUP($B210,'Privacy Analyst Evaluation'!$A$46:$F$120,4,0),""))&amp;""</f>
        <v/>
      </c>
      <c r="F210" s="66" t="str">
        <f ca="1">IFERROR(VLOOKUP($B210,'Institution Evaluation'!$A$55:$F$345,6,0),IFERROR(VLOOKUP($B210,'Privacy Analyst Evaluation'!$A$46:$F$120,6,0),""))&amp;""</f>
        <v/>
      </c>
      <c r="G210" s="245"/>
      <c r="H210" s="66" t="str">
        <f>IFERROR(IF($H209+1&gt;'(backend scoring)'!$Q$335,"",$H209+1),"")</f>
        <v/>
      </c>
      <c r="I210" s="66" t="e">
        <f t="array" aca="1" ref="I210" ca="1">_xludf.XLOOKUP($H210,'(backend scoring)'!$S$2:$S$333,'(backend scoring)'!$A$2:$A$333,"")</f>
        <v>#NAME?</v>
      </c>
      <c r="J210" s="66" t="str">
        <f ca="1">IFERROR(VLOOKUP($I210,'Institution Evaluation'!$A$55:$F$345,2,0),IFERROR(VLOOKUP($I210,'Privacy Analyst Evaluation'!$A$46:$F$120,2,0),""))</f>
        <v/>
      </c>
      <c r="K210" s="66" t="str">
        <f ca="1">IFERROR(VLOOKUP($I210,'Institution Evaluation'!$A$55:$F$345,3,0),IFERROR(VLOOKUP($I210,'Privacy Analyst Evaluation'!$A$46:$F$120,3,0),""))&amp;""</f>
        <v/>
      </c>
      <c r="L210" s="66" t="str">
        <f ca="1">IFERROR(VLOOKUP($I210,'Institution Evaluation'!$A$55:$F$345,4,0),IFERROR(VLOOKUP($I210,'Privacy Analyst Evaluation'!$A$46:$F$120,4,0),""))&amp;""</f>
        <v/>
      </c>
      <c r="M210" s="66" t="str">
        <f ca="1">IFERROR(VLOOKUP($I210,'Institution Evaluation'!$A$55:$F$345,6,0),IFERROR(VLOOKUP($I210,'Privacy Analyst Evaluation'!$A$46:$F$120,6,0),""))&amp;""</f>
        <v/>
      </c>
    </row>
    <row r="211" spans="1:13" ht="15.75" customHeight="1" x14ac:dyDescent="0.2">
      <c r="A211" s="66" t="str">
        <f>IFERROR(IF($A210+1&gt;'(backend scoring)'!$T$335,"",$A210+1),"")</f>
        <v/>
      </c>
      <c r="B211" s="66" t="e">
        <f t="array" aca="1" ref="B211" ca="1">_xludf.XLOOKUP($A211,'(backend scoring)'!$V$2:$V$333,'(backend scoring)'!$A$2:$A$333,"")</f>
        <v>#NAME?</v>
      </c>
      <c r="C211" s="66" t="str">
        <f ca="1">IFERROR(VLOOKUP($B211,'Institution Evaluation'!$A$55:$F$345,2,0),IFERROR(VLOOKUP($B211,'Privacy Analyst Evaluation'!$A$46:$F$120,2,0),""))&amp;""</f>
        <v/>
      </c>
      <c r="D211" s="66" t="str">
        <f ca="1">IFERROR(VLOOKUP($B211,'Institution Evaluation'!$A$55:$F$345,3,0),IFERROR(VLOOKUP($B211,'Privacy Analyst Evaluation'!$A$46:$F$120,3,0),""))&amp;""</f>
        <v/>
      </c>
      <c r="E211" s="66" t="str">
        <f ca="1">IFERROR(VLOOKUP($B211,'Institution Evaluation'!$A$55:$F$345,4,0),IFERROR(VLOOKUP($B211,'Privacy Analyst Evaluation'!$A$46:$F$120,4,0),""))&amp;""</f>
        <v/>
      </c>
      <c r="F211" s="66" t="str">
        <f ca="1">IFERROR(VLOOKUP($B211,'Institution Evaluation'!$A$55:$F$345,6,0),IFERROR(VLOOKUP($B211,'Privacy Analyst Evaluation'!$A$46:$F$120,6,0),""))&amp;""</f>
        <v/>
      </c>
      <c r="G211" s="245"/>
      <c r="H211" s="66" t="str">
        <f>IFERROR(IF($H210+1&gt;'(backend scoring)'!$Q$335,"",$H210+1),"")</f>
        <v/>
      </c>
      <c r="I211" s="66" t="e">
        <f t="array" aca="1" ref="I211" ca="1">_xludf.XLOOKUP($H211,'(backend scoring)'!$S$2:$S$333,'(backend scoring)'!$A$2:$A$333,"")</f>
        <v>#NAME?</v>
      </c>
      <c r="J211" s="66" t="str">
        <f ca="1">IFERROR(VLOOKUP($I211,'Institution Evaluation'!$A$55:$F$345,2,0),IFERROR(VLOOKUP($I211,'Privacy Analyst Evaluation'!$A$46:$F$120,2,0),""))</f>
        <v/>
      </c>
      <c r="K211" s="66" t="str">
        <f ca="1">IFERROR(VLOOKUP($I211,'Institution Evaluation'!$A$55:$F$345,3,0),IFERROR(VLOOKUP($I211,'Privacy Analyst Evaluation'!$A$46:$F$120,3,0),""))&amp;""</f>
        <v/>
      </c>
      <c r="L211" s="66" t="str">
        <f ca="1">IFERROR(VLOOKUP($I211,'Institution Evaluation'!$A$55:$F$345,4,0),IFERROR(VLOOKUP($I211,'Privacy Analyst Evaluation'!$A$46:$F$120,4,0),""))&amp;""</f>
        <v/>
      </c>
      <c r="M211" s="66" t="str">
        <f ca="1">IFERROR(VLOOKUP($I211,'Institution Evaluation'!$A$55:$F$345,6,0),IFERROR(VLOOKUP($I211,'Privacy Analyst Evaluation'!$A$46:$F$120,6,0),""))&amp;""</f>
        <v/>
      </c>
    </row>
    <row r="212" spans="1:13" ht="15.75" customHeight="1" x14ac:dyDescent="0.2">
      <c r="A212" s="66" t="str">
        <f>IFERROR(IF($A211+1&gt;'(backend scoring)'!$T$335,"",$A211+1),"")</f>
        <v/>
      </c>
      <c r="B212" s="66" t="e">
        <f t="array" aca="1" ref="B212" ca="1">_xludf.XLOOKUP($A212,'(backend scoring)'!$V$2:$V$333,'(backend scoring)'!$A$2:$A$333,"")</f>
        <v>#NAME?</v>
      </c>
      <c r="C212" s="66" t="str">
        <f ca="1">IFERROR(VLOOKUP($B212,'Institution Evaluation'!$A$55:$F$345,2,0),IFERROR(VLOOKUP($B212,'Privacy Analyst Evaluation'!$A$46:$F$120,2,0),""))&amp;""</f>
        <v/>
      </c>
      <c r="D212" s="66" t="str">
        <f ca="1">IFERROR(VLOOKUP($B212,'Institution Evaluation'!$A$55:$F$345,3,0),IFERROR(VLOOKUP($B212,'Privacy Analyst Evaluation'!$A$46:$F$120,3,0),""))&amp;""</f>
        <v/>
      </c>
      <c r="E212" s="66" t="str">
        <f ca="1">IFERROR(VLOOKUP($B212,'Institution Evaluation'!$A$55:$F$345,4,0),IFERROR(VLOOKUP($B212,'Privacy Analyst Evaluation'!$A$46:$F$120,4,0),""))&amp;""</f>
        <v/>
      </c>
      <c r="F212" s="66" t="str">
        <f ca="1">IFERROR(VLOOKUP($B212,'Institution Evaluation'!$A$55:$F$345,6,0),IFERROR(VLOOKUP($B212,'Privacy Analyst Evaluation'!$A$46:$F$120,6,0),""))&amp;""</f>
        <v/>
      </c>
      <c r="G212" s="245"/>
      <c r="H212" s="66" t="str">
        <f>IFERROR(IF($H211+1&gt;'(backend scoring)'!$Q$335,"",$H211+1),"")</f>
        <v/>
      </c>
      <c r="I212" s="66" t="e">
        <f t="array" aca="1" ref="I212" ca="1">_xludf.XLOOKUP($H212,'(backend scoring)'!$S$2:$S$333,'(backend scoring)'!$A$2:$A$333,"")</f>
        <v>#NAME?</v>
      </c>
      <c r="J212" s="66" t="str">
        <f ca="1">IFERROR(VLOOKUP($I212,'Institution Evaluation'!$A$55:$F$345,2,0),IFERROR(VLOOKUP($I212,'Privacy Analyst Evaluation'!$A$46:$F$120,2,0),""))</f>
        <v/>
      </c>
      <c r="K212" s="66" t="str">
        <f ca="1">IFERROR(VLOOKUP($I212,'Institution Evaluation'!$A$55:$F$345,3,0),IFERROR(VLOOKUP($I212,'Privacy Analyst Evaluation'!$A$46:$F$120,3,0),""))&amp;""</f>
        <v/>
      </c>
      <c r="L212" s="66" t="str">
        <f ca="1">IFERROR(VLOOKUP($I212,'Institution Evaluation'!$A$55:$F$345,4,0),IFERROR(VLOOKUP($I212,'Privacy Analyst Evaluation'!$A$46:$F$120,4,0),""))&amp;""</f>
        <v/>
      </c>
      <c r="M212" s="66" t="str">
        <f ca="1">IFERROR(VLOOKUP($I212,'Institution Evaluation'!$A$55:$F$345,6,0),IFERROR(VLOOKUP($I212,'Privacy Analyst Evaluation'!$A$46:$F$120,6,0),""))&amp;""</f>
        <v/>
      </c>
    </row>
    <row r="213" spans="1:13" ht="15.75" customHeight="1" x14ac:dyDescent="0.2">
      <c r="A213" s="66" t="str">
        <f>IFERROR(IF($A212+1&gt;'(backend scoring)'!$T$335,"",$A212+1),"")</f>
        <v/>
      </c>
      <c r="B213" s="66" t="e">
        <f t="array" aca="1" ref="B213" ca="1">_xludf.XLOOKUP($A213,'(backend scoring)'!$V$2:$V$333,'(backend scoring)'!$A$2:$A$333,"")</f>
        <v>#NAME?</v>
      </c>
      <c r="C213" s="66" t="str">
        <f ca="1">IFERROR(VLOOKUP($B213,'Institution Evaluation'!$A$55:$F$345,2,0),IFERROR(VLOOKUP($B213,'Privacy Analyst Evaluation'!$A$46:$F$120,2,0),""))&amp;""</f>
        <v/>
      </c>
      <c r="D213" s="66" t="str">
        <f ca="1">IFERROR(VLOOKUP($B213,'Institution Evaluation'!$A$55:$F$345,3,0),IFERROR(VLOOKUP($B213,'Privacy Analyst Evaluation'!$A$46:$F$120,3,0),""))&amp;""</f>
        <v/>
      </c>
      <c r="E213" s="66" t="str">
        <f ca="1">IFERROR(VLOOKUP($B213,'Institution Evaluation'!$A$55:$F$345,4,0),IFERROR(VLOOKUP($B213,'Privacy Analyst Evaluation'!$A$46:$F$120,4,0),""))&amp;""</f>
        <v/>
      </c>
      <c r="F213" s="66" t="str">
        <f ca="1">IFERROR(VLOOKUP($B213,'Institution Evaluation'!$A$55:$F$345,6,0),IFERROR(VLOOKUP($B213,'Privacy Analyst Evaluation'!$A$46:$F$120,6,0),""))&amp;""</f>
        <v/>
      </c>
      <c r="G213" s="245"/>
      <c r="H213" s="66" t="str">
        <f>IFERROR(IF($H212+1&gt;'(backend scoring)'!$Q$335,"",$H212+1),"")</f>
        <v/>
      </c>
      <c r="I213" s="66" t="e">
        <f t="array" aca="1" ref="I213" ca="1">_xludf.XLOOKUP($H213,'(backend scoring)'!$S$2:$S$333,'(backend scoring)'!$A$2:$A$333,"")</f>
        <v>#NAME?</v>
      </c>
      <c r="J213" s="66" t="str">
        <f ca="1">IFERROR(VLOOKUP($I213,'Institution Evaluation'!$A$55:$F$345,2,0),IFERROR(VLOOKUP($I213,'Privacy Analyst Evaluation'!$A$46:$F$120,2,0),""))</f>
        <v/>
      </c>
      <c r="K213" s="66" t="str">
        <f ca="1">IFERROR(VLOOKUP($I213,'Institution Evaluation'!$A$55:$F$345,3,0),IFERROR(VLOOKUP($I213,'Privacy Analyst Evaluation'!$A$46:$F$120,3,0),""))&amp;""</f>
        <v/>
      </c>
      <c r="L213" s="66" t="str">
        <f ca="1">IFERROR(VLOOKUP($I213,'Institution Evaluation'!$A$55:$F$345,4,0),IFERROR(VLOOKUP($I213,'Privacy Analyst Evaluation'!$A$46:$F$120,4,0),""))&amp;""</f>
        <v/>
      </c>
      <c r="M213" s="66" t="str">
        <f ca="1">IFERROR(VLOOKUP($I213,'Institution Evaluation'!$A$55:$F$345,6,0),IFERROR(VLOOKUP($I213,'Privacy Analyst Evaluation'!$A$46:$F$120,6,0),""))&amp;""</f>
        <v/>
      </c>
    </row>
    <row r="214" spans="1:13" ht="15.75" customHeight="1" x14ac:dyDescent="0.2">
      <c r="A214" s="66" t="str">
        <f>IFERROR(IF($A213+1&gt;'(backend scoring)'!$T$335,"",$A213+1),"")</f>
        <v/>
      </c>
      <c r="B214" s="66" t="e">
        <f t="array" aca="1" ref="B214" ca="1">_xludf.XLOOKUP($A214,'(backend scoring)'!$V$2:$V$333,'(backend scoring)'!$A$2:$A$333,"")</f>
        <v>#NAME?</v>
      </c>
      <c r="C214" s="66" t="str">
        <f ca="1">IFERROR(VLOOKUP($B214,'Institution Evaluation'!$A$55:$F$345,2,0),IFERROR(VLOOKUP($B214,'Privacy Analyst Evaluation'!$A$46:$F$120,2,0),""))&amp;""</f>
        <v/>
      </c>
      <c r="D214" s="66" t="str">
        <f ca="1">IFERROR(VLOOKUP($B214,'Institution Evaluation'!$A$55:$F$345,3,0),IFERROR(VLOOKUP($B214,'Privacy Analyst Evaluation'!$A$46:$F$120,3,0),""))&amp;""</f>
        <v/>
      </c>
      <c r="E214" s="66" t="str">
        <f ca="1">IFERROR(VLOOKUP($B214,'Institution Evaluation'!$A$55:$F$345,4,0),IFERROR(VLOOKUP($B214,'Privacy Analyst Evaluation'!$A$46:$F$120,4,0),""))&amp;""</f>
        <v/>
      </c>
      <c r="F214" s="66" t="str">
        <f ca="1">IFERROR(VLOOKUP($B214,'Institution Evaluation'!$A$55:$F$345,6,0),IFERROR(VLOOKUP($B214,'Privacy Analyst Evaluation'!$A$46:$F$120,6,0),""))&amp;""</f>
        <v/>
      </c>
      <c r="G214" s="245"/>
      <c r="H214" s="66" t="str">
        <f>IFERROR(IF($H213+1&gt;'(backend scoring)'!$Q$335,"",$H213+1),"")</f>
        <v/>
      </c>
      <c r="I214" s="66" t="e">
        <f t="array" aca="1" ref="I214" ca="1">_xludf.XLOOKUP($H214,'(backend scoring)'!$S$2:$S$333,'(backend scoring)'!$A$2:$A$333,"")</f>
        <v>#NAME?</v>
      </c>
      <c r="J214" s="66" t="str">
        <f ca="1">IFERROR(VLOOKUP($I214,'Institution Evaluation'!$A$55:$F$345,2,0),IFERROR(VLOOKUP($I214,'Privacy Analyst Evaluation'!$A$46:$F$120,2,0),""))</f>
        <v/>
      </c>
      <c r="K214" s="66" t="str">
        <f ca="1">IFERROR(VLOOKUP($I214,'Institution Evaluation'!$A$55:$F$345,3,0),IFERROR(VLOOKUP($I214,'Privacy Analyst Evaluation'!$A$46:$F$120,3,0),""))&amp;""</f>
        <v/>
      </c>
      <c r="L214" s="66" t="str">
        <f ca="1">IFERROR(VLOOKUP($I214,'Institution Evaluation'!$A$55:$F$345,4,0),IFERROR(VLOOKUP($I214,'Privacy Analyst Evaluation'!$A$46:$F$120,4,0),""))&amp;""</f>
        <v/>
      </c>
      <c r="M214" s="66" t="str">
        <f ca="1">IFERROR(VLOOKUP($I214,'Institution Evaluation'!$A$55:$F$345,6,0),IFERROR(VLOOKUP($I214,'Privacy Analyst Evaluation'!$A$46:$F$120,6,0),""))&amp;""</f>
        <v/>
      </c>
    </row>
    <row r="215" spans="1:13" ht="15.75" customHeight="1" x14ac:dyDescent="0.2">
      <c r="A215" s="66" t="str">
        <f>IFERROR(IF($A214+1&gt;'(backend scoring)'!$T$335,"",$A214+1),"")</f>
        <v/>
      </c>
      <c r="B215" s="66" t="e">
        <f t="array" aca="1" ref="B215" ca="1">_xludf.XLOOKUP($A215,'(backend scoring)'!$V$2:$V$333,'(backend scoring)'!$A$2:$A$333,"")</f>
        <v>#NAME?</v>
      </c>
      <c r="C215" s="66" t="str">
        <f ca="1">IFERROR(VLOOKUP($B215,'Institution Evaluation'!$A$55:$F$345,2,0),IFERROR(VLOOKUP($B215,'Privacy Analyst Evaluation'!$A$46:$F$120,2,0),""))&amp;""</f>
        <v/>
      </c>
      <c r="D215" s="66" t="str">
        <f ca="1">IFERROR(VLOOKUP($B215,'Institution Evaluation'!$A$55:$F$345,3,0),IFERROR(VLOOKUP($B215,'Privacy Analyst Evaluation'!$A$46:$F$120,3,0),""))&amp;""</f>
        <v/>
      </c>
      <c r="E215" s="66" t="str">
        <f ca="1">IFERROR(VLOOKUP($B215,'Institution Evaluation'!$A$55:$F$345,4,0),IFERROR(VLOOKUP($B215,'Privacy Analyst Evaluation'!$A$46:$F$120,4,0),""))&amp;""</f>
        <v/>
      </c>
      <c r="F215" s="66" t="str">
        <f ca="1">IFERROR(VLOOKUP($B215,'Institution Evaluation'!$A$55:$F$345,6,0),IFERROR(VLOOKUP($B215,'Privacy Analyst Evaluation'!$A$46:$F$120,6,0),""))&amp;""</f>
        <v/>
      </c>
      <c r="G215" s="245"/>
      <c r="H215" s="66" t="str">
        <f>IFERROR(IF($H214+1&gt;'(backend scoring)'!$Q$335,"",$H214+1),"")</f>
        <v/>
      </c>
      <c r="I215" s="66" t="e">
        <f t="array" aca="1" ref="I215" ca="1">_xludf.XLOOKUP($H215,'(backend scoring)'!$S$2:$S$333,'(backend scoring)'!$A$2:$A$333,"")</f>
        <v>#NAME?</v>
      </c>
      <c r="J215" s="66" t="str">
        <f ca="1">IFERROR(VLOOKUP($I215,'Institution Evaluation'!$A$55:$F$345,2,0),IFERROR(VLOOKUP($I215,'Privacy Analyst Evaluation'!$A$46:$F$120,2,0),""))</f>
        <v/>
      </c>
      <c r="K215" s="66" t="str">
        <f ca="1">IFERROR(VLOOKUP($I215,'Institution Evaluation'!$A$55:$F$345,3,0),IFERROR(VLOOKUP($I215,'Privacy Analyst Evaluation'!$A$46:$F$120,3,0),""))&amp;""</f>
        <v/>
      </c>
      <c r="L215" s="66" t="str">
        <f ca="1">IFERROR(VLOOKUP($I215,'Institution Evaluation'!$A$55:$F$345,4,0),IFERROR(VLOOKUP($I215,'Privacy Analyst Evaluation'!$A$46:$F$120,4,0),""))&amp;""</f>
        <v/>
      </c>
      <c r="M215" s="66" t="str">
        <f ca="1">IFERROR(VLOOKUP($I215,'Institution Evaluation'!$A$55:$F$345,6,0),IFERROR(VLOOKUP($I215,'Privacy Analyst Evaluation'!$A$46:$F$120,6,0),""))&amp;""</f>
        <v/>
      </c>
    </row>
    <row r="216" spans="1:13" ht="15.75" customHeight="1" x14ac:dyDescent="0.2">
      <c r="A216" s="66" t="str">
        <f>IFERROR(IF($A215+1&gt;'(backend scoring)'!$T$335,"",$A215+1),"")</f>
        <v/>
      </c>
      <c r="B216" s="66" t="e">
        <f t="array" aca="1" ref="B216" ca="1">_xludf.XLOOKUP($A216,'(backend scoring)'!$V$2:$V$333,'(backend scoring)'!$A$2:$A$333,"")</f>
        <v>#NAME?</v>
      </c>
      <c r="C216" s="66" t="str">
        <f ca="1">IFERROR(VLOOKUP($B216,'Institution Evaluation'!$A$55:$F$345,2,0),IFERROR(VLOOKUP($B216,'Privacy Analyst Evaluation'!$A$46:$F$120,2,0),""))&amp;""</f>
        <v/>
      </c>
      <c r="D216" s="66" t="str">
        <f ca="1">IFERROR(VLOOKUP($B216,'Institution Evaluation'!$A$55:$F$345,3,0),IFERROR(VLOOKUP($B216,'Privacy Analyst Evaluation'!$A$46:$F$120,3,0),""))&amp;""</f>
        <v/>
      </c>
      <c r="E216" s="66" t="str">
        <f ca="1">IFERROR(VLOOKUP($B216,'Institution Evaluation'!$A$55:$F$345,4,0),IFERROR(VLOOKUP($B216,'Privacy Analyst Evaluation'!$A$46:$F$120,4,0),""))&amp;""</f>
        <v/>
      </c>
      <c r="F216" s="66" t="str">
        <f ca="1">IFERROR(VLOOKUP($B216,'Institution Evaluation'!$A$55:$F$345,6,0),IFERROR(VLOOKUP($B216,'Privacy Analyst Evaluation'!$A$46:$F$120,6,0),""))&amp;""</f>
        <v/>
      </c>
      <c r="G216" s="245"/>
      <c r="H216" s="66" t="str">
        <f>IFERROR(IF($H215+1&gt;'(backend scoring)'!$Q$335,"",$H215+1),"")</f>
        <v/>
      </c>
      <c r="I216" s="66" t="e">
        <f t="array" aca="1" ref="I216" ca="1">_xludf.XLOOKUP($H216,'(backend scoring)'!$S$2:$S$333,'(backend scoring)'!$A$2:$A$333,"")</f>
        <v>#NAME?</v>
      </c>
      <c r="J216" s="66" t="str">
        <f ca="1">IFERROR(VLOOKUP($I216,'Institution Evaluation'!$A$55:$F$345,2,0),IFERROR(VLOOKUP($I216,'Privacy Analyst Evaluation'!$A$46:$F$120,2,0),""))</f>
        <v/>
      </c>
      <c r="K216" s="66" t="str">
        <f ca="1">IFERROR(VLOOKUP($I216,'Institution Evaluation'!$A$55:$F$345,3,0),IFERROR(VLOOKUP($I216,'Privacy Analyst Evaluation'!$A$46:$F$120,3,0),""))&amp;""</f>
        <v/>
      </c>
      <c r="L216" s="66" t="str">
        <f ca="1">IFERROR(VLOOKUP($I216,'Institution Evaluation'!$A$55:$F$345,4,0),IFERROR(VLOOKUP($I216,'Privacy Analyst Evaluation'!$A$46:$F$120,4,0),""))&amp;""</f>
        <v/>
      </c>
      <c r="M216" s="66" t="str">
        <f ca="1">IFERROR(VLOOKUP($I216,'Institution Evaluation'!$A$55:$F$345,6,0),IFERROR(VLOOKUP($I216,'Privacy Analyst Evaluation'!$A$46:$F$120,6,0),""))&amp;""</f>
        <v/>
      </c>
    </row>
    <row r="217" spans="1:13" ht="15.75" customHeight="1" x14ac:dyDescent="0.2">
      <c r="A217" s="66" t="str">
        <f>IFERROR(IF($A216+1&gt;'(backend scoring)'!$T$335,"",$A216+1),"")</f>
        <v/>
      </c>
      <c r="B217" s="66" t="e">
        <f t="array" aca="1" ref="B217" ca="1">_xludf.XLOOKUP($A217,'(backend scoring)'!$V$2:$V$333,'(backend scoring)'!$A$2:$A$333,"")</f>
        <v>#NAME?</v>
      </c>
      <c r="C217" s="66" t="str">
        <f ca="1">IFERROR(VLOOKUP($B217,'Institution Evaluation'!$A$55:$F$345,2,0),IFERROR(VLOOKUP($B217,'Privacy Analyst Evaluation'!$A$46:$F$120,2,0),""))&amp;""</f>
        <v/>
      </c>
      <c r="D217" s="66" t="str">
        <f ca="1">IFERROR(VLOOKUP($B217,'Institution Evaluation'!$A$55:$F$345,3,0),IFERROR(VLOOKUP($B217,'Privacy Analyst Evaluation'!$A$46:$F$120,3,0),""))&amp;""</f>
        <v/>
      </c>
      <c r="E217" s="66" t="str">
        <f ca="1">IFERROR(VLOOKUP($B217,'Institution Evaluation'!$A$55:$F$345,4,0),IFERROR(VLOOKUP($B217,'Privacy Analyst Evaluation'!$A$46:$F$120,4,0),""))&amp;""</f>
        <v/>
      </c>
      <c r="F217" s="66" t="str">
        <f ca="1">IFERROR(VLOOKUP($B217,'Institution Evaluation'!$A$55:$F$345,6,0),IFERROR(VLOOKUP($B217,'Privacy Analyst Evaluation'!$A$46:$F$120,6,0),""))&amp;""</f>
        <v/>
      </c>
      <c r="G217" s="245"/>
      <c r="H217" s="66" t="str">
        <f>IFERROR(IF($H216+1&gt;'(backend scoring)'!$Q$335,"",$H216+1),"")</f>
        <v/>
      </c>
      <c r="I217" s="66" t="e">
        <f t="array" aca="1" ref="I217" ca="1">_xludf.XLOOKUP($H217,'(backend scoring)'!$S$2:$S$333,'(backend scoring)'!$A$2:$A$333,"")</f>
        <v>#NAME?</v>
      </c>
      <c r="J217" s="66" t="str">
        <f ca="1">IFERROR(VLOOKUP($I217,'Institution Evaluation'!$A$55:$F$345,2,0),IFERROR(VLOOKUP($I217,'Privacy Analyst Evaluation'!$A$46:$F$120,2,0),""))</f>
        <v/>
      </c>
      <c r="K217" s="66" t="str">
        <f ca="1">IFERROR(VLOOKUP($I217,'Institution Evaluation'!$A$55:$F$345,3,0),IFERROR(VLOOKUP($I217,'Privacy Analyst Evaluation'!$A$46:$F$120,3,0),""))&amp;""</f>
        <v/>
      </c>
      <c r="L217" s="66" t="str">
        <f ca="1">IFERROR(VLOOKUP($I217,'Institution Evaluation'!$A$55:$F$345,4,0),IFERROR(VLOOKUP($I217,'Privacy Analyst Evaluation'!$A$46:$F$120,4,0),""))&amp;""</f>
        <v/>
      </c>
      <c r="M217" s="66" t="str">
        <f ca="1">IFERROR(VLOOKUP($I217,'Institution Evaluation'!$A$55:$F$345,6,0),IFERROR(VLOOKUP($I217,'Privacy Analyst Evaluation'!$A$46:$F$120,6,0),""))&amp;""</f>
        <v/>
      </c>
    </row>
    <row r="218" spans="1:13" ht="15.75" customHeight="1" x14ac:dyDescent="0.2">
      <c r="A218" s="66" t="str">
        <f>IFERROR(IF($A217+1&gt;'(backend scoring)'!$T$335,"",$A217+1),"")</f>
        <v/>
      </c>
      <c r="B218" s="66" t="e">
        <f t="array" aca="1" ref="B218" ca="1">_xludf.XLOOKUP($A218,'(backend scoring)'!$V$2:$V$333,'(backend scoring)'!$A$2:$A$333,"")</f>
        <v>#NAME?</v>
      </c>
      <c r="C218" s="66" t="str">
        <f ca="1">IFERROR(VLOOKUP($B218,'Institution Evaluation'!$A$55:$F$345,2,0),IFERROR(VLOOKUP($B218,'Privacy Analyst Evaluation'!$A$46:$F$120,2,0),""))&amp;""</f>
        <v/>
      </c>
      <c r="D218" s="66" t="str">
        <f ca="1">IFERROR(VLOOKUP($B218,'Institution Evaluation'!$A$55:$F$345,3,0),IFERROR(VLOOKUP($B218,'Privacy Analyst Evaluation'!$A$46:$F$120,3,0),""))&amp;""</f>
        <v/>
      </c>
      <c r="E218" s="66" t="str">
        <f ca="1">IFERROR(VLOOKUP($B218,'Institution Evaluation'!$A$55:$F$345,4,0),IFERROR(VLOOKUP($B218,'Privacy Analyst Evaluation'!$A$46:$F$120,4,0),""))&amp;""</f>
        <v/>
      </c>
      <c r="F218" s="66" t="str">
        <f ca="1">IFERROR(VLOOKUP($B218,'Institution Evaluation'!$A$55:$F$345,6,0),IFERROR(VLOOKUP($B218,'Privacy Analyst Evaluation'!$A$46:$F$120,6,0),""))&amp;""</f>
        <v/>
      </c>
      <c r="G218" s="245"/>
      <c r="H218" s="66" t="str">
        <f>IFERROR(IF($H217+1&gt;'(backend scoring)'!$Q$335,"",$H217+1),"")</f>
        <v/>
      </c>
      <c r="I218" s="66" t="e">
        <f t="array" aca="1" ref="I218" ca="1">_xludf.XLOOKUP($H218,'(backend scoring)'!$S$2:$S$333,'(backend scoring)'!$A$2:$A$333,"")</f>
        <v>#NAME?</v>
      </c>
      <c r="J218" s="66" t="str">
        <f ca="1">IFERROR(VLOOKUP($I218,'Institution Evaluation'!$A$55:$F$345,2,0),IFERROR(VLOOKUP($I218,'Privacy Analyst Evaluation'!$A$46:$F$120,2,0),""))</f>
        <v/>
      </c>
      <c r="K218" s="66" t="str">
        <f ca="1">IFERROR(VLOOKUP($I218,'Institution Evaluation'!$A$55:$F$345,3,0),IFERROR(VLOOKUP($I218,'Privacy Analyst Evaluation'!$A$46:$F$120,3,0),""))&amp;""</f>
        <v/>
      </c>
      <c r="L218" s="66" t="str">
        <f ca="1">IFERROR(VLOOKUP($I218,'Institution Evaluation'!$A$55:$F$345,4,0),IFERROR(VLOOKUP($I218,'Privacy Analyst Evaluation'!$A$46:$F$120,4,0),""))&amp;""</f>
        <v/>
      </c>
      <c r="M218" s="66" t="str">
        <f ca="1">IFERROR(VLOOKUP($I218,'Institution Evaluation'!$A$55:$F$345,6,0),IFERROR(VLOOKUP($I218,'Privacy Analyst Evaluation'!$A$46:$F$120,6,0),""))&amp;""</f>
        <v/>
      </c>
    </row>
    <row r="219" spans="1:13" ht="15.75" customHeight="1" x14ac:dyDescent="0.2">
      <c r="A219" s="66" t="str">
        <f>IFERROR(IF($A218+1&gt;'(backend scoring)'!$T$335,"",$A218+1),"")</f>
        <v/>
      </c>
      <c r="B219" s="66" t="e">
        <f t="array" aca="1" ref="B219" ca="1">_xludf.XLOOKUP($A219,'(backend scoring)'!$V$2:$V$333,'(backend scoring)'!$A$2:$A$333,"")</f>
        <v>#NAME?</v>
      </c>
      <c r="C219" s="66" t="str">
        <f ca="1">IFERROR(VLOOKUP($B219,'Institution Evaluation'!$A$55:$F$345,2,0),IFERROR(VLOOKUP($B219,'Privacy Analyst Evaluation'!$A$46:$F$120,2,0),""))&amp;""</f>
        <v/>
      </c>
      <c r="D219" s="66" t="str">
        <f ca="1">IFERROR(VLOOKUP($B219,'Institution Evaluation'!$A$55:$F$345,3,0),IFERROR(VLOOKUP($B219,'Privacy Analyst Evaluation'!$A$46:$F$120,3,0),""))&amp;""</f>
        <v/>
      </c>
      <c r="E219" s="66" t="str">
        <f ca="1">IFERROR(VLOOKUP($B219,'Institution Evaluation'!$A$55:$F$345,4,0),IFERROR(VLOOKUP($B219,'Privacy Analyst Evaluation'!$A$46:$F$120,4,0),""))&amp;""</f>
        <v/>
      </c>
      <c r="F219" s="66" t="str">
        <f ca="1">IFERROR(VLOOKUP($B219,'Institution Evaluation'!$A$55:$F$345,6,0),IFERROR(VLOOKUP($B219,'Privacy Analyst Evaluation'!$A$46:$F$120,6,0),""))&amp;""</f>
        <v/>
      </c>
      <c r="G219" s="245"/>
      <c r="H219" s="66" t="str">
        <f>IFERROR(IF($H218+1&gt;'(backend scoring)'!$Q$335,"",$H218+1),"")</f>
        <v/>
      </c>
      <c r="I219" s="66" t="e">
        <f t="array" aca="1" ref="I219" ca="1">_xludf.XLOOKUP($H219,'(backend scoring)'!$S$2:$S$333,'(backend scoring)'!$A$2:$A$333,"")</f>
        <v>#NAME?</v>
      </c>
      <c r="J219" s="66" t="str">
        <f ca="1">IFERROR(VLOOKUP($I219,'Institution Evaluation'!$A$55:$F$345,2,0),IFERROR(VLOOKUP($I219,'Privacy Analyst Evaluation'!$A$46:$F$120,2,0),""))</f>
        <v/>
      </c>
      <c r="K219" s="66" t="str">
        <f ca="1">IFERROR(VLOOKUP($I219,'Institution Evaluation'!$A$55:$F$345,3,0),IFERROR(VLOOKUP($I219,'Privacy Analyst Evaluation'!$A$46:$F$120,3,0),""))&amp;""</f>
        <v/>
      </c>
      <c r="L219" s="66" t="str">
        <f ca="1">IFERROR(VLOOKUP($I219,'Institution Evaluation'!$A$55:$F$345,4,0),IFERROR(VLOOKUP($I219,'Privacy Analyst Evaluation'!$A$46:$F$120,4,0),""))&amp;""</f>
        <v/>
      </c>
      <c r="M219" s="66" t="str">
        <f ca="1">IFERROR(VLOOKUP($I219,'Institution Evaluation'!$A$55:$F$345,6,0),IFERROR(VLOOKUP($I219,'Privacy Analyst Evaluation'!$A$46:$F$120,6,0),""))&amp;""</f>
        <v/>
      </c>
    </row>
    <row r="220" spans="1:13" ht="15.75" customHeight="1" x14ac:dyDescent="0.2">
      <c r="A220" s="66" t="str">
        <f>IFERROR(IF($A219+1&gt;'(backend scoring)'!$T$335,"",$A219+1),"")</f>
        <v/>
      </c>
      <c r="B220" s="66" t="e">
        <f t="array" aca="1" ref="B220" ca="1">_xludf.XLOOKUP($A220,'(backend scoring)'!$V$2:$V$333,'(backend scoring)'!$A$2:$A$333,"")</f>
        <v>#NAME?</v>
      </c>
      <c r="C220" s="66" t="str">
        <f ca="1">IFERROR(VLOOKUP($B220,'Institution Evaluation'!$A$55:$F$345,2,0),IFERROR(VLOOKUP($B220,'Privacy Analyst Evaluation'!$A$46:$F$120,2,0),""))&amp;""</f>
        <v/>
      </c>
      <c r="D220" s="66" t="str">
        <f ca="1">IFERROR(VLOOKUP($B220,'Institution Evaluation'!$A$55:$F$345,3,0),IFERROR(VLOOKUP($B220,'Privacy Analyst Evaluation'!$A$46:$F$120,3,0),""))&amp;""</f>
        <v/>
      </c>
      <c r="E220" s="66" t="str">
        <f ca="1">IFERROR(VLOOKUP($B220,'Institution Evaluation'!$A$55:$F$345,4,0),IFERROR(VLOOKUP($B220,'Privacy Analyst Evaluation'!$A$46:$F$120,4,0),""))&amp;""</f>
        <v/>
      </c>
      <c r="F220" s="66" t="str">
        <f ca="1">IFERROR(VLOOKUP($B220,'Institution Evaluation'!$A$55:$F$345,6,0),IFERROR(VLOOKUP($B220,'Privacy Analyst Evaluation'!$A$46:$F$120,6,0),""))&amp;""</f>
        <v/>
      </c>
      <c r="G220" s="245"/>
      <c r="H220" s="66" t="str">
        <f>IFERROR(IF($H219+1&gt;'(backend scoring)'!$Q$335,"",$H219+1),"")</f>
        <v/>
      </c>
      <c r="I220" s="66" t="e">
        <f t="array" aca="1" ref="I220" ca="1">_xludf.XLOOKUP($H220,'(backend scoring)'!$S$2:$S$333,'(backend scoring)'!$A$2:$A$333,"")</f>
        <v>#NAME?</v>
      </c>
      <c r="J220" s="66" t="str">
        <f ca="1">IFERROR(VLOOKUP($I220,'Institution Evaluation'!$A$55:$F$345,2,0),IFERROR(VLOOKUP($I220,'Privacy Analyst Evaluation'!$A$46:$F$120,2,0),""))</f>
        <v/>
      </c>
      <c r="K220" s="66" t="str">
        <f ca="1">IFERROR(VLOOKUP($I220,'Institution Evaluation'!$A$55:$F$345,3,0),IFERROR(VLOOKUP($I220,'Privacy Analyst Evaluation'!$A$46:$F$120,3,0),""))&amp;""</f>
        <v/>
      </c>
      <c r="L220" s="66" t="str">
        <f ca="1">IFERROR(VLOOKUP($I220,'Institution Evaluation'!$A$55:$F$345,4,0),IFERROR(VLOOKUP($I220,'Privacy Analyst Evaluation'!$A$46:$F$120,4,0),""))&amp;""</f>
        <v/>
      </c>
      <c r="M220" s="66" t="str">
        <f ca="1">IFERROR(VLOOKUP($I220,'Institution Evaluation'!$A$55:$F$345,6,0),IFERROR(VLOOKUP($I220,'Privacy Analyst Evaluation'!$A$46:$F$120,6,0),""))&amp;""</f>
        <v/>
      </c>
    </row>
    <row r="221" spans="1:13" ht="15.75" customHeight="1" x14ac:dyDescent="0.2">
      <c r="A221" s="66" t="str">
        <f>IFERROR(IF($A220+1&gt;'(backend scoring)'!$T$335,"",$A220+1),"")</f>
        <v/>
      </c>
      <c r="B221" s="66" t="e">
        <f t="array" aca="1" ref="B221" ca="1">_xludf.XLOOKUP($A221,'(backend scoring)'!$V$2:$V$333,'(backend scoring)'!$A$2:$A$333,"")</f>
        <v>#NAME?</v>
      </c>
      <c r="C221" s="66" t="str">
        <f ca="1">IFERROR(VLOOKUP($B221,'Institution Evaluation'!$A$55:$F$345,2,0),IFERROR(VLOOKUP($B221,'Privacy Analyst Evaluation'!$A$46:$F$120,2,0),""))&amp;""</f>
        <v/>
      </c>
      <c r="D221" s="66" t="str">
        <f ca="1">IFERROR(VLOOKUP($B221,'Institution Evaluation'!$A$55:$F$345,3,0),IFERROR(VLOOKUP($B221,'Privacy Analyst Evaluation'!$A$46:$F$120,3,0),""))&amp;""</f>
        <v/>
      </c>
      <c r="E221" s="66" t="str">
        <f ca="1">IFERROR(VLOOKUP($B221,'Institution Evaluation'!$A$55:$F$345,4,0),IFERROR(VLOOKUP($B221,'Privacy Analyst Evaluation'!$A$46:$F$120,4,0),""))&amp;""</f>
        <v/>
      </c>
      <c r="F221" s="66" t="str">
        <f ca="1">IFERROR(VLOOKUP($B221,'Institution Evaluation'!$A$55:$F$345,6,0),IFERROR(VLOOKUP($B221,'Privacy Analyst Evaluation'!$A$46:$F$120,6,0),""))&amp;""</f>
        <v/>
      </c>
      <c r="G221" s="245"/>
      <c r="H221" s="66" t="str">
        <f>IFERROR(IF($H220+1&gt;'(backend scoring)'!$Q$335,"",$H220+1),"")</f>
        <v/>
      </c>
      <c r="I221" s="66" t="e">
        <f t="array" aca="1" ref="I221" ca="1">_xludf.XLOOKUP($H221,'(backend scoring)'!$S$2:$S$333,'(backend scoring)'!$A$2:$A$333,"")</f>
        <v>#NAME?</v>
      </c>
      <c r="J221" s="66" t="str">
        <f ca="1">IFERROR(VLOOKUP($I221,'Institution Evaluation'!$A$55:$F$345,2,0),IFERROR(VLOOKUP($I221,'Privacy Analyst Evaluation'!$A$46:$F$120,2,0),""))</f>
        <v/>
      </c>
      <c r="K221" s="66" t="str">
        <f ca="1">IFERROR(VLOOKUP($I221,'Institution Evaluation'!$A$55:$F$345,3,0),IFERROR(VLOOKUP($I221,'Privacy Analyst Evaluation'!$A$46:$F$120,3,0),""))&amp;""</f>
        <v/>
      </c>
      <c r="L221" s="66" t="str">
        <f ca="1">IFERROR(VLOOKUP($I221,'Institution Evaluation'!$A$55:$F$345,4,0),IFERROR(VLOOKUP($I221,'Privacy Analyst Evaluation'!$A$46:$F$120,4,0),""))&amp;""</f>
        <v/>
      </c>
      <c r="M221" s="66" t="str">
        <f ca="1">IFERROR(VLOOKUP($I221,'Institution Evaluation'!$A$55:$F$345,6,0),IFERROR(VLOOKUP($I221,'Privacy Analyst Evaluation'!$A$46:$F$120,6,0),""))&amp;""</f>
        <v/>
      </c>
    </row>
    <row r="222" spans="1:13" ht="15.75" customHeight="1" x14ac:dyDescent="0.2">
      <c r="A222" s="66" t="str">
        <f>IFERROR(IF($A221+1&gt;'(backend scoring)'!$T$335,"",$A221+1),"")</f>
        <v/>
      </c>
      <c r="B222" s="66" t="e">
        <f t="array" aca="1" ref="B222" ca="1">_xludf.XLOOKUP($A222,'(backend scoring)'!$V$2:$V$333,'(backend scoring)'!$A$2:$A$333,"")</f>
        <v>#NAME?</v>
      </c>
      <c r="C222" s="66" t="str">
        <f ca="1">IFERROR(VLOOKUP($B222,'Institution Evaluation'!$A$55:$F$345,2,0),IFERROR(VLOOKUP($B222,'Privacy Analyst Evaluation'!$A$46:$F$120,2,0),""))&amp;""</f>
        <v/>
      </c>
      <c r="D222" s="66" t="str">
        <f ca="1">IFERROR(VLOOKUP($B222,'Institution Evaluation'!$A$55:$F$345,3,0),IFERROR(VLOOKUP($B222,'Privacy Analyst Evaluation'!$A$46:$F$120,3,0),""))&amp;""</f>
        <v/>
      </c>
      <c r="E222" s="66" t="str">
        <f ca="1">IFERROR(VLOOKUP($B222,'Institution Evaluation'!$A$55:$F$345,4,0),IFERROR(VLOOKUP($B222,'Privacy Analyst Evaluation'!$A$46:$F$120,4,0),""))&amp;""</f>
        <v/>
      </c>
      <c r="F222" s="66" t="str">
        <f ca="1">IFERROR(VLOOKUP($B222,'Institution Evaluation'!$A$55:$F$345,6,0),IFERROR(VLOOKUP($B222,'Privacy Analyst Evaluation'!$A$46:$F$120,6,0),""))&amp;""</f>
        <v/>
      </c>
      <c r="G222" s="245"/>
      <c r="H222" s="66" t="str">
        <f>IFERROR(IF($H221+1&gt;'(backend scoring)'!$Q$335,"",$H221+1),"")</f>
        <v/>
      </c>
      <c r="I222" s="66" t="e">
        <f t="array" aca="1" ref="I222" ca="1">_xludf.XLOOKUP($H222,'(backend scoring)'!$S$2:$S$333,'(backend scoring)'!$A$2:$A$333,"")</f>
        <v>#NAME?</v>
      </c>
      <c r="J222" s="66" t="str">
        <f ca="1">IFERROR(VLOOKUP($I222,'Institution Evaluation'!$A$55:$F$345,2,0),IFERROR(VLOOKUP($I222,'Privacy Analyst Evaluation'!$A$46:$F$120,2,0),""))</f>
        <v/>
      </c>
      <c r="K222" s="66" t="str">
        <f ca="1">IFERROR(VLOOKUP($I222,'Institution Evaluation'!$A$55:$F$345,3,0),IFERROR(VLOOKUP($I222,'Privacy Analyst Evaluation'!$A$46:$F$120,3,0),""))&amp;""</f>
        <v/>
      </c>
      <c r="L222" s="66" t="str">
        <f ca="1">IFERROR(VLOOKUP($I222,'Institution Evaluation'!$A$55:$F$345,4,0),IFERROR(VLOOKUP($I222,'Privacy Analyst Evaluation'!$A$46:$F$120,4,0),""))&amp;""</f>
        <v/>
      </c>
      <c r="M222" s="66" t="str">
        <f ca="1">IFERROR(VLOOKUP($I222,'Institution Evaluation'!$A$55:$F$345,6,0),IFERROR(VLOOKUP($I222,'Privacy Analyst Evaluation'!$A$46:$F$120,6,0),""))&amp;""</f>
        <v/>
      </c>
    </row>
    <row r="223" spans="1:13" ht="15.75" customHeight="1" x14ac:dyDescent="0.2">
      <c r="A223" s="66" t="str">
        <f>IFERROR(IF($A222+1&gt;'(backend scoring)'!$T$335,"",$A222+1),"")</f>
        <v/>
      </c>
      <c r="B223" s="66" t="e">
        <f t="array" aca="1" ref="B223" ca="1">_xludf.XLOOKUP($A223,'(backend scoring)'!$V$2:$V$333,'(backend scoring)'!$A$2:$A$333,"")</f>
        <v>#NAME?</v>
      </c>
      <c r="C223" s="66" t="str">
        <f ca="1">IFERROR(VLOOKUP($B223,'Institution Evaluation'!$A$55:$F$345,2,0),IFERROR(VLOOKUP($B223,'Privacy Analyst Evaluation'!$A$46:$F$120,2,0),""))&amp;""</f>
        <v/>
      </c>
      <c r="D223" s="66" t="str">
        <f ca="1">IFERROR(VLOOKUP($B223,'Institution Evaluation'!$A$55:$F$345,3,0),IFERROR(VLOOKUP($B223,'Privacy Analyst Evaluation'!$A$46:$F$120,3,0),""))&amp;""</f>
        <v/>
      </c>
      <c r="E223" s="66" t="str">
        <f ca="1">IFERROR(VLOOKUP($B223,'Institution Evaluation'!$A$55:$F$345,4,0),IFERROR(VLOOKUP($B223,'Privacy Analyst Evaluation'!$A$46:$F$120,4,0),""))&amp;""</f>
        <v/>
      </c>
      <c r="F223" s="66" t="str">
        <f ca="1">IFERROR(VLOOKUP($B223,'Institution Evaluation'!$A$55:$F$345,6,0),IFERROR(VLOOKUP($B223,'Privacy Analyst Evaluation'!$A$46:$F$120,6,0),""))&amp;""</f>
        <v/>
      </c>
      <c r="G223" s="245"/>
      <c r="H223" s="66" t="str">
        <f>IFERROR(IF($H222+1&gt;'(backend scoring)'!$Q$335,"",$H222+1),"")</f>
        <v/>
      </c>
      <c r="I223" s="66" t="e">
        <f t="array" aca="1" ref="I223" ca="1">_xludf.XLOOKUP($H223,'(backend scoring)'!$S$2:$S$333,'(backend scoring)'!$A$2:$A$333,"")</f>
        <v>#NAME?</v>
      </c>
      <c r="J223" s="66" t="str">
        <f ca="1">IFERROR(VLOOKUP($I223,'Institution Evaluation'!$A$55:$F$345,2,0),IFERROR(VLOOKUP($I223,'Privacy Analyst Evaluation'!$A$46:$F$120,2,0),""))</f>
        <v/>
      </c>
      <c r="K223" s="66" t="str">
        <f ca="1">IFERROR(VLOOKUP($I223,'Institution Evaluation'!$A$55:$F$345,3,0),IFERROR(VLOOKUP($I223,'Privacy Analyst Evaluation'!$A$46:$F$120,3,0),""))&amp;""</f>
        <v/>
      </c>
      <c r="L223" s="66" t="str">
        <f ca="1">IFERROR(VLOOKUP($I223,'Institution Evaluation'!$A$55:$F$345,4,0),IFERROR(VLOOKUP($I223,'Privacy Analyst Evaluation'!$A$46:$F$120,4,0),""))&amp;""</f>
        <v/>
      </c>
      <c r="M223" s="66" t="str">
        <f ca="1">IFERROR(VLOOKUP($I223,'Institution Evaluation'!$A$55:$F$345,6,0),IFERROR(VLOOKUP($I223,'Privacy Analyst Evaluation'!$A$46:$F$120,6,0),""))&amp;""</f>
        <v/>
      </c>
    </row>
    <row r="224" spans="1:13" ht="15.75" customHeight="1" x14ac:dyDescent="0.2">
      <c r="A224" s="66" t="str">
        <f>IFERROR(IF($A223+1&gt;'(backend scoring)'!$T$335,"",$A223+1),"")</f>
        <v/>
      </c>
      <c r="B224" s="66" t="e">
        <f t="array" aca="1" ref="B224" ca="1">_xludf.XLOOKUP($A224,'(backend scoring)'!$V$2:$V$333,'(backend scoring)'!$A$2:$A$333,"")</f>
        <v>#NAME?</v>
      </c>
      <c r="C224" s="66" t="str">
        <f ca="1">IFERROR(VLOOKUP($B224,'Institution Evaluation'!$A$55:$F$345,2,0),IFERROR(VLOOKUP($B224,'Privacy Analyst Evaluation'!$A$46:$F$120,2,0),""))&amp;""</f>
        <v/>
      </c>
      <c r="D224" s="66" t="str">
        <f ca="1">IFERROR(VLOOKUP($B224,'Institution Evaluation'!$A$55:$F$345,3,0),IFERROR(VLOOKUP($B224,'Privacy Analyst Evaluation'!$A$46:$F$120,3,0),""))&amp;""</f>
        <v/>
      </c>
      <c r="E224" s="66" t="str">
        <f ca="1">IFERROR(VLOOKUP($B224,'Institution Evaluation'!$A$55:$F$345,4,0),IFERROR(VLOOKUP($B224,'Privacy Analyst Evaluation'!$A$46:$F$120,4,0),""))&amp;""</f>
        <v/>
      </c>
      <c r="F224" s="66" t="str">
        <f ca="1">IFERROR(VLOOKUP($B224,'Institution Evaluation'!$A$55:$F$345,6,0),IFERROR(VLOOKUP($B224,'Privacy Analyst Evaluation'!$A$46:$F$120,6,0),""))&amp;""</f>
        <v/>
      </c>
      <c r="G224" s="245"/>
      <c r="H224" s="66" t="str">
        <f>IFERROR(IF($H223+1&gt;'(backend scoring)'!$Q$335,"",$H223+1),"")</f>
        <v/>
      </c>
      <c r="I224" s="66" t="e">
        <f t="array" aca="1" ref="I224" ca="1">_xludf.XLOOKUP($H224,'(backend scoring)'!$S$2:$S$333,'(backend scoring)'!$A$2:$A$333,"")</f>
        <v>#NAME?</v>
      </c>
      <c r="J224" s="66" t="str">
        <f ca="1">IFERROR(VLOOKUP($I224,'Institution Evaluation'!$A$55:$F$345,2,0),IFERROR(VLOOKUP($I224,'Privacy Analyst Evaluation'!$A$46:$F$120,2,0),""))</f>
        <v/>
      </c>
      <c r="K224" s="66" t="str">
        <f ca="1">IFERROR(VLOOKUP($I224,'Institution Evaluation'!$A$55:$F$345,3,0),IFERROR(VLOOKUP($I224,'Privacy Analyst Evaluation'!$A$46:$F$120,3,0),""))&amp;""</f>
        <v/>
      </c>
      <c r="L224" s="66" t="str">
        <f ca="1">IFERROR(VLOOKUP($I224,'Institution Evaluation'!$A$55:$F$345,4,0),IFERROR(VLOOKUP($I224,'Privacy Analyst Evaluation'!$A$46:$F$120,4,0),""))&amp;""</f>
        <v/>
      </c>
      <c r="M224" s="66" t="str">
        <f ca="1">IFERROR(VLOOKUP($I224,'Institution Evaluation'!$A$55:$F$345,6,0),IFERROR(VLOOKUP($I224,'Privacy Analyst Evaluation'!$A$46:$F$120,6,0),""))&amp;""</f>
        <v/>
      </c>
    </row>
    <row r="225" spans="1:13" ht="15.75" customHeight="1" x14ac:dyDescent="0.2">
      <c r="A225" s="66" t="str">
        <f>IFERROR(IF($A224+1&gt;'(backend scoring)'!$T$335,"",$A224+1),"")</f>
        <v/>
      </c>
      <c r="B225" s="66" t="e">
        <f t="array" aca="1" ref="B225" ca="1">_xludf.XLOOKUP($A225,'(backend scoring)'!$V$2:$V$333,'(backend scoring)'!$A$2:$A$333,"")</f>
        <v>#NAME?</v>
      </c>
      <c r="C225" s="66" t="str">
        <f ca="1">IFERROR(VLOOKUP($B225,'Institution Evaluation'!$A$55:$F$345,2,0),IFERROR(VLOOKUP($B225,'Privacy Analyst Evaluation'!$A$46:$F$120,2,0),""))&amp;""</f>
        <v/>
      </c>
      <c r="D225" s="66" t="str">
        <f ca="1">IFERROR(VLOOKUP($B225,'Institution Evaluation'!$A$55:$F$345,3,0),IFERROR(VLOOKUP($B225,'Privacy Analyst Evaluation'!$A$46:$F$120,3,0),""))&amp;""</f>
        <v/>
      </c>
      <c r="E225" s="66" t="str">
        <f ca="1">IFERROR(VLOOKUP($B225,'Institution Evaluation'!$A$55:$F$345,4,0),IFERROR(VLOOKUP($B225,'Privacy Analyst Evaluation'!$A$46:$F$120,4,0),""))&amp;""</f>
        <v/>
      </c>
      <c r="F225" s="66" t="str">
        <f ca="1">IFERROR(VLOOKUP($B225,'Institution Evaluation'!$A$55:$F$345,6,0),IFERROR(VLOOKUP($B225,'Privacy Analyst Evaluation'!$A$46:$F$120,6,0),""))&amp;""</f>
        <v/>
      </c>
      <c r="G225" s="245"/>
      <c r="H225" s="66" t="str">
        <f>IFERROR(IF($H224+1&gt;'(backend scoring)'!$Q$335,"",$H224+1),"")</f>
        <v/>
      </c>
      <c r="I225" s="66" t="e">
        <f t="array" aca="1" ref="I225" ca="1">_xludf.XLOOKUP($H225,'(backend scoring)'!$S$2:$S$333,'(backend scoring)'!$A$2:$A$333,"")</f>
        <v>#NAME?</v>
      </c>
      <c r="J225" s="66" t="str">
        <f ca="1">IFERROR(VLOOKUP($I225,'Institution Evaluation'!$A$55:$F$345,2,0),IFERROR(VLOOKUP($I225,'Privacy Analyst Evaluation'!$A$46:$F$120,2,0),""))</f>
        <v/>
      </c>
      <c r="K225" s="66" t="str">
        <f ca="1">IFERROR(VLOOKUP($I225,'Institution Evaluation'!$A$55:$F$345,3,0),IFERROR(VLOOKUP($I225,'Privacy Analyst Evaluation'!$A$46:$F$120,3,0),""))&amp;""</f>
        <v/>
      </c>
      <c r="L225" s="66" t="str">
        <f ca="1">IFERROR(VLOOKUP($I225,'Institution Evaluation'!$A$55:$F$345,4,0),IFERROR(VLOOKUP($I225,'Privacy Analyst Evaluation'!$A$46:$F$120,4,0),""))&amp;""</f>
        <v/>
      </c>
      <c r="M225" s="66" t="str">
        <f ca="1">IFERROR(VLOOKUP($I225,'Institution Evaluation'!$A$55:$F$345,6,0),IFERROR(VLOOKUP($I225,'Privacy Analyst Evaluation'!$A$46:$F$120,6,0),""))&amp;""</f>
        <v/>
      </c>
    </row>
    <row r="226" spans="1:13" ht="15.75" customHeight="1" x14ac:dyDescent="0.2">
      <c r="A226" s="66" t="str">
        <f>IFERROR(IF($A225+1&gt;'(backend scoring)'!$T$335,"",$A225+1),"")</f>
        <v/>
      </c>
      <c r="B226" s="66" t="e">
        <f t="array" aca="1" ref="B226" ca="1">_xludf.XLOOKUP($A226,'(backend scoring)'!$V$2:$V$333,'(backend scoring)'!$A$2:$A$333,"")</f>
        <v>#NAME?</v>
      </c>
      <c r="C226" s="66" t="str">
        <f ca="1">IFERROR(VLOOKUP($B226,'Institution Evaluation'!$A$55:$F$345,2,0),IFERROR(VLOOKUP($B226,'Privacy Analyst Evaluation'!$A$46:$F$120,2,0),""))&amp;""</f>
        <v/>
      </c>
      <c r="D226" s="66" t="str">
        <f ca="1">IFERROR(VLOOKUP($B226,'Institution Evaluation'!$A$55:$F$345,3,0),IFERROR(VLOOKUP($B226,'Privacy Analyst Evaluation'!$A$46:$F$120,3,0),""))&amp;""</f>
        <v/>
      </c>
      <c r="E226" s="66" t="str">
        <f ca="1">IFERROR(VLOOKUP($B226,'Institution Evaluation'!$A$55:$F$345,4,0),IFERROR(VLOOKUP($B226,'Privacy Analyst Evaluation'!$A$46:$F$120,4,0),""))&amp;""</f>
        <v/>
      </c>
      <c r="F226" s="66" t="str">
        <f ca="1">IFERROR(VLOOKUP($B226,'Institution Evaluation'!$A$55:$F$345,6,0),IFERROR(VLOOKUP($B226,'Privacy Analyst Evaluation'!$A$46:$F$120,6,0),""))&amp;""</f>
        <v/>
      </c>
      <c r="G226" s="245"/>
      <c r="H226" s="66" t="str">
        <f>IFERROR(IF($H225+1&gt;'(backend scoring)'!$Q$335,"",$H225+1),"")</f>
        <v/>
      </c>
      <c r="I226" s="66" t="e">
        <f t="array" aca="1" ref="I226" ca="1">_xludf.XLOOKUP($H226,'(backend scoring)'!$S$2:$S$333,'(backend scoring)'!$A$2:$A$333,"")</f>
        <v>#NAME?</v>
      </c>
      <c r="J226" s="66" t="str">
        <f ca="1">IFERROR(VLOOKUP($I226,'Institution Evaluation'!$A$55:$F$345,2,0),IFERROR(VLOOKUP($I226,'Privacy Analyst Evaluation'!$A$46:$F$120,2,0),""))</f>
        <v/>
      </c>
      <c r="K226" s="66" t="str">
        <f ca="1">IFERROR(VLOOKUP($I226,'Institution Evaluation'!$A$55:$F$345,3,0),IFERROR(VLOOKUP($I226,'Privacy Analyst Evaluation'!$A$46:$F$120,3,0),""))&amp;""</f>
        <v/>
      </c>
      <c r="L226" s="66" t="str">
        <f ca="1">IFERROR(VLOOKUP($I226,'Institution Evaluation'!$A$55:$F$345,4,0),IFERROR(VLOOKUP($I226,'Privacy Analyst Evaluation'!$A$46:$F$120,4,0),""))&amp;""</f>
        <v/>
      </c>
      <c r="M226" s="66" t="str">
        <f ca="1">IFERROR(VLOOKUP($I226,'Institution Evaluation'!$A$55:$F$345,6,0),IFERROR(VLOOKUP($I226,'Privacy Analyst Evaluation'!$A$46:$F$120,6,0),""))&amp;""</f>
        <v/>
      </c>
    </row>
    <row r="227" spans="1:13" ht="15.75" customHeight="1" x14ac:dyDescent="0.2">
      <c r="A227" s="66" t="str">
        <f>IFERROR(IF($A226+1&gt;'(backend scoring)'!$T$335,"",$A226+1),"")</f>
        <v/>
      </c>
      <c r="B227" s="66" t="e">
        <f t="array" aca="1" ref="B227" ca="1">_xludf.XLOOKUP($A227,'(backend scoring)'!$V$2:$V$333,'(backend scoring)'!$A$2:$A$333,"")</f>
        <v>#NAME?</v>
      </c>
      <c r="C227" s="66" t="str">
        <f ca="1">IFERROR(VLOOKUP($B227,'Institution Evaluation'!$A$55:$F$345,2,0),IFERROR(VLOOKUP($B227,'Privacy Analyst Evaluation'!$A$46:$F$120,2,0),""))&amp;""</f>
        <v/>
      </c>
      <c r="D227" s="66" t="str">
        <f ca="1">IFERROR(VLOOKUP($B227,'Institution Evaluation'!$A$55:$F$345,3,0),IFERROR(VLOOKUP($B227,'Privacy Analyst Evaluation'!$A$46:$F$120,3,0),""))&amp;""</f>
        <v/>
      </c>
      <c r="E227" s="66" t="str">
        <f ca="1">IFERROR(VLOOKUP($B227,'Institution Evaluation'!$A$55:$F$345,4,0),IFERROR(VLOOKUP($B227,'Privacy Analyst Evaluation'!$A$46:$F$120,4,0),""))&amp;""</f>
        <v/>
      </c>
      <c r="F227" s="66" t="str">
        <f ca="1">IFERROR(VLOOKUP($B227,'Institution Evaluation'!$A$55:$F$345,6,0),IFERROR(VLOOKUP($B227,'Privacy Analyst Evaluation'!$A$46:$F$120,6,0),""))&amp;""</f>
        <v/>
      </c>
      <c r="G227" s="245"/>
      <c r="H227" s="66" t="str">
        <f>IFERROR(IF($H226+1&gt;'(backend scoring)'!$Q$335,"",$H226+1),"")</f>
        <v/>
      </c>
      <c r="I227" s="66" t="e">
        <f t="array" aca="1" ref="I227" ca="1">_xludf.XLOOKUP($H227,'(backend scoring)'!$S$2:$S$333,'(backend scoring)'!$A$2:$A$333,"")</f>
        <v>#NAME?</v>
      </c>
      <c r="J227" s="66" t="str">
        <f ca="1">IFERROR(VLOOKUP($I227,'Institution Evaluation'!$A$55:$F$345,2,0),IFERROR(VLOOKUP($I227,'Privacy Analyst Evaluation'!$A$46:$F$120,2,0),""))</f>
        <v/>
      </c>
      <c r="K227" s="66" t="str">
        <f ca="1">IFERROR(VLOOKUP($I227,'Institution Evaluation'!$A$55:$F$345,3,0),IFERROR(VLOOKUP($I227,'Privacy Analyst Evaluation'!$A$46:$F$120,3,0),""))&amp;""</f>
        <v/>
      </c>
      <c r="L227" s="66" t="str">
        <f ca="1">IFERROR(VLOOKUP($I227,'Institution Evaluation'!$A$55:$F$345,4,0),IFERROR(VLOOKUP($I227,'Privacy Analyst Evaluation'!$A$46:$F$120,4,0),""))&amp;""</f>
        <v/>
      </c>
      <c r="M227" s="66" t="str">
        <f ca="1">IFERROR(VLOOKUP($I227,'Institution Evaluation'!$A$55:$F$345,6,0),IFERROR(VLOOKUP($I227,'Privacy Analyst Evaluation'!$A$46:$F$120,6,0),""))&amp;""</f>
        <v/>
      </c>
    </row>
    <row r="228" spans="1:13" ht="15.75" customHeight="1" x14ac:dyDescent="0.2">
      <c r="A228" s="66" t="str">
        <f>IFERROR(IF($A227+1&gt;'(backend scoring)'!$T$335,"",$A227+1),"")</f>
        <v/>
      </c>
      <c r="B228" s="66" t="e">
        <f t="array" aca="1" ref="B228" ca="1">_xludf.XLOOKUP($A228,'(backend scoring)'!$V$2:$V$333,'(backend scoring)'!$A$2:$A$333,"")</f>
        <v>#NAME?</v>
      </c>
      <c r="C228" s="66" t="str">
        <f ca="1">IFERROR(VLOOKUP($B228,'Institution Evaluation'!$A$55:$F$345,2,0),IFERROR(VLOOKUP($B228,'Privacy Analyst Evaluation'!$A$46:$F$120,2,0),""))&amp;""</f>
        <v/>
      </c>
      <c r="D228" s="66" t="str">
        <f ca="1">IFERROR(VLOOKUP($B228,'Institution Evaluation'!$A$55:$F$345,3,0),IFERROR(VLOOKUP($B228,'Privacy Analyst Evaluation'!$A$46:$F$120,3,0),""))&amp;""</f>
        <v/>
      </c>
      <c r="E228" s="66" t="str">
        <f ca="1">IFERROR(VLOOKUP($B228,'Institution Evaluation'!$A$55:$F$345,4,0),IFERROR(VLOOKUP($B228,'Privacy Analyst Evaluation'!$A$46:$F$120,4,0),""))&amp;""</f>
        <v/>
      </c>
      <c r="F228" s="66" t="str">
        <f ca="1">IFERROR(VLOOKUP($B228,'Institution Evaluation'!$A$55:$F$345,6,0),IFERROR(VLOOKUP($B228,'Privacy Analyst Evaluation'!$A$46:$F$120,6,0),""))&amp;""</f>
        <v/>
      </c>
      <c r="G228" s="245"/>
      <c r="H228" s="66" t="str">
        <f>IFERROR(IF($H227+1&gt;'(backend scoring)'!$Q$335,"",$H227+1),"")</f>
        <v/>
      </c>
      <c r="I228" s="66" t="e">
        <f t="array" aca="1" ref="I228" ca="1">_xludf.XLOOKUP($H228,'(backend scoring)'!$S$2:$S$333,'(backend scoring)'!$A$2:$A$333,"")</f>
        <v>#NAME?</v>
      </c>
      <c r="J228" s="66" t="str">
        <f ca="1">IFERROR(VLOOKUP($I228,'Institution Evaluation'!$A$55:$F$345,2,0),IFERROR(VLOOKUP($I228,'Privacy Analyst Evaluation'!$A$46:$F$120,2,0),""))</f>
        <v/>
      </c>
      <c r="K228" s="66" t="str">
        <f ca="1">IFERROR(VLOOKUP($I228,'Institution Evaluation'!$A$55:$F$345,3,0),IFERROR(VLOOKUP($I228,'Privacy Analyst Evaluation'!$A$46:$F$120,3,0),""))&amp;""</f>
        <v/>
      </c>
      <c r="L228" s="66" t="str">
        <f ca="1">IFERROR(VLOOKUP($I228,'Institution Evaluation'!$A$55:$F$345,4,0),IFERROR(VLOOKUP($I228,'Privacy Analyst Evaluation'!$A$46:$F$120,4,0),""))&amp;""</f>
        <v/>
      </c>
      <c r="M228" s="66" t="str">
        <f ca="1">IFERROR(VLOOKUP($I228,'Institution Evaluation'!$A$55:$F$345,6,0),IFERROR(VLOOKUP($I228,'Privacy Analyst Evaluation'!$A$46:$F$120,6,0),""))&amp;""</f>
        <v/>
      </c>
    </row>
    <row r="229" spans="1:13" ht="15.75" customHeight="1" x14ac:dyDescent="0.2">
      <c r="A229" s="66" t="str">
        <f>IFERROR(IF($A228+1&gt;'(backend scoring)'!$T$335,"",$A228+1),"")</f>
        <v/>
      </c>
      <c r="B229" s="66" t="e">
        <f t="array" aca="1" ref="B229" ca="1">_xludf.XLOOKUP($A229,'(backend scoring)'!$V$2:$V$333,'(backend scoring)'!$A$2:$A$333,"")</f>
        <v>#NAME?</v>
      </c>
      <c r="C229" s="66" t="str">
        <f ca="1">IFERROR(VLOOKUP($B229,'Institution Evaluation'!$A$55:$F$345,2,0),IFERROR(VLOOKUP($B229,'Privacy Analyst Evaluation'!$A$46:$F$120,2,0),""))&amp;""</f>
        <v/>
      </c>
      <c r="D229" s="66" t="str">
        <f ca="1">IFERROR(VLOOKUP($B229,'Institution Evaluation'!$A$55:$F$345,3,0),IFERROR(VLOOKUP($B229,'Privacy Analyst Evaluation'!$A$46:$F$120,3,0),""))&amp;""</f>
        <v/>
      </c>
      <c r="E229" s="66" t="str">
        <f ca="1">IFERROR(VLOOKUP($B229,'Institution Evaluation'!$A$55:$F$345,4,0),IFERROR(VLOOKUP($B229,'Privacy Analyst Evaluation'!$A$46:$F$120,4,0),""))&amp;""</f>
        <v/>
      </c>
      <c r="F229" s="66" t="str">
        <f ca="1">IFERROR(VLOOKUP($B229,'Institution Evaluation'!$A$55:$F$345,6,0),IFERROR(VLOOKUP($B229,'Privacy Analyst Evaluation'!$A$46:$F$120,6,0),""))&amp;""</f>
        <v/>
      </c>
      <c r="G229" s="245"/>
      <c r="H229" s="66" t="str">
        <f>IFERROR(IF($H228+1&gt;'(backend scoring)'!$Q$335,"",$H228+1),"")</f>
        <v/>
      </c>
      <c r="I229" s="66" t="e">
        <f t="array" aca="1" ref="I229" ca="1">_xludf.XLOOKUP($H229,'(backend scoring)'!$S$2:$S$333,'(backend scoring)'!$A$2:$A$333,"")</f>
        <v>#NAME?</v>
      </c>
      <c r="J229" s="66" t="str">
        <f ca="1">IFERROR(VLOOKUP($I229,'Institution Evaluation'!$A$55:$F$345,2,0),IFERROR(VLOOKUP($I229,'Privacy Analyst Evaluation'!$A$46:$F$120,2,0),""))</f>
        <v/>
      </c>
      <c r="K229" s="66" t="str">
        <f ca="1">IFERROR(VLOOKUP($I229,'Institution Evaluation'!$A$55:$F$345,3,0),IFERROR(VLOOKUP($I229,'Privacy Analyst Evaluation'!$A$46:$F$120,3,0),""))&amp;""</f>
        <v/>
      </c>
      <c r="L229" s="66" t="str">
        <f ca="1">IFERROR(VLOOKUP($I229,'Institution Evaluation'!$A$55:$F$345,4,0),IFERROR(VLOOKUP($I229,'Privacy Analyst Evaluation'!$A$46:$F$120,4,0),""))&amp;""</f>
        <v/>
      </c>
      <c r="M229" s="66" t="str">
        <f ca="1">IFERROR(VLOOKUP($I229,'Institution Evaluation'!$A$55:$F$345,6,0),IFERROR(VLOOKUP($I229,'Privacy Analyst Evaluation'!$A$46:$F$120,6,0),""))&amp;""</f>
        <v/>
      </c>
    </row>
    <row r="230" spans="1:13" ht="15.75" customHeight="1" x14ac:dyDescent="0.2">
      <c r="A230" s="66" t="str">
        <f>IFERROR(IF($A229+1&gt;'(backend scoring)'!$T$335,"",$A229+1),"")</f>
        <v/>
      </c>
      <c r="B230" s="66" t="e">
        <f t="array" aca="1" ref="B230" ca="1">_xludf.XLOOKUP($A230,'(backend scoring)'!$V$2:$V$333,'(backend scoring)'!$A$2:$A$333,"")</f>
        <v>#NAME?</v>
      </c>
      <c r="C230" s="66" t="str">
        <f ca="1">IFERROR(VLOOKUP($B230,'Institution Evaluation'!$A$55:$F$345,2,0),IFERROR(VLOOKUP($B230,'Privacy Analyst Evaluation'!$A$46:$F$120,2,0),""))&amp;""</f>
        <v/>
      </c>
      <c r="D230" s="66" t="str">
        <f ca="1">IFERROR(VLOOKUP($B230,'Institution Evaluation'!$A$55:$F$345,3,0),IFERROR(VLOOKUP($B230,'Privacy Analyst Evaluation'!$A$46:$F$120,3,0),""))&amp;""</f>
        <v/>
      </c>
      <c r="E230" s="66" t="str">
        <f ca="1">IFERROR(VLOOKUP($B230,'Institution Evaluation'!$A$55:$F$345,4,0),IFERROR(VLOOKUP($B230,'Privacy Analyst Evaluation'!$A$46:$F$120,4,0),""))&amp;""</f>
        <v/>
      </c>
      <c r="F230" s="66" t="str">
        <f ca="1">IFERROR(VLOOKUP($B230,'Institution Evaluation'!$A$55:$F$345,6,0),IFERROR(VLOOKUP($B230,'Privacy Analyst Evaluation'!$A$46:$F$120,6,0),""))&amp;""</f>
        <v/>
      </c>
      <c r="G230" s="245"/>
      <c r="H230" s="66" t="str">
        <f>IFERROR(IF($H229+1&gt;'(backend scoring)'!$Q$335,"",$H229+1),"")</f>
        <v/>
      </c>
      <c r="I230" s="66" t="e">
        <f t="array" aca="1" ref="I230" ca="1">_xludf.XLOOKUP($H230,'(backend scoring)'!$S$2:$S$333,'(backend scoring)'!$A$2:$A$333,"")</f>
        <v>#NAME?</v>
      </c>
      <c r="J230" s="66" t="str">
        <f ca="1">IFERROR(VLOOKUP($I230,'Institution Evaluation'!$A$55:$F$345,2,0),IFERROR(VLOOKUP($I230,'Privacy Analyst Evaluation'!$A$46:$F$120,2,0),""))</f>
        <v/>
      </c>
      <c r="K230" s="66" t="str">
        <f ca="1">IFERROR(VLOOKUP($I230,'Institution Evaluation'!$A$55:$F$345,3,0),IFERROR(VLOOKUP($I230,'Privacy Analyst Evaluation'!$A$46:$F$120,3,0),""))&amp;""</f>
        <v/>
      </c>
      <c r="L230" s="66" t="str">
        <f ca="1">IFERROR(VLOOKUP($I230,'Institution Evaluation'!$A$55:$F$345,4,0),IFERROR(VLOOKUP($I230,'Privacy Analyst Evaluation'!$A$46:$F$120,4,0),""))&amp;""</f>
        <v/>
      </c>
      <c r="M230" s="66" t="str">
        <f ca="1">IFERROR(VLOOKUP($I230,'Institution Evaluation'!$A$55:$F$345,6,0),IFERROR(VLOOKUP($I230,'Privacy Analyst Evaluation'!$A$46:$F$120,6,0),""))&amp;""</f>
        <v/>
      </c>
    </row>
    <row r="231" spans="1:13" ht="15.75" customHeight="1" x14ac:dyDescent="0.2">
      <c r="A231" s="66" t="str">
        <f>IFERROR(IF($A230+1&gt;'(backend scoring)'!$T$335,"",$A230+1),"")</f>
        <v/>
      </c>
      <c r="B231" s="66" t="e">
        <f t="array" aca="1" ref="B231" ca="1">_xludf.XLOOKUP($A231,'(backend scoring)'!$V$2:$V$333,'(backend scoring)'!$A$2:$A$333,"")</f>
        <v>#NAME?</v>
      </c>
      <c r="C231" s="66" t="str">
        <f ca="1">IFERROR(VLOOKUP($B231,'Institution Evaluation'!$A$55:$F$345,2,0),IFERROR(VLOOKUP($B231,'Privacy Analyst Evaluation'!$A$46:$F$120,2,0),""))&amp;""</f>
        <v/>
      </c>
      <c r="D231" s="66" t="str">
        <f ca="1">IFERROR(VLOOKUP($B231,'Institution Evaluation'!$A$55:$F$345,3,0),IFERROR(VLOOKUP($B231,'Privacy Analyst Evaluation'!$A$46:$F$120,3,0),""))&amp;""</f>
        <v/>
      </c>
      <c r="E231" s="66" t="str">
        <f ca="1">IFERROR(VLOOKUP($B231,'Institution Evaluation'!$A$55:$F$345,4,0),IFERROR(VLOOKUP($B231,'Privacy Analyst Evaluation'!$A$46:$F$120,4,0),""))&amp;""</f>
        <v/>
      </c>
      <c r="F231" s="66" t="str">
        <f ca="1">IFERROR(VLOOKUP($B231,'Institution Evaluation'!$A$55:$F$345,6,0),IFERROR(VLOOKUP($B231,'Privacy Analyst Evaluation'!$A$46:$F$120,6,0),""))&amp;""</f>
        <v/>
      </c>
      <c r="G231" s="245"/>
      <c r="H231" s="66" t="str">
        <f>IFERROR(IF($H230+1&gt;'(backend scoring)'!$Q$335,"",$H230+1),"")</f>
        <v/>
      </c>
      <c r="I231" s="66" t="e">
        <f t="array" aca="1" ref="I231" ca="1">_xludf.XLOOKUP($H231,'(backend scoring)'!$S$2:$S$333,'(backend scoring)'!$A$2:$A$333,"")</f>
        <v>#NAME?</v>
      </c>
      <c r="J231" s="66" t="str">
        <f ca="1">IFERROR(VLOOKUP($I231,'Institution Evaluation'!$A$55:$F$345,2,0),IFERROR(VLOOKUP($I231,'Privacy Analyst Evaluation'!$A$46:$F$120,2,0),""))</f>
        <v/>
      </c>
      <c r="K231" s="66" t="str">
        <f ca="1">IFERROR(VLOOKUP($I231,'Institution Evaluation'!$A$55:$F$345,3,0),IFERROR(VLOOKUP($I231,'Privacy Analyst Evaluation'!$A$46:$F$120,3,0),""))&amp;""</f>
        <v/>
      </c>
      <c r="L231" s="66" t="str">
        <f ca="1">IFERROR(VLOOKUP($I231,'Institution Evaluation'!$A$55:$F$345,4,0),IFERROR(VLOOKUP($I231,'Privacy Analyst Evaluation'!$A$46:$F$120,4,0),""))&amp;""</f>
        <v/>
      </c>
      <c r="M231" s="66" t="str">
        <f ca="1">IFERROR(VLOOKUP($I231,'Institution Evaluation'!$A$55:$F$345,6,0),IFERROR(VLOOKUP($I231,'Privacy Analyst Evaluation'!$A$46:$F$120,6,0),""))&amp;""</f>
        <v/>
      </c>
    </row>
    <row r="232" spans="1:13" ht="15.75" customHeight="1" x14ac:dyDescent="0.2">
      <c r="A232" s="66" t="str">
        <f>IFERROR(IF($A231+1&gt;'(backend scoring)'!$T$335,"",$A231+1),"")</f>
        <v/>
      </c>
      <c r="B232" s="66" t="e">
        <f t="array" aca="1" ref="B232" ca="1">_xludf.XLOOKUP($A232,'(backend scoring)'!$V$2:$V$333,'(backend scoring)'!$A$2:$A$333,"")</f>
        <v>#NAME?</v>
      </c>
      <c r="C232" s="66" t="str">
        <f ca="1">IFERROR(VLOOKUP($B232,'Institution Evaluation'!$A$55:$F$345,2,0),IFERROR(VLOOKUP($B232,'Privacy Analyst Evaluation'!$A$46:$F$120,2,0),""))&amp;""</f>
        <v/>
      </c>
      <c r="D232" s="66" t="str">
        <f ca="1">IFERROR(VLOOKUP($B232,'Institution Evaluation'!$A$55:$F$345,3,0),IFERROR(VLOOKUP($B232,'Privacy Analyst Evaluation'!$A$46:$F$120,3,0),""))&amp;""</f>
        <v/>
      </c>
      <c r="E232" s="66" t="str">
        <f ca="1">IFERROR(VLOOKUP($B232,'Institution Evaluation'!$A$55:$F$345,4,0),IFERROR(VLOOKUP($B232,'Privacy Analyst Evaluation'!$A$46:$F$120,4,0),""))&amp;""</f>
        <v/>
      </c>
      <c r="F232" s="66" t="str">
        <f ca="1">IFERROR(VLOOKUP($B232,'Institution Evaluation'!$A$55:$F$345,6,0),IFERROR(VLOOKUP($B232,'Privacy Analyst Evaluation'!$A$46:$F$120,6,0),""))&amp;""</f>
        <v/>
      </c>
      <c r="G232" s="245"/>
      <c r="H232" s="66" t="str">
        <f>IFERROR(IF($H231+1&gt;'(backend scoring)'!$Q$335,"",$H231+1),"")</f>
        <v/>
      </c>
      <c r="I232" s="66" t="e">
        <f t="array" aca="1" ref="I232" ca="1">_xludf.XLOOKUP($H232,'(backend scoring)'!$S$2:$S$333,'(backend scoring)'!$A$2:$A$333,"")</f>
        <v>#NAME?</v>
      </c>
      <c r="J232" s="66" t="str">
        <f ca="1">IFERROR(VLOOKUP($I232,'Institution Evaluation'!$A$55:$F$345,2,0),IFERROR(VLOOKUP($I232,'Privacy Analyst Evaluation'!$A$46:$F$120,2,0),""))</f>
        <v/>
      </c>
      <c r="K232" s="66" t="str">
        <f ca="1">IFERROR(VLOOKUP($I232,'Institution Evaluation'!$A$55:$F$345,3,0),IFERROR(VLOOKUP($I232,'Privacy Analyst Evaluation'!$A$46:$F$120,3,0),""))&amp;""</f>
        <v/>
      </c>
      <c r="L232" s="66" t="str">
        <f ca="1">IFERROR(VLOOKUP($I232,'Institution Evaluation'!$A$55:$F$345,4,0),IFERROR(VLOOKUP($I232,'Privacy Analyst Evaluation'!$A$46:$F$120,4,0),""))&amp;""</f>
        <v/>
      </c>
      <c r="M232" s="66" t="str">
        <f ca="1">IFERROR(VLOOKUP($I232,'Institution Evaluation'!$A$55:$F$345,6,0),IFERROR(VLOOKUP($I232,'Privacy Analyst Evaluation'!$A$46:$F$120,6,0),""))&amp;""</f>
        <v/>
      </c>
    </row>
    <row r="233" spans="1:13" ht="15.75" customHeight="1" x14ac:dyDescent="0.2">
      <c r="A233" s="66" t="str">
        <f>IFERROR(IF($A232+1&gt;'(backend scoring)'!$T$335,"",$A232+1),"")</f>
        <v/>
      </c>
      <c r="B233" s="66" t="e">
        <f t="array" aca="1" ref="B233" ca="1">_xludf.XLOOKUP($A233,'(backend scoring)'!$V$2:$V$333,'(backend scoring)'!$A$2:$A$333,"")</f>
        <v>#NAME?</v>
      </c>
      <c r="C233" s="66" t="str">
        <f ca="1">IFERROR(VLOOKUP($B233,'Institution Evaluation'!$A$55:$F$345,2,0),IFERROR(VLOOKUP($B233,'Privacy Analyst Evaluation'!$A$46:$F$120,2,0),""))&amp;""</f>
        <v/>
      </c>
      <c r="D233" s="66" t="str">
        <f ca="1">IFERROR(VLOOKUP($B233,'Institution Evaluation'!$A$55:$F$345,3,0),IFERROR(VLOOKUP($B233,'Privacy Analyst Evaluation'!$A$46:$F$120,3,0),""))&amp;""</f>
        <v/>
      </c>
      <c r="E233" s="66" t="str">
        <f ca="1">IFERROR(VLOOKUP($B233,'Institution Evaluation'!$A$55:$F$345,4,0),IFERROR(VLOOKUP($B233,'Privacy Analyst Evaluation'!$A$46:$F$120,4,0),""))&amp;""</f>
        <v/>
      </c>
      <c r="F233" s="66" t="str">
        <f ca="1">IFERROR(VLOOKUP($B233,'Institution Evaluation'!$A$55:$F$345,6,0),IFERROR(VLOOKUP($B233,'Privacy Analyst Evaluation'!$A$46:$F$120,6,0),""))&amp;""</f>
        <v/>
      </c>
      <c r="G233" s="245"/>
      <c r="H233" s="66" t="str">
        <f>IFERROR(IF($H232+1&gt;'(backend scoring)'!$Q$335,"",$H232+1),"")</f>
        <v/>
      </c>
      <c r="I233" s="66" t="e">
        <f t="array" aca="1" ref="I233" ca="1">_xludf.XLOOKUP($H233,'(backend scoring)'!$S$2:$S$333,'(backend scoring)'!$A$2:$A$333,"")</f>
        <v>#NAME?</v>
      </c>
      <c r="J233" s="66" t="str">
        <f ca="1">IFERROR(VLOOKUP($I233,'Institution Evaluation'!$A$55:$F$345,2,0),IFERROR(VLOOKUP($I233,'Privacy Analyst Evaluation'!$A$46:$F$120,2,0),""))</f>
        <v/>
      </c>
      <c r="K233" s="66" t="str">
        <f ca="1">IFERROR(VLOOKUP($I233,'Institution Evaluation'!$A$55:$F$345,3,0),IFERROR(VLOOKUP($I233,'Privacy Analyst Evaluation'!$A$46:$F$120,3,0),""))&amp;""</f>
        <v/>
      </c>
      <c r="L233" s="66" t="str">
        <f ca="1">IFERROR(VLOOKUP($I233,'Institution Evaluation'!$A$55:$F$345,4,0),IFERROR(VLOOKUP($I233,'Privacy Analyst Evaluation'!$A$46:$F$120,4,0),""))&amp;""</f>
        <v/>
      </c>
      <c r="M233" s="66" t="str">
        <f ca="1">IFERROR(VLOOKUP($I233,'Institution Evaluation'!$A$55:$F$345,6,0),IFERROR(VLOOKUP($I233,'Privacy Analyst Evaluation'!$A$46:$F$120,6,0),""))&amp;""</f>
        <v/>
      </c>
    </row>
    <row r="234" spans="1:13" ht="15.75" customHeight="1" x14ac:dyDescent="0.2">
      <c r="A234" s="66" t="str">
        <f>IFERROR(IF($A233+1&gt;'(backend scoring)'!$T$335,"",$A233+1),"")</f>
        <v/>
      </c>
      <c r="B234" s="66" t="e">
        <f t="array" aca="1" ref="B234" ca="1">_xludf.XLOOKUP($A234,'(backend scoring)'!$V$2:$V$333,'(backend scoring)'!$A$2:$A$333,"")</f>
        <v>#NAME?</v>
      </c>
      <c r="C234" s="66" t="str">
        <f ca="1">IFERROR(VLOOKUP($B234,'Institution Evaluation'!$A$55:$F$345,2,0),IFERROR(VLOOKUP($B234,'Privacy Analyst Evaluation'!$A$46:$F$120,2,0),""))&amp;""</f>
        <v/>
      </c>
      <c r="D234" s="66" t="str">
        <f ca="1">IFERROR(VLOOKUP($B234,'Institution Evaluation'!$A$55:$F$345,3,0),IFERROR(VLOOKUP($B234,'Privacy Analyst Evaluation'!$A$46:$F$120,3,0),""))&amp;""</f>
        <v/>
      </c>
      <c r="E234" s="66" t="str">
        <f ca="1">IFERROR(VLOOKUP($B234,'Institution Evaluation'!$A$55:$F$345,4,0),IFERROR(VLOOKUP($B234,'Privacy Analyst Evaluation'!$A$46:$F$120,4,0),""))&amp;""</f>
        <v/>
      </c>
      <c r="F234" s="66" t="str">
        <f ca="1">IFERROR(VLOOKUP($B234,'Institution Evaluation'!$A$55:$F$345,6,0),IFERROR(VLOOKUP($B234,'Privacy Analyst Evaluation'!$A$46:$F$120,6,0),""))&amp;""</f>
        <v/>
      </c>
      <c r="G234" s="245"/>
      <c r="H234" s="66" t="str">
        <f>IFERROR(IF($H233+1&gt;'(backend scoring)'!$Q$335,"",$H233+1),"")</f>
        <v/>
      </c>
      <c r="I234" s="66" t="e">
        <f t="array" aca="1" ref="I234" ca="1">_xludf.XLOOKUP($H234,'(backend scoring)'!$S$2:$S$333,'(backend scoring)'!$A$2:$A$333,"")</f>
        <v>#NAME?</v>
      </c>
      <c r="J234" s="66" t="str">
        <f ca="1">IFERROR(VLOOKUP($I234,'Institution Evaluation'!$A$55:$F$345,2,0),IFERROR(VLOOKUP($I234,'Privacy Analyst Evaluation'!$A$46:$F$120,2,0),""))</f>
        <v/>
      </c>
      <c r="K234" s="66" t="str">
        <f ca="1">IFERROR(VLOOKUP($I234,'Institution Evaluation'!$A$55:$F$345,3,0),IFERROR(VLOOKUP($I234,'Privacy Analyst Evaluation'!$A$46:$F$120,3,0),""))&amp;""</f>
        <v/>
      </c>
      <c r="L234" s="66" t="str">
        <f ca="1">IFERROR(VLOOKUP($I234,'Institution Evaluation'!$A$55:$F$345,4,0),IFERROR(VLOOKUP($I234,'Privacy Analyst Evaluation'!$A$46:$F$120,4,0),""))&amp;""</f>
        <v/>
      </c>
      <c r="M234" s="66" t="str">
        <f ca="1">IFERROR(VLOOKUP($I234,'Institution Evaluation'!$A$55:$F$345,6,0),IFERROR(VLOOKUP($I234,'Privacy Analyst Evaluation'!$A$46:$F$120,6,0),""))&amp;""</f>
        <v/>
      </c>
    </row>
    <row r="235" spans="1:13" ht="15.75" customHeight="1" x14ac:dyDescent="0.2">
      <c r="A235" s="66" t="str">
        <f>IFERROR(IF($A234+1&gt;'(backend scoring)'!$T$335,"",$A234+1),"")</f>
        <v/>
      </c>
      <c r="B235" s="66" t="e">
        <f t="array" aca="1" ref="B235" ca="1">_xludf.XLOOKUP($A235,'(backend scoring)'!$V$2:$V$333,'(backend scoring)'!$A$2:$A$333,"")</f>
        <v>#NAME?</v>
      </c>
      <c r="C235" s="66" t="str">
        <f ca="1">IFERROR(VLOOKUP($B235,'Institution Evaluation'!$A$55:$F$345,2,0),IFERROR(VLOOKUP($B235,'Privacy Analyst Evaluation'!$A$46:$F$120,2,0),""))&amp;""</f>
        <v/>
      </c>
      <c r="D235" s="66" t="str">
        <f ca="1">IFERROR(VLOOKUP($B235,'Institution Evaluation'!$A$55:$F$345,3,0),IFERROR(VLOOKUP($B235,'Privacy Analyst Evaluation'!$A$46:$F$120,3,0),""))&amp;""</f>
        <v/>
      </c>
      <c r="E235" s="66" t="str">
        <f ca="1">IFERROR(VLOOKUP($B235,'Institution Evaluation'!$A$55:$F$345,4,0),IFERROR(VLOOKUP($B235,'Privacy Analyst Evaluation'!$A$46:$F$120,4,0),""))&amp;""</f>
        <v/>
      </c>
      <c r="F235" s="66" t="str">
        <f ca="1">IFERROR(VLOOKUP($B235,'Institution Evaluation'!$A$55:$F$345,6,0),IFERROR(VLOOKUP($B235,'Privacy Analyst Evaluation'!$A$46:$F$120,6,0),""))&amp;""</f>
        <v/>
      </c>
      <c r="G235" s="245"/>
      <c r="H235" s="66" t="str">
        <f>IFERROR(IF($H234+1&gt;'(backend scoring)'!$Q$335,"",$H234+1),"")</f>
        <v/>
      </c>
      <c r="I235" s="66" t="e">
        <f t="array" aca="1" ref="I235" ca="1">_xludf.XLOOKUP($H235,'(backend scoring)'!$S$2:$S$333,'(backend scoring)'!$A$2:$A$333,"")</f>
        <v>#NAME?</v>
      </c>
      <c r="J235" s="66" t="str">
        <f ca="1">IFERROR(VLOOKUP($I235,'Institution Evaluation'!$A$55:$F$345,2,0),IFERROR(VLOOKUP($I235,'Privacy Analyst Evaluation'!$A$46:$F$120,2,0),""))</f>
        <v/>
      </c>
      <c r="K235" s="66" t="str">
        <f ca="1">IFERROR(VLOOKUP($I235,'Institution Evaluation'!$A$55:$F$345,3,0),IFERROR(VLOOKUP($I235,'Privacy Analyst Evaluation'!$A$46:$F$120,3,0),""))&amp;""</f>
        <v/>
      </c>
      <c r="L235" s="66" t="str">
        <f ca="1">IFERROR(VLOOKUP($I235,'Institution Evaluation'!$A$55:$F$345,4,0),IFERROR(VLOOKUP($I235,'Privacy Analyst Evaluation'!$A$46:$F$120,4,0),""))&amp;""</f>
        <v/>
      </c>
      <c r="M235" s="66" t="str">
        <f ca="1">IFERROR(VLOOKUP($I235,'Institution Evaluation'!$A$55:$F$345,6,0),IFERROR(VLOOKUP($I235,'Privacy Analyst Evaluation'!$A$46:$F$120,6,0),""))&amp;""</f>
        <v/>
      </c>
    </row>
    <row r="236" spans="1:13" ht="15.75" customHeight="1" x14ac:dyDescent="0.2">
      <c r="A236" s="66" t="str">
        <f>IFERROR(IF($A235+1&gt;'(backend scoring)'!$T$335,"",$A235+1),"")</f>
        <v/>
      </c>
      <c r="B236" s="66" t="e">
        <f t="array" aca="1" ref="B236" ca="1">_xludf.XLOOKUP($A236,'(backend scoring)'!$V$2:$V$333,'(backend scoring)'!$A$2:$A$333,"")</f>
        <v>#NAME?</v>
      </c>
      <c r="C236" s="66" t="str">
        <f ca="1">IFERROR(VLOOKUP($B236,'Institution Evaluation'!$A$55:$F$345,2,0),IFERROR(VLOOKUP($B236,'Privacy Analyst Evaluation'!$A$46:$F$120,2,0),""))&amp;""</f>
        <v/>
      </c>
      <c r="D236" s="66" t="str">
        <f ca="1">IFERROR(VLOOKUP($B236,'Institution Evaluation'!$A$55:$F$345,3,0),IFERROR(VLOOKUP($B236,'Privacy Analyst Evaluation'!$A$46:$F$120,3,0),""))&amp;""</f>
        <v/>
      </c>
      <c r="E236" s="66" t="str">
        <f ca="1">IFERROR(VLOOKUP($B236,'Institution Evaluation'!$A$55:$F$345,4,0),IFERROR(VLOOKUP($B236,'Privacy Analyst Evaluation'!$A$46:$F$120,4,0),""))&amp;""</f>
        <v/>
      </c>
      <c r="F236" s="66" t="str">
        <f ca="1">IFERROR(VLOOKUP($B236,'Institution Evaluation'!$A$55:$F$345,6,0),IFERROR(VLOOKUP($B236,'Privacy Analyst Evaluation'!$A$46:$F$120,6,0),""))&amp;""</f>
        <v/>
      </c>
      <c r="G236" s="245"/>
      <c r="H236" s="66" t="str">
        <f>IFERROR(IF($H235+1&gt;'(backend scoring)'!$Q$335,"",$H235+1),"")</f>
        <v/>
      </c>
      <c r="I236" s="66" t="e">
        <f t="array" aca="1" ref="I236" ca="1">_xludf.XLOOKUP($H236,'(backend scoring)'!$S$2:$S$333,'(backend scoring)'!$A$2:$A$333,"")</f>
        <v>#NAME?</v>
      </c>
      <c r="J236" s="66" t="str">
        <f ca="1">IFERROR(VLOOKUP($I236,'Institution Evaluation'!$A$55:$F$345,2,0),IFERROR(VLOOKUP($I236,'Privacy Analyst Evaluation'!$A$46:$F$120,2,0),""))</f>
        <v/>
      </c>
      <c r="K236" s="66" t="str">
        <f ca="1">IFERROR(VLOOKUP($I236,'Institution Evaluation'!$A$55:$F$345,3,0),IFERROR(VLOOKUP($I236,'Privacy Analyst Evaluation'!$A$46:$F$120,3,0),""))&amp;""</f>
        <v/>
      </c>
      <c r="L236" s="66" t="str">
        <f ca="1">IFERROR(VLOOKUP($I236,'Institution Evaluation'!$A$55:$F$345,4,0),IFERROR(VLOOKUP($I236,'Privacy Analyst Evaluation'!$A$46:$F$120,4,0),""))&amp;""</f>
        <v/>
      </c>
      <c r="M236" s="66" t="str">
        <f ca="1">IFERROR(VLOOKUP($I236,'Institution Evaluation'!$A$55:$F$345,6,0),IFERROR(VLOOKUP($I236,'Privacy Analyst Evaluation'!$A$46:$F$120,6,0),""))&amp;""</f>
        <v/>
      </c>
    </row>
    <row r="237" spans="1:13" ht="15.75" customHeight="1" x14ac:dyDescent="0.2">
      <c r="A237" s="66" t="str">
        <f>IFERROR(IF($A236+1&gt;'(backend scoring)'!$T$335,"",$A236+1),"")</f>
        <v/>
      </c>
      <c r="B237" s="66" t="e">
        <f t="array" aca="1" ref="B237" ca="1">_xludf.XLOOKUP($A237,'(backend scoring)'!$V$2:$V$333,'(backend scoring)'!$A$2:$A$333,"")</f>
        <v>#NAME?</v>
      </c>
      <c r="C237" s="66" t="str">
        <f ca="1">IFERROR(VLOOKUP($B237,'Institution Evaluation'!$A$55:$F$345,2,0),IFERROR(VLOOKUP($B237,'Privacy Analyst Evaluation'!$A$46:$F$120,2,0),""))&amp;""</f>
        <v/>
      </c>
      <c r="D237" s="66" t="str">
        <f ca="1">IFERROR(VLOOKUP($B237,'Institution Evaluation'!$A$55:$F$345,3,0),IFERROR(VLOOKUP($B237,'Privacy Analyst Evaluation'!$A$46:$F$120,3,0),""))&amp;""</f>
        <v/>
      </c>
      <c r="E237" s="66" t="str">
        <f ca="1">IFERROR(VLOOKUP($B237,'Institution Evaluation'!$A$55:$F$345,4,0),IFERROR(VLOOKUP($B237,'Privacy Analyst Evaluation'!$A$46:$F$120,4,0),""))&amp;""</f>
        <v/>
      </c>
      <c r="F237" s="66" t="str">
        <f ca="1">IFERROR(VLOOKUP($B237,'Institution Evaluation'!$A$55:$F$345,6,0),IFERROR(VLOOKUP($B237,'Privacy Analyst Evaluation'!$A$46:$F$120,6,0),""))&amp;""</f>
        <v/>
      </c>
      <c r="G237" s="245"/>
      <c r="H237" s="66" t="str">
        <f>IFERROR(IF($H236+1&gt;'(backend scoring)'!$Q$335,"",$H236+1),"")</f>
        <v/>
      </c>
      <c r="I237" s="66" t="e">
        <f t="array" aca="1" ref="I237" ca="1">_xludf.XLOOKUP($H237,'(backend scoring)'!$S$2:$S$333,'(backend scoring)'!$A$2:$A$333,"")</f>
        <v>#NAME?</v>
      </c>
      <c r="J237" s="66" t="str">
        <f ca="1">IFERROR(VLOOKUP($I237,'Institution Evaluation'!$A$55:$F$345,2,0),IFERROR(VLOOKUP($I237,'Privacy Analyst Evaluation'!$A$46:$F$120,2,0),""))</f>
        <v/>
      </c>
      <c r="K237" s="66" t="str">
        <f ca="1">IFERROR(VLOOKUP($I237,'Institution Evaluation'!$A$55:$F$345,3,0),IFERROR(VLOOKUP($I237,'Privacy Analyst Evaluation'!$A$46:$F$120,3,0),""))&amp;""</f>
        <v/>
      </c>
      <c r="L237" s="66" t="str">
        <f ca="1">IFERROR(VLOOKUP($I237,'Institution Evaluation'!$A$55:$F$345,4,0),IFERROR(VLOOKUP($I237,'Privacy Analyst Evaluation'!$A$46:$F$120,4,0),""))&amp;""</f>
        <v/>
      </c>
      <c r="M237" s="66" t="str">
        <f ca="1">IFERROR(VLOOKUP($I237,'Institution Evaluation'!$A$55:$F$345,6,0),IFERROR(VLOOKUP($I237,'Privacy Analyst Evaluation'!$A$46:$F$120,6,0),""))&amp;""</f>
        <v/>
      </c>
    </row>
    <row r="238" spans="1:13" ht="15.75" customHeight="1" x14ac:dyDescent="0.2">
      <c r="A238" s="66" t="str">
        <f>IFERROR(IF($A237+1&gt;'(backend scoring)'!$T$335,"",$A237+1),"")</f>
        <v/>
      </c>
      <c r="B238" s="66" t="e">
        <f t="array" aca="1" ref="B238" ca="1">_xludf.XLOOKUP($A238,'(backend scoring)'!$V$2:$V$333,'(backend scoring)'!$A$2:$A$333,"")</f>
        <v>#NAME?</v>
      </c>
      <c r="C238" s="66" t="str">
        <f ca="1">IFERROR(VLOOKUP($B238,'Institution Evaluation'!$A$55:$F$345,2,0),IFERROR(VLOOKUP($B238,'Privacy Analyst Evaluation'!$A$46:$F$120,2,0),""))&amp;""</f>
        <v/>
      </c>
      <c r="D238" s="66" t="str">
        <f ca="1">IFERROR(VLOOKUP($B238,'Institution Evaluation'!$A$55:$F$345,3,0),IFERROR(VLOOKUP($B238,'Privacy Analyst Evaluation'!$A$46:$F$120,3,0),""))&amp;""</f>
        <v/>
      </c>
      <c r="E238" s="66" t="str">
        <f ca="1">IFERROR(VLOOKUP($B238,'Institution Evaluation'!$A$55:$F$345,4,0),IFERROR(VLOOKUP($B238,'Privacy Analyst Evaluation'!$A$46:$F$120,4,0),""))&amp;""</f>
        <v/>
      </c>
      <c r="F238" s="66" t="str">
        <f ca="1">IFERROR(VLOOKUP($B238,'Institution Evaluation'!$A$55:$F$345,6,0),IFERROR(VLOOKUP($B238,'Privacy Analyst Evaluation'!$A$46:$F$120,6,0),""))&amp;""</f>
        <v/>
      </c>
      <c r="G238" s="245"/>
      <c r="H238" s="66" t="str">
        <f>IFERROR(IF($H237+1&gt;'(backend scoring)'!$Q$335,"",$H237+1),"")</f>
        <v/>
      </c>
      <c r="I238" s="66" t="e">
        <f t="array" aca="1" ref="I238" ca="1">_xludf.XLOOKUP($H238,'(backend scoring)'!$S$2:$S$333,'(backend scoring)'!$A$2:$A$333,"")</f>
        <v>#NAME?</v>
      </c>
      <c r="J238" s="66" t="str">
        <f ca="1">IFERROR(VLOOKUP($I238,'Institution Evaluation'!$A$55:$F$345,2,0),IFERROR(VLOOKUP($I238,'Privacy Analyst Evaluation'!$A$46:$F$120,2,0),""))</f>
        <v/>
      </c>
      <c r="K238" s="66" t="str">
        <f ca="1">IFERROR(VLOOKUP($I238,'Institution Evaluation'!$A$55:$F$345,3,0),IFERROR(VLOOKUP($I238,'Privacy Analyst Evaluation'!$A$46:$F$120,3,0),""))&amp;""</f>
        <v/>
      </c>
      <c r="L238" s="66" t="str">
        <f ca="1">IFERROR(VLOOKUP($I238,'Institution Evaluation'!$A$55:$F$345,4,0),IFERROR(VLOOKUP($I238,'Privacy Analyst Evaluation'!$A$46:$F$120,4,0),""))&amp;""</f>
        <v/>
      </c>
      <c r="M238" s="66" t="str">
        <f ca="1">IFERROR(VLOOKUP($I238,'Institution Evaluation'!$A$55:$F$345,6,0),IFERROR(VLOOKUP($I238,'Privacy Analyst Evaluation'!$A$46:$F$120,6,0),""))&amp;""</f>
        <v/>
      </c>
    </row>
    <row r="239" spans="1:13" ht="15.75" customHeight="1" x14ac:dyDescent="0.2">
      <c r="A239" s="66" t="str">
        <f>IFERROR(IF($A238+1&gt;'(backend scoring)'!$T$335,"",$A238+1),"")</f>
        <v/>
      </c>
      <c r="B239" s="66" t="e">
        <f t="array" aca="1" ref="B239" ca="1">_xludf.XLOOKUP($A239,'(backend scoring)'!$V$2:$V$333,'(backend scoring)'!$A$2:$A$333,"")</f>
        <v>#NAME?</v>
      </c>
      <c r="C239" s="66" t="str">
        <f ca="1">IFERROR(VLOOKUP($B239,'Institution Evaluation'!$A$55:$F$345,2,0),IFERROR(VLOOKUP($B239,'Privacy Analyst Evaluation'!$A$46:$F$120,2,0),""))&amp;""</f>
        <v/>
      </c>
      <c r="D239" s="66" t="str">
        <f ca="1">IFERROR(VLOOKUP($B239,'Institution Evaluation'!$A$55:$F$345,3,0),IFERROR(VLOOKUP($B239,'Privacy Analyst Evaluation'!$A$46:$F$120,3,0),""))&amp;""</f>
        <v/>
      </c>
      <c r="E239" s="66" t="str">
        <f ca="1">IFERROR(VLOOKUP($B239,'Institution Evaluation'!$A$55:$F$345,4,0),IFERROR(VLOOKUP($B239,'Privacy Analyst Evaluation'!$A$46:$F$120,4,0),""))&amp;""</f>
        <v/>
      </c>
      <c r="F239" s="66" t="str">
        <f ca="1">IFERROR(VLOOKUP($B239,'Institution Evaluation'!$A$55:$F$345,6,0),IFERROR(VLOOKUP($B239,'Privacy Analyst Evaluation'!$A$46:$F$120,6,0),""))&amp;""</f>
        <v/>
      </c>
      <c r="G239" s="245"/>
      <c r="H239" s="66" t="str">
        <f>IFERROR(IF($H238+1&gt;'(backend scoring)'!$Q$335,"",$H238+1),"")</f>
        <v/>
      </c>
      <c r="I239" s="66" t="e">
        <f t="array" aca="1" ref="I239" ca="1">_xludf.XLOOKUP($H239,'(backend scoring)'!$S$2:$S$333,'(backend scoring)'!$A$2:$A$333,"")</f>
        <v>#NAME?</v>
      </c>
      <c r="J239" s="66" t="str">
        <f ca="1">IFERROR(VLOOKUP($I239,'Institution Evaluation'!$A$55:$F$345,2,0),IFERROR(VLOOKUP($I239,'Privacy Analyst Evaluation'!$A$46:$F$120,2,0),""))</f>
        <v/>
      </c>
      <c r="K239" s="66" t="str">
        <f ca="1">IFERROR(VLOOKUP($I239,'Institution Evaluation'!$A$55:$F$345,3,0),IFERROR(VLOOKUP($I239,'Privacy Analyst Evaluation'!$A$46:$F$120,3,0),""))&amp;""</f>
        <v/>
      </c>
      <c r="L239" s="66" t="str">
        <f ca="1">IFERROR(VLOOKUP($I239,'Institution Evaluation'!$A$55:$F$345,4,0),IFERROR(VLOOKUP($I239,'Privacy Analyst Evaluation'!$A$46:$F$120,4,0),""))&amp;""</f>
        <v/>
      </c>
      <c r="M239" s="66" t="str">
        <f ca="1">IFERROR(VLOOKUP($I239,'Institution Evaluation'!$A$55:$F$345,6,0),IFERROR(VLOOKUP($I239,'Privacy Analyst Evaluation'!$A$46:$F$120,6,0),""))&amp;""</f>
        <v/>
      </c>
    </row>
    <row r="240" spans="1:13" ht="15.75" customHeight="1" x14ac:dyDescent="0.2">
      <c r="A240" s="66" t="str">
        <f>IFERROR(IF($A239+1&gt;'(backend scoring)'!$T$335,"",$A239+1),"")</f>
        <v/>
      </c>
      <c r="B240" s="66" t="e">
        <f t="array" aca="1" ref="B240" ca="1">_xludf.XLOOKUP($A240,'(backend scoring)'!$V$2:$V$333,'(backend scoring)'!$A$2:$A$333,"")</f>
        <v>#NAME?</v>
      </c>
      <c r="C240" s="66" t="str">
        <f ca="1">IFERROR(VLOOKUP($B240,'Institution Evaluation'!$A$55:$F$345,2,0),IFERROR(VLOOKUP($B240,'Privacy Analyst Evaluation'!$A$46:$F$120,2,0),""))&amp;""</f>
        <v/>
      </c>
      <c r="D240" s="66" t="str">
        <f ca="1">IFERROR(VLOOKUP($B240,'Institution Evaluation'!$A$55:$F$345,3,0),IFERROR(VLOOKUP($B240,'Privacy Analyst Evaluation'!$A$46:$F$120,3,0),""))&amp;""</f>
        <v/>
      </c>
      <c r="E240" s="66" t="str">
        <f ca="1">IFERROR(VLOOKUP($B240,'Institution Evaluation'!$A$55:$F$345,4,0),IFERROR(VLOOKUP($B240,'Privacy Analyst Evaluation'!$A$46:$F$120,4,0),""))&amp;""</f>
        <v/>
      </c>
      <c r="F240" s="66" t="str">
        <f ca="1">IFERROR(VLOOKUP($B240,'Institution Evaluation'!$A$55:$F$345,6,0),IFERROR(VLOOKUP($B240,'Privacy Analyst Evaluation'!$A$46:$F$120,6,0),""))&amp;""</f>
        <v/>
      </c>
      <c r="G240" s="245"/>
      <c r="H240" s="66" t="str">
        <f>IFERROR(IF($H239+1&gt;'(backend scoring)'!$Q$335,"",$H239+1),"")</f>
        <v/>
      </c>
      <c r="I240" s="66" t="e">
        <f t="array" aca="1" ref="I240" ca="1">_xludf.XLOOKUP($H240,'(backend scoring)'!$S$2:$S$333,'(backend scoring)'!$A$2:$A$333,"")</f>
        <v>#NAME?</v>
      </c>
      <c r="J240" s="66" t="str">
        <f ca="1">IFERROR(VLOOKUP($I240,'Institution Evaluation'!$A$55:$F$345,2,0),IFERROR(VLOOKUP($I240,'Privacy Analyst Evaluation'!$A$46:$F$120,2,0),""))</f>
        <v/>
      </c>
      <c r="K240" s="66" t="str">
        <f ca="1">IFERROR(VLOOKUP($I240,'Institution Evaluation'!$A$55:$F$345,3,0),IFERROR(VLOOKUP($I240,'Privacy Analyst Evaluation'!$A$46:$F$120,3,0),""))&amp;""</f>
        <v/>
      </c>
      <c r="L240" s="66" t="str">
        <f ca="1">IFERROR(VLOOKUP($I240,'Institution Evaluation'!$A$55:$F$345,4,0),IFERROR(VLOOKUP($I240,'Privacy Analyst Evaluation'!$A$46:$F$120,4,0),""))&amp;""</f>
        <v/>
      </c>
      <c r="M240" s="66" t="str">
        <f ca="1">IFERROR(VLOOKUP($I240,'Institution Evaluation'!$A$55:$F$345,6,0),IFERROR(VLOOKUP($I240,'Privacy Analyst Evaluation'!$A$46:$F$120,6,0),""))&amp;""</f>
        <v/>
      </c>
    </row>
    <row r="241" spans="1:13" ht="15.75" customHeight="1" x14ac:dyDescent="0.2">
      <c r="A241" s="66" t="str">
        <f>IFERROR(IF($A240+1&gt;'(backend scoring)'!$T$335,"",$A240+1),"")</f>
        <v/>
      </c>
      <c r="B241" s="66" t="e">
        <f t="array" aca="1" ref="B241" ca="1">_xludf.XLOOKUP($A241,'(backend scoring)'!$V$2:$V$333,'(backend scoring)'!$A$2:$A$333,"")</f>
        <v>#NAME?</v>
      </c>
      <c r="C241" s="66" t="str">
        <f ca="1">IFERROR(VLOOKUP($B241,'Institution Evaluation'!$A$55:$F$345,2,0),IFERROR(VLOOKUP($B241,'Privacy Analyst Evaluation'!$A$46:$F$120,2,0),""))&amp;""</f>
        <v/>
      </c>
      <c r="D241" s="66" t="str">
        <f ca="1">IFERROR(VLOOKUP($B241,'Institution Evaluation'!$A$55:$F$345,3,0),IFERROR(VLOOKUP($B241,'Privacy Analyst Evaluation'!$A$46:$F$120,3,0),""))&amp;""</f>
        <v/>
      </c>
      <c r="E241" s="66" t="str">
        <f ca="1">IFERROR(VLOOKUP($B241,'Institution Evaluation'!$A$55:$F$345,4,0),IFERROR(VLOOKUP($B241,'Privacy Analyst Evaluation'!$A$46:$F$120,4,0),""))&amp;""</f>
        <v/>
      </c>
      <c r="F241" s="66" t="str">
        <f ca="1">IFERROR(VLOOKUP($B241,'Institution Evaluation'!$A$55:$F$345,6,0),IFERROR(VLOOKUP($B241,'Privacy Analyst Evaluation'!$A$46:$F$120,6,0),""))&amp;""</f>
        <v/>
      </c>
      <c r="G241" s="245"/>
      <c r="H241" s="66" t="str">
        <f>IFERROR(IF($H240+1&gt;'(backend scoring)'!$Q$335,"",$H240+1),"")</f>
        <v/>
      </c>
      <c r="I241" s="66" t="e">
        <f t="array" aca="1" ref="I241" ca="1">_xludf.XLOOKUP($H241,'(backend scoring)'!$S$2:$S$333,'(backend scoring)'!$A$2:$A$333,"")</f>
        <v>#NAME?</v>
      </c>
      <c r="J241" s="66" t="str">
        <f ca="1">IFERROR(VLOOKUP($I241,'Institution Evaluation'!$A$55:$F$345,2,0),IFERROR(VLOOKUP($I241,'Privacy Analyst Evaluation'!$A$46:$F$120,2,0),""))</f>
        <v/>
      </c>
      <c r="K241" s="66" t="str">
        <f ca="1">IFERROR(VLOOKUP($I241,'Institution Evaluation'!$A$55:$F$345,3,0),IFERROR(VLOOKUP($I241,'Privacy Analyst Evaluation'!$A$46:$F$120,3,0),""))&amp;""</f>
        <v/>
      </c>
      <c r="L241" s="66" t="str">
        <f ca="1">IFERROR(VLOOKUP($I241,'Institution Evaluation'!$A$55:$F$345,4,0),IFERROR(VLOOKUP($I241,'Privacy Analyst Evaluation'!$A$46:$F$120,4,0),""))&amp;""</f>
        <v/>
      </c>
      <c r="M241" s="66" t="str">
        <f ca="1">IFERROR(VLOOKUP($I241,'Institution Evaluation'!$A$55:$F$345,6,0),IFERROR(VLOOKUP($I241,'Privacy Analyst Evaluation'!$A$46:$F$120,6,0),""))&amp;""</f>
        <v/>
      </c>
    </row>
    <row r="242" spans="1:13" ht="15.75" customHeight="1" x14ac:dyDescent="0.2">
      <c r="A242" s="66" t="str">
        <f>IFERROR(IF($A241+1&gt;'(backend scoring)'!$T$335,"",$A241+1),"")</f>
        <v/>
      </c>
      <c r="B242" s="66" t="e">
        <f t="array" aca="1" ref="B242" ca="1">_xludf.XLOOKUP($A242,'(backend scoring)'!$V$2:$V$333,'(backend scoring)'!$A$2:$A$333,"")</f>
        <v>#NAME?</v>
      </c>
      <c r="C242" s="66" t="str">
        <f ca="1">IFERROR(VLOOKUP($B242,'Institution Evaluation'!$A$55:$F$345,2,0),IFERROR(VLOOKUP($B242,'Privacy Analyst Evaluation'!$A$46:$F$120,2,0),""))&amp;""</f>
        <v/>
      </c>
      <c r="D242" s="66" t="str">
        <f ca="1">IFERROR(VLOOKUP($B242,'Institution Evaluation'!$A$55:$F$345,3,0),IFERROR(VLOOKUP($B242,'Privacy Analyst Evaluation'!$A$46:$F$120,3,0),""))&amp;""</f>
        <v/>
      </c>
      <c r="E242" s="66" t="str">
        <f ca="1">IFERROR(VLOOKUP($B242,'Institution Evaluation'!$A$55:$F$345,4,0),IFERROR(VLOOKUP($B242,'Privacy Analyst Evaluation'!$A$46:$F$120,4,0),""))&amp;""</f>
        <v/>
      </c>
      <c r="F242" s="66" t="str">
        <f ca="1">IFERROR(VLOOKUP($B242,'Institution Evaluation'!$A$55:$F$345,6,0),IFERROR(VLOOKUP($B242,'Privacy Analyst Evaluation'!$A$46:$F$120,6,0),""))&amp;""</f>
        <v/>
      </c>
      <c r="G242" s="245"/>
      <c r="H242" s="66" t="str">
        <f>IFERROR(IF($H241+1&gt;'(backend scoring)'!$Q$335,"",$H241+1),"")</f>
        <v/>
      </c>
      <c r="I242" s="66" t="e">
        <f t="array" aca="1" ref="I242" ca="1">_xludf.XLOOKUP($H242,'(backend scoring)'!$S$2:$S$333,'(backend scoring)'!$A$2:$A$333,"")</f>
        <v>#NAME?</v>
      </c>
      <c r="J242" s="66" t="str">
        <f ca="1">IFERROR(VLOOKUP($I242,'Institution Evaluation'!$A$55:$F$345,2,0),IFERROR(VLOOKUP($I242,'Privacy Analyst Evaluation'!$A$46:$F$120,2,0),""))</f>
        <v/>
      </c>
      <c r="K242" s="66" t="str">
        <f ca="1">IFERROR(VLOOKUP($I242,'Institution Evaluation'!$A$55:$F$345,3,0),IFERROR(VLOOKUP($I242,'Privacy Analyst Evaluation'!$A$46:$F$120,3,0),""))&amp;""</f>
        <v/>
      </c>
      <c r="L242" s="66" t="str">
        <f ca="1">IFERROR(VLOOKUP($I242,'Institution Evaluation'!$A$55:$F$345,4,0),IFERROR(VLOOKUP($I242,'Privacy Analyst Evaluation'!$A$46:$F$120,4,0),""))&amp;""</f>
        <v/>
      </c>
      <c r="M242" s="66" t="str">
        <f ca="1">IFERROR(VLOOKUP($I242,'Institution Evaluation'!$A$55:$F$345,6,0),IFERROR(VLOOKUP($I242,'Privacy Analyst Evaluation'!$A$46:$F$120,6,0),""))&amp;""</f>
        <v/>
      </c>
    </row>
    <row r="243" spans="1:13" ht="15.75" customHeight="1" x14ac:dyDescent="0.2">
      <c r="A243" s="66" t="str">
        <f>IFERROR(IF($A242+1&gt;'(backend scoring)'!$T$335,"",$A242+1),"")</f>
        <v/>
      </c>
      <c r="B243" s="66" t="e">
        <f t="array" aca="1" ref="B243" ca="1">_xludf.XLOOKUP($A243,'(backend scoring)'!$V$2:$V$333,'(backend scoring)'!$A$2:$A$333,"")</f>
        <v>#NAME?</v>
      </c>
      <c r="C243" s="66" t="str">
        <f ca="1">IFERROR(VLOOKUP($B243,'Institution Evaluation'!$A$55:$F$345,2,0),IFERROR(VLOOKUP($B243,'Privacy Analyst Evaluation'!$A$46:$F$120,2,0),""))&amp;""</f>
        <v/>
      </c>
      <c r="D243" s="66" t="str">
        <f ca="1">IFERROR(VLOOKUP($B243,'Institution Evaluation'!$A$55:$F$345,3,0),IFERROR(VLOOKUP($B243,'Privacy Analyst Evaluation'!$A$46:$F$120,3,0),""))&amp;""</f>
        <v/>
      </c>
      <c r="E243" s="66" t="str">
        <f ca="1">IFERROR(VLOOKUP($B243,'Institution Evaluation'!$A$55:$F$345,4,0),IFERROR(VLOOKUP($B243,'Privacy Analyst Evaluation'!$A$46:$F$120,4,0),""))&amp;""</f>
        <v/>
      </c>
      <c r="F243" s="66" t="str">
        <f ca="1">IFERROR(VLOOKUP($B243,'Institution Evaluation'!$A$55:$F$345,6,0),IFERROR(VLOOKUP($B243,'Privacy Analyst Evaluation'!$A$46:$F$120,6,0),""))&amp;""</f>
        <v/>
      </c>
      <c r="G243" s="245"/>
      <c r="H243" s="66" t="str">
        <f>IFERROR(IF($H242+1&gt;'(backend scoring)'!$Q$335,"",$H242+1),"")</f>
        <v/>
      </c>
      <c r="I243" s="66" t="e">
        <f t="array" aca="1" ref="I243" ca="1">_xludf.XLOOKUP($H243,'(backend scoring)'!$S$2:$S$333,'(backend scoring)'!$A$2:$A$333,"")</f>
        <v>#NAME?</v>
      </c>
      <c r="J243" s="66" t="str">
        <f ca="1">IFERROR(VLOOKUP($I243,'Institution Evaluation'!$A$55:$F$345,2,0),IFERROR(VLOOKUP($I243,'Privacy Analyst Evaluation'!$A$46:$F$120,2,0),""))</f>
        <v/>
      </c>
      <c r="K243" s="66" t="str">
        <f ca="1">IFERROR(VLOOKUP($I243,'Institution Evaluation'!$A$55:$F$345,3,0),IFERROR(VLOOKUP($I243,'Privacy Analyst Evaluation'!$A$46:$F$120,3,0),""))&amp;""</f>
        <v/>
      </c>
      <c r="L243" s="66" t="str">
        <f ca="1">IFERROR(VLOOKUP($I243,'Institution Evaluation'!$A$55:$F$345,4,0),IFERROR(VLOOKUP($I243,'Privacy Analyst Evaluation'!$A$46:$F$120,4,0),""))&amp;""</f>
        <v/>
      </c>
      <c r="M243" s="66" t="str">
        <f ca="1">IFERROR(VLOOKUP($I243,'Institution Evaluation'!$A$55:$F$345,6,0),IFERROR(VLOOKUP($I243,'Privacy Analyst Evaluation'!$A$46:$F$120,6,0),""))&amp;""</f>
        <v/>
      </c>
    </row>
    <row r="244" spans="1:13" ht="15.75" customHeight="1" x14ac:dyDescent="0.2">
      <c r="A244" s="66" t="str">
        <f>IFERROR(IF($A243+1&gt;'(backend scoring)'!$T$335,"",$A243+1),"")</f>
        <v/>
      </c>
      <c r="B244" s="66" t="e">
        <f t="array" aca="1" ref="B244" ca="1">_xludf.XLOOKUP($A244,'(backend scoring)'!$V$2:$V$333,'(backend scoring)'!$A$2:$A$333,"")</f>
        <v>#NAME?</v>
      </c>
      <c r="C244" s="66" t="str">
        <f ca="1">IFERROR(VLOOKUP($B244,'Institution Evaluation'!$A$55:$F$345,2,0),IFERROR(VLOOKUP($B244,'Privacy Analyst Evaluation'!$A$46:$F$120,2,0),""))&amp;""</f>
        <v/>
      </c>
      <c r="D244" s="66" t="str">
        <f ca="1">IFERROR(VLOOKUP($B244,'Institution Evaluation'!$A$55:$F$345,3,0),IFERROR(VLOOKUP($B244,'Privacy Analyst Evaluation'!$A$46:$F$120,3,0),""))&amp;""</f>
        <v/>
      </c>
      <c r="E244" s="66" t="str">
        <f ca="1">IFERROR(VLOOKUP($B244,'Institution Evaluation'!$A$55:$F$345,4,0),IFERROR(VLOOKUP($B244,'Privacy Analyst Evaluation'!$A$46:$F$120,4,0),""))&amp;""</f>
        <v/>
      </c>
      <c r="F244" s="66" t="str">
        <f ca="1">IFERROR(VLOOKUP($B244,'Institution Evaluation'!$A$55:$F$345,6,0),IFERROR(VLOOKUP($B244,'Privacy Analyst Evaluation'!$A$46:$F$120,6,0),""))&amp;""</f>
        <v/>
      </c>
      <c r="G244" s="245"/>
      <c r="H244" s="66" t="str">
        <f>IFERROR(IF($H243+1&gt;'(backend scoring)'!$Q$335,"",$H243+1),"")</f>
        <v/>
      </c>
      <c r="I244" s="66" t="e">
        <f t="array" aca="1" ref="I244" ca="1">_xludf.XLOOKUP($H244,'(backend scoring)'!$S$2:$S$333,'(backend scoring)'!$A$2:$A$333,"")</f>
        <v>#NAME?</v>
      </c>
      <c r="J244" s="66" t="str">
        <f ca="1">IFERROR(VLOOKUP($I244,'Institution Evaluation'!$A$55:$F$345,2,0),IFERROR(VLOOKUP($I244,'Privacy Analyst Evaluation'!$A$46:$F$120,2,0),""))</f>
        <v/>
      </c>
      <c r="K244" s="66" t="str">
        <f ca="1">IFERROR(VLOOKUP($I244,'Institution Evaluation'!$A$55:$F$345,3,0),IFERROR(VLOOKUP($I244,'Privacy Analyst Evaluation'!$A$46:$F$120,3,0),""))&amp;""</f>
        <v/>
      </c>
      <c r="L244" s="66" t="str">
        <f ca="1">IFERROR(VLOOKUP($I244,'Institution Evaluation'!$A$55:$F$345,4,0),IFERROR(VLOOKUP($I244,'Privacy Analyst Evaluation'!$A$46:$F$120,4,0),""))&amp;""</f>
        <v/>
      </c>
      <c r="M244" s="66" t="str">
        <f ca="1">IFERROR(VLOOKUP($I244,'Institution Evaluation'!$A$55:$F$345,6,0),IFERROR(VLOOKUP($I244,'Privacy Analyst Evaluation'!$A$46:$F$120,6,0),""))&amp;""</f>
        <v/>
      </c>
    </row>
    <row r="245" spans="1:13" ht="15.75" customHeight="1" x14ac:dyDescent="0.2">
      <c r="A245" s="66" t="str">
        <f>IFERROR(IF($A244+1&gt;'(backend scoring)'!$T$335,"",$A244+1),"")</f>
        <v/>
      </c>
      <c r="B245" s="66" t="e">
        <f t="array" aca="1" ref="B245" ca="1">_xludf.XLOOKUP($A245,'(backend scoring)'!$V$2:$V$333,'(backend scoring)'!$A$2:$A$333,"")</f>
        <v>#NAME?</v>
      </c>
      <c r="C245" s="66" t="str">
        <f ca="1">IFERROR(VLOOKUP($B245,'Institution Evaluation'!$A$55:$F$345,2,0),IFERROR(VLOOKUP($B245,'Privacy Analyst Evaluation'!$A$46:$F$120,2,0),""))&amp;""</f>
        <v/>
      </c>
      <c r="D245" s="66" t="str">
        <f ca="1">IFERROR(VLOOKUP($B245,'Institution Evaluation'!$A$55:$F$345,3,0),IFERROR(VLOOKUP($B245,'Privacy Analyst Evaluation'!$A$46:$F$120,3,0),""))&amp;""</f>
        <v/>
      </c>
      <c r="E245" s="66" t="str">
        <f ca="1">IFERROR(VLOOKUP($B245,'Institution Evaluation'!$A$55:$F$345,4,0),IFERROR(VLOOKUP($B245,'Privacy Analyst Evaluation'!$A$46:$F$120,4,0),""))&amp;""</f>
        <v/>
      </c>
      <c r="F245" s="66" t="str">
        <f ca="1">IFERROR(VLOOKUP($B245,'Institution Evaluation'!$A$55:$F$345,6,0),IFERROR(VLOOKUP($B245,'Privacy Analyst Evaluation'!$A$46:$F$120,6,0),""))&amp;""</f>
        <v/>
      </c>
      <c r="G245" s="245"/>
      <c r="H245" s="66" t="str">
        <f>IFERROR(IF($H244+1&gt;'(backend scoring)'!$Q$335,"",$H244+1),"")</f>
        <v/>
      </c>
      <c r="I245" s="66" t="e">
        <f t="array" aca="1" ref="I245" ca="1">_xludf.XLOOKUP($H245,'(backend scoring)'!$S$2:$S$333,'(backend scoring)'!$A$2:$A$333,"")</f>
        <v>#NAME?</v>
      </c>
      <c r="J245" s="66" t="str">
        <f ca="1">IFERROR(VLOOKUP($I245,'Institution Evaluation'!$A$55:$F$345,2,0),IFERROR(VLOOKUP($I245,'Privacy Analyst Evaluation'!$A$46:$F$120,2,0),""))</f>
        <v/>
      </c>
      <c r="K245" s="66" t="str">
        <f ca="1">IFERROR(VLOOKUP($I245,'Institution Evaluation'!$A$55:$F$345,3,0),IFERROR(VLOOKUP($I245,'Privacy Analyst Evaluation'!$A$46:$F$120,3,0),""))&amp;""</f>
        <v/>
      </c>
      <c r="L245" s="66" t="str">
        <f ca="1">IFERROR(VLOOKUP($I245,'Institution Evaluation'!$A$55:$F$345,4,0),IFERROR(VLOOKUP($I245,'Privacy Analyst Evaluation'!$A$46:$F$120,4,0),""))&amp;""</f>
        <v/>
      </c>
      <c r="M245" s="66" t="str">
        <f ca="1">IFERROR(VLOOKUP($I245,'Institution Evaluation'!$A$55:$F$345,6,0),IFERROR(VLOOKUP($I245,'Privacy Analyst Evaluation'!$A$46:$F$120,6,0),""))&amp;""</f>
        <v/>
      </c>
    </row>
    <row r="246" spans="1:13" ht="15.75" customHeight="1" x14ac:dyDescent="0.2">
      <c r="A246" s="66" t="str">
        <f>IFERROR(IF($A245+1&gt;'(backend scoring)'!$T$335,"",$A245+1),"")</f>
        <v/>
      </c>
      <c r="B246" s="66" t="e">
        <f t="array" aca="1" ref="B246" ca="1">_xludf.XLOOKUP($A246,'(backend scoring)'!$V$2:$V$333,'(backend scoring)'!$A$2:$A$333,"")</f>
        <v>#NAME?</v>
      </c>
      <c r="C246" s="66" t="str">
        <f ca="1">IFERROR(VLOOKUP($B246,'Institution Evaluation'!$A$55:$F$345,2,0),IFERROR(VLOOKUP($B246,'Privacy Analyst Evaluation'!$A$46:$F$120,2,0),""))&amp;""</f>
        <v/>
      </c>
      <c r="D246" s="66" t="str">
        <f ca="1">IFERROR(VLOOKUP($B246,'Institution Evaluation'!$A$55:$F$345,3,0),IFERROR(VLOOKUP($B246,'Privacy Analyst Evaluation'!$A$46:$F$120,3,0),""))&amp;""</f>
        <v/>
      </c>
      <c r="E246" s="66" t="str">
        <f ca="1">IFERROR(VLOOKUP($B246,'Institution Evaluation'!$A$55:$F$345,4,0),IFERROR(VLOOKUP($B246,'Privacy Analyst Evaluation'!$A$46:$F$120,4,0),""))&amp;""</f>
        <v/>
      </c>
      <c r="F246" s="66" t="str">
        <f ca="1">IFERROR(VLOOKUP($B246,'Institution Evaluation'!$A$55:$F$345,6,0),IFERROR(VLOOKUP($B246,'Privacy Analyst Evaluation'!$A$46:$F$120,6,0),""))&amp;""</f>
        <v/>
      </c>
      <c r="G246" s="245"/>
      <c r="H246" s="66" t="str">
        <f>IFERROR(IF($H245+1&gt;'(backend scoring)'!$Q$335,"",$H245+1),"")</f>
        <v/>
      </c>
      <c r="I246" s="66" t="e">
        <f t="array" aca="1" ref="I246" ca="1">_xludf.XLOOKUP($H246,'(backend scoring)'!$S$2:$S$333,'(backend scoring)'!$A$2:$A$333,"")</f>
        <v>#NAME?</v>
      </c>
      <c r="J246" s="66" t="str">
        <f ca="1">IFERROR(VLOOKUP($I246,'Institution Evaluation'!$A$55:$F$345,2,0),IFERROR(VLOOKUP($I246,'Privacy Analyst Evaluation'!$A$46:$F$120,2,0),""))</f>
        <v/>
      </c>
      <c r="K246" s="66" t="str">
        <f ca="1">IFERROR(VLOOKUP($I246,'Institution Evaluation'!$A$55:$F$345,3,0),IFERROR(VLOOKUP($I246,'Privacy Analyst Evaluation'!$A$46:$F$120,3,0),""))&amp;""</f>
        <v/>
      </c>
      <c r="L246" s="66" t="str">
        <f ca="1">IFERROR(VLOOKUP($I246,'Institution Evaluation'!$A$55:$F$345,4,0),IFERROR(VLOOKUP($I246,'Privacy Analyst Evaluation'!$A$46:$F$120,4,0),""))&amp;""</f>
        <v/>
      </c>
      <c r="M246" s="66" t="str">
        <f ca="1">IFERROR(VLOOKUP($I246,'Institution Evaluation'!$A$55:$F$345,6,0),IFERROR(VLOOKUP($I246,'Privacy Analyst Evaluation'!$A$46:$F$120,6,0),""))&amp;""</f>
        <v/>
      </c>
    </row>
    <row r="247" spans="1:13" ht="15.75" customHeight="1" x14ac:dyDescent="0.2">
      <c r="A247" s="66" t="str">
        <f>IFERROR(IF($A246+1&gt;'(backend scoring)'!$T$335,"",$A246+1),"")</f>
        <v/>
      </c>
      <c r="B247" s="66" t="e">
        <f t="array" aca="1" ref="B247" ca="1">_xludf.XLOOKUP($A247,'(backend scoring)'!$V$2:$V$333,'(backend scoring)'!$A$2:$A$333,"")</f>
        <v>#NAME?</v>
      </c>
      <c r="C247" s="66" t="str">
        <f ca="1">IFERROR(VLOOKUP($B247,'Institution Evaluation'!$A$55:$F$345,2,0),IFERROR(VLOOKUP($B247,'Privacy Analyst Evaluation'!$A$46:$F$120,2,0),""))&amp;""</f>
        <v/>
      </c>
      <c r="D247" s="66" t="str">
        <f ca="1">IFERROR(VLOOKUP($B247,'Institution Evaluation'!$A$55:$F$345,3,0),IFERROR(VLOOKUP($B247,'Privacy Analyst Evaluation'!$A$46:$F$120,3,0),""))&amp;""</f>
        <v/>
      </c>
      <c r="E247" s="66" t="str">
        <f ca="1">IFERROR(VLOOKUP($B247,'Institution Evaluation'!$A$55:$F$345,4,0),IFERROR(VLOOKUP($B247,'Privacy Analyst Evaluation'!$A$46:$F$120,4,0),""))&amp;""</f>
        <v/>
      </c>
      <c r="F247" s="66" t="str">
        <f ca="1">IFERROR(VLOOKUP($B247,'Institution Evaluation'!$A$55:$F$345,6,0),IFERROR(VLOOKUP($B247,'Privacy Analyst Evaluation'!$A$46:$F$120,6,0),""))&amp;""</f>
        <v/>
      </c>
      <c r="G247" s="245"/>
      <c r="H247" s="66" t="str">
        <f>IFERROR(IF($H246+1&gt;'(backend scoring)'!$Q$335,"",$H246+1),"")</f>
        <v/>
      </c>
      <c r="I247" s="66" t="e">
        <f t="array" aca="1" ref="I247" ca="1">_xludf.XLOOKUP($H247,'(backend scoring)'!$S$2:$S$333,'(backend scoring)'!$A$2:$A$333,"")</f>
        <v>#NAME?</v>
      </c>
      <c r="J247" s="66" t="str">
        <f ca="1">IFERROR(VLOOKUP($I247,'Institution Evaluation'!$A$55:$F$345,2,0),IFERROR(VLOOKUP($I247,'Privacy Analyst Evaluation'!$A$46:$F$120,2,0),""))</f>
        <v/>
      </c>
      <c r="K247" s="66" t="str">
        <f ca="1">IFERROR(VLOOKUP($I247,'Institution Evaluation'!$A$55:$F$345,3,0),IFERROR(VLOOKUP($I247,'Privacy Analyst Evaluation'!$A$46:$F$120,3,0),""))&amp;""</f>
        <v/>
      </c>
      <c r="L247" s="66" t="str">
        <f ca="1">IFERROR(VLOOKUP($I247,'Institution Evaluation'!$A$55:$F$345,4,0),IFERROR(VLOOKUP($I247,'Privacy Analyst Evaluation'!$A$46:$F$120,4,0),""))&amp;""</f>
        <v/>
      </c>
      <c r="M247" s="66" t="str">
        <f ca="1">IFERROR(VLOOKUP($I247,'Institution Evaluation'!$A$55:$F$345,6,0),IFERROR(VLOOKUP($I247,'Privacy Analyst Evaluation'!$A$46:$F$120,6,0),""))&amp;""</f>
        <v/>
      </c>
    </row>
    <row r="248" spans="1:13" ht="15.75" customHeight="1" x14ac:dyDescent="0.2">
      <c r="A248" s="66" t="str">
        <f>IFERROR(IF($A247+1&gt;'(backend scoring)'!$T$335,"",$A247+1),"")</f>
        <v/>
      </c>
      <c r="B248" s="66" t="e">
        <f t="array" aca="1" ref="B248" ca="1">_xludf.XLOOKUP($A248,'(backend scoring)'!$V$2:$V$333,'(backend scoring)'!$A$2:$A$333,"")</f>
        <v>#NAME?</v>
      </c>
      <c r="C248" s="66" t="str">
        <f ca="1">IFERROR(VLOOKUP($B248,'Institution Evaluation'!$A$55:$F$345,2,0),IFERROR(VLOOKUP($B248,'Privacy Analyst Evaluation'!$A$46:$F$120,2,0),""))&amp;""</f>
        <v/>
      </c>
      <c r="D248" s="66" t="str">
        <f ca="1">IFERROR(VLOOKUP($B248,'Institution Evaluation'!$A$55:$F$345,3,0),IFERROR(VLOOKUP($B248,'Privacy Analyst Evaluation'!$A$46:$F$120,3,0),""))&amp;""</f>
        <v/>
      </c>
      <c r="E248" s="66" t="str">
        <f ca="1">IFERROR(VLOOKUP($B248,'Institution Evaluation'!$A$55:$F$345,4,0),IFERROR(VLOOKUP($B248,'Privacy Analyst Evaluation'!$A$46:$F$120,4,0),""))&amp;""</f>
        <v/>
      </c>
      <c r="F248" s="66" t="str">
        <f ca="1">IFERROR(VLOOKUP($B248,'Institution Evaluation'!$A$55:$F$345,6,0),IFERROR(VLOOKUP($B248,'Privacy Analyst Evaluation'!$A$46:$F$120,6,0),""))&amp;""</f>
        <v/>
      </c>
      <c r="G248" s="245"/>
      <c r="H248" s="66" t="str">
        <f>IFERROR(IF($H247+1&gt;'(backend scoring)'!$Q$335,"",$H247+1),"")</f>
        <v/>
      </c>
      <c r="I248" s="66" t="e">
        <f t="array" aca="1" ref="I248" ca="1">_xludf.XLOOKUP($H248,'(backend scoring)'!$S$2:$S$333,'(backend scoring)'!$A$2:$A$333,"")</f>
        <v>#NAME?</v>
      </c>
      <c r="J248" s="66" t="str">
        <f ca="1">IFERROR(VLOOKUP($I248,'Institution Evaluation'!$A$55:$F$345,2,0),IFERROR(VLOOKUP($I248,'Privacy Analyst Evaluation'!$A$46:$F$120,2,0),""))</f>
        <v/>
      </c>
      <c r="K248" s="66" t="str">
        <f ca="1">IFERROR(VLOOKUP($I248,'Institution Evaluation'!$A$55:$F$345,3,0),IFERROR(VLOOKUP($I248,'Privacy Analyst Evaluation'!$A$46:$F$120,3,0),""))&amp;""</f>
        <v/>
      </c>
      <c r="L248" s="66" t="str">
        <f ca="1">IFERROR(VLOOKUP($I248,'Institution Evaluation'!$A$55:$F$345,4,0),IFERROR(VLOOKUP($I248,'Privacy Analyst Evaluation'!$A$46:$F$120,4,0),""))&amp;""</f>
        <v/>
      </c>
      <c r="M248" s="66" t="str">
        <f ca="1">IFERROR(VLOOKUP($I248,'Institution Evaluation'!$A$55:$F$345,6,0),IFERROR(VLOOKUP($I248,'Privacy Analyst Evaluation'!$A$46:$F$120,6,0),""))&amp;""</f>
        <v/>
      </c>
    </row>
    <row r="249" spans="1:13" ht="15.75" customHeight="1" x14ac:dyDescent="0.2">
      <c r="A249" s="66" t="str">
        <f>IFERROR(IF($A248+1&gt;'(backend scoring)'!$T$335,"",$A248+1),"")</f>
        <v/>
      </c>
      <c r="B249" s="66" t="e">
        <f t="array" aca="1" ref="B249" ca="1">_xludf.XLOOKUP($A249,'(backend scoring)'!$V$2:$V$333,'(backend scoring)'!$A$2:$A$333,"")</f>
        <v>#NAME?</v>
      </c>
      <c r="C249" s="66" t="str">
        <f ca="1">IFERROR(VLOOKUP($B249,'Institution Evaluation'!$A$55:$F$345,2,0),IFERROR(VLOOKUP($B249,'Privacy Analyst Evaluation'!$A$46:$F$120,2,0),""))&amp;""</f>
        <v/>
      </c>
      <c r="D249" s="66" t="str">
        <f ca="1">IFERROR(VLOOKUP($B249,'Institution Evaluation'!$A$55:$F$345,3,0),IFERROR(VLOOKUP($B249,'Privacy Analyst Evaluation'!$A$46:$F$120,3,0),""))&amp;""</f>
        <v/>
      </c>
      <c r="E249" s="66" t="str">
        <f ca="1">IFERROR(VLOOKUP($B249,'Institution Evaluation'!$A$55:$F$345,4,0),IFERROR(VLOOKUP($B249,'Privacy Analyst Evaluation'!$A$46:$F$120,4,0),""))&amp;""</f>
        <v/>
      </c>
      <c r="F249" s="66" t="str">
        <f ca="1">IFERROR(VLOOKUP($B249,'Institution Evaluation'!$A$55:$F$345,6,0),IFERROR(VLOOKUP($B249,'Privacy Analyst Evaluation'!$A$46:$F$120,6,0),""))&amp;""</f>
        <v/>
      </c>
      <c r="G249" s="245"/>
      <c r="H249" s="66" t="str">
        <f>IFERROR(IF($H248+1&gt;'(backend scoring)'!$Q$335,"",$H248+1),"")</f>
        <v/>
      </c>
      <c r="I249" s="66" t="e">
        <f t="array" aca="1" ref="I249" ca="1">_xludf.XLOOKUP($H249,'(backend scoring)'!$S$2:$S$333,'(backend scoring)'!$A$2:$A$333,"")</f>
        <v>#NAME?</v>
      </c>
      <c r="J249" s="66" t="str">
        <f ca="1">IFERROR(VLOOKUP($I249,'Institution Evaluation'!$A$55:$F$345,2,0),IFERROR(VLOOKUP($I249,'Privacy Analyst Evaluation'!$A$46:$F$120,2,0),""))</f>
        <v/>
      </c>
      <c r="K249" s="66" t="str">
        <f ca="1">IFERROR(VLOOKUP($I249,'Institution Evaluation'!$A$55:$F$345,3,0),IFERROR(VLOOKUP($I249,'Privacy Analyst Evaluation'!$A$46:$F$120,3,0),""))&amp;""</f>
        <v/>
      </c>
      <c r="L249" s="66" t="str">
        <f ca="1">IFERROR(VLOOKUP($I249,'Institution Evaluation'!$A$55:$F$345,4,0),IFERROR(VLOOKUP($I249,'Privacy Analyst Evaluation'!$A$46:$F$120,4,0),""))&amp;""</f>
        <v/>
      </c>
      <c r="M249" s="66" t="str">
        <f ca="1">IFERROR(VLOOKUP($I249,'Institution Evaluation'!$A$55:$F$345,6,0),IFERROR(VLOOKUP($I249,'Privacy Analyst Evaluation'!$A$46:$F$120,6,0),""))&amp;""</f>
        <v/>
      </c>
    </row>
    <row r="250" spans="1:13" ht="15.75" customHeight="1" x14ac:dyDescent="0.2">
      <c r="A250" s="66" t="str">
        <f>IFERROR(IF($A249+1&gt;'(backend scoring)'!$T$335,"",$A249+1),"")</f>
        <v/>
      </c>
      <c r="B250" s="66" t="e">
        <f t="array" aca="1" ref="B250" ca="1">_xludf.XLOOKUP($A250,'(backend scoring)'!$V$2:$V$333,'(backend scoring)'!$A$2:$A$333,"")</f>
        <v>#NAME?</v>
      </c>
      <c r="C250" s="66" t="str">
        <f ca="1">IFERROR(VLOOKUP($B250,'Institution Evaluation'!$A$55:$F$345,2,0),IFERROR(VLOOKUP($B250,'Privacy Analyst Evaluation'!$A$46:$F$120,2,0),""))&amp;""</f>
        <v/>
      </c>
      <c r="D250" s="66" t="str">
        <f ca="1">IFERROR(VLOOKUP($B250,'Institution Evaluation'!$A$55:$F$345,3,0),IFERROR(VLOOKUP($B250,'Privacy Analyst Evaluation'!$A$46:$F$120,3,0),""))&amp;""</f>
        <v/>
      </c>
      <c r="E250" s="66" t="str">
        <f ca="1">IFERROR(VLOOKUP($B250,'Institution Evaluation'!$A$55:$F$345,4,0),IFERROR(VLOOKUP($B250,'Privacy Analyst Evaluation'!$A$46:$F$120,4,0),""))&amp;""</f>
        <v/>
      </c>
      <c r="F250" s="66" t="str">
        <f ca="1">IFERROR(VLOOKUP($B250,'Institution Evaluation'!$A$55:$F$345,6,0),IFERROR(VLOOKUP($B250,'Privacy Analyst Evaluation'!$A$46:$F$120,6,0),""))&amp;""</f>
        <v/>
      </c>
      <c r="G250" s="245"/>
      <c r="H250" s="66" t="str">
        <f>IFERROR(IF($H249+1&gt;'(backend scoring)'!$Q$335,"",$H249+1),"")</f>
        <v/>
      </c>
      <c r="I250" s="66" t="e">
        <f t="array" aca="1" ref="I250" ca="1">_xludf.XLOOKUP($H250,'(backend scoring)'!$S$2:$S$333,'(backend scoring)'!$A$2:$A$333,"")</f>
        <v>#NAME?</v>
      </c>
      <c r="J250" s="66" t="str">
        <f ca="1">IFERROR(VLOOKUP($I250,'Institution Evaluation'!$A$55:$F$345,2,0),IFERROR(VLOOKUP($I250,'Privacy Analyst Evaluation'!$A$46:$F$120,2,0),""))</f>
        <v/>
      </c>
      <c r="K250" s="66" t="str">
        <f ca="1">IFERROR(VLOOKUP($I250,'Institution Evaluation'!$A$55:$F$345,3,0),IFERROR(VLOOKUP($I250,'Privacy Analyst Evaluation'!$A$46:$F$120,3,0),""))&amp;""</f>
        <v/>
      </c>
      <c r="L250" s="66" t="str">
        <f ca="1">IFERROR(VLOOKUP($I250,'Institution Evaluation'!$A$55:$F$345,4,0),IFERROR(VLOOKUP($I250,'Privacy Analyst Evaluation'!$A$46:$F$120,4,0),""))&amp;""</f>
        <v/>
      </c>
      <c r="M250" s="66" t="str">
        <f ca="1">IFERROR(VLOOKUP($I250,'Institution Evaluation'!$A$55:$F$345,6,0),IFERROR(VLOOKUP($I250,'Privacy Analyst Evaluation'!$A$46:$F$120,6,0),""))&amp;""</f>
        <v/>
      </c>
    </row>
    <row r="251" spans="1:13" ht="15.75" customHeight="1" x14ac:dyDescent="0.2">
      <c r="A251" s="66" t="str">
        <f>IFERROR(IF($A250+1&gt;'(backend scoring)'!$T$335,"",$A250+1),"")</f>
        <v/>
      </c>
      <c r="B251" s="66" t="e">
        <f t="array" aca="1" ref="B251" ca="1">_xludf.XLOOKUP($A251,'(backend scoring)'!$V$2:$V$333,'(backend scoring)'!$A$2:$A$333,"")</f>
        <v>#NAME?</v>
      </c>
      <c r="C251" s="66" t="str">
        <f ca="1">IFERROR(VLOOKUP($B251,'Institution Evaluation'!$A$55:$F$345,2,0),IFERROR(VLOOKUP($B251,'Privacy Analyst Evaluation'!$A$46:$F$120,2,0),""))&amp;""</f>
        <v/>
      </c>
      <c r="D251" s="66" t="str">
        <f ca="1">IFERROR(VLOOKUP($B251,'Institution Evaluation'!$A$55:$F$345,3,0),IFERROR(VLOOKUP($B251,'Privacy Analyst Evaluation'!$A$46:$F$120,3,0),""))&amp;""</f>
        <v/>
      </c>
      <c r="E251" s="66" t="str">
        <f ca="1">IFERROR(VLOOKUP($B251,'Institution Evaluation'!$A$55:$F$345,4,0),IFERROR(VLOOKUP($B251,'Privacy Analyst Evaluation'!$A$46:$F$120,4,0),""))&amp;""</f>
        <v/>
      </c>
      <c r="F251" s="66" t="str">
        <f ca="1">IFERROR(VLOOKUP($B251,'Institution Evaluation'!$A$55:$F$345,6,0),IFERROR(VLOOKUP($B251,'Privacy Analyst Evaluation'!$A$46:$F$120,6,0),""))&amp;""</f>
        <v/>
      </c>
      <c r="G251" s="245"/>
      <c r="H251" s="66" t="str">
        <f>IFERROR(IF($H250+1&gt;'(backend scoring)'!$Q$335,"",$H250+1),"")</f>
        <v/>
      </c>
      <c r="I251" s="66" t="e">
        <f t="array" aca="1" ref="I251" ca="1">_xludf.XLOOKUP($H251,'(backend scoring)'!$S$2:$S$333,'(backend scoring)'!$A$2:$A$333,"")</f>
        <v>#NAME?</v>
      </c>
      <c r="J251" s="66" t="str">
        <f ca="1">IFERROR(VLOOKUP($I251,'Institution Evaluation'!$A$55:$F$345,2,0),IFERROR(VLOOKUP($I251,'Privacy Analyst Evaluation'!$A$46:$F$120,2,0),""))</f>
        <v/>
      </c>
      <c r="K251" s="66" t="str">
        <f ca="1">IFERROR(VLOOKUP($I251,'Institution Evaluation'!$A$55:$F$345,3,0),IFERROR(VLOOKUP($I251,'Privacy Analyst Evaluation'!$A$46:$F$120,3,0),""))&amp;""</f>
        <v/>
      </c>
      <c r="L251" s="66" t="str">
        <f ca="1">IFERROR(VLOOKUP($I251,'Institution Evaluation'!$A$55:$F$345,4,0),IFERROR(VLOOKUP($I251,'Privacy Analyst Evaluation'!$A$46:$F$120,4,0),""))&amp;""</f>
        <v/>
      </c>
      <c r="M251" s="66" t="str">
        <f ca="1">IFERROR(VLOOKUP($I251,'Institution Evaluation'!$A$55:$F$345,6,0),IFERROR(VLOOKUP($I251,'Privacy Analyst Evaluation'!$A$46:$F$120,6,0),""))&amp;""</f>
        <v/>
      </c>
    </row>
    <row r="252" spans="1:13" ht="15.75" customHeight="1" x14ac:dyDescent="0.2">
      <c r="A252" s="66" t="str">
        <f>IFERROR(IF($A251+1&gt;'(backend scoring)'!$T$335,"",$A251+1),"")</f>
        <v/>
      </c>
      <c r="B252" s="66" t="e">
        <f t="array" aca="1" ref="B252" ca="1">_xludf.XLOOKUP($A252,'(backend scoring)'!$V$2:$V$333,'(backend scoring)'!$A$2:$A$333,"")</f>
        <v>#NAME?</v>
      </c>
      <c r="C252" s="66" t="str">
        <f ca="1">IFERROR(VLOOKUP($B252,'Institution Evaluation'!$A$55:$F$345,2,0),IFERROR(VLOOKUP($B252,'Privacy Analyst Evaluation'!$A$46:$F$120,2,0),""))&amp;""</f>
        <v/>
      </c>
      <c r="D252" s="66" t="str">
        <f ca="1">IFERROR(VLOOKUP($B252,'Institution Evaluation'!$A$55:$F$345,3,0),IFERROR(VLOOKUP($B252,'Privacy Analyst Evaluation'!$A$46:$F$120,3,0),""))&amp;""</f>
        <v/>
      </c>
      <c r="E252" s="66" t="str">
        <f ca="1">IFERROR(VLOOKUP($B252,'Institution Evaluation'!$A$55:$F$345,4,0),IFERROR(VLOOKUP($B252,'Privacy Analyst Evaluation'!$A$46:$F$120,4,0),""))&amp;""</f>
        <v/>
      </c>
      <c r="F252" s="66" t="str">
        <f ca="1">IFERROR(VLOOKUP($B252,'Institution Evaluation'!$A$55:$F$345,6,0),IFERROR(VLOOKUP($B252,'Privacy Analyst Evaluation'!$A$46:$F$120,6,0),""))&amp;""</f>
        <v/>
      </c>
      <c r="G252" s="245"/>
      <c r="H252" s="66" t="str">
        <f>IFERROR(IF($H251+1&gt;'(backend scoring)'!$Q$335,"",$H251+1),"")</f>
        <v/>
      </c>
      <c r="I252" s="66" t="e">
        <f t="array" aca="1" ref="I252" ca="1">_xludf.XLOOKUP($H252,'(backend scoring)'!$S$2:$S$333,'(backend scoring)'!$A$2:$A$333,"")</f>
        <v>#NAME?</v>
      </c>
      <c r="J252" s="66" t="str">
        <f ca="1">IFERROR(VLOOKUP($I252,'Institution Evaluation'!$A$55:$F$345,2,0),IFERROR(VLOOKUP($I252,'Privacy Analyst Evaluation'!$A$46:$F$120,2,0),""))</f>
        <v/>
      </c>
      <c r="K252" s="66" t="str">
        <f ca="1">IFERROR(VLOOKUP($I252,'Institution Evaluation'!$A$55:$F$345,3,0),IFERROR(VLOOKUP($I252,'Privacy Analyst Evaluation'!$A$46:$F$120,3,0),""))&amp;""</f>
        <v/>
      </c>
      <c r="L252" s="66" t="str">
        <f ca="1">IFERROR(VLOOKUP($I252,'Institution Evaluation'!$A$55:$F$345,4,0),IFERROR(VLOOKUP($I252,'Privacy Analyst Evaluation'!$A$46:$F$120,4,0),""))&amp;""</f>
        <v/>
      </c>
      <c r="M252" s="66" t="str">
        <f ca="1">IFERROR(VLOOKUP($I252,'Institution Evaluation'!$A$55:$F$345,6,0),IFERROR(VLOOKUP($I252,'Privacy Analyst Evaluation'!$A$46:$F$120,6,0),""))&amp;""</f>
        <v/>
      </c>
    </row>
    <row r="253" spans="1:13" ht="15.75" customHeight="1" x14ac:dyDescent="0.2">
      <c r="A253" s="66" t="str">
        <f>IFERROR(IF($A252+1&gt;'(backend scoring)'!$T$335,"",$A252+1),"")</f>
        <v/>
      </c>
      <c r="B253" s="66" t="e">
        <f t="array" aca="1" ref="B253" ca="1">_xludf.XLOOKUP($A253,'(backend scoring)'!$V$2:$V$333,'(backend scoring)'!$A$2:$A$333,"")</f>
        <v>#NAME?</v>
      </c>
      <c r="C253" s="66" t="str">
        <f ca="1">IFERROR(VLOOKUP($B253,'Institution Evaluation'!$A$55:$F$345,2,0),IFERROR(VLOOKUP($B253,'Privacy Analyst Evaluation'!$A$46:$F$120,2,0),""))&amp;""</f>
        <v/>
      </c>
      <c r="D253" s="66" t="str">
        <f ca="1">IFERROR(VLOOKUP($B253,'Institution Evaluation'!$A$55:$F$345,3,0),IFERROR(VLOOKUP($B253,'Privacy Analyst Evaluation'!$A$46:$F$120,3,0),""))&amp;""</f>
        <v/>
      </c>
      <c r="E253" s="66" t="str">
        <f ca="1">IFERROR(VLOOKUP($B253,'Institution Evaluation'!$A$55:$F$345,4,0),IFERROR(VLOOKUP($B253,'Privacy Analyst Evaluation'!$A$46:$F$120,4,0),""))&amp;""</f>
        <v/>
      </c>
      <c r="F253" s="66" t="str">
        <f ca="1">IFERROR(VLOOKUP($B253,'Institution Evaluation'!$A$55:$F$345,6,0),IFERROR(VLOOKUP($B253,'Privacy Analyst Evaluation'!$A$46:$F$120,6,0),""))&amp;""</f>
        <v/>
      </c>
      <c r="G253" s="245"/>
      <c r="H253" s="66" t="str">
        <f>IFERROR(IF($H252+1&gt;'(backend scoring)'!$Q$335,"",$H252+1),"")</f>
        <v/>
      </c>
      <c r="I253" s="66" t="e">
        <f t="array" aca="1" ref="I253" ca="1">_xludf.XLOOKUP($H253,'(backend scoring)'!$S$2:$S$333,'(backend scoring)'!$A$2:$A$333,"")</f>
        <v>#NAME?</v>
      </c>
      <c r="J253" s="66" t="str">
        <f ca="1">IFERROR(VLOOKUP($I253,'Institution Evaluation'!$A$55:$F$345,2,0),IFERROR(VLOOKUP($I253,'Privacy Analyst Evaluation'!$A$46:$F$120,2,0),""))</f>
        <v/>
      </c>
      <c r="K253" s="66" t="str">
        <f ca="1">IFERROR(VLOOKUP($I253,'Institution Evaluation'!$A$55:$F$345,3,0),IFERROR(VLOOKUP($I253,'Privacy Analyst Evaluation'!$A$46:$F$120,3,0),""))&amp;""</f>
        <v/>
      </c>
      <c r="L253" s="66" t="str">
        <f ca="1">IFERROR(VLOOKUP($I253,'Institution Evaluation'!$A$55:$F$345,4,0),IFERROR(VLOOKUP($I253,'Privacy Analyst Evaluation'!$A$46:$F$120,4,0),""))&amp;""</f>
        <v/>
      </c>
      <c r="M253" s="66" t="str">
        <f ca="1">IFERROR(VLOOKUP($I253,'Institution Evaluation'!$A$55:$F$345,6,0),IFERROR(VLOOKUP($I253,'Privacy Analyst Evaluation'!$A$46:$F$120,6,0),""))&amp;""</f>
        <v/>
      </c>
    </row>
    <row r="254" spans="1:13" ht="15.75" customHeight="1" x14ac:dyDescent="0.2">
      <c r="A254" s="66" t="str">
        <f>IFERROR(IF($A253+1&gt;'(backend scoring)'!$T$335,"",$A253+1),"")</f>
        <v/>
      </c>
      <c r="B254" s="66" t="e">
        <f t="array" aca="1" ref="B254" ca="1">_xludf.XLOOKUP($A254,'(backend scoring)'!$V$2:$V$333,'(backend scoring)'!$A$2:$A$333,"")</f>
        <v>#NAME?</v>
      </c>
      <c r="C254" s="66" t="str">
        <f ca="1">IFERROR(VLOOKUP($B254,'Institution Evaluation'!$A$55:$F$345,2,0),IFERROR(VLOOKUP($B254,'Privacy Analyst Evaluation'!$A$46:$F$120,2,0),""))&amp;""</f>
        <v/>
      </c>
      <c r="D254" s="66" t="str">
        <f ca="1">IFERROR(VLOOKUP($B254,'Institution Evaluation'!$A$55:$F$345,3,0),IFERROR(VLOOKUP($B254,'Privacy Analyst Evaluation'!$A$46:$F$120,3,0),""))&amp;""</f>
        <v/>
      </c>
      <c r="E254" s="66" t="str">
        <f ca="1">IFERROR(VLOOKUP($B254,'Institution Evaluation'!$A$55:$F$345,4,0),IFERROR(VLOOKUP($B254,'Privacy Analyst Evaluation'!$A$46:$F$120,4,0),""))&amp;""</f>
        <v/>
      </c>
      <c r="F254" s="66" t="str">
        <f ca="1">IFERROR(VLOOKUP($B254,'Institution Evaluation'!$A$55:$F$345,6,0),IFERROR(VLOOKUP($B254,'Privacy Analyst Evaluation'!$A$46:$F$120,6,0),""))&amp;""</f>
        <v/>
      </c>
      <c r="G254" s="245"/>
      <c r="H254" s="66" t="str">
        <f>IFERROR(IF($H253+1&gt;'(backend scoring)'!$Q$335,"",$H253+1),"")</f>
        <v/>
      </c>
      <c r="I254" s="66" t="e">
        <f t="array" aca="1" ref="I254" ca="1">_xludf.XLOOKUP($H254,'(backend scoring)'!$S$2:$S$333,'(backend scoring)'!$A$2:$A$333,"")</f>
        <v>#NAME?</v>
      </c>
      <c r="J254" s="66" t="str">
        <f ca="1">IFERROR(VLOOKUP($I254,'Institution Evaluation'!$A$55:$F$345,2,0),IFERROR(VLOOKUP($I254,'Privacy Analyst Evaluation'!$A$46:$F$120,2,0),""))</f>
        <v/>
      </c>
      <c r="K254" s="66" t="str">
        <f ca="1">IFERROR(VLOOKUP($I254,'Institution Evaluation'!$A$55:$F$345,3,0),IFERROR(VLOOKUP($I254,'Privacy Analyst Evaluation'!$A$46:$F$120,3,0),""))&amp;""</f>
        <v/>
      </c>
      <c r="L254" s="66" t="str">
        <f ca="1">IFERROR(VLOOKUP($I254,'Institution Evaluation'!$A$55:$F$345,4,0),IFERROR(VLOOKUP($I254,'Privacy Analyst Evaluation'!$A$46:$F$120,4,0),""))&amp;""</f>
        <v/>
      </c>
      <c r="M254" s="66" t="str">
        <f ca="1">IFERROR(VLOOKUP($I254,'Institution Evaluation'!$A$55:$F$345,6,0),IFERROR(VLOOKUP($I254,'Privacy Analyst Evaluation'!$A$46:$F$120,6,0),""))&amp;""</f>
        <v/>
      </c>
    </row>
    <row r="255" spans="1:13" ht="15.75" customHeight="1" x14ac:dyDescent="0.2">
      <c r="A255" s="66" t="str">
        <f>IFERROR(IF($A254+1&gt;'(backend scoring)'!$T$335,"",$A254+1),"")</f>
        <v/>
      </c>
      <c r="B255" s="66" t="e">
        <f t="array" aca="1" ref="B255" ca="1">_xludf.XLOOKUP($A255,'(backend scoring)'!$V$2:$V$333,'(backend scoring)'!$A$2:$A$333,"")</f>
        <v>#NAME?</v>
      </c>
      <c r="C255" s="66" t="str">
        <f ca="1">IFERROR(VLOOKUP($B255,'Institution Evaluation'!$A$55:$F$345,2,0),IFERROR(VLOOKUP($B255,'Privacy Analyst Evaluation'!$A$46:$F$120,2,0),""))&amp;""</f>
        <v/>
      </c>
      <c r="D255" s="66" t="str">
        <f ca="1">IFERROR(VLOOKUP($B255,'Institution Evaluation'!$A$55:$F$345,3,0),IFERROR(VLOOKUP($B255,'Privacy Analyst Evaluation'!$A$46:$F$120,3,0),""))&amp;""</f>
        <v/>
      </c>
      <c r="E255" s="66" t="str">
        <f ca="1">IFERROR(VLOOKUP($B255,'Institution Evaluation'!$A$55:$F$345,4,0),IFERROR(VLOOKUP($B255,'Privacy Analyst Evaluation'!$A$46:$F$120,4,0),""))&amp;""</f>
        <v/>
      </c>
      <c r="F255" s="66" t="str">
        <f ca="1">IFERROR(VLOOKUP($B255,'Institution Evaluation'!$A$55:$F$345,6,0),IFERROR(VLOOKUP($B255,'Privacy Analyst Evaluation'!$A$46:$F$120,6,0),""))&amp;""</f>
        <v/>
      </c>
      <c r="G255" s="245"/>
      <c r="H255" s="66" t="str">
        <f>IFERROR(IF($H254+1&gt;'(backend scoring)'!$Q$335,"",$H254+1),"")</f>
        <v/>
      </c>
      <c r="I255" s="66" t="e">
        <f t="array" aca="1" ref="I255" ca="1">_xludf.XLOOKUP($H255,'(backend scoring)'!$S$2:$S$333,'(backend scoring)'!$A$2:$A$333,"")</f>
        <v>#NAME?</v>
      </c>
      <c r="J255" s="66" t="str">
        <f ca="1">IFERROR(VLOOKUP($I255,'Institution Evaluation'!$A$55:$F$345,2,0),IFERROR(VLOOKUP($I255,'Privacy Analyst Evaluation'!$A$46:$F$120,2,0),""))</f>
        <v/>
      </c>
      <c r="K255" s="66" t="str">
        <f ca="1">IFERROR(VLOOKUP($I255,'Institution Evaluation'!$A$55:$F$345,3,0),IFERROR(VLOOKUP($I255,'Privacy Analyst Evaluation'!$A$46:$F$120,3,0),""))&amp;""</f>
        <v/>
      </c>
      <c r="L255" s="66" t="str">
        <f ca="1">IFERROR(VLOOKUP($I255,'Institution Evaluation'!$A$55:$F$345,4,0),IFERROR(VLOOKUP($I255,'Privacy Analyst Evaluation'!$A$46:$F$120,4,0),""))&amp;""</f>
        <v/>
      </c>
      <c r="M255" s="66" t="str">
        <f ca="1">IFERROR(VLOOKUP($I255,'Institution Evaluation'!$A$55:$F$345,6,0),IFERROR(VLOOKUP($I255,'Privacy Analyst Evaluation'!$A$46:$F$120,6,0),""))&amp;""</f>
        <v/>
      </c>
    </row>
    <row r="256" spans="1:13" ht="15.75" customHeight="1" x14ac:dyDescent="0.2">
      <c r="A256" s="66" t="str">
        <f>IFERROR(IF($A255+1&gt;'(backend scoring)'!$T$335,"",$A255+1),"")</f>
        <v/>
      </c>
      <c r="B256" s="66" t="e">
        <f t="array" aca="1" ref="B256" ca="1">_xludf.XLOOKUP($A256,'(backend scoring)'!$V$2:$V$333,'(backend scoring)'!$A$2:$A$333,"")</f>
        <v>#NAME?</v>
      </c>
      <c r="C256" s="66" t="str">
        <f ca="1">IFERROR(VLOOKUP($B256,'Institution Evaluation'!$A$55:$F$345,2,0),IFERROR(VLOOKUP($B256,'Privacy Analyst Evaluation'!$A$46:$F$120,2,0),""))&amp;""</f>
        <v/>
      </c>
      <c r="D256" s="66" t="str">
        <f ca="1">IFERROR(VLOOKUP($B256,'Institution Evaluation'!$A$55:$F$345,3,0),IFERROR(VLOOKUP($B256,'Privacy Analyst Evaluation'!$A$46:$F$120,3,0),""))&amp;""</f>
        <v/>
      </c>
      <c r="E256" s="66" t="str">
        <f ca="1">IFERROR(VLOOKUP($B256,'Institution Evaluation'!$A$55:$F$345,4,0),IFERROR(VLOOKUP($B256,'Privacy Analyst Evaluation'!$A$46:$F$120,4,0),""))&amp;""</f>
        <v/>
      </c>
      <c r="F256" s="66" t="str">
        <f ca="1">IFERROR(VLOOKUP($B256,'Institution Evaluation'!$A$55:$F$345,6,0),IFERROR(VLOOKUP($B256,'Privacy Analyst Evaluation'!$A$46:$F$120,6,0),""))&amp;""</f>
        <v/>
      </c>
      <c r="G256" s="245"/>
      <c r="H256" s="66" t="str">
        <f>IFERROR(IF($H255+1&gt;'(backend scoring)'!$Q$335,"",$H255+1),"")</f>
        <v/>
      </c>
      <c r="I256" s="66" t="e">
        <f t="array" aca="1" ref="I256" ca="1">_xludf.XLOOKUP($H256,'(backend scoring)'!$S$2:$S$333,'(backend scoring)'!$A$2:$A$333,"")</f>
        <v>#NAME?</v>
      </c>
      <c r="J256" s="66" t="str">
        <f ca="1">IFERROR(VLOOKUP($I256,'Institution Evaluation'!$A$55:$F$345,2,0),IFERROR(VLOOKUP($I256,'Privacy Analyst Evaluation'!$A$46:$F$120,2,0),""))</f>
        <v/>
      </c>
      <c r="K256" s="66" t="str">
        <f ca="1">IFERROR(VLOOKUP($I256,'Institution Evaluation'!$A$55:$F$345,3,0),IFERROR(VLOOKUP($I256,'Privacy Analyst Evaluation'!$A$46:$F$120,3,0),""))&amp;""</f>
        <v/>
      </c>
      <c r="L256" s="66" t="str">
        <f ca="1">IFERROR(VLOOKUP($I256,'Institution Evaluation'!$A$55:$F$345,4,0),IFERROR(VLOOKUP($I256,'Privacy Analyst Evaluation'!$A$46:$F$120,4,0),""))&amp;""</f>
        <v/>
      </c>
      <c r="M256" s="66" t="str">
        <f ca="1">IFERROR(VLOOKUP($I256,'Institution Evaluation'!$A$55:$F$345,6,0),IFERROR(VLOOKUP($I256,'Privacy Analyst Evaluation'!$A$46:$F$120,6,0),""))&amp;""</f>
        <v/>
      </c>
    </row>
    <row r="257" spans="1:13" ht="15.75" customHeight="1" x14ac:dyDescent="0.2">
      <c r="A257" s="66" t="str">
        <f>IFERROR(IF($A256+1&gt;'(backend scoring)'!$T$335,"",$A256+1),"")</f>
        <v/>
      </c>
      <c r="B257" s="66" t="e">
        <f t="array" aca="1" ref="B257" ca="1">_xludf.XLOOKUP($A257,'(backend scoring)'!$V$2:$V$333,'(backend scoring)'!$A$2:$A$333,"")</f>
        <v>#NAME?</v>
      </c>
      <c r="C257" s="66" t="str">
        <f ca="1">IFERROR(VLOOKUP($B257,'Institution Evaluation'!$A$55:$F$345,2,0),IFERROR(VLOOKUP($B257,'Privacy Analyst Evaluation'!$A$46:$F$120,2,0),""))&amp;""</f>
        <v/>
      </c>
      <c r="D257" s="66" t="str">
        <f ca="1">IFERROR(VLOOKUP($B257,'Institution Evaluation'!$A$55:$F$345,3,0),IFERROR(VLOOKUP($B257,'Privacy Analyst Evaluation'!$A$46:$F$120,3,0),""))&amp;""</f>
        <v/>
      </c>
      <c r="E257" s="66" t="str">
        <f ca="1">IFERROR(VLOOKUP($B257,'Institution Evaluation'!$A$55:$F$345,4,0),IFERROR(VLOOKUP($B257,'Privacy Analyst Evaluation'!$A$46:$F$120,4,0),""))&amp;""</f>
        <v/>
      </c>
      <c r="F257" s="66" t="str">
        <f ca="1">IFERROR(VLOOKUP($B257,'Institution Evaluation'!$A$55:$F$345,6,0),IFERROR(VLOOKUP($B257,'Privacy Analyst Evaluation'!$A$46:$F$120,6,0),""))&amp;""</f>
        <v/>
      </c>
      <c r="G257" s="245"/>
      <c r="H257" s="66" t="str">
        <f>IFERROR(IF($H256+1&gt;'(backend scoring)'!$Q$335,"",$H256+1),"")</f>
        <v/>
      </c>
      <c r="I257" s="66" t="e">
        <f t="array" aca="1" ref="I257" ca="1">_xludf.XLOOKUP($H257,'(backend scoring)'!$S$2:$S$333,'(backend scoring)'!$A$2:$A$333,"")</f>
        <v>#NAME?</v>
      </c>
      <c r="J257" s="66" t="str">
        <f ca="1">IFERROR(VLOOKUP($I257,'Institution Evaluation'!$A$55:$F$345,2,0),IFERROR(VLOOKUP($I257,'Privacy Analyst Evaluation'!$A$46:$F$120,2,0),""))</f>
        <v/>
      </c>
      <c r="K257" s="66" t="str">
        <f ca="1">IFERROR(VLOOKUP($I257,'Institution Evaluation'!$A$55:$F$345,3,0),IFERROR(VLOOKUP($I257,'Privacy Analyst Evaluation'!$A$46:$F$120,3,0),""))&amp;""</f>
        <v/>
      </c>
      <c r="L257" s="66" t="str">
        <f ca="1">IFERROR(VLOOKUP($I257,'Institution Evaluation'!$A$55:$F$345,4,0),IFERROR(VLOOKUP($I257,'Privacy Analyst Evaluation'!$A$46:$F$120,4,0),""))&amp;""</f>
        <v/>
      </c>
      <c r="M257" s="66" t="str">
        <f ca="1">IFERROR(VLOOKUP($I257,'Institution Evaluation'!$A$55:$F$345,6,0),IFERROR(VLOOKUP($I257,'Privacy Analyst Evaluation'!$A$46:$F$120,6,0),""))&amp;""</f>
        <v/>
      </c>
    </row>
    <row r="258" spans="1:13" ht="15.75" customHeight="1" x14ac:dyDescent="0.2">
      <c r="A258" s="66" t="str">
        <f>IFERROR(IF($A257+1&gt;'(backend scoring)'!$T$335,"",$A257+1),"")</f>
        <v/>
      </c>
      <c r="B258" s="66" t="e">
        <f t="array" aca="1" ref="B258" ca="1">_xludf.XLOOKUP($A258,'(backend scoring)'!$V$2:$V$333,'(backend scoring)'!$A$2:$A$333,"")</f>
        <v>#NAME?</v>
      </c>
      <c r="C258" s="66" t="str">
        <f ca="1">IFERROR(VLOOKUP($B258,'Institution Evaluation'!$A$55:$F$345,2,0),IFERROR(VLOOKUP($B258,'Privacy Analyst Evaluation'!$A$46:$F$120,2,0),""))&amp;""</f>
        <v/>
      </c>
      <c r="D258" s="66" t="str">
        <f ca="1">IFERROR(VLOOKUP($B258,'Institution Evaluation'!$A$55:$F$345,3,0),IFERROR(VLOOKUP($B258,'Privacy Analyst Evaluation'!$A$46:$F$120,3,0),""))&amp;""</f>
        <v/>
      </c>
      <c r="E258" s="66" t="str">
        <f ca="1">IFERROR(VLOOKUP($B258,'Institution Evaluation'!$A$55:$F$345,4,0),IFERROR(VLOOKUP($B258,'Privacy Analyst Evaluation'!$A$46:$F$120,4,0),""))&amp;""</f>
        <v/>
      </c>
      <c r="F258" s="66" t="str">
        <f ca="1">IFERROR(VLOOKUP($B258,'Institution Evaluation'!$A$55:$F$345,6,0),IFERROR(VLOOKUP($B258,'Privacy Analyst Evaluation'!$A$46:$F$120,6,0),""))&amp;""</f>
        <v/>
      </c>
      <c r="G258" s="245"/>
      <c r="H258" s="66" t="str">
        <f>IFERROR(IF($H257+1&gt;'(backend scoring)'!$Q$335,"",$H257+1),"")</f>
        <v/>
      </c>
      <c r="I258" s="66" t="e">
        <f t="array" aca="1" ref="I258" ca="1">_xludf.XLOOKUP($H258,'(backend scoring)'!$S$2:$S$333,'(backend scoring)'!$A$2:$A$333,"")</f>
        <v>#NAME?</v>
      </c>
      <c r="J258" s="66" t="str">
        <f ca="1">IFERROR(VLOOKUP($I258,'Institution Evaluation'!$A$55:$F$345,2,0),IFERROR(VLOOKUP($I258,'Privacy Analyst Evaluation'!$A$46:$F$120,2,0),""))</f>
        <v/>
      </c>
      <c r="K258" s="66" t="str">
        <f ca="1">IFERROR(VLOOKUP($I258,'Institution Evaluation'!$A$55:$F$345,3,0),IFERROR(VLOOKUP($I258,'Privacy Analyst Evaluation'!$A$46:$F$120,3,0),""))&amp;""</f>
        <v/>
      </c>
      <c r="L258" s="66" t="str">
        <f ca="1">IFERROR(VLOOKUP($I258,'Institution Evaluation'!$A$55:$F$345,4,0),IFERROR(VLOOKUP($I258,'Privacy Analyst Evaluation'!$A$46:$F$120,4,0),""))&amp;""</f>
        <v/>
      </c>
      <c r="M258" s="66" t="str">
        <f ca="1">IFERROR(VLOOKUP($I258,'Institution Evaluation'!$A$55:$F$345,6,0),IFERROR(VLOOKUP($I258,'Privacy Analyst Evaluation'!$A$46:$F$120,6,0),""))&amp;""</f>
        <v/>
      </c>
    </row>
    <row r="259" spans="1:13" ht="15.75" customHeight="1" x14ac:dyDescent="0.2">
      <c r="A259" s="66" t="str">
        <f>IFERROR(IF($A258+1&gt;'(backend scoring)'!$T$335,"",$A258+1),"")</f>
        <v/>
      </c>
      <c r="B259" s="66" t="e">
        <f t="array" aca="1" ref="B259" ca="1">_xludf.XLOOKUP($A259,'(backend scoring)'!$V$2:$V$333,'(backend scoring)'!$A$2:$A$333,"")</f>
        <v>#NAME?</v>
      </c>
      <c r="C259" s="66" t="str">
        <f ca="1">IFERROR(VLOOKUP($B259,'Institution Evaluation'!$A$55:$F$345,2,0),IFERROR(VLOOKUP($B259,'Privacy Analyst Evaluation'!$A$46:$F$120,2,0),""))&amp;""</f>
        <v/>
      </c>
      <c r="D259" s="66" t="str">
        <f ca="1">IFERROR(VLOOKUP($B259,'Institution Evaluation'!$A$55:$F$345,3,0),IFERROR(VLOOKUP($B259,'Privacy Analyst Evaluation'!$A$46:$F$120,3,0),""))&amp;""</f>
        <v/>
      </c>
      <c r="E259" s="66" t="str">
        <f ca="1">IFERROR(VLOOKUP($B259,'Institution Evaluation'!$A$55:$F$345,4,0),IFERROR(VLOOKUP($B259,'Privacy Analyst Evaluation'!$A$46:$F$120,4,0),""))&amp;""</f>
        <v/>
      </c>
      <c r="F259" s="66" t="str">
        <f ca="1">IFERROR(VLOOKUP($B259,'Institution Evaluation'!$A$55:$F$345,6,0),IFERROR(VLOOKUP($B259,'Privacy Analyst Evaluation'!$A$46:$F$120,6,0),""))&amp;""</f>
        <v/>
      </c>
      <c r="G259" s="245"/>
      <c r="H259" s="66" t="str">
        <f>IFERROR(IF($H258+1&gt;'(backend scoring)'!$Q$335,"",$H258+1),"")</f>
        <v/>
      </c>
      <c r="I259" s="66" t="e">
        <f t="array" aca="1" ref="I259" ca="1">_xludf.XLOOKUP($H259,'(backend scoring)'!$S$2:$S$333,'(backend scoring)'!$A$2:$A$333,"")</f>
        <v>#NAME?</v>
      </c>
      <c r="J259" s="66" t="str">
        <f ca="1">IFERROR(VLOOKUP($I259,'Institution Evaluation'!$A$55:$F$345,2,0),IFERROR(VLOOKUP($I259,'Privacy Analyst Evaluation'!$A$46:$F$120,2,0),""))</f>
        <v/>
      </c>
      <c r="K259" s="66" t="str">
        <f ca="1">IFERROR(VLOOKUP($I259,'Institution Evaluation'!$A$55:$F$345,3,0),IFERROR(VLOOKUP($I259,'Privacy Analyst Evaluation'!$A$46:$F$120,3,0),""))&amp;""</f>
        <v/>
      </c>
      <c r="L259" s="66" t="str">
        <f ca="1">IFERROR(VLOOKUP($I259,'Institution Evaluation'!$A$55:$F$345,4,0),IFERROR(VLOOKUP($I259,'Privacy Analyst Evaluation'!$A$46:$F$120,4,0),""))&amp;""</f>
        <v/>
      </c>
      <c r="M259" s="66" t="str">
        <f ca="1">IFERROR(VLOOKUP($I259,'Institution Evaluation'!$A$55:$F$345,6,0),IFERROR(VLOOKUP($I259,'Privacy Analyst Evaluation'!$A$46:$F$120,6,0),""))&amp;""</f>
        <v/>
      </c>
    </row>
    <row r="260" spans="1:13" ht="15.75" customHeight="1" x14ac:dyDescent="0.2">
      <c r="A260" s="66" t="str">
        <f>IFERROR(IF($A259+1&gt;'(backend scoring)'!$T$335,"",$A259+1),"")</f>
        <v/>
      </c>
      <c r="B260" s="66" t="e">
        <f t="array" aca="1" ref="B260" ca="1">_xludf.XLOOKUP($A260,'(backend scoring)'!$V$2:$V$333,'(backend scoring)'!$A$2:$A$333,"")</f>
        <v>#NAME?</v>
      </c>
      <c r="C260" s="66" t="str">
        <f ca="1">IFERROR(VLOOKUP($B260,'Institution Evaluation'!$A$55:$F$345,2,0),IFERROR(VLOOKUP($B260,'Privacy Analyst Evaluation'!$A$46:$F$120,2,0),""))&amp;""</f>
        <v/>
      </c>
      <c r="D260" s="66" t="str">
        <f ca="1">IFERROR(VLOOKUP($B260,'Institution Evaluation'!$A$55:$F$345,3,0),IFERROR(VLOOKUP($B260,'Privacy Analyst Evaluation'!$A$46:$F$120,3,0),""))&amp;""</f>
        <v/>
      </c>
      <c r="E260" s="66" t="str">
        <f ca="1">IFERROR(VLOOKUP($B260,'Institution Evaluation'!$A$55:$F$345,4,0),IFERROR(VLOOKUP($B260,'Privacy Analyst Evaluation'!$A$46:$F$120,4,0),""))&amp;""</f>
        <v/>
      </c>
      <c r="F260" s="66" t="str">
        <f ca="1">IFERROR(VLOOKUP($B260,'Institution Evaluation'!$A$55:$F$345,6,0),IFERROR(VLOOKUP($B260,'Privacy Analyst Evaluation'!$A$46:$F$120,6,0),""))&amp;""</f>
        <v/>
      </c>
      <c r="G260" s="245"/>
      <c r="H260" s="66" t="str">
        <f>IFERROR(IF($H259+1&gt;'(backend scoring)'!$Q$335,"",$H259+1),"")</f>
        <v/>
      </c>
      <c r="I260" s="66" t="e">
        <f t="array" aca="1" ref="I260" ca="1">_xludf.XLOOKUP($H260,'(backend scoring)'!$S$2:$S$333,'(backend scoring)'!$A$2:$A$333,"")</f>
        <v>#NAME?</v>
      </c>
      <c r="J260" s="66" t="str">
        <f ca="1">IFERROR(VLOOKUP($I260,'Institution Evaluation'!$A$55:$F$345,2,0),IFERROR(VLOOKUP($I260,'Privacy Analyst Evaluation'!$A$46:$F$120,2,0),""))</f>
        <v/>
      </c>
      <c r="K260" s="66" t="str">
        <f ca="1">IFERROR(VLOOKUP($I260,'Institution Evaluation'!$A$55:$F$345,3,0),IFERROR(VLOOKUP($I260,'Privacy Analyst Evaluation'!$A$46:$F$120,3,0),""))&amp;""</f>
        <v/>
      </c>
      <c r="L260" s="66" t="str">
        <f ca="1">IFERROR(VLOOKUP($I260,'Institution Evaluation'!$A$55:$F$345,4,0),IFERROR(VLOOKUP($I260,'Privacy Analyst Evaluation'!$A$46:$F$120,4,0),""))&amp;""</f>
        <v/>
      </c>
      <c r="M260" s="66" t="str">
        <f ca="1">IFERROR(VLOOKUP($I260,'Institution Evaluation'!$A$55:$F$345,6,0),IFERROR(VLOOKUP($I260,'Privacy Analyst Evaluation'!$A$46:$F$120,6,0),""))&amp;""</f>
        <v/>
      </c>
    </row>
    <row r="261" spans="1:13" ht="15.75" customHeight="1" x14ac:dyDescent="0.2">
      <c r="A261" s="66" t="str">
        <f>IFERROR(IF($A260+1&gt;'(backend scoring)'!$T$335,"",$A260+1),"")</f>
        <v/>
      </c>
      <c r="B261" s="66" t="e">
        <f t="array" aca="1" ref="B261" ca="1">_xludf.XLOOKUP($A261,'(backend scoring)'!$V$2:$V$333,'(backend scoring)'!$A$2:$A$333,"")</f>
        <v>#NAME?</v>
      </c>
      <c r="C261" s="66" t="str">
        <f ca="1">IFERROR(VLOOKUP($B261,'Institution Evaluation'!$A$55:$F$345,2,0),IFERROR(VLOOKUP($B261,'Privacy Analyst Evaluation'!$A$46:$F$120,2,0),""))&amp;""</f>
        <v/>
      </c>
      <c r="D261" s="66" t="str">
        <f ca="1">IFERROR(VLOOKUP($B261,'Institution Evaluation'!$A$55:$F$345,3,0),IFERROR(VLOOKUP($B261,'Privacy Analyst Evaluation'!$A$46:$F$120,3,0),""))&amp;""</f>
        <v/>
      </c>
      <c r="E261" s="66" t="str">
        <f ca="1">IFERROR(VLOOKUP($B261,'Institution Evaluation'!$A$55:$F$345,4,0),IFERROR(VLOOKUP($B261,'Privacy Analyst Evaluation'!$A$46:$F$120,4,0),""))&amp;""</f>
        <v/>
      </c>
      <c r="F261" s="66" t="str">
        <f ca="1">IFERROR(VLOOKUP($B261,'Institution Evaluation'!$A$55:$F$345,6,0),IFERROR(VLOOKUP($B261,'Privacy Analyst Evaluation'!$A$46:$F$120,6,0),""))&amp;""</f>
        <v/>
      </c>
      <c r="G261" s="245"/>
      <c r="H261" s="66" t="str">
        <f>IFERROR(IF($H260+1&gt;'(backend scoring)'!$Q$335,"",$H260+1),"")</f>
        <v/>
      </c>
      <c r="I261" s="66" t="e">
        <f t="array" aca="1" ref="I261" ca="1">_xludf.XLOOKUP($H261,'(backend scoring)'!$S$2:$S$333,'(backend scoring)'!$A$2:$A$333,"")</f>
        <v>#NAME?</v>
      </c>
      <c r="J261" s="66" t="str">
        <f ca="1">IFERROR(VLOOKUP($I261,'Institution Evaluation'!$A$55:$F$345,2,0),IFERROR(VLOOKUP($I261,'Privacy Analyst Evaluation'!$A$46:$F$120,2,0),""))</f>
        <v/>
      </c>
      <c r="K261" s="66" t="str">
        <f ca="1">IFERROR(VLOOKUP($I261,'Institution Evaluation'!$A$55:$F$345,3,0),IFERROR(VLOOKUP($I261,'Privacy Analyst Evaluation'!$A$46:$F$120,3,0),""))&amp;""</f>
        <v/>
      </c>
      <c r="L261" s="66" t="str">
        <f ca="1">IFERROR(VLOOKUP($I261,'Institution Evaluation'!$A$55:$F$345,4,0),IFERROR(VLOOKUP($I261,'Privacy Analyst Evaluation'!$A$46:$F$120,4,0),""))&amp;""</f>
        <v/>
      </c>
      <c r="M261" s="66" t="str">
        <f ca="1">IFERROR(VLOOKUP($I261,'Institution Evaluation'!$A$55:$F$345,6,0),IFERROR(VLOOKUP($I261,'Privacy Analyst Evaluation'!$A$46:$F$120,6,0),""))&amp;""</f>
        <v/>
      </c>
    </row>
    <row r="262" spans="1:13" ht="15.75" customHeight="1" x14ac:dyDescent="0.2">
      <c r="A262" s="66" t="str">
        <f>IFERROR(IF($A261+1&gt;'(backend scoring)'!$T$335,"",$A261+1),"")</f>
        <v/>
      </c>
      <c r="B262" s="66" t="e">
        <f t="array" aca="1" ref="B262" ca="1">_xludf.XLOOKUP($A262,'(backend scoring)'!$V$2:$V$333,'(backend scoring)'!$A$2:$A$333,"")</f>
        <v>#NAME?</v>
      </c>
      <c r="C262" s="66" t="str">
        <f ca="1">IFERROR(VLOOKUP($B262,'Institution Evaluation'!$A$55:$F$345,2,0),IFERROR(VLOOKUP($B262,'Privacy Analyst Evaluation'!$A$46:$F$120,2,0),""))&amp;""</f>
        <v/>
      </c>
      <c r="D262" s="66" t="str">
        <f ca="1">IFERROR(VLOOKUP($B262,'Institution Evaluation'!$A$55:$F$345,3,0),IFERROR(VLOOKUP($B262,'Privacy Analyst Evaluation'!$A$46:$F$120,3,0),""))&amp;""</f>
        <v/>
      </c>
      <c r="E262" s="66" t="str">
        <f ca="1">IFERROR(VLOOKUP($B262,'Institution Evaluation'!$A$55:$F$345,4,0),IFERROR(VLOOKUP($B262,'Privacy Analyst Evaluation'!$A$46:$F$120,4,0),""))&amp;""</f>
        <v/>
      </c>
      <c r="F262" s="66" t="str">
        <f ca="1">IFERROR(VLOOKUP($B262,'Institution Evaluation'!$A$55:$F$345,6,0),IFERROR(VLOOKUP($B262,'Privacy Analyst Evaluation'!$A$46:$F$120,6,0),""))&amp;""</f>
        <v/>
      </c>
      <c r="G262" s="245"/>
      <c r="H262" s="66" t="str">
        <f>IFERROR(IF($H261+1&gt;'(backend scoring)'!$Q$335,"",$H261+1),"")</f>
        <v/>
      </c>
      <c r="I262" s="66" t="e">
        <f t="array" aca="1" ref="I262" ca="1">_xludf.XLOOKUP($H262,'(backend scoring)'!$S$2:$S$333,'(backend scoring)'!$A$2:$A$333,"")</f>
        <v>#NAME?</v>
      </c>
      <c r="J262" s="66" t="str">
        <f ca="1">IFERROR(VLOOKUP($I262,'Institution Evaluation'!$A$55:$F$345,2,0),IFERROR(VLOOKUP($I262,'Privacy Analyst Evaluation'!$A$46:$F$120,2,0),""))</f>
        <v/>
      </c>
      <c r="K262" s="66" t="str">
        <f ca="1">IFERROR(VLOOKUP($I262,'Institution Evaluation'!$A$55:$F$345,3,0),IFERROR(VLOOKUP($I262,'Privacy Analyst Evaluation'!$A$46:$F$120,3,0),""))&amp;""</f>
        <v/>
      </c>
      <c r="L262" s="66" t="str">
        <f ca="1">IFERROR(VLOOKUP($I262,'Institution Evaluation'!$A$55:$F$345,4,0),IFERROR(VLOOKUP($I262,'Privacy Analyst Evaluation'!$A$46:$F$120,4,0),""))&amp;""</f>
        <v/>
      </c>
      <c r="M262" s="66" t="str">
        <f ca="1">IFERROR(VLOOKUP($I262,'Institution Evaluation'!$A$55:$F$345,6,0),IFERROR(VLOOKUP($I262,'Privacy Analyst Evaluation'!$A$46:$F$120,6,0),""))&amp;""</f>
        <v/>
      </c>
    </row>
    <row r="263" spans="1:13" ht="15.75" customHeight="1" x14ac:dyDescent="0.2">
      <c r="A263" s="66" t="str">
        <f>IFERROR(IF($A262+1&gt;'(backend scoring)'!$T$335,"",$A262+1),"")</f>
        <v/>
      </c>
      <c r="B263" s="66" t="e">
        <f t="array" aca="1" ref="B263" ca="1">_xludf.XLOOKUP($A263,'(backend scoring)'!$V$2:$V$333,'(backend scoring)'!$A$2:$A$333,"")</f>
        <v>#NAME?</v>
      </c>
      <c r="C263" s="66" t="str">
        <f ca="1">IFERROR(VLOOKUP($B263,'Institution Evaluation'!$A$55:$F$345,2,0),IFERROR(VLOOKUP($B263,'Privacy Analyst Evaluation'!$A$46:$F$120,2,0),""))&amp;""</f>
        <v/>
      </c>
      <c r="D263" s="66" t="str">
        <f ca="1">IFERROR(VLOOKUP($B263,'Institution Evaluation'!$A$55:$F$345,3,0),IFERROR(VLOOKUP($B263,'Privacy Analyst Evaluation'!$A$46:$F$120,3,0),""))&amp;""</f>
        <v/>
      </c>
      <c r="E263" s="66" t="str">
        <f ca="1">IFERROR(VLOOKUP($B263,'Institution Evaluation'!$A$55:$F$345,4,0),IFERROR(VLOOKUP($B263,'Privacy Analyst Evaluation'!$A$46:$F$120,4,0),""))&amp;""</f>
        <v/>
      </c>
      <c r="F263" s="66" t="str">
        <f ca="1">IFERROR(VLOOKUP($B263,'Institution Evaluation'!$A$55:$F$345,6,0),IFERROR(VLOOKUP($B263,'Privacy Analyst Evaluation'!$A$46:$F$120,6,0),""))&amp;""</f>
        <v/>
      </c>
      <c r="G263" s="245"/>
      <c r="H263" s="66" t="str">
        <f>IFERROR(IF($H262+1&gt;'(backend scoring)'!$Q$335,"",$H262+1),"")</f>
        <v/>
      </c>
      <c r="I263" s="66" t="e">
        <f t="array" aca="1" ref="I263" ca="1">_xludf.XLOOKUP($H263,'(backend scoring)'!$S$2:$S$333,'(backend scoring)'!$A$2:$A$333,"")</f>
        <v>#NAME?</v>
      </c>
      <c r="J263" s="66" t="str">
        <f ca="1">IFERROR(VLOOKUP($I263,'Institution Evaluation'!$A$55:$F$345,2,0),IFERROR(VLOOKUP($I263,'Privacy Analyst Evaluation'!$A$46:$F$120,2,0),""))</f>
        <v/>
      </c>
      <c r="K263" s="66" t="str">
        <f ca="1">IFERROR(VLOOKUP($I263,'Institution Evaluation'!$A$55:$F$345,3,0),IFERROR(VLOOKUP($I263,'Privacy Analyst Evaluation'!$A$46:$F$120,3,0),""))&amp;""</f>
        <v/>
      </c>
      <c r="L263" s="66" t="str">
        <f ca="1">IFERROR(VLOOKUP($I263,'Institution Evaluation'!$A$55:$F$345,4,0),IFERROR(VLOOKUP($I263,'Privacy Analyst Evaluation'!$A$46:$F$120,4,0),""))&amp;""</f>
        <v/>
      </c>
      <c r="M263" s="66" t="str">
        <f ca="1">IFERROR(VLOOKUP($I263,'Institution Evaluation'!$A$55:$F$345,6,0),IFERROR(VLOOKUP($I263,'Privacy Analyst Evaluation'!$A$46:$F$120,6,0),""))&amp;""</f>
        <v/>
      </c>
    </row>
    <row r="264" spans="1:13" ht="15.75" customHeight="1" x14ac:dyDescent="0.2">
      <c r="A264" s="66" t="str">
        <f>IFERROR(IF($A263+1&gt;'(backend scoring)'!$T$335,"",$A263+1),"")</f>
        <v/>
      </c>
      <c r="B264" s="66" t="e">
        <f t="array" aca="1" ref="B264" ca="1">_xludf.XLOOKUP($A264,'(backend scoring)'!$V$2:$V$333,'(backend scoring)'!$A$2:$A$333,"")</f>
        <v>#NAME?</v>
      </c>
      <c r="C264" s="66" t="str">
        <f ca="1">IFERROR(VLOOKUP($B264,'Institution Evaluation'!$A$55:$F$345,2,0),IFERROR(VLOOKUP($B264,'Privacy Analyst Evaluation'!$A$46:$F$120,2,0),""))&amp;""</f>
        <v/>
      </c>
      <c r="D264" s="66" t="str">
        <f ca="1">IFERROR(VLOOKUP($B264,'Institution Evaluation'!$A$55:$F$345,3,0),IFERROR(VLOOKUP($B264,'Privacy Analyst Evaluation'!$A$46:$F$120,3,0),""))&amp;""</f>
        <v/>
      </c>
      <c r="E264" s="66" t="str">
        <f ca="1">IFERROR(VLOOKUP($B264,'Institution Evaluation'!$A$55:$F$345,4,0),IFERROR(VLOOKUP($B264,'Privacy Analyst Evaluation'!$A$46:$F$120,4,0),""))&amp;""</f>
        <v/>
      </c>
      <c r="F264" s="66" t="str">
        <f ca="1">IFERROR(VLOOKUP($B264,'Institution Evaluation'!$A$55:$F$345,6,0),IFERROR(VLOOKUP($B264,'Privacy Analyst Evaluation'!$A$46:$F$120,6,0),""))&amp;""</f>
        <v/>
      </c>
      <c r="G264" s="245"/>
      <c r="H264" s="66" t="str">
        <f>IFERROR(IF($H263+1&gt;'(backend scoring)'!$Q$335,"",$H263+1),"")</f>
        <v/>
      </c>
      <c r="I264" s="66" t="e">
        <f t="array" aca="1" ref="I264" ca="1">_xludf.XLOOKUP($H264,'(backend scoring)'!$S$2:$S$333,'(backend scoring)'!$A$2:$A$333,"")</f>
        <v>#NAME?</v>
      </c>
      <c r="J264" s="66" t="str">
        <f ca="1">IFERROR(VLOOKUP($I264,'Institution Evaluation'!$A$55:$F$345,2,0),IFERROR(VLOOKUP($I264,'Privacy Analyst Evaluation'!$A$46:$F$120,2,0),""))</f>
        <v/>
      </c>
      <c r="K264" s="66" t="str">
        <f ca="1">IFERROR(VLOOKUP($I264,'Institution Evaluation'!$A$55:$F$345,3,0),IFERROR(VLOOKUP($I264,'Privacy Analyst Evaluation'!$A$46:$F$120,3,0),""))&amp;""</f>
        <v/>
      </c>
      <c r="L264" s="66" t="str">
        <f ca="1">IFERROR(VLOOKUP($I264,'Institution Evaluation'!$A$55:$F$345,4,0),IFERROR(VLOOKUP($I264,'Privacy Analyst Evaluation'!$A$46:$F$120,4,0),""))&amp;""</f>
        <v/>
      </c>
      <c r="M264" s="66" t="str">
        <f ca="1">IFERROR(VLOOKUP($I264,'Institution Evaluation'!$A$55:$F$345,6,0),IFERROR(VLOOKUP($I264,'Privacy Analyst Evaluation'!$A$46:$F$120,6,0),""))&amp;""</f>
        <v/>
      </c>
    </row>
    <row r="265" spans="1:13" ht="15.75" customHeight="1" x14ac:dyDescent="0.2">
      <c r="A265" s="66" t="str">
        <f>IFERROR(IF($A264+1&gt;'(backend scoring)'!$T$335,"",$A264+1),"")</f>
        <v/>
      </c>
      <c r="B265" s="66" t="e">
        <f t="array" aca="1" ref="B265" ca="1">_xludf.XLOOKUP($A265,'(backend scoring)'!$V$2:$V$333,'(backend scoring)'!$A$2:$A$333,"")</f>
        <v>#NAME?</v>
      </c>
      <c r="C265" s="66" t="str">
        <f ca="1">IFERROR(VLOOKUP($B265,'Institution Evaluation'!$A$55:$F$345,2,0),IFERROR(VLOOKUP($B265,'Privacy Analyst Evaluation'!$A$46:$F$120,2,0),""))&amp;""</f>
        <v/>
      </c>
      <c r="D265" s="66" t="str">
        <f ca="1">IFERROR(VLOOKUP($B265,'Institution Evaluation'!$A$55:$F$345,3,0),IFERROR(VLOOKUP($B265,'Privacy Analyst Evaluation'!$A$46:$F$120,3,0),""))&amp;""</f>
        <v/>
      </c>
      <c r="E265" s="66" t="str">
        <f ca="1">IFERROR(VLOOKUP($B265,'Institution Evaluation'!$A$55:$F$345,4,0),IFERROR(VLOOKUP($B265,'Privacy Analyst Evaluation'!$A$46:$F$120,4,0),""))&amp;""</f>
        <v/>
      </c>
      <c r="F265" s="66" t="str">
        <f ca="1">IFERROR(VLOOKUP($B265,'Institution Evaluation'!$A$55:$F$345,6,0),IFERROR(VLOOKUP($B265,'Privacy Analyst Evaluation'!$A$46:$F$120,6,0),""))&amp;""</f>
        <v/>
      </c>
      <c r="G265" s="245"/>
      <c r="H265" s="66" t="str">
        <f>IFERROR(IF($H264+1&gt;'(backend scoring)'!$Q$335,"",$H264+1),"")</f>
        <v/>
      </c>
      <c r="I265" s="66" t="e">
        <f t="array" aca="1" ref="I265" ca="1">_xludf.XLOOKUP($H265,'(backend scoring)'!$S$2:$S$333,'(backend scoring)'!$A$2:$A$333,"")</f>
        <v>#NAME?</v>
      </c>
      <c r="J265" s="66" t="str">
        <f ca="1">IFERROR(VLOOKUP($I265,'Institution Evaluation'!$A$55:$F$345,2,0),IFERROR(VLOOKUP($I265,'Privacy Analyst Evaluation'!$A$46:$F$120,2,0),""))</f>
        <v/>
      </c>
      <c r="K265" s="66" t="str">
        <f ca="1">IFERROR(VLOOKUP($I265,'Institution Evaluation'!$A$55:$F$345,3,0),IFERROR(VLOOKUP($I265,'Privacy Analyst Evaluation'!$A$46:$F$120,3,0),""))&amp;""</f>
        <v/>
      </c>
      <c r="L265" s="66" t="str">
        <f ca="1">IFERROR(VLOOKUP($I265,'Institution Evaluation'!$A$55:$F$345,4,0),IFERROR(VLOOKUP($I265,'Privacy Analyst Evaluation'!$A$46:$F$120,4,0),""))&amp;""</f>
        <v/>
      </c>
      <c r="M265" s="66" t="str">
        <f ca="1">IFERROR(VLOOKUP($I265,'Institution Evaluation'!$A$55:$F$345,6,0),IFERROR(VLOOKUP($I265,'Privacy Analyst Evaluation'!$A$46:$F$120,6,0),""))&amp;""</f>
        <v/>
      </c>
    </row>
    <row r="266" spans="1:13" ht="15.75" customHeight="1" x14ac:dyDescent="0.2">
      <c r="A266" s="66" t="str">
        <f>IFERROR(IF($A265+1&gt;'(backend scoring)'!$T$335,"",$A265+1),"")</f>
        <v/>
      </c>
      <c r="B266" s="66" t="e">
        <f t="array" aca="1" ref="B266" ca="1">_xludf.XLOOKUP($A266,'(backend scoring)'!$V$2:$V$333,'(backend scoring)'!$A$2:$A$333,"")</f>
        <v>#NAME?</v>
      </c>
      <c r="C266" s="66" t="str">
        <f ca="1">IFERROR(VLOOKUP($B266,'Institution Evaluation'!$A$55:$F$345,2,0),IFERROR(VLOOKUP($B266,'Privacy Analyst Evaluation'!$A$46:$F$120,2,0),""))&amp;""</f>
        <v/>
      </c>
      <c r="D266" s="66" t="str">
        <f ca="1">IFERROR(VLOOKUP($B266,'Institution Evaluation'!$A$55:$F$345,3,0),IFERROR(VLOOKUP($B266,'Privacy Analyst Evaluation'!$A$46:$F$120,3,0),""))&amp;""</f>
        <v/>
      </c>
      <c r="E266" s="66" t="str">
        <f ca="1">IFERROR(VLOOKUP($B266,'Institution Evaluation'!$A$55:$F$345,4,0),IFERROR(VLOOKUP($B266,'Privacy Analyst Evaluation'!$A$46:$F$120,4,0),""))&amp;""</f>
        <v/>
      </c>
      <c r="F266" s="66" t="str">
        <f ca="1">IFERROR(VLOOKUP($B266,'Institution Evaluation'!$A$55:$F$345,6,0),IFERROR(VLOOKUP($B266,'Privacy Analyst Evaluation'!$A$46:$F$120,6,0),""))&amp;""</f>
        <v/>
      </c>
      <c r="G266" s="245"/>
      <c r="H266" s="66" t="str">
        <f>IFERROR(IF($H265+1&gt;'(backend scoring)'!$Q$335,"",$H265+1),"")</f>
        <v/>
      </c>
      <c r="I266" s="66" t="e">
        <f t="array" aca="1" ref="I266" ca="1">_xludf.XLOOKUP($H266,'(backend scoring)'!$S$2:$S$333,'(backend scoring)'!$A$2:$A$333,"")</f>
        <v>#NAME?</v>
      </c>
      <c r="J266" s="66" t="str">
        <f ca="1">IFERROR(VLOOKUP($I266,'Institution Evaluation'!$A$55:$F$345,2,0),IFERROR(VLOOKUP($I266,'Privacy Analyst Evaluation'!$A$46:$F$120,2,0),""))</f>
        <v/>
      </c>
      <c r="K266" s="66" t="str">
        <f ca="1">IFERROR(VLOOKUP($I266,'Institution Evaluation'!$A$55:$F$345,3,0),IFERROR(VLOOKUP($I266,'Privacy Analyst Evaluation'!$A$46:$F$120,3,0),""))&amp;""</f>
        <v/>
      </c>
      <c r="L266" s="66" t="str">
        <f ca="1">IFERROR(VLOOKUP($I266,'Institution Evaluation'!$A$55:$F$345,4,0),IFERROR(VLOOKUP($I266,'Privacy Analyst Evaluation'!$A$46:$F$120,4,0),""))&amp;""</f>
        <v/>
      </c>
      <c r="M266" s="66" t="str">
        <f ca="1">IFERROR(VLOOKUP($I266,'Institution Evaluation'!$A$55:$F$345,6,0),IFERROR(VLOOKUP($I266,'Privacy Analyst Evaluation'!$A$46:$F$120,6,0),""))&amp;""</f>
        <v/>
      </c>
    </row>
    <row r="267" spans="1:13" ht="15.75" customHeight="1" x14ac:dyDescent="0.2">
      <c r="A267" s="66" t="str">
        <f>IFERROR(IF($A266+1&gt;'(backend scoring)'!$T$335,"",$A266+1),"")</f>
        <v/>
      </c>
      <c r="B267" s="66" t="e">
        <f t="array" aca="1" ref="B267" ca="1">_xludf.XLOOKUP($A267,'(backend scoring)'!$V$2:$V$333,'(backend scoring)'!$A$2:$A$333,"")</f>
        <v>#NAME?</v>
      </c>
      <c r="C267" s="66" t="str">
        <f ca="1">IFERROR(VLOOKUP($B267,'Institution Evaluation'!$A$55:$F$345,2,0),IFERROR(VLOOKUP($B267,'Privacy Analyst Evaluation'!$A$46:$F$120,2,0),""))&amp;""</f>
        <v/>
      </c>
      <c r="D267" s="66" t="str">
        <f ca="1">IFERROR(VLOOKUP($B267,'Institution Evaluation'!$A$55:$F$345,3,0),IFERROR(VLOOKUP($B267,'Privacy Analyst Evaluation'!$A$46:$F$120,3,0),""))&amp;""</f>
        <v/>
      </c>
      <c r="E267" s="66" t="str">
        <f ca="1">IFERROR(VLOOKUP($B267,'Institution Evaluation'!$A$55:$F$345,4,0),IFERROR(VLOOKUP($B267,'Privacy Analyst Evaluation'!$A$46:$F$120,4,0),""))&amp;""</f>
        <v/>
      </c>
      <c r="F267" s="66" t="str">
        <f ca="1">IFERROR(VLOOKUP($B267,'Institution Evaluation'!$A$55:$F$345,6,0),IFERROR(VLOOKUP($B267,'Privacy Analyst Evaluation'!$A$46:$F$120,6,0),""))&amp;""</f>
        <v/>
      </c>
      <c r="G267" s="245"/>
      <c r="H267" s="66" t="str">
        <f>IFERROR(IF($H266+1&gt;'(backend scoring)'!$Q$335,"",$H266+1),"")</f>
        <v/>
      </c>
      <c r="I267" s="66" t="e">
        <f t="array" aca="1" ref="I267" ca="1">_xludf.XLOOKUP($H267,'(backend scoring)'!$S$2:$S$333,'(backend scoring)'!$A$2:$A$333,"")</f>
        <v>#NAME?</v>
      </c>
      <c r="J267" s="66" t="str">
        <f ca="1">IFERROR(VLOOKUP($I267,'Institution Evaluation'!$A$55:$F$345,2,0),IFERROR(VLOOKUP($I267,'Privacy Analyst Evaluation'!$A$46:$F$120,2,0),""))</f>
        <v/>
      </c>
      <c r="K267" s="66" t="str">
        <f ca="1">IFERROR(VLOOKUP($I267,'Institution Evaluation'!$A$55:$F$345,3,0),IFERROR(VLOOKUP($I267,'Privacy Analyst Evaluation'!$A$46:$F$120,3,0),""))&amp;""</f>
        <v/>
      </c>
      <c r="L267" s="66" t="str">
        <f ca="1">IFERROR(VLOOKUP($I267,'Institution Evaluation'!$A$55:$F$345,4,0),IFERROR(VLOOKUP($I267,'Privacy Analyst Evaluation'!$A$46:$F$120,4,0),""))&amp;""</f>
        <v/>
      </c>
      <c r="M267" s="66" t="str">
        <f ca="1">IFERROR(VLOOKUP($I267,'Institution Evaluation'!$A$55:$F$345,6,0),IFERROR(VLOOKUP($I267,'Privacy Analyst Evaluation'!$A$46:$F$120,6,0),""))&amp;""</f>
        <v/>
      </c>
    </row>
    <row r="268" spans="1:13" ht="15.75" customHeight="1" x14ac:dyDescent="0.2">
      <c r="A268" s="66" t="str">
        <f>IFERROR(IF($A267+1&gt;'(backend scoring)'!$T$335,"",$A267+1),"")</f>
        <v/>
      </c>
      <c r="B268" s="66" t="e">
        <f t="array" aca="1" ref="B268" ca="1">_xludf.XLOOKUP($A268,'(backend scoring)'!$V$2:$V$333,'(backend scoring)'!$A$2:$A$333,"")</f>
        <v>#NAME?</v>
      </c>
      <c r="C268" s="66" t="str">
        <f ca="1">IFERROR(VLOOKUP($B268,'Institution Evaluation'!$A$55:$F$345,2,0),IFERROR(VLOOKUP($B268,'Privacy Analyst Evaluation'!$A$46:$F$120,2,0),""))&amp;""</f>
        <v/>
      </c>
      <c r="D268" s="66" t="str">
        <f ca="1">IFERROR(VLOOKUP($B268,'Institution Evaluation'!$A$55:$F$345,3,0),IFERROR(VLOOKUP($B268,'Privacy Analyst Evaluation'!$A$46:$F$120,3,0),""))&amp;""</f>
        <v/>
      </c>
      <c r="E268" s="66" t="str">
        <f ca="1">IFERROR(VLOOKUP($B268,'Institution Evaluation'!$A$55:$F$345,4,0),IFERROR(VLOOKUP($B268,'Privacy Analyst Evaluation'!$A$46:$F$120,4,0),""))&amp;""</f>
        <v/>
      </c>
      <c r="F268" s="66" t="str">
        <f ca="1">IFERROR(VLOOKUP($B268,'Institution Evaluation'!$A$55:$F$345,6,0),IFERROR(VLOOKUP($B268,'Privacy Analyst Evaluation'!$A$46:$F$120,6,0),""))&amp;""</f>
        <v/>
      </c>
      <c r="G268" s="245"/>
      <c r="H268" s="66" t="str">
        <f>IFERROR(IF($H267+1&gt;'(backend scoring)'!$Q$335,"",$H267+1),"")</f>
        <v/>
      </c>
      <c r="I268" s="66" t="e">
        <f t="array" aca="1" ref="I268" ca="1">_xludf.XLOOKUP($H268,'(backend scoring)'!$S$2:$S$333,'(backend scoring)'!$A$2:$A$333,"")</f>
        <v>#NAME?</v>
      </c>
      <c r="J268" s="66" t="str">
        <f ca="1">IFERROR(VLOOKUP($I268,'Institution Evaluation'!$A$55:$F$345,2,0),IFERROR(VLOOKUP($I268,'Privacy Analyst Evaluation'!$A$46:$F$120,2,0),""))</f>
        <v/>
      </c>
      <c r="K268" s="66" t="str">
        <f ca="1">IFERROR(VLOOKUP($I268,'Institution Evaluation'!$A$55:$F$345,3,0),IFERROR(VLOOKUP($I268,'Privacy Analyst Evaluation'!$A$46:$F$120,3,0),""))&amp;""</f>
        <v/>
      </c>
      <c r="L268" s="66" t="str">
        <f ca="1">IFERROR(VLOOKUP($I268,'Institution Evaluation'!$A$55:$F$345,4,0),IFERROR(VLOOKUP($I268,'Privacy Analyst Evaluation'!$A$46:$F$120,4,0),""))&amp;""</f>
        <v/>
      </c>
      <c r="M268" s="66" t="str">
        <f ca="1">IFERROR(VLOOKUP($I268,'Institution Evaluation'!$A$55:$F$345,6,0),IFERROR(VLOOKUP($I268,'Privacy Analyst Evaluation'!$A$46:$F$120,6,0),""))&amp;""</f>
        <v/>
      </c>
    </row>
    <row r="269" spans="1:13" ht="15.75" customHeight="1" x14ac:dyDescent="0.2">
      <c r="A269" s="66" t="str">
        <f>IFERROR(IF($A268+1&gt;'(backend scoring)'!$T$335,"",$A268+1),"")</f>
        <v/>
      </c>
      <c r="B269" s="66" t="e">
        <f t="array" aca="1" ref="B269" ca="1">_xludf.XLOOKUP($A269,'(backend scoring)'!$V$2:$V$333,'(backend scoring)'!$A$2:$A$333,"")</f>
        <v>#NAME?</v>
      </c>
      <c r="C269" s="66" t="str">
        <f ca="1">IFERROR(VLOOKUP($B269,'Institution Evaluation'!$A$55:$F$345,2,0),IFERROR(VLOOKUP($B269,'Privacy Analyst Evaluation'!$A$46:$F$120,2,0),""))&amp;""</f>
        <v/>
      </c>
      <c r="D269" s="66" t="str">
        <f ca="1">IFERROR(VLOOKUP($B269,'Institution Evaluation'!$A$55:$F$345,3,0),IFERROR(VLOOKUP($B269,'Privacy Analyst Evaluation'!$A$46:$F$120,3,0),""))&amp;""</f>
        <v/>
      </c>
      <c r="E269" s="66" t="str">
        <f ca="1">IFERROR(VLOOKUP($B269,'Institution Evaluation'!$A$55:$F$345,4,0),IFERROR(VLOOKUP($B269,'Privacy Analyst Evaluation'!$A$46:$F$120,4,0),""))&amp;""</f>
        <v/>
      </c>
      <c r="F269" s="66" t="str">
        <f ca="1">IFERROR(VLOOKUP($B269,'Institution Evaluation'!$A$55:$F$345,6,0),IFERROR(VLOOKUP($B269,'Privacy Analyst Evaluation'!$A$46:$F$120,6,0),""))&amp;""</f>
        <v/>
      </c>
      <c r="G269" s="245"/>
      <c r="H269" s="66" t="str">
        <f>IFERROR(IF($H268+1&gt;'(backend scoring)'!$Q$335,"",$H268+1),"")</f>
        <v/>
      </c>
      <c r="I269" s="66" t="e">
        <f t="array" aca="1" ref="I269" ca="1">_xludf.XLOOKUP($H269,'(backend scoring)'!$S$2:$S$333,'(backend scoring)'!$A$2:$A$333,"")</f>
        <v>#NAME?</v>
      </c>
      <c r="J269" s="66" t="str">
        <f ca="1">IFERROR(VLOOKUP($I269,'Institution Evaluation'!$A$55:$F$345,2,0),IFERROR(VLOOKUP($I269,'Privacy Analyst Evaluation'!$A$46:$F$120,2,0),""))</f>
        <v/>
      </c>
      <c r="K269" s="66" t="str">
        <f ca="1">IFERROR(VLOOKUP($I269,'Institution Evaluation'!$A$55:$F$345,3,0),IFERROR(VLOOKUP($I269,'Privacy Analyst Evaluation'!$A$46:$F$120,3,0),""))&amp;""</f>
        <v/>
      </c>
      <c r="L269" s="66" t="str">
        <f ca="1">IFERROR(VLOOKUP($I269,'Institution Evaluation'!$A$55:$F$345,4,0),IFERROR(VLOOKUP($I269,'Privacy Analyst Evaluation'!$A$46:$F$120,4,0),""))&amp;""</f>
        <v/>
      </c>
      <c r="M269" s="66" t="str">
        <f ca="1">IFERROR(VLOOKUP($I269,'Institution Evaluation'!$A$55:$F$345,6,0),IFERROR(VLOOKUP($I269,'Privacy Analyst Evaluation'!$A$46:$F$120,6,0),""))&amp;""</f>
        <v/>
      </c>
    </row>
    <row r="270" spans="1:13" ht="15.75" customHeight="1" x14ac:dyDescent="0.2">
      <c r="A270" s="66" t="str">
        <f>IFERROR(IF($A269+1&gt;'(backend scoring)'!$T$335,"",$A269+1),"")</f>
        <v/>
      </c>
      <c r="B270" s="66" t="e">
        <f t="array" aca="1" ref="B270" ca="1">_xludf.XLOOKUP($A270,'(backend scoring)'!$V$2:$V$333,'(backend scoring)'!$A$2:$A$333,"")</f>
        <v>#NAME?</v>
      </c>
      <c r="C270" s="66" t="str">
        <f ca="1">IFERROR(VLOOKUP($B270,'Institution Evaluation'!$A$55:$F$345,2,0),IFERROR(VLOOKUP($B270,'Privacy Analyst Evaluation'!$A$46:$F$120,2,0),""))&amp;""</f>
        <v/>
      </c>
      <c r="D270" s="66" t="str">
        <f ca="1">IFERROR(VLOOKUP($B270,'Institution Evaluation'!$A$55:$F$345,3,0),IFERROR(VLOOKUP($B270,'Privacy Analyst Evaluation'!$A$46:$F$120,3,0),""))&amp;""</f>
        <v/>
      </c>
      <c r="E270" s="66" t="str">
        <f ca="1">IFERROR(VLOOKUP($B270,'Institution Evaluation'!$A$55:$F$345,4,0),IFERROR(VLOOKUP($B270,'Privacy Analyst Evaluation'!$A$46:$F$120,4,0),""))&amp;""</f>
        <v/>
      </c>
      <c r="F270" s="66" t="str">
        <f ca="1">IFERROR(VLOOKUP($B270,'Institution Evaluation'!$A$55:$F$345,6,0),IFERROR(VLOOKUP($B270,'Privacy Analyst Evaluation'!$A$46:$F$120,6,0),""))&amp;""</f>
        <v/>
      </c>
      <c r="G270" s="245"/>
      <c r="H270" s="66" t="str">
        <f>IFERROR(IF($H269+1&gt;'(backend scoring)'!$Q$335,"",$H269+1),"")</f>
        <v/>
      </c>
      <c r="I270" s="66" t="e">
        <f t="array" aca="1" ref="I270" ca="1">_xludf.XLOOKUP($H270,'(backend scoring)'!$S$2:$S$333,'(backend scoring)'!$A$2:$A$333,"")</f>
        <v>#NAME?</v>
      </c>
      <c r="J270" s="66" t="str">
        <f ca="1">IFERROR(VLOOKUP($I270,'Institution Evaluation'!$A$55:$F$345,2,0),IFERROR(VLOOKUP($I270,'Privacy Analyst Evaluation'!$A$46:$F$120,2,0),""))</f>
        <v/>
      </c>
      <c r="K270" s="66" t="str">
        <f ca="1">IFERROR(VLOOKUP($I270,'Institution Evaluation'!$A$55:$F$345,3,0),IFERROR(VLOOKUP($I270,'Privacy Analyst Evaluation'!$A$46:$F$120,3,0),""))&amp;""</f>
        <v/>
      </c>
      <c r="L270" s="66" t="str">
        <f ca="1">IFERROR(VLOOKUP($I270,'Institution Evaluation'!$A$55:$F$345,4,0),IFERROR(VLOOKUP($I270,'Privacy Analyst Evaluation'!$A$46:$F$120,4,0),""))&amp;""</f>
        <v/>
      </c>
      <c r="M270" s="66" t="str">
        <f ca="1">IFERROR(VLOOKUP($I270,'Institution Evaluation'!$A$55:$F$345,6,0),IFERROR(VLOOKUP($I270,'Privacy Analyst Evaluation'!$A$46:$F$120,6,0),""))&amp;""</f>
        <v/>
      </c>
    </row>
    <row r="271" spans="1:13" ht="15.75" customHeight="1" x14ac:dyDescent="0.2">
      <c r="A271" s="66" t="str">
        <f>IFERROR(IF($A270+1&gt;'(backend scoring)'!$T$335,"",$A270+1),"")</f>
        <v/>
      </c>
      <c r="B271" s="66" t="e">
        <f t="array" aca="1" ref="B271" ca="1">_xludf.XLOOKUP($A271,'(backend scoring)'!$V$2:$V$333,'(backend scoring)'!$A$2:$A$333,"")</f>
        <v>#NAME?</v>
      </c>
      <c r="C271" s="66" t="str">
        <f ca="1">IFERROR(VLOOKUP($B271,'Institution Evaluation'!$A$55:$F$345,2,0),IFERROR(VLOOKUP($B271,'Privacy Analyst Evaluation'!$A$46:$F$120,2,0),""))&amp;""</f>
        <v/>
      </c>
      <c r="D271" s="66" t="str">
        <f ca="1">IFERROR(VLOOKUP($B271,'Institution Evaluation'!$A$55:$F$345,3,0),IFERROR(VLOOKUP($B271,'Privacy Analyst Evaluation'!$A$46:$F$120,3,0),""))&amp;""</f>
        <v/>
      </c>
      <c r="E271" s="66" t="str">
        <f ca="1">IFERROR(VLOOKUP($B271,'Institution Evaluation'!$A$55:$F$345,4,0),IFERROR(VLOOKUP($B271,'Privacy Analyst Evaluation'!$A$46:$F$120,4,0),""))&amp;""</f>
        <v/>
      </c>
      <c r="F271" s="66" t="str">
        <f ca="1">IFERROR(VLOOKUP($B271,'Institution Evaluation'!$A$55:$F$345,6,0),IFERROR(VLOOKUP($B271,'Privacy Analyst Evaluation'!$A$46:$F$120,6,0),""))&amp;""</f>
        <v/>
      </c>
      <c r="G271" s="245"/>
      <c r="H271" s="66" t="str">
        <f>IFERROR(IF($H270+1&gt;'(backend scoring)'!$Q$335,"",$H270+1),"")</f>
        <v/>
      </c>
      <c r="I271" s="66" t="e">
        <f t="array" aca="1" ref="I271" ca="1">_xludf.XLOOKUP($H271,'(backend scoring)'!$S$2:$S$333,'(backend scoring)'!$A$2:$A$333,"")</f>
        <v>#NAME?</v>
      </c>
      <c r="J271" s="66" t="str">
        <f ca="1">IFERROR(VLOOKUP($I271,'Institution Evaluation'!$A$55:$F$345,2,0),IFERROR(VLOOKUP($I271,'Privacy Analyst Evaluation'!$A$46:$F$120,2,0),""))</f>
        <v/>
      </c>
      <c r="K271" s="66" t="str">
        <f ca="1">IFERROR(VLOOKUP($I271,'Institution Evaluation'!$A$55:$F$345,3,0),IFERROR(VLOOKUP($I271,'Privacy Analyst Evaluation'!$A$46:$F$120,3,0),""))&amp;""</f>
        <v/>
      </c>
      <c r="L271" s="66" t="str">
        <f ca="1">IFERROR(VLOOKUP($I271,'Institution Evaluation'!$A$55:$F$345,4,0),IFERROR(VLOOKUP($I271,'Privacy Analyst Evaluation'!$A$46:$F$120,4,0),""))&amp;""</f>
        <v/>
      </c>
      <c r="M271" s="66" t="str">
        <f ca="1">IFERROR(VLOOKUP($I271,'Institution Evaluation'!$A$55:$F$345,6,0),IFERROR(VLOOKUP($I271,'Privacy Analyst Evaluation'!$A$46:$F$120,6,0),""))&amp;""</f>
        <v/>
      </c>
    </row>
    <row r="272" spans="1:13" ht="15.75" customHeight="1" x14ac:dyDescent="0.2">
      <c r="A272" s="66" t="str">
        <f>IFERROR(IF($A271+1&gt;'(backend scoring)'!$T$335,"",$A271+1),"")</f>
        <v/>
      </c>
      <c r="B272" s="66" t="e">
        <f t="array" aca="1" ref="B272" ca="1">_xludf.XLOOKUP($A272,'(backend scoring)'!$V$2:$V$333,'(backend scoring)'!$A$2:$A$333,"")</f>
        <v>#NAME?</v>
      </c>
      <c r="C272" s="66" t="str">
        <f ca="1">IFERROR(VLOOKUP($B272,'Institution Evaluation'!$A$55:$F$345,2,0),IFERROR(VLOOKUP($B272,'Privacy Analyst Evaluation'!$A$46:$F$120,2,0),""))&amp;""</f>
        <v/>
      </c>
      <c r="D272" s="66" t="str">
        <f ca="1">IFERROR(VLOOKUP($B272,'Institution Evaluation'!$A$55:$F$345,3,0),IFERROR(VLOOKUP($B272,'Privacy Analyst Evaluation'!$A$46:$F$120,3,0),""))&amp;""</f>
        <v/>
      </c>
      <c r="E272" s="66" t="str">
        <f ca="1">IFERROR(VLOOKUP($B272,'Institution Evaluation'!$A$55:$F$345,4,0),IFERROR(VLOOKUP($B272,'Privacy Analyst Evaluation'!$A$46:$F$120,4,0),""))&amp;""</f>
        <v/>
      </c>
      <c r="F272" s="66" t="str">
        <f ca="1">IFERROR(VLOOKUP($B272,'Institution Evaluation'!$A$55:$F$345,6,0),IFERROR(VLOOKUP($B272,'Privacy Analyst Evaluation'!$A$46:$F$120,6,0),""))&amp;""</f>
        <v/>
      </c>
      <c r="G272" s="245"/>
      <c r="H272" s="66" t="str">
        <f>IFERROR(IF($H271+1&gt;'(backend scoring)'!$Q$335,"",$H271+1),"")</f>
        <v/>
      </c>
      <c r="I272" s="66" t="e">
        <f t="array" aca="1" ref="I272" ca="1">_xludf.XLOOKUP($H272,'(backend scoring)'!$S$2:$S$333,'(backend scoring)'!$A$2:$A$333,"")</f>
        <v>#NAME?</v>
      </c>
      <c r="J272" s="66" t="str">
        <f ca="1">IFERROR(VLOOKUP($I272,'Institution Evaluation'!$A$55:$F$345,2,0),IFERROR(VLOOKUP($I272,'Privacy Analyst Evaluation'!$A$46:$F$120,2,0),""))</f>
        <v/>
      </c>
      <c r="K272" s="66" t="str">
        <f ca="1">IFERROR(VLOOKUP($I272,'Institution Evaluation'!$A$55:$F$345,3,0),IFERROR(VLOOKUP($I272,'Privacy Analyst Evaluation'!$A$46:$F$120,3,0),""))&amp;""</f>
        <v/>
      </c>
      <c r="L272" s="66" t="str">
        <f ca="1">IFERROR(VLOOKUP($I272,'Institution Evaluation'!$A$55:$F$345,4,0),IFERROR(VLOOKUP($I272,'Privacy Analyst Evaluation'!$A$46:$F$120,4,0),""))&amp;""</f>
        <v/>
      </c>
      <c r="M272" s="66" t="str">
        <f ca="1">IFERROR(VLOOKUP($I272,'Institution Evaluation'!$A$55:$F$345,6,0),IFERROR(VLOOKUP($I272,'Privacy Analyst Evaluation'!$A$46:$F$120,6,0),""))&amp;""</f>
        <v/>
      </c>
    </row>
    <row r="273" spans="1:13" ht="15.75" customHeight="1" x14ac:dyDescent="0.2">
      <c r="A273" s="66" t="str">
        <f>IFERROR(IF($A272+1&gt;'(backend scoring)'!$T$335,"",$A272+1),"")</f>
        <v/>
      </c>
      <c r="B273" s="66" t="e">
        <f t="array" aca="1" ref="B273" ca="1">_xludf.XLOOKUP($A273,'(backend scoring)'!$V$2:$V$333,'(backend scoring)'!$A$2:$A$333,"")</f>
        <v>#NAME?</v>
      </c>
      <c r="C273" s="66" t="str">
        <f ca="1">IFERROR(VLOOKUP($B273,'Institution Evaluation'!$A$55:$F$345,2,0),IFERROR(VLOOKUP($B273,'Privacy Analyst Evaluation'!$A$46:$F$120,2,0),""))&amp;""</f>
        <v/>
      </c>
      <c r="D273" s="66" t="str">
        <f ca="1">IFERROR(VLOOKUP($B273,'Institution Evaluation'!$A$55:$F$345,3,0),IFERROR(VLOOKUP($B273,'Privacy Analyst Evaluation'!$A$46:$F$120,3,0),""))&amp;""</f>
        <v/>
      </c>
      <c r="E273" s="66" t="str">
        <f ca="1">IFERROR(VLOOKUP($B273,'Institution Evaluation'!$A$55:$F$345,4,0),IFERROR(VLOOKUP($B273,'Privacy Analyst Evaluation'!$A$46:$F$120,4,0),""))&amp;""</f>
        <v/>
      </c>
      <c r="F273" s="66" t="str">
        <f ca="1">IFERROR(VLOOKUP($B273,'Institution Evaluation'!$A$55:$F$345,6,0),IFERROR(VLOOKUP($B273,'Privacy Analyst Evaluation'!$A$46:$F$120,6,0),""))&amp;""</f>
        <v/>
      </c>
      <c r="G273" s="245"/>
      <c r="H273" s="66" t="str">
        <f>IFERROR(IF($H272+1&gt;'(backend scoring)'!$Q$335,"",$H272+1),"")</f>
        <v/>
      </c>
      <c r="I273" s="66" t="e">
        <f t="array" aca="1" ref="I273" ca="1">_xludf.XLOOKUP($H273,'(backend scoring)'!$S$2:$S$333,'(backend scoring)'!$A$2:$A$333,"")</f>
        <v>#NAME?</v>
      </c>
      <c r="J273" s="66" t="str">
        <f ca="1">IFERROR(VLOOKUP($I273,'Institution Evaluation'!$A$55:$F$345,2,0),IFERROR(VLOOKUP($I273,'Privacy Analyst Evaluation'!$A$46:$F$120,2,0),""))</f>
        <v/>
      </c>
      <c r="K273" s="66" t="str">
        <f ca="1">IFERROR(VLOOKUP($I273,'Institution Evaluation'!$A$55:$F$345,3,0),IFERROR(VLOOKUP($I273,'Privacy Analyst Evaluation'!$A$46:$F$120,3,0),""))&amp;""</f>
        <v/>
      </c>
      <c r="L273" s="66" t="str">
        <f ca="1">IFERROR(VLOOKUP($I273,'Institution Evaluation'!$A$55:$F$345,4,0),IFERROR(VLOOKUP($I273,'Privacy Analyst Evaluation'!$A$46:$F$120,4,0),""))&amp;""</f>
        <v/>
      </c>
      <c r="M273" s="66" t="str">
        <f ca="1">IFERROR(VLOOKUP($I273,'Institution Evaluation'!$A$55:$F$345,6,0),IFERROR(VLOOKUP($I273,'Privacy Analyst Evaluation'!$A$46:$F$120,6,0),""))&amp;""</f>
        <v/>
      </c>
    </row>
    <row r="274" spans="1:13" ht="15.75" customHeight="1" x14ac:dyDescent="0.2">
      <c r="A274" s="66" t="str">
        <f>IFERROR(IF($A273+1&gt;'(backend scoring)'!$T$335,"",$A273+1),"")</f>
        <v/>
      </c>
      <c r="B274" s="66" t="e">
        <f t="array" aca="1" ref="B274" ca="1">_xludf.XLOOKUP($A274,'(backend scoring)'!$V$2:$V$333,'(backend scoring)'!$A$2:$A$333,"")</f>
        <v>#NAME?</v>
      </c>
      <c r="C274" s="66" t="str">
        <f ca="1">IFERROR(VLOOKUP($B274,'Institution Evaluation'!$A$55:$F$345,2,0),IFERROR(VLOOKUP($B274,'Privacy Analyst Evaluation'!$A$46:$F$120,2,0),""))&amp;""</f>
        <v/>
      </c>
      <c r="D274" s="66" t="str">
        <f ca="1">IFERROR(VLOOKUP($B274,'Institution Evaluation'!$A$55:$F$345,3,0),IFERROR(VLOOKUP($B274,'Privacy Analyst Evaluation'!$A$46:$F$120,3,0),""))&amp;""</f>
        <v/>
      </c>
      <c r="E274" s="66" t="str">
        <f ca="1">IFERROR(VLOOKUP($B274,'Institution Evaluation'!$A$55:$F$345,4,0),IFERROR(VLOOKUP($B274,'Privacy Analyst Evaluation'!$A$46:$F$120,4,0),""))&amp;""</f>
        <v/>
      </c>
      <c r="F274" s="66" t="str">
        <f ca="1">IFERROR(VLOOKUP($B274,'Institution Evaluation'!$A$55:$F$345,6,0),IFERROR(VLOOKUP($B274,'Privacy Analyst Evaluation'!$A$46:$F$120,6,0),""))&amp;""</f>
        <v/>
      </c>
      <c r="G274" s="245"/>
      <c r="H274" s="66" t="str">
        <f>IFERROR(IF($H273+1&gt;'(backend scoring)'!$Q$335,"",$H273+1),"")</f>
        <v/>
      </c>
      <c r="I274" s="66" t="e">
        <f t="array" aca="1" ref="I274" ca="1">_xludf.XLOOKUP($H274,'(backend scoring)'!$S$2:$S$333,'(backend scoring)'!$A$2:$A$333,"")</f>
        <v>#NAME?</v>
      </c>
      <c r="J274" s="66" t="str">
        <f ca="1">IFERROR(VLOOKUP($I274,'Institution Evaluation'!$A$55:$F$345,2,0),IFERROR(VLOOKUP($I274,'Privacy Analyst Evaluation'!$A$46:$F$120,2,0),""))</f>
        <v/>
      </c>
      <c r="K274" s="66" t="str">
        <f ca="1">IFERROR(VLOOKUP($I274,'Institution Evaluation'!$A$55:$F$345,3,0),IFERROR(VLOOKUP($I274,'Privacy Analyst Evaluation'!$A$46:$F$120,3,0),""))&amp;""</f>
        <v/>
      </c>
      <c r="L274" s="66" t="str">
        <f ca="1">IFERROR(VLOOKUP($I274,'Institution Evaluation'!$A$55:$F$345,4,0),IFERROR(VLOOKUP($I274,'Privacy Analyst Evaluation'!$A$46:$F$120,4,0),""))&amp;""</f>
        <v/>
      </c>
      <c r="M274" s="66" t="str">
        <f ca="1">IFERROR(VLOOKUP($I274,'Institution Evaluation'!$A$55:$F$345,6,0),IFERROR(VLOOKUP($I274,'Privacy Analyst Evaluation'!$A$46:$F$120,6,0),""))&amp;""</f>
        <v/>
      </c>
    </row>
    <row r="275" spans="1:13" ht="15.75" customHeight="1" x14ac:dyDescent="0.2">
      <c r="A275" s="66" t="str">
        <f>IFERROR(IF($A274+1&gt;'(backend scoring)'!$T$335,"",$A274+1),"")</f>
        <v/>
      </c>
      <c r="B275" s="66" t="e">
        <f t="array" aca="1" ref="B275" ca="1">_xludf.XLOOKUP($A275,'(backend scoring)'!$V$2:$V$333,'(backend scoring)'!$A$2:$A$333,"")</f>
        <v>#NAME?</v>
      </c>
      <c r="C275" s="66" t="str">
        <f ca="1">IFERROR(VLOOKUP($B275,'Institution Evaluation'!$A$55:$F$345,2,0),IFERROR(VLOOKUP($B275,'Privacy Analyst Evaluation'!$A$46:$F$120,2,0),""))&amp;""</f>
        <v/>
      </c>
      <c r="D275" s="66" t="str">
        <f ca="1">IFERROR(VLOOKUP($B275,'Institution Evaluation'!$A$55:$F$345,3,0),IFERROR(VLOOKUP($B275,'Privacy Analyst Evaluation'!$A$46:$F$120,3,0),""))&amp;""</f>
        <v/>
      </c>
      <c r="E275" s="66" t="str">
        <f ca="1">IFERROR(VLOOKUP($B275,'Institution Evaluation'!$A$55:$F$345,4,0),IFERROR(VLOOKUP($B275,'Privacy Analyst Evaluation'!$A$46:$F$120,4,0),""))&amp;""</f>
        <v/>
      </c>
      <c r="F275" s="66" t="str">
        <f ca="1">IFERROR(VLOOKUP($B275,'Institution Evaluation'!$A$55:$F$345,6,0),IFERROR(VLOOKUP($B275,'Privacy Analyst Evaluation'!$A$46:$F$120,6,0),""))&amp;""</f>
        <v/>
      </c>
      <c r="G275" s="245"/>
      <c r="H275" s="66" t="str">
        <f>IFERROR(IF($H274+1&gt;'(backend scoring)'!$Q$335,"",$H274+1),"")</f>
        <v/>
      </c>
      <c r="I275" s="66" t="e">
        <f t="array" aca="1" ref="I275" ca="1">_xludf.XLOOKUP($H275,'(backend scoring)'!$S$2:$S$333,'(backend scoring)'!$A$2:$A$333,"")</f>
        <v>#NAME?</v>
      </c>
      <c r="J275" s="66" t="str">
        <f ca="1">IFERROR(VLOOKUP($I275,'Institution Evaluation'!$A$55:$F$345,2,0),IFERROR(VLOOKUP($I275,'Privacy Analyst Evaluation'!$A$46:$F$120,2,0),""))</f>
        <v/>
      </c>
      <c r="K275" s="66" t="str">
        <f ca="1">IFERROR(VLOOKUP($I275,'Institution Evaluation'!$A$55:$F$345,3,0),IFERROR(VLOOKUP($I275,'Privacy Analyst Evaluation'!$A$46:$F$120,3,0),""))&amp;""</f>
        <v/>
      </c>
      <c r="L275" s="66" t="str">
        <f ca="1">IFERROR(VLOOKUP($I275,'Institution Evaluation'!$A$55:$F$345,4,0),IFERROR(VLOOKUP($I275,'Privacy Analyst Evaluation'!$A$46:$F$120,4,0),""))&amp;""</f>
        <v/>
      </c>
      <c r="M275" s="66" t="str">
        <f ca="1">IFERROR(VLOOKUP($I275,'Institution Evaluation'!$A$55:$F$345,6,0),IFERROR(VLOOKUP($I275,'Privacy Analyst Evaluation'!$A$46:$F$120,6,0),""))&amp;""</f>
        <v/>
      </c>
    </row>
    <row r="276" spans="1:13" ht="15.75" customHeight="1" x14ac:dyDescent="0.2">
      <c r="A276" s="66" t="str">
        <f>IFERROR(IF($A275+1&gt;'(backend scoring)'!$T$335,"",$A275+1),"")</f>
        <v/>
      </c>
      <c r="B276" s="66" t="e">
        <f t="array" aca="1" ref="B276" ca="1">_xludf.XLOOKUP($A276,'(backend scoring)'!$V$2:$V$333,'(backend scoring)'!$A$2:$A$333,"")</f>
        <v>#NAME?</v>
      </c>
      <c r="C276" s="66" t="str">
        <f ca="1">IFERROR(VLOOKUP($B276,'Institution Evaluation'!$A$55:$F$345,2,0),IFERROR(VLOOKUP($B276,'Privacy Analyst Evaluation'!$A$46:$F$120,2,0),""))&amp;""</f>
        <v/>
      </c>
      <c r="D276" s="66" t="str">
        <f ca="1">IFERROR(VLOOKUP($B276,'Institution Evaluation'!$A$55:$F$345,3,0),IFERROR(VLOOKUP($B276,'Privacy Analyst Evaluation'!$A$46:$F$120,3,0),""))&amp;""</f>
        <v/>
      </c>
      <c r="E276" s="66" t="str">
        <f ca="1">IFERROR(VLOOKUP($B276,'Institution Evaluation'!$A$55:$F$345,4,0),IFERROR(VLOOKUP($B276,'Privacy Analyst Evaluation'!$A$46:$F$120,4,0),""))&amp;""</f>
        <v/>
      </c>
      <c r="F276" s="66" t="str">
        <f ca="1">IFERROR(VLOOKUP($B276,'Institution Evaluation'!$A$55:$F$345,6,0),IFERROR(VLOOKUP($B276,'Privacy Analyst Evaluation'!$A$46:$F$120,6,0),""))&amp;""</f>
        <v/>
      </c>
      <c r="G276" s="245"/>
      <c r="H276" s="66" t="str">
        <f>IFERROR(IF($H275+1&gt;'(backend scoring)'!$Q$335,"",$H275+1),"")</f>
        <v/>
      </c>
      <c r="I276" s="66" t="e">
        <f t="array" aca="1" ref="I276" ca="1">_xludf.XLOOKUP($H276,'(backend scoring)'!$S$2:$S$333,'(backend scoring)'!$A$2:$A$333,"")</f>
        <v>#NAME?</v>
      </c>
      <c r="J276" s="66" t="str">
        <f ca="1">IFERROR(VLOOKUP($I276,'Institution Evaluation'!$A$55:$F$345,2,0),IFERROR(VLOOKUP($I276,'Privacy Analyst Evaluation'!$A$46:$F$120,2,0),""))</f>
        <v/>
      </c>
      <c r="K276" s="66" t="str">
        <f ca="1">IFERROR(VLOOKUP($I276,'Institution Evaluation'!$A$55:$F$345,3,0),IFERROR(VLOOKUP($I276,'Privacy Analyst Evaluation'!$A$46:$F$120,3,0),""))&amp;""</f>
        <v/>
      </c>
      <c r="L276" s="66" t="str">
        <f ca="1">IFERROR(VLOOKUP($I276,'Institution Evaluation'!$A$55:$F$345,4,0),IFERROR(VLOOKUP($I276,'Privacy Analyst Evaluation'!$A$46:$F$120,4,0),""))&amp;""</f>
        <v/>
      </c>
      <c r="M276" s="66" t="str">
        <f ca="1">IFERROR(VLOOKUP($I276,'Institution Evaluation'!$A$55:$F$345,6,0),IFERROR(VLOOKUP($I276,'Privacy Analyst Evaluation'!$A$46:$F$120,6,0),""))&amp;""</f>
        <v/>
      </c>
    </row>
    <row r="277" spans="1:13" ht="15.75" customHeight="1" x14ac:dyDescent="0.2">
      <c r="A277" s="66" t="str">
        <f>IFERROR(IF($A276+1&gt;'(backend scoring)'!$T$335,"",$A276+1),"")</f>
        <v/>
      </c>
      <c r="B277" s="66" t="e">
        <f t="array" aca="1" ref="B277" ca="1">_xludf.XLOOKUP($A277,'(backend scoring)'!$V$2:$V$333,'(backend scoring)'!$A$2:$A$333,"")</f>
        <v>#NAME?</v>
      </c>
      <c r="C277" s="66" t="str">
        <f ca="1">IFERROR(VLOOKUP($B277,'Institution Evaluation'!$A$55:$F$345,2,0),IFERROR(VLOOKUP($B277,'Privacy Analyst Evaluation'!$A$46:$F$120,2,0),""))&amp;""</f>
        <v/>
      </c>
      <c r="D277" s="66" t="str">
        <f ca="1">IFERROR(VLOOKUP($B277,'Institution Evaluation'!$A$55:$F$345,3,0),IFERROR(VLOOKUP($B277,'Privacy Analyst Evaluation'!$A$46:$F$120,3,0),""))&amp;""</f>
        <v/>
      </c>
      <c r="E277" s="66" t="str">
        <f ca="1">IFERROR(VLOOKUP($B277,'Institution Evaluation'!$A$55:$F$345,4,0),IFERROR(VLOOKUP($B277,'Privacy Analyst Evaluation'!$A$46:$F$120,4,0),""))&amp;""</f>
        <v/>
      </c>
      <c r="F277" s="66" t="str">
        <f ca="1">IFERROR(VLOOKUP($B277,'Institution Evaluation'!$A$55:$F$345,6,0),IFERROR(VLOOKUP($B277,'Privacy Analyst Evaluation'!$A$46:$F$120,6,0),""))&amp;""</f>
        <v/>
      </c>
      <c r="G277" s="245"/>
      <c r="H277" s="66" t="str">
        <f>IFERROR(IF($H276+1&gt;'(backend scoring)'!$Q$335,"",$H276+1),"")</f>
        <v/>
      </c>
      <c r="I277" s="66" t="e">
        <f t="array" aca="1" ref="I277" ca="1">_xludf.XLOOKUP($H277,'(backend scoring)'!$S$2:$S$333,'(backend scoring)'!$A$2:$A$333,"")</f>
        <v>#NAME?</v>
      </c>
      <c r="J277" s="66" t="str">
        <f ca="1">IFERROR(VLOOKUP($I277,'Institution Evaluation'!$A$55:$F$345,2,0),IFERROR(VLOOKUP($I277,'Privacy Analyst Evaluation'!$A$46:$F$120,2,0),""))</f>
        <v/>
      </c>
      <c r="K277" s="66" t="str">
        <f ca="1">IFERROR(VLOOKUP($I277,'Institution Evaluation'!$A$55:$F$345,3,0),IFERROR(VLOOKUP($I277,'Privacy Analyst Evaluation'!$A$46:$F$120,3,0),""))&amp;""</f>
        <v/>
      </c>
      <c r="L277" s="66" t="str">
        <f ca="1">IFERROR(VLOOKUP($I277,'Institution Evaluation'!$A$55:$F$345,4,0),IFERROR(VLOOKUP($I277,'Privacy Analyst Evaluation'!$A$46:$F$120,4,0),""))&amp;""</f>
        <v/>
      </c>
      <c r="M277" s="66" t="str">
        <f ca="1">IFERROR(VLOOKUP($I277,'Institution Evaluation'!$A$55:$F$345,6,0),IFERROR(VLOOKUP($I277,'Privacy Analyst Evaluation'!$A$46:$F$120,6,0),""))&amp;""</f>
        <v/>
      </c>
    </row>
    <row r="278" spans="1:13" ht="15.75" customHeight="1" x14ac:dyDescent="0.2">
      <c r="A278" s="66" t="str">
        <f>IFERROR(IF($A277+1&gt;'(backend scoring)'!$T$335,"",$A277+1),"")</f>
        <v/>
      </c>
      <c r="B278" s="66" t="e">
        <f t="array" aca="1" ref="B278" ca="1">_xludf.XLOOKUP($A278,'(backend scoring)'!$V$2:$V$333,'(backend scoring)'!$A$2:$A$333,"")</f>
        <v>#NAME?</v>
      </c>
      <c r="C278" s="66" t="str">
        <f ca="1">IFERROR(VLOOKUP($B278,'Institution Evaluation'!$A$55:$F$345,2,0),IFERROR(VLOOKUP($B278,'Privacy Analyst Evaluation'!$A$46:$F$120,2,0),""))&amp;""</f>
        <v/>
      </c>
      <c r="D278" s="66" t="str">
        <f ca="1">IFERROR(VLOOKUP($B278,'Institution Evaluation'!$A$55:$F$345,3,0),IFERROR(VLOOKUP($B278,'Privacy Analyst Evaluation'!$A$46:$F$120,3,0),""))&amp;""</f>
        <v/>
      </c>
      <c r="E278" s="66" t="str">
        <f ca="1">IFERROR(VLOOKUP($B278,'Institution Evaluation'!$A$55:$F$345,4,0),IFERROR(VLOOKUP($B278,'Privacy Analyst Evaluation'!$A$46:$F$120,4,0),""))&amp;""</f>
        <v/>
      </c>
      <c r="F278" s="66" t="str">
        <f ca="1">IFERROR(VLOOKUP($B278,'Institution Evaluation'!$A$55:$F$345,6,0),IFERROR(VLOOKUP($B278,'Privacy Analyst Evaluation'!$A$46:$F$120,6,0),""))&amp;""</f>
        <v/>
      </c>
      <c r="G278" s="245"/>
      <c r="H278" s="66" t="str">
        <f>IFERROR(IF($H277+1&gt;'(backend scoring)'!$Q$335,"",$H277+1),"")</f>
        <v/>
      </c>
      <c r="I278" s="66" t="e">
        <f t="array" aca="1" ref="I278" ca="1">_xludf.XLOOKUP($H278,'(backend scoring)'!$S$2:$S$333,'(backend scoring)'!$A$2:$A$333,"")</f>
        <v>#NAME?</v>
      </c>
      <c r="J278" s="66" t="str">
        <f ca="1">IFERROR(VLOOKUP($I278,'Institution Evaluation'!$A$55:$F$345,2,0),IFERROR(VLOOKUP($I278,'Privacy Analyst Evaluation'!$A$46:$F$120,2,0),""))</f>
        <v/>
      </c>
      <c r="K278" s="66" t="str">
        <f ca="1">IFERROR(VLOOKUP($I278,'Institution Evaluation'!$A$55:$F$345,3,0),IFERROR(VLOOKUP($I278,'Privacy Analyst Evaluation'!$A$46:$F$120,3,0),""))&amp;""</f>
        <v/>
      </c>
      <c r="L278" s="66" t="str">
        <f ca="1">IFERROR(VLOOKUP($I278,'Institution Evaluation'!$A$55:$F$345,4,0),IFERROR(VLOOKUP($I278,'Privacy Analyst Evaluation'!$A$46:$F$120,4,0),""))&amp;""</f>
        <v/>
      </c>
      <c r="M278" s="66" t="str">
        <f ca="1">IFERROR(VLOOKUP($I278,'Institution Evaluation'!$A$55:$F$345,6,0),IFERROR(VLOOKUP($I278,'Privacy Analyst Evaluation'!$A$46:$F$120,6,0),""))&amp;""</f>
        <v/>
      </c>
    </row>
    <row r="279" spans="1:13" ht="15.75" customHeight="1" x14ac:dyDescent="0.2">
      <c r="A279" s="66" t="str">
        <f>IFERROR(IF($A278+1&gt;'(backend scoring)'!$T$335,"",$A278+1),"")</f>
        <v/>
      </c>
      <c r="B279" s="66" t="e">
        <f t="array" aca="1" ref="B279" ca="1">_xludf.XLOOKUP($A279,'(backend scoring)'!$V$2:$V$333,'(backend scoring)'!$A$2:$A$333,"")</f>
        <v>#NAME?</v>
      </c>
      <c r="C279" s="66" t="str">
        <f ca="1">IFERROR(VLOOKUP($B279,'Institution Evaluation'!$A$55:$F$345,2,0),IFERROR(VLOOKUP($B279,'Privacy Analyst Evaluation'!$A$46:$F$120,2,0),""))&amp;""</f>
        <v/>
      </c>
      <c r="D279" s="66" t="str">
        <f ca="1">IFERROR(VLOOKUP($B279,'Institution Evaluation'!$A$55:$F$345,3,0),IFERROR(VLOOKUP($B279,'Privacy Analyst Evaluation'!$A$46:$F$120,3,0),""))&amp;""</f>
        <v/>
      </c>
      <c r="E279" s="66" t="str">
        <f ca="1">IFERROR(VLOOKUP($B279,'Institution Evaluation'!$A$55:$F$345,4,0),IFERROR(VLOOKUP($B279,'Privacy Analyst Evaluation'!$A$46:$F$120,4,0),""))&amp;""</f>
        <v/>
      </c>
      <c r="F279" s="66" t="str">
        <f ca="1">IFERROR(VLOOKUP($B279,'Institution Evaluation'!$A$55:$F$345,6,0),IFERROR(VLOOKUP($B279,'Privacy Analyst Evaluation'!$A$46:$F$120,6,0),""))&amp;""</f>
        <v/>
      </c>
      <c r="G279" s="245"/>
      <c r="H279" s="66" t="str">
        <f>IFERROR(IF($H278+1&gt;'(backend scoring)'!$Q$335,"",$H278+1),"")</f>
        <v/>
      </c>
      <c r="I279" s="66" t="e">
        <f t="array" aca="1" ref="I279" ca="1">_xludf.XLOOKUP($H279,'(backend scoring)'!$S$2:$S$333,'(backend scoring)'!$A$2:$A$333,"")</f>
        <v>#NAME?</v>
      </c>
      <c r="J279" s="66" t="str">
        <f ca="1">IFERROR(VLOOKUP($I279,'Institution Evaluation'!$A$55:$F$345,2,0),IFERROR(VLOOKUP($I279,'Privacy Analyst Evaluation'!$A$46:$F$120,2,0),""))</f>
        <v/>
      </c>
      <c r="K279" s="66" t="str">
        <f ca="1">IFERROR(VLOOKUP($I279,'Institution Evaluation'!$A$55:$F$345,3,0),IFERROR(VLOOKUP($I279,'Privacy Analyst Evaluation'!$A$46:$F$120,3,0),""))&amp;""</f>
        <v/>
      </c>
      <c r="L279" s="66" t="str">
        <f ca="1">IFERROR(VLOOKUP($I279,'Institution Evaluation'!$A$55:$F$345,4,0),IFERROR(VLOOKUP($I279,'Privacy Analyst Evaluation'!$A$46:$F$120,4,0),""))&amp;""</f>
        <v/>
      </c>
      <c r="M279" s="66" t="str">
        <f ca="1">IFERROR(VLOOKUP($I279,'Institution Evaluation'!$A$55:$F$345,6,0),IFERROR(VLOOKUP($I279,'Privacy Analyst Evaluation'!$A$46:$F$120,6,0),""))&amp;""</f>
        <v/>
      </c>
    </row>
    <row r="280" spans="1:13" ht="15.75" customHeight="1" x14ac:dyDescent="0.2">
      <c r="A280" s="66" t="str">
        <f>IFERROR(IF($A279+1&gt;'(backend scoring)'!$T$335,"",$A279+1),"")</f>
        <v/>
      </c>
      <c r="B280" s="66" t="e">
        <f t="array" aca="1" ref="B280" ca="1">_xludf.XLOOKUP($A280,'(backend scoring)'!$V$2:$V$333,'(backend scoring)'!$A$2:$A$333,"")</f>
        <v>#NAME?</v>
      </c>
      <c r="C280" s="66" t="str">
        <f ca="1">IFERROR(VLOOKUP($B280,'Institution Evaluation'!$A$55:$F$345,2,0),IFERROR(VLOOKUP($B280,'Privacy Analyst Evaluation'!$A$46:$F$120,2,0),""))&amp;""</f>
        <v/>
      </c>
      <c r="D280" s="66" t="str">
        <f ca="1">IFERROR(VLOOKUP($B280,'Institution Evaluation'!$A$55:$F$345,3,0),IFERROR(VLOOKUP($B280,'Privacy Analyst Evaluation'!$A$46:$F$120,3,0),""))&amp;""</f>
        <v/>
      </c>
      <c r="E280" s="66" t="str">
        <f ca="1">IFERROR(VLOOKUP($B280,'Institution Evaluation'!$A$55:$F$345,4,0),IFERROR(VLOOKUP($B280,'Privacy Analyst Evaluation'!$A$46:$F$120,4,0),""))&amp;""</f>
        <v/>
      </c>
      <c r="F280" s="66" t="str">
        <f ca="1">IFERROR(VLOOKUP($B280,'Institution Evaluation'!$A$55:$F$345,6,0),IFERROR(VLOOKUP($B280,'Privacy Analyst Evaluation'!$A$46:$F$120,6,0),""))&amp;""</f>
        <v/>
      </c>
      <c r="G280" s="245"/>
      <c r="H280" s="66" t="str">
        <f>IFERROR(IF($H279+1&gt;'(backend scoring)'!$Q$335,"",$H279+1),"")</f>
        <v/>
      </c>
      <c r="I280" s="66" t="e">
        <f t="array" aca="1" ref="I280" ca="1">_xludf.XLOOKUP($H280,'(backend scoring)'!$S$2:$S$333,'(backend scoring)'!$A$2:$A$333,"")</f>
        <v>#NAME?</v>
      </c>
      <c r="J280" s="66" t="str">
        <f ca="1">IFERROR(VLOOKUP($I280,'Institution Evaluation'!$A$55:$F$345,2,0),IFERROR(VLOOKUP($I280,'Privacy Analyst Evaluation'!$A$46:$F$120,2,0),""))</f>
        <v/>
      </c>
      <c r="K280" s="66" t="str">
        <f ca="1">IFERROR(VLOOKUP($I280,'Institution Evaluation'!$A$55:$F$345,3,0),IFERROR(VLOOKUP($I280,'Privacy Analyst Evaluation'!$A$46:$F$120,3,0),""))&amp;""</f>
        <v/>
      </c>
      <c r="L280" s="66" t="str">
        <f ca="1">IFERROR(VLOOKUP($I280,'Institution Evaluation'!$A$55:$F$345,4,0),IFERROR(VLOOKUP($I280,'Privacy Analyst Evaluation'!$A$46:$F$120,4,0),""))&amp;""</f>
        <v/>
      </c>
      <c r="M280" s="66" t="str">
        <f ca="1">IFERROR(VLOOKUP($I280,'Institution Evaluation'!$A$55:$F$345,6,0),IFERROR(VLOOKUP($I280,'Privacy Analyst Evaluation'!$A$46:$F$120,6,0),""))&amp;""</f>
        <v/>
      </c>
    </row>
    <row r="281" spans="1:13" ht="15.75" customHeight="1" x14ac:dyDescent="0.2">
      <c r="A281" s="66" t="str">
        <f>IFERROR(IF($A280+1&gt;'(backend scoring)'!$T$335,"",$A280+1),"")</f>
        <v/>
      </c>
      <c r="B281" s="66" t="e">
        <f t="array" aca="1" ref="B281" ca="1">_xludf.XLOOKUP($A281,'(backend scoring)'!$V$2:$V$333,'(backend scoring)'!$A$2:$A$333,"")</f>
        <v>#NAME?</v>
      </c>
      <c r="C281" s="66" t="str">
        <f ca="1">IFERROR(VLOOKUP($B281,'Institution Evaluation'!$A$55:$F$345,2,0),IFERROR(VLOOKUP($B281,'Privacy Analyst Evaluation'!$A$46:$F$120,2,0),""))&amp;""</f>
        <v/>
      </c>
      <c r="D281" s="66" t="str">
        <f ca="1">IFERROR(VLOOKUP($B281,'Institution Evaluation'!$A$55:$F$345,3,0),IFERROR(VLOOKUP($B281,'Privacy Analyst Evaluation'!$A$46:$F$120,3,0),""))&amp;""</f>
        <v/>
      </c>
      <c r="E281" s="66" t="str">
        <f ca="1">IFERROR(VLOOKUP($B281,'Institution Evaluation'!$A$55:$F$345,4,0),IFERROR(VLOOKUP($B281,'Privacy Analyst Evaluation'!$A$46:$F$120,4,0),""))&amp;""</f>
        <v/>
      </c>
      <c r="F281" s="66" t="str">
        <f ca="1">IFERROR(VLOOKUP($B281,'Institution Evaluation'!$A$55:$F$345,6,0),IFERROR(VLOOKUP($B281,'Privacy Analyst Evaluation'!$A$46:$F$120,6,0),""))&amp;""</f>
        <v/>
      </c>
      <c r="G281" s="245"/>
      <c r="H281" s="66" t="str">
        <f>IFERROR(IF($H280+1&gt;'(backend scoring)'!$Q$335,"",$H280+1),"")</f>
        <v/>
      </c>
      <c r="I281" s="66" t="e">
        <f t="array" aca="1" ref="I281" ca="1">_xludf.XLOOKUP($H281,'(backend scoring)'!$S$2:$S$333,'(backend scoring)'!$A$2:$A$333,"")</f>
        <v>#NAME?</v>
      </c>
      <c r="J281" s="66" t="str">
        <f ca="1">IFERROR(VLOOKUP($I281,'Institution Evaluation'!$A$55:$F$345,2,0),IFERROR(VLOOKUP($I281,'Privacy Analyst Evaluation'!$A$46:$F$120,2,0),""))</f>
        <v/>
      </c>
      <c r="K281" s="66" t="str">
        <f ca="1">IFERROR(VLOOKUP($I281,'Institution Evaluation'!$A$55:$F$345,3,0),IFERROR(VLOOKUP($I281,'Privacy Analyst Evaluation'!$A$46:$F$120,3,0),""))&amp;""</f>
        <v/>
      </c>
      <c r="L281" s="66" t="str">
        <f ca="1">IFERROR(VLOOKUP($I281,'Institution Evaluation'!$A$55:$F$345,4,0),IFERROR(VLOOKUP($I281,'Privacy Analyst Evaluation'!$A$46:$F$120,4,0),""))&amp;""</f>
        <v/>
      </c>
      <c r="M281" s="66" t="str">
        <f ca="1">IFERROR(VLOOKUP($I281,'Institution Evaluation'!$A$55:$F$345,6,0),IFERROR(VLOOKUP($I281,'Privacy Analyst Evaluation'!$A$46:$F$120,6,0),""))&amp;""</f>
        <v/>
      </c>
    </row>
    <row r="282" spans="1:13" ht="15.75" customHeight="1" x14ac:dyDescent="0.2">
      <c r="A282" s="66" t="str">
        <f>IFERROR(IF($A281+1&gt;'(backend scoring)'!$T$335,"",$A281+1),"")</f>
        <v/>
      </c>
      <c r="B282" s="66" t="e">
        <f t="array" aca="1" ref="B282" ca="1">_xludf.XLOOKUP($A282,'(backend scoring)'!$V$2:$V$333,'(backend scoring)'!$A$2:$A$333,"")</f>
        <v>#NAME?</v>
      </c>
      <c r="C282" s="66" t="str">
        <f ca="1">IFERROR(VLOOKUP($B282,'Institution Evaluation'!$A$55:$F$345,2,0),IFERROR(VLOOKUP($B282,'Privacy Analyst Evaluation'!$A$46:$F$120,2,0),""))&amp;""</f>
        <v/>
      </c>
      <c r="D282" s="66" t="str">
        <f ca="1">IFERROR(VLOOKUP($B282,'Institution Evaluation'!$A$55:$F$345,3,0),IFERROR(VLOOKUP($B282,'Privacy Analyst Evaluation'!$A$46:$F$120,3,0),""))&amp;""</f>
        <v/>
      </c>
      <c r="E282" s="66" t="str">
        <f ca="1">IFERROR(VLOOKUP($B282,'Institution Evaluation'!$A$55:$F$345,4,0),IFERROR(VLOOKUP($B282,'Privacy Analyst Evaluation'!$A$46:$F$120,4,0),""))&amp;""</f>
        <v/>
      </c>
      <c r="F282" s="66" t="str">
        <f ca="1">IFERROR(VLOOKUP($B282,'Institution Evaluation'!$A$55:$F$345,6,0),IFERROR(VLOOKUP($B282,'Privacy Analyst Evaluation'!$A$46:$F$120,6,0),""))&amp;""</f>
        <v/>
      </c>
      <c r="G282" s="245"/>
      <c r="H282" s="66" t="str">
        <f>IFERROR(IF($H281+1&gt;'(backend scoring)'!$Q$335,"",$H281+1),"")</f>
        <v/>
      </c>
      <c r="I282" s="66" t="e">
        <f t="array" aca="1" ref="I282" ca="1">_xludf.XLOOKUP($H282,'(backend scoring)'!$S$2:$S$333,'(backend scoring)'!$A$2:$A$333,"")</f>
        <v>#NAME?</v>
      </c>
      <c r="J282" s="66" t="str">
        <f ca="1">IFERROR(VLOOKUP($I282,'Institution Evaluation'!$A$55:$F$345,2,0),IFERROR(VLOOKUP($I282,'Privacy Analyst Evaluation'!$A$46:$F$120,2,0),""))</f>
        <v/>
      </c>
      <c r="K282" s="66" t="str">
        <f ca="1">IFERROR(VLOOKUP($I282,'Institution Evaluation'!$A$55:$F$345,3,0),IFERROR(VLOOKUP($I282,'Privacy Analyst Evaluation'!$A$46:$F$120,3,0),""))&amp;""</f>
        <v/>
      </c>
      <c r="L282" s="66" t="str">
        <f ca="1">IFERROR(VLOOKUP($I282,'Institution Evaluation'!$A$55:$F$345,4,0),IFERROR(VLOOKUP($I282,'Privacy Analyst Evaluation'!$A$46:$F$120,4,0),""))&amp;""</f>
        <v/>
      </c>
      <c r="M282" s="66" t="str">
        <f ca="1">IFERROR(VLOOKUP($I282,'Institution Evaluation'!$A$55:$F$345,6,0),IFERROR(VLOOKUP($I282,'Privacy Analyst Evaluation'!$A$46:$F$120,6,0),""))&amp;""</f>
        <v/>
      </c>
    </row>
    <row r="283" spans="1:13" ht="15.75" customHeight="1" x14ac:dyDescent="0.2">
      <c r="A283" s="66" t="str">
        <f>IFERROR(IF($A282+1&gt;'(backend scoring)'!$T$335,"",$A282+1),"")</f>
        <v/>
      </c>
      <c r="B283" s="66" t="e">
        <f t="array" aca="1" ref="B283" ca="1">_xludf.XLOOKUP($A283,'(backend scoring)'!$V$2:$V$333,'(backend scoring)'!$A$2:$A$333,"")</f>
        <v>#NAME?</v>
      </c>
      <c r="C283" s="66" t="str">
        <f ca="1">IFERROR(VLOOKUP($B283,'Institution Evaluation'!$A$55:$F$345,2,0),IFERROR(VLOOKUP($B283,'Privacy Analyst Evaluation'!$A$46:$F$120,2,0),""))&amp;""</f>
        <v/>
      </c>
      <c r="D283" s="66" t="str">
        <f ca="1">IFERROR(VLOOKUP($B283,'Institution Evaluation'!$A$55:$F$345,3,0),IFERROR(VLOOKUP($B283,'Privacy Analyst Evaluation'!$A$46:$F$120,3,0),""))&amp;""</f>
        <v/>
      </c>
      <c r="E283" s="66" t="str">
        <f ca="1">IFERROR(VLOOKUP($B283,'Institution Evaluation'!$A$55:$F$345,4,0),IFERROR(VLOOKUP($B283,'Privacy Analyst Evaluation'!$A$46:$F$120,4,0),""))&amp;""</f>
        <v/>
      </c>
      <c r="F283" s="66" t="str">
        <f ca="1">IFERROR(VLOOKUP($B283,'Institution Evaluation'!$A$55:$F$345,6,0),IFERROR(VLOOKUP($B283,'Privacy Analyst Evaluation'!$A$46:$F$120,6,0),""))&amp;""</f>
        <v/>
      </c>
      <c r="G283" s="245"/>
      <c r="H283" s="66" t="str">
        <f>IFERROR(IF($H282+1&gt;'(backend scoring)'!$Q$335,"",$H282+1),"")</f>
        <v/>
      </c>
      <c r="I283" s="66" t="e">
        <f t="array" aca="1" ref="I283" ca="1">_xludf.XLOOKUP($H283,'(backend scoring)'!$S$2:$S$333,'(backend scoring)'!$A$2:$A$333,"")</f>
        <v>#NAME?</v>
      </c>
      <c r="J283" s="66" t="str">
        <f ca="1">IFERROR(VLOOKUP($I283,'Institution Evaluation'!$A$55:$F$345,2,0),IFERROR(VLOOKUP($I283,'Privacy Analyst Evaluation'!$A$46:$F$120,2,0),""))</f>
        <v/>
      </c>
      <c r="K283" s="66" t="str">
        <f ca="1">IFERROR(VLOOKUP($I283,'Institution Evaluation'!$A$55:$F$345,3,0),IFERROR(VLOOKUP($I283,'Privacy Analyst Evaluation'!$A$46:$F$120,3,0),""))&amp;""</f>
        <v/>
      </c>
      <c r="L283" s="66" t="str">
        <f ca="1">IFERROR(VLOOKUP($I283,'Institution Evaluation'!$A$55:$F$345,4,0),IFERROR(VLOOKUP($I283,'Privacy Analyst Evaluation'!$A$46:$F$120,4,0),""))&amp;""</f>
        <v/>
      </c>
      <c r="M283" s="66" t="str">
        <f ca="1">IFERROR(VLOOKUP($I283,'Institution Evaluation'!$A$55:$F$345,6,0),IFERROR(VLOOKUP($I283,'Privacy Analyst Evaluation'!$A$46:$F$120,6,0),""))&amp;""</f>
        <v/>
      </c>
    </row>
    <row r="284" spans="1:13" ht="15.75" customHeight="1" x14ac:dyDescent="0.2">
      <c r="A284" s="66" t="str">
        <f>IFERROR(IF($A283+1&gt;'(backend scoring)'!$T$335,"",$A283+1),"")</f>
        <v/>
      </c>
      <c r="B284" s="66" t="e">
        <f t="array" aca="1" ref="B284" ca="1">_xludf.XLOOKUP($A284,'(backend scoring)'!$V$2:$V$333,'(backend scoring)'!$A$2:$A$333,"")</f>
        <v>#NAME?</v>
      </c>
      <c r="C284" s="66" t="str">
        <f ca="1">IFERROR(VLOOKUP($B284,'Institution Evaluation'!$A$55:$F$345,2,0),IFERROR(VLOOKUP($B284,'Privacy Analyst Evaluation'!$A$46:$F$120,2,0),""))&amp;""</f>
        <v/>
      </c>
      <c r="D284" s="66" t="str">
        <f ca="1">IFERROR(VLOOKUP($B284,'Institution Evaluation'!$A$55:$F$345,3,0),IFERROR(VLOOKUP($B284,'Privacy Analyst Evaluation'!$A$46:$F$120,3,0),""))&amp;""</f>
        <v/>
      </c>
      <c r="E284" s="66" t="str">
        <f ca="1">IFERROR(VLOOKUP($B284,'Institution Evaluation'!$A$55:$F$345,4,0),IFERROR(VLOOKUP($B284,'Privacy Analyst Evaluation'!$A$46:$F$120,4,0),""))&amp;""</f>
        <v/>
      </c>
      <c r="F284" s="66" t="str">
        <f ca="1">IFERROR(VLOOKUP($B284,'Institution Evaluation'!$A$55:$F$345,6,0),IFERROR(VLOOKUP($B284,'Privacy Analyst Evaluation'!$A$46:$F$120,6,0),""))&amp;""</f>
        <v/>
      </c>
      <c r="G284" s="245"/>
      <c r="H284" s="66" t="str">
        <f>IFERROR(IF($H283+1&gt;'(backend scoring)'!$Q$335,"",$H283+1),"")</f>
        <v/>
      </c>
      <c r="I284" s="66" t="e">
        <f t="array" aca="1" ref="I284" ca="1">_xludf.XLOOKUP($H284,'(backend scoring)'!$S$2:$S$333,'(backend scoring)'!$A$2:$A$333,"")</f>
        <v>#NAME?</v>
      </c>
      <c r="J284" s="66" t="str">
        <f ca="1">IFERROR(VLOOKUP($I284,'Institution Evaluation'!$A$55:$F$345,2,0),IFERROR(VLOOKUP($I284,'Privacy Analyst Evaluation'!$A$46:$F$120,2,0),""))</f>
        <v/>
      </c>
      <c r="K284" s="66" t="str">
        <f ca="1">IFERROR(VLOOKUP($I284,'Institution Evaluation'!$A$55:$F$345,3,0),IFERROR(VLOOKUP($I284,'Privacy Analyst Evaluation'!$A$46:$F$120,3,0),""))&amp;""</f>
        <v/>
      </c>
      <c r="L284" s="66" t="str">
        <f ca="1">IFERROR(VLOOKUP($I284,'Institution Evaluation'!$A$55:$F$345,4,0),IFERROR(VLOOKUP($I284,'Privacy Analyst Evaluation'!$A$46:$F$120,4,0),""))&amp;""</f>
        <v/>
      </c>
      <c r="M284" s="66" t="str">
        <f ca="1">IFERROR(VLOOKUP($I284,'Institution Evaluation'!$A$55:$F$345,6,0),IFERROR(VLOOKUP($I284,'Privacy Analyst Evaluation'!$A$46:$F$120,6,0),""))&amp;""</f>
        <v/>
      </c>
    </row>
    <row r="285" spans="1:13" ht="15.75" customHeight="1" x14ac:dyDescent="0.2">
      <c r="A285" s="66" t="str">
        <f>IFERROR(IF($A284+1&gt;'(backend scoring)'!$T$335,"",$A284+1),"")</f>
        <v/>
      </c>
      <c r="B285" s="66" t="e">
        <f t="array" aca="1" ref="B285" ca="1">_xludf.XLOOKUP($A285,'(backend scoring)'!$V$2:$V$333,'(backend scoring)'!$A$2:$A$333,"")</f>
        <v>#NAME?</v>
      </c>
      <c r="C285" s="66" t="str">
        <f ca="1">IFERROR(VLOOKUP($B285,'Institution Evaluation'!$A$55:$F$345,2,0),IFERROR(VLOOKUP($B285,'Privacy Analyst Evaluation'!$A$46:$F$120,2,0),""))&amp;""</f>
        <v/>
      </c>
      <c r="D285" s="66" t="str">
        <f ca="1">IFERROR(VLOOKUP($B285,'Institution Evaluation'!$A$55:$F$345,3,0),IFERROR(VLOOKUP($B285,'Privacy Analyst Evaluation'!$A$46:$F$120,3,0),""))&amp;""</f>
        <v/>
      </c>
      <c r="E285" s="66" t="str">
        <f ca="1">IFERROR(VLOOKUP($B285,'Institution Evaluation'!$A$55:$F$345,4,0),IFERROR(VLOOKUP($B285,'Privacy Analyst Evaluation'!$A$46:$F$120,4,0),""))&amp;""</f>
        <v/>
      </c>
      <c r="F285" s="66" t="str">
        <f ca="1">IFERROR(VLOOKUP($B285,'Institution Evaluation'!$A$55:$F$345,6,0),IFERROR(VLOOKUP($B285,'Privacy Analyst Evaluation'!$A$46:$F$120,6,0),""))&amp;""</f>
        <v/>
      </c>
      <c r="G285" s="245"/>
      <c r="H285" s="66" t="str">
        <f>IFERROR(IF($H284+1&gt;'(backend scoring)'!$Q$335,"",$H284+1),"")</f>
        <v/>
      </c>
      <c r="I285" s="66" t="e">
        <f t="array" aca="1" ref="I285" ca="1">_xludf.XLOOKUP($H285,'(backend scoring)'!$S$2:$S$333,'(backend scoring)'!$A$2:$A$333,"")</f>
        <v>#NAME?</v>
      </c>
      <c r="J285" s="66" t="str">
        <f ca="1">IFERROR(VLOOKUP($I285,'Institution Evaluation'!$A$55:$F$345,2,0),IFERROR(VLOOKUP($I285,'Privacy Analyst Evaluation'!$A$46:$F$120,2,0),""))</f>
        <v/>
      </c>
      <c r="K285" s="66" t="str">
        <f ca="1">IFERROR(VLOOKUP($I285,'Institution Evaluation'!$A$55:$F$345,3,0),IFERROR(VLOOKUP($I285,'Privacy Analyst Evaluation'!$A$46:$F$120,3,0),""))&amp;""</f>
        <v/>
      </c>
      <c r="L285" s="66" t="str">
        <f ca="1">IFERROR(VLOOKUP($I285,'Institution Evaluation'!$A$55:$F$345,4,0),IFERROR(VLOOKUP($I285,'Privacy Analyst Evaluation'!$A$46:$F$120,4,0),""))&amp;""</f>
        <v/>
      </c>
      <c r="M285" s="66" t="str">
        <f ca="1">IFERROR(VLOOKUP($I285,'Institution Evaluation'!$A$55:$F$345,6,0),IFERROR(VLOOKUP($I285,'Privacy Analyst Evaluation'!$A$46:$F$120,6,0),""))&amp;""</f>
        <v/>
      </c>
    </row>
    <row r="286" spans="1:13" ht="15.75" customHeight="1" x14ac:dyDescent="0.2">
      <c r="A286" s="66" t="str">
        <f>IFERROR(IF($A285+1&gt;'(backend scoring)'!$T$335,"",$A285+1),"")</f>
        <v/>
      </c>
      <c r="B286" s="66" t="e">
        <f t="array" aca="1" ref="B286" ca="1">_xludf.XLOOKUP($A286,'(backend scoring)'!$V$2:$V$333,'(backend scoring)'!$A$2:$A$333,"")</f>
        <v>#NAME?</v>
      </c>
      <c r="C286" s="66" t="str">
        <f ca="1">IFERROR(VLOOKUP($B286,'Institution Evaluation'!$A$55:$F$345,2,0),IFERROR(VLOOKUP($B286,'Privacy Analyst Evaluation'!$A$46:$F$120,2,0),""))&amp;""</f>
        <v/>
      </c>
      <c r="D286" s="66" t="str">
        <f ca="1">IFERROR(VLOOKUP($B286,'Institution Evaluation'!$A$55:$F$345,3,0),IFERROR(VLOOKUP($B286,'Privacy Analyst Evaluation'!$A$46:$F$120,3,0),""))&amp;""</f>
        <v/>
      </c>
      <c r="E286" s="66" t="str">
        <f ca="1">IFERROR(VLOOKUP($B286,'Institution Evaluation'!$A$55:$F$345,4,0),IFERROR(VLOOKUP($B286,'Privacy Analyst Evaluation'!$A$46:$F$120,4,0),""))&amp;""</f>
        <v/>
      </c>
      <c r="F286" s="66" t="str">
        <f ca="1">IFERROR(VLOOKUP($B286,'Institution Evaluation'!$A$55:$F$345,6,0),IFERROR(VLOOKUP($B286,'Privacy Analyst Evaluation'!$A$46:$F$120,6,0),""))&amp;""</f>
        <v/>
      </c>
      <c r="G286" s="245"/>
      <c r="H286" s="66" t="str">
        <f>IFERROR(IF($H285+1&gt;'(backend scoring)'!$Q$335,"",$H285+1),"")</f>
        <v/>
      </c>
      <c r="I286" s="66" t="e">
        <f t="array" aca="1" ref="I286" ca="1">_xludf.XLOOKUP($H286,'(backend scoring)'!$S$2:$S$333,'(backend scoring)'!$A$2:$A$333,"")</f>
        <v>#NAME?</v>
      </c>
      <c r="J286" s="66" t="str">
        <f ca="1">IFERROR(VLOOKUP($I286,'Institution Evaluation'!$A$55:$F$345,2,0),IFERROR(VLOOKUP($I286,'Privacy Analyst Evaluation'!$A$46:$F$120,2,0),""))</f>
        <v/>
      </c>
      <c r="K286" s="66" t="str">
        <f ca="1">IFERROR(VLOOKUP($I286,'Institution Evaluation'!$A$55:$F$345,3,0),IFERROR(VLOOKUP($I286,'Privacy Analyst Evaluation'!$A$46:$F$120,3,0),""))&amp;""</f>
        <v/>
      </c>
      <c r="L286" s="66" t="str">
        <f ca="1">IFERROR(VLOOKUP($I286,'Institution Evaluation'!$A$55:$F$345,4,0),IFERROR(VLOOKUP($I286,'Privacy Analyst Evaluation'!$A$46:$F$120,4,0),""))&amp;""</f>
        <v/>
      </c>
      <c r="M286" s="66" t="str">
        <f ca="1">IFERROR(VLOOKUP($I286,'Institution Evaluation'!$A$55:$F$345,6,0),IFERROR(VLOOKUP($I286,'Privacy Analyst Evaluation'!$A$46:$F$120,6,0),""))&amp;""</f>
        <v/>
      </c>
    </row>
    <row r="287" spans="1:13" ht="15.75" customHeight="1" x14ac:dyDescent="0.2">
      <c r="A287" s="66" t="str">
        <f>IFERROR(IF($A286+1&gt;'(backend scoring)'!$T$335,"",$A286+1),"")</f>
        <v/>
      </c>
      <c r="B287" s="66" t="e">
        <f t="array" aca="1" ref="B287" ca="1">_xludf.XLOOKUP($A287,'(backend scoring)'!$V$2:$V$333,'(backend scoring)'!$A$2:$A$333,"")</f>
        <v>#NAME?</v>
      </c>
      <c r="C287" s="66" t="str">
        <f ca="1">IFERROR(VLOOKUP($B287,'Institution Evaluation'!$A$55:$F$345,2,0),IFERROR(VLOOKUP($B287,'Privacy Analyst Evaluation'!$A$46:$F$120,2,0),""))&amp;""</f>
        <v/>
      </c>
      <c r="D287" s="66" t="str">
        <f ca="1">IFERROR(VLOOKUP($B287,'Institution Evaluation'!$A$55:$F$345,3,0),IFERROR(VLOOKUP($B287,'Privacy Analyst Evaluation'!$A$46:$F$120,3,0),""))&amp;""</f>
        <v/>
      </c>
      <c r="E287" s="66" t="str">
        <f ca="1">IFERROR(VLOOKUP($B287,'Institution Evaluation'!$A$55:$F$345,4,0),IFERROR(VLOOKUP($B287,'Privacy Analyst Evaluation'!$A$46:$F$120,4,0),""))&amp;""</f>
        <v/>
      </c>
      <c r="F287" s="66" t="str">
        <f ca="1">IFERROR(VLOOKUP($B287,'Institution Evaluation'!$A$55:$F$345,6,0),IFERROR(VLOOKUP($B287,'Privacy Analyst Evaluation'!$A$46:$F$120,6,0),""))&amp;""</f>
        <v/>
      </c>
      <c r="G287" s="245"/>
      <c r="H287" s="66" t="str">
        <f>IFERROR(IF($H286+1&gt;'(backend scoring)'!$Q$335,"",$H286+1),"")</f>
        <v/>
      </c>
      <c r="I287" s="66" t="e">
        <f t="array" aca="1" ref="I287" ca="1">_xludf.XLOOKUP($H287,'(backend scoring)'!$S$2:$S$333,'(backend scoring)'!$A$2:$A$333,"")</f>
        <v>#NAME?</v>
      </c>
      <c r="J287" s="66" t="str">
        <f ca="1">IFERROR(VLOOKUP($I287,'Institution Evaluation'!$A$55:$F$345,2,0),IFERROR(VLOOKUP($I287,'Privacy Analyst Evaluation'!$A$46:$F$120,2,0),""))</f>
        <v/>
      </c>
      <c r="K287" s="66" t="str">
        <f ca="1">IFERROR(VLOOKUP($I287,'Institution Evaluation'!$A$55:$F$345,3,0),IFERROR(VLOOKUP($I287,'Privacy Analyst Evaluation'!$A$46:$F$120,3,0),""))&amp;""</f>
        <v/>
      </c>
      <c r="L287" s="66" t="str">
        <f ca="1">IFERROR(VLOOKUP($I287,'Institution Evaluation'!$A$55:$F$345,4,0),IFERROR(VLOOKUP($I287,'Privacy Analyst Evaluation'!$A$46:$F$120,4,0),""))&amp;""</f>
        <v/>
      </c>
      <c r="M287" s="66" t="str">
        <f ca="1">IFERROR(VLOOKUP($I287,'Institution Evaluation'!$A$55:$F$345,6,0),IFERROR(VLOOKUP($I287,'Privacy Analyst Evaluation'!$A$46:$F$120,6,0),""))&amp;""</f>
        <v/>
      </c>
    </row>
    <row r="288" spans="1:13" ht="15.75" customHeight="1" x14ac:dyDescent="0.2">
      <c r="A288" s="66" t="str">
        <f>IFERROR(IF($A287+1&gt;'(backend scoring)'!$T$335,"",$A287+1),"")</f>
        <v/>
      </c>
      <c r="B288" s="66" t="e">
        <f t="array" aca="1" ref="B288" ca="1">_xludf.XLOOKUP($A288,'(backend scoring)'!$V$2:$V$333,'(backend scoring)'!$A$2:$A$333,"")</f>
        <v>#NAME?</v>
      </c>
      <c r="C288" s="66" t="str">
        <f ca="1">IFERROR(VLOOKUP($B288,'Institution Evaluation'!$A$55:$F$345,2,0),IFERROR(VLOOKUP($B288,'Privacy Analyst Evaluation'!$A$46:$F$120,2,0),""))&amp;""</f>
        <v/>
      </c>
      <c r="D288" s="66" t="str">
        <f ca="1">IFERROR(VLOOKUP($B288,'Institution Evaluation'!$A$55:$F$345,3,0),IFERROR(VLOOKUP($B288,'Privacy Analyst Evaluation'!$A$46:$F$120,3,0),""))&amp;""</f>
        <v/>
      </c>
      <c r="E288" s="66" t="str">
        <f ca="1">IFERROR(VLOOKUP($B288,'Institution Evaluation'!$A$55:$F$345,4,0),IFERROR(VLOOKUP($B288,'Privacy Analyst Evaluation'!$A$46:$F$120,4,0),""))&amp;""</f>
        <v/>
      </c>
      <c r="F288" s="66" t="str">
        <f ca="1">IFERROR(VLOOKUP($B288,'Institution Evaluation'!$A$55:$F$345,6,0),IFERROR(VLOOKUP($B288,'Privacy Analyst Evaluation'!$A$46:$F$120,6,0),""))&amp;""</f>
        <v/>
      </c>
      <c r="G288" s="245"/>
      <c r="H288" s="66" t="str">
        <f>IFERROR(IF($H287+1&gt;'(backend scoring)'!$Q$335,"",$H287+1),"")</f>
        <v/>
      </c>
      <c r="I288" s="66" t="e">
        <f t="array" aca="1" ref="I288" ca="1">_xludf.XLOOKUP($H288,'(backend scoring)'!$S$2:$S$333,'(backend scoring)'!$A$2:$A$333,"")</f>
        <v>#NAME?</v>
      </c>
      <c r="J288" s="66" t="str">
        <f ca="1">IFERROR(VLOOKUP($I288,'Institution Evaluation'!$A$55:$F$345,2,0),IFERROR(VLOOKUP($I288,'Privacy Analyst Evaluation'!$A$46:$F$120,2,0),""))</f>
        <v/>
      </c>
      <c r="K288" s="66" t="str">
        <f ca="1">IFERROR(VLOOKUP($I288,'Institution Evaluation'!$A$55:$F$345,3,0),IFERROR(VLOOKUP($I288,'Privacy Analyst Evaluation'!$A$46:$F$120,3,0),""))&amp;""</f>
        <v/>
      </c>
      <c r="L288" s="66" t="str">
        <f ca="1">IFERROR(VLOOKUP($I288,'Institution Evaluation'!$A$55:$F$345,4,0),IFERROR(VLOOKUP($I288,'Privacy Analyst Evaluation'!$A$46:$F$120,4,0),""))&amp;""</f>
        <v/>
      </c>
      <c r="M288" s="66" t="str">
        <f ca="1">IFERROR(VLOOKUP($I288,'Institution Evaluation'!$A$55:$F$345,6,0),IFERROR(VLOOKUP($I288,'Privacy Analyst Evaluation'!$A$46:$F$120,6,0),""))&amp;""</f>
        <v/>
      </c>
    </row>
    <row r="289" spans="1:13" ht="15.75" customHeight="1" x14ac:dyDescent="0.2">
      <c r="A289" s="66" t="str">
        <f>IFERROR(IF($A288+1&gt;'(backend scoring)'!$T$335,"",$A288+1),"")</f>
        <v/>
      </c>
      <c r="B289" s="66" t="e">
        <f t="array" aca="1" ref="B289" ca="1">_xludf.XLOOKUP($A289,'(backend scoring)'!$V$2:$V$333,'(backend scoring)'!$A$2:$A$333,"")</f>
        <v>#NAME?</v>
      </c>
      <c r="C289" s="66" t="str">
        <f ca="1">IFERROR(VLOOKUP($B289,'Institution Evaluation'!$A$55:$F$345,2,0),IFERROR(VLOOKUP($B289,'Privacy Analyst Evaluation'!$A$46:$F$120,2,0),""))&amp;""</f>
        <v/>
      </c>
      <c r="D289" s="66" t="str">
        <f ca="1">IFERROR(VLOOKUP($B289,'Institution Evaluation'!$A$55:$F$345,3,0),IFERROR(VLOOKUP($B289,'Privacy Analyst Evaluation'!$A$46:$F$120,3,0),""))&amp;""</f>
        <v/>
      </c>
      <c r="E289" s="66" t="str">
        <f ca="1">IFERROR(VLOOKUP($B289,'Institution Evaluation'!$A$55:$F$345,4,0),IFERROR(VLOOKUP($B289,'Privacy Analyst Evaluation'!$A$46:$F$120,4,0),""))&amp;""</f>
        <v/>
      </c>
      <c r="F289" s="66" t="str">
        <f ca="1">IFERROR(VLOOKUP($B289,'Institution Evaluation'!$A$55:$F$345,6,0),IFERROR(VLOOKUP($B289,'Privacy Analyst Evaluation'!$A$46:$F$120,6,0),""))&amp;""</f>
        <v/>
      </c>
      <c r="G289" s="245"/>
      <c r="H289" s="66" t="str">
        <f>IFERROR(IF($H288+1&gt;'(backend scoring)'!$Q$335,"",$H288+1),"")</f>
        <v/>
      </c>
      <c r="I289" s="66" t="e">
        <f t="array" aca="1" ref="I289" ca="1">_xludf.XLOOKUP($H289,'(backend scoring)'!$S$2:$S$333,'(backend scoring)'!$A$2:$A$333,"")</f>
        <v>#NAME?</v>
      </c>
      <c r="J289" s="66" t="str">
        <f ca="1">IFERROR(VLOOKUP($I289,'Institution Evaluation'!$A$55:$F$345,2,0),IFERROR(VLOOKUP($I289,'Privacy Analyst Evaluation'!$A$46:$F$120,2,0),""))</f>
        <v/>
      </c>
      <c r="K289" s="66" t="str">
        <f ca="1">IFERROR(VLOOKUP($I289,'Institution Evaluation'!$A$55:$F$345,3,0),IFERROR(VLOOKUP($I289,'Privacy Analyst Evaluation'!$A$46:$F$120,3,0),""))&amp;""</f>
        <v/>
      </c>
      <c r="L289" s="66" t="str">
        <f ca="1">IFERROR(VLOOKUP($I289,'Institution Evaluation'!$A$55:$F$345,4,0),IFERROR(VLOOKUP($I289,'Privacy Analyst Evaluation'!$A$46:$F$120,4,0),""))&amp;""</f>
        <v/>
      </c>
      <c r="M289" s="66" t="str">
        <f ca="1">IFERROR(VLOOKUP($I289,'Institution Evaluation'!$A$55:$F$345,6,0),IFERROR(VLOOKUP($I289,'Privacy Analyst Evaluation'!$A$46:$F$120,6,0),""))&amp;""</f>
        <v/>
      </c>
    </row>
    <row r="290" spans="1:13" ht="15.75" customHeight="1" x14ac:dyDescent="0.2">
      <c r="A290" s="66" t="str">
        <f>IFERROR(IF($A289+1&gt;'(backend scoring)'!$T$335,"",$A289+1),"")</f>
        <v/>
      </c>
      <c r="B290" s="66" t="e">
        <f t="array" aca="1" ref="B290" ca="1">_xludf.XLOOKUP($A290,'(backend scoring)'!$V$2:$V$333,'(backend scoring)'!$A$2:$A$333,"")</f>
        <v>#NAME?</v>
      </c>
      <c r="C290" s="66" t="str">
        <f ca="1">IFERROR(VLOOKUP($B290,'Institution Evaluation'!$A$55:$F$345,2,0),IFERROR(VLOOKUP($B290,'Privacy Analyst Evaluation'!$A$46:$F$120,2,0),""))&amp;""</f>
        <v/>
      </c>
      <c r="D290" s="66" t="str">
        <f ca="1">IFERROR(VLOOKUP($B290,'Institution Evaluation'!$A$55:$F$345,3,0),IFERROR(VLOOKUP($B290,'Privacy Analyst Evaluation'!$A$46:$F$120,3,0),""))&amp;""</f>
        <v/>
      </c>
      <c r="E290" s="66" t="str">
        <f ca="1">IFERROR(VLOOKUP($B290,'Institution Evaluation'!$A$55:$F$345,4,0),IFERROR(VLOOKUP($B290,'Privacy Analyst Evaluation'!$A$46:$F$120,4,0),""))&amp;""</f>
        <v/>
      </c>
      <c r="F290" s="66" t="str">
        <f ca="1">IFERROR(VLOOKUP($B290,'Institution Evaluation'!$A$55:$F$345,6,0),IFERROR(VLOOKUP($B290,'Privacy Analyst Evaluation'!$A$46:$F$120,6,0),""))&amp;""</f>
        <v/>
      </c>
      <c r="G290" s="245"/>
      <c r="H290" s="66" t="str">
        <f>IFERROR(IF($H289+1&gt;'(backend scoring)'!$Q$335,"",$H289+1),"")</f>
        <v/>
      </c>
      <c r="I290" s="66" t="e">
        <f t="array" aca="1" ref="I290" ca="1">_xludf.XLOOKUP($H290,'(backend scoring)'!$S$2:$S$333,'(backend scoring)'!$A$2:$A$333,"")</f>
        <v>#NAME?</v>
      </c>
      <c r="J290" s="66" t="str">
        <f ca="1">IFERROR(VLOOKUP($I290,'Institution Evaluation'!$A$55:$F$345,2,0),IFERROR(VLOOKUP($I290,'Privacy Analyst Evaluation'!$A$46:$F$120,2,0),""))</f>
        <v/>
      </c>
      <c r="K290" s="66" t="str">
        <f ca="1">IFERROR(VLOOKUP($I290,'Institution Evaluation'!$A$55:$F$345,3,0),IFERROR(VLOOKUP($I290,'Privacy Analyst Evaluation'!$A$46:$F$120,3,0),""))&amp;""</f>
        <v/>
      </c>
      <c r="L290" s="66" t="str">
        <f ca="1">IFERROR(VLOOKUP($I290,'Institution Evaluation'!$A$55:$F$345,4,0),IFERROR(VLOOKUP($I290,'Privacy Analyst Evaluation'!$A$46:$F$120,4,0),""))&amp;""</f>
        <v/>
      </c>
      <c r="M290" s="66" t="str">
        <f ca="1">IFERROR(VLOOKUP($I290,'Institution Evaluation'!$A$55:$F$345,6,0),IFERROR(VLOOKUP($I290,'Privacy Analyst Evaluation'!$A$46:$F$120,6,0),""))&amp;""</f>
        <v/>
      </c>
    </row>
    <row r="291" spans="1:13" ht="15.75" customHeight="1" x14ac:dyDescent="0.2">
      <c r="A291" s="66" t="str">
        <f>IFERROR(IF($A290+1&gt;'(backend scoring)'!$T$335,"",$A290+1),"")</f>
        <v/>
      </c>
      <c r="B291" s="66" t="e">
        <f t="array" aca="1" ref="B291" ca="1">_xludf.XLOOKUP($A291,'(backend scoring)'!$V$2:$V$333,'(backend scoring)'!$A$2:$A$333,"")</f>
        <v>#NAME?</v>
      </c>
      <c r="C291" s="66" t="str">
        <f ca="1">IFERROR(VLOOKUP($B291,'Institution Evaluation'!$A$55:$F$345,2,0),IFERROR(VLOOKUP($B291,'Privacy Analyst Evaluation'!$A$46:$F$120,2,0),""))&amp;""</f>
        <v/>
      </c>
      <c r="D291" s="66" t="str">
        <f ca="1">IFERROR(VLOOKUP($B291,'Institution Evaluation'!$A$55:$F$345,3,0),IFERROR(VLOOKUP($B291,'Privacy Analyst Evaluation'!$A$46:$F$120,3,0),""))&amp;""</f>
        <v/>
      </c>
      <c r="E291" s="66" t="str">
        <f ca="1">IFERROR(VLOOKUP($B291,'Institution Evaluation'!$A$55:$F$345,4,0),IFERROR(VLOOKUP($B291,'Privacy Analyst Evaluation'!$A$46:$F$120,4,0),""))&amp;""</f>
        <v/>
      </c>
      <c r="F291" s="66" t="str">
        <f ca="1">IFERROR(VLOOKUP($B291,'Institution Evaluation'!$A$55:$F$345,6,0),IFERROR(VLOOKUP($B291,'Privacy Analyst Evaluation'!$A$46:$F$120,6,0),""))&amp;""</f>
        <v/>
      </c>
      <c r="G291" s="245"/>
      <c r="H291" s="66" t="str">
        <f>IFERROR(IF($H290+1&gt;'(backend scoring)'!$Q$335,"",$H290+1),"")</f>
        <v/>
      </c>
      <c r="I291" s="66" t="e">
        <f t="array" aca="1" ref="I291" ca="1">_xludf.XLOOKUP($H291,'(backend scoring)'!$S$2:$S$333,'(backend scoring)'!$A$2:$A$333,"")</f>
        <v>#NAME?</v>
      </c>
      <c r="J291" s="66" t="str">
        <f ca="1">IFERROR(VLOOKUP($I291,'Institution Evaluation'!$A$55:$F$345,2,0),IFERROR(VLOOKUP($I291,'Privacy Analyst Evaluation'!$A$46:$F$120,2,0),""))</f>
        <v/>
      </c>
      <c r="K291" s="66" t="str">
        <f ca="1">IFERROR(VLOOKUP($I291,'Institution Evaluation'!$A$55:$F$345,3,0),IFERROR(VLOOKUP($I291,'Privacy Analyst Evaluation'!$A$46:$F$120,3,0),""))&amp;""</f>
        <v/>
      </c>
      <c r="L291" s="66" t="str">
        <f ca="1">IFERROR(VLOOKUP($I291,'Institution Evaluation'!$A$55:$F$345,4,0),IFERROR(VLOOKUP($I291,'Privacy Analyst Evaluation'!$A$46:$F$120,4,0),""))&amp;""</f>
        <v/>
      </c>
      <c r="M291" s="66" t="str">
        <f ca="1">IFERROR(VLOOKUP($I291,'Institution Evaluation'!$A$55:$F$345,6,0),IFERROR(VLOOKUP($I291,'Privacy Analyst Evaluation'!$A$46:$F$120,6,0),""))&amp;""</f>
        <v/>
      </c>
    </row>
    <row r="292" spans="1:13" ht="15.75" customHeight="1" x14ac:dyDescent="0.2">
      <c r="A292" s="66" t="str">
        <f>IFERROR(IF($A291+1&gt;'(backend scoring)'!$T$335,"",$A291+1),"")</f>
        <v/>
      </c>
      <c r="B292" s="66" t="e">
        <f t="array" aca="1" ref="B292" ca="1">_xludf.XLOOKUP($A292,'(backend scoring)'!$V$2:$V$333,'(backend scoring)'!$A$2:$A$333,"")</f>
        <v>#NAME?</v>
      </c>
      <c r="C292" s="66" t="str">
        <f ca="1">IFERROR(VLOOKUP($B292,'Institution Evaluation'!$A$55:$F$345,2,0),IFERROR(VLOOKUP($B292,'Privacy Analyst Evaluation'!$A$46:$F$120,2,0),""))&amp;""</f>
        <v/>
      </c>
      <c r="D292" s="66" t="str">
        <f ca="1">IFERROR(VLOOKUP($B292,'Institution Evaluation'!$A$55:$F$345,3,0),IFERROR(VLOOKUP($B292,'Privacy Analyst Evaluation'!$A$46:$F$120,3,0),""))&amp;""</f>
        <v/>
      </c>
      <c r="E292" s="66" t="str">
        <f ca="1">IFERROR(VLOOKUP($B292,'Institution Evaluation'!$A$55:$F$345,4,0),IFERROR(VLOOKUP($B292,'Privacy Analyst Evaluation'!$A$46:$F$120,4,0),""))&amp;""</f>
        <v/>
      </c>
      <c r="F292" s="66" t="str">
        <f ca="1">IFERROR(VLOOKUP($B292,'Institution Evaluation'!$A$55:$F$345,6,0),IFERROR(VLOOKUP($B292,'Privacy Analyst Evaluation'!$A$46:$F$120,6,0),""))&amp;""</f>
        <v/>
      </c>
      <c r="G292" s="245"/>
      <c r="H292" s="66" t="str">
        <f>IFERROR(IF($H291+1&gt;'(backend scoring)'!$Q$335,"",$H291+1),"")</f>
        <v/>
      </c>
      <c r="I292" s="66" t="e">
        <f t="array" aca="1" ref="I292" ca="1">_xludf.XLOOKUP($H292,'(backend scoring)'!$S$2:$S$333,'(backend scoring)'!$A$2:$A$333,"")</f>
        <v>#NAME?</v>
      </c>
      <c r="J292" s="66" t="str">
        <f ca="1">IFERROR(VLOOKUP($I292,'Institution Evaluation'!$A$55:$F$345,2,0),IFERROR(VLOOKUP($I292,'Privacy Analyst Evaluation'!$A$46:$F$120,2,0),""))</f>
        <v/>
      </c>
      <c r="K292" s="66" t="str">
        <f ca="1">IFERROR(VLOOKUP($I292,'Institution Evaluation'!$A$55:$F$345,3,0),IFERROR(VLOOKUP($I292,'Privacy Analyst Evaluation'!$A$46:$F$120,3,0),""))&amp;""</f>
        <v/>
      </c>
      <c r="L292" s="66" t="str">
        <f ca="1">IFERROR(VLOOKUP($I292,'Institution Evaluation'!$A$55:$F$345,4,0),IFERROR(VLOOKUP($I292,'Privacy Analyst Evaluation'!$A$46:$F$120,4,0),""))&amp;""</f>
        <v/>
      </c>
      <c r="M292" s="66" t="str">
        <f ca="1">IFERROR(VLOOKUP($I292,'Institution Evaluation'!$A$55:$F$345,6,0),IFERROR(VLOOKUP($I292,'Privacy Analyst Evaluation'!$A$46:$F$120,6,0),""))&amp;""</f>
        <v/>
      </c>
    </row>
    <row r="293" spans="1:13" ht="15.75" customHeight="1" x14ac:dyDescent="0.2">
      <c r="A293" s="66" t="str">
        <f>IFERROR(IF($A292+1&gt;'(backend scoring)'!$T$335,"",$A292+1),"")</f>
        <v/>
      </c>
      <c r="B293" s="66" t="e">
        <f t="array" aca="1" ref="B293" ca="1">_xludf.XLOOKUP($A293,'(backend scoring)'!$V$2:$V$333,'(backend scoring)'!$A$2:$A$333,"")</f>
        <v>#NAME?</v>
      </c>
      <c r="C293" s="66" t="str">
        <f ca="1">IFERROR(VLOOKUP($B293,'Institution Evaluation'!$A$55:$F$345,2,0),IFERROR(VLOOKUP($B293,'Privacy Analyst Evaluation'!$A$46:$F$120,2,0),""))&amp;""</f>
        <v/>
      </c>
      <c r="D293" s="66" t="str">
        <f ca="1">IFERROR(VLOOKUP($B293,'Institution Evaluation'!$A$55:$F$345,3,0),IFERROR(VLOOKUP($B293,'Privacy Analyst Evaluation'!$A$46:$F$120,3,0),""))&amp;""</f>
        <v/>
      </c>
      <c r="E293" s="66" t="str">
        <f ca="1">IFERROR(VLOOKUP($B293,'Institution Evaluation'!$A$55:$F$345,4,0),IFERROR(VLOOKUP($B293,'Privacy Analyst Evaluation'!$A$46:$F$120,4,0),""))&amp;""</f>
        <v/>
      </c>
      <c r="F293" s="66" t="str">
        <f ca="1">IFERROR(VLOOKUP($B293,'Institution Evaluation'!$A$55:$F$345,6,0),IFERROR(VLOOKUP($B293,'Privacy Analyst Evaluation'!$A$46:$F$120,6,0),""))&amp;""</f>
        <v/>
      </c>
      <c r="G293" s="245"/>
      <c r="H293" s="66" t="str">
        <f>IFERROR(IF($H292+1&gt;'(backend scoring)'!$Q$335,"",$H292+1),"")</f>
        <v/>
      </c>
      <c r="I293" s="66" t="e">
        <f t="array" aca="1" ref="I293" ca="1">_xludf.XLOOKUP($H293,'(backend scoring)'!$S$2:$S$333,'(backend scoring)'!$A$2:$A$333,"")</f>
        <v>#NAME?</v>
      </c>
      <c r="J293" s="66" t="str">
        <f ca="1">IFERROR(VLOOKUP($I293,'Institution Evaluation'!$A$55:$F$345,2,0),IFERROR(VLOOKUP($I293,'Privacy Analyst Evaluation'!$A$46:$F$120,2,0),""))</f>
        <v/>
      </c>
      <c r="K293" s="66" t="str">
        <f ca="1">IFERROR(VLOOKUP($I293,'Institution Evaluation'!$A$55:$F$345,3,0),IFERROR(VLOOKUP($I293,'Privacy Analyst Evaluation'!$A$46:$F$120,3,0),""))&amp;""</f>
        <v/>
      </c>
      <c r="L293" s="66" t="str">
        <f ca="1">IFERROR(VLOOKUP($I293,'Institution Evaluation'!$A$55:$F$345,4,0),IFERROR(VLOOKUP($I293,'Privacy Analyst Evaluation'!$A$46:$F$120,4,0),""))&amp;""</f>
        <v/>
      </c>
      <c r="M293" s="66" t="str">
        <f ca="1">IFERROR(VLOOKUP($I293,'Institution Evaluation'!$A$55:$F$345,6,0),IFERROR(VLOOKUP($I293,'Privacy Analyst Evaluation'!$A$46:$F$120,6,0),""))&amp;""</f>
        <v/>
      </c>
    </row>
    <row r="294" spans="1:13" ht="15.75" customHeight="1" x14ac:dyDescent="0.2">
      <c r="A294" s="66" t="str">
        <f>IFERROR(IF($A293+1&gt;'(backend scoring)'!$T$335,"",$A293+1),"")</f>
        <v/>
      </c>
      <c r="B294" s="66" t="e">
        <f t="array" aca="1" ref="B294" ca="1">_xludf.XLOOKUP($A294,'(backend scoring)'!$V$2:$V$333,'(backend scoring)'!$A$2:$A$333,"")</f>
        <v>#NAME?</v>
      </c>
      <c r="C294" s="66" t="str">
        <f ca="1">IFERROR(VLOOKUP($B294,'Institution Evaluation'!$A$55:$F$345,2,0),IFERROR(VLOOKUP($B294,'Privacy Analyst Evaluation'!$A$46:$F$120,2,0),""))&amp;""</f>
        <v/>
      </c>
      <c r="D294" s="66" t="str">
        <f ca="1">IFERROR(VLOOKUP($B294,'Institution Evaluation'!$A$55:$F$345,3,0),IFERROR(VLOOKUP($B294,'Privacy Analyst Evaluation'!$A$46:$F$120,3,0),""))&amp;""</f>
        <v/>
      </c>
      <c r="E294" s="66" t="str">
        <f ca="1">IFERROR(VLOOKUP($B294,'Institution Evaluation'!$A$55:$F$345,4,0),IFERROR(VLOOKUP($B294,'Privacy Analyst Evaluation'!$A$46:$F$120,4,0),""))&amp;""</f>
        <v/>
      </c>
      <c r="F294" s="66" t="str">
        <f ca="1">IFERROR(VLOOKUP($B294,'Institution Evaluation'!$A$55:$F$345,6,0),IFERROR(VLOOKUP($B294,'Privacy Analyst Evaluation'!$A$46:$F$120,6,0),""))&amp;""</f>
        <v/>
      </c>
      <c r="G294" s="245"/>
      <c r="H294" s="66" t="str">
        <f>IFERROR(IF($H293+1&gt;'(backend scoring)'!$Q$335,"",$H293+1),"")</f>
        <v/>
      </c>
      <c r="I294" s="66" t="e">
        <f t="array" aca="1" ref="I294" ca="1">_xludf.XLOOKUP($H294,'(backend scoring)'!$S$2:$S$333,'(backend scoring)'!$A$2:$A$333,"")</f>
        <v>#NAME?</v>
      </c>
      <c r="J294" s="66" t="str">
        <f ca="1">IFERROR(VLOOKUP($I294,'Institution Evaluation'!$A$55:$F$345,2,0),IFERROR(VLOOKUP($I294,'Privacy Analyst Evaluation'!$A$46:$F$120,2,0),""))</f>
        <v/>
      </c>
      <c r="K294" s="66" t="str">
        <f ca="1">IFERROR(VLOOKUP($I294,'Institution Evaluation'!$A$55:$F$345,3,0),IFERROR(VLOOKUP($I294,'Privacy Analyst Evaluation'!$A$46:$F$120,3,0),""))&amp;""</f>
        <v/>
      </c>
      <c r="L294" s="66" t="str">
        <f ca="1">IFERROR(VLOOKUP($I294,'Institution Evaluation'!$A$55:$F$345,4,0),IFERROR(VLOOKUP($I294,'Privacy Analyst Evaluation'!$A$46:$F$120,4,0),""))&amp;""</f>
        <v/>
      </c>
      <c r="M294" s="66" t="str">
        <f ca="1">IFERROR(VLOOKUP($I294,'Institution Evaluation'!$A$55:$F$345,6,0),IFERROR(VLOOKUP($I294,'Privacy Analyst Evaluation'!$A$46:$F$120,6,0),""))&amp;""</f>
        <v/>
      </c>
    </row>
    <row r="295" spans="1:13" ht="15.75" customHeight="1" x14ac:dyDescent="0.2">
      <c r="A295" s="66" t="str">
        <f>IFERROR(IF($A294+1&gt;'(backend scoring)'!$T$335,"",$A294+1),"")</f>
        <v/>
      </c>
      <c r="B295" s="66" t="e">
        <f t="array" aca="1" ref="B295" ca="1">_xludf.XLOOKUP($A295,'(backend scoring)'!$V$2:$V$333,'(backend scoring)'!$A$2:$A$333,"")</f>
        <v>#NAME?</v>
      </c>
      <c r="C295" s="66" t="str">
        <f ca="1">IFERROR(VLOOKUP($B295,'Institution Evaluation'!$A$55:$F$345,2,0),IFERROR(VLOOKUP($B295,'Privacy Analyst Evaluation'!$A$46:$F$120,2,0),""))&amp;""</f>
        <v/>
      </c>
      <c r="D295" s="66" t="str">
        <f ca="1">IFERROR(VLOOKUP($B295,'Institution Evaluation'!$A$55:$F$345,3,0),IFERROR(VLOOKUP($B295,'Privacy Analyst Evaluation'!$A$46:$F$120,3,0),""))&amp;""</f>
        <v/>
      </c>
      <c r="E295" s="66" t="str">
        <f ca="1">IFERROR(VLOOKUP($B295,'Institution Evaluation'!$A$55:$F$345,4,0),IFERROR(VLOOKUP($B295,'Privacy Analyst Evaluation'!$A$46:$F$120,4,0),""))&amp;""</f>
        <v/>
      </c>
      <c r="F295" s="66" t="str">
        <f ca="1">IFERROR(VLOOKUP($B295,'Institution Evaluation'!$A$55:$F$345,6,0),IFERROR(VLOOKUP($B295,'Privacy Analyst Evaluation'!$A$46:$F$120,6,0),""))&amp;""</f>
        <v/>
      </c>
      <c r="G295" s="245"/>
      <c r="H295" s="66" t="str">
        <f>IFERROR(IF($H294+1&gt;'(backend scoring)'!$Q$335,"",$H294+1),"")</f>
        <v/>
      </c>
      <c r="I295" s="66" t="e">
        <f t="array" aca="1" ref="I295" ca="1">_xludf.XLOOKUP($H295,'(backend scoring)'!$S$2:$S$333,'(backend scoring)'!$A$2:$A$333,"")</f>
        <v>#NAME?</v>
      </c>
      <c r="J295" s="66" t="str">
        <f ca="1">IFERROR(VLOOKUP($I295,'Institution Evaluation'!$A$55:$F$345,2,0),IFERROR(VLOOKUP($I295,'Privacy Analyst Evaluation'!$A$46:$F$120,2,0),""))</f>
        <v/>
      </c>
      <c r="K295" s="66" t="str">
        <f ca="1">IFERROR(VLOOKUP($I295,'Institution Evaluation'!$A$55:$F$345,3,0),IFERROR(VLOOKUP($I295,'Privacy Analyst Evaluation'!$A$46:$F$120,3,0),""))&amp;""</f>
        <v/>
      </c>
      <c r="L295" s="66" t="str">
        <f ca="1">IFERROR(VLOOKUP($I295,'Institution Evaluation'!$A$55:$F$345,4,0),IFERROR(VLOOKUP($I295,'Privacy Analyst Evaluation'!$A$46:$F$120,4,0),""))&amp;""</f>
        <v/>
      </c>
      <c r="M295" s="66" t="str">
        <f ca="1">IFERROR(VLOOKUP($I295,'Institution Evaluation'!$A$55:$F$345,6,0),IFERROR(VLOOKUP($I295,'Privacy Analyst Evaluation'!$A$46:$F$120,6,0),""))&amp;""</f>
        <v/>
      </c>
    </row>
    <row r="296" spans="1:13" ht="15.75" customHeight="1" x14ac:dyDescent="0.2">
      <c r="A296" s="66" t="str">
        <f>IFERROR(IF($A295+1&gt;'(backend scoring)'!$T$335,"",$A295+1),"")</f>
        <v/>
      </c>
      <c r="B296" s="66" t="e">
        <f t="array" aca="1" ref="B296" ca="1">_xludf.XLOOKUP($A296,'(backend scoring)'!$V$2:$V$333,'(backend scoring)'!$A$2:$A$333,"")</f>
        <v>#NAME?</v>
      </c>
      <c r="C296" s="66" t="str">
        <f ca="1">IFERROR(VLOOKUP($B296,'Institution Evaluation'!$A$55:$F$345,2,0),IFERROR(VLOOKUP($B296,'Privacy Analyst Evaluation'!$A$46:$F$120,2,0),""))&amp;""</f>
        <v/>
      </c>
      <c r="D296" s="66" t="str">
        <f ca="1">IFERROR(VLOOKUP($B296,'Institution Evaluation'!$A$55:$F$345,3,0),IFERROR(VLOOKUP($B296,'Privacy Analyst Evaluation'!$A$46:$F$120,3,0),""))&amp;""</f>
        <v/>
      </c>
      <c r="E296" s="66" t="str">
        <f ca="1">IFERROR(VLOOKUP($B296,'Institution Evaluation'!$A$55:$F$345,4,0),IFERROR(VLOOKUP($B296,'Privacy Analyst Evaluation'!$A$46:$F$120,4,0),""))&amp;""</f>
        <v/>
      </c>
      <c r="F296" s="66" t="str">
        <f ca="1">IFERROR(VLOOKUP($B296,'Institution Evaluation'!$A$55:$F$345,6,0),IFERROR(VLOOKUP($B296,'Privacy Analyst Evaluation'!$A$46:$F$120,6,0),""))&amp;""</f>
        <v/>
      </c>
      <c r="G296" s="245"/>
      <c r="H296" s="66" t="str">
        <f>IFERROR(IF($H295+1&gt;'(backend scoring)'!$Q$335,"",$H295+1),"")</f>
        <v/>
      </c>
      <c r="I296" s="66" t="e">
        <f t="array" aca="1" ref="I296" ca="1">_xludf.XLOOKUP($H296,'(backend scoring)'!$S$2:$S$333,'(backend scoring)'!$A$2:$A$333,"")</f>
        <v>#NAME?</v>
      </c>
      <c r="J296" s="66" t="str">
        <f ca="1">IFERROR(VLOOKUP($I296,'Institution Evaluation'!$A$55:$F$345,2,0),IFERROR(VLOOKUP($I296,'Privacy Analyst Evaluation'!$A$46:$F$120,2,0),""))</f>
        <v/>
      </c>
      <c r="K296" s="66" t="str">
        <f ca="1">IFERROR(VLOOKUP($I296,'Institution Evaluation'!$A$55:$F$345,3,0),IFERROR(VLOOKUP($I296,'Privacy Analyst Evaluation'!$A$46:$F$120,3,0),""))&amp;""</f>
        <v/>
      </c>
      <c r="L296" s="66" t="str">
        <f ca="1">IFERROR(VLOOKUP($I296,'Institution Evaluation'!$A$55:$F$345,4,0),IFERROR(VLOOKUP($I296,'Privacy Analyst Evaluation'!$A$46:$F$120,4,0),""))&amp;""</f>
        <v/>
      </c>
      <c r="M296" s="66" t="str">
        <f ca="1">IFERROR(VLOOKUP($I296,'Institution Evaluation'!$A$55:$F$345,6,0),IFERROR(VLOOKUP($I296,'Privacy Analyst Evaluation'!$A$46:$F$120,6,0),""))&amp;""</f>
        <v/>
      </c>
    </row>
    <row r="297" spans="1:13" ht="15.75" customHeight="1" x14ac:dyDescent="0.2">
      <c r="A297" s="66" t="str">
        <f>IFERROR(IF($A296+1&gt;'(backend scoring)'!$T$335,"",$A296+1),"")</f>
        <v/>
      </c>
      <c r="B297" s="66" t="e">
        <f t="array" aca="1" ref="B297" ca="1">_xludf.XLOOKUP($A297,'(backend scoring)'!$V$2:$V$333,'(backend scoring)'!$A$2:$A$333,"")</f>
        <v>#NAME?</v>
      </c>
      <c r="C297" s="66" t="str">
        <f ca="1">IFERROR(VLOOKUP($B297,'Institution Evaluation'!$A$55:$F$345,2,0),IFERROR(VLOOKUP($B297,'Privacy Analyst Evaluation'!$A$46:$F$120,2,0),""))&amp;""</f>
        <v/>
      </c>
      <c r="D297" s="66" t="str">
        <f ca="1">IFERROR(VLOOKUP($B297,'Institution Evaluation'!$A$55:$F$345,3,0),IFERROR(VLOOKUP($B297,'Privacy Analyst Evaluation'!$A$46:$F$120,3,0),""))&amp;""</f>
        <v/>
      </c>
      <c r="E297" s="66" t="str">
        <f ca="1">IFERROR(VLOOKUP($B297,'Institution Evaluation'!$A$55:$F$345,4,0),IFERROR(VLOOKUP($B297,'Privacy Analyst Evaluation'!$A$46:$F$120,4,0),""))&amp;""</f>
        <v/>
      </c>
      <c r="F297" s="66" t="str">
        <f ca="1">IFERROR(VLOOKUP($B297,'Institution Evaluation'!$A$55:$F$345,6,0),IFERROR(VLOOKUP($B297,'Privacy Analyst Evaluation'!$A$46:$F$120,6,0),""))&amp;""</f>
        <v/>
      </c>
      <c r="G297" s="245"/>
      <c r="H297" s="66" t="str">
        <f>IFERROR(IF($H296+1&gt;'(backend scoring)'!$Q$335,"",$H296+1),"")</f>
        <v/>
      </c>
      <c r="I297" s="66" t="e">
        <f t="array" aca="1" ref="I297" ca="1">_xludf.XLOOKUP($H297,'(backend scoring)'!$S$2:$S$333,'(backend scoring)'!$A$2:$A$333,"")</f>
        <v>#NAME?</v>
      </c>
      <c r="J297" s="66" t="str">
        <f ca="1">IFERROR(VLOOKUP($I297,'Institution Evaluation'!$A$55:$F$345,2,0),IFERROR(VLOOKUP($I297,'Privacy Analyst Evaluation'!$A$46:$F$120,2,0),""))</f>
        <v/>
      </c>
      <c r="K297" s="66" t="str">
        <f ca="1">IFERROR(VLOOKUP($I297,'Institution Evaluation'!$A$55:$F$345,3,0),IFERROR(VLOOKUP($I297,'Privacy Analyst Evaluation'!$A$46:$F$120,3,0),""))&amp;""</f>
        <v/>
      </c>
      <c r="L297" s="66" t="str">
        <f ca="1">IFERROR(VLOOKUP($I297,'Institution Evaluation'!$A$55:$F$345,4,0),IFERROR(VLOOKUP($I297,'Privacy Analyst Evaluation'!$A$46:$F$120,4,0),""))&amp;""</f>
        <v/>
      </c>
      <c r="M297" s="66" t="str">
        <f ca="1">IFERROR(VLOOKUP($I297,'Institution Evaluation'!$A$55:$F$345,6,0),IFERROR(VLOOKUP($I297,'Privacy Analyst Evaluation'!$A$46:$F$120,6,0),""))&amp;""</f>
        <v/>
      </c>
    </row>
    <row r="298" spans="1:13" ht="15.75" customHeight="1" x14ac:dyDescent="0.2">
      <c r="A298" s="66" t="str">
        <f>IFERROR(IF($A297+1&gt;'(backend scoring)'!$T$335,"",$A297+1),"")</f>
        <v/>
      </c>
      <c r="B298" s="66" t="e">
        <f t="array" aca="1" ref="B298" ca="1">_xludf.XLOOKUP($A298,'(backend scoring)'!$V$2:$V$333,'(backend scoring)'!$A$2:$A$333,"")</f>
        <v>#NAME?</v>
      </c>
      <c r="C298" s="66" t="str">
        <f ca="1">IFERROR(VLOOKUP($B298,'Institution Evaluation'!$A$55:$F$345,2,0),IFERROR(VLOOKUP($B298,'Privacy Analyst Evaluation'!$A$46:$F$120,2,0),""))&amp;""</f>
        <v/>
      </c>
      <c r="D298" s="66" t="str">
        <f ca="1">IFERROR(VLOOKUP($B298,'Institution Evaluation'!$A$55:$F$345,3,0),IFERROR(VLOOKUP($B298,'Privacy Analyst Evaluation'!$A$46:$F$120,3,0),""))&amp;""</f>
        <v/>
      </c>
      <c r="E298" s="66" t="str">
        <f ca="1">IFERROR(VLOOKUP($B298,'Institution Evaluation'!$A$55:$F$345,4,0),IFERROR(VLOOKUP($B298,'Privacy Analyst Evaluation'!$A$46:$F$120,4,0),""))&amp;""</f>
        <v/>
      </c>
      <c r="F298" s="66" t="str">
        <f ca="1">IFERROR(VLOOKUP($B298,'Institution Evaluation'!$A$55:$F$345,6,0),IFERROR(VLOOKUP($B298,'Privacy Analyst Evaluation'!$A$46:$F$120,6,0),""))&amp;""</f>
        <v/>
      </c>
      <c r="G298" s="245"/>
      <c r="H298" s="66" t="str">
        <f>IFERROR(IF($H297+1&gt;'(backend scoring)'!$Q$335,"",$H297+1),"")</f>
        <v/>
      </c>
      <c r="I298" s="66" t="e">
        <f t="array" aca="1" ref="I298" ca="1">_xludf.XLOOKUP($H298,'(backend scoring)'!$S$2:$S$333,'(backend scoring)'!$A$2:$A$333,"")</f>
        <v>#NAME?</v>
      </c>
      <c r="J298" s="66" t="str">
        <f ca="1">IFERROR(VLOOKUP($I298,'Institution Evaluation'!$A$55:$F$345,2,0),IFERROR(VLOOKUP($I298,'Privacy Analyst Evaluation'!$A$46:$F$120,2,0),""))</f>
        <v/>
      </c>
      <c r="K298" s="66" t="str">
        <f ca="1">IFERROR(VLOOKUP($I298,'Institution Evaluation'!$A$55:$F$345,3,0),IFERROR(VLOOKUP($I298,'Privacy Analyst Evaluation'!$A$46:$F$120,3,0),""))&amp;""</f>
        <v/>
      </c>
      <c r="L298" s="66" t="str">
        <f ca="1">IFERROR(VLOOKUP($I298,'Institution Evaluation'!$A$55:$F$345,4,0),IFERROR(VLOOKUP($I298,'Privacy Analyst Evaluation'!$A$46:$F$120,4,0),""))&amp;""</f>
        <v/>
      </c>
      <c r="M298" s="66" t="str">
        <f ca="1">IFERROR(VLOOKUP($I298,'Institution Evaluation'!$A$55:$F$345,6,0),IFERROR(VLOOKUP($I298,'Privacy Analyst Evaluation'!$A$46:$F$120,6,0),""))&amp;""</f>
        <v/>
      </c>
    </row>
    <row r="299" spans="1:13" ht="15.75" customHeight="1" x14ac:dyDescent="0.2">
      <c r="A299" s="66" t="str">
        <f>IFERROR(IF($A298+1&gt;'(backend scoring)'!$T$335,"",$A298+1),"")</f>
        <v/>
      </c>
      <c r="B299" s="66" t="e">
        <f t="array" aca="1" ref="B299" ca="1">_xludf.XLOOKUP($A299,'(backend scoring)'!$V$2:$V$333,'(backend scoring)'!$A$2:$A$333,"")</f>
        <v>#NAME?</v>
      </c>
      <c r="C299" s="66" t="str">
        <f ca="1">IFERROR(VLOOKUP($B299,'Institution Evaluation'!$A$55:$F$345,2,0),IFERROR(VLOOKUP($B299,'Privacy Analyst Evaluation'!$A$46:$F$120,2,0),""))&amp;""</f>
        <v/>
      </c>
      <c r="D299" s="66" t="str">
        <f ca="1">IFERROR(VLOOKUP($B299,'Institution Evaluation'!$A$55:$F$345,3,0),IFERROR(VLOOKUP($B299,'Privacy Analyst Evaluation'!$A$46:$F$120,3,0),""))&amp;""</f>
        <v/>
      </c>
      <c r="E299" s="66" t="str">
        <f ca="1">IFERROR(VLOOKUP($B299,'Institution Evaluation'!$A$55:$F$345,4,0),IFERROR(VLOOKUP($B299,'Privacy Analyst Evaluation'!$A$46:$F$120,4,0),""))&amp;""</f>
        <v/>
      </c>
      <c r="F299" s="66" t="str">
        <f ca="1">IFERROR(VLOOKUP($B299,'Institution Evaluation'!$A$55:$F$345,6,0),IFERROR(VLOOKUP($B299,'Privacy Analyst Evaluation'!$A$46:$F$120,6,0),""))&amp;""</f>
        <v/>
      </c>
      <c r="G299" s="245"/>
      <c r="H299" s="66" t="str">
        <f>IFERROR(IF($H298+1&gt;'(backend scoring)'!$Q$335,"",$H298+1),"")</f>
        <v/>
      </c>
      <c r="I299" s="66" t="e">
        <f t="array" aca="1" ref="I299" ca="1">_xludf.XLOOKUP($H299,'(backend scoring)'!$S$2:$S$333,'(backend scoring)'!$A$2:$A$333,"")</f>
        <v>#NAME?</v>
      </c>
      <c r="J299" s="66" t="str">
        <f ca="1">IFERROR(VLOOKUP($I299,'Institution Evaluation'!$A$55:$F$345,2,0),IFERROR(VLOOKUP($I299,'Privacy Analyst Evaluation'!$A$46:$F$120,2,0),""))</f>
        <v/>
      </c>
      <c r="K299" s="66" t="str">
        <f ca="1">IFERROR(VLOOKUP($I299,'Institution Evaluation'!$A$55:$F$345,3,0),IFERROR(VLOOKUP($I299,'Privacy Analyst Evaluation'!$A$46:$F$120,3,0),""))&amp;""</f>
        <v/>
      </c>
      <c r="L299" s="66" t="str">
        <f ca="1">IFERROR(VLOOKUP($I299,'Institution Evaluation'!$A$55:$F$345,4,0),IFERROR(VLOOKUP($I299,'Privacy Analyst Evaluation'!$A$46:$F$120,4,0),""))&amp;""</f>
        <v/>
      </c>
      <c r="M299" s="66" t="str">
        <f ca="1">IFERROR(VLOOKUP($I299,'Institution Evaluation'!$A$55:$F$345,6,0),IFERROR(VLOOKUP($I299,'Privacy Analyst Evaluation'!$A$46:$F$120,6,0),""))&amp;""</f>
        <v/>
      </c>
    </row>
    <row r="300" spans="1:13" ht="15.75" customHeight="1" x14ac:dyDescent="0.2">
      <c r="A300" s="66" t="str">
        <f>IFERROR(IF($A299+1&gt;'(backend scoring)'!$T$335,"",$A299+1),"")</f>
        <v/>
      </c>
      <c r="B300" s="66" t="e">
        <f t="array" aca="1" ref="B300" ca="1">_xludf.XLOOKUP($A300,'(backend scoring)'!$V$2:$V$333,'(backend scoring)'!$A$2:$A$333,"")</f>
        <v>#NAME?</v>
      </c>
      <c r="C300" s="66" t="str">
        <f ca="1">IFERROR(VLOOKUP($B300,'Institution Evaluation'!$A$55:$F$345,2,0),IFERROR(VLOOKUP($B300,'Privacy Analyst Evaluation'!$A$46:$F$120,2,0),""))&amp;""</f>
        <v/>
      </c>
      <c r="D300" s="66" t="str">
        <f ca="1">IFERROR(VLOOKUP($B300,'Institution Evaluation'!$A$55:$F$345,3,0),IFERROR(VLOOKUP($B300,'Privacy Analyst Evaluation'!$A$46:$F$120,3,0),""))&amp;""</f>
        <v/>
      </c>
      <c r="E300" s="66" t="str">
        <f ca="1">IFERROR(VLOOKUP($B300,'Institution Evaluation'!$A$55:$F$345,4,0),IFERROR(VLOOKUP($B300,'Privacy Analyst Evaluation'!$A$46:$F$120,4,0),""))&amp;""</f>
        <v/>
      </c>
      <c r="F300" s="66" t="str">
        <f ca="1">IFERROR(VLOOKUP($B300,'Institution Evaluation'!$A$55:$F$345,6,0),IFERROR(VLOOKUP($B300,'Privacy Analyst Evaluation'!$A$46:$F$120,6,0),""))&amp;""</f>
        <v/>
      </c>
      <c r="G300" s="245"/>
      <c r="H300" s="66" t="str">
        <f>IFERROR(IF($H299+1&gt;'(backend scoring)'!$Q$335,"",$H299+1),"")</f>
        <v/>
      </c>
      <c r="I300" s="66" t="e">
        <f t="array" aca="1" ref="I300" ca="1">_xludf.XLOOKUP($H300,'(backend scoring)'!$S$2:$S$333,'(backend scoring)'!$A$2:$A$333,"")</f>
        <v>#NAME?</v>
      </c>
      <c r="J300" s="66" t="str">
        <f ca="1">IFERROR(VLOOKUP($I300,'Institution Evaluation'!$A$55:$F$345,2,0),IFERROR(VLOOKUP($I300,'Privacy Analyst Evaluation'!$A$46:$F$120,2,0),""))</f>
        <v/>
      </c>
      <c r="K300" s="66" t="str">
        <f ca="1">IFERROR(VLOOKUP($I300,'Institution Evaluation'!$A$55:$F$345,3,0),IFERROR(VLOOKUP($I300,'Privacy Analyst Evaluation'!$A$46:$F$120,3,0),""))&amp;""</f>
        <v/>
      </c>
      <c r="L300" s="66" t="str">
        <f ca="1">IFERROR(VLOOKUP($I300,'Institution Evaluation'!$A$55:$F$345,4,0),IFERROR(VLOOKUP($I300,'Privacy Analyst Evaluation'!$A$46:$F$120,4,0),""))&amp;""</f>
        <v/>
      </c>
      <c r="M300" s="66" t="str">
        <f ca="1">IFERROR(VLOOKUP($I300,'Institution Evaluation'!$A$55:$F$345,6,0),IFERROR(VLOOKUP($I300,'Privacy Analyst Evaluation'!$A$46:$F$120,6,0),""))&amp;""</f>
        <v/>
      </c>
    </row>
    <row r="301" spans="1:13" ht="15.75" customHeight="1" x14ac:dyDescent="0.2">
      <c r="A301" s="66" t="str">
        <f>IFERROR(IF($A300+1&gt;'(backend scoring)'!$T$335,"",$A300+1),"")</f>
        <v/>
      </c>
      <c r="B301" s="66" t="e">
        <f t="array" aca="1" ref="B301" ca="1">_xludf.XLOOKUP($A301,'(backend scoring)'!$V$2:$V$333,'(backend scoring)'!$A$2:$A$333,"")</f>
        <v>#NAME?</v>
      </c>
      <c r="C301" s="66" t="str">
        <f ca="1">IFERROR(VLOOKUP($B301,'Institution Evaluation'!$A$55:$F$345,2,0),IFERROR(VLOOKUP($B301,'Privacy Analyst Evaluation'!$A$46:$F$120,2,0),""))&amp;""</f>
        <v/>
      </c>
      <c r="D301" s="66" t="str">
        <f ca="1">IFERROR(VLOOKUP($B301,'Institution Evaluation'!$A$55:$F$345,3,0),IFERROR(VLOOKUP($B301,'Privacy Analyst Evaluation'!$A$46:$F$120,3,0),""))&amp;""</f>
        <v/>
      </c>
      <c r="E301" s="66" t="str">
        <f ca="1">IFERROR(VLOOKUP($B301,'Institution Evaluation'!$A$55:$F$345,4,0),IFERROR(VLOOKUP($B301,'Privacy Analyst Evaluation'!$A$46:$F$120,4,0),""))&amp;""</f>
        <v/>
      </c>
      <c r="F301" s="66" t="str">
        <f ca="1">IFERROR(VLOOKUP($B301,'Institution Evaluation'!$A$55:$F$345,6,0),IFERROR(VLOOKUP($B301,'Privacy Analyst Evaluation'!$A$46:$F$120,6,0),""))&amp;""</f>
        <v/>
      </c>
      <c r="G301" s="245"/>
      <c r="H301" s="66" t="str">
        <f>IFERROR(IF($H300+1&gt;'(backend scoring)'!$Q$335,"",$H300+1),"")</f>
        <v/>
      </c>
      <c r="I301" s="66" t="e">
        <f t="array" aca="1" ref="I301" ca="1">_xludf.XLOOKUP($H301,'(backend scoring)'!$S$2:$S$333,'(backend scoring)'!$A$2:$A$333,"")</f>
        <v>#NAME?</v>
      </c>
      <c r="J301" s="66" t="str">
        <f ca="1">IFERROR(VLOOKUP($I301,'Institution Evaluation'!$A$55:$F$345,2,0),IFERROR(VLOOKUP($I301,'Privacy Analyst Evaluation'!$A$46:$F$120,2,0),""))</f>
        <v/>
      </c>
      <c r="K301" s="66" t="str">
        <f ca="1">IFERROR(VLOOKUP($I301,'Institution Evaluation'!$A$55:$F$345,3,0),IFERROR(VLOOKUP($I301,'Privacy Analyst Evaluation'!$A$46:$F$120,3,0),""))&amp;""</f>
        <v/>
      </c>
      <c r="L301" s="66" t="str">
        <f ca="1">IFERROR(VLOOKUP($I301,'Institution Evaluation'!$A$55:$F$345,4,0),IFERROR(VLOOKUP($I301,'Privacy Analyst Evaluation'!$A$46:$F$120,4,0),""))&amp;""</f>
        <v/>
      </c>
      <c r="M301" s="66" t="str">
        <f ca="1">IFERROR(VLOOKUP($I301,'Institution Evaluation'!$A$55:$F$345,6,0),IFERROR(VLOOKUP($I301,'Privacy Analyst Evaluation'!$A$46:$F$120,6,0),""))&amp;""</f>
        <v/>
      </c>
    </row>
    <row r="302" spans="1:13" ht="15.75" customHeight="1" x14ac:dyDescent="0.2">
      <c r="A302" s="66" t="str">
        <f>IFERROR(IF($A301+1&gt;'(backend scoring)'!$T$335,"",$A301+1),"")</f>
        <v/>
      </c>
      <c r="B302" s="66" t="e">
        <f t="array" aca="1" ref="B302" ca="1">_xludf.XLOOKUP($A302,'(backend scoring)'!$V$2:$V$333,'(backend scoring)'!$A$2:$A$333,"")</f>
        <v>#NAME?</v>
      </c>
      <c r="C302" s="66" t="str">
        <f ca="1">IFERROR(VLOOKUP($B302,'Institution Evaluation'!$A$55:$F$345,2,0),IFERROR(VLOOKUP($B302,'Privacy Analyst Evaluation'!$A$46:$F$120,2,0),""))&amp;""</f>
        <v/>
      </c>
      <c r="D302" s="66" t="str">
        <f ca="1">IFERROR(VLOOKUP($B302,'Institution Evaluation'!$A$55:$F$345,3,0),IFERROR(VLOOKUP($B302,'Privacy Analyst Evaluation'!$A$46:$F$120,3,0),""))&amp;""</f>
        <v/>
      </c>
      <c r="E302" s="66" t="str">
        <f ca="1">IFERROR(VLOOKUP($B302,'Institution Evaluation'!$A$55:$F$345,4,0),IFERROR(VLOOKUP($B302,'Privacy Analyst Evaluation'!$A$46:$F$120,4,0),""))&amp;""</f>
        <v/>
      </c>
      <c r="F302" s="66" t="str">
        <f ca="1">IFERROR(VLOOKUP($B302,'Institution Evaluation'!$A$55:$F$345,6,0),IFERROR(VLOOKUP($B302,'Privacy Analyst Evaluation'!$A$46:$F$120,6,0),""))&amp;""</f>
        <v/>
      </c>
      <c r="G302" s="245"/>
      <c r="H302" s="66" t="str">
        <f>IFERROR(IF($H301+1&gt;'(backend scoring)'!$Q$335,"",$H301+1),"")</f>
        <v/>
      </c>
      <c r="I302" s="66" t="e">
        <f t="array" aca="1" ref="I302" ca="1">_xludf.XLOOKUP($H302,'(backend scoring)'!$S$2:$S$333,'(backend scoring)'!$A$2:$A$333,"")</f>
        <v>#NAME?</v>
      </c>
      <c r="J302" s="66" t="str">
        <f ca="1">IFERROR(VLOOKUP($I302,'Institution Evaluation'!$A$55:$F$345,2,0),IFERROR(VLOOKUP($I302,'Privacy Analyst Evaluation'!$A$46:$F$120,2,0),""))</f>
        <v/>
      </c>
      <c r="K302" s="66" t="str">
        <f ca="1">IFERROR(VLOOKUP($I302,'Institution Evaluation'!$A$55:$F$345,3,0),IFERROR(VLOOKUP($I302,'Privacy Analyst Evaluation'!$A$46:$F$120,3,0),""))&amp;""</f>
        <v/>
      </c>
      <c r="L302" s="66" t="str">
        <f ca="1">IFERROR(VLOOKUP($I302,'Institution Evaluation'!$A$55:$F$345,4,0),IFERROR(VLOOKUP($I302,'Privacy Analyst Evaluation'!$A$46:$F$120,4,0),""))&amp;""</f>
        <v/>
      </c>
      <c r="M302" s="66" t="str">
        <f ca="1">IFERROR(VLOOKUP($I302,'Institution Evaluation'!$A$55:$F$345,6,0),IFERROR(VLOOKUP($I302,'Privacy Analyst Evaluation'!$A$46:$F$120,6,0),""))&amp;""</f>
        <v/>
      </c>
    </row>
    <row r="303" spans="1:13" ht="15.75" customHeight="1" x14ac:dyDescent="0.2">
      <c r="A303" s="66" t="str">
        <f>IFERROR(IF($A302+1&gt;'(backend scoring)'!$T$335,"",$A302+1),"")</f>
        <v/>
      </c>
      <c r="B303" s="66" t="e">
        <f t="array" aca="1" ref="B303" ca="1">_xludf.XLOOKUP($A303,'(backend scoring)'!$V$2:$V$333,'(backend scoring)'!$A$2:$A$333,"")</f>
        <v>#NAME?</v>
      </c>
      <c r="C303" s="66" t="str">
        <f ca="1">IFERROR(VLOOKUP($B303,'Institution Evaluation'!$A$55:$F$345,2,0),IFERROR(VLOOKUP($B303,'Privacy Analyst Evaluation'!$A$46:$F$120,2,0),""))&amp;""</f>
        <v/>
      </c>
      <c r="D303" s="66" t="str">
        <f ca="1">IFERROR(VLOOKUP($B303,'Institution Evaluation'!$A$55:$F$345,3,0),IFERROR(VLOOKUP($B303,'Privacy Analyst Evaluation'!$A$46:$F$120,3,0),""))&amp;""</f>
        <v/>
      </c>
      <c r="E303" s="66" t="str">
        <f ca="1">IFERROR(VLOOKUP($B303,'Institution Evaluation'!$A$55:$F$345,4,0),IFERROR(VLOOKUP($B303,'Privacy Analyst Evaluation'!$A$46:$F$120,4,0),""))&amp;""</f>
        <v/>
      </c>
      <c r="F303" s="66" t="str">
        <f ca="1">IFERROR(VLOOKUP($B303,'Institution Evaluation'!$A$55:$F$345,6,0),IFERROR(VLOOKUP($B303,'Privacy Analyst Evaluation'!$A$46:$F$120,6,0),""))&amp;""</f>
        <v/>
      </c>
      <c r="G303" s="245"/>
      <c r="H303" s="66" t="str">
        <f>IFERROR(IF($H302+1&gt;'(backend scoring)'!$Q$335,"",$H302+1),"")</f>
        <v/>
      </c>
      <c r="I303" s="66" t="e">
        <f t="array" aca="1" ref="I303" ca="1">_xludf.XLOOKUP($H303,'(backend scoring)'!$S$2:$S$333,'(backend scoring)'!$A$2:$A$333,"")</f>
        <v>#NAME?</v>
      </c>
      <c r="J303" s="66" t="str">
        <f ca="1">IFERROR(VLOOKUP($I303,'Institution Evaluation'!$A$55:$F$345,2,0),IFERROR(VLOOKUP($I303,'Privacy Analyst Evaluation'!$A$46:$F$120,2,0),""))</f>
        <v/>
      </c>
      <c r="K303" s="66" t="str">
        <f ca="1">IFERROR(VLOOKUP($I303,'Institution Evaluation'!$A$55:$F$345,3,0),IFERROR(VLOOKUP($I303,'Privacy Analyst Evaluation'!$A$46:$F$120,3,0),""))&amp;""</f>
        <v/>
      </c>
      <c r="L303" s="66" t="str">
        <f ca="1">IFERROR(VLOOKUP($I303,'Institution Evaluation'!$A$55:$F$345,4,0),IFERROR(VLOOKUP($I303,'Privacy Analyst Evaluation'!$A$46:$F$120,4,0),""))&amp;""</f>
        <v/>
      </c>
      <c r="M303" s="66" t="str">
        <f ca="1">IFERROR(VLOOKUP($I303,'Institution Evaluation'!$A$55:$F$345,6,0),IFERROR(VLOOKUP($I303,'Privacy Analyst Evaluation'!$A$46:$F$120,6,0),""))&amp;""</f>
        <v/>
      </c>
    </row>
    <row r="304" spans="1:13" ht="15.75" customHeight="1" x14ac:dyDescent="0.2">
      <c r="A304" s="66" t="str">
        <f>IFERROR(IF($A303+1&gt;'(backend scoring)'!$T$335,"",$A303+1),"")</f>
        <v/>
      </c>
      <c r="B304" s="66" t="e">
        <f t="array" aca="1" ref="B304" ca="1">_xludf.XLOOKUP($A304,'(backend scoring)'!$V$2:$V$333,'(backend scoring)'!$A$2:$A$333,"")</f>
        <v>#NAME?</v>
      </c>
      <c r="C304" s="66" t="str">
        <f ca="1">IFERROR(VLOOKUP($B304,'Institution Evaluation'!$A$55:$F$345,2,0),IFERROR(VLOOKUP($B304,'Privacy Analyst Evaluation'!$A$46:$F$120,2,0),""))&amp;""</f>
        <v/>
      </c>
      <c r="D304" s="66" t="str">
        <f ca="1">IFERROR(VLOOKUP($B304,'Institution Evaluation'!$A$55:$F$345,3,0),IFERROR(VLOOKUP($B304,'Privacy Analyst Evaluation'!$A$46:$F$120,3,0),""))&amp;""</f>
        <v/>
      </c>
      <c r="E304" s="66" t="str">
        <f ca="1">IFERROR(VLOOKUP($B304,'Institution Evaluation'!$A$55:$F$345,4,0),IFERROR(VLOOKUP($B304,'Privacy Analyst Evaluation'!$A$46:$F$120,4,0),""))&amp;""</f>
        <v/>
      </c>
      <c r="F304" s="66" t="str">
        <f ca="1">IFERROR(VLOOKUP($B304,'Institution Evaluation'!$A$55:$F$345,6,0),IFERROR(VLOOKUP($B304,'Privacy Analyst Evaluation'!$A$46:$F$120,6,0),""))&amp;""</f>
        <v/>
      </c>
      <c r="G304" s="245"/>
      <c r="H304" s="66" t="str">
        <f>IFERROR(IF($H303+1&gt;'(backend scoring)'!$Q$335,"",$H303+1),"")</f>
        <v/>
      </c>
      <c r="I304" s="66" t="e">
        <f t="array" aca="1" ref="I304" ca="1">_xludf.XLOOKUP($H304,'(backend scoring)'!$S$2:$S$333,'(backend scoring)'!$A$2:$A$333,"")</f>
        <v>#NAME?</v>
      </c>
      <c r="J304" s="66" t="str">
        <f ca="1">IFERROR(VLOOKUP($I304,'Institution Evaluation'!$A$55:$F$345,2,0),IFERROR(VLOOKUP($I304,'Privacy Analyst Evaluation'!$A$46:$F$120,2,0),""))</f>
        <v/>
      </c>
      <c r="K304" s="66" t="str">
        <f ca="1">IFERROR(VLOOKUP($I304,'Institution Evaluation'!$A$55:$F$345,3,0),IFERROR(VLOOKUP($I304,'Privacy Analyst Evaluation'!$A$46:$F$120,3,0),""))&amp;""</f>
        <v/>
      </c>
      <c r="L304" s="66" t="str">
        <f ca="1">IFERROR(VLOOKUP($I304,'Institution Evaluation'!$A$55:$F$345,4,0),IFERROR(VLOOKUP($I304,'Privacy Analyst Evaluation'!$A$46:$F$120,4,0),""))&amp;""</f>
        <v/>
      </c>
      <c r="M304" s="66" t="str">
        <f ca="1">IFERROR(VLOOKUP($I304,'Institution Evaluation'!$A$55:$F$345,6,0),IFERROR(VLOOKUP($I304,'Privacy Analyst Evaluation'!$A$46:$F$120,6,0),""))&amp;""</f>
        <v/>
      </c>
    </row>
    <row r="305" spans="1:13" ht="15.75" customHeight="1" x14ac:dyDescent="0.2">
      <c r="A305" s="66" t="str">
        <f>IFERROR(IF($A304+1&gt;'(backend scoring)'!$T$335,"",$A304+1),"")</f>
        <v/>
      </c>
      <c r="B305" s="66" t="e">
        <f t="array" aca="1" ref="B305" ca="1">_xludf.XLOOKUP($A305,'(backend scoring)'!$V$2:$V$333,'(backend scoring)'!$A$2:$A$333,"")</f>
        <v>#NAME?</v>
      </c>
      <c r="C305" s="66" t="str">
        <f ca="1">IFERROR(VLOOKUP($B305,'Institution Evaluation'!$A$55:$F$345,2,0),IFERROR(VLOOKUP($B305,'Privacy Analyst Evaluation'!$A$46:$F$120,2,0),""))&amp;""</f>
        <v/>
      </c>
      <c r="D305" s="66" t="str">
        <f ca="1">IFERROR(VLOOKUP($B305,'Institution Evaluation'!$A$55:$F$345,3,0),IFERROR(VLOOKUP($B305,'Privacy Analyst Evaluation'!$A$46:$F$120,3,0),""))&amp;""</f>
        <v/>
      </c>
      <c r="E305" s="66" t="str">
        <f ca="1">IFERROR(VLOOKUP($B305,'Institution Evaluation'!$A$55:$F$345,4,0),IFERROR(VLOOKUP($B305,'Privacy Analyst Evaluation'!$A$46:$F$120,4,0),""))&amp;""</f>
        <v/>
      </c>
      <c r="F305" s="66" t="str">
        <f ca="1">IFERROR(VLOOKUP($B305,'Institution Evaluation'!$A$55:$F$345,6,0),IFERROR(VLOOKUP($B305,'Privacy Analyst Evaluation'!$A$46:$F$120,6,0),""))&amp;""</f>
        <v/>
      </c>
      <c r="G305" s="245"/>
      <c r="H305" s="66" t="str">
        <f>IFERROR(IF($H304+1&gt;'(backend scoring)'!$Q$335,"",$H304+1),"")</f>
        <v/>
      </c>
      <c r="I305" s="66" t="e">
        <f t="array" aca="1" ref="I305" ca="1">_xludf.XLOOKUP($H305,'(backend scoring)'!$S$2:$S$333,'(backend scoring)'!$A$2:$A$333,"")</f>
        <v>#NAME?</v>
      </c>
      <c r="J305" s="66" t="str">
        <f ca="1">IFERROR(VLOOKUP($I305,'Institution Evaluation'!$A$55:$F$345,2,0),IFERROR(VLOOKUP($I305,'Privacy Analyst Evaluation'!$A$46:$F$120,2,0),""))</f>
        <v/>
      </c>
      <c r="K305" s="66" t="str">
        <f ca="1">IFERROR(VLOOKUP($I305,'Institution Evaluation'!$A$55:$F$345,3,0),IFERROR(VLOOKUP($I305,'Privacy Analyst Evaluation'!$A$46:$F$120,3,0),""))&amp;""</f>
        <v/>
      </c>
      <c r="L305" s="66" t="str">
        <f ca="1">IFERROR(VLOOKUP($I305,'Institution Evaluation'!$A$55:$F$345,4,0),IFERROR(VLOOKUP($I305,'Privacy Analyst Evaluation'!$A$46:$F$120,4,0),""))&amp;""</f>
        <v/>
      </c>
      <c r="M305" s="66" t="str">
        <f ca="1">IFERROR(VLOOKUP($I305,'Institution Evaluation'!$A$55:$F$345,6,0),IFERROR(VLOOKUP($I305,'Privacy Analyst Evaluation'!$A$46:$F$120,6,0),""))&amp;""</f>
        <v/>
      </c>
    </row>
    <row r="306" spans="1:13" ht="15.75" customHeight="1" x14ac:dyDescent="0.2">
      <c r="A306" s="66" t="str">
        <f>IFERROR(IF($A305+1&gt;'(backend scoring)'!$T$335,"",$A305+1),"")</f>
        <v/>
      </c>
      <c r="B306" s="66" t="e">
        <f t="array" aca="1" ref="B306" ca="1">_xludf.XLOOKUP($A306,'(backend scoring)'!$V$2:$V$333,'(backend scoring)'!$A$2:$A$333,"")</f>
        <v>#NAME?</v>
      </c>
      <c r="C306" s="66" t="str">
        <f ca="1">IFERROR(VLOOKUP($B306,'Institution Evaluation'!$A$55:$F$345,2,0),IFERROR(VLOOKUP($B306,'Privacy Analyst Evaluation'!$A$46:$F$120,2,0),""))&amp;""</f>
        <v/>
      </c>
      <c r="D306" s="66" t="str">
        <f ca="1">IFERROR(VLOOKUP($B306,'Institution Evaluation'!$A$55:$F$345,3,0),IFERROR(VLOOKUP($B306,'Privacy Analyst Evaluation'!$A$46:$F$120,3,0),""))&amp;""</f>
        <v/>
      </c>
      <c r="E306" s="66" t="str">
        <f ca="1">IFERROR(VLOOKUP($B306,'Institution Evaluation'!$A$55:$F$345,4,0),IFERROR(VLOOKUP($B306,'Privacy Analyst Evaluation'!$A$46:$F$120,4,0),""))&amp;""</f>
        <v/>
      </c>
      <c r="F306" s="66" t="str">
        <f ca="1">IFERROR(VLOOKUP($B306,'Institution Evaluation'!$A$55:$F$345,6,0),IFERROR(VLOOKUP($B306,'Privacy Analyst Evaluation'!$A$46:$F$120,6,0),""))&amp;""</f>
        <v/>
      </c>
      <c r="G306" s="245"/>
      <c r="H306" s="66" t="str">
        <f>IFERROR(IF($H305+1&gt;'(backend scoring)'!$Q$335,"",$H305+1),"")</f>
        <v/>
      </c>
      <c r="I306" s="66" t="e">
        <f t="array" aca="1" ref="I306" ca="1">_xludf.XLOOKUP($H306,'(backend scoring)'!$S$2:$S$333,'(backend scoring)'!$A$2:$A$333,"")</f>
        <v>#NAME?</v>
      </c>
      <c r="J306" s="66" t="str">
        <f ca="1">IFERROR(VLOOKUP($I306,'Institution Evaluation'!$A$55:$F$345,2,0),IFERROR(VLOOKUP($I306,'Privacy Analyst Evaluation'!$A$46:$F$120,2,0),""))</f>
        <v/>
      </c>
      <c r="K306" s="66" t="str">
        <f ca="1">IFERROR(VLOOKUP($I306,'Institution Evaluation'!$A$55:$F$345,3,0),IFERROR(VLOOKUP($I306,'Privacy Analyst Evaluation'!$A$46:$F$120,3,0),""))&amp;""</f>
        <v/>
      </c>
      <c r="L306" s="66" t="str">
        <f ca="1">IFERROR(VLOOKUP($I306,'Institution Evaluation'!$A$55:$F$345,4,0),IFERROR(VLOOKUP($I306,'Privacy Analyst Evaluation'!$A$46:$F$120,4,0),""))&amp;""</f>
        <v/>
      </c>
      <c r="M306" s="66" t="str">
        <f ca="1">IFERROR(VLOOKUP($I306,'Institution Evaluation'!$A$55:$F$345,6,0),IFERROR(VLOOKUP($I306,'Privacy Analyst Evaluation'!$A$46:$F$120,6,0),""))&amp;""</f>
        <v/>
      </c>
    </row>
    <row r="307" spans="1:13" ht="15.75" customHeight="1" x14ac:dyDescent="0.2">
      <c r="A307" s="66" t="str">
        <f>IFERROR(IF($A306+1&gt;'(backend scoring)'!$T$335,"",$A306+1),"")</f>
        <v/>
      </c>
      <c r="B307" s="66" t="e">
        <f t="array" aca="1" ref="B307" ca="1">_xludf.XLOOKUP($A307,'(backend scoring)'!$V$2:$V$333,'(backend scoring)'!$A$2:$A$333,"")</f>
        <v>#NAME?</v>
      </c>
      <c r="C307" s="66" t="str">
        <f ca="1">IFERROR(VLOOKUP($B307,'Institution Evaluation'!$A$55:$F$345,2,0),IFERROR(VLOOKUP($B307,'Privacy Analyst Evaluation'!$A$46:$F$120,2,0),""))&amp;""</f>
        <v/>
      </c>
      <c r="D307" s="66" t="str">
        <f ca="1">IFERROR(VLOOKUP($B307,'Institution Evaluation'!$A$55:$F$345,3,0),IFERROR(VLOOKUP($B307,'Privacy Analyst Evaluation'!$A$46:$F$120,3,0),""))&amp;""</f>
        <v/>
      </c>
      <c r="E307" s="66" t="str">
        <f ca="1">IFERROR(VLOOKUP($B307,'Institution Evaluation'!$A$55:$F$345,4,0),IFERROR(VLOOKUP($B307,'Privacy Analyst Evaluation'!$A$46:$F$120,4,0),""))&amp;""</f>
        <v/>
      </c>
      <c r="F307" s="66" t="str">
        <f ca="1">IFERROR(VLOOKUP($B307,'Institution Evaluation'!$A$55:$F$345,6,0),IFERROR(VLOOKUP($B307,'Privacy Analyst Evaluation'!$A$46:$F$120,6,0),""))&amp;""</f>
        <v/>
      </c>
      <c r="G307" s="245"/>
      <c r="H307" s="66" t="str">
        <f>IFERROR(IF($H306+1&gt;'(backend scoring)'!$Q$335,"",$H306+1),"")</f>
        <v/>
      </c>
      <c r="I307" s="66" t="e">
        <f t="array" aca="1" ref="I307" ca="1">_xludf.XLOOKUP($H307,'(backend scoring)'!$S$2:$S$333,'(backend scoring)'!$A$2:$A$333,"")</f>
        <v>#NAME?</v>
      </c>
      <c r="J307" s="66" t="str">
        <f ca="1">IFERROR(VLOOKUP($I307,'Institution Evaluation'!$A$55:$F$345,2,0),IFERROR(VLOOKUP($I307,'Privacy Analyst Evaluation'!$A$46:$F$120,2,0),""))</f>
        <v/>
      </c>
      <c r="K307" s="66" t="str">
        <f ca="1">IFERROR(VLOOKUP($I307,'Institution Evaluation'!$A$55:$F$345,3,0),IFERROR(VLOOKUP($I307,'Privacy Analyst Evaluation'!$A$46:$F$120,3,0),""))&amp;""</f>
        <v/>
      </c>
      <c r="L307" s="66" t="str">
        <f ca="1">IFERROR(VLOOKUP($I307,'Institution Evaluation'!$A$55:$F$345,4,0),IFERROR(VLOOKUP($I307,'Privacy Analyst Evaluation'!$A$46:$F$120,4,0),""))&amp;""</f>
        <v/>
      </c>
      <c r="M307" s="66" t="str">
        <f ca="1">IFERROR(VLOOKUP($I307,'Institution Evaluation'!$A$55:$F$345,6,0),IFERROR(VLOOKUP($I307,'Privacy Analyst Evaluation'!$A$46:$F$120,6,0),""))&amp;""</f>
        <v/>
      </c>
    </row>
    <row r="308" spans="1:13" ht="15.75" customHeight="1" x14ac:dyDescent="0.2">
      <c r="A308" s="66" t="str">
        <f>IFERROR(IF($A307+1&gt;'(backend scoring)'!$T$335,"",$A307+1),"")</f>
        <v/>
      </c>
      <c r="B308" s="66" t="e">
        <f t="array" aca="1" ref="B308" ca="1">_xludf.XLOOKUP($A308,'(backend scoring)'!$V$2:$V$333,'(backend scoring)'!$A$2:$A$333,"")</f>
        <v>#NAME?</v>
      </c>
      <c r="C308" s="66" t="str">
        <f ca="1">IFERROR(VLOOKUP($B308,'Institution Evaluation'!$A$55:$F$345,2,0),IFERROR(VLOOKUP($B308,'Privacy Analyst Evaluation'!$A$46:$F$120,2,0),""))&amp;""</f>
        <v/>
      </c>
      <c r="D308" s="66" t="str">
        <f ca="1">IFERROR(VLOOKUP($B308,'Institution Evaluation'!$A$55:$F$345,3,0),IFERROR(VLOOKUP($B308,'Privacy Analyst Evaluation'!$A$46:$F$120,3,0),""))&amp;""</f>
        <v/>
      </c>
      <c r="E308" s="66" t="str">
        <f ca="1">IFERROR(VLOOKUP($B308,'Institution Evaluation'!$A$55:$F$345,4,0),IFERROR(VLOOKUP($B308,'Privacy Analyst Evaluation'!$A$46:$F$120,4,0),""))&amp;""</f>
        <v/>
      </c>
      <c r="F308" s="66" t="str">
        <f ca="1">IFERROR(VLOOKUP($B308,'Institution Evaluation'!$A$55:$F$345,6,0),IFERROR(VLOOKUP($B308,'Privacy Analyst Evaluation'!$A$46:$F$120,6,0),""))&amp;""</f>
        <v/>
      </c>
      <c r="G308" s="245"/>
      <c r="H308" s="66" t="str">
        <f>IFERROR(IF($H307+1&gt;'(backend scoring)'!$Q$335,"",$H307+1),"")</f>
        <v/>
      </c>
      <c r="I308" s="66" t="e">
        <f t="array" aca="1" ref="I308" ca="1">_xludf.XLOOKUP($H308,'(backend scoring)'!$S$2:$S$333,'(backend scoring)'!$A$2:$A$333,"")</f>
        <v>#NAME?</v>
      </c>
      <c r="J308" s="66" t="str">
        <f ca="1">IFERROR(VLOOKUP($I308,'Institution Evaluation'!$A$55:$F$345,2,0),IFERROR(VLOOKUP($I308,'Privacy Analyst Evaluation'!$A$46:$F$120,2,0),""))</f>
        <v/>
      </c>
      <c r="K308" s="66" t="str">
        <f ca="1">IFERROR(VLOOKUP($I308,'Institution Evaluation'!$A$55:$F$345,3,0),IFERROR(VLOOKUP($I308,'Privacy Analyst Evaluation'!$A$46:$F$120,3,0),""))&amp;""</f>
        <v/>
      </c>
      <c r="L308" s="66" t="str">
        <f ca="1">IFERROR(VLOOKUP($I308,'Institution Evaluation'!$A$55:$F$345,4,0),IFERROR(VLOOKUP($I308,'Privacy Analyst Evaluation'!$A$46:$F$120,4,0),""))&amp;""</f>
        <v/>
      </c>
      <c r="M308" s="66" t="str">
        <f ca="1">IFERROR(VLOOKUP($I308,'Institution Evaluation'!$A$55:$F$345,6,0),IFERROR(VLOOKUP($I308,'Privacy Analyst Evaluation'!$A$46:$F$120,6,0),""))&amp;""</f>
        <v/>
      </c>
    </row>
    <row r="309" spans="1:13" ht="15.75" customHeight="1" x14ac:dyDescent="0.2">
      <c r="A309" s="66" t="str">
        <f>IFERROR(IF($A308+1&gt;'(backend scoring)'!$T$335,"",$A308+1),"")</f>
        <v/>
      </c>
      <c r="B309" s="66" t="e">
        <f t="array" aca="1" ref="B309" ca="1">_xludf.XLOOKUP($A309,'(backend scoring)'!$V$2:$V$333,'(backend scoring)'!$A$2:$A$333,"")</f>
        <v>#NAME?</v>
      </c>
      <c r="C309" s="66" t="str">
        <f ca="1">IFERROR(VLOOKUP($B309,'Institution Evaluation'!$A$55:$F$345,2,0),IFERROR(VLOOKUP($B309,'Privacy Analyst Evaluation'!$A$46:$F$120,2,0),""))&amp;""</f>
        <v/>
      </c>
      <c r="D309" s="66" t="str">
        <f ca="1">IFERROR(VLOOKUP($B309,'Institution Evaluation'!$A$55:$F$345,3,0),IFERROR(VLOOKUP($B309,'Privacy Analyst Evaluation'!$A$46:$F$120,3,0),""))&amp;""</f>
        <v/>
      </c>
      <c r="E309" s="66" t="str">
        <f ca="1">IFERROR(VLOOKUP($B309,'Institution Evaluation'!$A$55:$F$345,4,0),IFERROR(VLOOKUP($B309,'Privacy Analyst Evaluation'!$A$46:$F$120,4,0),""))&amp;""</f>
        <v/>
      </c>
      <c r="F309" s="66" t="str">
        <f ca="1">IFERROR(VLOOKUP($B309,'Institution Evaluation'!$A$55:$F$345,6,0),IFERROR(VLOOKUP($B309,'Privacy Analyst Evaluation'!$A$46:$F$120,6,0),""))&amp;""</f>
        <v/>
      </c>
      <c r="G309" s="245"/>
      <c r="H309" s="66" t="str">
        <f>IFERROR(IF($H308+1&gt;'(backend scoring)'!$Q$335,"",$H308+1),"")</f>
        <v/>
      </c>
      <c r="I309" s="66" t="e">
        <f t="array" aca="1" ref="I309" ca="1">_xludf.XLOOKUP($H309,'(backend scoring)'!$S$2:$S$333,'(backend scoring)'!$A$2:$A$333,"")</f>
        <v>#NAME?</v>
      </c>
      <c r="J309" s="66" t="str">
        <f ca="1">IFERROR(VLOOKUP($I309,'Institution Evaluation'!$A$55:$F$345,2,0),IFERROR(VLOOKUP($I309,'Privacy Analyst Evaluation'!$A$46:$F$120,2,0),""))</f>
        <v/>
      </c>
      <c r="K309" s="66" t="str">
        <f ca="1">IFERROR(VLOOKUP($I309,'Institution Evaluation'!$A$55:$F$345,3,0),IFERROR(VLOOKUP($I309,'Privacy Analyst Evaluation'!$A$46:$F$120,3,0),""))&amp;""</f>
        <v/>
      </c>
      <c r="L309" s="66" t="str">
        <f ca="1">IFERROR(VLOOKUP($I309,'Institution Evaluation'!$A$55:$F$345,4,0),IFERROR(VLOOKUP($I309,'Privacy Analyst Evaluation'!$A$46:$F$120,4,0),""))&amp;""</f>
        <v/>
      </c>
      <c r="M309" s="66" t="str">
        <f ca="1">IFERROR(VLOOKUP($I309,'Institution Evaluation'!$A$55:$F$345,6,0),IFERROR(VLOOKUP($I309,'Privacy Analyst Evaluation'!$A$46:$F$120,6,0),""))&amp;""</f>
        <v/>
      </c>
    </row>
    <row r="310" spans="1:13" ht="15.75" customHeight="1" x14ac:dyDescent="0.2">
      <c r="A310" s="66" t="str">
        <f>IFERROR(IF($A309+1&gt;'(backend scoring)'!$T$335,"",$A309+1),"")</f>
        <v/>
      </c>
      <c r="B310" s="66" t="e">
        <f t="array" aca="1" ref="B310" ca="1">_xludf.XLOOKUP($A310,'(backend scoring)'!$V$2:$V$333,'(backend scoring)'!$A$2:$A$333,"")</f>
        <v>#NAME?</v>
      </c>
      <c r="C310" s="66" t="str">
        <f ca="1">IFERROR(VLOOKUP($B310,'Institution Evaluation'!$A$55:$F$345,2,0),IFERROR(VLOOKUP($B310,'Privacy Analyst Evaluation'!$A$46:$F$120,2,0),""))&amp;""</f>
        <v/>
      </c>
      <c r="D310" s="66" t="str">
        <f ca="1">IFERROR(VLOOKUP($B310,'Institution Evaluation'!$A$55:$F$345,3,0),IFERROR(VLOOKUP($B310,'Privacy Analyst Evaluation'!$A$46:$F$120,3,0),""))&amp;""</f>
        <v/>
      </c>
      <c r="E310" s="66" t="str">
        <f ca="1">IFERROR(VLOOKUP($B310,'Institution Evaluation'!$A$55:$F$345,4,0),IFERROR(VLOOKUP($B310,'Privacy Analyst Evaluation'!$A$46:$F$120,4,0),""))&amp;""</f>
        <v/>
      </c>
      <c r="F310" s="66" t="str">
        <f ca="1">IFERROR(VLOOKUP($B310,'Institution Evaluation'!$A$55:$F$345,6,0),IFERROR(VLOOKUP($B310,'Privacy Analyst Evaluation'!$A$46:$F$120,6,0),""))&amp;""</f>
        <v/>
      </c>
      <c r="G310" s="245"/>
      <c r="H310" s="66" t="str">
        <f>IFERROR(IF($H309+1&gt;'(backend scoring)'!$Q$335,"",$H309+1),"")</f>
        <v/>
      </c>
      <c r="I310" s="66" t="e">
        <f t="array" aca="1" ref="I310" ca="1">_xludf.XLOOKUP($H310,'(backend scoring)'!$S$2:$S$333,'(backend scoring)'!$A$2:$A$333,"")</f>
        <v>#NAME?</v>
      </c>
      <c r="J310" s="66" t="str">
        <f ca="1">IFERROR(VLOOKUP($I310,'Institution Evaluation'!$A$55:$F$345,2,0),IFERROR(VLOOKUP($I310,'Privacy Analyst Evaluation'!$A$46:$F$120,2,0),""))</f>
        <v/>
      </c>
      <c r="K310" s="66" t="str">
        <f ca="1">IFERROR(VLOOKUP($I310,'Institution Evaluation'!$A$55:$F$345,3,0),IFERROR(VLOOKUP($I310,'Privacy Analyst Evaluation'!$A$46:$F$120,3,0),""))&amp;""</f>
        <v/>
      </c>
      <c r="L310" s="66" t="str">
        <f ca="1">IFERROR(VLOOKUP($I310,'Institution Evaluation'!$A$55:$F$345,4,0),IFERROR(VLOOKUP($I310,'Privacy Analyst Evaluation'!$A$46:$F$120,4,0),""))&amp;""</f>
        <v/>
      </c>
      <c r="M310" s="66" t="str">
        <f ca="1">IFERROR(VLOOKUP($I310,'Institution Evaluation'!$A$55:$F$345,6,0),IFERROR(VLOOKUP($I310,'Privacy Analyst Evaluation'!$A$46:$F$120,6,0),""))&amp;""</f>
        <v/>
      </c>
    </row>
    <row r="311" spans="1:13" ht="15.75" customHeight="1" x14ac:dyDescent="0.2">
      <c r="A311" s="66" t="str">
        <f>IFERROR(IF($A310+1&gt;'(backend scoring)'!$T$335,"",$A310+1),"")</f>
        <v/>
      </c>
      <c r="B311" s="66" t="e">
        <f t="array" aca="1" ref="B311" ca="1">_xludf.XLOOKUP($A311,'(backend scoring)'!$V$2:$V$333,'(backend scoring)'!$A$2:$A$333,"")</f>
        <v>#NAME?</v>
      </c>
      <c r="C311" s="66" t="str">
        <f ca="1">IFERROR(VLOOKUP($B311,'Institution Evaluation'!$A$55:$F$345,2,0),IFERROR(VLOOKUP($B311,'Privacy Analyst Evaluation'!$A$46:$F$120,2,0),""))&amp;""</f>
        <v/>
      </c>
      <c r="D311" s="66" t="str">
        <f ca="1">IFERROR(VLOOKUP($B311,'Institution Evaluation'!$A$55:$F$345,3,0),IFERROR(VLOOKUP($B311,'Privacy Analyst Evaluation'!$A$46:$F$120,3,0),""))&amp;""</f>
        <v/>
      </c>
      <c r="E311" s="66" t="str">
        <f ca="1">IFERROR(VLOOKUP($B311,'Institution Evaluation'!$A$55:$F$345,4,0),IFERROR(VLOOKUP($B311,'Privacy Analyst Evaluation'!$A$46:$F$120,4,0),""))&amp;""</f>
        <v/>
      </c>
      <c r="F311" s="66" t="str">
        <f ca="1">IFERROR(VLOOKUP($B311,'Institution Evaluation'!$A$55:$F$345,6,0),IFERROR(VLOOKUP($B311,'Privacy Analyst Evaluation'!$A$46:$F$120,6,0),""))&amp;""</f>
        <v/>
      </c>
      <c r="G311" s="245"/>
      <c r="H311" s="66" t="str">
        <f>IFERROR(IF($H310+1&gt;'(backend scoring)'!$Q$335,"",$H310+1),"")</f>
        <v/>
      </c>
      <c r="I311" s="66" t="e">
        <f t="array" aca="1" ref="I311" ca="1">_xludf.XLOOKUP($H311,'(backend scoring)'!$S$2:$S$333,'(backend scoring)'!$A$2:$A$333,"")</f>
        <v>#NAME?</v>
      </c>
      <c r="J311" s="66" t="str">
        <f ca="1">IFERROR(VLOOKUP($I311,'Institution Evaluation'!$A$55:$F$345,2,0),IFERROR(VLOOKUP($I311,'Privacy Analyst Evaluation'!$A$46:$F$120,2,0),""))</f>
        <v/>
      </c>
      <c r="K311" s="66" t="str">
        <f ca="1">IFERROR(VLOOKUP($I311,'Institution Evaluation'!$A$55:$F$345,3,0),IFERROR(VLOOKUP($I311,'Privacy Analyst Evaluation'!$A$46:$F$120,3,0),""))&amp;""</f>
        <v/>
      </c>
      <c r="L311" s="66" t="str">
        <f ca="1">IFERROR(VLOOKUP($I311,'Institution Evaluation'!$A$55:$F$345,4,0),IFERROR(VLOOKUP($I311,'Privacy Analyst Evaluation'!$A$46:$F$120,4,0),""))&amp;""</f>
        <v/>
      </c>
      <c r="M311" s="66" t="str">
        <f ca="1">IFERROR(VLOOKUP($I311,'Institution Evaluation'!$A$55:$F$345,6,0),IFERROR(VLOOKUP($I311,'Privacy Analyst Evaluation'!$A$46:$F$120,6,0),""))&amp;""</f>
        <v/>
      </c>
    </row>
    <row r="312" spans="1:13" ht="15.75" customHeight="1" x14ac:dyDescent="0.2">
      <c r="A312" s="66" t="str">
        <f>IFERROR(IF($A311+1&gt;'(backend scoring)'!$T$335,"",$A311+1),"")</f>
        <v/>
      </c>
      <c r="B312" s="66" t="e">
        <f t="array" aca="1" ref="B312" ca="1">_xludf.XLOOKUP($A312,'(backend scoring)'!$V$2:$V$333,'(backend scoring)'!$A$2:$A$333,"")</f>
        <v>#NAME?</v>
      </c>
      <c r="C312" s="66" t="str">
        <f ca="1">IFERROR(VLOOKUP($B312,'Institution Evaluation'!$A$55:$F$345,2,0),IFERROR(VLOOKUP($B312,'Privacy Analyst Evaluation'!$A$46:$F$120,2,0),""))&amp;""</f>
        <v/>
      </c>
      <c r="D312" s="66" t="str">
        <f ca="1">IFERROR(VLOOKUP($B312,'Institution Evaluation'!$A$55:$F$345,3,0),IFERROR(VLOOKUP($B312,'Privacy Analyst Evaluation'!$A$46:$F$120,3,0),""))&amp;""</f>
        <v/>
      </c>
      <c r="E312" s="66" t="str">
        <f ca="1">IFERROR(VLOOKUP($B312,'Institution Evaluation'!$A$55:$F$345,4,0),IFERROR(VLOOKUP($B312,'Privacy Analyst Evaluation'!$A$46:$F$120,4,0),""))&amp;""</f>
        <v/>
      </c>
      <c r="F312" s="66" t="str">
        <f ca="1">IFERROR(VLOOKUP($B312,'Institution Evaluation'!$A$55:$F$345,6,0),IFERROR(VLOOKUP($B312,'Privacy Analyst Evaluation'!$A$46:$F$120,6,0),""))&amp;""</f>
        <v/>
      </c>
      <c r="G312" s="245"/>
      <c r="H312" s="66" t="str">
        <f>IFERROR(IF($H311+1&gt;'(backend scoring)'!$Q$335,"",$H311+1),"")</f>
        <v/>
      </c>
      <c r="I312" s="66" t="e">
        <f t="array" aca="1" ref="I312" ca="1">_xludf.XLOOKUP($H312,'(backend scoring)'!$S$2:$S$333,'(backend scoring)'!$A$2:$A$333,"")</f>
        <v>#NAME?</v>
      </c>
      <c r="J312" s="66" t="str">
        <f ca="1">IFERROR(VLOOKUP($I312,'Institution Evaluation'!$A$55:$F$345,2,0),IFERROR(VLOOKUP($I312,'Privacy Analyst Evaluation'!$A$46:$F$120,2,0),""))</f>
        <v/>
      </c>
      <c r="K312" s="66" t="str">
        <f ca="1">IFERROR(VLOOKUP($I312,'Institution Evaluation'!$A$55:$F$345,3,0),IFERROR(VLOOKUP($I312,'Privacy Analyst Evaluation'!$A$46:$F$120,3,0),""))&amp;""</f>
        <v/>
      </c>
      <c r="L312" s="66" t="str">
        <f ca="1">IFERROR(VLOOKUP($I312,'Institution Evaluation'!$A$55:$F$345,4,0),IFERROR(VLOOKUP($I312,'Privacy Analyst Evaluation'!$A$46:$F$120,4,0),""))&amp;""</f>
        <v/>
      </c>
      <c r="M312" s="66" t="str">
        <f ca="1">IFERROR(VLOOKUP($I312,'Institution Evaluation'!$A$55:$F$345,6,0),IFERROR(VLOOKUP($I312,'Privacy Analyst Evaluation'!$A$46:$F$120,6,0),""))&amp;""</f>
        <v/>
      </c>
    </row>
    <row r="313" spans="1:13" ht="15.75" customHeight="1" x14ac:dyDescent="0.2">
      <c r="A313" s="66" t="str">
        <f>IFERROR(IF($A312+1&gt;'(backend scoring)'!$T$335,"",$A312+1),"")</f>
        <v/>
      </c>
      <c r="B313" s="66" t="e">
        <f t="array" aca="1" ref="B313" ca="1">_xludf.XLOOKUP($A313,'(backend scoring)'!$V$2:$V$333,'(backend scoring)'!$A$2:$A$333,"")</f>
        <v>#NAME?</v>
      </c>
      <c r="C313" s="66" t="str">
        <f ca="1">IFERROR(VLOOKUP($B313,'Institution Evaluation'!$A$55:$F$345,2,0),IFERROR(VLOOKUP($B313,'Privacy Analyst Evaluation'!$A$46:$F$120,2,0),""))&amp;""</f>
        <v/>
      </c>
      <c r="D313" s="66" t="str">
        <f ca="1">IFERROR(VLOOKUP($B313,'Institution Evaluation'!$A$55:$F$345,3,0),IFERROR(VLOOKUP($B313,'Privacy Analyst Evaluation'!$A$46:$F$120,3,0),""))&amp;""</f>
        <v/>
      </c>
      <c r="E313" s="66" t="str">
        <f ca="1">IFERROR(VLOOKUP($B313,'Institution Evaluation'!$A$55:$F$345,4,0),IFERROR(VLOOKUP($B313,'Privacy Analyst Evaluation'!$A$46:$F$120,4,0),""))&amp;""</f>
        <v/>
      </c>
      <c r="F313" s="66" t="str">
        <f ca="1">IFERROR(VLOOKUP($B313,'Institution Evaluation'!$A$55:$F$345,6,0),IFERROR(VLOOKUP($B313,'Privacy Analyst Evaluation'!$A$46:$F$120,6,0),""))&amp;""</f>
        <v/>
      </c>
      <c r="G313" s="245"/>
      <c r="H313" s="66" t="str">
        <f>IFERROR(IF($H312+1&gt;'(backend scoring)'!$Q$335,"",$H312+1),"")</f>
        <v/>
      </c>
      <c r="I313" s="66" t="e">
        <f t="array" aca="1" ref="I313" ca="1">_xludf.XLOOKUP($H313,'(backend scoring)'!$S$2:$S$333,'(backend scoring)'!$A$2:$A$333,"")</f>
        <v>#NAME?</v>
      </c>
      <c r="J313" s="66" t="str">
        <f ca="1">IFERROR(VLOOKUP($I313,'Institution Evaluation'!$A$55:$F$345,2,0),IFERROR(VLOOKUP($I313,'Privacy Analyst Evaluation'!$A$46:$F$120,2,0),""))</f>
        <v/>
      </c>
      <c r="K313" s="66" t="str">
        <f ca="1">IFERROR(VLOOKUP($I313,'Institution Evaluation'!$A$55:$F$345,3,0),IFERROR(VLOOKUP($I313,'Privacy Analyst Evaluation'!$A$46:$F$120,3,0),""))&amp;""</f>
        <v/>
      </c>
      <c r="L313" s="66" t="str">
        <f ca="1">IFERROR(VLOOKUP($I313,'Institution Evaluation'!$A$55:$F$345,4,0),IFERROR(VLOOKUP($I313,'Privacy Analyst Evaluation'!$A$46:$F$120,4,0),""))&amp;""</f>
        <v/>
      </c>
      <c r="M313" s="66" t="str">
        <f ca="1">IFERROR(VLOOKUP($I313,'Institution Evaluation'!$A$55:$F$345,6,0),IFERROR(VLOOKUP($I313,'Privacy Analyst Evaluation'!$A$46:$F$120,6,0),""))&amp;""</f>
        <v/>
      </c>
    </row>
    <row r="314" spans="1:13" ht="15.75" customHeight="1" x14ac:dyDescent="0.2">
      <c r="A314" s="66" t="str">
        <f>IFERROR(IF($A313+1&gt;'(backend scoring)'!$T$335,"",$A313+1),"")</f>
        <v/>
      </c>
      <c r="B314" s="66" t="e">
        <f t="array" aca="1" ref="B314" ca="1">_xludf.XLOOKUP($A314,'(backend scoring)'!$V$2:$V$333,'(backend scoring)'!$A$2:$A$333,"")</f>
        <v>#NAME?</v>
      </c>
      <c r="C314" s="66" t="str">
        <f ca="1">IFERROR(VLOOKUP($B314,'Institution Evaluation'!$A$55:$F$345,2,0),IFERROR(VLOOKUP($B314,'Privacy Analyst Evaluation'!$A$46:$F$120,2,0),""))&amp;""</f>
        <v/>
      </c>
      <c r="D314" s="66" t="str">
        <f ca="1">IFERROR(VLOOKUP($B314,'Institution Evaluation'!$A$55:$F$345,3,0),IFERROR(VLOOKUP($B314,'Privacy Analyst Evaluation'!$A$46:$F$120,3,0),""))&amp;""</f>
        <v/>
      </c>
      <c r="E314" s="66" t="str">
        <f ca="1">IFERROR(VLOOKUP($B314,'Institution Evaluation'!$A$55:$F$345,4,0),IFERROR(VLOOKUP($B314,'Privacy Analyst Evaluation'!$A$46:$F$120,4,0),""))&amp;""</f>
        <v/>
      </c>
      <c r="F314" s="66" t="str">
        <f ca="1">IFERROR(VLOOKUP($B314,'Institution Evaluation'!$A$55:$F$345,6,0),IFERROR(VLOOKUP($B314,'Privacy Analyst Evaluation'!$A$46:$F$120,6,0),""))&amp;""</f>
        <v/>
      </c>
      <c r="G314" s="245"/>
      <c r="H314" s="66" t="str">
        <f>IFERROR(IF($H313+1&gt;'(backend scoring)'!$Q$335,"",$H313+1),"")</f>
        <v/>
      </c>
      <c r="I314" s="66" t="e">
        <f t="array" aca="1" ref="I314" ca="1">_xludf.XLOOKUP($H314,'(backend scoring)'!$S$2:$S$333,'(backend scoring)'!$A$2:$A$333,"")</f>
        <v>#NAME?</v>
      </c>
      <c r="J314" s="66" t="str">
        <f ca="1">IFERROR(VLOOKUP($I314,'Institution Evaluation'!$A$55:$F$345,2,0),IFERROR(VLOOKUP($I314,'Privacy Analyst Evaluation'!$A$46:$F$120,2,0),""))</f>
        <v/>
      </c>
      <c r="K314" s="66" t="str">
        <f ca="1">IFERROR(VLOOKUP($I314,'Institution Evaluation'!$A$55:$F$345,3,0),IFERROR(VLOOKUP($I314,'Privacy Analyst Evaluation'!$A$46:$F$120,3,0),""))&amp;""</f>
        <v/>
      </c>
      <c r="L314" s="66" t="str">
        <f ca="1">IFERROR(VLOOKUP($I314,'Institution Evaluation'!$A$55:$F$345,4,0),IFERROR(VLOOKUP($I314,'Privacy Analyst Evaluation'!$A$46:$F$120,4,0),""))&amp;""</f>
        <v/>
      </c>
      <c r="M314" s="66" t="str">
        <f ca="1">IFERROR(VLOOKUP($I314,'Institution Evaluation'!$A$55:$F$345,6,0),IFERROR(VLOOKUP($I314,'Privacy Analyst Evaluation'!$A$46:$F$120,6,0),""))&amp;""</f>
        <v/>
      </c>
    </row>
    <row r="315" spans="1:13" ht="15.75" customHeight="1" x14ac:dyDescent="0.2">
      <c r="A315" s="66" t="str">
        <f>IFERROR(IF($A314+1&gt;'(backend scoring)'!$T$335,"",$A314+1),"")</f>
        <v/>
      </c>
      <c r="B315" s="66" t="e">
        <f t="array" aca="1" ref="B315" ca="1">_xludf.XLOOKUP($A315,'(backend scoring)'!$V$2:$V$333,'(backend scoring)'!$A$2:$A$333,"")</f>
        <v>#NAME?</v>
      </c>
      <c r="C315" s="66" t="str">
        <f ca="1">IFERROR(VLOOKUP($B315,'Institution Evaluation'!$A$55:$F$345,2,0),IFERROR(VLOOKUP($B315,'Privacy Analyst Evaluation'!$A$46:$F$120,2,0),""))&amp;""</f>
        <v/>
      </c>
      <c r="D315" s="66" t="str">
        <f ca="1">IFERROR(VLOOKUP($B315,'Institution Evaluation'!$A$55:$F$345,3,0),IFERROR(VLOOKUP($B315,'Privacy Analyst Evaluation'!$A$46:$F$120,3,0),""))&amp;""</f>
        <v/>
      </c>
      <c r="E315" s="66" t="str">
        <f ca="1">IFERROR(VLOOKUP($B315,'Institution Evaluation'!$A$55:$F$345,4,0),IFERROR(VLOOKUP($B315,'Privacy Analyst Evaluation'!$A$46:$F$120,4,0),""))&amp;""</f>
        <v/>
      </c>
      <c r="F315" s="66" t="str">
        <f ca="1">IFERROR(VLOOKUP($B315,'Institution Evaluation'!$A$55:$F$345,6,0),IFERROR(VLOOKUP($B315,'Privacy Analyst Evaluation'!$A$46:$F$120,6,0),""))&amp;""</f>
        <v/>
      </c>
      <c r="G315" s="245"/>
      <c r="H315" s="66" t="str">
        <f>IFERROR(IF($H314+1&gt;'(backend scoring)'!$Q$335,"",$H314+1),"")</f>
        <v/>
      </c>
      <c r="I315" s="66" t="e">
        <f t="array" aca="1" ref="I315" ca="1">_xludf.XLOOKUP($H315,'(backend scoring)'!$S$2:$S$333,'(backend scoring)'!$A$2:$A$333,"")</f>
        <v>#NAME?</v>
      </c>
      <c r="J315" s="66" t="str">
        <f ca="1">IFERROR(VLOOKUP($I315,'Institution Evaluation'!$A$55:$F$345,2,0),IFERROR(VLOOKUP($I315,'Privacy Analyst Evaluation'!$A$46:$F$120,2,0),""))</f>
        <v/>
      </c>
      <c r="K315" s="66" t="str">
        <f ca="1">IFERROR(VLOOKUP($I315,'Institution Evaluation'!$A$55:$F$345,3,0),IFERROR(VLOOKUP($I315,'Privacy Analyst Evaluation'!$A$46:$F$120,3,0),""))&amp;""</f>
        <v/>
      </c>
      <c r="L315" s="66" t="str">
        <f ca="1">IFERROR(VLOOKUP($I315,'Institution Evaluation'!$A$55:$F$345,4,0),IFERROR(VLOOKUP($I315,'Privacy Analyst Evaluation'!$A$46:$F$120,4,0),""))&amp;""</f>
        <v/>
      </c>
      <c r="M315" s="66" t="str">
        <f ca="1">IFERROR(VLOOKUP($I315,'Institution Evaluation'!$A$55:$F$345,6,0),IFERROR(VLOOKUP($I315,'Privacy Analyst Evaluation'!$A$46:$F$120,6,0),""))&amp;""</f>
        <v/>
      </c>
    </row>
    <row r="316" spans="1:13" ht="15.75" customHeight="1" x14ac:dyDescent="0.2">
      <c r="A316" s="66" t="str">
        <f>IFERROR(IF($A315+1&gt;'(backend scoring)'!$T$335,"",$A315+1),"")</f>
        <v/>
      </c>
      <c r="B316" s="66" t="e">
        <f t="array" aca="1" ref="B316" ca="1">_xludf.XLOOKUP($A316,'(backend scoring)'!$V$2:$V$333,'(backend scoring)'!$A$2:$A$333,"")</f>
        <v>#NAME?</v>
      </c>
      <c r="C316" s="66" t="str">
        <f ca="1">IFERROR(VLOOKUP($B316,'Institution Evaluation'!$A$55:$F$345,2,0),IFERROR(VLOOKUP($B316,'Privacy Analyst Evaluation'!$A$46:$F$120,2,0),""))&amp;""</f>
        <v/>
      </c>
      <c r="D316" s="66" t="str">
        <f ca="1">IFERROR(VLOOKUP($B316,'Institution Evaluation'!$A$55:$F$345,3,0),IFERROR(VLOOKUP($B316,'Privacy Analyst Evaluation'!$A$46:$F$120,3,0),""))&amp;""</f>
        <v/>
      </c>
      <c r="E316" s="66" t="str">
        <f ca="1">IFERROR(VLOOKUP($B316,'Institution Evaluation'!$A$55:$F$345,4,0),IFERROR(VLOOKUP($B316,'Privacy Analyst Evaluation'!$A$46:$F$120,4,0),""))&amp;""</f>
        <v/>
      </c>
      <c r="F316" s="66" t="str">
        <f ca="1">IFERROR(VLOOKUP($B316,'Institution Evaluation'!$A$55:$F$345,6,0),IFERROR(VLOOKUP($B316,'Privacy Analyst Evaluation'!$A$46:$F$120,6,0),""))&amp;""</f>
        <v/>
      </c>
      <c r="G316" s="245"/>
      <c r="H316" s="66" t="str">
        <f>IFERROR(IF($H315+1&gt;'(backend scoring)'!$Q$335,"",$H315+1),"")</f>
        <v/>
      </c>
      <c r="I316" s="66" t="e">
        <f t="array" aca="1" ref="I316" ca="1">_xludf.XLOOKUP($H316,'(backend scoring)'!$S$2:$S$333,'(backend scoring)'!$A$2:$A$333,"")</f>
        <v>#NAME?</v>
      </c>
      <c r="J316" s="66" t="str">
        <f ca="1">IFERROR(VLOOKUP($I316,'Institution Evaluation'!$A$55:$F$345,2,0),IFERROR(VLOOKUP($I316,'Privacy Analyst Evaluation'!$A$46:$F$120,2,0),""))</f>
        <v/>
      </c>
      <c r="K316" s="66" t="str">
        <f ca="1">IFERROR(VLOOKUP($I316,'Institution Evaluation'!$A$55:$F$345,3,0),IFERROR(VLOOKUP($I316,'Privacy Analyst Evaluation'!$A$46:$F$120,3,0),""))&amp;""</f>
        <v/>
      </c>
      <c r="L316" s="66" t="str">
        <f ca="1">IFERROR(VLOOKUP($I316,'Institution Evaluation'!$A$55:$F$345,4,0),IFERROR(VLOOKUP($I316,'Privacy Analyst Evaluation'!$A$46:$F$120,4,0),""))&amp;""</f>
        <v/>
      </c>
      <c r="M316" s="66" t="str">
        <f ca="1">IFERROR(VLOOKUP($I316,'Institution Evaluation'!$A$55:$F$345,6,0),IFERROR(VLOOKUP($I316,'Privacy Analyst Evaluation'!$A$46:$F$120,6,0),""))&amp;""</f>
        <v/>
      </c>
    </row>
    <row r="317" spans="1:13" ht="15.75" customHeight="1" x14ac:dyDescent="0.2">
      <c r="A317" s="66" t="str">
        <f>IFERROR(IF($A316+1&gt;'(backend scoring)'!$T$335,"",$A316+1),"")</f>
        <v/>
      </c>
      <c r="B317" s="66" t="e">
        <f t="array" aca="1" ref="B317" ca="1">_xludf.XLOOKUP($A317,'(backend scoring)'!$V$2:$V$333,'(backend scoring)'!$A$2:$A$333,"")</f>
        <v>#NAME?</v>
      </c>
      <c r="C317" s="66" t="str">
        <f ca="1">IFERROR(VLOOKUP($B317,'Institution Evaluation'!$A$55:$F$345,2,0),IFERROR(VLOOKUP($B317,'Privacy Analyst Evaluation'!$A$46:$F$120,2,0),""))&amp;""</f>
        <v/>
      </c>
      <c r="D317" s="66" t="str">
        <f ca="1">IFERROR(VLOOKUP($B317,'Institution Evaluation'!$A$55:$F$345,3,0),IFERROR(VLOOKUP($B317,'Privacy Analyst Evaluation'!$A$46:$F$120,3,0),""))&amp;""</f>
        <v/>
      </c>
      <c r="E317" s="66" t="str">
        <f ca="1">IFERROR(VLOOKUP($B317,'Institution Evaluation'!$A$55:$F$345,4,0),IFERROR(VLOOKUP($B317,'Privacy Analyst Evaluation'!$A$46:$F$120,4,0),""))&amp;""</f>
        <v/>
      </c>
      <c r="F317" s="66" t="str">
        <f ca="1">IFERROR(VLOOKUP($B317,'Institution Evaluation'!$A$55:$F$345,6,0),IFERROR(VLOOKUP($B317,'Privacy Analyst Evaluation'!$A$46:$F$120,6,0),""))&amp;""</f>
        <v/>
      </c>
      <c r="G317" s="245"/>
      <c r="H317" s="66" t="str">
        <f>IFERROR(IF($H316+1&gt;'(backend scoring)'!$Q$335,"",$H316+1),"")</f>
        <v/>
      </c>
      <c r="I317" s="66" t="e">
        <f t="array" aca="1" ref="I317" ca="1">_xludf.XLOOKUP($H317,'(backend scoring)'!$S$2:$S$333,'(backend scoring)'!$A$2:$A$333,"")</f>
        <v>#NAME?</v>
      </c>
      <c r="J317" s="66" t="str">
        <f ca="1">IFERROR(VLOOKUP($I317,'Institution Evaluation'!$A$55:$F$345,2,0),IFERROR(VLOOKUP($I317,'Privacy Analyst Evaluation'!$A$46:$F$120,2,0),""))</f>
        <v/>
      </c>
      <c r="K317" s="66" t="str">
        <f ca="1">IFERROR(VLOOKUP($I317,'Institution Evaluation'!$A$55:$F$345,3,0),IFERROR(VLOOKUP($I317,'Privacy Analyst Evaluation'!$A$46:$F$120,3,0),""))&amp;""</f>
        <v/>
      </c>
      <c r="L317" s="66" t="str">
        <f ca="1">IFERROR(VLOOKUP($I317,'Institution Evaluation'!$A$55:$F$345,4,0),IFERROR(VLOOKUP($I317,'Privacy Analyst Evaluation'!$A$46:$F$120,4,0),""))&amp;""</f>
        <v/>
      </c>
      <c r="M317" s="66" t="str">
        <f ca="1">IFERROR(VLOOKUP($I317,'Institution Evaluation'!$A$55:$F$345,6,0),IFERROR(VLOOKUP($I317,'Privacy Analyst Evaluation'!$A$46:$F$120,6,0),""))&amp;""</f>
        <v/>
      </c>
    </row>
    <row r="318" spans="1:13" ht="15.75" customHeight="1" x14ac:dyDescent="0.2">
      <c r="A318" s="66" t="str">
        <f>IFERROR(IF($A317+1&gt;'(backend scoring)'!$T$335,"",$A317+1),"")</f>
        <v/>
      </c>
      <c r="B318" s="66" t="e">
        <f t="array" aca="1" ref="B318" ca="1">_xludf.XLOOKUP($A318,'(backend scoring)'!$V$2:$V$333,'(backend scoring)'!$A$2:$A$333,"")</f>
        <v>#NAME?</v>
      </c>
      <c r="C318" s="66" t="str">
        <f ca="1">IFERROR(VLOOKUP($B318,'Institution Evaluation'!$A$55:$F$345,2,0),IFERROR(VLOOKUP($B318,'Privacy Analyst Evaluation'!$A$46:$F$120,2,0),""))&amp;""</f>
        <v/>
      </c>
      <c r="D318" s="66" t="str">
        <f ca="1">IFERROR(VLOOKUP($B318,'Institution Evaluation'!$A$55:$F$345,3,0),IFERROR(VLOOKUP($B318,'Privacy Analyst Evaluation'!$A$46:$F$120,3,0),""))&amp;""</f>
        <v/>
      </c>
      <c r="E318" s="66" t="str">
        <f ca="1">IFERROR(VLOOKUP($B318,'Institution Evaluation'!$A$55:$F$345,4,0),IFERROR(VLOOKUP($B318,'Privacy Analyst Evaluation'!$A$46:$F$120,4,0),""))&amp;""</f>
        <v/>
      </c>
      <c r="F318" s="66" t="str">
        <f ca="1">IFERROR(VLOOKUP($B318,'Institution Evaluation'!$A$55:$F$345,6,0),IFERROR(VLOOKUP($B318,'Privacy Analyst Evaluation'!$A$46:$F$120,6,0),""))&amp;""</f>
        <v/>
      </c>
      <c r="G318" s="245"/>
      <c r="H318" s="66" t="str">
        <f>IFERROR(IF($H317+1&gt;'(backend scoring)'!$Q$335,"",$H317+1),"")</f>
        <v/>
      </c>
      <c r="I318" s="66" t="e">
        <f t="array" aca="1" ref="I318" ca="1">_xludf.XLOOKUP($H318,'(backend scoring)'!$S$2:$S$333,'(backend scoring)'!$A$2:$A$333,"")</f>
        <v>#NAME?</v>
      </c>
      <c r="J318" s="66" t="str">
        <f ca="1">IFERROR(VLOOKUP($I318,'Institution Evaluation'!$A$55:$F$345,2,0),IFERROR(VLOOKUP($I318,'Privacy Analyst Evaluation'!$A$46:$F$120,2,0),""))</f>
        <v/>
      </c>
      <c r="K318" s="66" t="str">
        <f ca="1">IFERROR(VLOOKUP($I318,'Institution Evaluation'!$A$55:$F$345,3,0),IFERROR(VLOOKUP($I318,'Privacy Analyst Evaluation'!$A$46:$F$120,3,0),""))&amp;""</f>
        <v/>
      </c>
      <c r="L318" s="66" t="str">
        <f ca="1">IFERROR(VLOOKUP($I318,'Institution Evaluation'!$A$55:$F$345,4,0),IFERROR(VLOOKUP($I318,'Privacy Analyst Evaluation'!$A$46:$F$120,4,0),""))&amp;""</f>
        <v/>
      </c>
      <c r="M318" s="66" t="str">
        <f ca="1">IFERROR(VLOOKUP($I318,'Institution Evaluation'!$A$55:$F$345,6,0),IFERROR(VLOOKUP($I318,'Privacy Analyst Evaluation'!$A$46:$F$120,6,0),""))&amp;""</f>
        <v/>
      </c>
    </row>
    <row r="319" spans="1:13" ht="15.75" customHeight="1" x14ac:dyDescent="0.2">
      <c r="A319" s="66" t="str">
        <f>IFERROR(IF($A318+1&gt;'(backend scoring)'!$T$335,"",$A318+1),"")</f>
        <v/>
      </c>
      <c r="B319" s="66" t="e">
        <f t="array" aca="1" ref="B319" ca="1">_xludf.XLOOKUP($A319,'(backend scoring)'!$V$2:$V$333,'(backend scoring)'!$A$2:$A$333,"")</f>
        <v>#NAME?</v>
      </c>
      <c r="C319" s="66" t="str">
        <f ca="1">IFERROR(VLOOKUP($B319,'Institution Evaluation'!$A$55:$F$345,2,0),IFERROR(VLOOKUP($B319,'Privacy Analyst Evaluation'!$A$46:$F$120,2,0),""))&amp;""</f>
        <v/>
      </c>
      <c r="D319" s="66" t="str">
        <f ca="1">IFERROR(VLOOKUP($B319,'Institution Evaluation'!$A$55:$F$345,3,0),IFERROR(VLOOKUP($B319,'Privacy Analyst Evaluation'!$A$46:$F$120,3,0),""))&amp;""</f>
        <v/>
      </c>
      <c r="E319" s="66" t="str">
        <f ca="1">IFERROR(VLOOKUP($B319,'Institution Evaluation'!$A$55:$F$345,4,0),IFERROR(VLOOKUP($B319,'Privacy Analyst Evaluation'!$A$46:$F$120,4,0),""))&amp;""</f>
        <v/>
      </c>
      <c r="F319" s="66" t="str">
        <f ca="1">IFERROR(VLOOKUP($B319,'Institution Evaluation'!$A$55:$F$345,6,0),IFERROR(VLOOKUP($B319,'Privacy Analyst Evaluation'!$A$46:$F$120,6,0),""))&amp;""</f>
        <v/>
      </c>
      <c r="G319" s="245"/>
      <c r="H319" s="66" t="str">
        <f>IFERROR(IF($H318+1&gt;'(backend scoring)'!$Q$335,"",$H318+1),"")</f>
        <v/>
      </c>
      <c r="I319" s="66" t="e">
        <f t="array" aca="1" ref="I319" ca="1">_xludf.XLOOKUP($H319,'(backend scoring)'!$S$2:$S$333,'(backend scoring)'!$A$2:$A$333,"")</f>
        <v>#NAME?</v>
      </c>
      <c r="J319" s="66" t="str">
        <f ca="1">IFERROR(VLOOKUP($I319,'Institution Evaluation'!$A$55:$F$345,2,0),IFERROR(VLOOKUP($I319,'Privacy Analyst Evaluation'!$A$46:$F$120,2,0),""))</f>
        <v/>
      </c>
      <c r="K319" s="66" t="str">
        <f ca="1">IFERROR(VLOOKUP($I319,'Institution Evaluation'!$A$55:$F$345,3,0),IFERROR(VLOOKUP($I319,'Privacy Analyst Evaluation'!$A$46:$F$120,3,0),""))&amp;""</f>
        <v/>
      </c>
      <c r="L319" s="66" t="str">
        <f ca="1">IFERROR(VLOOKUP($I319,'Institution Evaluation'!$A$55:$F$345,4,0),IFERROR(VLOOKUP($I319,'Privacy Analyst Evaluation'!$A$46:$F$120,4,0),""))&amp;""</f>
        <v/>
      </c>
      <c r="M319" s="66" t="str">
        <f ca="1">IFERROR(VLOOKUP($I319,'Institution Evaluation'!$A$55:$F$345,6,0),IFERROR(VLOOKUP($I319,'Privacy Analyst Evaluation'!$A$46:$F$120,6,0),""))&amp;""</f>
        <v/>
      </c>
    </row>
    <row r="320" spans="1:13" ht="15.75" customHeight="1" x14ac:dyDescent="0.2">
      <c r="A320" s="66" t="str">
        <f>IFERROR(IF($A319+1&gt;'(backend scoring)'!$T$335,"",$A319+1),"")</f>
        <v/>
      </c>
      <c r="B320" s="66" t="e">
        <f t="array" aca="1" ref="B320" ca="1">_xludf.XLOOKUP($A320,'(backend scoring)'!$V$2:$V$333,'(backend scoring)'!$A$2:$A$333,"")</f>
        <v>#NAME?</v>
      </c>
      <c r="C320" s="66" t="str">
        <f ca="1">IFERROR(VLOOKUP($B320,'Institution Evaluation'!$A$55:$F$345,2,0),IFERROR(VLOOKUP($B320,'Privacy Analyst Evaluation'!$A$46:$F$120,2,0),""))&amp;""</f>
        <v/>
      </c>
      <c r="D320" s="66" t="str">
        <f ca="1">IFERROR(VLOOKUP($B320,'Institution Evaluation'!$A$55:$F$345,3,0),IFERROR(VLOOKUP($B320,'Privacy Analyst Evaluation'!$A$46:$F$120,3,0),""))&amp;""</f>
        <v/>
      </c>
      <c r="E320" s="66" t="str">
        <f ca="1">IFERROR(VLOOKUP($B320,'Institution Evaluation'!$A$55:$F$345,4,0),IFERROR(VLOOKUP($B320,'Privacy Analyst Evaluation'!$A$46:$F$120,4,0),""))&amp;""</f>
        <v/>
      </c>
      <c r="F320" s="66" t="str">
        <f ca="1">IFERROR(VLOOKUP($B320,'Institution Evaluation'!$A$55:$F$345,6,0),IFERROR(VLOOKUP($B320,'Privacy Analyst Evaluation'!$A$46:$F$120,6,0),""))&amp;""</f>
        <v/>
      </c>
      <c r="G320" s="245"/>
      <c r="H320" s="66" t="str">
        <f>IFERROR(IF($H319+1&gt;'(backend scoring)'!$Q$335,"",$H319+1),"")</f>
        <v/>
      </c>
      <c r="I320" s="66" t="e">
        <f t="array" aca="1" ref="I320" ca="1">_xludf.XLOOKUP($H320,'(backend scoring)'!$S$2:$S$333,'(backend scoring)'!$A$2:$A$333,"")</f>
        <v>#NAME?</v>
      </c>
      <c r="J320" s="66" t="str">
        <f ca="1">IFERROR(VLOOKUP($I320,'Institution Evaluation'!$A$55:$F$345,2,0),IFERROR(VLOOKUP($I320,'Privacy Analyst Evaluation'!$A$46:$F$120,2,0),""))</f>
        <v/>
      </c>
      <c r="K320" s="66" t="str">
        <f ca="1">IFERROR(VLOOKUP($I320,'Institution Evaluation'!$A$55:$F$345,3,0),IFERROR(VLOOKUP($I320,'Privacy Analyst Evaluation'!$A$46:$F$120,3,0),""))&amp;""</f>
        <v/>
      </c>
      <c r="L320" s="66" t="str">
        <f ca="1">IFERROR(VLOOKUP($I320,'Institution Evaluation'!$A$55:$F$345,4,0),IFERROR(VLOOKUP($I320,'Privacy Analyst Evaluation'!$A$46:$F$120,4,0),""))&amp;""</f>
        <v/>
      </c>
      <c r="M320" s="66" t="str">
        <f ca="1">IFERROR(VLOOKUP($I320,'Institution Evaluation'!$A$55:$F$345,6,0),IFERROR(VLOOKUP($I320,'Privacy Analyst Evaluation'!$A$46:$F$120,6,0),""))&amp;""</f>
        <v/>
      </c>
    </row>
    <row r="321" spans="1:13" ht="15.75" customHeight="1" x14ac:dyDescent="0.2">
      <c r="A321" s="66" t="str">
        <f>IFERROR(IF($A320+1&gt;'(backend scoring)'!$T$335,"",$A320+1),"")</f>
        <v/>
      </c>
      <c r="B321" s="66" t="e">
        <f t="array" aca="1" ref="B321" ca="1">_xludf.XLOOKUP($A321,'(backend scoring)'!$V$2:$V$333,'(backend scoring)'!$A$2:$A$333,"")</f>
        <v>#NAME?</v>
      </c>
      <c r="C321" s="66" t="str">
        <f ca="1">IFERROR(VLOOKUP($B321,'Institution Evaluation'!$A$55:$F$345,2,0),IFERROR(VLOOKUP($B321,'Privacy Analyst Evaluation'!$A$46:$F$120,2,0),""))&amp;""</f>
        <v/>
      </c>
      <c r="D321" s="66" t="str">
        <f ca="1">IFERROR(VLOOKUP($B321,'Institution Evaluation'!$A$55:$F$345,3,0),IFERROR(VLOOKUP($B321,'Privacy Analyst Evaluation'!$A$46:$F$120,3,0),""))&amp;""</f>
        <v/>
      </c>
      <c r="E321" s="66" t="str">
        <f ca="1">IFERROR(VLOOKUP($B321,'Institution Evaluation'!$A$55:$F$345,4,0),IFERROR(VLOOKUP($B321,'Privacy Analyst Evaluation'!$A$46:$F$120,4,0),""))&amp;""</f>
        <v/>
      </c>
      <c r="F321" s="66" t="str">
        <f ca="1">IFERROR(VLOOKUP($B321,'Institution Evaluation'!$A$55:$F$345,6,0),IFERROR(VLOOKUP($B321,'Privacy Analyst Evaluation'!$A$46:$F$120,6,0),""))&amp;""</f>
        <v/>
      </c>
      <c r="G321" s="245"/>
      <c r="H321" s="66" t="str">
        <f>IFERROR(IF($H320+1&gt;'(backend scoring)'!$Q$335,"",$H320+1),"")</f>
        <v/>
      </c>
      <c r="I321" s="66" t="e">
        <f t="array" aca="1" ref="I321" ca="1">_xludf.XLOOKUP($H321,'(backend scoring)'!$S$2:$S$333,'(backend scoring)'!$A$2:$A$333,"")</f>
        <v>#NAME?</v>
      </c>
      <c r="J321" s="66" t="str">
        <f ca="1">IFERROR(VLOOKUP($I321,'Institution Evaluation'!$A$55:$F$345,2,0),IFERROR(VLOOKUP($I321,'Privacy Analyst Evaluation'!$A$46:$F$120,2,0),""))</f>
        <v/>
      </c>
      <c r="K321" s="66" t="str">
        <f ca="1">IFERROR(VLOOKUP($I321,'Institution Evaluation'!$A$55:$F$345,3,0),IFERROR(VLOOKUP($I321,'Privacy Analyst Evaluation'!$A$46:$F$120,3,0),""))&amp;""</f>
        <v/>
      </c>
      <c r="L321" s="66" t="str">
        <f ca="1">IFERROR(VLOOKUP($I321,'Institution Evaluation'!$A$55:$F$345,4,0),IFERROR(VLOOKUP($I321,'Privacy Analyst Evaluation'!$A$46:$F$120,4,0),""))&amp;""</f>
        <v/>
      </c>
      <c r="M321" s="66" t="str">
        <f ca="1">IFERROR(VLOOKUP($I321,'Institution Evaluation'!$A$55:$F$345,6,0),IFERROR(VLOOKUP($I321,'Privacy Analyst Evaluation'!$A$46:$F$120,6,0),""))&amp;""</f>
        <v/>
      </c>
    </row>
    <row r="322" spans="1:13" ht="15.75" customHeight="1" x14ac:dyDescent="0.2">
      <c r="A322" s="66" t="str">
        <f>IFERROR(IF($A321+1&gt;'(backend scoring)'!$T$335,"",$A321+1),"")</f>
        <v/>
      </c>
      <c r="B322" s="66" t="e">
        <f t="array" aca="1" ref="B322" ca="1">_xludf.XLOOKUP($A322,'(backend scoring)'!$V$2:$V$333,'(backend scoring)'!$A$2:$A$333,"")</f>
        <v>#NAME?</v>
      </c>
      <c r="C322" s="66" t="str">
        <f ca="1">IFERROR(VLOOKUP($B322,'Institution Evaluation'!$A$55:$F$345,2,0),IFERROR(VLOOKUP($B322,'Privacy Analyst Evaluation'!$A$46:$F$120,2,0),""))&amp;""</f>
        <v/>
      </c>
      <c r="D322" s="66" t="str">
        <f ca="1">IFERROR(VLOOKUP($B322,'Institution Evaluation'!$A$55:$F$345,3,0),IFERROR(VLOOKUP($B322,'Privacy Analyst Evaluation'!$A$46:$F$120,3,0),""))&amp;""</f>
        <v/>
      </c>
      <c r="E322" s="66" t="str">
        <f ca="1">IFERROR(VLOOKUP($B322,'Institution Evaluation'!$A$55:$F$345,4,0),IFERROR(VLOOKUP($B322,'Privacy Analyst Evaluation'!$A$46:$F$120,4,0),""))&amp;""</f>
        <v/>
      </c>
      <c r="F322" s="66" t="str">
        <f ca="1">IFERROR(VLOOKUP($B322,'Institution Evaluation'!$A$55:$F$345,6,0),IFERROR(VLOOKUP($B322,'Privacy Analyst Evaluation'!$A$46:$F$120,6,0),""))&amp;""</f>
        <v/>
      </c>
      <c r="G322" s="245"/>
      <c r="H322" s="66" t="str">
        <f>IFERROR(IF($H321+1&gt;'(backend scoring)'!$Q$335,"",$H321+1),"")</f>
        <v/>
      </c>
      <c r="I322" s="66" t="e">
        <f t="array" aca="1" ref="I322" ca="1">_xludf.XLOOKUP($H322,'(backend scoring)'!$S$2:$S$333,'(backend scoring)'!$A$2:$A$333,"")</f>
        <v>#NAME?</v>
      </c>
      <c r="J322" s="66" t="str">
        <f ca="1">IFERROR(VLOOKUP($I322,'Institution Evaluation'!$A$55:$F$345,2,0),IFERROR(VLOOKUP($I322,'Privacy Analyst Evaluation'!$A$46:$F$120,2,0),""))</f>
        <v/>
      </c>
      <c r="K322" s="66" t="str">
        <f ca="1">IFERROR(VLOOKUP($I322,'Institution Evaluation'!$A$55:$F$345,3,0),IFERROR(VLOOKUP($I322,'Privacy Analyst Evaluation'!$A$46:$F$120,3,0),""))&amp;""</f>
        <v/>
      </c>
      <c r="L322" s="66" t="str">
        <f ca="1">IFERROR(VLOOKUP($I322,'Institution Evaluation'!$A$55:$F$345,4,0),IFERROR(VLOOKUP($I322,'Privacy Analyst Evaluation'!$A$46:$F$120,4,0),""))&amp;""</f>
        <v/>
      </c>
      <c r="M322" s="66" t="str">
        <f ca="1">IFERROR(VLOOKUP($I322,'Institution Evaluation'!$A$55:$F$345,6,0),IFERROR(VLOOKUP($I322,'Privacy Analyst Evaluation'!$A$46:$F$120,6,0),""))&amp;""</f>
        <v/>
      </c>
    </row>
    <row r="323" spans="1:13" ht="15.75" customHeight="1" x14ac:dyDescent="0.2">
      <c r="A323" s="66" t="str">
        <f>IFERROR(IF($A322+1&gt;'(backend scoring)'!$T$335,"",$A322+1),"")</f>
        <v/>
      </c>
      <c r="B323" s="66" t="e">
        <f t="array" aca="1" ref="B323" ca="1">_xludf.XLOOKUP($A323,'(backend scoring)'!$V$2:$V$333,'(backend scoring)'!$A$2:$A$333,"")</f>
        <v>#NAME?</v>
      </c>
      <c r="C323" s="66" t="str">
        <f ca="1">IFERROR(VLOOKUP($B323,'Institution Evaluation'!$A$55:$F$345,2,0),IFERROR(VLOOKUP($B323,'Privacy Analyst Evaluation'!$A$46:$F$120,2,0),""))&amp;""</f>
        <v/>
      </c>
      <c r="D323" s="66" t="str">
        <f ca="1">IFERROR(VLOOKUP($B323,'Institution Evaluation'!$A$55:$F$345,3,0),IFERROR(VLOOKUP($B323,'Privacy Analyst Evaluation'!$A$46:$F$120,3,0),""))&amp;""</f>
        <v/>
      </c>
      <c r="E323" s="66" t="str">
        <f ca="1">IFERROR(VLOOKUP($B323,'Institution Evaluation'!$A$55:$F$345,4,0),IFERROR(VLOOKUP($B323,'Privacy Analyst Evaluation'!$A$46:$F$120,4,0),""))&amp;""</f>
        <v/>
      </c>
      <c r="F323" s="66" t="str">
        <f ca="1">IFERROR(VLOOKUP($B323,'Institution Evaluation'!$A$55:$F$345,6,0),IFERROR(VLOOKUP($B323,'Privacy Analyst Evaluation'!$A$46:$F$120,6,0),""))&amp;""</f>
        <v/>
      </c>
      <c r="G323" s="245"/>
      <c r="H323" s="66" t="str">
        <f>IFERROR(IF($H322+1&gt;'(backend scoring)'!$Q$335,"",$H322+1),"")</f>
        <v/>
      </c>
      <c r="I323" s="66" t="e">
        <f t="array" aca="1" ref="I323" ca="1">_xludf.XLOOKUP($H323,'(backend scoring)'!$S$2:$S$333,'(backend scoring)'!$A$2:$A$333,"")</f>
        <v>#NAME?</v>
      </c>
      <c r="J323" s="66" t="str">
        <f ca="1">IFERROR(VLOOKUP($I323,'Institution Evaluation'!$A$55:$F$345,2,0),IFERROR(VLOOKUP($I323,'Privacy Analyst Evaluation'!$A$46:$F$120,2,0),""))</f>
        <v/>
      </c>
      <c r="K323" s="66" t="str">
        <f ca="1">IFERROR(VLOOKUP($I323,'Institution Evaluation'!$A$55:$F$345,3,0),IFERROR(VLOOKUP($I323,'Privacy Analyst Evaluation'!$A$46:$F$120,3,0),""))&amp;""</f>
        <v/>
      </c>
      <c r="L323" s="66" t="str">
        <f ca="1">IFERROR(VLOOKUP($I323,'Institution Evaluation'!$A$55:$F$345,4,0),IFERROR(VLOOKUP($I323,'Privacy Analyst Evaluation'!$A$46:$F$120,4,0),""))&amp;""</f>
        <v/>
      </c>
      <c r="M323" s="66" t="str">
        <f ca="1">IFERROR(VLOOKUP($I323,'Institution Evaluation'!$A$55:$F$345,6,0),IFERROR(VLOOKUP($I323,'Privacy Analyst Evaluation'!$A$46:$F$120,6,0),""))&amp;""</f>
        <v/>
      </c>
    </row>
    <row r="324" spans="1:13" ht="15.75" customHeight="1" x14ac:dyDescent="0.2">
      <c r="A324" s="66" t="str">
        <f>IFERROR(IF($A323+1&gt;'(backend scoring)'!$T$335,"",$A323+1),"")</f>
        <v/>
      </c>
      <c r="B324" s="66" t="e">
        <f t="array" aca="1" ref="B324" ca="1">_xludf.XLOOKUP($A324,'(backend scoring)'!$V$2:$V$333,'(backend scoring)'!$A$2:$A$333,"")</f>
        <v>#NAME?</v>
      </c>
      <c r="C324" s="66" t="str">
        <f ca="1">IFERROR(VLOOKUP($B324,'Institution Evaluation'!$A$55:$F$345,2,0),IFERROR(VLOOKUP($B324,'Privacy Analyst Evaluation'!$A$46:$F$120,2,0),""))&amp;""</f>
        <v/>
      </c>
      <c r="D324" s="66" t="str">
        <f ca="1">IFERROR(VLOOKUP($B324,'Institution Evaluation'!$A$55:$F$345,3,0),IFERROR(VLOOKUP($B324,'Privacy Analyst Evaluation'!$A$46:$F$120,3,0),""))&amp;""</f>
        <v/>
      </c>
      <c r="E324" s="66" t="str">
        <f ca="1">IFERROR(VLOOKUP($B324,'Institution Evaluation'!$A$55:$F$345,4,0),IFERROR(VLOOKUP($B324,'Privacy Analyst Evaluation'!$A$46:$F$120,4,0),""))&amp;""</f>
        <v/>
      </c>
      <c r="F324" s="66" t="str">
        <f ca="1">IFERROR(VLOOKUP($B324,'Institution Evaluation'!$A$55:$F$345,6,0),IFERROR(VLOOKUP($B324,'Privacy Analyst Evaluation'!$A$46:$F$120,6,0),""))&amp;""</f>
        <v/>
      </c>
      <c r="G324" s="245"/>
      <c r="H324" s="66" t="str">
        <f>IFERROR(IF($H323+1&gt;'(backend scoring)'!$Q$335,"",$H323+1),"")</f>
        <v/>
      </c>
      <c r="I324" s="66" t="e">
        <f t="array" aca="1" ref="I324" ca="1">_xludf.XLOOKUP($H324,'(backend scoring)'!$S$2:$S$333,'(backend scoring)'!$A$2:$A$333,"")</f>
        <v>#NAME?</v>
      </c>
      <c r="J324" s="66" t="str">
        <f ca="1">IFERROR(VLOOKUP($I324,'Institution Evaluation'!$A$55:$F$345,2,0),IFERROR(VLOOKUP($I324,'Privacy Analyst Evaluation'!$A$46:$F$120,2,0),""))</f>
        <v/>
      </c>
      <c r="K324" s="66" t="str">
        <f ca="1">IFERROR(VLOOKUP($I324,'Institution Evaluation'!$A$55:$F$345,3,0),IFERROR(VLOOKUP($I324,'Privacy Analyst Evaluation'!$A$46:$F$120,3,0),""))&amp;""</f>
        <v/>
      </c>
      <c r="L324" s="66" t="str">
        <f ca="1">IFERROR(VLOOKUP($I324,'Institution Evaluation'!$A$55:$F$345,4,0),IFERROR(VLOOKUP($I324,'Privacy Analyst Evaluation'!$A$46:$F$120,4,0),""))&amp;""</f>
        <v/>
      </c>
      <c r="M324" s="66" t="str">
        <f ca="1">IFERROR(VLOOKUP($I324,'Institution Evaluation'!$A$55:$F$345,6,0),IFERROR(VLOOKUP($I324,'Privacy Analyst Evaluation'!$A$46:$F$120,6,0),""))&amp;""</f>
        <v/>
      </c>
    </row>
    <row r="325" spans="1:13" ht="15.75" customHeight="1" x14ac:dyDescent="0.2">
      <c r="A325" s="66" t="str">
        <f>IFERROR(IF($A324+1&gt;'(backend scoring)'!$T$335,"",$A324+1),"")</f>
        <v/>
      </c>
      <c r="B325" s="66" t="e">
        <f t="array" aca="1" ref="B325" ca="1">_xludf.XLOOKUP($A325,'(backend scoring)'!$V$2:$V$333,'(backend scoring)'!$A$2:$A$333,"")</f>
        <v>#NAME?</v>
      </c>
      <c r="C325" s="66" t="str">
        <f ca="1">IFERROR(VLOOKUP($B325,'Institution Evaluation'!$A$55:$F$345,2,0),IFERROR(VLOOKUP($B325,'Privacy Analyst Evaluation'!$A$46:$F$120,2,0),""))&amp;""</f>
        <v/>
      </c>
      <c r="D325" s="66" t="str">
        <f ca="1">IFERROR(VLOOKUP($B325,'Institution Evaluation'!$A$55:$F$345,3,0),IFERROR(VLOOKUP($B325,'Privacy Analyst Evaluation'!$A$46:$F$120,3,0),""))&amp;""</f>
        <v/>
      </c>
      <c r="E325" s="66" t="str">
        <f ca="1">IFERROR(VLOOKUP($B325,'Institution Evaluation'!$A$55:$F$345,4,0),IFERROR(VLOOKUP($B325,'Privacy Analyst Evaluation'!$A$46:$F$120,4,0),""))&amp;""</f>
        <v/>
      </c>
      <c r="F325" s="66" t="str">
        <f ca="1">IFERROR(VLOOKUP($B325,'Institution Evaluation'!$A$55:$F$345,6,0),IFERROR(VLOOKUP($B325,'Privacy Analyst Evaluation'!$A$46:$F$120,6,0),""))&amp;""</f>
        <v/>
      </c>
      <c r="G325" s="245"/>
      <c r="H325" s="66" t="str">
        <f>IFERROR(IF($H324+1&gt;'(backend scoring)'!$Q$335,"",$H324+1),"")</f>
        <v/>
      </c>
      <c r="I325" s="66" t="e">
        <f t="array" aca="1" ref="I325" ca="1">_xludf.XLOOKUP($H325,'(backend scoring)'!$S$2:$S$333,'(backend scoring)'!$A$2:$A$333,"")</f>
        <v>#NAME?</v>
      </c>
      <c r="J325" s="66" t="str">
        <f ca="1">IFERROR(VLOOKUP($I325,'Institution Evaluation'!$A$55:$F$345,2,0),IFERROR(VLOOKUP($I325,'Privacy Analyst Evaluation'!$A$46:$F$120,2,0),""))</f>
        <v/>
      </c>
      <c r="K325" s="66" t="str">
        <f ca="1">IFERROR(VLOOKUP($I325,'Institution Evaluation'!$A$55:$F$345,3,0),IFERROR(VLOOKUP($I325,'Privacy Analyst Evaluation'!$A$46:$F$120,3,0),""))&amp;""</f>
        <v/>
      </c>
      <c r="L325" s="66" t="str">
        <f ca="1">IFERROR(VLOOKUP($I325,'Institution Evaluation'!$A$55:$F$345,4,0),IFERROR(VLOOKUP($I325,'Privacy Analyst Evaluation'!$A$46:$F$120,4,0),""))&amp;""</f>
        <v/>
      </c>
      <c r="M325" s="66" t="str">
        <f ca="1">IFERROR(VLOOKUP($I325,'Institution Evaluation'!$A$55:$F$345,6,0),IFERROR(VLOOKUP($I325,'Privacy Analyst Evaluation'!$A$46:$F$120,6,0),""))&amp;""</f>
        <v/>
      </c>
    </row>
    <row r="326" spans="1:13" ht="15.75" customHeight="1" x14ac:dyDescent="0.2">
      <c r="A326" s="66" t="str">
        <f>IFERROR(IF($A325+1&gt;'(backend scoring)'!$T$335,"",$A325+1),"")</f>
        <v/>
      </c>
      <c r="B326" s="66" t="e">
        <f t="array" aca="1" ref="B326" ca="1">_xludf.XLOOKUP($A326,'(backend scoring)'!$V$2:$V$333,'(backend scoring)'!$A$2:$A$333,"")</f>
        <v>#NAME?</v>
      </c>
      <c r="C326" s="66" t="str">
        <f ca="1">IFERROR(VLOOKUP($B326,'Institution Evaluation'!$A$55:$F$345,2,0),IFERROR(VLOOKUP($B326,'Privacy Analyst Evaluation'!$A$46:$F$120,2,0),""))&amp;""</f>
        <v/>
      </c>
      <c r="D326" s="66" t="str">
        <f ca="1">IFERROR(VLOOKUP($B326,'Institution Evaluation'!$A$55:$F$345,3,0),IFERROR(VLOOKUP($B326,'Privacy Analyst Evaluation'!$A$46:$F$120,3,0),""))&amp;""</f>
        <v/>
      </c>
      <c r="E326" s="66" t="str">
        <f ca="1">IFERROR(VLOOKUP($B326,'Institution Evaluation'!$A$55:$F$345,4,0),IFERROR(VLOOKUP($B326,'Privacy Analyst Evaluation'!$A$46:$F$120,4,0),""))&amp;""</f>
        <v/>
      </c>
      <c r="F326" s="66" t="str">
        <f ca="1">IFERROR(VLOOKUP($B326,'Institution Evaluation'!$A$55:$F$345,6,0),IFERROR(VLOOKUP($B326,'Privacy Analyst Evaluation'!$A$46:$F$120,6,0),""))&amp;""</f>
        <v/>
      </c>
      <c r="G326" s="245"/>
      <c r="H326" s="66" t="str">
        <f>IFERROR(IF($H325+1&gt;'(backend scoring)'!$Q$335,"",$H325+1),"")</f>
        <v/>
      </c>
      <c r="I326" s="66" t="e">
        <f t="array" aca="1" ref="I326" ca="1">_xludf.XLOOKUP($H326,'(backend scoring)'!$S$2:$S$333,'(backend scoring)'!$A$2:$A$333,"")</f>
        <v>#NAME?</v>
      </c>
      <c r="J326" s="66" t="str">
        <f ca="1">IFERROR(VLOOKUP($I326,'Institution Evaluation'!$A$55:$F$345,2,0),IFERROR(VLOOKUP($I326,'Privacy Analyst Evaluation'!$A$46:$F$120,2,0),""))</f>
        <v/>
      </c>
      <c r="K326" s="66" t="str">
        <f ca="1">IFERROR(VLOOKUP($I326,'Institution Evaluation'!$A$55:$F$345,3,0),IFERROR(VLOOKUP($I326,'Privacy Analyst Evaluation'!$A$46:$F$120,3,0),""))&amp;""</f>
        <v/>
      </c>
      <c r="L326" s="66" t="str">
        <f ca="1">IFERROR(VLOOKUP($I326,'Institution Evaluation'!$A$55:$F$345,4,0),IFERROR(VLOOKUP($I326,'Privacy Analyst Evaluation'!$A$46:$F$120,4,0),""))&amp;""</f>
        <v/>
      </c>
      <c r="M326" s="66" t="str">
        <f ca="1">IFERROR(VLOOKUP($I326,'Institution Evaluation'!$A$55:$F$345,6,0),IFERROR(VLOOKUP($I326,'Privacy Analyst Evaluation'!$A$46:$F$120,6,0),""))&amp;""</f>
        <v/>
      </c>
    </row>
    <row r="327" spans="1:13" ht="15.75" customHeight="1" x14ac:dyDescent="0.2">
      <c r="A327" s="66" t="str">
        <f>IFERROR(IF($A326+1&gt;'(backend scoring)'!$T$335,"",$A326+1),"")</f>
        <v/>
      </c>
      <c r="B327" s="66" t="e">
        <f t="array" aca="1" ref="B327" ca="1">_xludf.XLOOKUP($A327,'(backend scoring)'!$V$2:$V$333,'(backend scoring)'!$A$2:$A$333,"")</f>
        <v>#NAME?</v>
      </c>
      <c r="C327" s="66" t="str">
        <f ca="1">IFERROR(VLOOKUP($B327,'Institution Evaluation'!$A$55:$F$345,2,0),IFERROR(VLOOKUP($B327,'Privacy Analyst Evaluation'!$A$46:$F$120,2,0),""))&amp;""</f>
        <v/>
      </c>
      <c r="D327" s="66" t="str">
        <f ca="1">IFERROR(VLOOKUP($B327,'Institution Evaluation'!$A$55:$F$345,3,0),IFERROR(VLOOKUP($B327,'Privacy Analyst Evaluation'!$A$46:$F$120,3,0),""))&amp;""</f>
        <v/>
      </c>
      <c r="E327" s="66" t="str">
        <f ca="1">IFERROR(VLOOKUP($B327,'Institution Evaluation'!$A$55:$F$345,4,0),IFERROR(VLOOKUP($B327,'Privacy Analyst Evaluation'!$A$46:$F$120,4,0),""))&amp;""</f>
        <v/>
      </c>
      <c r="F327" s="66" t="str">
        <f ca="1">IFERROR(VLOOKUP($B327,'Institution Evaluation'!$A$55:$F$345,6,0),IFERROR(VLOOKUP($B327,'Privacy Analyst Evaluation'!$A$46:$F$120,6,0),""))&amp;""</f>
        <v/>
      </c>
      <c r="G327" s="245"/>
      <c r="H327" s="66" t="str">
        <f>IFERROR(IF($H326+1&gt;'(backend scoring)'!$Q$335,"",$H326+1),"")</f>
        <v/>
      </c>
      <c r="I327" s="66" t="e">
        <f t="array" aca="1" ref="I327" ca="1">_xludf.XLOOKUP($H327,'(backend scoring)'!$S$2:$S$333,'(backend scoring)'!$A$2:$A$333,"")</f>
        <v>#NAME?</v>
      </c>
      <c r="J327" s="66" t="str">
        <f ca="1">IFERROR(VLOOKUP($I327,'Institution Evaluation'!$A$55:$F$345,2,0),IFERROR(VLOOKUP($I327,'Privacy Analyst Evaluation'!$A$46:$F$120,2,0),""))</f>
        <v/>
      </c>
      <c r="K327" s="66" t="str">
        <f ca="1">IFERROR(VLOOKUP($I327,'Institution Evaluation'!$A$55:$F$345,3,0),IFERROR(VLOOKUP($I327,'Privacy Analyst Evaluation'!$A$46:$F$120,3,0),""))&amp;""</f>
        <v/>
      </c>
      <c r="L327" s="66" t="str">
        <f ca="1">IFERROR(VLOOKUP($I327,'Institution Evaluation'!$A$55:$F$345,4,0),IFERROR(VLOOKUP($I327,'Privacy Analyst Evaluation'!$A$46:$F$120,4,0),""))&amp;""</f>
        <v/>
      </c>
      <c r="M327" s="66" t="str">
        <f ca="1">IFERROR(VLOOKUP($I327,'Institution Evaluation'!$A$55:$F$345,6,0),IFERROR(VLOOKUP($I327,'Privacy Analyst Evaluation'!$A$46:$F$120,6,0),""))&amp;""</f>
        <v/>
      </c>
    </row>
    <row r="328" spans="1:13" ht="15.75" customHeight="1" x14ac:dyDescent="0.2">
      <c r="A328" s="66" t="str">
        <f>IFERROR(IF($A327+1&gt;'(backend scoring)'!$T$335,"",$A327+1),"")</f>
        <v/>
      </c>
      <c r="B328" s="66" t="e">
        <f t="array" aca="1" ref="B328" ca="1">_xludf.XLOOKUP($A328,'(backend scoring)'!$V$2:$V$333,'(backend scoring)'!$A$2:$A$333,"")</f>
        <v>#NAME?</v>
      </c>
      <c r="C328" s="66" t="str">
        <f ca="1">IFERROR(VLOOKUP($B328,'Institution Evaluation'!$A$55:$F$345,2,0),IFERROR(VLOOKUP($B328,'Privacy Analyst Evaluation'!$A$46:$F$120,2,0),""))&amp;""</f>
        <v/>
      </c>
      <c r="D328" s="66" t="str">
        <f ca="1">IFERROR(VLOOKUP($B328,'Institution Evaluation'!$A$55:$F$345,3,0),IFERROR(VLOOKUP($B328,'Privacy Analyst Evaluation'!$A$46:$F$120,3,0),""))&amp;""</f>
        <v/>
      </c>
      <c r="E328" s="66" t="str">
        <f ca="1">IFERROR(VLOOKUP($B328,'Institution Evaluation'!$A$55:$F$345,4,0),IFERROR(VLOOKUP($B328,'Privacy Analyst Evaluation'!$A$46:$F$120,4,0),""))&amp;""</f>
        <v/>
      </c>
      <c r="F328" s="66" t="str">
        <f ca="1">IFERROR(VLOOKUP($B328,'Institution Evaluation'!$A$55:$F$345,6,0),IFERROR(VLOOKUP($B328,'Privacy Analyst Evaluation'!$A$46:$F$120,6,0),""))&amp;""</f>
        <v/>
      </c>
      <c r="G328" s="245"/>
      <c r="H328" s="66" t="str">
        <f>IFERROR(IF($H327+1&gt;'(backend scoring)'!$Q$335,"",$H327+1),"")</f>
        <v/>
      </c>
      <c r="I328" s="66" t="e">
        <f t="array" aca="1" ref="I328" ca="1">_xludf.XLOOKUP($H328,'(backend scoring)'!$S$2:$S$333,'(backend scoring)'!$A$2:$A$333,"")</f>
        <v>#NAME?</v>
      </c>
      <c r="J328" s="66" t="str">
        <f ca="1">IFERROR(VLOOKUP($I328,'Institution Evaluation'!$A$55:$F$345,2,0),IFERROR(VLOOKUP($I328,'Privacy Analyst Evaluation'!$A$46:$F$120,2,0),""))</f>
        <v/>
      </c>
      <c r="K328" s="66" t="str">
        <f ca="1">IFERROR(VLOOKUP($I328,'Institution Evaluation'!$A$55:$F$345,3,0),IFERROR(VLOOKUP($I328,'Privacy Analyst Evaluation'!$A$46:$F$120,3,0),""))&amp;""</f>
        <v/>
      </c>
      <c r="L328" s="66" t="str">
        <f ca="1">IFERROR(VLOOKUP($I328,'Institution Evaluation'!$A$55:$F$345,4,0),IFERROR(VLOOKUP($I328,'Privacy Analyst Evaluation'!$A$46:$F$120,4,0),""))&amp;""</f>
        <v/>
      </c>
      <c r="M328" s="66" t="str">
        <f ca="1">IFERROR(VLOOKUP($I328,'Institution Evaluation'!$A$55:$F$345,6,0),IFERROR(VLOOKUP($I328,'Privacy Analyst Evaluation'!$A$46:$F$120,6,0),""))&amp;""</f>
        <v/>
      </c>
    </row>
    <row r="329" spans="1:13" ht="15.75" customHeight="1" x14ac:dyDescent="0.2">
      <c r="A329" s="66" t="str">
        <f>IFERROR(IF($A328+1&gt;'(backend scoring)'!$T$335,"",$A328+1),"")</f>
        <v/>
      </c>
      <c r="B329" s="66" t="e">
        <f t="array" aca="1" ref="B329" ca="1">_xludf.XLOOKUP($A329,'(backend scoring)'!$V$2:$V$333,'(backend scoring)'!$A$2:$A$333,"")</f>
        <v>#NAME?</v>
      </c>
      <c r="C329" s="66" t="str">
        <f ca="1">IFERROR(VLOOKUP($B329,'Institution Evaluation'!$A$55:$F$345,2,0),IFERROR(VLOOKUP($B329,'Privacy Analyst Evaluation'!$A$46:$F$120,2,0),""))&amp;""</f>
        <v/>
      </c>
      <c r="D329" s="66" t="str">
        <f ca="1">IFERROR(VLOOKUP($B329,'Institution Evaluation'!$A$55:$F$345,3,0),IFERROR(VLOOKUP($B329,'Privacy Analyst Evaluation'!$A$46:$F$120,3,0),""))&amp;""</f>
        <v/>
      </c>
      <c r="E329" s="66" t="str">
        <f ca="1">IFERROR(VLOOKUP($B329,'Institution Evaluation'!$A$55:$F$345,4,0),IFERROR(VLOOKUP($B329,'Privacy Analyst Evaluation'!$A$46:$F$120,4,0),""))&amp;""</f>
        <v/>
      </c>
      <c r="F329" s="66" t="str">
        <f ca="1">IFERROR(VLOOKUP($B329,'Institution Evaluation'!$A$55:$F$345,6,0),IFERROR(VLOOKUP($B329,'Privacy Analyst Evaluation'!$A$46:$F$120,6,0),""))&amp;""</f>
        <v/>
      </c>
      <c r="G329" s="245"/>
      <c r="H329" s="66" t="str">
        <f>IFERROR(IF($H328+1&gt;'(backend scoring)'!$Q$335,"",$H328+1),"")</f>
        <v/>
      </c>
      <c r="I329" s="66" t="e">
        <f t="array" aca="1" ref="I329" ca="1">_xludf.XLOOKUP($H329,'(backend scoring)'!$S$2:$S$333,'(backend scoring)'!$A$2:$A$333,"")</f>
        <v>#NAME?</v>
      </c>
      <c r="J329" s="66" t="str">
        <f ca="1">IFERROR(VLOOKUP($I329,'Institution Evaluation'!$A$55:$F$345,2,0),IFERROR(VLOOKUP($I329,'Privacy Analyst Evaluation'!$A$46:$F$120,2,0),""))</f>
        <v/>
      </c>
      <c r="K329" s="66" t="str">
        <f ca="1">IFERROR(VLOOKUP($I329,'Institution Evaluation'!$A$55:$F$345,3,0),IFERROR(VLOOKUP($I329,'Privacy Analyst Evaluation'!$A$46:$F$120,3,0),""))&amp;""</f>
        <v/>
      </c>
      <c r="L329" s="66" t="str">
        <f ca="1">IFERROR(VLOOKUP($I329,'Institution Evaluation'!$A$55:$F$345,4,0),IFERROR(VLOOKUP($I329,'Privacy Analyst Evaluation'!$A$46:$F$120,4,0),""))&amp;""</f>
        <v/>
      </c>
      <c r="M329" s="66" t="str">
        <f ca="1">IFERROR(VLOOKUP($I329,'Institution Evaluation'!$A$55:$F$345,6,0),IFERROR(VLOOKUP($I329,'Privacy Analyst Evaluation'!$A$46:$F$120,6,0),""))&amp;""</f>
        <v/>
      </c>
    </row>
    <row r="330" spans="1:13" ht="15.75" customHeight="1" x14ac:dyDescent="0.2">
      <c r="A330" s="66" t="str">
        <f>IFERROR(IF($A329+1&gt;'(backend scoring)'!$T$335,"",$A329+1),"")</f>
        <v/>
      </c>
      <c r="B330" s="66" t="e">
        <f t="array" aca="1" ref="B330" ca="1">_xludf.XLOOKUP($A330,'(backend scoring)'!$V$2:$V$333,'(backend scoring)'!$A$2:$A$333,"")</f>
        <v>#NAME?</v>
      </c>
      <c r="C330" s="66" t="str">
        <f ca="1">IFERROR(VLOOKUP($B330,'Institution Evaluation'!$A$55:$F$345,2,0),IFERROR(VLOOKUP($B330,'Privacy Analyst Evaluation'!$A$46:$F$120,2,0),""))&amp;""</f>
        <v/>
      </c>
      <c r="D330" s="66" t="str">
        <f ca="1">IFERROR(VLOOKUP($B330,'Institution Evaluation'!$A$55:$F$345,3,0),IFERROR(VLOOKUP($B330,'Privacy Analyst Evaluation'!$A$46:$F$120,3,0),""))&amp;""</f>
        <v/>
      </c>
      <c r="E330" s="66" t="str">
        <f ca="1">IFERROR(VLOOKUP($B330,'Institution Evaluation'!$A$55:$F$345,4,0),IFERROR(VLOOKUP($B330,'Privacy Analyst Evaluation'!$A$46:$F$120,4,0),""))&amp;""</f>
        <v/>
      </c>
      <c r="F330" s="66" t="str">
        <f ca="1">IFERROR(VLOOKUP($B330,'Institution Evaluation'!$A$55:$F$345,6,0),IFERROR(VLOOKUP($B330,'Privacy Analyst Evaluation'!$A$46:$F$120,6,0),""))&amp;""</f>
        <v/>
      </c>
      <c r="G330" s="245"/>
      <c r="H330" s="66" t="str">
        <f>IFERROR(IF($H329+1&gt;'(backend scoring)'!$Q$335,"",$H329+1),"")</f>
        <v/>
      </c>
      <c r="I330" s="66" t="e">
        <f t="array" aca="1" ref="I330" ca="1">_xludf.XLOOKUP($H330,'(backend scoring)'!$S$2:$S$333,'(backend scoring)'!$A$2:$A$333,"")</f>
        <v>#NAME?</v>
      </c>
      <c r="J330" s="66" t="str">
        <f ca="1">IFERROR(VLOOKUP($I330,'Institution Evaluation'!$A$55:$F$345,2,0),IFERROR(VLOOKUP($I330,'Privacy Analyst Evaluation'!$A$46:$F$120,2,0),""))</f>
        <v/>
      </c>
      <c r="K330" s="66" t="str">
        <f ca="1">IFERROR(VLOOKUP($I330,'Institution Evaluation'!$A$55:$F$345,3,0),IFERROR(VLOOKUP($I330,'Privacy Analyst Evaluation'!$A$46:$F$120,3,0),""))&amp;""</f>
        <v/>
      </c>
      <c r="L330" s="66" t="str">
        <f ca="1">IFERROR(VLOOKUP($I330,'Institution Evaluation'!$A$55:$F$345,4,0),IFERROR(VLOOKUP($I330,'Privacy Analyst Evaluation'!$A$46:$F$120,4,0),""))&amp;""</f>
        <v/>
      </c>
      <c r="M330" s="66" t="str">
        <f ca="1">IFERROR(VLOOKUP($I330,'Institution Evaluation'!$A$55:$F$345,6,0),IFERROR(VLOOKUP($I330,'Privacy Analyst Evaluation'!$A$46:$F$120,6,0),""))&amp;""</f>
        <v/>
      </c>
    </row>
    <row r="331" spans="1:13" ht="15.75" customHeight="1" x14ac:dyDescent="0.2">
      <c r="A331" s="66" t="str">
        <f>IFERROR(IF($A330+1&gt;'(backend scoring)'!$T$335,"",$A330+1),"")</f>
        <v/>
      </c>
      <c r="B331" s="66" t="e">
        <f t="array" aca="1" ref="B331" ca="1">_xludf.XLOOKUP($A331,'(backend scoring)'!$V$2:$V$333,'(backend scoring)'!$A$2:$A$333,"")</f>
        <v>#NAME?</v>
      </c>
      <c r="C331" s="66" t="str">
        <f ca="1">IFERROR(VLOOKUP($B331,'Institution Evaluation'!$A$55:$F$345,2,0),IFERROR(VLOOKUP($B331,'Privacy Analyst Evaluation'!$A$46:$F$120,2,0),""))&amp;""</f>
        <v/>
      </c>
      <c r="D331" s="66" t="str">
        <f ca="1">IFERROR(VLOOKUP($B331,'Institution Evaluation'!$A$55:$F$345,3,0),IFERROR(VLOOKUP($B331,'Privacy Analyst Evaluation'!$A$46:$F$120,3,0),""))&amp;""</f>
        <v/>
      </c>
      <c r="E331" s="66" t="str">
        <f ca="1">IFERROR(VLOOKUP($B331,'Institution Evaluation'!$A$55:$F$345,4,0),IFERROR(VLOOKUP($B331,'Privacy Analyst Evaluation'!$A$46:$F$120,4,0),""))&amp;""</f>
        <v/>
      </c>
      <c r="F331" s="66" t="str">
        <f ca="1">IFERROR(VLOOKUP($B331,'Institution Evaluation'!$A$55:$F$345,6,0),IFERROR(VLOOKUP($B331,'Privacy Analyst Evaluation'!$A$46:$F$120,6,0),""))&amp;""</f>
        <v/>
      </c>
      <c r="G331" s="245"/>
      <c r="H331" s="66" t="str">
        <f>IFERROR(IF($H330+1&gt;'(backend scoring)'!$Q$335,"",$H330+1),"")</f>
        <v/>
      </c>
      <c r="I331" s="66" t="e">
        <f t="array" aca="1" ref="I331" ca="1">_xludf.XLOOKUP($H331,'(backend scoring)'!$S$2:$S$333,'(backend scoring)'!$A$2:$A$333,"")</f>
        <v>#NAME?</v>
      </c>
      <c r="J331" s="66" t="str">
        <f ca="1">IFERROR(VLOOKUP($I331,'Institution Evaluation'!$A$55:$F$345,2,0),IFERROR(VLOOKUP($I331,'Privacy Analyst Evaluation'!$A$46:$F$120,2,0),""))</f>
        <v/>
      </c>
      <c r="K331" s="66" t="str">
        <f ca="1">IFERROR(VLOOKUP($I331,'Institution Evaluation'!$A$55:$F$345,3,0),IFERROR(VLOOKUP($I331,'Privacy Analyst Evaluation'!$A$46:$F$120,3,0),""))&amp;""</f>
        <v/>
      </c>
      <c r="L331" s="66" t="str">
        <f ca="1">IFERROR(VLOOKUP($I331,'Institution Evaluation'!$A$55:$F$345,4,0),IFERROR(VLOOKUP($I331,'Privacy Analyst Evaluation'!$A$46:$F$120,4,0),""))&amp;""</f>
        <v/>
      </c>
      <c r="M331" s="66" t="str">
        <f ca="1">IFERROR(VLOOKUP($I331,'Institution Evaluation'!$A$55:$F$345,6,0),IFERROR(VLOOKUP($I331,'Privacy Analyst Evaluation'!$A$46:$F$120,6,0),""))&amp;""</f>
        <v/>
      </c>
    </row>
    <row r="332" spans="1:13" ht="15.75" customHeight="1" x14ac:dyDescent="0.2">
      <c r="A332" s="66" t="str">
        <f>IFERROR(IF($A331+1&gt;'(backend scoring)'!$T$335,"",$A331+1),"")</f>
        <v/>
      </c>
      <c r="B332" s="66" t="e">
        <f t="array" aca="1" ref="B332" ca="1">_xludf.XLOOKUP($A332,'(backend scoring)'!$V$2:$V$333,'(backend scoring)'!$A$2:$A$333,"")</f>
        <v>#NAME?</v>
      </c>
      <c r="C332" s="66" t="str">
        <f ca="1">IFERROR(VLOOKUP($B332,'Institution Evaluation'!$A$55:$F$345,2,0),IFERROR(VLOOKUP($B332,'Privacy Analyst Evaluation'!$A$46:$F$120,2,0),""))&amp;""</f>
        <v/>
      </c>
      <c r="D332" s="66" t="str">
        <f ca="1">IFERROR(VLOOKUP($B332,'Institution Evaluation'!$A$55:$F$345,3,0),IFERROR(VLOOKUP($B332,'Privacy Analyst Evaluation'!$A$46:$F$120,3,0),""))&amp;""</f>
        <v/>
      </c>
      <c r="E332" s="66" t="str">
        <f ca="1">IFERROR(VLOOKUP($B332,'Institution Evaluation'!$A$55:$F$345,4,0),IFERROR(VLOOKUP($B332,'Privacy Analyst Evaluation'!$A$46:$F$120,4,0),""))&amp;""</f>
        <v/>
      </c>
      <c r="F332" s="66" t="str">
        <f ca="1">IFERROR(VLOOKUP($B332,'Institution Evaluation'!$A$55:$F$345,6,0),IFERROR(VLOOKUP($B332,'Privacy Analyst Evaluation'!$A$46:$F$120,6,0),""))&amp;""</f>
        <v/>
      </c>
      <c r="G332" s="245"/>
      <c r="H332" s="66" t="str">
        <f>IFERROR(IF($H331+1&gt;'(backend scoring)'!$Q$335,"",$H331+1),"")</f>
        <v/>
      </c>
      <c r="I332" s="66" t="e">
        <f t="array" aca="1" ref="I332" ca="1">_xludf.XLOOKUP($H332,'(backend scoring)'!$S$2:$S$333,'(backend scoring)'!$A$2:$A$333,"")</f>
        <v>#NAME?</v>
      </c>
      <c r="J332" s="66" t="str">
        <f ca="1">IFERROR(VLOOKUP($I332,'Institution Evaluation'!$A$55:$F$345,2,0),IFERROR(VLOOKUP($I332,'Privacy Analyst Evaluation'!$A$46:$F$120,2,0),""))</f>
        <v/>
      </c>
      <c r="K332" s="66" t="str">
        <f ca="1">IFERROR(VLOOKUP($I332,'Institution Evaluation'!$A$55:$F$345,3,0),IFERROR(VLOOKUP($I332,'Privacy Analyst Evaluation'!$A$46:$F$120,3,0),""))&amp;""</f>
        <v/>
      </c>
      <c r="L332" s="66" t="str">
        <f ca="1">IFERROR(VLOOKUP($I332,'Institution Evaluation'!$A$55:$F$345,4,0),IFERROR(VLOOKUP($I332,'Privacy Analyst Evaluation'!$A$46:$F$120,4,0),""))&amp;""</f>
        <v/>
      </c>
      <c r="M332" s="66" t="str">
        <f ca="1">IFERROR(VLOOKUP($I332,'Institution Evaluation'!$A$55:$F$345,6,0),IFERROR(VLOOKUP($I332,'Privacy Analyst Evaluation'!$A$46:$F$120,6,0),""))&amp;""</f>
        <v/>
      </c>
    </row>
    <row r="333" spans="1:13" ht="15.75" customHeight="1" x14ac:dyDescent="0.2">
      <c r="A333" s="66" t="str">
        <f>IFERROR(IF($A332+1&gt;'(backend scoring)'!$T$335,"",$A332+1),"")</f>
        <v/>
      </c>
      <c r="B333" s="66" t="e">
        <f t="array" aca="1" ref="B333" ca="1">_xludf.XLOOKUP($A333,'(backend scoring)'!$V$2:$V$333,'(backend scoring)'!$A$2:$A$333,"")</f>
        <v>#NAME?</v>
      </c>
      <c r="C333" s="66" t="str">
        <f ca="1">IFERROR(VLOOKUP($B333,'Institution Evaluation'!$A$55:$F$345,2,0),IFERROR(VLOOKUP($B333,'Privacy Analyst Evaluation'!$A$46:$F$120,2,0),""))&amp;""</f>
        <v/>
      </c>
      <c r="D333" s="66" t="str">
        <f ca="1">IFERROR(VLOOKUP($B333,'Institution Evaluation'!$A$55:$F$345,3,0),IFERROR(VLOOKUP($B333,'Privacy Analyst Evaluation'!$A$46:$F$120,3,0),""))&amp;""</f>
        <v/>
      </c>
      <c r="E333" s="66" t="str">
        <f ca="1">IFERROR(VLOOKUP($B333,'Institution Evaluation'!$A$55:$F$345,4,0),IFERROR(VLOOKUP($B333,'Privacy Analyst Evaluation'!$A$46:$F$120,4,0),""))&amp;""</f>
        <v/>
      </c>
      <c r="F333" s="66" t="str">
        <f ca="1">IFERROR(VLOOKUP($B333,'Institution Evaluation'!$A$55:$F$345,6,0),IFERROR(VLOOKUP($B333,'Privacy Analyst Evaluation'!$A$46:$F$120,6,0),""))&amp;""</f>
        <v/>
      </c>
      <c r="G333" s="245"/>
      <c r="H333" s="66" t="str">
        <f>IFERROR(IF($H332+1&gt;'(backend scoring)'!$Q$335,"",$H332+1),"")</f>
        <v/>
      </c>
      <c r="I333" s="66" t="e">
        <f t="array" aca="1" ref="I333" ca="1">_xludf.XLOOKUP($H333,'(backend scoring)'!$S$2:$S$333,'(backend scoring)'!$A$2:$A$333,"")</f>
        <v>#NAME?</v>
      </c>
      <c r="J333" s="66" t="str">
        <f ca="1">IFERROR(VLOOKUP($I333,'Institution Evaluation'!$A$55:$F$345,2,0),IFERROR(VLOOKUP($I333,'Privacy Analyst Evaluation'!$A$46:$F$120,2,0),""))</f>
        <v/>
      </c>
      <c r="K333" s="66" t="str">
        <f ca="1">IFERROR(VLOOKUP($I333,'Institution Evaluation'!$A$55:$F$345,3,0),IFERROR(VLOOKUP($I333,'Privacy Analyst Evaluation'!$A$46:$F$120,3,0),""))&amp;""</f>
        <v/>
      </c>
      <c r="L333" s="66" t="str">
        <f ca="1">IFERROR(VLOOKUP($I333,'Institution Evaluation'!$A$55:$F$345,4,0),IFERROR(VLOOKUP($I333,'Privacy Analyst Evaluation'!$A$46:$F$120,4,0),""))&amp;""</f>
        <v/>
      </c>
      <c r="M333" s="66" t="str">
        <f ca="1">IFERROR(VLOOKUP($I333,'Institution Evaluation'!$A$55:$F$345,6,0),IFERROR(VLOOKUP($I333,'Privacy Analyst Evaluation'!$A$46:$F$120,6,0),""))&amp;""</f>
        <v/>
      </c>
    </row>
    <row r="334" spans="1:13" ht="15.75" customHeight="1" x14ac:dyDescent="0.2">
      <c r="A334" s="66" t="str">
        <f>IFERROR(IF($A333+1&gt;'(backend scoring)'!$T$335,"",$A333+1),"")</f>
        <v/>
      </c>
      <c r="B334" s="66" t="e">
        <f t="array" aca="1" ref="B334" ca="1">_xludf.XLOOKUP($A334,'(backend scoring)'!$V$2:$V$333,'(backend scoring)'!$A$2:$A$333,"")</f>
        <v>#NAME?</v>
      </c>
      <c r="C334" s="66" t="str">
        <f ca="1">IFERROR(VLOOKUP($B334,'Institution Evaluation'!$A$55:$F$345,2,0),IFERROR(VLOOKUP($B334,'Privacy Analyst Evaluation'!$A$46:$F$120,2,0),""))&amp;""</f>
        <v/>
      </c>
      <c r="D334" s="66" t="str">
        <f ca="1">IFERROR(VLOOKUP($B334,'Institution Evaluation'!$A$55:$F$345,3,0),IFERROR(VLOOKUP($B334,'Privacy Analyst Evaluation'!$A$46:$F$120,3,0),""))&amp;""</f>
        <v/>
      </c>
      <c r="E334" s="66" t="str">
        <f ca="1">IFERROR(VLOOKUP($B334,'Institution Evaluation'!$A$55:$F$345,4,0),IFERROR(VLOOKUP($B334,'Privacy Analyst Evaluation'!$A$46:$F$120,4,0),""))&amp;""</f>
        <v/>
      </c>
      <c r="F334" s="66" t="str">
        <f ca="1">IFERROR(VLOOKUP($B334,'Institution Evaluation'!$A$55:$F$345,6,0),IFERROR(VLOOKUP($B334,'Privacy Analyst Evaluation'!$A$46:$F$120,6,0),""))&amp;""</f>
        <v/>
      </c>
      <c r="G334" s="245"/>
      <c r="H334" s="66" t="str">
        <f>IFERROR(IF($H333+1&gt;'(backend scoring)'!$Q$335,"",$H333+1),"")</f>
        <v/>
      </c>
      <c r="I334" s="66" t="e">
        <f t="array" aca="1" ref="I334" ca="1">_xludf.XLOOKUP($H334,'(backend scoring)'!$S$2:$S$333,'(backend scoring)'!$A$2:$A$333,"")</f>
        <v>#NAME?</v>
      </c>
      <c r="J334" s="66" t="str">
        <f ca="1">IFERROR(VLOOKUP($I334,'Institution Evaluation'!$A$55:$F$345,2,0),IFERROR(VLOOKUP($I334,'Privacy Analyst Evaluation'!$A$46:$F$120,2,0),""))</f>
        <v/>
      </c>
      <c r="K334" s="66" t="str">
        <f ca="1">IFERROR(VLOOKUP($I334,'Institution Evaluation'!$A$55:$F$345,3,0),IFERROR(VLOOKUP($I334,'Privacy Analyst Evaluation'!$A$46:$F$120,3,0),""))&amp;""</f>
        <v/>
      </c>
      <c r="L334" s="66" t="str">
        <f ca="1">IFERROR(VLOOKUP($I334,'Institution Evaluation'!$A$55:$F$345,4,0),IFERROR(VLOOKUP($I334,'Privacy Analyst Evaluation'!$A$46:$F$120,4,0),""))&amp;""</f>
        <v/>
      </c>
      <c r="M334" s="66" t="str">
        <f ca="1">IFERROR(VLOOKUP($I334,'Institution Evaluation'!$A$55:$F$345,6,0),IFERROR(VLOOKUP($I334,'Privacy Analyst Evaluation'!$A$46:$F$120,6,0),""))&amp;""</f>
        <v/>
      </c>
    </row>
    <row r="335" spans="1:13" ht="15.75" customHeight="1" x14ac:dyDescent="0.2">
      <c r="A335" s="66" t="str">
        <f>IFERROR(IF($A334+1&gt;'(backend scoring)'!$T$335,"",$A334+1),"")</f>
        <v/>
      </c>
      <c r="B335" s="66" t="e">
        <f t="array" aca="1" ref="B335" ca="1">_xludf.XLOOKUP($A335,'(backend scoring)'!$V$2:$V$333,'(backend scoring)'!$A$2:$A$333,"")</f>
        <v>#NAME?</v>
      </c>
      <c r="C335" s="66" t="str">
        <f ca="1">IFERROR(VLOOKUP($B335,'Institution Evaluation'!$A$55:$F$345,2,0),IFERROR(VLOOKUP($B335,'Privacy Analyst Evaluation'!$A$46:$F$120,2,0),""))&amp;""</f>
        <v/>
      </c>
      <c r="D335" s="66" t="str">
        <f ca="1">IFERROR(VLOOKUP($B335,'Institution Evaluation'!$A$55:$F$345,3,0),IFERROR(VLOOKUP($B335,'Privacy Analyst Evaluation'!$A$46:$F$120,3,0),""))&amp;""</f>
        <v/>
      </c>
      <c r="E335" s="66" t="str">
        <f ca="1">IFERROR(VLOOKUP($B335,'Institution Evaluation'!$A$55:$F$345,4,0),IFERROR(VLOOKUP($B335,'Privacy Analyst Evaluation'!$A$46:$F$120,4,0),""))&amp;""</f>
        <v/>
      </c>
      <c r="F335" s="66" t="str">
        <f ca="1">IFERROR(VLOOKUP($B335,'Institution Evaluation'!$A$55:$F$345,6,0),IFERROR(VLOOKUP($B335,'Privacy Analyst Evaluation'!$A$46:$F$120,6,0),""))&amp;""</f>
        <v/>
      </c>
      <c r="G335" s="245"/>
      <c r="H335" s="66" t="str">
        <f>IFERROR(IF($H334+1&gt;'(backend scoring)'!$Q$335,"",$H334+1),"")</f>
        <v/>
      </c>
      <c r="I335" s="66" t="e">
        <f t="array" aca="1" ref="I335" ca="1">_xludf.XLOOKUP($H335,'(backend scoring)'!$S$2:$S$333,'(backend scoring)'!$A$2:$A$333,"")</f>
        <v>#NAME?</v>
      </c>
      <c r="J335" s="66" t="str">
        <f ca="1">IFERROR(VLOOKUP($I335,'Institution Evaluation'!$A$55:$F$345,2,0),IFERROR(VLOOKUP($I335,'Privacy Analyst Evaluation'!$A$46:$F$120,2,0),""))</f>
        <v/>
      </c>
      <c r="K335" s="66" t="str">
        <f ca="1">IFERROR(VLOOKUP($I335,'Institution Evaluation'!$A$55:$F$345,3,0),IFERROR(VLOOKUP($I335,'Privacy Analyst Evaluation'!$A$46:$F$120,3,0),""))&amp;""</f>
        <v/>
      </c>
      <c r="L335" s="66" t="str">
        <f ca="1">IFERROR(VLOOKUP($I335,'Institution Evaluation'!$A$55:$F$345,4,0),IFERROR(VLOOKUP($I335,'Privacy Analyst Evaluation'!$A$46:$F$120,4,0),""))&amp;""</f>
        <v/>
      </c>
      <c r="M335" s="66" t="str">
        <f ca="1">IFERROR(VLOOKUP($I335,'Institution Evaluation'!$A$55:$F$345,6,0),IFERROR(VLOOKUP($I335,'Privacy Analyst Evaluation'!$A$46:$F$120,6,0),""))&amp;""</f>
        <v/>
      </c>
    </row>
    <row r="336" spans="1:13" ht="15.75" customHeight="1" x14ac:dyDescent="0.2">
      <c r="A336" s="66" t="str">
        <f>IFERROR(IF($A335+1&gt;'(backend scoring)'!$T$335,"",$A335+1),"")</f>
        <v/>
      </c>
      <c r="B336" s="66" t="e">
        <f t="array" aca="1" ref="B336" ca="1">_xludf.XLOOKUP($A336,'(backend scoring)'!$V$2:$V$333,'(backend scoring)'!$A$2:$A$333,"")</f>
        <v>#NAME?</v>
      </c>
      <c r="C336" s="66" t="str">
        <f ca="1">IFERROR(VLOOKUP($B336,'Institution Evaluation'!$A$55:$F$345,2,0),IFERROR(VLOOKUP($B336,'Privacy Analyst Evaluation'!$A$46:$F$120,2,0),""))&amp;""</f>
        <v/>
      </c>
      <c r="D336" s="66" t="str">
        <f ca="1">IFERROR(VLOOKUP($B336,'Institution Evaluation'!$A$55:$F$345,3,0),IFERROR(VLOOKUP($B336,'Privacy Analyst Evaluation'!$A$46:$F$120,3,0),""))&amp;""</f>
        <v/>
      </c>
      <c r="E336" s="66" t="str">
        <f ca="1">IFERROR(VLOOKUP($B336,'Institution Evaluation'!$A$55:$F$345,4,0),IFERROR(VLOOKUP($B336,'Privacy Analyst Evaluation'!$A$46:$F$120,4,0),""))&amp;""</f>
        <v/>
      </c>
      <c r="F336" s="66" t="str">
        <f ca="1">IFERROR(VLOOKUP($B336,'Institution Evaluation'!$A$55:$F$345,6,0),IFERROR(VLOOKUP($B336,'Privacy Analyst Evaluation'!$A$46:$F$120,6,0),""))&amp;""</f>
        <v/>
      </c>
      <c r="G336" s="245"/>
      <c r="H336" s="66" t="str">
        <f>IFERROR(IF($H335+1&gt;'(backend scoring)'!$Q$335,"",$H335+1),"")</f>
        <v/>
      </c>
      <c r="I336" s="66" t="e">
        <f t="array" aca="1" ref="I336" ca="1">_xludf.XLOOKUP($H336,'(backend scoring)'!$S$2:$S$333,'(backend scoring)'!$A$2:$A$333,"")</f>
        <v>#NAME?</v>
      </c>
      <c r="J336" s="66" t="str">
        <f ca="1">IFERROR(VLOOKUP($I336,'Institution Evaluation'!$A$55:$F$345,2,0),IFERROR(VLOOKUP($I336,'Privacy Analyst Evaluation'!$A$46:$F$120,2,0),""))</f>
        <v/>
      </c>
      <c r="K336" s="66" t="str">
        <f ca="1">IFERROR(VLOOKUP($I336,'Institution Evaluation'!$A$55:$F$345,3,0),IFERROR(VLOOKUP($I336,'Privacy Analyst Evaluation'!$A$46:$F$120,3,0),""))&amp;""</f>
        <v/>
      </c>
      <c r="L336" s="66" t="str">
        <f ca="1">IFERROR(VLOOKUP($I336,'Institution Evaluation'!$A$55:$F$345,4,0),IFERROR(VLOOKUP($I336,'Privacy Analyst Evaluation'!$A$46:$F$120,4,0),""))&amp;""</f>
        <v/>
      </c>
      <c r="M336" s="66" t="str">
        <f ca="1">IFERROR(VLOOKUP($I336,'Institution Evaluation'!$A$55:$F$345,6,0),IFERROR(VLOOKUP($I336,'Privacy Analyst Evaluation'!$A$46:$F$120,6,0),""))&amp;""</f>
        <v/>
      </c>
    </row>
    <row r="337" spans="1:13" ht="15.75" customHeight="1" x14ac:dyDescent="0.2">
      <c r="A337" s="66" t="str">
        <f>IFERROR(IF($A336+1&gt;'(backend scoring)'!$T$335,"",$A336+1),"")</f>
        <v/>
      </c>
      <c r="B337" s="66" t="e">
        <f t="array" aca="1" ref="B337" ca="1">_xludf.XLOOKUP($A337,'(backend scoring)'!$V$2:$V$333,'(backend scoring)'!$A$2:$A$333,"")</f>
        <v>#NAME?</v>
      </c>
      <c r="C337" s="66" t="str">
        <f ca="1">IFERROR(VLOOKUP($B337,'Institution Evaluation'!$A$55:$F$345,2,0),IFERROR(VLOOKUP($B337,'Privacy Analyst Evaluation'!$A$46:$F$120,2,0),""))&amp;""</f>
        <v/>
      </c>
      <c r="D337" s="66" t="str">
        <f ca="1">IFERROR(VLOOKUP($B337,'Institution Evaluation'!$A$55:$F$345,3,0),IFERROR(VLOOKUP($B337,'Privacy Analyst Evaluation'!$A$46:$F$120,3,0),""))&amp;""</f>
        <v/>
      </c>
      <c r="E337" s="66" t="str">
        <f ca="1">IFERROR(VLOOKUP($B337,'Institution Evaluation'!$A$55:$F$345,4,0),IFERROR(VLOOKUP($B337,'Privacy Analyst Evaluation'!$A$46:$F$120,4,0),""))&amp;""</f>
        <v/>
      </c>
      <c r="F337" s="66" t="str">
        <f ca="1">IFERROR(VLOOKUP($B337,'Institution Evaluation'!$A$55:$F$345,6,0),IFERROR(VLOOKUP($B337,'Privacy Analyst Evaluation'!$A$46:$F$120,6,0),""))&amp;""</f>
        <v/>
      </c>
      <c r="G337" s="245"/>
      <c r="H337" s="66" t="str">
        <f>IFERROR(IF($H336+1&gt;'(backend scoring)'!$Q$335,"",$H336+1),"")</f>
        <v/>
      </c>
      <c r="I337" s="66" t="e">
        <f t="array" aca="1" ref="I337" ca="1">_xludf.XLOOKUP($H337,'(backend scoring)'!$S$2:$S$333,'(backend scoring)'!$A$2:$A$333,"")</f>
        <v>#NAME?</v>
      </c>
      <c r="J337" s="66" t="str">
        <f ca="1">IFERROR(VLOOKUP($I337,'Institution Evaluation'!$A$55:$F$345,2,0),IFERROR(VLOOKUP($I337,'Privacy Analyst Evaluation'!$A$46:$F$120,2,0),""))</f>
        <v/>
      </c>
      <c r="K337" s="66" t="str">
        <f ca="1">IFERROR(VLOOKUP($I337,'Institution Evaluation'!$A$55:$F$345,3,0),IFERROR(VLOOKUP($I337,'Privacy Analyst Evaluation'!$A$46:$F$120,3,0),""))&amp;""</f>
        <v/>
      </c>
      <c r="L337" s="66" t="str">
        <f ca="1">IFERROR(VLOOKUP($I337,'Institution Evaluation'!$A$55:$F$345,4,0),IFERROR(VLOOKUP($I337,'Privacy Analyst Evaluation'!$A$46:$F$120,4,0),""))&amp;""</f>
        <v/>
      </c>
      <c r="M337" s="66" t="str">
        <f ca="1">IFERROR(VLOOKUP($I337,'Institution Evaluation'!$A$55:$F$345,6,0),IFERROR(VLOOKUP($I337,'Privacy Analyst Evaluation'!$A$46:$F$120,6,0),""))&amp;""</f>
        <v/>
      </c>
    </row>
    <row r="338" spans="1:13" ht="15.75" customHeight="1" x14ac:dyDescent="0.2">
      <c r="A338" s="66" t="str">
        <f>IFERROR(IF($A337+1&gt;'(backend scoring)'!$T$335,"",$A337+1),"")</f>
        <v/>
      </c>
      <c r="B338" s="66" t="e">
        <f t="array" aca="1" ref="B338" ca="1">_xludf.XLOOKUP($A338,'(backend scoring)'!$V$2:$V$333,'(backend scoring)'!$A$2:$A$333,"")</f>
        <v>#NAME?</v>
      </c>
      <c r="C338" s="66" t="str">
        <f ca="1">IFERROR(VLOOKUP($B338,'Institution Evaluation'!$A$55:$F$345,2,0),IFERROR(VLOOKUP($B338,'Privacy Analyst Evaluation'!$A$46:$F$120,2,0),""))&amp;""</f>
        <v/>
      </c>
      <c r="D338" s="66" t="str">
        <f ca="1">IFERROR(VLOOKUP($B338,'Institution Evaluation'!$A$55:$F$345,3,0),IFERROR(VLOOKUP($B338,'Privacy Analyst Evaluation'!$A$46:$F$120,3,0),""))&amp;""</f>
        <v/>
      </c>
      <c r="E338" s="66" t="str">
        <f ca="1">IFERROR(VLOOKUP($B338,'Institution Evaluation'!$A$55:$F$345,4,0),IFERROR(VLOOKUP($B338,'Privacy Analyst Evaluation'!$A$46:$F$120,4,0),""))&amp;""</f>
        <v/>
      </c>
      <c r="F338" s="66" t="str">
        <f ca="1">IFERROR(VLOOKUP($B338,'Institution Evaluation'!$A$55:$F$345,6,0),IFERROR(VLOOKUP($B338,'Privacy Analyst Evaluation'!$A$46:$F$120,6,0),""))&amp;""</f>
        <v/>
      </c>
      <c r="G338" s="245"/>
      <c r="H338" s="66" t="str">
        <f>IFERROR(IF($H337+1&gt;'(backend scoring)'!$Q$335,"",$H337+1),"")</f>
        <v/>
      </c>
      <c r="I338" s="66" t="e">
        <f t="array" aca="1" ref="I338" ca="1">_xludf.XLOOKUP($H338,'(backend scoring)'!$S$2:$S$333,'(backend scoring)'!$A$2:$A$333,"")</f>
        <v>#NAME?</v>
      </c>
      <c r="J338" s="66" t="str">
        <f ca="1">IFERROR(VLOOKUP($I338,'Institution Evaluation'!$A$55:$F$345,2,0),IFERROR(VLOOKUP($I338,'Privacy Analyst Evaluation'!$A$46:$F$120,2,0),""))</f>
        <v/>
      </c>
      <c r="K338" s="66" t="str">
        <f ca="1">IFERROR(VLOOKUP($I338,'Institution Evaluation'!$A$55:$F$345,3,0),IFERROR(VLOOKUP($I338,'Privacy Analyst Evaluation'!$A$46:$F$120,3,0),""))&amp;""</f>
        <v/>
      </c>
      <c r="L338" s="66" t="str">
        <f ca="1">IFERROR(VLOOKUP($I338,'Institution Evaluation'!$A$55:$F$345,4,0),IFERROR(VLOOKUP($I338,'Privacy Analyst Evaluation'!$A$46:$F$120,4,0),""))&amp;""</f>
        <v/>
      </c>
      <c r="M338" s="66" t="str">
        <f ca="1">IFERROR(VLOOKUP($I338,'Institution Evaluation'!$A$55:$F$345,6,0),IFERROR(VLOOKUP($I338,'Privacy Analyst Evaluation'!$A$46:$F$120,6,0),""))&amp;""</f>
        <v/>
      </c>
    </row>
    <row r="339" spans="1:13" ht="15.75" customHeight="1" x14ac:dyDescent="0.2">
      <c r="A339" s="66" t="str">
        <f>IFERROR(IF($A338+1&gt;'(backend scoring)'!$T$335,"",$A338+1),"")</f>
        <v/>
      </c>
      <c r="B339" s="66" t="e">
        <f t="array" aca="1" ref="B339" ca="1">_xludf.XLOOKUP($A339,'(backend scoring)'!$V$2:$V$333,'(backend scoring)'!$A$2:$A$333,"")</f>
        <v>#NAME?</v>
      </c>
      <c r="C339" s="66" t="str">
        <f ca="1">IFERROR(VLOOKUP($B339,'Institution Evaluation'!$A$55:$F$345,2,0),IFERROR(VLOOKUP($B339,'Privacy Analyst Evaluation'!$A$46:$F$120,2,0),""))&amp;""</f>
        <v/>
      </c>
      <c r="D339" s="66" t="str">
        <f ca="1">IFERROR(VLOOKUP($B339,'Institution Evaluation'!$A$55:$F$345,3,0),IFERROR(VLOOKUP($B339,'Privacy Analyst Evaluation'!$A$46:$F$120,3,0),""))&amp;""</f>
        <v/>
      </c>
      <c r="E339" s="66" t="str">
        <f ca="1">IFERROR(VLOOKUP($B339,'Institution Evaluation'!$A$55:$F$345,4,0),IFERROR(VLOOKUP($B339,'Privacy Analyst Evaluation'!$A$46:$F$120,4,0),""))&amp;""</f>
        <v/>
      </c>
      <c r="F339" s="66" t="str">
        <f ca="1">IFERROR(VLOOKUP($B339,'Institution Evaluation'!$A$55:$F$345,6,0),IFERROR(VLOOKUP($B339,'Privacy Analyst Evaluation'!$A$46:$F$120,6,0),""))&amp;""</f>
        <v/>
      </c>
      <c r="G339" s="245"/>
      <c r="H339" s="66" t="str">
        <f>IFERROR(IF($H338+1&gt;'(backend scoring)'!$Q$335,"",$H338+1),"")</f>
        <v/>
      </c>
      <c r="I339" s="66" t="e">
        <f t="array" aca="1" ref="I339" ca="1">_xludf.XLOOKUP($H339,'(backend scoring)'!$S$2:$S$333,'(backend scoring)'!$A$2:$A$333,"")</f>
        <v>#NAME?</v>
      </c>
      <c r="J339" s="66" t="str">
        <f ca="1">IFERROR(VLOOKUP($I339,'Institution Evaluation'!$A$55:$F$345,2,0),IFERROR(VLOOKUP($I339,'Privacy Analyst Evaluation'!$A$46:$F$120,2,0),""))</f>
        <v/>
      </c>
      <c r="K339" s="66" t="str">
        <f ca="1">IFERROR(VLOOKUP($I339,'Institution Evaluation'!$A$55:$F$345,3,0),IFERROR(VLOOKUP($I339,'Privacy Analyst Evaluation'!$A$46:$F$120,3,0),""))&amp;""</f>
        <v/>
      </c>
      <c r="L339" s="66" t="str">
        <f ca="1">IFERROR(VLOOKUP($I339,'Institution Evaluation'!$A$55:$F$345,4,0),IFERROR(VLOOKUP($I339,'Privacy Analyst Evaluation'!$A$46:$F$120,4,0),""))&amp;""</f>
        <v/>
      </c>
      <c r="M339" s="66" t="str">
        <f ca="1">IFERROR(VLOOKUP($I339,'Institution Evaluation'!$A$55:$F$345,6,0),IFERROR(VLOOKUP($I339,'Privacy Analyst Evaluation'!$A$46:$F$120,6,0),""))&amp;""</f>
        <v/>
      </c>
    </row>
    <row r="340" spans="1:13" ht="15.75" customHeight="1" x14ac:dyDescent="0.2">
      <c r="A340" s="66" t="str">
        <f>IFERROR(IF($A339+1&gt;'(backend scoring)'!$T$335,"",$A339+1),"")</f>
        <v/>
      </c>
      <c r="B340" s="66" t="e">
        <f t="array" aca="1" ref="B340" ca="1">_xludf.XLOOKUP($A340,'(backend scoring)'!$V$2:$V$333,'(backend scoring)'!$A$2:$A$333,"")</f>
        <v>#NAME?</v>
      </c>
      <c r="C340" s="66" t="str">
        <f ca="1">IFERROR(VLOOKUP($B340,'Institution Evaluation'!$A$55:$F$345,2,0),IFERROR(VLOOKUP($B340,'Privacy Analyst Evaluation'!$A$46:$F$120,2,0),""))&amp;""</f>
        <v/>
      </c>
      <c r="D340" s="66" t="str">
        <f ca="1">IFERROR(VLOOKUP($B340,'Institution Evaluation'!$A$55:$F$345,3,0),IFERROR(VLOOKUP($B340,'Privacy Analyst Evaluation'!$A$46:$F$120,3,0),""))&amp;""</f>
        <v/>
      </c>
      <c r="E340" s="66" t="str">
        <f ca="1">IFERROR(VLOOKUP($B340,'Institution Evaluation'!$A$55:$F$345,4,0),IFERROR(VLOOKUP($B340,'Privacy Analyst Evaluation'!$A$46:$F$120,4,0),""))&amp;""</f>
        <v/>
      </c>
      <c r="F340" s="66" t="str">
        <f ca="1">IFERROR(VLOOKUP($B340,'Institution Evaluation'!$A$55:$F$345,6,0),IFERROR(VLOOKUP($B340,'Privacy Analyst Evaluation'!$A$46:$F$120,6,0),""))&amp;""</f>
        <v/>
      </c>
      <c r="G340" s="245"/>
      <c r="H340" s="66" t="str">
        <f>IFERROR(IF($H339+1&gt;'(backend scoring)'!$Q$335,"",$H339+1),"")</f>
        <v/>
      </c>
      <c r="I340" s="66" t="e">
        <f t="array" aca="1" ref="I340" ca="1">_xludf.XLOOKUP($H340,'(backend scoring)'!$S$2:$S$333,'(backend scoring)'!$A$2:$A$333,"")</f>
        <v>#NAME?</v>
      </c>
      <c r="J340" s="66" t="str">
        <f ca="1">IFERROR(VLOOKUP($I340,'Institution Evaluation'!$A$55:$F$345,2,0),IFERROR(VLOOKUP($I340,'Privacy Analyst Evaluation'!$A$46:$F$120,2,0),""))</f>
        <v/>
      </c>
      <c r="K340" s="66" t="str">
        <f ca="1">IFERROR(VLOOKUP($I340,'Institution Evaluation'!$A$55:$F$345,3,0),IFERROR(VLOOKUP($I340,'Privacy Analyst Evaluation'!$A$46:$F$120,3,0),""))&amp;""</f>
        <v/>
      </c>
      <c r="L340" s="66" t="str">
        <f ca="1">IFERROR(VLOOKUP($I340,'Institution Evaluation'!$A$55:$F$345,4,0),IFERROR(VLOOKUP($I340,'Privacy Analyst Evaluation'!$A$46:$F$120,4,0),""))&amp;""</f>
        <v/>
      </c>
      <c r="M340" s="66" t="str">
        <f ca="1">IFERROR(VLOOKUP($I340,'Institution Evaluation'!$A$55:$F$345,6,0),IFERROR(VLOOKUP($I340,'Privacy Analyst Evaluation'!$A$46:$F$120,6,0),""))&amp;""</f>
        <v/>
      </c>
    </row>
    <row r="341" spans="1:13" ht="15.75" customHeight="1" x14ac:dyDescent="0.2">
      <c r="A341" s="66" t="str">
        <f>IFERROR(IF($A340+1&gt;'(backend scoring)'!$T$335,"",$A340+1),"")</f>
        <v/>
      </c>
      <c r="B341" s="66" t="e">
        <f t="array" aca="1" ref="B341" ca="1">_xludf.XLOOKUP($A341,'(backend scoring)'!$V$2:$V$333,'(backend scoring)'!$A$2:$A$333,"")</f>
        <v>#NAME?</v>
      </c>
      <c r="C341" s="66" t="str">
        <f ca="1">IFERROR(VLOOKUP($B341,'Institution Evaluation'!$A$55:$F$345,2,0),IFERROR(VLOOKUP($B341,'Privacy Analyst Evaluation'!$A$46:$F$120,2,0),""))&amp;""</f>
        <v/>
      </c>
      <c r="D341" s="66" t="str">
        <f ca="1">IFERROR(VLOOKUP($B341,'Institution Evaluation'!$A$55:$F$345,3,0),IFERROR(VLOOKUP($B341,'Privacy Analyst Evaluation'!$A$46:$F$120,3,0),""))&amp;""</f>
        <v/>
      </c>
      <c r="E341" s="66" t="str">
        <f ca="1">IFERROR(VLOOKUP($B341,'Institution Evaluation'!$A$55:$F$345,4,0),IFERROR(VLOOKUP($B341,'Privacy Analyst Evaluation'!$A$46:$F$120,4,0),""))&amp;""</f>
        <v/>
      </c>
      <c r="F341" s="66" t="str">
        <f ca="1">IFERROR(VLOOKUP($B341,'Institution Evaluation'!$A$55:$F$345,6,0),IFERROR(VLOOKUP($B341,'Privacy Analyst Evaluation'!$A$46:$F$120,6,0),""))&amp;""</f>
        <v/>
      </c>
      <c r="G341" s="245"/>
      <c r="H341" s="66" t="str">
        <f>IFERROR(IF($H340+1&gt;'(backend scoring)'!$Q$335,"",$H340+1),"")</f>
        <v/>
      </c>
      <c r="I341" s="66" t="e">
        <f t="array" aca="1" ref="I341" ca="1">_xludf.XLOOKUP($H341,'(backend scoring)'!$S$2:$S$333,'(backend scoring)'!$A$2:$A$333,"")</f>
        <v>#NAME?</v>
      </c>
      <c r="J341" s="66" t="str">
        <f ca="1">IFERROR(VLOOKUP($I341,'Institution Evaluation'!$A$55:$F$345,2,0),IFERROR(VLOOKUP($I341,'Privacy Analyst Evaluation'!$A$46:$F$120,2,0),""))</f>
        <v/>
      </c>
      <c r="K341" s="66" t="str">
        <f ca="1">IFERROR(VLOOKUP($I341,'Institution Evaluation'!$A$55:$F$345,3,0),IFERROR(VLOOKUP($I341,'Privacy Analyst Evaluation'!$A$46:$F$120,3,0),""))&amp;""</f>
        <v/>
      </c>
      <c r="L341" s="66" t="str">
        <f ca="1">IFERROR(VLOOKUP($I341,'Institution Evaluation'!$A$55:$F$345,4,0),IFERROR(VLOOKUP($I341,'Privacy Analyst Evaluation'!$A$46:$F$120,4,0),""))&amp;""</f>
        <v/>
      </c>
      <c r="M341" s="66" t="str">
        <f ca="1">IFERROR(VLOOKUP($I341,'Institution Evaluation'!$A$55:$F$345,6,0),IFERROR(VLOOKUP($I341,'Privacy Analyst Evaluation'!$A$46:$F$120,6,0),""))&amp;""</f>
        <v/>
      </c>
    </row>
    <row r="342" spans="1:13" ht="15.75" customHeight="1" x14ac:dyDescent="0.2">
      <c r="A342" s="66" t="str">
        <f>IFERROR(IF($A341+1&gt;'(backend scoring)'!$T$335,"",$A341+1),"")</f>
        <v/>
      </c>
      <c r="B342" s="66" t="e">
        <f t="array" aca="1" ref="B342" ca="1">_xludf.XLOOKUP($A342,'(backend scoring)'!$V$2:$V$333,'(backend scoring)'!$A$2:$A$333,"")</f>
        <v>#NAME?</v>
      </c>
      <c r="C342" s="66" t="str">
        <f ca="1">IFERROR(VLOOKUP($B342,'Institution Evaluation'!$A$55:$F$345,2,0),IFERROR(VLOOKUP($B342,'Privacy Analyst Evaluation'!$A$46:$F$120,2,0),""))&amp;""</f>
        <v/>
      </c>
      <c r="D342" s="66" t="str">
        <f ca="1">IFERROR(VLOOKUP($B342,'Institution Evaluation'!$A$55:$F$345,3,0),IFERROR(VLOOKUP($B342,'Privacy Analyst Evaluation'!$A$46:$F$120,3,0),""))&amp;""</f>
        <v/>
      </c>
      <c r="E342" s="66" t="str">
        <f ca="1">IFERROR(VLOOKUP($B342,'Institution Evaluation'!$A$55:$F$345,4,0),IFERROR(VLOOKUP($B342,'Privacy Analyst Evaluation'!$A$46:$F$120,4,0),""))&amp;""</f>
        <v/>
      </c>
      <c r="F342" s="66" t="str">
        <f ca="1">IFERROR(VLOOKUP($B342,'Institution Evaluation'!$A$55:$F$345,6,0),IFERROR(VLOOKUP($B342,'Privacy Analyst Evaluation'!$A$46:$F$120,6,0),""))&amp;""</f>
        <v/>
      </c>
      <c r="G342" s="245"/>
      <c r="H342" s="66" t="str">
        <f>IFERROR(IF($H341+1&gt;'(backend scoring)'!$Q$335,"",$H341+1),"")</f>
        <v/>
      </c>
      <c r="I342" s="66" t="e">
        <f t="array" aca="1" ref="I342" ca="1">_xludf.XLOOKUP($H342,'(backend scoring)'!$S$2:$S$333,'(backend scoring)'!$A$2:$A$333,"")</f>
        <v>#NAME?</v>
      </c>
      <c r="J342" s="66" t="str">
        <f ca="1">IFERROR(VLOOKUP($I342,'Institution Evaluation'!$A$55:$F$345,2,0),IFERROR(VLOOKUP($I342,'Privacy Analyst Evaluation'!$A$46:$F$120,2,0),""))</f>
        <v/>
      </c>
      <c r="K342" s="66" t="str">
        <f ca="1">IFERROR(VLOOKUP($I342,'Institution Evaluation'!$A$55:$F$345,3,0),IFERROR(VLOOKUP($I342,'Privacy Analyst Evaluation'!$A$46:$F$120,3,0),""))&amp;""</f>
        <v/>
      </c>
      <c r="L342" s="66" t="str">
        <f ca="1">IFERROR(VLOOKUP($I342,'Institution Evaluation'!$A$55:$F$345,4,0),IFERROR(VLOOKUP($I342,'Privacy Analyst Evaluation'!$A$46:$F$120,4,0),""))&amp;""</f>
        <v/>
      </c>
      <c r="M342" s="66" t="str">
        <f ca="1">IFERROR(VLOOKUP($I342,'Institution Evaluation'!$A$55:$F$345,6,0),IFERROR(VLOOKUP($I342,'Privacy Analyst Evaluation'!$A$46:$F$120,6,0),""))&amp;""</f>
        <v/>
      </c>
    </row>
    <row r="343" spans="1:13" ht="15.75" customHeight="1" x14ac:dyDescent="0.2">
      <c r="A343" s="66" t="str">
        <f>IFERROR(IF($A342+1&gt;'(backend scoring)'!$T$335,"",$A342+1),"")</f>
        <v/>
      </c>
      <c r="B343" s="66" t="e">
        <f t="array" aca="1" ref="B343" ca="1">_xludf.XLOOKUP($A343,'(backend scoring)'!$V$2:$V$333,'(backend scoring)'!$A$2:$A$333,"")</f>
        <v>#NAME?</v>
      </c>
      <c r="C343" s="66" t="str">
        <f ca="1">IFERROR(VLOOKUP($B343,'Institution Evaluation'!$A$55:$F$345,2,0),IFERROR(VLOOKUP($B343,'Privacy Analyst Evaluation'!$A$46:$F$120,2,0),""))&amp;""</f>
        <v/>
      </c>
      <c r="D343" s="66" t="str">
        <f ca="1">IFERROR(VLOOKUP($B343,'Institution Evaluation'!$A$55:$F$345,3,0),IFERROR(VLOOKUP($B343,'Privacy Analyst Evaluation'!$A$46:$F$120,3,0),""))&amp;""</f>
        <v/>
      </c>
      <c r="E343" s="66" t="str">
        <f ca="1">IFERROR(VLOOKUP($B343,'Institution Evaluation'!$A$55:$F$345,4,0),IFERROR(VLOOKUP($B343,'Privacy Analyst Evaluation'!$A$46:$F$120,4,0),""))&amp;""</f>
        <v/>
      </c>
      <c r="F343" s="66" t="str">
        <f ca="1">IFERROR(VLOOKUP($B343,'Institution Evaluation'!$A$55:$F$345,6,0),IFERROR(VLOOKUP($B343,'Privacy Analyst Evaluation'!$A$46:$F$120,6,0),""))&amp;""</f>
        <v/>
      </c>
      <c r="G343" s="245"/>
      <c r="H343" s="66" t="str">
        <f>IFERROR(IF($H342+1&gt;'(backend scoring)'!$Q$335,"",$H342+1),"")</f>
        <v/>
      </c>
      <c r="I343" s="66" t="e">
        <f t="array" aca="1" ref="I343" ca="1">_xludf.XLOOKUP($H343,'(backend scoring)'!$S$2:$S$333,'(backend scoring)'!$A$2:$A$333,"")</f>
        <v>#NAME?</v>
      </c>
      <c r="J343" s="66" t="str">
        <f ca="1">IFERROR(VLOOKUP($I343,'Institution Evaluation'!$A$55:$F$345,2,0),IFERROR(VLOOKUP($I343,'Privacy Analyst Evaluation'!$A$46:$F$120,2,0),""))</f>
        <v/>
      </c>
      <c r="K343" s="66" t="str">
        <f ca="1">IFERROR(VLOOKUP($I343,'Institution Evaluation'!$A$55:$F$345,3,0),IFERROR(VLOOKUP($I343,'Privacy Analyst Evaluation'!$A$46:$F$120,3,0),""))&amp;""</f>
        <v/>
      </c>
      <c r="L343" s="66" t="str">
        <f ca="1">IFERROR(VLOOKUP($I343,'Institution Evaluation'!$A$55:$F$345,4,0),IFERROR(VLOOKUP($I343,'Privacy Analyst Evaluation'!$A$46:$F$120,4,0),""))&amp;""</f>
        <v/>
      </c>
      <c r="M343" s="66" t="str">
        <f ca="1">IFERROR(VLOOKUP($I343,'Institution Evaluation'!$A$55:$F$345,6,0),IFERROR(VLOOKUP($I343,'Privacy Analyst Evaluation'!$A$46:$F$120,6,0),""))&amp;""</f>
        <v/>
      </c>
    </row>
    <row r="344" spans="1:13" ht="15.75" customHeight="1" x14ac:dyDescent="0.2">
      <c r="A344" s="66" t="str">
        <f>IFERROR(IF($A343+1&gt;'(backend scoring)'!$T$335,"",$A343+1),"")</f>
        <v/>
      </c>
      <c r="B344" s="66" t="e">
        <f t="array" aca="1" ref="B344" ca="1">_xludf.XLOOKUP($A344,'(backend scoring)'!$V$2:$V$333,'(backend scoring)'!$A$2:$A$333,"")</f>
        <v>#NAME?</v>
      </c>
      <c r="C344" s="66" t="str">
        <f ca="1">IFERROR(VLOOKUP($B344,'Institution Evaluation'!$A$55:$F$345,2,0),IFERROR(VLOOKUP($B344,'Privacy Analyst Evaluation'!$A$46:$F$120,2,0),""))&amp;""</f>
        <v/>
      </c>
      <c r="D344" s="66" t="str">
        <f ca="1">IFERROR(VLOOKUP($B344,'Institution Evaluation'!$A$55:$F$345,3,0),IFERROR(VLOOKUP($B344,'Privacy Analyst Evaluation'!$A$46:$F$120,3,0),""))&amp;""</f>
        <v/>
      </c>
      <c r="E344" s="66" t="str">
        <f ca="1">IFERROR(VLOOKUP($B344,'Institution Evaluation'!$A$55:$F$345,4,0),IFERROR(VLOOKUP($B344,'Privacy Analyst Evaluation'!$A$46:$F$120,4,0),""))&amp;""</f>
        <v/>
      </c>
      <c r="F344" s="66" t="str">
        <f ca="1">IFERROR(VLOOKUP($B344,'Institution Evaluation'!$A$55:$F$345,6,0),IFERROR(VLOOKUP($B344,'Privacy Analyst Evaluation'!$A$46:$F$120,6,0),""))&amp;""</f>
        <v/>
      </c>
      <c r="G344" s="245"/>
      <c r="H344" s="66" t="str">
        <f>IFERROR(IF($H343+1&gt;'(backend scoring)'!$Q$335,"",$H343+1),"")</f>
        <v/>
      </c>
      <c r="I344" s="66" t="e">
        <f t="array" aca="1" ref="I344" ca="1">_xludf.XLOOKUP($H344,'(backend scoring)'!$S$2:$S$333,'(backend scoring)'!$A$2:$A$333,"")</f>
        <v>#NAME?</v>
      </c>
      <c r="J344" s="66" t="str">
        <f ca="1">IFERROR(VLOOKUP($I344,'Institution Evaluation'!$A$55:$F$345,2,0),IFERROR(VLOOKUP($I344,'Privacy Analyst Evaluation'!$A$46:$F$120,2,0),""))</f>
        <v/>
      </c>
      <c r="K344" s="66" t="str">
        <f ca="1">IFERROR(VLOOKUP($I344,'Institution Evaluation'!$A$55:$F$345,3,0),IFERROR(VLOOKUP($I344,'Privacy Analyst Evaluation'!$A$46:$F$120,3,0),""))&amp;""</f>
        <v/>
      </c>
      <c r="L344" s="66" t="str">
        <f ca="1">IFERROR(VLOOKUP($I344,'Institution Evaluation'!$A$55:$F$345,4,0),IFERROR(VLOOKUP($I344,'Privacy Analyst Evaluation'!$A$46:$F$120,4,0),""))&amp;""</f>
        <v/>
      </c>
      <c r="M344" s="66" t="str">
        <f ca="1">IFERROR(VLOOKUP($I344,'Institution Evaluation'!$A$55:$F$345,6,0),IFERROR(VLOOKUP($I344,'Privacy Analyst Evaluation'!$A$46:$F$120,6,0),""))&amp;""</f>
        <v/>
      </c>
    </row>
    <row r="345" spans="1:13" ht="15.75" customHeight="1" x14ac:dyDescent="0.2">
      <c r="A345" s="66" t="str">
        <f>IFERROR(IF($A344+1&gt;'(backend scoring)'!$T$335,"",$A344+1),"")</f>
        <v/>
      </c>
      <c r="B345" s="66" t="e">
        <f t="array" aca="1" ref="B345" ca="1">_xludf.XLOOKUP($A345,'(backend scoring)'!$V$2:$V$333,'(backend scoring)'!$A$2:$A$333,"")</f>
        <v>#NAME?</v>
      </c>
      <c r="C345" s="66" t="str">
        <f ca="1">IFERROR(VLOOKUP($B345,'Institution Evaluation'!$A$55:$F$345,2,0),IFERROR(VLOOKUP($B345,'Privacy Analyst Evaluation'!$A$46:$F$120,2,0),""))&amp;""</f>
        <v/>
      </c>
      <c r="D345" s="66" t="str">
        <f ca="1">IFERROR(VLOOKUP($B345,'Institution Evaluation'!$A$55:$F$345,3,0),IFERROR(VLOOKUP($B345,'Privacy Analyst Evaluation'!$A$46:$F$120,3,0),""))&amp;""</f>
        <v/>
      </c>
      <c r="E345" s="66" t="str">
        <f ca="1">IFERROR(VLOOKUP($B345,'Institution Evaluation'!$A$55:$F$345,4,0),IFERROR(VLOOKUP($B345,'Privacy Analyst Evaluation'!$A$46:$F$120,4,0),""))&amp;""</f>
        <v/>
      </c>
      <c r="F345" s="66" t="str">
        <f ca="1">IFERROR(VLOOKUP($B345,'Institution Evaluation'!$A$55:$F$345,6,0),IFERROR(VLOOKUP($B345,'Privacy Analyst Evaluation'!$A$46:$F$120,6,0),""))&amp;""</f>
        <v/>
      </c>
      <c r="G345" s="245"/>
      <c r="H345" s="66" t="str">
        <f>IFERROR(IF($H344+1&gt;'(backend scoring)'!$Q$335,"",$H344+1),"")</f>
        <v/>
      </c>
      <c r="I345" s="66" t="e">
        <f t="array" aca="1" ref="I345" ca="1">_xludf.XLOOKUP($H345,'(backend scoring)'!$S$2:$S$333,'(backend scoring)'!$A$2:$A$333,"")</f>
        <v>#NAME?</v>
      </c>
      <c r="J345" s="66" t="str">
        <f ca="1">IFERROR(VLOOKUP($I345,'Institution Evaluation'!$A$55:$F$345,2,0),IFERROR(VLOOKUP($I345,'Privacy Analyst Evaluation'!$A$46:$F$120,2,0),""))</f>
        <v/>
      </c>
      <c r="K345" s="66" t="str">
        <f ca="1">IFERROR(VLOOKUP($I345,'Institution Evaluation'!$A$55:$F$345,3,0),IFERROR(VLOOKUP($I345,'Privacy Analyst Evaluation'!$A$46:$F$120,3,0),""))&amp;""</f>
        <v/>
      </c>
      <c r="L345" s="66" t="str">
        <f ca="1">IFERROR(VLOOKUP($I345,'Institution Evaluation'!$A$55:$F$345,4,0),IFERROR(VLOOKUP($I345,'Privacy Analyst Evaluation'!$A$46:$F$120,4,0),""))&amp;""</f>
        <v/>
      </c>
      <c r="M345" s="66" t="str">
        <f ca="1">IFERROR(VLOOKUP($I345,'Institution Evaluation'!$A$55:$F$345,6,0),IFERROR(VLOOKUP($I345,'Privacy Analyst Evaluation'!$A$46:$F$120,6,0),""))&amp;""</f>
        <v/>
      </c>
    </row>
    <row r="346" spans="1:13" ht="15.75" customHeight="1" x14ac:dyDescent="0.2">
      <c r="A346" s="66" t="str">
        <f>IFERROR(IF($A345+1&gt;'(backend scoring)'!$T$335,"",$A345+1),"")</f>
        <v/>
      </c>
      <c r="B346" s="66" t="e">
        <f t="array" aca="1" ref="B346" ca="1">_xludf.XLOOKUP($A346,'(backend scoring)'!$V$2:$V$333,'(backend scoring)'!$A$2:$A$333,"")</f>
        <v>#NAME?</v>
      </c>
      <c r="C346" s="66" t="str">
        <f ca="1">IFERROR(VLOOKUP($B346,'Institution Evaluation'!$A$55:$F$345,2,0),IFERROR(VLOOKUP($B346,'Privacy Analyst Evaluation'!$A$46:$F$120,2,0),""))&amp;""</f>
        <v/>
      </c>
      <c r="D346" s="66" t="str">
        <f ca="1">IFERROR(VLOOKUP($B346,'Institution Evaluation'!$A$55:$F$345,3,0),IFERROR(VLOOKUP($B346,'Privacy Analyst Evaluation'!$A$46:$F$120,3,0),""))&amp;""</f>
        <v/>
      </c>
      <c r="E346" s="66" t="str">
        <f ca="1">IFERROR(VLOOKUP($B346,'Institution Evaluation'!$A$55:$F$345,4,0),IFERROR(VLOOKUP($B346,'Privacy Analyst Evaluation'!$A$46:$F$120,4,0),""))&amp;""</f>
        <v/>
      </c>
      <c r="F346" s="66" t="str">
        <f ca="1">IFERROR(VLOOKUP($B346,'Institution Evaluation'!$A$55:$F$345,6,0),IFERROR(VLOOKUP($B346,'Privacy Analyst Evaluation'!$A$46:$F$120,6,0),""))&amp;""</f>
        <v/>
      </c>
      <c r="G346" s="245"/>
      <c r="H346" s="66" t="str">
        <f>IFERROR(IF($H345+1&gt;'(backend scoring)'!$Q$335,"",$H345+1),"")</f>
        <v/>
      </c>
      <c r="I346" s="66" t="e">
        <f t="array" aca="1" ref="I346" ca="1">_xludf.XLOOKUP($H346,'(backend scoring)'!$S$2:$S$333,'(backend scoring)'!$A$2:$A$333,"")</f>
        <v>#NAME?</v>
      </c>
      <c r="J346" s="66" t="str">
        <f ca="1">IFERROR(VLOOKUP($I346,'Institution Evaluation'!$A$55:$F$345,2,0),IFERROR(VLOOKUP($I346,'Privacy Analyst Evaluation'!$A$46:$F$120,2,0),""))</f>
        <v/>
      </c>
      <c r="K346" s="66" t="str">
        <f ca="1">IFERROR(VLOOKUP($I346,'Institution Evaluation'!$A$55:$F$345,3,0),IFERROR(VLOOKUP($I346,'Privacy Analyst Evaluation'!$A$46:$F$120,3,0),""))&amp;""</f>
        <v/>
      </c>
      <c r="L346" s="66" t="str">
        <f ca="1">IFERROR(VLOOKUP($I346,'Institution Evaluation'!$A$55:$F$345,4,0),IFERROR(VLOOKUP($I346,'Privacy Analyst Evaluation'!$A$46:$F$120,4,0),""))&amp;""</f>
        <v/>
      </c>
      <c r="M346" s="66" t="str">
        <f ca="1">IFERROR(VLOOKUP($I346,'Institution Evaluation'!$A$55:$F$345,6,0),IFERROR(VLOOKUP($I346,'Privacy Analyst Evaluation'!$A$46:$F$120,6,0),""))&amp;""</f>
        <v/>
      </c>
    </row>
    <row r="347" spans="1:13" ht="15.75" customHeight="1" x14ac:dyDescent="0.2">
      <c r="A347" s="66" t="str">
        <f>IFERROR(IF($A346+1&gt;'(backend scoring)'!$T$335,"",$A346+1),"")</f>
        <v/>
      </c>
      <c r="B347" s="66" t="e">
        <f t="array" aca="1" ref="B347" ca="1">_xludf.XLOOKUP($A347,'(backend scoring)'!$V$2:$V$333,'(backend scoring)'!$A$2:$A$333,"")</f>
        <v>#NAME?</v>
      </c>
      <c r="C347" s="66" t="str">
        <f ca="1">IFERROR(VLOOKUP($B347,'Institution Evaluation'!$A$55:$F$345,2,0),IFERROR(VLOOKUP($B347,'Privacy Analyst Evaluation'!$A$46:$F$120,2,0),""))&amp;""</f>
        <v/>
      </c>
      <c r="D347" s="66" t="str">
        <f ca="1">IFERROR(VLOOKUP($B347,'Institution Evaluation'!$A$55:$F$345,3,0),IFERROR(VLOOKUP($B347,'Privacy Analyst Evaluation'!$A$46:$F$120,3,0),""))&amp;""</f>
        <v/>
      </c>
      <c r="E347" s="66" t="str">
        <f ca="1">IFERROR(VLOOKUP($B347,'Institution Evaluation'!$A$55:$F$345,4,0),IFERROR(VLOOKUP($B347,'Privacy Analyst Evaluation'!$A$46:$F$120,4,0),""))&amp;""</f>
        <v/>
      </c>
      <c r="F347" s="66" t="str">
        <f ca="1">IFERROR(VLOOKUP($B347,'Institution Evaluation'!$A$55:$F$345,6,0),IFERROR(VLOOKUP($B347,'Privacy Analyst Evaluation'!$A$46:$F$120,6,0),""))&amp;""</f>
        <v/>
      </c>
      <c r="G347" s="245"/>
      <c r="H347" s="66" t="str">
        <f>IFERROR(IF($H346+1&gt;'(backend scoring)'!$Q$335,"",$H346+1),"")</f>
        <v/>
      </c>
      <c r="I347" s="66" t="e">
        <f t="array" aca="1" ref="I347" ca="1">_xludf.XLOOKUP($H347,'(backend scoring)'!$S$2:$S$333,'(backend scoring)'!$A$2:$A$333,"")</f>
        <v>#NAME?</v>
      </c>
      <c r="J347" s="66" t="str">
        <f ca="1">IFERROR(VLOOKUP($I347,'Institution Evaluation'!$A$55:$F$345,2,0),IFERROR(VLOOKUP($I347,'Privacy Analyst Evaluation'!$A$46:$F$120,2,0),""))</f>
        <v/>
      </c>
      <c r="K347" s="66" t="str">
        <f ca="1">IFERROR(VLOOKUP($I347,'Institution Evaluation'!$A$55:$F$345,3,0),IFERROR(VLOOKUP($I347,'Privacy Analyst Evaluation'!$A$46:$F$120,3,0),""))&amp;""</f>
        <v/>
      </c>
      <c r="L347" s="66" t="str">
        <f ca="1">IFERROR(VLOOKUP($I347,'Institution Evaluation'!$A$55:$F$345,4,0),IFERROR(VLOOKUP($I347,'Privacy Analyst Evaluation'!$A$46:$F$120,4,0),""))&amp;""</f>
        <v/>
      </c>
      <c r="M347" s="66" t="str">
        <f ca="1">IFERROR(VLOOKUP($I347,'Institution Evaluation'!$A$55:$F$345,6,0),IFERROR(VLOOKUP($I347,'Privacy Analyst Evaluation'!$A$46:$F$120,6,0),""))&amp;""</f>
        <v/>
      </c>
    </row>
    <row r="348" spans="1:13" ht="15.75" customHeight="1" x14ac:dyDescent="0.2">
      <c r="A348" s="66" t="str">
        <f>IFERROR(IF($A347+1&gt;'(backend scoring)'!$T$335,"",$A347+1),"")</f>
        <v/>
      </c>
      <c r="B348" s="66" t="e">
        <f t="array" aca="1" ref="B348" ca="1">_xludf.XLOOKUP($A348,'(backend scoring)'!$V$2:$V$333,'(backend scoring)'!$A$2:$A$333,"")</f>
        <v>#NAME?</v>
      </c>
      <c r="C348" s="66" t="str">
        <f ca="1">IFERROR(VLOOKUP($B348,'Institution Evaluation'!$A$55:$F$345,2,0),IFERROR(VLOOKUP($B348,'Privacy Analyst Evaluation'!$A$46:$F$120,2,0),""))&amp;""</f>
        <v/>
      </c>
      <c r="D348" s="66" t="str">
        <f ca="1">IFERROR(VLOOKUP($B348,'Institution Evaluation'!$A$55:$F$345,3,0),IFERROR(VLOOKUP($B348,'Privacy Analyst Evaluation'!$A$46:$F$120,3,0),""))&amp;""</f>
        <v/>
      </c>
      <c r="E348" s="66" t="str">
        <f ca="1">IFERROR(VLOOKUP($B348,'Institution Evaluation'!$A$55:$F$345,4,0),IFERROR(VLOOKUP($B348,'Privacy Analyst Evaluation'!$A$46:$F$120,4,0),""))&amp;""</f>
        <v/>
      </c>
      <c r="F348" s="66" t="str">
        <f ca="1">IFERROR(VLOOKUP($B348,'Institution Evaluation'!$A$55:$F$345,6,0),IFERROR(VLOOKUP($B348,'Privacy Analyst Evaluation'!$A$46:$F$120,6,0),""))&amp;""</f>
        <v/>
      </c>
      <c r="G348" s="245"/>
      <c r="H348" s="66" t="str">
        <f>IFERROR(IF($H347+1&gt;'(backend scoring)'!$Q$335,"",$H347+1),"")</f>
        <v/>
      </c>
      <c r="I348" s="66" t="e">
        <f t="array" aca="1" ref="I348" ca="1">_xludf.XLOOKUP($H348,'(backend scoring)'!$S$2:$S$333,'(backend scoring)'!$A$2:$A$333,"")</f>
        <v>#NAME?</v>
      </c>
      <c r="J348" s="66" t="str">
        <f ca="1">IFERROR(VLOOKUP($I348,'Institution Evaluation'!$A$55:$F$345,2,0),IFERROR(VLOOKUP($I348,'Privacy Analyst Evaluation'!$A$46:$F$120,2,0),""))</f>
        <v/>
      </c>
      <c r="K348" s="66" t="str">
        <f ca="1">IFERROR(VLOOKUP($I348,'Institution Evaluation'!$A$55:$F$345,3,0),IFERROR(VLOOKUP($I348,'Privacy Analyst Evaluation'!$A$46:$F$120,3,0),""))&amp;""</f>
        <v/>
      </c>
      <c r="L348" s="66" t="str">
        <f ca="1">IFERROR(VLOOKUP($I348,'Institution Evaluation'!$A$55:$F$345,4,0),IFERROR(VLOOKUP($I348,'Privacy Analyst Evaluation'!$A$46:$F$120,4,0),""))&amp;""</f>
        <v/>
      </c>
      <c r="M348" s="66" t="str">
        <f ca="1">IFERROR(VLOOKUP($I348,'Institution Evaluation'!$A$55:$F$345,6,0),IFERROR(VLOOKUP($I348,'Privacy Analyst Evaluation'!$A$46:$F$120,6,0),""))&amp;""</f>
        <v/>
      </c>
    </row>
    <row r="349" spans="1:13" ht="15.75" customHeight="1" x14ac:dyDescent="0.2">
      <c r="A349" s="66" t="str">
        <f>IFERROR(IF($A348+1&gt;'(backend scoring)'!$T$335,"",$A348+1),"")</f>
        <v/>
      </c>
      <c r="B349" s="66" t="e">
        <f t="array" aca="1" ref="B349" ca="1">_xludf.XLOOKUP($A349,'(backend scoring)'!$V$2:$V$333,'(backend scoring)'!$A$2:$A$333,"")</f>
        <v>#NAME?</v>
      </c>
      <c r="C349" s="66" t="str">
        <f ca="1">IFERROR(VLOOKUP($B349,'Institution Evaluation'!$A$55:$F$345,2,0),IFERROR(VLOOKUP($B349,'Privacy Analyst Evaluation'!$A$46:$F$120,2,0),""))&amp;""</f>
        <v/>
      </c>
      <c r="D349" s="66" t="str">
        <f ca="1">IFERROR(VLOOKUP($B349,'Institution Evaluation'!$A$55:$F$345,3,0),IFERROR(VLOOKUP($B349,'Privacy Analyst Evaluation'!$A$46:$F$120,3,0),""))&amp;""</f>
        <v/>
      </c>
      <c r="E349" s="66" t="str">
        <f ca="1">IFERROR(VLOOKUP($B349,'Institution Evaluation'!$A$55:$F$345,4,0),IFERROR(VLOOKUP($B349,'Privacy Analyst Evaluation'!$A$46:$F$120,4,0),""))&amp;""</f>
        <v/>
      </c>
      <c r="F349" s="66" t="str">
        <f ca="1">IFERROR(VLOOKUP($B349,'Institution Evaluation'!$A$55:$F$345,6,0),IFERROR(VLOOKUP($B349,'Privacy Analyst Evaluation'!$A$46:$F$120,6,0),""))&amp;""</f>
        <v/>
      </c>
      <c r="G349" s="245"/>
      <c r="H349" s="66" t="str">
        <f>IFERROR(IF($H348+1&gt;'(backend scoring)'!$Q$335,"",$H348+1),"")</f>
        <v/>
      </c>
      <c r="I349" s="66" t="e">
        <f t="array" aca="1" ref="I349" ca="1">_xludf.XLOOKUP($H349,'(backend scoring)'!$S$2:$S$333,'(backend scoring)'!$A$2:$A$333,"")</f>
        <v>#NAME?</v>
      </c>
      <c r="J349" s="66" t="str">
        <f ca="1">IFERROR(VLOOKUP($I349,'Institution Evaluation'!$A$55:$F$345,2,0),IFERROR(VLOOKUP($I349,'Privacy Analyst Evaluation'!$A$46:$F$120,2,0),""))</f>
        <v/>
      </c>
      <c r="K349" s="66" t="str">
        <f ca="1">IFERROR(VLOOKUP($I349,'Institution Evaluation'!$A$55:$F$345,3,0),IFERROR(VLOOKUP($I349,'Privacy Analyst Evaluation'!$A$46:$F$120,3,0),""))&amp;""</f>
        <v/>
      </c>
      <c r="L349" s="66" t="str">
        <f ca="1">IFERROR(VLOOKUP($I349,'Institution Evaluation'!$A$55:$F$345,4,0),IFERROR(VLOOKUP($I349,'Privacy Analyst Evaluation'!$A$46:$F$120,4,0),""))&amp;""</f>
        <v/>
      </c>
      <c r="M349" s="66" t="str">
        <f ca="1">IFERROR(VLOOKUP($I349,'Institution Evaluation'!$A$55:$F$345,6,0),IFERROR(VLOOKUP($I349,'Privacy Analyst Evaluation'!$A$46:$F$120,6,0),""))&amp;""</f>
        <v/>
      </c>
    </row>
    <row r="350" spans="1:13" ht="15.75" customHeight="1" x14ac:dyDescent="0.2">
      <c r="A350" s="66" t="str">
        <f>IFERROR(IF($A349+1&gt;'(backend scoring)'!$T$335,"",$A349+1),"")</f>
        <v/>
      </c>
      <c r="B350" s="66" t="e">
        <f t="array" aca="1" ref="B350" ca="1">_xludf.XLOOKUP($A350,'(backend scoring)'!$V$2:$V$333,'(backend scoring)'!$A$2:$A$333,"")</f>
        <v>#NAME?</v>
      </c>
      <c r="C350" s="66" t="str">
        <f ca="1">IFERROR(VLOOKUP($B350,'Institution Evaluation'!$A$55:$F$345,2,0),IFERROR(VLOOKUP($B350,'Privacy Analyst Evaluation'!$A$46:$F$120,2,0),""))&amp;""</f>
        <v/>
      </c>
      <c r="D350" s="66" t="str">
        <f ca="1">IFERROR(VLOOKUP($B350,'Institution Evaluation'!$A$55:$F$345,3,0),IFERROR(VLOOKUP($B350,'Privacy Analyst Evaluation'!$A$46:$F$120,3,0),""))&amp;""</f>
        <v/>
      </c>
      <c r="E350" s="66" t="str">
        <f ca="1">IFERROR(VLOOKUP($B350,'Institution Evaluation'!$A$55:$F$345,4,0),IFERROR(VLOOKUP($B350,'Privacy Analyst Evaluation'!$A$46:$F$120,4,0),""))&amp;""</f>
        <v/>
      </c>
      <c r="F350" s="66" t="str">
        <f ca="1">IFERROR(VLOOKUP($B350,'Institution Evaluation'!$A$55:$F$345,6,0),IFERROR(VLOOKUP($B350,'Privacy Analyst Evaluation'!$A$46:$F$120,6,0),""))&amp;""</f>
        <v/>
      </c>
      <c r="G350" s="245"/>
      <c r="H350" s="66" t="str">
        <f>IFERROR(IF($H349+1&gt;'(backend scoring)'!$Q$335,"",$H349+1),"")</f>
        <v/>
      </c>
      <c r="I350" s="66" t="e">
        <f t="array" aca="1" ref="I350" ca="1">_xludf.XLOOKUP($H350,'(backend scoring)'!$S$2:$S$333,'(backend scoring)'!$A$2:$A$333,"")</f>
        <v>#NAME?</v>
      </c>
      <c r="J350" s="66" t="str">
        <f ca="1">IFERROR(VLOOKUP($I350,'Institution Evaluation'!$A$55:$F$345,2,0),IFERROR(VLOOKUP($I350,'Privacy Analyst Evaluation'!$A$46:$F$120,2,0),""))</f>
        <v/>
      </c>
      <c r="K350" s="66" t="str">
        <f ca="1">IFERROR(VLOOKUP($I350,'Institution Evaluation'!$A$55:$F$345,3,0),IFERROR(VLOOKUP($I350,'Privacy Analyst Evaluation'!$A$46:$F$120,3,0),""))&amp;""</f>
        <v/>
      </c>
      <c r="L350" s="66" t="str">
        <f ca="1">IFERROR(VLOOKUP($I350,'Institution Evaluation'!$A$55:$F$345,4,0),IFERROR(VLOOKUP($I350,'Privacy Analyst Evaluation'!$A$46:$F$120,4,0),""))&amp;""</f>
        <v/>
      </c>
      <c r="M350" s="66" t="str">
        <f ca="1">IFERROR(VLOOKUP($I350,'Institution Evaluation'!$A$55:$F$345,6,0),IFERROR(VLOOKUP($I350,'Privacy Analyst Evaluation'!$A$46:$F$120,6,0),""))&amp;""</f>
        <v/>
      </c>
    </row>
    <row r="351" spans="1:13" ht="15.75" customHeight="1" x14ac:dyDescent="0.2">
      <c r="A351" s="66" t="str">
        <f>IFERROR(IF($A350+1&gt;'(backend scoring)'!$T$335,"",$A350+1),"")</f>
        <v/>
      </c>
      <c r="B351" s="66" t="e">
        <f t="array" aca="1" ref="B351" ca="1">_xludf.XLOOKUP($A351,'(backend scoring)'!$V$2:$V$333,'(backend scoring)'!$A$2:$A$333,"")</f>
        <v>#NAME?</v>
      </c>
      <c r="C351" s="66" t="str">
        <f ca="1">IFERROR(VLOOKUP($B351,'Institution Evaluation'!$A$55:$F$345,2,0),IFERROR(VLOOKUP($B351,'Privacy Analyst Evaluation'!$A$46:$F$120,2,0),""))&amp;""</f>
        <v/>
      </c>
      <c r="D351" s="66" t="str">
        <f ca="1">IFERROR(VLOOKUP($B351,'Institution Evaluation'!$A$55:$F$345,3,0),IFERROR(VLOOKUP($B351,'Privacy Analyst Evaluation'!$A$46:$F$120,3,0),""))&amp;""</f>
        <v/>
      </c>
      <c r="E351" s="66" t="str">
        <f ca="1">IFERROR(VLOOKUP($B351,'Institution Evaluation'!$A$55:$F$345,4,0),IFERROR(VLOOKUP($B351,'Privacy Analyst Evaluation'!$A$46:$F$120,4,0),""))&amp;""</f>
        <v/>
      </c>
      <c r="F351" s="66" t="str">
        <f ca="1">IFERROR(VLOOKUP($B351,'Institution Evaluation'!$A$55:$F$345,6,0),IFERROR(VLOOKUP($B351,'Privacy Analyst Evaluation'!$A$46:$F$120,6,0),""))&amp;""</f>
        <v/>
      </c>
      <c r="G351" s="245"/>
      <c r="H351" s="66" t="str">
        <f>IFERROR(IF($H350+1&gt;'(backend scoring)'!$Q$335,"",$H350+1),"")</f>
        <v/>
      </c>
      <c r="I351" s="66" t="e">
        <f t="array" aca="1" ref="I351" ca="1">_xludf.XLOOKUP($H351,'(backend scoring)'!$S$2:$S$333,'(backend scoring)'!$A$2:$A$333,"")</f>
        <v>#NAME?</v>
      </c>
      <c r="J351" s="66" t="str">
        <f ca="1">IFERROR(VLOOKUP($I351,'Institution Evaluation'!$A$55:$F$345,2,0),IFERROR(VLOOKUP($I351,'Privacy Analyst Evaluation'!$A$46:$F$120,2,0),""))</f>
        <v/>
      </c>
      <c r="K351" s="66" t="str">
        <f ca="1">IFERROR(VLOOKUP($I351,'Institution Evaluation'!$A$55:$F$345,3,0),IFERROR(VLOOKUP($I351,'Privacy Analyst Evaluation'!$A$46:$F$120,3,0),""))&amp;""</f>
        <v/>
      </c>
      <c r="L351" s="66" t="str">
        <f ca="1">IFERROR(VLOOKUP($I351,'Institution Evaluation'!$A$55:$F$345,4,0),IFERROR(VLOOKUP($I351,'Privacy Analyst Evaluation'!$A$46:$F$120,4,0),""))&amp;""</f>
        <v/>
      </c>
      <c r="M351" s="66" t="str">
        <f ca="1">IFERROR(VLOOKUP($I351,'Institution Evaluation'!$A$55:$F$345,6,0),IFERROR(VLOOKUP($I351,'Privacy Analyst Evaluation'!$A$46:$F$120,6,0),""))&amp;""</f>
        <v/>
      </c>
    </row>
    <row r="352" spans="1:13" ht="15.75" customHeight="1" x14ac:dyDescent="0.2">
      <c r="A352" s="66" t="str">
        <f>IFERROR(IF($A351+1&gt;'(backend scoring)'!$T$335,"",$A351+1),"")</f>
        <v/>
      </c>
      <c r="B352" s="66" t="e">
        <f t="array" aca="1" ref="B352" ca="1">_xludf.XLOOKUP($A352,'(backend scoring)'!$V$2:$V$333,'(backend scoring)'!$A$2:$A$333,"")</f>
        <v>#NAME?</v>
      </c>
      <c r="C352" s="66" t="str">
        <f ca="1">IFERROR(VLOOKUP($B352,'Institution Evaluation'!$A$55:$F$345,2,0),IFERROR(VLOOKUP($B352,'Privacy Analyst Evaluation'!$A$46:$F$120,2,0),""))&amp;""</f>
        <v/>
      </c>
      <c r="D352" s="66" t="str">
        <f ca="1">IFERROR(VLOOKUP($B352,'Institution Evaluation'!$A$55:$F$345,3,0),IFERROR(VLOOKUP($B352,'Privacy Analyst Evaluation'!$A$46:$F$120,3,0),""))&amp;""</f>
        <v/>
      </c>
      <c r="E352" s="66" t="str">
        <f ca="1">IFERROR(VLOOKUP($B352,'Institution Evaluation'!$A$55:$F$345,4,0),IFERROR(VLOOKUP($B352,'Privacy Analyst Evaluation'!$A$46:$F$120,4,0),""))&amp;""</f>
        <v/>
      </c>
      <c r="F352" s="66" t="str">
        <f ca="1">IFERROR(VLOOKUP($B352,'Institution Evaluation'!$A$55:$F$345,6,0),IFERROR(VLOOKUP($B352,'Privacy Analyst Evaluation'!$A$46:$F$120,6,0),""))&amp;""</f>
        <v/>
      </c>
      <c r="G352" s="245"/>
      <c r="H352" s="66" t="str">
        <f>IFERROR(IF($H351+1&gt;'(backend scoring)'!$Q$335,"",$H351+1),"")</f>
        <v/>
      </c>
      <c r="I352" s="66" t="e">
        <f t="array" aca="1" ref="I352" ca="1">_xludf.XLOOKUP($H352,'(backend scoring)'!$S$2:$S$333,'(backend scoring)'!$A$2:$A$333,"")</f>
        <v>#NAME?</v>
      </c>
      <c r="J352" s="66" t="str">
        <f ca="1">IFERROR(VLOOKUP($I352,'Institution Evaluation'!$A$55:$F$345,2,0),IFERROR(VLOOKUP($I352,'Privacy Analyst Evaluation'!$A$46:$F$120,2,0),""))</f>
        <v/>
      </c>
      <c r="K352" s="66" t="str">
        <f ca="1">IFERROR(VLOOKUP($I352,'Institution Evaluation'!$A$55:$F$345,3,0),IFERROR(VLOOKUP($I352,'Privacy Analyst Evaluation'!$A$46:$F$120,3,0),""))&amp;""</f>
        <v/>
      </c>
      <c r="L352" s="66" t="str">
        <f ca="1">IFERROR(VLOOKUP($I352,'Institution Evaluation'!$A$55:$F$345,4,0),IFERROR(VLOOKUP($I352,'Privacy Analyst Evaluation'!$A$46:$F$120,4,0),""))&amp;""</f>
        <v/>
      </c>
      <c r="M352" s="66" t="str">
        <f ca="1">IFERROR(VLOOKUP($I352,'Institution Evaluation'!$A$55:$F$345,6,0),IFERROR(VLOOKUP($I352,'Privacy Analyst Evaluation'!$A$46:$F$120,6,0),""))&amp;""</f>
        <v/>
      </c>
    </row>
    <row r="353" spans="1:34" ht="15.75" customHeight="1" x14ac:dyDescent="0.2">
      <c r="A353" s="66" t="str">
        <f>IFERROR(IF($A352+1&gt;'(backend scoring)'!$T$335,"",$A352+1),"")</f>
        <v/>
      </c>
      <c r="B353" s="66" t="e">
        <f t="array" aca="1" ref="B353" ca="1">_xludf.XLOOKUP($A353,'(backend scoring)'!$V$2:$V$333,'(backend scoring)'!$A$2:$A$333,"")</f>
        <v>#NAME?</v>
      </c>
      <c r="C353" s="66" t="str">
        <f ca="1">IFERROR(VLOOKUP($B353,'Institution Evaluation'!$A$55:$F$345,2,0),IFERROR(VLOOKUP($B353,'Privacy Analyst Evaluation'!$A$46:$F$120,2,0),""))&amp;""</f>
        <v/>
      </c>
      <c r="D353" s="66" t="str">
        <f ca="1">IFERROR(VLOOKUP($B353,'Institution Evaluation'!$A$55:$F$345,3,0),IFERROR(VLOOKUP($B353,'Privacy Analyst Evaluation'!$A$46:$F$120,3,0),""))&amp;""</f>
        <v/>
      </c>
      <c r="E353" s="66" t="str">
        <f ca="1">IFERROR(VLOOKUP($B353,'Institution Evaluation'!$A$55:$F$345,4,0),IFERROR(VLOOKUP($B353,'Privacy Analyst Evaluation'!$A$46:$F$120,4,0),""))&amp;""</f>
        <v/>
      </c>
      <c r="F353" s="66" t="str">
        <f ca="1">IFERROR(VLOOKUP($B353,'Institution Evaluation'!$A$55:$F$345,6,0),IFERROR(VLOOKUP($B353,'Privacy Analyst Evaluation'!$A$46:$F$120,6,0),""))&amp;""</f>
        <v/>
      </c>
      <c r="G353" s="245"/>
      <c r="H353" s="66" t="str">
        <f>IFERROR(IF($H352+1&gt;'(backend scoring)'!$Q$335,"",$H352+1),"")</f>
        <v/>
      </c>
      <c r="I353" s="66" t="e">
        <f t="array" aca="1" ref="I353" ca="1">_xludf.XLOOKUP($H353,'(backend scoring)'!$S$2:$S$333,'(backend scoring)'!$A$2:$A$333,"")</f>
        <v>#NAME?</v>
      </c>
      <c r="J353" s="66" t="str">
        <f ca="1">IFERROR(VLOOKUP($I353,'Institution Evaluation'!$A$55:$F$345,2,0),IFERROR(VLOOKUP($I353,'Privacy Analyst Evaluation'!$A$46:$F$120,2,0),""))</f>
        <v/>
      </c>
      <c r="K353" s="66" t="str">
        <f ca="1">IFERROR(VLOOKUP($I353,'Institution Evaluation'!$A$55:$F$345,3,0),IFERROR(VLOOKUP($I353,'Privacy Analyst Evaluation'!$A$46:$F$120,3,0),""))&amp;""</f>
        <v/>
      </c>
      <c r="L353" s="66" t="str">
        <f ca="1">IFERROR(VLOOKUP($I353,'Institution Evaluation'!$A$55:$F$345,4,0),IFERROR(VLOOKUP($I353,'Privacy Analyst Evaluation'!$A$46:$F$120,4,0),""))&amp;""</f>
        <v/>
      </c>
      <c r="M353" s="66" t="str">
        <f ca="1">IFERROR(VLOOKUP($I353,'Institution Evaluation'!$A$55:$F$345,6,0),IFERROR(VLOOKUP($I353,'Privacy Analyst Evaluation'!$A$46:$F$120,6,0),""))&amp;""</f>
        <v/>
      </c>
    </row>
    <row r="354" spans="1:34" ht="15.75" customHeight="1" x14ac:dyDescent="0.2">
      <c r="A354" s="66" t="str">
        <f>IFERROR(IF($A353+1&gt;'(backend scoring)'!$T$335,"",$A353+1),"")</f>
        <v/>
      </c>
      <c r="B354" s="66" t="e">
        <f t="array" aca="1" ref="B354" ca="1">_xludf.XLOOKUP($A354,'(backend scoring)'!$V$2:$V$333,'(backend scoring)'!$A$2:$A$333,"")</f>
        <v>#NAME?</v>
      </c>
      <c r="C354" s="66" t="str">
        <f ca="1">IFERROR(VLOOKUP($B354,'Institution Evaluation'!$A$55:$F$345,2,0),IFERROR(VLOOKUP($B354,'Privacy Analyst Evaluation'!$A$46:$F$120,2,0),""))&amp;""</f>
        <v/>
      </c>
      <c r="D354" s="66" t="str">
        <f ca="1">IFERROR(VLOOKUP($B354,'Institution Evaluation'!$A$55:$F$345,3,0),IFERROR(VLOOKUP($B354,'Privacy Analyst Evaluation'!$A$46:$F$120,3,0),""))&amp;""</f>
        <v/>
      </c>
      <c r="E354" s="66" t="str">
        <f ca="1">IFERROR(VLOOKUP($B354,'Institution Evaluation'!$A$55:$F$345,4,0),IFERROR(VLOOKUP($B354,'Privacy Analyst Evaluation'!$A$46:$F$120,4,0),""))&amp;""</f>
        <v/>
      </c>
      <c r="F354" s="66" t="str">
        <f ca="1">IFERROR(VLOOKUP($B354,'Institution Evaluation'!$A$55:$F$345,6,0),IFERROR(VLOOKUP($B354,'Privacy Analyst Evaluation'!$A$46:$F$120,6,0),""))&amp;""</f>
        <v/>
      </c>
      <c r="G354" s="245"/>
      <c r="H354" s="66" t="str">
        <f>IFERROR(IF($H353+1&gt;'(backend scoring)'!$Q$335,"",$H353+1),"")</f>
        <v/>
      </c>
      <c r="I354" s="66" t="e">
        <f t="array" aca="1" ref="I354" ca="1">_xludf.XLOOKUP($H354,'(backend scoring)'!$S$2:$S$333,'(backend scoring)'!$A$2:$A$333,"")</f>
        <v>#NAME?</v>
      </c>
      <c r="J354" s="66" t="str">
        <f ca="1">IFERROR(VLOOKUP($I354,'Institution Evaluation'!$A$55:$F$345,2,0),IFERROR(VLOOKUP($I354,'Privacy Analyst Evaluation'!$A$46:$F$120,2,0),""))</f>
        <v/>
      </c>
      <c r="K354" s="66" t="str">
        <f ca="1">IFERROR(VLOOKUP($I354,'Institution Evaluation'!$A$55:$F$345,3,0),IFERROR(VLOOKUP($I354,'Privacy Analyst Evaluation'!$A$46:$F$120,3,0),""))&amp;""</f>
        <v/>
      </c>
      <c r="L354" s="66" t="str">
        <f ca="1">IFERROR(VLOOKUP($I354,'Institution Evaluation'!$A$55:$F$345,4,0),IFERROR(VLOOKUP($I354,'Privacy Analyst Evaluation'!$A$46:$F$120,4,0),""))&amp;""</f>
        <v/>
      </c>
      <c r="M354" s="66" t="str">
        <f ca="1">IFERROR(VLOOKUP($I354,'Institution Evaluation'!$A$55:$F$345,6,0),IFERROR(VLOOKUP($I354,'Privacy Analyst Evaluation'!$A$46:$F$120,6,0),""))&amp;""</f>
        <v/>
      </c>
    </row>
    <row r="355" spans="1:34" ht="15.75" customHeight="1" x14ac:dyDescent="0.2">
      <c r="A355" s="66" t="str">
        <f>IFERROR(IF($A354+1&gt;'(backend scoring)'!$T$335,"",$A354+1),"")</f>
        <v/>
      </c>
      <c r="B355" s="66" t="e">
        <f t="array" aca="1" ref="B355" ca="1">_xludf.XLOOKUP($A355,'(backend scoring)'!$V$2:$V$333,'(backend scoring)'!$A$2:$A$333,"")</f>
        <v>#NAME?</v>
      </c>
      <c r="C355" s="66" t="str">
        <f ca="1">IFERROR(VLOOKUP($B355,'Institution Evaluation'!$A$55:$F$345,2,0),IFERROR(VLOOKUP($B355,'Privacy Analyst Evaluation'!$A$46:$F$120,2,0),""))&amp;""</f>
        <v/>
      </c>
      <c r="D355" s="66" t="str">
        <f ca="1">IFERROR(VLOOKUP($B355,'Institution Evaluation'!$A$55:$F$345,3,0),IFERROR(VLOOKUP($B355,'Privacy Analyst Evaluation'!$A$46:$F$120,3,0),""))&amp;""</f>
        <v/>
      </c>
      <c r="E355" s="66" t="str">
        <f ca="1">IFERROR(VLOOKUP($B355,'Institution Evaluation'!$A$55:$F$345,4,0),IFERROR(VLOOKUP($B355,'Privacy Analyst Evaluation'!$A$46:$F$120,4,0),""))&amp;""</f>
        <v/>
      </c>
      <c r="F355" s="66" t="str">
        <f ca="1">IFERROR(VLOOKUP($B355,'Institution Evaluation'!$A$55:$F$345,6,0),IFERROR(VLOOKUP($B355,'Privacy Analyst Evaluation'!$A$46:$F$120,6,0),""))&amp;""</f>
        <v/>
      </c>
      <c r="G355" s="245"/>
      <c r="H355" s="66" t="str">
        <f>IFERROR(IF($H354+1&gt;'(backend scoring)'!$Q$335,"",$H354+1),"")</f>
        <v/>
      </c>
      <c r="I355" s="66" t="e">
        <f t="array" aca="1" ref="I355" ca="1">_xludf.XLOOKUP($H355,'(backend scoring)'!$S$2:$S$333,'(backend scoring)'!$A$2:$A$333,"")</f>
        <v>#NAME?</v>
      </c>
      <c r="J355" s="66" t="str">
        <f ca="1">IFERROR(VLOOKUP($I355,'Institution Evaluation'!$A$55:$F$345,2,0),IFERROR(VLOOKUP($I355,'Privacy Analyst Evaluation'!$A$46:$F$120,2,0),""))</f>
        <v/>
      </c>
      <c r="K355" s="66" t="str">
        <f ca="1">IFERROR(VLOOKUP($I355,'Institution Evaluation'!$A$55:$F$345,3,0),IFERROR(VLOOKUP($I355,'Privacy Analyst Evaluation'!$A$46:$F$120,3,0),""))&amp;""</f>
        <v/>
      </c>
      <c r="L355" s="66" t="str">
        <f ca="1">IFERROR(VLOOKUP($I355,'Institution Evaluation'!$A$55:$F$345,4,0),IFERROR(VLOOKUP($I355,'Privacy Analyst Evaluation'!$A$46:$F$120,4,0),""))&amp;""</f>
        <v/>
      </c>
      <c r="M355" s="66" t="str">
        <f ca="1">IFERROR(VLOOKUP($I355,'Institution Evaluation'!$A$55:$F$345,6,0),IFERROR(VLOOKUP($I355,'Privacy Analyst Evaluation'!$A$46:$F$120,6,0),""))&amp;""</f>
        <v/>
      </c>
    </row>
    <row r="356" spans="1:34" ht="15.75" customHeight="1" x14ac:dyDescent="0.2">
      <c r="A356" s="66" t="str">
        <f>IFERROR(IF($A355+1&gt;'(backend scoring)'!$T$335,"",$A355+1),"")</f>
        <v/>
      </c>
      <c r="B356" s="66" t="e">
        <f t="array" aca="1" ref="B356" ca="1">_xludf.XLOOKUP($A356,'(backend scoring)'!$V$2:$V$333,'(backend scoring)'!$A$2:$A$333,"")</f>
        <v>#NAME?</v>
      </c>
      <c r="C356" s="66" t="str">
        <f ca="1">IFERROR(VLOOKUP($B356,'Institution Evaluation'!$A$55:$F$345,2,0),IFERROR(VLOOKUP($B356,'Privacy Analyst Evaluation'!$A$46:$F$120,2,0),""))&amp;""</f>
        <v/>
      </c>
      <c r="D356" s="66" t="str">
        <f ca="1">IFERROR(VLOOKUP($B356,'Institution Evaluation'!$A$55:$F$345,3,0),IFERROR(VLOOKUP($B356,'Privacy Analyst Evaluation'!$A$46:$F$120,3,0),""))&amp;""</f>
        <v/>
      </c>
      <c r="E356" s="66" t="str">
        <f ca="1">IFERROR(VLOOKUP($B356,'Institution Evaluation'!$A$55:$F$345,4,0),IFERROR(VLOOKUP($B356,'Privacy Analyst Evaluation'!$A$46:$F$120,4,0),""))&amp;""</f>
        <v/>
      </c>
      <c r="F356" s="66" t="str">
        <f ca="1">IFERROR(VLOOKUP($B356,'Institution Evaluation'!$A$55:$F$345,6,0),IFERROR(VLOOKUP($B356,'Privacy Analyst Evaluation'!$A$46:$F$120,6,0),""))&amp;""</f>
        <v/>
      </c>
      <c r="G356" s="245"/>
      <c r="H356" s="66" t="str">
        <f>IFERROR(IF($H355+1&gt;'(backend scoring)'!$Q$335,"",$H355+1),"")</f>
        <v/>
      </c>
      <c r="I356" s="66" t="e">
        <f t="array" aca="1" ref="I356" ca="1">_xludf.XLOOKUP($H356,'(backend scoring)'!$S$2:$S$333,'(backend scoring)'!$A$2:$A$333,"")</f>
        <v>#NAME?</v>
      </c>
      <c r="J356" s="66" t="str">
        <f ca="1">IFERROR(VLOOKUP($I356,'Institution Evaluation'!$A$55:$F$345,2,0),IFERROR(VLOOKUP($I356,'Privacy Analyst Evaluation'!$A$46:$F$120,2,0),""))</f>
        <v/>
      </c>
      <c r="K356" s="66" t="str">
        <f ca="1">IFERROR(VLOOKUP($I356,'Institution Evaluation'!$A$55:$F$345,3,0),IFERROR(VLOOKUP($I356,'Privacy Analyst Evaluation'!$A$46:$F$120,3,0),""))&amp;""</f>
        <v/>
      </c>
      <c r="L356" s="66" t="str">
        <f ca="1">IFERROR(VLOOKUP($I356,'Institution Evaluation'!$A$55:$F$345,4,0),IFERROR(VLOOKUP($I356,'Privacy Analyst Evaluation'!$A$46:$F$120,4,0),""))&amp;""</f>
        <v/>
      </c>
      <c r="M356" s="66" t="str">
        <f ca="1">IFERROR(VLOOKUP($I356,'Institution Evaluation'!$A$55:$F$345,6,0),IFERROR(VLOOKUP($I356,'Privacy Analyst Evaluation'!$A$46:$F$120,6,0),""))&amp;""</f>
        <v/>
      </c>
    </row>
    <row r="357" spans="1:34" ht="15.75" customHeight="1" x14ac:dyDescent="0.2">
      <c r="A357" s="66" t="str">
        <f>IFERROR(IF($A356+1&gt;'(backend scoring)'!$T$335,"",$A356+1),"")</f>
        <v/>
      </c>
      <c r="B357" s="66" t="e">
        <f t="array" aca="1" ref="B357" ca="1">_xludf.XLOOKUP($A357,'(backend scoring)'!$V$2:$V$333,'(backend scoring)'!$A$2:$A$333,"")</f>
        <v>#NAME?</v>
      </c>
      <c r="C357" s="66" t="str">
        <f ca="1">IFERROR(VLOOKUP($B357,'Institution Evaluation'!$A$55:$F$345,2,0),IFERROR(VLOOKUP($B357,'Privacy Analyst Evaluation'!$A$46:$F$120,2,0),""))&amp;""</f>
        <v/>
      </c>
      <c r="D357" s="66" t="str">
        <f ca="1">IFERROR(VLOOKUP($B357,'Institution Evaluation'!$A$55:$F$345,3,0),IFERROR(VLOOKUP($B357,'Privacy Analyst Evaluation'!$A$46:$F$120,3,0),""))&amp;""</f>
        <v/>
      </c>
      <c r="E357" s="66" t="str">
        <f ca="1">IFERROR(VLOOKUP($B357,'Institution Evaluation'!$A$55:$F$345,4,0),IFERROR(VLOOKUP($B357,'Privacy Analyst Evaluation'!$A$46:$F$120,4,0),""))&amp;""</f>
        <v/>
      </c>
      <c r="F357" s="66" t="str">
        <f ca="1">IFERROR(VLOOKUP($B357,'Institution Evaluation'!$A$55:$F$345,6,0),IFERROR(VLOOKUP($B357,'Privacy Analyst Evaluation'!$A$46:$F$120,6,0),""))&amp;""</f>
        <v/>
      </c>
      <c r="G357" s="245"/>
      <c r="H357" s="66" t="str">
        <f>IFERROR(IF($H356+1&gt;'(backend scoring)'!$Q$335,"",$H356+1),"")</f>
        <v/>
      </c>
      <c r="I357" s="66" t="e">
        <f t="array" aca="1" ref="I357" ca="1">_xludf.XLOOKUP($H357,'(backend scoring)'!$S$2:$S$333,'(backend scoring)'!$A$2:$A$333,"")</f>
        <v>#NAME?</v>
      </c>
      <c r="J357" s="66" t="str">
        <f ca="1">IFERROR(VLOOKUP($I357,'Institution Evaluation'!$A$55:$F$345,2,0),IFERROR(VLOOKUP($I357,'Privacy Analyst Evaluation'!$A$46:$F$120,2,0),""))</f>
        <v/>
      </c>
      <c r="K357" s="66" t="str">
        <f ca="1">IFERROR(VLOOKUP($I357,'Institution Evaluation'!$A$55:$F$345,3,0),IFERROR(VLOOKUP($I357,'Privacy Analyst Evaluation'!$A$46:$F$120,3,0),""))&amp;""</f>
        <v/>
      </c>
      <c r="L357" s="66" t="str">
        <f ca="1">IFERROR(VLOOKUP($I357,'Institution Evaluation'!$A$55:$F$345,4,0),IFERROR(VLOOKUP($I357,'Privacy Analyst Evaluation'!$A$46:$F$120,4,0),""))&amp;""</f>
        <v/>
      </c>
      <c r="M357" s="66" t="str">
        <f ca="1">IFERROR(VLOOKUP($I357,'Institution Evaluation'!$A$55:$F$345,6,0),IFERROR(VLOOKUP($I357,'Privacy Analyst Evaluation'!$A$46:$F$120,6,0),""))&amp;""</f>
        <v/>
      </c>
    </row>
    <row r="358" spans="1:34" ht="15.75" customHeight="1" x14ac:dyDescent="0.2">
      <c r="A358" s="66" t="str">
        <f>IFERROR(IF($A357+1&gt;'(backend scoring)'!$T$335,"",$A357+1),"")</f>
        <v/>
      </c>
      <c r="B358" s="66" t="e">
        <f t="array" aca="1" ref="B358" ca="1">_xludf.XLOOKUP($A358,'(backend scoring)'!$V$2:$V$333,'(backend scoring)'!$A$2:$A$333,"")</f>
        <v>#NAME?</v>
      </c>
      <c r="C358" s="66" t="str">
        <f ca="1">IFERROR(VLOOKUP($B358,'Institution Evaluation'!$A$55:$F$345,2,0),IFERROR(VLOOKUP($B358,'Privacy Analyst Evaluation'!$A$46:$F$120,2,0),""))&amp;""</f>
        <v/>
      </c>
      <c r="D358" s="66" t="str">
        <f ca="1">IFERROR(VLOOKUP($B358,'Institution Evaluation'!$A$55:$F$345,3,0),IFERROR(VLOOKUP($B358,'Privacy Analyst Evaluation'!$A$46:$F$120,3,0),""))&amp;""</f>
        <v/>
      </c>
      <c r="E358" s="66" t="str">
        <f ca="1">IFERROR(VLOOKUP($B358,'Institution Evaluation'!$A$55:$F$345,4,0),IFERROR(VLOOKUP($B358,'Privacy Analyst Evaluation'!$A$46:$F$120,4,0),""))&amp;""</f>
        <v/>
      </c>
      <c r="F358" s="66" t="str">
        <f ca="1">IFERROR(VLOOKUP($B358,'Institution Evaluation'!$A$55:$F$345,6,0),IFERROR(VLOOKUP($B358,'Privacy Analyst Evaluation'!$A$46:$F$120,6,0),""))&amp;""</f>
        <v/>
      </c>
      <c r="G358" s="245"/>
      <c r="H358" s="66" t="str">
        <f>IFERROR(IF($H357+1&gt;'(backend scoring)'!$Q$335,"",$H357+1),"")</f>
        <v/>
      </c>
      <c r="I358" s="66" t="e">
        <f t="array" aca="1" ref="I358" ca="1">_xludf.XLOOKUP($H358,'(backend scoring)'!$S$2:$S$333,'(backend scoring)'!$A$2:$A$333,"")</f>
        <v>#NAME?</v>
      </c>
      <c r="J358" s="66" t="str">
        <f ca="1">IFERROR(VLOOKUP($I358,'Institution Evaluation'!$A$55:$F$345,2,0),IFERROR(VLOOKUP($I358,'Privacy Analyst Evaluation'!$A$46:$F$120,2,0),""))</f>
        <v/>
      </c>
      <c r="K358" s="66" t="str">
        <f ca="1">IFERROR(VLOOKUP($I358,'Institution Evaluation'!$A$55:$F$345,3,0),IFERROR(VLOOKUP($I358,'Privacy Analyst Evaluation'!$A$46:$F$120,3,0),""))&amp;""</f>
        <v/>
      </c>
      <c r="L358" s="66" t="str">
        <f ca="1">IFERROR(VLOOKUP($I358,'Institution Evaluation'!$A$55:$F$345,4,0),IFERROR(VLOOKUP($I358,'Privacy Analyst Evaluation'!$A$46:$F$120,4,0),""))&amp;""</f>
        <v/>
      </c>
      <c r="M358" s="66" t="str">
        <f ca="1">IFERROR(VLOOKUP($I358,'Institution Evaluation'!$A$55:$F$345,6,0),IFERROR(VLOOKUP($I358,'Privacy Analyst Evaluation'!$A$46:$F$120,6,0),""))&amp;""</f>
        <v/>
      </c>
    </row>
    <row r="359" spans="1:34" ht="15.75" customHeight="1" x14ac:dyDescent="0.2">
      <c r="A359" s="66" t="str">
        <f>IFERROR(IF($A358+1&gt;'(backend scoring)'!$T$335,"",$A358+1),"")</f>
        <v/>
      </c>
      <c r="B359" s="66" t="e">
        <f t="array" aca="1" ref="B359" ca="1">_xludf.XLOOKUP($A359,'(backend scoring)'!$V$2:$V$333,'(backend scoring)'!$A$2:$A$333,"")</f>
        <v>#NAME?</v>
      </c>
      <c r="C359" s="66" t="str">
        <f ca="1">IFERROR(VLOOKUP($B359,'Institution Evaluation'!$A$55:$F$345,2,0),IFERROR(VLOOKUP($B359,'Privacy Analyst Evaluation'!$A$46:$F$120,2,0),""))&amp;""</f>
        <v/>
      </c>
      <c r="D359" s="66" t="str">
        <f ca="1">IFERROR(VLOOKUP($B359,'Institution Evaluation'!$A$55:$F$345,3,0),IFERROR(VLOOKUP($B359,'Privacy Analyst Evaluation'!$A$46:$F$120,3,0),""))&amp;""</f>
        <v/>
      </c>
      <c r="E359" s="66" t="str">
        <f ca="1">IFERROR(VLOOKUP($B359,'Institution Evaluation'!$A$55:$F$345,4,0),IFERROR(VLOOKUP($B359,'Privacy Analyst Evaluation'!$A$46:$F$120,4,0),""))&amp;""</f>
        <v/>
      </c>
      <c r="F359" s="66" t="str">
        <f ca="1">IFERROR(VLOOKUP($B359,'Institution Evaluation'!$A$55:$F$345,6,0),IFERROR(VLOOKUP($B359,'Privacy Analyst Evaluation'!$A$46:$F$120,6,0),""))&amp;""</f>
        <v/>
      </c>
      <c r="G359" s="245"/>
      <c r="H359" s="66" t="str">
        <f>IFERROR(IF($H358+1&gt;'(backend scoring)'!$Q$335,"",$H358+1),"")</f>
        <v/>
      </c>
      <c r="I359" s="66" t="e">
        <f t="array" aca="1" ref="I359" ca="1">_xludf.XLOOKUP($H359,'(backend scoring)'!$S$2:$S$333,'(backend scoring)'!$A$2:$A$333,"")</f>
        <v>#NAME?</v>
      </c>
      <c r="J359" s="66" t="str">
        <f ca="1">IFERROR(VLOOKUP($I359,'Institution Evaluation'!$A$55:$F$345,2,0),IFERROR(VLOOKUP($I359,'Privacy Analyst Evaluation'!$A$46:$F$120,2,0),""))</f>
        <v/>
      </c>
      <c r="K359" s="66" t="str">
        <f ca="1">IFERROR(VLOOKUP($I359,'Institution Evaluation'!$A$55:$F$345,3,0),IFERROR(VLOOKUP($I359,'Privacy Analyst Evaluation'!$A$46:$F$120,3,0),""))&amp;""</f>
        <v/>
      </c>
      <c r="L359" s="66" t="str">
        <f ca="1">IFERROR(VLOOKUP($I359,'Institution Evaluation'!$A$55:$F$345,4,0),IFERROR(VLOOKUP($I359,'Privacy Analyst Evaluation'!$A$46:$F$120,4,0),""))&amp;""</f>
        <v/>
      </c>
      <c r="M359" s="66" t="str">
        <f ca="1">IFERROR(VLOOKUP($I359,'Institution Evaluation'!$A$55:$F$345,6,0),IFERROR(VLOOKUP($I359,'Privacy Analyst Evaluation'!$A$46:$F$120,6,0),""))&amp;""</f>
        <v/>
      </c>
      <c r="N359" s="58"/>
      <c r="O359" s="58"/>
      <c r="P359" s="58"/>
      <c r="Q359" s="58"/>
      <c r="R359" s="58"/>
      <c r="S359" s="58"/>
      <c r="T359" s="58"/>
      <c r="U359" s="58"/>
      <c r="V359" s="58"/>
      <c r="W359" s="58"/>
      <c r="X359" s="58"/>
      <c r="Y359" s="58"/>
      <c r="Z359" s="58"/>
      <c r="AA359" s="58"/>
      <c r="AB359" s="58"/>
      <c r="AC359" s="58"/>
      <c r="AD359" s="58"/>
      <c r="AE359" s="58"/>
      <c r="AF359" s="58"/>
      <c r="AG359" s="58"/>
      <c r="AH359" s="58"/>
    </row>
    <row r="360" spans="1:34" ht="15.75" customHeight="1" x14ac:dyDescent="0.2">
      <c r="A360" s="66" t="str">
        <f>IFERROR(IF($A359+1&gt;'(backend scoring)'!$T$335,"",$A359+1),"")</f>
        <v/>
      </c>
      <c r="B360" s="66" t="e">
        <f t="array" aca="1" ref="B360" ca="1">_xludf.XLOOKUP($A360,'(backend scoring)'!$V$2:$V$333,'(backend scoring)'!$A$2:$A$333,"")</f>
        <v>#NAME?</v>
      </c>
      <c r="C360" s="66" t="str">
        <f ca="1">IFERROR(VLOOKUP($B360,'Institution Evaluation'!$A$55:$F$345,2,0),IFERROR(VLOOKUP($B360,'Privacy Analyst Evaluation'!$A$46:$F$120,2,0),""))&amp;""</f>
        <v/>
      </c>
      <c r="D360" s="66" t="str">
        <f ca="1">IFERROR(VLOOKUP($B360,'Institution Evaluation'!$A$55:$F$345,3,0),IFERROR(VLOOKUP($B360,'Privacy Analyst Evaluation'!$A$46:$F$120,3,0),""))&amp;""</f>
        <v/>
      </c>
      <c r="E360" s="66" t="str">
        <f ca="1">IFERROR(VLOOKUP($B360,'Institution Evaluation'!$A$55:$F$345,4,0),IFERROR(VLOOKUP($B360,'Privacy Analyst Evaluation'!$A$46:$F$120,4,0),""))&amp;""</f>
        <v/>
      </c>
      <c r="F360" s="66" t="str">
        <f ca="1">IFERROR(VLOOKUP($B360,'Institution Evaluation'!$A$55:$F$345,6,0),IFERROR(VLOOKUP($B360,'Privacy Analyst Evaluation'!$A$46:$F$120,6,0),""))&amp;""</f>
        <v/>
      </c>
      <c r="G360" s="245"/>
      <c r="H360" s="66" t="str">
        <f>IFERROR(IF($H359+1&gt;'(backend scoring)'!$Q$335,"",$H359+1),"")</f>
        <v/>
      </c>
      <c r="I360" s="66" t="e">
        <f t="array" aca="1" ref="I360" ca="1">_xludf.XLOOKUP($H360,'(backend scoring)'!$S$2:$S$333,'(backend scoring)'!$A$2:$A$333,"")</f>
        <v>#NAME?</v>
      </c>
      <c r="J360" s="66" t="str">
        <f ca="1">IFERROR(VLOOKUP($I360,'Institution Evaluation'!$A$55:$F$345,2,0),IFERROR(VLOOKUP($I360,'Privacy Analyst Evaluation'!$A$46:$F$120,2,0),""))</f>
        <v/>
      </c>
      <c r="K360" s="66" t="str">
        <f ca="1">IFERROR(VLOOKUP($I360,'Institution Evaluation'!$A$55:$F$345,3,0),IFERROR(VLOOKUP($I360,'Privacy Analyst Evaluation'!$A$46:$F$120,3,0),""))&amp;""</f>
        <v/>
      </c>
      <c r="L360" s="66" t="str">
        <f ca="1">IFERROR(VLOOKUP($I360,'Institution Evaluation'!$A$55:$F$345,4,0),IFERROR(VLOOKUP($I360,'Privacy Analyst Evaluation'!$A$46:$F$120,4,0),""))&amp;""</f>
        <v/>
      </c>
      <c r="M360" s="66" t="str">
        <f ca="1">IFERROR(VLOOKUP($I360,'Institution Evaluation'!$A$55:$F$345,6,0),IFERROR(VLOOKUP($I360,'Privacy Analyst Evaluation'!$A$46:$F$120,6,0),""))&amp;""</f>
        <v/>
      </c>
      <c r="N360" s="58"/>
      <c r="O360" s="58"/>
      <c r="P360" s="58"/>
      <c r="Q360" s="58"/>
      <c r="R360" s="58"/>
      <c r="S360" s="58"/>
      <c r="T360" s="58"/>
      <c r="U360" s="58"/>
      <c r="V360" s="58"/>
      <c r="W360" s="58"/>
      <c r="X360" s="58"/>
      <c r="Y360" s="58"/>
      <c r="Z360" s="58"/>
      <c r="AA360" s="58"/>
      <c r="AB360" s="58"/>
      <c r="AC360" s="58"/>
      <c r="AD360" s="58"/>
      <c r="AE360" s="58"/>
      <c r="AF360" s="58"/>
      <c r="AG360" s="58"/>
      <c r="AH360" s="58"/>
    </row>
    <row r="361" spans="1:34" ht="15.75" customHeight="1" x14ac:dyDescent="0.2">
      <c r="A361" s="66" t="str">
        <f>IFERROR(IF($A360+1&gt;'(backend scoring)'!$T$335,"",$A360+1),"")</f>
        <v/>
      </c>
      <c r="B361" s="66" t="e">
        <f t="array" aca="1" ref="B361" ca="1">_xludf.XLOOKUP($A361,'(backend scoring)'!$V$2:$V$333,'(backend scoring)'!$A$2:$A$333,"")</f>
        <v>#NAME?</v>
      </c>
      <c r="C361" s="66" t="str">
        <f ca="1">IFERROR(VLOOKUP($B361,'Institution Evaluation'!$A$55:$F$345,2,0),IFERROR(VLOOKUP($B361,'Privacy Analyst Evaluation'!$A$46:$F$120,2,0),""))&amp;""</f>
        <v/>
      </c>
      <c r="D361" s="66" t="str">
        <f ca="1">IFERROR(VLOOKUP($B361,'Institution Evaluation'!$A$55:$F$345,3,0),IFERROR(VLOOKUP($B361,'Privacy Analyst Evaluation'!$A$46:$F$120,3,0),""))&amp;""</f>
        <v/>
      </c>
      <c r="E361" s="66" t="str">
        <f ca="1">IFERROR(VLOOKUP($B361,'Institution Evaluation'!$A$55:$F$345,4,0),IFERROR(VLOOKUP($B361,'Privacy Analyst Evaluation'!$A$46:$F$120,4,0),""))&amp;""</f>
        <v/>
      </c>
      <c r="F361" s="66" t="str">
        <f ca="1">IFERROR(VLOOKUP($B361,'Institution Evaluation'!$A$55:$F$345,6,0),IFERROR(VLOOKUP($B361,'Privacy Analyst Evaluation'!$A$46:$F$120,6,0),""))&amp;""</f>
        <v/>
      </c>
      <c r="G361" s="245"/>
      <c r="H361" s="66" t="str">
        <f>IFERROR(IF($H360+1&gt;'(backend scoring)'!$Q$335,"",$H360+1),"")</f>
        <v/>
      </c>
      <c r="I361" s="66" t="e">
        <f t="array" aca="1" ref="I361" ca="1">_xludf.XLOOKUP($H361,'(backend scoring)'!$S$2:$S$333,'(backend scoring)'!$A$2:$A$333,"")</f>
        <v>#NAME?</v>
      </c>
      <c r="J361" s="66" t="str">
        <f ca="1">IFERROR(VLOOKUP($I361,'Institution Evaluation'!$A$55:$F$345,2,0),IFERROR(VLOOKUP($I361,'Privacy Analyst Evaluation'!$A$46:$F$120,2,0),""))</f>
        <v/>
      </c>
      <c r="K361" s="66" t="str">
        <f ca="1">IFERROR(VLOOKUP($I361,'Institution Evaluation'!$A$55:$F$345,3,0),IFERROR(VLOOKUP($I361,'Privacy Analyst Evaluation'!$A$46:$F$120,3,0),""))&amp;""</f>
        <v/>
      </c>
      <c r="L361" s="66" t="str">
        <f ca="1">IFERROR(VLOOKUP($I361,'Institution Evaluation'!$A$55:$F$345,4,0),IFERROR(VLOOKUP($I361,'Privacy Analyst Evaluation'!$A$46:$F$120,4,0),""))&amp;""</f>
        <v/>
      </c>
      <c r="M361" s="66" t="str">
        <f ca="1">IFERROR(VLOOKUP($I361,'Institution Evaluation'!$A$55:$F$345,6,0),IFERROR(VLOOKUP($I361,'Privacy Analyst Evaluation'!$A$46:$F$120,6,0),""))&amp;""</f>
        <v/>
      </c>
      <c r="N361" s="58"/>
      <c r="O361" s="58"/>
      <c r="P361" s="58"/>
      <c r="Q361" s="58"/>
      <c r="R361" s="58"/>
      <c r="S361" s="58"/>
      <c r="T361" s="58"/>
      <c r="U361" s="58"/>
      <c r="V361" s="58"/>
      <c r="W361" s="58"/>
      <c r="X361" s="58"/>
      <c r="Y361" s="58"/>
      <c r="Z361" s="58"/>
      <c r="AA361" s="58"/>
      <c r="AB361" s="58"/>
      <c r="AC361" s="58"/>
      <c r="AD361" s="58"/>
      <c r="AE361" s="58"/>
      <c r="AF361" s="58"/>
      <c r="AG361" s="58"/>
      <c r="AH361" s="58"/>
    </row>
    <row r="362" spans="1:34" ht="15.75" customHeight="1" x14ac:dyDescent="0.2">
      <c r="A362" s="66" t="str">
        <f>IFERROR(IF($A361+1&gt;'(backend scoring)'!$T$335,"",$A361+1),"")</f>
        <v/>
      </c>
      <c r="B362" s="66" t="e">
        <f t="array" aca="1" ref="B362" ca="1">_xludf.XLOOKUP($A362,'(backend scoring)'!$V$2:$V$333,'(backend scoring)'!$A$2:$A$333,"")</f>
        <v>#NAME?</v>
      </c>
      <c r="C362" s="66" t="str">
        <f ca="1">IFERROR(VLOOKUP($B362,'Institution Evaluation'!$A$55:$F$345,2,0),IFERROR(VLOOKUP($B362,'Privacy Analyst Evaluation'!$A$46:$F$120,2,0),""))&amp;""</f>
        <v/>
      </c>
      <c r="D362" s="66" t="str">
        <f ca="1">IFERROR(VLOOKUP($B362,'Institution Evaluation'!$A$55:$F$345,3,0),IFERROR(VLOOKUP($B362,'Privacy Analyst Evaluation'!$A$46:$F$120,3,0),""))&amp;""</f>
        <v/>
      </c>
      <c r="E362" s="66" t="str">
        <f ca="1">IFERROR(VLOOKUP($B362,'Institution Evaluation'!$A$55:$F$345,4,0),IFERROR(VLOOKUP($B362,'Privacy Analyst Evaluation'!$A$46:$F$120,4,0),""))&amp;""</f>
        <v/>
      </c>
      <c r="F362" s="66" t="str">
        <f ca="1">IFERROR(VLOOKUP($B362,'Institution Evaluation'!$A$55:$F$345,6,0),IFERROR(VLOOKUP($B362,'Privacy Analyst Evaluation'!$A$46:$F$120,6,0),""))&amp;""</f>
        <v/>
      </c>
      <c r="G362" s="245"/>
      <c r="H362" s="66" t="str">
        <f>IFERROR(IF($H361+1&gt;'(backend scoring)'!$Q$335,"",$H361+1),"")</f>
        <v/>
      </c>
      <c r="I362" s="66" t="e">
        <f t="array" aca="1" ref="I362" ca="1">_xludf.XLOOKUP($H362,'(backend scoring)'!$S$2:$S$333,'(backend scoring)'!$A$2:$A$333,"")</f>
        <v>#NAME?</v>
      </c>
      <c r="J362" s="66" t="str">
        <f ca="1">IFERROR(VLOOKUP($I362,'Institution Evaluation'!$A$55:$F$345,2,0),IFERROR(VLOOKUP($I362,'Privacy Analyst Evaluation'!$A$46:$F$120,2,0),""))</f>
        <v/>
      </c>
      <c r="K362" s="66" t="str">
        <f ca="1">IFERROR(VLOOKUP($I362,'Institution Evaluation'!$A$55:$F$345,3,0),IFERROR(VLOOKUP($I362,'Privacy Analyst Evaluation'!$A$46:$F$120,3,0),""))&amp;""</f>
        <v/>
      </c>
      <c r="L362" s="66" t="str">
        <f ca="1">IFERROR(VLOOKUP($I362,'Institution Evaluation'!$A$55:$F$345,4,0),IFERROR(VLOOKUP($I362,'Privacy Analyst Evaluation'!$A$46:$F$120,4,0),""))&amp;""</f>
        <v/>
      </c>
      <c r="M362" s="66" t="str">
        <f ca="1">IFERROR(VLOOKUP($I362,'Institution Evaluation'!$A$55:$F$345,6,0),IFERROR(VLOOKUP($I362,'Privacy Analyst Evaluation'!$A$46:$F$120,6,0),""))&amp;""</f>
        <v/>
      </c>
      <c r="N362" s="58"/>
      <c r="O362" s="58"/>
      <c r="P362" s="58"/>
      <c r="Q362" s="58"/>
      <c r="R362" s="58"/>
      <c r="S362" s="58"/>
      <c r="T362" s="58"/>
      <c r="U362" s="58"/>
      <c r="V362" s="58"/>
      <c r="W362" s="58"/>
      <c r="X362" s="58"/>
      <c r="Y362" s="58"/>
      <c r="Z362" s="58"/>
      <c r="AA362" s="58"/>
      <c r="AB362" s="58"/>
      <c r="AC362" s="58"/>
      <c r="AD362" s="58"/>
      <c r="AE362" s="58"/>
      <c r="AF362" s="58"/>
      <c r="AG362" s="58"/>
      <c r="AH362" s="58"/>
    </row>
    <row r="363" spans="1:34" ht="15.75" customHeight="1" x14ac:dyDescent="0.2">
      <c r="A363" s="66" t="str">
        <f>IFERROR(IF($A362+1&gt;'(backend scoring)'!$T$335,"",$A362+1),"")</f>
        <v/>
      </c>
      <c r="B363" s="66" t="e">
        <f t="array" aca="1" ref="B363" ca="1">_xludf.XLOOKUP($A363,'(backend scoring)'!$V$2:$V$333,'(backend scoring)'!$A$2:$A$333,"")</f>
        <v>#NAME?</v>
      </c>
      <c r="C363" s="66" t="str">
        <f ca="1">IFERROR(VLOOKUP($B363,'Institution Evaluation'!$A$55:$F$345,2,0),IFERROR(VLOOKUP($B363,'Privacy Analyst Evaluation'!$A$46:$F$120,2,0),""))&amp;""</f>
        <v/>
      </c>
      <c r="D363" s="66" t="str">
        <f ca="1">IFERROR(VLOOKUP($B363,'Institution Evaluation'!$A$55:$F$345,3,0),IFERROR(VLOOKUP($B363,'Privacy Analyst Evaluation'!$A$46:$F$120,3,0),""))&amp;""</f>
        <v/>
      </c>
      <c r="E363" s="66" t="str">
        <f ca="1">IFERROR(VLOOKUP($B363,'Institution Evaluation'!$A$55:$F$345,4,0),IFERROR(VLOOKUP($B363,'Privacy Analyst Evaluation'!$A$46:$F$120,4,0),""))&amp;""</f>
        <v/>
      </c>
      <c r="F363" s="66" t="str">
        <f ca="1">IFERROR(VLOOKUP($B363,'Institution Evaluation'!$A$55:$F$345,6,0),IFERROR(VLOOKUP($B363,'Privacy Analyst Evaluation'!$A$46:$F$120,6,0),""))&amp;""</f>
        <v/>
      </c>
      <c r="G363" s="245"/>
      <c r="H363" s="66" t="str">
        <f>IFERROR(IF($H362+1&gt;'(backend scoring)'!$Q$335,"",$H362+1),"")</f>
        <v/>
      </c>
      <c r="I363" s="66" t="e">
        <f t="array" aca="1" ref="I363" ca="1">_xludf.XLOOKUP($H363,'(backend scoring)'!$S$2:$S$333,'(backend scoring)'!$A$2:$A$333,"")</f>
        <v>#NAME?</v>
      </c>
      <c r="J363" s="66" t="str">
        <f ca="1">IFERROR(VLOOKUP($I363,'Institution Evaluation'!$A$55:$F$345,2,0),IFERROR(VLOOKUP($I363,'Privacy Analyst Evaluation'!$A$46:$F$120,2,0),""))</f>
        <v/>
      </c>
      <c r="K363" s="66" t="str">
        <f ca="1">IFERROR(VLOOKUP($I363,'Institution Evaluation'!$A$55:$F$345,3,0),IFERROR(VLOOKUP($I363,'Privacy Analyst Evaluation'!$A$46:$F$120,3,0),""))&amp;""</f>
        <v/>
      </c>
      <c r="L363" s="66" t="str">
        <f ca="1">IFERROR(VLOOKUP($I363,'Institution Evaluation'!$A$55:$F$345,4,0),IFERROR(VLOOKUP($I363,'Privacy Analyst Evaluation'!$A$46:$F$120,4,0),""))&amp;""</f>
        <v/>
      </c>
      <c r="M363" s="66" t="str">
        <f ca="1">IFERROR(VLOOKUP($I363,'Institution Evaluation'!$A$55:$F$345,6,0),IFERROR(VLOOKUP($I363,'Privacy Analyst Evaluation'!$A$46:$F$120,6,0),""))&amp;""</f>
        <v/>
      </c>
      <c r="N363" s="58"/>
      <c r="O363" s="58"/>
      <c r="P363" s="58"/>
      <c r="Q363" s="58"/>
      <c r="R363" s="58"/>
      <c r="S363" s="58"/>
      <c r="T363" s="58"/>
      <c r="U363" s="58"/>
      <c r="V363" s="58"/>
      <c r="W363" s="58"/>
      <c r="X363" s="58"/>
      <c r="Y363" s="58"/>
      <c r="Z363" s="58"/>
      <c r="AA363" s="58"/>
      <c r="AB363" s="58"/>
      <c r="AC363" s="58"/>
      <c r="AD363" s="58"/>
      <c r="AE363" s="58"/>
      <c r="AF363" s="58"/>
      <c r="AG363" s="58"/>
      <c r="AH363" s="58"/>
    </row>
    <row r="364" spans="1:34" ht="15.75" customHeight="1" x14ac:dyDescent="0.2">
      <c r="A364" s="66" t="str">
        <f>IFERROR(IF($A363+1&gt;'(backend scoring)'!$T$335,"",$A363+1),"")</f>
        <v/>
      </c>
      <c r="B364" s="66" t="e">
        <f t="array" aca="1" ref="B364" ca="1">_xludf.XLOOKUP($A364,'(backend scoring)'!$V$2:$V$333,'(backend scoring)'!$A$2:$A$333,"")</f>
        <v>#NAME?</v>
      </c>
      <c r="C364" s="66" t="str">
        <f ca="1">IFERROR(VLOOKUP($B364,'Institution Evaluation'!$A$55:$F$345,2,0),IFERROR(VLOOKUP($B364,'Privacy Analyst Evaluation'!$A$46:$F$120,2,0),""))&amp;""</f>
        <v/>
      </c>
      <c r="D364" s="66" t="str">
        <f ca="1">IFERROR(VLOOKUP($B364,'Institution Evaluation'!$A$55:$F$345,3,0),IFERROR(VLOOKUP($B364,'Privacy Analyst Evaluation'!$A$46:$F$120,3,0),""))&amp;""</f>
        <v/>
      </c>
      <c r="E364" s="66" t="str">
        <f ca="1">IFERROR(VLOOKUP($B364,'Institution Evaluation'!$A$55:$F$345,4,0),IFERROR(VLOOKUP($B364,'Privacy Analyst Evaluation'!$A$46:$F$120,4,0),""))&amp;""</f>
        <v/>
      </c>
      <c r="F364" s="66" t="str">
        <f ca="1">IFERROR(VLOOKUP($B364,'Institution Evaluation'!$A$55:$F$345,6,0),IFERROR(VLOOKUP($B364,'Privacy Analyst Evaluation'!$A$46:$F$120,6,0),""))&amp;""</f>
        <v/>
      </c>
      <c r="G364" s="245"/>
      <c r="H364" s="66" t="str">
        <f>IFERROR(IF($H363+1&gt;'(backend scoring)'!$Q$335,"",$H363+1),"")</f>
        <v/>
      </c>
      <c r="I364" s="66" t="e">
        <f t="array" aca="1" ref="I364" ca="1">_xludf.XLOOKUP($H364,'(backend scoring)'!$S$2:$S$333,'(backend scoring)'!$A$2:$A$333,"")</f>
        <v>#NAME?</v>
      </c>
      <c r="J364" s="66" t="str">
        <f ca="1">IFERROR(VLOOKUP($I364,'Institution Evaluation'!$A$55:$F$345,2,0),IFERROR(VLOOKUP($I364,'Privacy Analyst Evaluation'!$A$46:$F$120,2,0),""))</f>
        <v/>
      </c>
      <c r="K364" s="66" t="str">
        <f ca="1">IFERROR(VLOOKUP($I364,'Institution Evaluation'!$A$55:$F$345,3,0),IFERROR(VLOOKUP($I364,'Privacy Analyst Evaluation'!$A$46:$F$120,3,0),""))&amp;""</f>
        <v/>
      </c>
      <c r="L364" s="66" t="str">
        <f ca="1">IFERROR(VLOOKUP($I364,'Institution Evaluation'!$A$55:$F$345,4,0),IFERROR(VLOOKUP($I364,'Privacy Analyst Evaluation'!$A$46:$F$120,4,0),""))&amp;""</f>
        <v/>
      </c>
      <c r="M364" s="66" t="str">
        <f ca="1">IFERROR(VLOOKUP($I364,'Institution Evaluation'!$A$55:$F$345,6,0),IFERROR(VLOOKUP($I364,'Privacy Analyst Evaluation'!$A$46:$F$120,6,0),""))&amp;""</f>
        <v/>
      </c>
      <c r="N364" s="58"/>
      <c r="O364" s="58"/>
      <c r="P364" s="58"/>
      <c r="Q364" s="58"/>
      <c r="R364" s="58"/>
      <c r="S364" s="58"/>
      <c r="T364" s="58"/>
      <c r="U364" s="58"/>
      <c r="V364" s="58"/>
      <c r="W364" s="58"/>
      <c r="X364" s="58"/>
      <c r="Y364" s="58"/>
      <c r="Z364" s="58"/>
      <c r="AA364" s="58"/>
      <c r="AB364" s="58"/>
      <c r="AC364" s="58"/>
      <c r="AD364" s="58"/>
      <c r="AE364" s="58"/>
      <c r="AF364" s="58"/>
      <c r="AG364" s="58"/>
      <c r="AH364" s="58"/>
    </row>
    <row r="365" spans="1:34" ht="15.75" customHeight="1" x14ac:dyDescent="0.2">
      <c r="A365" s="66" t="str">
        <f>IFERROR(IF($A364+1&gt;'(backend scoring)'!$T$335,"",$A364+1),"")</f>
        <v/>
      </c>
      <c r="B365" s="66" t="e">
        <f t="array" aca="1" ref="B365" ca="1">_xludf.XLOOKUP($A365,'(backend scoring)'!$V$2:$V$333,'(backend scoring)'!$A$2:$A$333,"")</f>
        <v>#NAME?</v>
      </c>
      <c r="C365" s="66" t="str">
        <f ca="1">IFERROR(VLOOKUP($B365,'Institution Evaluation'!$A$55:$F$345,2,0),IFERROR(VLOOKUP($B365,'Privacy Analyst Evaluation'!$A$46:$F$120,2,0),""))&amp;""</f>
        <v/>
      </c>
      <c r="D365" s="66" t="str">
        <f ca="1">IFERROR(VLOOKUP($B365,'Institution Evaluation'!$A$55:$F$345,3,0),IFERROR(VLOOKUP($B365,'Privacy Analyst Evaluation'!$A$46:$F$120,3,0),""))&amp;""</f>
        <v/>
      </c>
      <c r="E365" s="66" t="str">
        <f ca="1">IFERROR(VLOOKUP($B365,'Institution Evaluation'!$A$55:$F$345,4,0),IFERROR(VLOOKUP($B365,'Privacy Analyst Evaluation'!$A$46:$F$120,4,0),""))&amp;""</f>
        <v/>
      </c>
      <c r="F365" s="66" t="str">
        <f ca="1">IFERROR(VLOOKUP($B365,'Institution Evaluation'!$A$55:$F$345,6,0),IFERROR(VLOOKUP($B365,'Privacy Analyst Evaluation'!$A$46:$F$120,6,0),""))&amp;""</f>
        <v/>
      </c>
      <c r="G365" s="245"/>
      <c r="H365" s="66" t="str">
        <f>IFERROR(IF($H364+1&gt;'(backend scoring)'!$Q$335,"",$H364+1),"")</f>
        <v/>
      </c>
      <c r="I365" s="66" t="e">
        <f t="array" aca="1" ref="I365" ca="1">_xludf.XLOOKUP($H365,'(backend scoring)'!$S$2:$S$333,'(backend scoring)'!$A$2:$A$333,"")</f>
        <v>#NAME?</v>
      </c>
      <c r="J365" s="66" t="str">
        <f ca="1">IFERROR(VLOOKUP($I365,'Institution Evaluation'!$A$55:$F$345,2,0),IFERROR(VLOOKUP($I365,'Privacy Analyst Evaluation'!$A$46:$F$120,2,0),""))</f>
        <v/>
      </c>
      <c r="K365" s="66" t="str">
        <f ca="1">IFERROR(VLOOKUP($I365,'Institution Evaluation'!$A$55:$F$345,3,0),IFERROR(VLOOKUP($I365,'Privacy Analyst Evaluation'!$A$46:$F$120,3,0),""))&amp;""</f>
        <v/>
      </c>
      <c r="L365" s="66" t="str">
        <f ca="1">IFERROR(VLOOKUP($I365,'Institution Evaluation'!$A$55:$F$345,4,0),IFERROR(VLOOKUP($I365,'Privacy Analyst Evaluation'!$A$46:$F$120,4,0),""))&amp;""</f>
        <v/>
      </c>
      <c r="M365" s="66" t="str">
        <f ca="1">IFERROR(VLOOKUP($I365,'Institution Evaluation'!$A$55:$F$345,6,0),IFERROR(VLOOKUP($I365,'Privacy Analyst Evaluation'!$A$46:$F$120,6,0),""))&amp;""</f>
        <v/>
      </c>
      <c r="N365" s="58"/>
      <c r="O365" s="58"/>
      <c r="P365" s="58"/>
      <c r="Q365" s="58"/>
      <c r="R365" s="58"/>
      <c r="S365" s="58"/>
      <c r="T365" s="58"/>
      <c r="U365" s="58"/>
      <c r="V365" s="58"/>
      <c r="W365" s="58"/>
      <c r="X365" s="58"/>
      <c r="Y365" s="58"/>
      <c r="Z365" s="58"/>
      <c r="AA365" s="58"/>
      <c r="AB365" s="58"/>
      <c r="AC365" s="58"/>
      <c r="AD365" s="58"/>
      <c r="AE365" s="58"/>
      <c r="AF365" s="58"/>
      <c r="AG365" s="58"/>
      <c r="AH365" s="58"/>
    </row>
    <row r="366" spans="1:34" ht="15.75" customHeight="1" x14ac:dyDescent="0.2">
      <c r="A366" s="66" t="str">
        <f>IFERROR(IF($A365+1&gt;'(backend scoring)'!$T$335,"",$A365+1),"")</f>
        <v/>
      </c>
      <c r="B366" s="66" t="e">
        <f t="array" aca="1" ref="B366" ca="1">_xludf.XLOOKUP($A366,'(backend scoring)'!$V$2:$V$333,'(backend scoring)'!$A$2:$A$333,"")</f>
        <v>#NAME?</v>
      </c>
      <c r="C366" s="66" t="str">
        <f ca="1">IFERROR(VLOOKUP($B366,'Institution Evaluation'!$A$55:$F$345,2,0),IFERROR(VLOOKUP($B366,'Privacy Analyst Evaluation'!$A$46:$F$120,2,0),""))&amp;""</f>
        <v/>
      </c>
      <c r="D366" s="66" t="str">
        <f ca="1">IFERROR(VLOOKUP($B366,'Institution Evaluation'!$A$55:$F$345,3,0),IFERROR(VLOOKUP($B366,'Privacy Analyst Evaluation'!$A$46:$F$120,3,0),""))&amp;""</f>
        <v/>
      </c>
      <c r="E366" s="66" t="str">
        <f ca="1">IFERROR(VLOOKUP($B366,'Institution Evaluation'!$A$55:$F$345,4,0),IFERROR(VLOOKUP($B366,'Privacy Analyst Evaluation'!$A$46:$F$120,4,0),""))&amp;""</f>
        <v/>
      </c>
      <c r="F366" s="66" t="str">
        <f ca="1">IFERROR(VLOOKUP($B366,'Institution Evaluation'!$A$55:$F$345,6,0),IFERROR(VLOOKUP($B366,'Privacy Analyst Evaluation'!$A$46:$F$120,6,0),""))&amp;""</f>
        <v/>
      </c>
      <c r="G366" s="245"/>
      <c r="H366" s="66" t="str">
        <f>IFERROR(IF($H365+1&gt;'(backend scoring)'!$Q$335,"",$H365+1),"")</f>
        <v/>
      </c>
      <c r="I366" s="66" t="e">
        <f t="array" aca="1" ref="I366" ca="1">_xludf.XLOOKUP($H366,'(backend scoring)'!$S$2:$S$333,'(backend scoring)'!$A$2:$A$333,"")</f>
        <v>#NAME?</v>
      </c>
      <c r="J366" s="66" t="str">
        <f ca="1">IFERROR(VLOOKUP($I366,'Institution Evaluation'!$A$55:$F$345,2,0),IFERROR(VLOOKUP($I366,'Privacy Analyst Evaluation'!$A$46:$F$120,2,0),""))</f>
        <v/>
      </c>
      <c r="K366" s="66" t="str">
        <f ca="1">IFERROR(VLOOKUP($I366,'Institution Evaluation'!$A$55:$F$345,3,0),IFERROR(VLOOKUP($I366,'Privacy Analyst Evaluation'!$A$46:$F$120,3,0),""))&amp;""</f>
        <v/>
      </c>
      <c r="L366" s="66" t="str">
        <f ca="1">IFERROR(VLOOKUP($I366,'Institution Evaluation'!$A$55:$F$345,4,0),IFERROR(VLOOKUP($I366,'Privacy Analyst Evaluation'!$A$46:$F$120,4,0),""))&amp;""</f>
        <v/>
      </c>
      <c r="M366" s="66" t="str">
        <f ca="1">IFERROR(VLOOKUP($I366,'Institution Evaluation'!$A$55:$F$345,6,0),IFERROR(VLOOKUP($I366,'Privacy Analyst Evaluation'!$A$46:$F$120,6,0),""))&amp;""</f>
        <v/>
      </c>
      <c r="N366" s="58"/>
      <c r="O366" s="58"/>
      <c r="P366" s="58"/>
      <c r="Q366" s="58"/>
      <c r="R366" s="58"/>
      <c r="S366" s="58"/>
      <c r="T366" s="58"/>
      <c r="U366" s="58"/>
      <c r="V366" s="58"/>
      <c r="W366" s="58"/>
      <c r="X366" s="58"/>
      <c r="Y366" s="58"/>
      <c r="Z366" s="58"/>
      <c r="AA366" s="58"/>
      <c r="AB366" s="58"/>
      <c r="AC366" s="58"/>
      <c r="AD366" s="58"/>
      <c r="AE366" s="58"/>
      <c r="AF366" s="58"/>
      <c r="AG366" s="58"/>
      <c r="AH366" s="58"/>
    </row>
    <row r="367" spans="1:34" ht="15.75" customHeight="1" x14ac:dyDescent="0.2">
      <c r="A367" s="66" t="str">
        <f>IFERROR(IF($A366+1&gt;'(backend scoring)'!$T$335,"",$A366+1),"")</f>
        <v/>
      </c>
      <c r="B367" s="66" t="e">
        <f t="array" aca="1" ref="B367" ca="1">_xludf.XLOOKUP($A367,'(backend scoring)'!$V$2:$V$333,'(backend scoring)'!$A$2:$A$333,"")</f>
        <v>#NAME?</v>
      </c>
      <c r="C367" s="66" t="str">
        <f ca="1">IFERROR(VLOOKUP($B367,'Institution Evaluation'!$A$55:$F$345,2,0),IFERROR(VLOOKUP($B367,'Privacy Analyst Evaluation'!$A$46:$F$120,2,0),""))&amp;""</f>
        <v/>
      </c>
      <c r="D367" s="66" t="str">
        <f ca="1">IFERROR(VLOOKUP($B367,'Institution Evaluation'!$A$55:$F$345,3,0),IFERROR(VLOOKUP($B367,'Privacy Analyst Evaluation'!$A$46:$F$120,3,0),""))&amp;""</f>
        <v/>
      </c>
      <c r="E367" s="66" t="str">
        <f ca="1">IFERROR(VLOOKUP($B367,'Institution Evaluation'!$A$55:$F$345,4,0),IFERROR(VLOOKUP($B367,'Privacy Analyst Evaluation'!$A$46:$F$120,4,0),""))&amp;""</f>
        <v/>
      </c>
      <c r="F367" s="66" t="str">
        <f ca="1">IFERROR(VLOOKUP($B367,'Institution Evaluation'!$A$55:$F$345,6,0),IFERROR(VLOOKUP($B367,'Privacy Analyst Evaluation'!$A$46:$F$120,6,0),""))&amp;""</f>
        <v/>
      </c>
      <c r="G367" s="245"/>
      <c r="H367" s="66" t="str">
        <f>IFERROR(IF($H366+1&gt;'(backend scoring)'!$Q$335,"",$H366+1),"")</f>
        <v/>
      </c>
      <c r="I367" s="66" t="e">
        <f t="array" aca="1" ref="I367" ca="1">_xludf.XLOOKUP($H367,'(backend scoring)'!$S$2:$S$333,'(backend scoring)'!$A$2:$A$333,"")</f>
        <v>#NAME?</v>
      </c>
      <c r="J367" s="66" t="str">
        <f ca="1">IFERROR(VLOOKUP($I367,'Institution Evaluation'!$A$55:$F$345,2,0),IFERROR(VLOOKUP($I367,'Privacy Analyst Evaluation'!$A$46:$F$120,2,0),""))</f>
        <v/>
      </c>
      <c r="K367" s="66" t="str">
        <f ca="1">IFERROR(VLOOKUP($I367,'Institution Evaluation'!$A$55:$F$345,3,0),IFERROR(VLOOKUP($I367,'Privacy Analyst Evaluation'!$A$46:$F$120,3,0),""))&amp;""</f>
        <v/>
      </c>
      <c r="L367" s="66" t="str">
        <f ca="1">IFERROR(VLOOKUP($I367,'Institution Evaluation'!$A$55:$F$345,4,0),IFERROR(VLOOKUP($I367,'Privacy Analyst Evaluation'!$A$46:$F$120,4,0),""))&amp;""</f>
        <v/>
      </c>
      <c r="M367" s="66" t="str">
        <f ca="1">IFERROR(VLOOKUP($I367,'Institution Evaluation'!$A$55:$F$345,6,0),IFERROR(VLOOKUP($I367,'Privacy Analyst Evaluation'!$A$46:$F$120,6,0),""))&amp;""</f>
        <v/>
      </c>
      <c r="N367" s="58"/>
      <c r="O367" s="58"/>
      <c r="P367" s="58"/>
      <c r="Q367" s="58"/>
      <c r="R367" s="58"/>
      <c r="S367" s="58"/>
      <c r="T367" s="58"/>
      <c r="U367" s="58"/>
      <c r="V367" s="58"/>
      <c r="W367" s="58"/>
      <c r="X367" s="58"/>
      <c r="Y367" s="58"/>
      <c r="Z367" s="58"/>
      <c r="AA367" s="58"/>
      <c r="AB367" s="58"/>
      <c r="AC367" s="58"/>
      <c r="AD367" s="58"/>
      <c r="AE367" s="58"/>
      <c r="AF367" s="58"/>
      <c r="AG367" s="58"/>
      <c r="AH367" s="58"/>
    </row>
    <row r="368" spans="1:34" ht="15.75" customHeight="1" x14ac:dyDescent="0.2">
      <c r="A368" s="66" t="str">
        <f>IFERROR(IF($A367+1&gt;'(backend scoring)'!$T$335,"",$A367+1),"")</f>
        <v/>
      </c>
      <c r="B368" s="66" t="e">
        <f t="array" aca="1" ref="B368" ca="1">_xludf.XLOOKUP($A368,'(backend scoring)'!$V$2:$V$333,'(backend scoring)'!$A$2:$A$333,"")</f>
        <v>#NAME?</v>
      </c>
      <c r="C368" s="66" t="str">
        <f ca="1">IFERROR(VLOOKUP($B368,'Institution Evaluation'!$A$55:$F$345,2,0),IFERROR(VLOOKUP($B368,'Privacy Analyst Evaluation'!$A$46:$F$120,2,0),""))&amp;""</f>
        <v/>
      </c>
      <c r="D368" s="66" t="str">
        <f ca="1">IFERROR(VLOOKUP($B368,'Institution Evaluation'!$A$55:$F$345,3,0),IFERROR(VLOOKUP($B368,'Privacy Analyst Evaluation'!$A$46:$F$120,3,0),""))&amp;""</f>
        <v/>
      </c>
      <c r="E368" s="66" t="str">
        <f ca="1">IFERROR(VLOOKUP($B368,'Institution Evaluation'!$A$55:$F$345,4,0),IFERROR(VLOOKUP($B368,'Privacy Analyst Evaluation'!$A$46:$F$120,4,0),""))&amp;""</f>
        <v/>
      </c>
      <c r="F368" s="66" t="str">
        <f ca="1">IFERROR(VLOOKUP($B368,'Institution Evaluation'!$A$55:$F$345,6,0),IFERROR(VLOOKUP($B368,'Privacy Analyst Evaluation'!$A$46:$F$120,6,0),""))&amp;""</f>
        <v/>
      </c>
      <c r="G368" s="245"/>
      <c r="H368" s="66" t="str">
        <f>IFERROR(IF($H367+1&gt;'(backend scoring)'!$Q$335,"",$H367+1),"")</f>
        <v/>
      </c>
      <c r="I368" s="66" t="e">
        <f t="array" aca="1" ref="I368" ca="1">_xludf.XLOOKUP($H368,'(backend scoring)'!$S$2:$S$333,'(backend scoring)'!$A$2:$A$333,"")</f>
        <v>#NAME?</v>
      </c>
      <c r="J368" s="66" t="str">
        <f ca="1">IFERROR(VLOOKUP($I368,'Institution Evaluation'!$A$55:$F$345,2,0),IFERROR(VLOOKUP($I368,'Privacy Analyst Evaluation'!$A$46:$F$120,2,0),""))</f>
        <v/>
      </c>
      <c r="K368" s="66" t="str">
        <f ca="1">IFERROR(VLOOKUP($I368,'Institution Evaluation'!$A$55:$F$345,3,0),IFERROR(VLOOKUP($I368,'Privacy Analyst Evaluation'!$A$46:$F$120,3,0),""))&amp;""</f>
        <v/>
      </c>
      <c r="L368" s="66" t="str">
        <f ca="1">IFERROR(VLOOKUP($I368,'Institution Evaluation'!$A$55:$F$345,4,0),IFERROR(VLOOKUP($I368,'Privacy Analyst Evaluation'!$A$46:$F$120,4,0),""))&amp;""</f>
        <v/>
      </c>
      <c r="M368" s="66" t="str">
        <f ca="1">IFERROR(VLOOKUP($I368,'Institution Evaluation'!$A$55:$F$345,6,0),IFERROR(VLOOKUP($I368,'Privacy Analyst Evaluation'!$A$46:$F$120,6,0),""))&amp;""</f>
        <v/>
      </c>
      <c r="N368" s="49" t="s">
        <v>31</v>
      </c>
      <c r="O368" s="58"/>
      <c r="P368" s="58"/>
      <c r="Q368" s="58"/>
      <c r="R368" s="58"/>
      <c r="S368" s="58"/>
      <c r="T368" s="58"/>
      <c r="U368" s="58"/>
      <c r="V368" s="58"/>
      <c r="W368" s="58"/>
      <c r="X368" s="58"/>
      <c r="Y368" s="58"/>
      <c r="Z368" s="58"/>
      <c r="AA368" s="58"/>
      <c r="AB368" s="58"/>
      <c r="AC368" s="58"/>
      <c r="AD368" s="58"/>
      <c r="AE368" s="58"/>
      <c r="AF368" s="58"/>
      <c r="AG368" s="58"/>
      <c r="AH368" s="58"/>
    </row>
    <row r="369" spans="1:34" ht="15.75" customHeight="1" x14ac:dyDescent="0.2">
      <c r="A369" s="92" t="s">
        <v>468</v>
      </c>
      <c r="B369" s="92" t="s">
        <v>468</v>
      </c>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row>
    <row r="370" spans="1:34" ht="15.75" hidden="1" customHeight="1" x14ac:dyDescent="0.2">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row>
    <row r="371" spans="1:34" ht="15.75" hidden="1" customHeight="1" x14ac:dyDescent="0.2">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row>
    <row r="372" spans="1:34" ht="15.75" hidden="1" customHeight="1" x14ac:dyDescent="0.2">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row>
    <row r="373" spans="1:34" ht="15.75" hidden="1" customHeight="1" x14ac:dyDescent="0.2">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row>
    <row r="374" spans="1:34" ht="15.75" hidden="1" customHeight="1" x14ac:dyDescent="0.2">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row>
    <row r="375" spans="1:34" ht="15.75" hidden="1" customHeight="1" x14ac:dyDescent="0.2">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row>
    <row r="376" spans="1:34" ht="15.75" hidden="1" customHeight="1" x14ac:dyDescent="0.2">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row>
    <row r="377" spans="1:34" ht="15.75" hidden="1" customHeight="1" x14ac:dyDescent="0.2">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row>
    <row r="378" spans="1:34" ht="15.75" hidden="1" customHeight="1" x14ac:dyDescent="0.2">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row>
    <row r="379" spans="1:34" ht="15.75" hidden="1" customHeight="1" x14ac:dyDescent="0.2">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row>
    <row r="380" spans="1:34" ht="15.75" hidden="1" customHeight="1" x14ac:dyDescent="0.2">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row>
    <row r="381" spans="1:34" ht="15.75" hidden="1" customHeight="1" x14ac:dyDescent="0.2">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row>
    <row r="382" spans="1:34" ht="15.75" hidden="1" customHeight="1" x14ac:dyDescent="0.2">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row>
    <row r="383" spans="1:34" ht="15.75" hidden="1" customHeight="1" x14ac:dyDescent="0.2">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row>
    <row r="384" spans="1:34" ht="15.75" hidden="1" customHeight="1" x14ac:dyDescent="0.2">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row>
    <row r="385" spans="3:34" ht="15.75" hidden="1" customHeight="1" x14ac:dyDescent="0.2">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row>
    <row r="386" spans="3:34" ht="15.75" hidden="1" customHeight="1" x14ac:dyDescent="0.2">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row>
    <row r="387" spans="3:34" ht="15.75" hidden="1" customHeight="1" x14ac:dyDescent="0.2">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row>
    <row r="388" spans="3:34" ht="15.75" hidden="1" customHeight="1" x14ac:dyDescent="0.2">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row>
    <row r="389" spans="3:34" ht="15.75" hidden="1" customHeight="1" x14ac:dyDescent="0.2">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row>
    <row r="390" spans="3:34" ht="15.75" hidden="1" customHeight="1" x14ac:dyDescent="0.2">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row>
    <row r="391" spans="3:34" ht="15.75" hidden="1" customHeight="1" x14ac:dyDescent="0.2">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row>
    <row r="392" spans="3:34" ht="15.75" hidden="1" customHeight="1" x14ac:dyDescent="0.2">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row>
    <row r="393" spans="3:34" ht="15.75" hidden="1" customHeight="1" x14ac:dyDescent="0.2">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row>
    <row r="394" spans="3:34" ht="15.75" hidden="1" customHeight="1" x14ac:dyDescent="0.2">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row>
    <row r="395" spans="3:34" ht="15.75" hidden="1" customHeight="1" x14ac:dyDescent="0.2">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row>
    <row r="396" spans="3:34" ht="15.75" hidden="1" customHeight="1" x14ac:dyDescent="0.2">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row>
    <row r="397" spans="3:34" ht="15.75" hidden="1" customHeight="1" x14ac:dyDescent="0.2">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row>
    <row r="398" spans="3:34" ht="15.75" hidden="1" customHeight="1" x14ac:dyDescent="0.2">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row>
    <row r="399" spans="3:34" ht="15.75" hidden="1" customHeight="1" x14ac:dyDescent="0.2">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row>
    <row r="400" spans="3:34" ht="15.75" hidden="1" customHeight="1" x14ac:dyDescent="0.2">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row>
    <row r="401" spans="3:34" ht="15.75" hidden="1" customHeight="1" x14ac:dyDescent="0.2">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row>
    <row r="402" spans="3:34" ht="15.75" hidden="1" customHeight="1" x14ac:dyDescent="0.2">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row>
    <row r="403" spans="3:34" ht="15.75" hidden="1" customHeight="1" x14ac:dyDescent="0.2">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row>
    <row r="404" spans="3:34" ht="15.75" hidden="1" customHeight="1" x14ac:dyDescent="0.2">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row>
    <row r="405" spans="3:34" ht="15.75" hidden="1" customHeight="1" x14ac:dyDescent="0.2">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row>
    <row r="406" spans="3:34" ht="15.75" hidden="1" customHeight="1" x14ac:dyDescent="0.2">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row>
    <row r="407" spans="3:34" ht="15.75" hidden="1" customHeight="1" x14ac:dyDescent="0.2">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row>
    <row r="408" spans="3:34" ht="15.75" hidden="1" customHeight="1" x14ac:dyDescent="0.2">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row>
    <row r="409" spans="3:34" ht="15.75" hidden="1" customHeight="1" x14ac:dyDescent="0.2">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row>
    <row r="410" spans="3:34" ht="15.75" hidden="1" customHeight="1" x14ac:dyDescent="0.2">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row>
    <row r="411" spans="3:34" ht="15.75" hidden="1" customHeight="1" x14ac:dyDescent="0.2">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row>
    <row r="412" spans="3:34" ht="15.75" hidden="1" customHeight="1" x14ac:dyDescent="0.2">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row>
    <row r="413" spans="3:34" ht="15.75" hidden="1" customHeight="1" x14ac:dyDescent="0.2">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row>
    <row r="414" spans="3:34" ht="15.75" hidden="1" customHeight="1" x14ac:dyDescent="0.2">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row>
    <row r="415" spans="3:34" ht="15.75" hidden="1" customHeight="1" x14ac:dyDescent="0.2">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row>
    <row r="416" spans="3:34" ht="15.75" hidden="1" customHeight="1" x14ac:dyDescent="0.2">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row>
    <row r="417" spans="3:34" ht="15.75" hidden="1" customHeight="1" x14ac:dyDescent="0.2">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row>
    <row r="418" spans="3:34" ht="15.75" hidden="1" customHeight="1" x14ac:dyDescent="0.2">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row>
    <row r="419" spans="3:34" ht="15.75" hidden="1" customHeight="1" x14ac:dyDescent="0.2">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row>
    <row r="420" spans="3:34" ht="15.75" hidden="1" customHeight="1" x14ac:dyDescent="0.2">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row>
    <row r="421" spans="3:34" ht="15.75" hidden="1" customHeight="1" x14ac:dyDescent="0.2">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row>
    <row r="422" spans="3:34" ht="15.75" hidden="1" customHeight="1" x14ac:dyDescent="0.2">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row>
    <row r="423" spans="3:34" ht="15.75" hidden="1" customHeight="1" x14ac:dyDescent="0.2">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row>
    <row r="424" spans="3:34" ht="15.75" hidden="1" customHeight="1" x14ac:dyDescent="0.2">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row>
    <row r="425" spans="3:34" ht="15.75" hidden="1" customHeight="1" x14ac:dyDescent="0.2">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row>
    <row r="426" spans="3:34" ht="15.75" hidden="1" customHeight="1" x14ac:dyDescent="0.2">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row>
    <row r="427" spans="3:34" ht="15.75" hidden="1" customHeight="1" x14ac:dyDescent="0.2">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row>
    <row r="428" spans="3:34" ht="15.75" hidden="1" customHeight="1" x14ac:dyDescent="0.2">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row>
    <row r="429" spans="3:34" ht="15.75" hidden="1" customHeight="1" x14ac:dyDescent="0.2">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row>
    <row r="430" spans="3:34" ht="15.75" hidden="1" customHeight="1" x14ac:dyDescent="0.2">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row>
    <row r="431" spans="3:34" ht="15.75" hidden="1" customHeight="1" x14ac:dyDescent="0.2">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row>
    <row r="432" spans="3:34" ht="15.75" hidden="1" customHeight="1" x14ac:dyDescent="0.2">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row>
    <row r="433" spans="3:34" ht="15.75" hidden="1" customHeight="1" x14ac:dyDescent="0.2">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row>
    <row r="434" spans="3:34" ht="15.75" hidden="1" customHeight="1" x14ac:dyDescent="0.2">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row>
    <row r="435" spans="3:34" ht="15.75" hidden="1" customHeight="1" x14ac:dyDescent="0.2">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row>
    <row r="436" spans="3:34" ht="15.75" hidden="1" customHeight="1" x14ac:dyDescent="0.2">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row>
    <row r="437" spans="3:34" ht="15.75" hidden="1" customHeight="1" x14ac:dyDescent="0.2">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row>
    <row r="438" spans="3:34" ht="15.75" hidden="1" customHeight="1" x14ac:dyDescent="0.2">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row>
    <row r="439" spans="3:34" ht="15.75" hidden="1" customHeight="1" x14ac:dyDescent="0.2">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row>
    <row r="440" spans="3:34" ht="15.75" hidden="1" customHeight="1" x14ac:dyDescent="0.2">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row>
    <row r="441" spans="3:34" ht="15.75" hidden="1" customHeight="1" x14ac:dyDescent="0.2">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row>
    <row r="442" spans="3:34" ht="15.75" hidden="1" customHeight="1" x14ac:dyDescent="0.2">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row>
    <row r="443" spans="3:34" ht="15.75" hidden="1" customHeight="1" x14ac:dyDescent="0.2">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row>
    <row r="444" spans="3:34" ht="15.75" hidden="1" customHeight="1" x14ac:dyDescent="0.2">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row>
    <row r="445" spans="3:34" ht="15.75" hidden="1" customHeight="1" x14ac:dyDescent="0.2">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row>
    <row r="446" spans="3:34" ht="15.75" hidden="1" customHeight="1" x14ac:dyDescent="0.2">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row>
    <row r="447" spans="3:34" ht="15.75" hidden="1" customHeight="1" x14ac:dyDescent="0.2">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row>
    <row r="448" spans="3:34" ht="15.75" hidden="1" customHeight="1" x14ac:dyDescent="0.2">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row>
    <row r="449" spans="3:34" ht="15.75" hidden="1" customHeight="1" x14ac:dyDescent="0.2">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row>
    <row r="450" spans="3:34" ht="15.75" hidden="1" customHeight="1" x14ac:dyDescent="0.2">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row>
    <row r="451" spans="3:34" ht="15.75" hidden="1" customHeight="1" x14ac:dyDescent="0.2">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row>
    <row r="452" spans="3:34" ht="15.75" hidden="1" customHeight="1" x14ac:dyDescent="0.2">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row>
    <row r="453" spans="3:34" ht="15.75" hidden="1" customHeight="1" x14ac:dyDescent="0.2">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row>
    <row r="454" spans="3:34" ht="15.75" hidden="1" customHeight="1" x14ac:dyDescent="0.2">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row>
    <row r="455" spans="3:34" ht="15.75" hidden="1" customHeight="1" x14ac:dyDescent="0.2">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row>
    <row r="456" spans="3:34" ht="15.75" hidden="1" customHeight="1" x14ac:dyDescent="0.2">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row>
    <row r="457" spans="3:34" ht="15.75" hidden="1" customHeight="1" x14ac:dyDescent="0.2">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row>
    <row r="458" spans="3:34" ht="15.75" hidden="1" customHeight="1" x14ac:dyDescent="0.2">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row>
    <row r="459" spans="3:34" ht="15.75" hidden="1" customHeight="1" x14ac:dyDescent="0.2">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row>
    <row r="460" spans="3:34" ht="15.75" hidden="1" customHeight="1" x14ac:dyDescent="0.2">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row>
    <row r="461" spans="3:34" ht="15.75" hidden="1" customHeight="1" x14ac:dyDescent="0.2">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row>
    <row r="462" spans="3:34" ht="15.75" hidden="1" customHeight="1" x14ac:dyDescent="0.2">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row>
    <row r="463" spans="3:34" ht="15.75" hidden="1" customHeight="1" x14ac:dyDescent="0.2">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row>
    <row r="464" spans="3:34" ht="15.75" hidden="1" customHeight="1" x14ac:dyDescent="0.2">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row>
    <row r="465" spans="3:34" ht="15.75" hidden="1" customHeight="1" x14ac:dyDescent="0.2">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row>
    <row r="466" spans="3:34" ht="15.75" hidden="1" customHeight="1" x14ac:dyDescent="0.2">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row>
    <row r="467" spans="3:34" ht="15.75" hidden="1" customHeight="1" x14ac:dyDescent="0.2">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row>
    <row r="468" spans="3:34" ht="15.75" hidden="1" customHeight="1" x14ac:dyDescent="0.2">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row>
    <row r="469" spans="3:34" ht="15.75" hidden="1" customHeight="1" x14ac:dyDescent="0.2">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row>
    <row r="470" spans="3:34" ht="15.75" hidden="1" customHeight="1" x14ac:dyDescent="0.2">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row>
    <row r="471" spans="3:34" ht="15.75" hidden="1" customHeight="1" x14ac:dyDescent="0.2">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row>
    <row r="472" spans="3:34" ht="15.75" hidden="1" customHeight="1" x14ac:dyDescent="0.2">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row>
    <row r="473" spans="3:34" ht="15.75" hidden="1" customHeight="1" x14ac:dyDescent="0.2">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row>
    <row r="474" spans="3:34" ht="15.75" hidden="1" customHeight="1" x14ac:dyDescent="0.2">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row>
    <row r="475" spans="3:34" ht="15.75" hidden="1" customHeight="1" x14ac:dyDescent="0.2">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row>
    <row r="476" spans="3:34" ht="15.75" hidden="1" customHeight="1" x14ac:dyDescent="0.2">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row>
    <row r="477" spans="3:34" ht="15.75" hidden="1" customHeight="1" x14ac:dyDescent="0.2">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row>
    <row r="478" spans="3:34" ht="15.75" hidden="1" customHeight="1" x14ac:dyDescent="0.2">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row>
    <row r="479" spans="3:34" ht="15.75" hidden="1" customHeight="1" x14ac:dyDescent="0.2">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row>
    <row r="480" spans="3:34" ht="15.75" hidden="1" customHeight="1" x14ac:dyDescent="0.2">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row>
    <row r="481" spans="3:34" ht="15.75" hidden="1" customHeight="1" x14ac:dyDescent="0.2">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row>
    <row r="482" spans="3:34" ht="15.75" hidden="1" customHeight="1" x14ac:dyDescent="0.2">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row>
    <row r="483" spans="3:34" ht="15.75" hidden="1" customHeight="1" x14ac:dyDescent="0.2">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row>
    <row r="484" spans="3:34" ht="15.75" hidden="1" customHeight="1" x14ac:dyDescent="0.2">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row>
    <row r="485" spans="3:34" ht="15.75" hidden="1" customHeight="1" x14ac:dyDescent="0.2">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row>
    <row r="486" spans="3:34" ht="15.75" hidden="1" customHeight="1" x14ac:dyDescent="0.2">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row>
    <row r="487" spans="3:34" ht="15.75" hidden="1" customHeight="1" x14ac:dyDescent="0.2">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row>
    <row r="488" spans="3:34" ht="15.75" hidden="1" customHeight="1" x14ac:dyDescent="0.2">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row>
    <row r="489" spans="3:34" ht="15.75" hidden="1" customHeight="1" x14ac:dyDescent="0.2">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row>
    <row r="490" spans="3:34" ht="15.75" hidden="1" customHeight="1" x14ac:dyDescent="0.2">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row>
    <row r="491" spans="3:34" ht="15.75" hidden="1" customHeight="1" x14ac:dyDescent="0.2">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row>
    <row r="492" spans="3:34" ht="15.75" hidden="1" customHeight="1" x14ac:dyDescent="0.2">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row>
    <row r="493" spans="3:34" ht="15.75" hidden="1" customHeight="1" x14ac:dyDescent="0.2">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row>
    <row r="494" spans="3:34" ht="15.75" hidden="1" customHeight="1" x14ac:dyDescent="0.2">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row>
    <row r="495" spans="3:34" ht="15.75" hidden="1" customHeight="1" x14ac:dyDescent="0.2">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row>
    <row r="496" spans="3:34" ht="15.75" hidden="1" customHeight="1" x14ac:dyDescent="0.2">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row>
    <row r="497" spans="3:34" ht="15.75" hidden="1" customHeight="1" x14ac:dyDescent="0.2">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row>
    <row r="498" spans="3:34" ht="15.75" hidden="1" customHeight="1" x14ac:dyDescent="0.2">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row>
    <row r="499" spans="3:34" ht="15.75" hidden="1" customHeight="1" x14ac:dyDescent="0.2">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row>
    <row r="500" spans="3:34" ht="15.75" hidden="1" customHeight="1" x14ac:dyDescent="0.2">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row>
    <row r="501" spans="3:34" ht="15.75" hidden="1" customHeight="1" x14ac:dyDescent="0.2">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row>
    <row r="502" spans="3:34" ht="15.75" hidden="1" customHeight="1" x14ac:dyDescent="0.2">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row>
    <row r="503" spans="3:34" ht="15.75" hidden="1" customHeight="1" x14ac:dyDescent="0.2">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row>
    <row r="504" spans="3:34" ht="15.75" hidden="1" customHeight="1" x14ac:dyDescent="0.2">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row>
    <row r="505" spans="3:34" ht="15.75" hidden="1" customHeight="1" x14ac:dyDescent="0.2">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row>
    <row r="506" spans="3:34" ht="15.75" hidden="1" customHeight="1" x14ac:dyDescent="0.2">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row>
    <row r="507" spans="3:34" ht="15.75" hidden="1" customHeight="1" x14ac:dyDescent="0.2">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row>
    <row r="508" spans="3:34" ht="15.75" hidden="1" customHeight="1" x14ac:dyDescent="0.2">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row>
    <row r="509" spans="3:34" ht="15.75" hidden="1" customHeight="1" x14ac:dyDescent="0.2">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row>
    <row r="510" spans="3:34" ht="15.75" hidden="1" customHeight="1" x14ac:dyDescent="0.2">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row>
    <row r="511" spans="3:34" ht="15.75" hidden="1" customHeight="1" x14ac:dyDescent="0.2">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row>
    <row r="512" spans="3:34" ht="15.75" hidden="1" customHeight="1" x14ac:dyDescent="0.2">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row>
    <row r="513" spans="3:34" ht="15.75" hidden="1" customHeight="1" x14ac:dyDescent="0.2">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row>
    <row r="514" spans="3:34" ht="15.75" hidden="1" customHeight="1" x14ac:dyDescent="0.2">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row>
    <row r="515" spans="3:34" ht="15.75" hidden="1" customHeight="1" x14ac:dyDescent="0.2">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row>
    <row r="516" spans="3:34" ht="15.75" hidden="1" customHeight="1" x14ac:dyDescent="0.2">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row>
    <row r="517" spans="3:34" ht="15.75" hidden="1" customHeight="1" x14ac:dyDescent="0.2">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row>
    <row r="518" spans="3:34" ht="15.75" hidden="1" customHeight="1" x14ac:dyDescent="0.2">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row>
    <row r="519" spans="3:34" ht="15.75" hidden="1" customHeight="1" x14ac:dyDescent="0.2">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row>
    <row r="520" spans="3:34" ht="15.75" hidden="1" customHeight="1" x14ac:dyDescent="0.2">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row>
    <row r="521" spans="3:34" ht="15.75" hidden="1" customHeight="1" x14ac:dyDescent="0.2">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row>
    <row r="522" spans="3:34" ht="15.75" hidden="1" customHeight="1" x14ac:dyDescent="0.2">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row>
    <row r="523" spans="3:34" ht="15.75" hidden="1" customHeight="1" x14ac:dyDescent="0.2">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row>
    <row r="524" spans="3:34" ht="15.75" hidden="1" customHeight="1" x14ac:dyDescent="0.2">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row>
    <row r="525" spans="3:34" ht="15.75" hidden="1" customHeight="1" x14ac:dyDescent="0.2">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row>
    <row r="526" spans="3:34" ht="15.75" hidden="1" customHeight="1" x14ac:dyDescent="0.2">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row>
    <row r="527" spans="3:34" ht="15.75" hidden="1" customHeight="1" x14ac:dyDescent="0.2">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row>
    <row r="528" spans="3:34" ht="15.75" hidden="1" customHeight="1" x14ac:dyDescent="0.2">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row>
    <row r="529" spans="3:34" ht="15.75" hidden="1" customHeight="1" x14ac:dyDescent="0.2">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row>
    <row r="530" spans="3:34" ht="15.75" hidden="1" customHeight="1" x14ac:dyDescent="0.2">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row>
    <row r="531" spans="3:34" ht="15.75" hidden="1" customHeight="1" x14ac:dyDescent="0.2">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row>
    <row r="532" spans="3:34" ht="15.75" hidden="1" customHeight="1" x14ac:dyDescent="0.2">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row>
    <row r="533" spans="3:34" ht="15.75" hidden="1" customHeight="1" x14ac:dyDescent="0.2">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row>
    <row r="534" spans="3:34" ht="15.75" hidden="1" customHeight="1" x14ac:dyDescent="0.2">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row>
    <row r="535" spans="3:34" ht="15.75" hidden="1" customHeight="1" x14ac:dyDescent="0.2">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row>
    <row r="536" spans="3:34" ht="15.75" hidden="1" customHeight="1" x14ac:dyDescent="0.2">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row>
    <row r="537" spans="3:34" ht="15.75" hidden="1" customHeight="1" x14ac:dyDescent="0.2">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row>
    <row r="538" spans="3:34" ht="15.75" hidden="1" customHeight="1" x14ac:dyDescent="0.2">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row>
    <row r="539" spans="3:34" ht="15.75" hidden="1" customHeight="1" x14ac:dyDescent="0.2">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row>
    <row r="540" spans="3:34" ht="15.75" hidden="1" customHeight="1" x14ac:dyDescent="0.2">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row>
    <row r="541" spans="3:34" ht="15.75" hidden="1" customHeight="1" x14ac:dyDescent="0.2">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row>
    <row r="542" spans="3:34" ht="15.75" hidden="1" customHeight="1" x14ac:dyDescent="0.2">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row>
    <row r="543" spans="3:34" ht="15.75" hidden="1" customHeight="1" x14ac:dyDescent="0.2">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row>
    <row r="544" spans="3:34" ht="15.75" hidden="1" customHeight="1" x14ac:dyDescent="0.2">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row>
    <row r="545" spans="3:34" ht="15.75" hidden="1" customHeight="1" x14ac:dyDescent="0.2">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row>
    <row r="546" spans="3:34" ht="15.75" hidden="1" customHeight="1" x14ac:dyDescent="0.2">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row>
    <row r="547" spans="3:34" ht="15.75" hidden="1" customHeight="1" x14ac:dyDescent="0.2">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row>
    <row r="548" spans="3:34" ht="15.75" hidden="1" customHeight="1" x14ac:dyDescent="0.2">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row>
    <row r="549" spans="3:34" ht="15.75" hidden="1" customHeight="1" x14ac:dyDescent="0.2">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row>
    <row r="550" spans="3:34" ht="15.75" hidden="1" customHeight="1" x14ac:dyDescent="0.2">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row>
    <row r="551" spans="3:34" ht="15.75" hidden="1" customHeight="1" x14ac:dyDescent="0.2">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row>
    <row r="552" spans="3:34" ht="15.75" hidden="1" customHeight="1" x14ac:dyDescent="0.2">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row>
    <row r="553" spans="3:34" ht="15.75" hidden="1" customHeight="1" x14ac:dyDescent="0.2">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row>
    <row r="554" spans="3:34" ht="15.75" hidden="1" customHeight="1" x14ac:dyDescent="0.2">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row>
    <row r="555" spans="3:34" ht="15.75" hidden="1" customHeight="1" x14ac:dyDescent="0.2">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row>
    <row r="556" spans="3:34" ht="15.75" hidden="1" customHeight="1" x14ac:dyDescent="0.2">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row>
    <row r="557" spans="3:34" ht="15.75" hidden="1" customHeight="1" x14ac:dyDescent="0.2">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row>
    <row r="558" spans="3:34" ht="15.75" hidden="1" customHeight="1" x14ac:dyDescent="0.2">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row>
    <row r="559" spans="3:34" ht="15.75" hidden="1" customHeight="1" x14ac:dyDescent="0.2">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row>
    <row r="560" spans="3:34" ht="15.75" hidden="1" customHeight="1" x14ac:dyDescent="0.2">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row>
    <row r="561" spans="1:34" ht="15.75" hidden="1" customHeight="1" x14ac:dyDescent="0.2">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row>
    <row r="562" spans="1:34" ht="15.75" hidden="1" customHeight="1" x14ac:dyDescent="0.2">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row>
    <row r="563" spans="1:34" ht="15.75" hidden="1" customHeight="1" x14ac:dyDescent="0.2">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row>
    <row r="564" spans="1:34" ht="15.75" hidden="1" customHeight="1" x14ac:dyDescent="0.2">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row>
    <row r="565" spans="1:34" ht="15.75" hidden="1" customHeight="1" x14ac:dyDescent="0.2">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row>
    <row r="566" spans="1:34" ht="15.75" hidden="1" customHeight="1" x14ac:dyDescent="0.2">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row>
    <row r="567" spans="1:34" ht="15.75" hidden="1" customHeight="1" x14ac:dyDescent="0.2">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row>
    <row r="568" spans="1:34" ht="15.75" hidden="1" customHeight="1" x14ac:dyDescent="0.2">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row>
    <row r="569" spans="1:34" ht="15.75" hidden="1" customHeight="1" x14ac:dyDescent="0.2">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row>
    <row r="570" spans="1:34" ht="15.75" customHeight="1" x14ac:dyDescent="0.2">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row>
    <row r="571" spans="1:34" ht="15.75" customHeight="1" x14ac:dyDescent="0.2">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row>
    <row r="572" spans="1:34" ht="15.75" customHeight="1" x14ac:dyDescent="0.2">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row>
    <row r="573" spans="1:34" ht="15.75" customHeight="1" x14ac:dyDescent="0.2">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row>
    <row r="574" spans="1:34" ht="15.75" customHeight="1" x14ac:dyDescent="0.2">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row>
    <row r="575" spans="1:34" ht="15.75" customHeight="1" x14ac:dyDescent="0.2">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row>
    <row r="576" spans="1:34" ht="15.75" customHeight="1" x14ac:dyDescent="0.2">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row>
    <row r="577" spans="1:34" ht="15.75" customHeight="1" x14ac:dyDescent="0.2">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row>
    <row r="578" spans="1:34" ht="15.75" customHeight="1" x14ac:dyDescent="0.2">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row>
    <row r="579" spans="1:34" ht="15.75" customHeight="1" x14ac:dyDescent="0.2">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row>
    <row r="580" spans="1:34" ht="15.75" customHeight="1" x14ac:dyDescent="0.2">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row>
    <row r="581" spans="1:34" ht="15.75" customHeight="1" x14ac:dyDescent="0.2">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row>
    <row r="582" spans="1:34" ht="15.75" customHeight="1" x14ac:dyDescent="0.2">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row>
    <row r="583" spans="1:34" ht="15.75" customHeight="1" x14ac:dyDescent="0.2">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row>
    <row r="584" spans="1:34" ht="15.75" customHeight="1" x14ac:dyDescent="0.2">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row>
    <row r="585" spans="1:34" ht="15.75" customHeight="1" x14ac:dyDescent="0.2">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row>
    <row r="586" spans="1:34" ht="15.75" customHeight="1" x14ac:dyDescent="0.2">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row>
    <row r="587" spans="1:34" ht="15.75" customHeight="1" x14ac:dyDescent="0.2">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row>
    <row r="588" spans="1:34" ht="15.75" customHeight="1" x14ac:dyDescent="0.2">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row>
    <row r="589" spans="1:34" ht="15.75" customHeight="1" x14ac:dyDescent="0.2">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row>
    <row r="590" spans="1:34" ht="15.75" customHeight="1" x14ac:dyDescent="0.2">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row>
    <row r="591" spans="1:34" ht="15.75" customHeight="1" x14ac:dyDescent="0.2">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row>
    <row r="592" spans="1:34" ht="15.75" customHeight="1" x14ac:dyDescent="0.2">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row>
    <row r="593" spans="1:34" ht="15.75" customHeight="1" x14ac:dyDescent="0.2">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row>
    <row r="594" spans="1:34" ht="15.75" customHeight="1" x14ac:dyDescent="0.2">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row>
    <row r="595" spans="1:34" ht="15.75" customHeight="1" x14ac:dyDescent="0.2">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row>
    <row r="596" spans="1:34" ht="15.75" customHeight="1" x14ac:dyDescent="0.2">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row>
    <row r="597" spans="1:34" ht="15.75" customHeight="1" x14ac:dyDescent="0.2">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row>
    <row r="598" spans="1:34" ht="15.75" customHeight="1" x14ac:dyDescent="0.2">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row>
    <row r="599" spans="1:34" ht="15.75" customHeight="1" x14ac:dyDescent="0.2">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row>
    <row r="600" spans="1:34" ht="15.75" customHeight="1" x14ac:dyDescent="0.2">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row>
    <row r="601" spans="1:34" ht="15.75" customHeight="1" x14ac:dyDescent="0.2">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row>
    <row r="602" spans="1:34" ht="15.75" customHeight="1" x14ac:dyDescent="0.2">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row>
    <row r="603" spans="1:34" ht="15.75" customHeight="1" x14ac:dyDescent="0.2">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row>
    <row r="604" spans="1:34" ht="15.75" customHeight="1" x14ac:dyDescent="0.2">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row>
    <row r="605" spans="1:34" ht="15.75" customHeight="1" x14ac:dyDescent="0.2">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row>
    <row r="606" spans="1:34" ht="15.75" customHeight="1" x14ac:dyDescent="0.2">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row>
    <row r="607" spans="1:34" ht="15.75" customHeight="1" x14ac:dyDescent="0.2">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row>
    <row r="608" spans="1:34" ht="15.75" customHeight="1" x14ac:dyDescent="0.2">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row>
    <row r="609" spans="1:34" ht="15.75" customHeight="1" x14ac:dyDescent="0.2">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row>
    <row r="610" spans="1:34" ht="15.75" customHeight="1" x14ac:dyDescent="0.2">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row>
    <row r="611" spans="1:34" ht="15.75" customHeight="1" x14ac:dyDescent="0.2">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row>
    <row r="612" spans="1:34" ht="15.75" customHeight="1" x14ac:dyDescent="0.2">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row>
    <row r="613" spans="1:34" ht="15.75" customHeight="1" x14ac:dyDescent="0.2">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row>
    <row r="614" spans="1:34" ht="15.75" customHeight="1" x14ac:dyDescent="0.2">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row>
    <row r="615" spans="1:34" ht="15.75" customHeight="1" x14ac:dyDescent="0.2">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row>
    <row r="616" spans="1:34" ht="15.75" customHeight="1" x14ac:dyDescent="0.2">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row>
    <row r="617" spans="1:34" ht="15.75" customHeight="1" x14ac:dyDescent="0.2">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row>
    <row r="618" spans="1:34" ht="15.75" customHeight="1" x14ac:dyDescent="0.2">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row>
    <row r="619" spans="1:34" ht="15.75" customHeight="1" x14ac:dyDescent="0.2">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row>
    <row r="620" spans="1:34" ht="15.75" customHeight="1" x14ac:dyDescent="0.2">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row>
    <row r="621" spans="1:34" ht="15.75" customHeight="1" x14ac:dyDescent="0.2">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row>
    <row r="622" spans="1:34" ht="15.75" customHeight="1" x14ac:dyDescent="0.2">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row>
    <row r="623" spans="1:34" ht="15.75" customHeight="1" x14ac:dyDescent="0.2">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row>
    <row r="624" spans="1:34" ht="15.75" customHeight="1" x14ac:dyDescent="0.2">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row>
    <row r="625" spans="1:34" ht="15.75" customHeight="1" x14ac:dyDescent="0.2">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row>
    <row r="626" spans="1:34" ht="15.75" customHeight="1" x14ac:dyDescent="0.2">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row>
    <row r="627" spans="1:34" ht="15.75" customHeight="1" x14ac:dyDescent="0.2">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row>
    <row r="628" spans="1:34" ht="15.75" customHeight="1" x14ac:dyDescent="0.2">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row>
    <row r="629" spans="1:34" ht="15.75" customHeight="1" x14ac:dyDescent="0.2">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row>
    <row r="630" spans="1:34" ht="15.75" customHeight="1" x14ac:dyDescent="0.2">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row>
    <row r="631" spans="1:34" ht="15.75" customHeight="1" x14ac:dyDescent="0.2">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row>
    <row r="632" spans="1:34" ht="15.75" customHeight="1" x14ac:dyDescent="0.2">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row>
    <row r="633" spans="1:34" ht="15.75" customHeight="1" x14ac:dyDescent="0.2">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row>
    <row r="634" spans="1:34" ht="15.75" customHeight="1" x14ac:dyDescent="0.2">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row>
    <row r="635" spans="1:34" ht="15.75" customHeight="1" x14ac:dyDescent="0.2">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row>
    <row r="636" spans="1:34" ht="15.75" customHeight="1" x14ac:dyDescent="0.2">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row>
    <row r="637" spans="1:34" ht="15.75" customHeight="1" x14ac:dyDescent="0.2">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row>
    <row r="638" spans="1:34" ht="15.75" customHeight="1" x14ac:dyDescent="0.2">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row>
    <row r="639" spans="1:34" ht="15.75" customHeight="1" x14ac:dyDescent="0.2">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row>
    <row r="640" spans="1:34" ht="15.75" customHeight="1" x14ac:dyDescent="0.2">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row>
    <row r="641" spans="1:34" ht="15.75" customHeight="1" x14ac:dyDescent="0.2">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row>
    <row r="642" spans="1:34" ht="15.75" customHeight="1" x14ac:dyDescent="0.2">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row>
    <row r="643" spans="1:34" ht="15.75" customHeight="1" x14ac:dyDescent="0.2">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row>
    <row r="644" spans="1:34" ht="15.75" customHeight="1" x14ac:dyDescent="0.2">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row>
    <row r="645" spans="1:34" ht="15.75" customHeight="1" x14ac:dyDescent="0.2">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row>
    <row r="646" spans="1:34" ht="15.75" customHeight="1" x14ac:dyDescent="0.2">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row>
    <row r="647" spans="1:34" ht="15.75" customHeight="1" x14ac:dyDescent="0.2">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row>
    <row r="648" spans="1:34" ht="15.75" customHeight="1" x14ac:dyDescent="0.2">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row>
    <row r="649" spans="1:34" ht="15.75" customHeight="1" x14ac:dyDescent="0.2">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row>
    <row r="650" spans="1:34" ht="15.75" customHeight="1" x14ac:dyDescent="0.2">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row>
    <row r="651" spans="1:34" ht="15.75" customHeight="1" x14ac:dyDescent="0.2">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row>
    <row r="652" spans="1:34" ht="15.75" customHeight="1" x14ac:dyDescent="0.2">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row>
    <row r="653" spans="1:34" ht="15.75" customHeight="1" x14ac:dyDescent="0.2">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row>
    <row r="654" spans="1:34" ht="15.75" customHeight="1" x14ac:dyDescent="0.2">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row>
    <row r="655" spans="1:34" ht="15.75" customHeight="1" x14ac:dyDescent="0.2">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row>
    <row r="656" spans="1:34" ht="15.75" customHeight="1" x14ac:dyDescent="0.2">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row>
    <row r="657" spans="1:34" ht="15.75" customHeight="1" x14ac:dyDescent="0.2">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row>
    <row r="658" spans="1:34" ht="15.75" customHeight="1" x14ac:dyDescent="0.2">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row>
    <row r="659" spans="1:34" ht="15.75" customHeight="1" x14ac:dyDescent="0.2">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row>
    <row r="660" spans="1:34" ht="15.75" customHeight="1" x14ac:dyDescent="0.2">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row>
    <row r="661" spans="1:34" ht="15.75" customHeight="1" x14ac:dyDescent="0.2">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row>
    <row r="662" spans="1:34" ht="15.75" customHeight="1" x14ac:dyDescent="0.2">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row>
    <row r="663" spans="1:34" ht="15.75" customHeight="1" x14ac:dyDescent="0.2">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row>
    <row r="664" spans="1:34" ht="15.75" customHeight="1" x14ac:dyDescent="0.2">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row>
    <row r="665" spans="1:34" ht="15.75" customHeight="1" x14ac:dyDescent="0.2">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row>
    <row r="666" spans="1:34" ht="15.75" customHeight="1" x14ac:dyDescent="0.2">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row>
    <row r="667" spans="1:34" ht="15.75" customHeight="1" x14ac:dyDescent="0.2">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row>
    <row r="668" spans="1:34" ht="15.75" customHeight="1" x14ac:dyDescent="0.2">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row>
    <row r="669" spans="1:34" ht="15.75" customHeight="1" x14ac:dyDescent="0.2">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row>
    <row r="670" spans="1:34" ht="15.75" customHeight="1" x14ac:dyDescent="0.2">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row>
    <row r="671" spans="1:34" ht="15.75" customHeight="1" x14ac:dyDescent="0.2">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row>
    <row r="672" spans="1:34" ht="15.75" customHeight="1" x14ac:dyDescent="0.2">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row>
    <row r="673" spans="1:34" ht="15.75" customHeight="1" x14ac:dyDescent="0.2">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row>
    <row r="674" spans="1:34" ht="15.75" customHeight="1" x14ac:dyDescent="0.2">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row>
    <row r="675" spans="1:34" ht="15.75" customHeight="1" x14ac:dyDescent="0.2">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row>
    <row r="676" spans="1:34" ht="15.75" customHeight="1" x14ac:dyDescent="0.2">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row>
    <row r="677" spans="1:34" ht="15.75" customHeight="1" x14ac:dyDescent="0.2">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row>
    <row r="678" spans="1:34" ht="15.75" customHeight="1" x14ac:dyDescent="0.2">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row>
    <row r="679" spans="1:34" ht="15.75" customHeight="1" x14ac:dyDescent="0.2">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row>
    <row r="680" spans="1:34" ht="15.75" customHeight="1" x14ac:dyDescent="0.2">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row>
    <row r="681" spans="1:34" ht="15.75" customHeight="1" x14ac:dyDescent="0.2">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row>
    <row r="682" spans="1:34" ht="15.75" customHeight="1" x14ac:dyDescent="0.2">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row>
    <row r="683" spans="1:34" ht="15.75" customHeight="1" x14ac:dyDescent="0.2">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row>
    <row r="684" spans="1:34" ht="15.75" customHeight="1" x14ac:dyDescent="0.2">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row>
    <row r="685" spans="1:34" ht="15.75" customHeight="1" x14ac:dyDescent="0.2">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row>
    <row r="686" spans="1:34" ht="15.75" customHeight="1" x14ac:dyDescent="0.2">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row>
    <row r="687" spans="1:34" ht="15.75" customHeight="1" x14ac:dyDescent="0.2">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row>
    <row r="688" spans="1:34" ht="15.75" customHeight="1" x14ac:dyDescent="0.2">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row>
    <row r="689" spans="1:34" ht="15.75" customHeight="1" x14ac:dyDescent="0.2">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row>
    <row r="690" spans="1:34" ht="15.75" customHeight="1" x14ac:dyDescent="0.2">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row>
    <row r="691" spans="1:34" ht="15.75" customHeight="1" x14ac:dyDescent="0.2">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row>
    <row r="692" spans="1:34" ht="15.75" customHeight="1" x14ac:dyDescent="0.2">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row>
    <row r="693" spans="1:34" ht="15.75" customHeight="1" x14ac:dyDescent="0.2">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row>
    <row r="694" spans="1:34" ht="15.75" customHeight="1" x14ac:dyDescent="0.2">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row>
    <row r="695" spans="1:34" ht="15.75" customHeight="1" x14ac:dyDescent="0.2">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row>
    <row r="696" spans="1:34" ht="15.75" customHeight="1" x14ac:dyDescent="0.2">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row>
    <row r="697" spans="1:34" ht="15.75" customHeight="1" x14ac:dyDescent="0.2">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row>
    <row r="698" spans="1:34" ht="15.75" customHeight="1" x14ac:dyDescent="0.2">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row>
    <row r="699" spans="1:34" ht="15.75" customHeight="1" x14ac:dyDescent="0.2">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row>
    <row r="700" spans="1:34" ht="15.75" customHeight="1" x14ac:dyDescent="0.2">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row>
    <row r="701" spans="1:34" ht="15.75" customHeight="1" x14ac:dyDescent="0.2">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row>
    <row r="702" spans="1:34" ht="15.75" customHeight="1" x14ac:dyDescent="0.2">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row>
    <row r="703" spans="1:34" ht="15.75" customHeight="1" x14ac:dyDescent="0.2">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row>
    <row r="704" spans="1:34" ht="15.75" customHeight="1" x14ac:dyDescent="0.2">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row>
    <row r="705" spans="1:34" ht="15.75" customHeight="1" x14ac:dyDescent="0.2">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row>
    <row r="706" spans="1:34" ht="15.75" customHeight="1" x14ac:dyDescent="0.2">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row>
    <row r="707" spans="1:34" ht="15.75" customHeight="1" x14ac:dyDescent="0.2">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row>
    <row r="708" spans="1:34" ht="15.75" customHeight="1" x14ac:dyDescent="0.2">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row>
    <row r="709" spans="1:34" ht="15.75" customHeight="1" x14ac:dyDescent="0.2">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row>
    <row r="710" spans="1:34" ht="15.75" customHeight="1" x14ac:dyDescent="0.2">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row>
    <row r="711" spans="1:34" ht="15.75" customHeight="1" x14ac:dyDescent="0.2">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row>
    <row r="712" spans="1:34" ht="15.75" customHeight="1" x14ac:dyDescent="0.2">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row>
    <row r="713" spans="1:34" ht="15.75" customHeight="1" x14ac:dyDescent="0.2">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row>
    <row r="714" spans="1:34" ht="15.75" customHeight="1" x14ac:dyDescent="0.2">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row>
    <row r="715" spans="1:34" ht="15.75" customHeight="1" x14ac:dyDescent="0.2">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row>
    <row r="716" spans="1:34" ht="15.75" customHeight="1" x14ac:dyDescent="0.2">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row>
    <row r="717" spans="1:34" ht="15.75" customHeight="1" x14ac:dyDescent="0.2">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row>
    <row r="718" spans="1:34" ht="15.75" customHeight="1" x14ac:dyDescent="0.2">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row>
    <row r="719" spans="1:34" ht="15.75" customHeight="1" x14ac:dyDescent="0.2">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row>
    <row r="720" spans="1:34" ht="15.75" customHeight="1" x14ac:dyDescent="0.2">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row>
    <row r="721" spans="1:34" ht="15.75" customHeight="1" x14ac:dyDescent="0.2">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row>
    <row r="722" spans="1:34" ht="15.75" customHeight="1" x14ac:dyDescent="0.2">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row>
    <row r="723" spans="1:34" ht="15.75" customHeight="1" x14ac:dyDescent="0.2">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row>
    <row r="724" spans="1:34" ht="15.75" customHeight="1" x14ac:dyDescent="0.2">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row>
    <row r="725" spans="1:34" ht="15.75" customHeight="1" x14ac:dyDescent="0.2">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row>
    <row r="726" spans="1:34" ht="15.75" customHeight="1" x14ac:dyDescent="0.2">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row>
    <row r="727" spans="1:34" ht="15.75" customHeight="1" x14ac:dyDescent="0.2">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row>
    <row r="728" spans="1:34" ht="15.75" customHeight="1" x14ac:dyDescent="0.2">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row>
    <row r="729" spans="1:34" ht="15.75" customHeight="1" x14ac:dyDescent="0.2">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row>
    <row r="730" spans="1:34" ht="15.75" customHeight="1" x14ac:dyDescent="0.2">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row>
    <row r="731" spans="1:34" ht="15.75" customHeight="1" x14ac:dyDescent="0.2">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row>
    <row r="732" spans="1:34" ht="15.75" customHeight="1" x14ac:dyDescent="0.2">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row>
    <row r="733" spans="1:34" ht="15.75" customHeight="1" x14ac:dyDescent="0.2">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row>
    <row r="734" spans="1:34" ht="15.75" customHeight="1" x14ac:dyDescent="0.2">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row>
    <row r="735" spans="1:34" ht="15.75" customHeight="1" x14ac:dyDescent="0.2">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row>
    <row r="736" spans="1:34" ht="15.75" customHeight="1" x14ac:dyDescent="0.2">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row>
    <row r="737" spans="1:34" ht="15.75" customHeight="1" x14ac:dyDescent="0.2">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row>
    <row r="738" spans="1:34" ht="15.75" customHeight="1" x14ac:dyDescent="0.2">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row>
    <row r="739" spans="1:34" ht="15.75" customHeight="1" x14ac:dyDescent="0.2">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row>
    <row r="740" spans="1:34" ht="15.75" customHeight="1" x14ac:dyDescent="0.2">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row>
    <row r="741" spans="1:34" ht="15.75" customHeight="1" x14ac:dyDescent="0.2">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row>
    <row r="742" spans="1:34" ht="15.75" customHeight="1" x14ac:dyDescent="0.2">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row>
    <row r="743" spans="1:34" ht="15.75" customHeight="1" x14ac:dyDescent="0.2">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row>
    <row r="744" spans="1:34" ht="15.75" customHeight="1" x14ac:dyDescent="0.2">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row>
    <row r="745" spans="1:34" ht="15.75" customHeight="1" x14ac:dyDescent="0.2">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row>
    <row r="746" spans="1:34" ht="15.75" customHeight="1" x14ac:dyDescent="0.2">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row>
    <row r="747" spans="1:34" ht="15.75" customHeight="1" x14ac:dyDescent="0.2">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row>
    <row r="748" spans="1:34" ht="15.75" customHeight="1" x14ac:dyDescent="0.2">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row>
    <row r="749" spans="1:34" ht="15.75" customHeight="1" x14ac:dyDescent="0.2">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row>
    <row r="750" spans="1:34" ht="15.75" customHeight="1" x14ac:dyDescent="0.2">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row>
    <row r="751" spans="1:34" ht="15.75" customHeight="1" x14ac:dyDescent="0.2">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row>
    <row r="752" spans="1:34" ht="15.75" customHeight="1" x14ac:dyDescent="0.2">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row>
    <row r="753" spans="1:34" ht="15.75" customHeight="1" x14ac:dyDescent="0.2">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row>
    <row r="754" spans="1:34" ht="15.75" customHeight="1" x14ac:dyDescent="0.2">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row>
    <row r="755" spans="1:34" ht="15.75" customHeight="1" x14ac:dyDescent="0.2">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row>
    <row r="756" spans="1:34" ht="15.75" customHeight="1" x14ac:dyDescent="0.2">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row>
    <row r="757" spans="1:34" ht="15.75" customHeight="1" x14ac:dyDescent="0.2">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row>
    <row r="758" spans="1:34" ht="15.75" customHeight="1" x14ac:dyDescent="0.2">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row>
    <row r="759" spans="1:34" ht="15.75" customHeight="1" x14ac:dyDescent="0.2">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row>
    <row r="760" spans="1:34" ht="15.75" customHeight="1" x14ac:dyDescent="0.2">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row>
    <row r="761" spans="1:34" ht="15.75" customHeight="1" x14ac:dyDescent="0.2">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row>
    <row r="762" spans="1:34" ht="15.75" customHeight="1" x14ac:dyDescent="0.2">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row>
    <row r="763" spans="1:34" ht="15.75" customHeight="1" x14ac:dyDescent="0.2">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row>
    <row r="764" spans="1:34" ht="15.75" customHeight="1" x14ac:dyDescent="0.2">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row>
    <row r="765" spans="1:34" ht="15.75" customHeight="1" x14ac:dyDescent="0.2">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row>
    <row r="766" spans="1:34" ht="15.75" customHeight="1" x14ac:dyDescent="0.2">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row>
    <row r="767" spans="1:34" ht="15.75" customHeight="1" x14ac:dyDescent="0.2">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row>
    <row r="768" spans="1:34" ht="15.75" customHeight="1" x14ac:dyDescent="0.2">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row>
    <row r="769" spans="1:34" ht="15.75" customHeight="1" x14ac:dyDescent="0.2">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row>
    <row r="770" spans="1:34" ht="15.75" customHeight="1" x14ac:dyDescent="0.2">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row>
    <row r="771" spans="1:34" ht="15.75" customHeight="1" x14ac:dyDescent="0.2">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row>
    <row r="772" spans="1:34" ht="15.75" customHeight="1" x14ac:dyDescent="0.2">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row>
    <row r="773" spans="1:34" ht="15.75" customHeight="1" x14ac:dyDescent="0.2">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row>
    <row r="774" spans="1:34" ht="15.75" customHeight="1" x14ac:dyDescent="0.2">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row>
    <row r="775" spans="1:34" ht="15.75" customHeight="1" x14ac:dyDescent="0.2">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row>
    <row r="776" spans="1:34" ht="15.75" customHeight="1" x14ac:dyDescent="0.2">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row>
    <row r="777" spans="1:34" ht="15.75" customHeight="1" x14ac:dyDescent="0.2">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row>
    <row r="778" spans="1:34" ht="15.75" customHeight="1" x14ac:dyDescent="0.2">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row>
    <row r="779" spans="1:34" ht="15.75" customHeight="1" x14ac:dyDescent="0.2">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row>
    <row r="780" spans="1:34" ht="15.75" customHeight="1" x14ac:dyDescent="0.2">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row>
    <row r="781" spans="1:34" ht="15.75" customHeight="1" x14ac:dyDescent="0.2">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row>
    <row r="782" spans="1:34" ht="15.75" customHeight="1" x14ac:dyDescent="0.2">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row>
    <row r="783" spans="1:34" ht="15.75" customHeight="1" x14ac:dyDescent="0.2">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row>
    <row r="784" spans="1:34" ht="15.75" customHeight="1" x14ac:dyDescent="0.2">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row>
    <row r="785" spans="1:34" ht="15.75" customHeight="1" x14ac:dyDescent="0.2">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row>
    <row r="786" spans="1:34" ht="15.75" customHeight="1" x14ac:dyDescent="0.2">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row>
    <row r="787" spans="1:34" ht="15.75" customHeight="1" x14ac:dyDescent="0.2">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row>
    <row r="788" spans="1:34" ht="15.75" customHeight="1" x14ac:dyDescent="0.2">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row>
    <row r="789" spans="1:34" ht="15.75" customHeight="1" x14ac:dyDescent="0.2">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row>
    <row r="790" spans="1:34" ht="15.75" customHeight="1" x14ac:dyDescent="0.2">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row>
    <row r="791" spans="1:34" ht="15.75" customHeight="1" x14ac:dyDescent="0.2">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row>
    <row r="792" spans="1:34" ht="15.75" customHeight="1" x14ac:dyDescent="0.2">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row>
    <row r="793" spans="1:34" ht="15.75" customHeight="1" x14ac:dyDescent="0.2">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row>
    <row r="794" spans="1:34" ht="15.75" customHeight="1" x14ac:dyDescent="0.2">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row>
    <row r="795" spans="1:34" ht="15.75" customHeight="1" x14ac:dyDescent="0.2">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row>
    <row r="796" spans="1:34" ht="15.75" customHeight="1" x14ac:dyDescent="0.2">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row>
    <row r="797" spans="1:34" ht="15.75" customHeight="1" x14ac:dyDescent="0.2">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row>
    <row r="798" spans="1:34" ht="15.75" customHeight="1" x14ac:dyDescent="0.2">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row>
    <row r="799" spans="1:34" ht="15.75" customHeight="1" x14ac:dyDescent="0.2">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row>
    <row r="800" spans="1:34" ht="15.75" customHeight="1" x14ac:dyDescent="0.2">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row>
    <row r="801" spans="1:34" ht="15.75" customHeight="1" x14ac:dyDescent="0.2">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row>
    <row r="802" spans="1:34" ht="15.75" customHeight="1" x14ac:dyDescent="0.2">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row>
    <row r="803" spans="1:34" ht="15.75" customHeight="1" x14ac:dyDescent="0.2">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row>
    <row r="804" spans="1:34" ht="15.75" customHeight="1" x14ac:dyDescent="0.2">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row>
    <row r="805" spans="1:34" ht="15.75" customHeight="1" x14ac:dyDescent="0.2">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row>
    <row r="806" spans="1:34" ht="15.75" customHeight="1" x14ac:dyDescent="0.2">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row>
    <row r="807" spans="1:34" ht="15.75" customHeight="1" x14ac:dyDescent="0.2">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row>
    <row r="808" spans="1:34" ht="15.75" customHeight="1" x14ac:dyDescent="0.2">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row>
    <row r="809" spans="1:34" ht="15.75" customHeight="1" x14ac:dyDescent="0.2">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row>
    <row r="810" spans="1:34" ht="15.75" customHeight="1" x14ac:dyDescent="0.2">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row>
    <row r="811" spans="1:34" ht="15.75" customHeight="1" x14ac:dyDescent="0.2">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row>
    <row r="812" spans="1:34" ht="15.75" customHeight="1" x14ac:dyDescent="0.2">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row>
    <row r="813" spans="1:34" ht="15.75" customHeight="1" x14ac:dyDescent="0.2">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row>
    <row r="814" spans="1:34" ht="15.75" customHeight="1" x14ac:dyDescent="0.2">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row>
    <row r="815" spans="1:34" ht="15.75" customHeight="1" x14ac:dyDescent="0.2">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row>
    <row r="816" spans="1:34" ht="15.75" customHeight="1" x14ac:dyDescent="0.2">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row>
    <row r="817" spans="1:34" ht="15.75" customHeight="1" x14ac:dyDescent="0.2">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row>
    <row r="818" spans="1:34" ht="15.75" customHeight="1" x14ac:dyDescent="0.2">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row>
    <row r="819" spans="1:34" ht="15.75" customHeight="1" x14ac:dyDescent="0.2">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row>
    <row r="820" spans="1:34" ht="15.75" customHeight="1" x14ac:dyDescent="0.2">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row>
    <row r="821" spans="1:34" ht="15.75" customHeight="1" x14ac:dyDescent="0.2">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row>
    <row r="822" spans="1:34" ht="15.75" customHeight="1" x14ac:dyDescent="0.2">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row>
    <row r="823" spans="1:34" ht="15.75" customHeight="1" x14ac:dyDescent="0.2">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row>
    <row r="824" spans="1:34" ht="15.75" customHeight="1" x14ac:dyDescent="0.2">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row>
    <row r="825" spans="1:34" ht="15.75" customHeight="1" x14ac:dyDescent="0.2">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row>
    <row r="826" spans="1:34" ht="15.75" customHeight="1" x14ac:dyDescent="0.2">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row>
    <row r="827" spans="1:34" ht="15.75" customHeight="1" x14ac:dyDescent="0.2">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row>
    <row r="828" spans="1:34" ht="15.75" customHeight="1" x14ac:dyDescent="0.2">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row>
    <row r="829" spans="1:34" ht="15.75" customHeight="1" x14ac:dyDescent="0.2">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row>
    <row r="830" spans="1:34" ht="15.75" customHeight="1" x14ac:dyDescent="0.2">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row>
    <row r="831" spans="1:34" ht="15.75" customHeight="1" x14ac:dyDescent="0.2">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row>
    <row r="832" spans="1:34" ht="15.75" customHeight="1" x14ac:dyDescent="0.2">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row>
    <row r="833" spans="1:34" ht="15.75" customHeight="1" x14ac:dyDescent="0.2">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row>
    <row r="834" spans="1:34" ht="15.75" customHeight="1" x14ac:dyDescent="0.2">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row>
    <row r="835" spans="1:34" ht="15.75" customHeight="1" x14ac:dyDescent="0.2">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row>
    <row r="836" spans="1:34" ht="15.75" customHeight="1" x14ac:dyDescent="0.2">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row>
    <row r="837" spans="1:34" ht="15.75" customHeight="1" x14ac:dyDescent="0.2">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row>
    <row r="838" spans="1:34" ht="15.75" customHeight="1" x14ac:dyDescent="0.2">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row>
    <row r="839" spans="1:34" ht="15.75" customHeight="1" x14ac:dyDescent="0.2">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row>
    <row r="840" spans="1:34" ht="15.75" customHeight="1" x14ac:dyDescent="0.2">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row>
    <row r="841" spans="1:34" ht="15.75" customHeight="1" x14ac:dyDescent="0.2">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row>
    <row r="842" spans="1:34" ht="15.75" customHeight="1" x14ac:dyDescent="0.2">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row>
    <row r="843" spans="1:34" ht="15.75" customHeight="1" x14ac:dyDescent="0.2">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row>
    <row r="844" spans="1:34" ht="15.75" customHeight="1" x14ac:dyDescent="0.2">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row>
    <row r="845" spans="1:34" ht="15.75" customHeight="1" x14ac:dyDescent="0.2">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row>
    <row r="846" spans="1:34" ht="15.75" customHeight="1" x14ac:dyDescent="0.2">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row>
    <row r="847" spans="1:34" ht="15.75" customHeight="1" x14ac:dyDescent="0.2">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row>
    <row r="848" spans="1:34" ht="15.75" customHeight="1" x14ac:dyDescent="0.2">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row>
    <row r="849" spans="1:34" ht="15.75" customHeight="1" x14ac:dyDescent="0.2">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row>
    <row r="850" spans="1:34" ht="15.75" customHeight="1" x14ac:dyDescent="0.2">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row>
    <row r="851" spans="1:34" ht="15.75" customHeight="1" x14ac:dyDescent="0.2">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row>
    <row r="852" spans="1:34" ht="15.75" customHeight="1" x14ac:dyDescent="0.2">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row>
    <row r="853" spans="1:34" ht="15.75" customHeight="1" x14ac:dyDescent="0.2">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row>
    <row r="854" spans="1:34" ht="15.75" customHeight="1" x14ac:dyDescent="0.2">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row>
    <row r="855" spans="1:34" ht="15.75" customHeight="1" x14ac:dyDescent="0.2">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row>
    <row r="856" spans="1:34" ht="15.75" customHeight="1" x14ac:dyDescent="0.2">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row>
    <row r="857" spans="1:34" ht="15.75" customHeight="1" x14ac:dyDescent="0.2">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row>
    <row r="858" spans="1:34" ht="15.75" customHeight="1" x14ac:dyDescent="0.2">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row>
    <row r="859" spans="1:34" ht="15.75" customHeight="1" x14ac:dyDescent="0.2">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row>
    <row r="860" spans="1:34" ht="15.75" customHeight="1" x14ac:dyDescent="0.2">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row>
    <row r="861" spans="1:34" ht="15.75" customHeight="1" x14ac:dyDescent="0.2">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row>
    <row r="862" spans="1:34" ht="15.75" customHeight="1" x14ac:dyDescent="0.2">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row>
    <row r="863" spans="1:34" ht="15.75" customHeight="1" x14ac:dyDescent="0.2">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row>
    <row r="864" spans="1:34" ht="15.75" customHeight="1" x14ac:dyDescent="0.2">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row>
    <row r="865" spans="1:34" ht="15.75" customHeight="1" x14ac:dyDescent="0.2">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row>
    <row r="866" spans="1:34" ht="15.75" customHeight="1" x14ac:dyDescent="0.2">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row>
    <row r="867" spans="1:34" ht="15.75" customHeight="1" x14ac:dyDescent="0.2">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row>
    <row r="868" spans="1:34" ht="15.75" customHeight="1" x14ac:dyDescent="0.2">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row>
    <row r="869" spans="1:34" ht="15.75" customHeight="1" x14ac:dyDescent="0.2">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row>
    <row r="870" spans="1:34" ht="15.75" customHeight="1" x14ac:dyDescent="0.2">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row>
    <row r="871" spans="1:34" ht="15.75" customHeight="1" x14ac:dyDescent="0.2">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row>
    <row r="872" spans="1:34" ht="15.75" customHeight="1" x14ac:dyDescent="0.2">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row>
    <row r="873" spans="1:34" ht="15.75" customHeight="1" x14ac:dyDescent="0.2">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row>
    <row r="874" spans="1:34" ht="15.75" customHeight="1" x14ac:dyDescent="0.2">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row>
    <row r="875" spans="1:34" ht="15.75" customHeight="1" x14ac:dyDescent="0.2">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row>
    <row r="876" spans="1:34" ht="15.75" customHeight="1" x14ac:dyDescent="0.2">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row>
    <row r="877" spans="1:34" ht="15.75" customHeight="1" x14ac:dyDescent="0.2">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row>
    <row r="878" spans="1:34" ht="15.75" customHeight="1" x14ac:dyDescent="0.2">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row>
    <row r="879" spans="1:34" ht="15.75" customHeight="1" x14ac:dyDescent="0.2">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row>
    <row r="880" spans="1:34" ht="15.75" customHeight="1" x14ac:dyDescent="0.2">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row>
    <row r="881" spans="1:34" ht="15.75" customHeight="1" x14ac:dyDescent="0.2">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row>
    <row r="882" spans="1:34" ht="15.75" customHeight="1" x14ac:dyDescent="0.2">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row>
    <row r="883" spans="1:34" ht="15.75" customHeight="1" x14ac:dyDescent="0.2">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row>
    <row r="884" spans="1:34" ht="15.75" customHeight="1" x14ac:dyDescent="0.2">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row>
    <row r="885" spans="1:34" ht="15.75" customHeight="1" x14ac:dyDescent="0.2">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row>
    <row r="886" spans="1:34" ht="15.75" customHeight="1" x14ac:dyDescent="0.2">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row>
    <row r="887" spans="1:34" ht="15.75" customHeight="1" x14ac:dyDescent="0.2">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row>
    <row r="888" spans="1:34" ht="15.75" customHeight="1" x14ac:dyDescent="0.2">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row>
    <row r="889" spans="1:34" ht="15.75" customHeight="1" x14ac:dyDescent="0.2">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row>
    <row r="890" spans="1:34" ht="15.75" customHeight="1" x14ac:dyDescent="0.2">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row>
    <row r="891" spans="1:34" ht="15.75" customHeight="1" x14ac:dyDescent="0.2">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row>
    <row r="892" spans="1:34" ht="15.75" customHeight="1" x14ac:dyDescent="0.2">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row>
    <row r="893" spans="1:34" ht="15.75" customHeight="1" x14ac:dyDescent="0.2">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row>
    <row r="894" spans="1:34" ht="15.75" customHeight="1" x14ac:dyDescent="0.2">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row>
    <row r="895" spans="1:34" ht="15.75" customHeight="1" x14ac:dyDescent="0.2">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row>
    <row r="896" spans="1:34" ht="15.75" customHeight="1" x14ac:dyDescent="0.2">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row>
    <row r="897" spans="1:34" ht="15.75" customHeight="1" x14ac:dyDescent="0.2">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row>
    <row r="898" spans="1:34" ht="15.75" customHeight="1" x14ac:dyDescent="0.2">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row>
    <row r="899" spans="1:34" ht="15.75" customHeight="1" x14ac:dyDescent="0.2">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row>
    <row r="900" spans="1:34" ht="15.75" customHeight="1" x14ac:dyDescent="0.2">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row>
    <row r="901" spans="1:34" ht="15.75" customHeight="1" x14ac:dyDescent="0.2">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row>
    <row r="902" spans="1:34" ht="15.75" customHeight="1" x14ac:dyDescent="0.2">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row>
    <row r="903" spans="1:34" ht="15.75" customHeight="1" x14ac:dyDescent="0.2">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row>
    <row r="904" spans="1:34" ht="15.75" customHeight="1" x14ac:dyDescent="0.2">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row>
    <row r="905" spans="1:34" ht="15.75" customHeight="1" x14ac:dyDescent="0.2">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row>
    <row r="906" spans="1:34" ht="15.75" customHeight="1" x14ac:dyDescent="0.2">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row>
    <row r="907" spans="1:34" ht="15.75" customHeight="1" x14ac:dyDescent="0.2">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row>
    <row r="908" spans="1:34" ht="15.75" customHeight="1" x14ac:dyDescent="0.2">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row>
    <row r="909" spans="1:34" ht="15.75" customHeight="1" x14ac:dyDescent="0.2">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row>
    <row r="910" spans="1:34" ht="15.75" customHeight="1" x14ac:dyDescent="0.2">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row>
    <row r="911" spans="1:34" ht="15.75" customHeight="1" x14ac:dyDescent="0.2">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row>
    <row r="912" spans="1:34" ht="15.75" customHeight="1" x14ac:dyDescent="0.2">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row>
    <row r="913" spans="1:34" ht="15.75" customHeight="1" x14ac:dyDescent="0.2">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row>
    <row r="914" spans="1:34" ht="15.75" customHeight="1" x14ac:dyDescent="0.2">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row>
    <row r="915" spans="1:34" ht="15.75" customHeight="1" x14ac:dyDescent="0.2">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row>
    <row r="916" spans="1:34" ht="15.75" customHeight="1" x14ac:dyDescent="0.2">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row>
    <row r="917" spans="1:34" ht="15.75" customHeight="1" x14ac:dyDescent="0.2">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row>
    <row r="918" spans="1:34" ht="15.75" customHeight="1" x14ac:dyDescent="0.2">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row>
    <row r="919" spans="1:34" ht="15.75" customHeight="1" x14ac:dyDescent="0.2">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row>
    <row r="920" spans="1:34" ht="15.75" customHeight="1" x14ac:dyDescent="0.2">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row>
    <row r="921" spans="1:34" ht="15.75" customHeight="1" x14ac:dyDescent="0.2">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row>
    <row r="922" spans="1:34" ht="15.75" customHeight="1" x14ac:dyDescent="0.2">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row>
    <row r="923" spans="1:34" ht="15.75" customHeight="1" x14ac:dyDescent="0.2">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row>
    <row r="924" spans="1:34" ht="15.75" customHeight="1" x14ac:dyDescent="0.2">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row>
    <row r="925" spans="1:34" ht="15.75" customHeight="1" x14ac:dyDescent="0.2">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row>
    <row r="926" spans="1:34" ht="15.75" customHeight="1" x14ac:dyDescent="0.2">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row>
    <row r="927" spans="1:34" ht="15.75" customHeight="1" x14ac:dyDescent="0.2">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row>
    <row r="928" spans="1:34" ht="15.75" customHeight="1" x14ac:dyDescent="0.2">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row>
    <row r="929" spans="1:34" ht="15.75" customHeight="1" x14ac:dyDescent="0.2">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row>
    <row r="930" spans="1:34" ht="15.75" customHeight="1" x14ac:dyDescent="0.2">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row>
    <row r="931" spans="1:34" ht="15.75" customHeight="1" x14ac:dyDescent="0.2">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c r="AA931" s="58"/>
      <c r="AB931" s="58"/>
      <c r="AC931" s="58"/>
      <c r="AD931" s="58"/>
      <c r="AE931" s="58"/>
      <c r="AF931" s="58"/>
      <c r="AG931" s="58"/>
      <c r="AH931" s="58"/>
    </row>
    <row r="932" spans="1:34" ht="15.75" customHeight="1" x14ac:dyDescent="0.2">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c r="AA932" s="58"/>
      <c r="AB932" s="58"/>
      <c r="AC932" s="58"/>
      <c r="AD932" s="58"/>
      <c r="AE932" s="58"/>
      <c r="AF932" s="58"/>
      <c r="AG932" s="58"/>
      <c r="AH932" s="58"/>
    </row>
    <row r="933" spans="1:34" ht="15.75" customHeight="1" x14ac:dyDescent="0.2">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c r="AA933" s="58"/>
      <c r="AB933" s="58"/>
      <c r="AC933" s="58"/>
      <c r="AD933" s="58"/>
      <c r="AE933" s="58"/>
      <c r="AF933" s="58"/>
      <c r="AG933" s="58"/>
      <c r="AH933" s="58"/>
    </row>
    <row r="934" spans="1:34" ht="15.75" customHeight="1" x14ac:dyDescent="0.2">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c r="AA934" s="58"/>
      <c r="AB934" s="58"/>
      <c r="AC934" s="58"/>
      <c r="AD934" s="58"/>
      <c r="AE934" s="58"/>
      <c r="AF934" s="58"/>
      <c r="AG934" s="58"/>
      <c r="AH934" s="58"/>
    </row>
    <row r="935" spans="1:34" ht="15.75" customHeight="1" x14ac:dyDescent="0.2">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c r="AA935" s="58"/>
      <c r="AB935" s="58"/>
      <c r="AC935" s="58"/>
      <c r="AD935" s="58"/>
      <c r="AE935" s="58"/>
      <c r="AF935" s="58"/>
      <c r="AG935" s="58"/>
      <c r="AH935" s="58"/>
    </row>
    <row r="936" spans="1:34" ht="15.75" customHeight="1" x14ac:dyDescent="0.2">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c r="AA936" s="58"/>
      <c r="AB936" s="58"/>
      <c r="AC936" s="58"/>
      <c r="AD936" s="58"/>
      <c r="AE936" s="58"/>
      <c r="AF936" s="58"/>
      <c r="AG936" s="58"/>
      <c r="AH936" s="58"/>
    </row>
    <row r="937" spans="1:34" ht="15.75" customHeight="1" x14ac:dyDescent="0.2">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c r="AA937" s="58"/>
      <c r="AB937" s="58"/>
      <c r="AC937" s="58"/>
      <c r="AD937" s="58"/>
      <c r="AE937" s="58"/>
      <c r="AF937" s="58"/>
      <c r="AG937" s="58"/>
      <c r="AH937" s="58"/>
    </row>
    <row r="938" spans="1:34" ht="15.75" customHeight="1" x14ac:dyDescent="0.2">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c r="AA938" s="58"/>
      <c r="AB938" s="58"/>
      <c r="AC938" s="58"/>
      <c r="AD938" s="58"/>
      <c r="AE938" s="58"/>
      <c r="AF938" s="58"/>
      <c r="AG938" s="58"/>
      <c r="AH938" s="58"/>
    </row>
    <row r="939" spans="1:34" ht="15.75" customHeight="1" x14ac:dyDescent="0.2">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c r="AA939" s="58"/>
      <c r="AB939" s="58"/>
      <c r="AC939" s="58"/>
      <c r="AD939" s="58"/>
      <c r="AE939" s="58"/>
      <c r="AF939" s="58"/>
      <c r="AG939" s="58"/>
      <c r="AH939" s="58"/>
    </row>
    <row r="940" spans="1:34" ht="15.75" customHeight="1" x14ac:dyDescent="0.2">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c r="AA940" s="58"/>
      <c r="AB940" s="58"/>
      <c r="AC940" s="58"/>
      <c r="AD940" s="58"/>
      <c r="AE940" s="58"/>
      <c r="AF940" s="58"/>
      <c r="AG940" s="58"/>
      <c r="AH940" s="58"/>
    </row>
    <row r="941" spans="1:34" ht="15.75" customHeight="1" x14ac:dyDescent="0.2">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c r="AA941" s="58"/>
      <c r="AB941" s="58"/>
      <c r="AC941" s="58"/>
      <c r="AD941" s="58"/>
      <c r="AE941" s="58"/>
      <c r="AF941" s="58"/>
      <c r="AG941" s="58"/>
      <c r="AH941" s="58"/>
    </row>
    <row r="942" spans="1:34" ht="15.75" customHeight="1" x14ac:dyDescent="0.2">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c r="AA942" s="58"/>
      <c r="AB942" s="58"/>
      <c r="AC942" s="58"/>
      <c r="AD942" s="58"/>
      <c r="AE942" s="58"/>
      <c r="AF942" s="58"/>
      <c r="AG942" s="58"/>
      <c r="AH942" s="58"/>
    </row>
    <row r="943" spans="1:34" ht="15.75" customHeight="1" x14ac:dyDescent="0.2">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c r="AA943" s="58"/>
      <c r="AB943" s="58"/>
      <c r="AC943" s="58"/>
      <c r="AD943" s="58"/>
      <c r="AE943" s="58"/>
      <c r="AF943" s="58"/>
      <c r="AG943" s="58"/>
      <c r="AH943" s="58"/>
    </row>
    <row r="944" spans="1:34" ht="15.75" customHeight="1" x14ac:dyDescent="0.2">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c r="AA944" s="58"/>
      <c r="AB944" s="58"/>
      <c r="AC944" s="58"/>
      <c r="AD944" s="58"/>
      <c r="AE944" s="58"/>
      <c r="AF944" s="58"/>
      <c r="AG944" s="58"/>
      <c r="AH944" s="58"/>
    </row>
    <row r="945" spans="1:34" ht="15.75" customHeight="1" x14ac:dyDescent="0.2">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c r="AA945" s="58"/>
      <c r="AB945" s="58"/>
      <c r="AC945" s="58"/>
      <c r="AD945" s="58"/>
      <c r="AE945" s="58"/>
      <c r="AF945" s="58"/>
      <c r="AG945" s="58"/>
      <c r="AH945" s="58"/>
    </row>
    <row r="946" spans="1:34" ht="15.75" customHeight="1" x14ac:dyDescent="0.2">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c r="AA946" s="58"/>
      <c r="AB946" s="58"/>
      <c r="AC946" s="58"/>
      <c r="AD946" s="58"/>
      <c r="AE946" s="58"/>
      <c r="AF946" s="58"/>
      <c r="AG946" s="58"/>
      <c r="AH946" s="58"/>
    </row>
    <row r="947" spans="1:34" ht="15.75" customHeight="1" x14ac:dyDescent="0.2">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c r="AA947" s="58"/>
      <c r="AB947" s="58"/>
      <c r="AC947" s="58"/>
      <c r="AD947" s="58"/>
      <c r="AE947" s="58"/>
      <c r="AF947" s="58"/>
      <c r="AG947" s="58"/>
      <c r="AH947" s="58"/>
    </row>
    <row r="948" spans="1:34" ht="15.75" customHeight="1" x14ac:dyDescent="0.2">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c r="AA948" s="58"/>
      <c r="AB948" s="58"/>
      <c r="AC948" s="58"/>
      <c r="AD948" s="58"/>
      <c r="AE948" s="58"/>
      <c r="AF948" s="58"/>
      <c r="AG948" s="58"/>
      <c r="AH948" s="58"/>
    </row>
    <row r="949" spans="1:34" ht="15.75" customHeight="1" x14ac:dyDescent="0.2">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c r="AA949" s="58"/>
      <c r="AB949" s="58"/>
      <c r="AC949" s="58"/>
      <c r="AD949" s="58"/>
      <c r="AE949" s="58"/>
      <c r="AF949" s="58"/>
      <c r="AG949" s="58"/>
      <c r="AH949" s="58"/>
    </row>
    <row r="950" spans="1:34" ht="15.75" customHeight="1" x14ac:dyDescent="0.2">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c r="AA950" s="58"/>
      <c r="AB950" s="58"/>
      <c r="AC950" s="58"/>
      <c r="AD950" s="58"/>
      <c r="AE950" s="58"/>
      <c r="AF950" s="58"/>
      <c r="AG950" s="58"/>
      <c r="AH950" s="58"/>
    </row>
    <row r="951" spans="1:34" ht="15.75" customHeight="1" x14ac:dyDescent="0.2">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c r="AA951" s="58"/>
      <c r="AB951" s="58"/>
      <c r="AC951" s="58"/>
      <c r="AD951" s="58"/>
      <c r="AE951" s="58"/>
      <c r="AF951" s="58"/>
      <c r="AG951" s="58"/>
      <c r="AH951" s="58"/>
    </row>
    <row r="952" spans="1:34" ht="15.75" customHeight="1" x14ac:dyDescent="0.2">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c r="AA952" s="58"/>
      <c r="AB952" s="58"/>
      <c r="AC952" s="58"/>
      <c r="AD952" s="58"/>
      <c r="AE952" s="58"/>
      <c r="AF952" s="58"/>
      <c r="AG952" s="58"/>
      <c r="AH952" s="58"/>
    </row>
    <row r="953" spans="1:34" ht="15.75" customHeight="1" x14ac:dyDescent="0.2">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c r="AA953" s="58"/>
      <c r="AB953" s="58"/>
      <c r="AC953" s="58"/>
      <c r="AD953" s="58"/>
      <c r="AE953" s="58"/>
      <c r="AF953" s="58"/>
      <c r="AG953" s="58"/>
      <c r="AH953" s="58"/>
    </row>
    <row r="954" spans="1:34" ht="15.75" customHeight="1" x14ac:dyDescent="0.2">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c r="AA954" s="58"/>
      <c r="AB954" s="58"/>
      <c r="AC954" s="58"/>
      <c r="AD954" s="58"/>
      <c r="AE954" s="58"/>
      <c r="AF954" s="58"/>
      <c r="AG954" s="58"/>
      <c r="AH954" s="58"/>
    </row>
    <row r="955" spans="1:34" ht="15.75" customHeight="1" x14ac:dyDescent="0.2">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c r="AA955" s="58"/>
      <c r="AB955" s="58"/>
      <c r="AC955" s="58"/>
      <c r="AD955" s="58"/>
      <c r="AE955" s="58"/>
      <c r="AF955" s="58"/>
      <c r="AG955" s="58"/>
      <c r="AH955" s="58"/>
    </row>
    <row r="956" spans="1:34" ht="15.75" customHeight="1" x14ac:dyDescent="0.2">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c r="AA956" s="58"/>
      <c r="AB956" s="58"/>
      <c r="AC956" s="58"/>
      <c r="AD956" s="58"/>
      <c r="AE956" s="58"/>
      <c r="AF956" s="58"/>
      <c r="AG956" s="58"/>
      <c r="AH956" s="58"/>
    </row>
    <row r="957" spans="1:34" ht="15.75" customHeight="1" x14ac:dyDescent="0.2">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c r="AA957" s="58"/>
      <c r="AB957" s="58"/>
      <c r="AC957" s="58"/>
      <c r="AD957" s="58"/>
      <c r="AE957" s="58"/>
      <c r="AF957" s="58"/>
      <c r="AG957" s="58"/>
      <c r="AH957" s="58"/>
    </row>
    <row r="958" spans="1:34" ht="15.75" customHeight="1" x14ac:dyDescent="0.2">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c r="AA958" s="58"/>
      <c r="AB958" s="58"/>
      <c r="AC958" s="58"/>
      <c r="AD958" s="58"/>
      <c r="AE958" s="58"/>
      <c r="AF958" s="58"/>
      <c r="AG958" s="58"/>
      <c r="AH958" s="58"/>
    </row>
    <row r="959" spans="1:34" ht="15.75" customHeight="1" x14ac:dyDescent="0.2">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c r="AA959" s="58"/>
      <c r="AB959" s="58"/>
      <c r="AC959" s="58"/>
      <c r="AD959" s="58"/>
      <c r="AE959" s="58"/>
      <c r="AF959" s="58"/>
      <c r="AG959" s="58"/>
      <c r="AH959" s="58"/>
    </row>
    <row r="960" spans="1:34" ht="15.75" customHeight="1" x14ac:dyDescent="0.2">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c r="AA960" s="58"/>
      <c r="AB960" s="58"/>
      <c r="AC960" s="58"/>
      <c r="AD960" s="58"/>
      <c r="AE960" s="58"/>
      <c r="AF960" s="58"/>
      <c r="AG960" s="58"/>
      <c r="AH960" s="58"/>
    </row>
    <row r="961" spans="1:34" ht="15.75" customHeight="1" x14ac:dyDescent="0.2">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c r="AA961" s="58"/>
      <c r="AB961" s="58"/>
      <c r="AC961" s="58"/>
      <c r="AD961" s="58"/>
      <c r="AE961" s="58"/>
      <c r="AF961" s="58"/>
      <c r="AG961" s="58"/>
      <c r="AH961" s="58"/>
    </row>
    <row r="962" spans="1:34" ht="15.75" customHeight="1" x14ac:dyDescent="0.2">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c r="AA962" s="58"/>
      <c r="AB962" s="58"/>
      <c r="AC962" s="58"/>
      <c r="AD962" s="58"/>
      <c r="AE962" s="58"/>
      <c r="AF962" s="58"/>
      <c r="AG962" s="58"/>
      <c r="AH962" s="58"/>
    </row>
    <row r="963" spans="1:34" ht="15.75" customHeight="1" x14ac:dyDescent="0.2">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c r="AA963" s="58"/>
      <c r="AB963" s="58"/>
      <c r="AC963" s="58"/>
      <c r="AD963" s="58"/>
      <c r="AE963" s="58"/>
      <c r="AF963" s="58"/>
      <c r="AG963" s="58"/>
      <c r="AH963" s="58"/>
    </row>
    <row r="964" spans="1:34" ht="15.75" customHeight="1" x14ac:dyDescent="0.2">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c r="AA964" s="58"/>
      <c r="AB964" s="58"/>
      <c r="AC964" s="58"/>
      <c r="AD964" s="58"/>
      <c r="AE964" s="58"/>
      <c r="AF964" s="58"/>
      <c r="AG964" s="58"/>
      <c r="AH964" s="58"/>
    </row>
    <row r="965" spans="1:34" ht="15.75" customHeight="1" x14ac:dyDescent="0.2">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c r="AA965" s="58"/>
      <c r="AB965" s="58"/>
      <c r="AC965" s="58"/>
      <c r="AD965" s="58"/>
      <c r="AE965" s="58"/>
      <c r="AF965" s="58"/>
      <c r="AG965" s="58"/>
      <c r="AH965" s="58"/>
    </row>
    <row r="966" spans="1:34" ht="15.75" customHeight="1" x14ac:dyDescent="0.2">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c r="AA966" s="58"/>
      <c r="AB966" s="58"/>
      <c r="AC966" s="58"/>
      <c r="AD966" s="58"/>
      <c r="AE966" s="58"/>
      <c r="AF966" s="58"/>
      <c r="AG966" s="58"/>
      <c r="AH966" s="58"/>
    </row>
    <row r="967" spans="1:34" ht="15.75" customHeight="1" x14ac:dyDescent="0.2">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c r="AA967" s="58"/>
      <c r="AB967" s="58"/>
      <c r="AC967" s="58"/>
      <c r="AD967" s="58"/>
      <c r="AE967" s="58"/>
      <c r="AF967" s="58"/>
      <c r="AG967" s="58"/>
      <c r="AH967" s="58"/>
    </row>
    <row r="968" spans="1:34" ht="15.75" customHeight="1" x14ac:dyDescent="0.2">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c r="AA968" s="58"/>
      <c r="AB968" s="58"/>
      <c r="AC968" s="58"/>
      <c r="AD968" s="58"/>
      <c r="AE968" s="58"/>
      <c r="AF968" s="58"/>
      <c r="AG968" s="58"/>
      <c r="AH968" s="58"/>
    </row>
    <row r="969" spans="1:34" ht="15.75" customHeight="1" x14ac:dyDescent="0.2">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c r="AA969" s="58"/>
      <c r="AB969" s="58"/>
      <c r="AC969" s="58"/>
      <c r="AD969" s="58"/>
      <c r="AE969" s="58"/>
      <c r="AF969" s="58"/>
      <c r="AG969" s="58"/>
      <c r="AH969" s="58"/>
    </row>
    <row r="970" spans="1:34" ht="15.75" customHeight="1" x14ac:dyDescent="0.2">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c r="AA970" s="58"/>
      <c r="AB970" s="58"/>
      <c r="AC970" s="58"/>
      <c r="AD970" s="58"/>
      <c r="AE970" s="58"/>
      <c r="AF970" s="58"/>
      <c r="AG970" s="58"/>
      <c r="AH970" s="58"/>
    </row>
    <row r="971" spans="1:34" ht="15.75" customHeight="1" x14ac:dyDescent="0.2">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c r="AA971" s="58"/>
      <c r="AB971" s="58"/>
      <c r="AC971" s="58"/>
      <c r="AD971" s="58"/>
      <c r="AE971" s="58"/>
      <c r="AF971" s="58"/>
      <c r="AG971" s="58"/>
      <c r="AH971" s="58"/>
    </row>
    <row r="972" spans="1:34" ht="15.75" customHeight="1" x14ac:dyDescent="0.2">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c r="AA972" s="58"/>
      <c r="AB972" s="58"/>
      <c r="AC972" s="58"/>
      <c r="AD972" s="58"/>
      <c r="AE972" s="58"/>
      <c r="AF972" s="58"/>
      <c r="AG972" s="58"/>
      <c r="AH972" s="58"/>
    </row>
    <row r="973" spans="1:34" ht="15.75" customHeight="1" x14ac:dyDescent="0.2">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c r="AA973" s="58"/>
      <c r="AB973" s="58"/>
      <c r="AC973" s="58"/>
      <c r="AD973" s="58"/>
      <c r="AE973" s="58"/>
      <c r="AF973" s="58"/>
      <c r="AG973" s="58"/>
      <c r="AH973" s="58"/>
    </row>
    <row r="974" spans="1:34" ht="15.75" customHeight="1" x14ac:dyDescent="0.2">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c r="AA974" s="58"/>
      <c r="AB974" s="58"/>
      <c r="AC974" s="58"/>
      <c r="AD974" s="58"/>
      <c r="AE974" s="58"/>
      <c r="AF974" s="58"/>
      <c r="AG974" s="58"/>
      <c r="AH974" s="58"/>
    </row>
    <row r="975" spans="1:34" ht="15.75" customHeight="1" x14ac:dyDescent="0.2">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c r="AA975" s="58"/>
      <c r="AB975" s="58"/>
      <c r="AC975" s="58"/>
      <c r="AD975" s="58"/>
      <c r="AE975" s="58"/>
      <c r="AF975" s="58"/>
      <c r="AG975" s="58"/>
      <c r="AH975" s="58"/>
    </row>
    <row r="976" spans="1:34" ht="15.75" customHeight="1" x14ac:dyDescent="0.2">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c r="AA976" s="58"/>
      <c r="AB976" s="58"/>
      <c r="AC976" s="58"/>
      <c r="AD976" s="58"/>
      <c r="AE976" s="58"/>
      <c r="AF976" s="58"/>
      <c r="AG976" s="58"/>
      <c r="AH976" s="58"/>
    </row>
    <row r="977" spans="1:34" ht="15.75" customHeight="1" x14ac:dyDescent="0.2">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c r="AA977" s="58"/>
      <c r="AB977" s="58"/>
      <c r="AC977" s="58"/>
      <c r="AD977" s="58"/>
      <c r="AE977" s="58"/>
      <c r="AF977" s="58"/>
      <c r="AG977" s="58"/>
      <c r="AH977" s="58"/>
    </row>
    <row r="978" spans="1:34" ht="15.75" customHeight="1" x14ac:dyDescent="0.2">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c r="AA978" s="58"/>
      <c r="AB978" s="58"/>
      <c r="AC978" s="58"/>
      <c r="AD978" s="58"/>
      <c r="AE978" s="58"/>
      <c r="AF978" s="58"/>
      <c r="AG978" s="58"/>
      <c r="AH978" s="58"/>
    </row>
    <row r="979" spans="1:34" ht="15.75" customHeight="1" x14ac:dyDescent="0.2">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c r="AA979" s="58"/>
      <c r="AB979" s="58"/>
      <c r="AC979" s="58"/>
      <c r="AD979" s="58"/>
      <c r="AE979" s="58"/>
      <c r="AF979" s="58"/>
      <c r="AG979" s="58"/>
      <c r="AH979" s="58"/>
    </row>
    <row r="980" spans="1:34" ht="15.75" customHeight="1" x14ac:dyDescent="0.2">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c r="AA980" s="58"/>
      <c r="AB980" s="58"/>
      <c r="AC980" s="58"/>
      <c r="AD980" s="58"/>
      <c r="AE980" s="58"/>
      <c r="AF980" s="58"/>
      <c r="AG980" s="58"/>
      <c r="AH980" s="58"/>
    </row>
    <row r="981" spans="1:34" ht="15.75" customHeight="1" x14ac:dyDescent="0.2">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c r="AA981" s="58"/>
      <c r="AB981" s="58"/>
      <c r="AC981" s="58"/>
      <c r="AD981" s="58"/>
      <c r="AE981" s="58"/>
      <c r="AF981" s="58"/>
      <c r="AG981" s="58"/>
      <c r="AH981" s="58"/>
    </row>
    <row r="982" spans="1:34" ht="15.75" customHeight="1" x14ac:dyDescent="0.2">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c r="AA982" s="58"/>
      <c r="AB982" s="58"/>
      <c r="AC982" s="58"/>
      <c r="AD982" s="58"/>
      <c r="AE982" s="58"/>
      <c r="AF982" s="58"/>
      <c r="AG982" s="58"/>
      <c r="AH982" s="58"/>
    </row>
    <row r="983" spans="1:34" ht="15.75" customHeight="1" x14ac:dyDescent="0.2">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c r="AA983" s="58"/>
      <c r="AB983" s="58"/>
      <c r="AC983" s="58"/>
      <c r="AD983" s="58"/>
      <c r="AE983" s="58"/>
      <c r="AF983" s="58"/>
      <c r="AG983" s="58"/>
      <c r="AH983" s="58"/>
    </row>
    <row r="984" spans="1:34" ht="15.75" customHeight="1" x14ac:dyDescent="0.2">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c r="AA984" s="58"/>
      <c r="AB984" s="58"/>
      <c r="AC984" s="58"/>
      <c r="AD984" s="58"/>
      <c r="AE984" s="58"/>
      <c r="AF984" s="58"/>
      <c r="AG984" s="58"/>
      <c r="AH984" s="58"/>
    </row>
    <row r="985" spans="1:34" ht="15.75" customHeight="1" x14ac:dyDescent="0.2">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c r="AA985" s="58"/>
      <c r="AB985" s="58"/>
      <c r="AC985" s="58"/>
      <c r="AD985" s="58"/>
      <c r="AE985" s="58"/>
      <c r="AF985" s="58"/>
      <c r="AG985" s="58"/>
      <c r="AH985" s="58"/>
    </row>
    <row r="986" spans="1:34" ht="15.75" customHeight="1" x14ac:dyDescent="0.2">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c r="AA986" s="58"/>
      <c r="AB986" s="58"/>
      <c r="AC986" s="58"/>
      <c r="AD986" s="58"/>
      <c r="AE986" s="58"/>
      <c r="AF986" s="58"/>
      <c r="AG986" s="58"/>
      <c r="AH986" s="58"/>
    </row>
    <row r="987" spans="1:34" ht="15.75" customHeight="1" x14ac:dyDescent="0.2">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c r="AA987" s="58"/>
      <c r="AB987" s="58"/>
      <c r="AC987" s="58"/>
      <c r="AD987" s="58"/>
      <c r="AE987" s="58"/>
      <c r="AF987" s="58"/>
      <c r="AG987" s="58"/>
      <c r="AH987" s="58"/>
    </row>
    <row r="988" spans="1:34" ht="15.75" customHeight="1" x14ac:dyDescent="0.2">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c r="AA988" s="58"/>
      <c r="AB988" s="58"/>
      <c r="AC988" s="58"/>
      <c r="AD988" s="58"/>
      <c r="AE988" s="58"/>
      <c r="AF988" s="58"/>
      <c r="AG988" s="58"/>
      <c r="AH988" s="58"/>
    </row>
    <row r="989" spans="1:34" ht="15.75" customHeight="1" x14ac:dyDescent="0.2">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c r="AA989" s="58"/>
      <c r="AB989" s="58"/>
      <c r="AC989" s="58"/>
      <c r="AD989" s="58"/>
      <c r="AE989" s="58"/>
      <c r="AF989" s="58"/>
      <c r="AG989" s="58"/>
      <c r="AH989" s="58"/>
    </row>
    <row r="990" spans="1:34" ht="15.75" customHeight="1" x14ac:dyDescent="0.2">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c r="AA990" s="58"/>
      <c r="AB990" s="58"/>
      <c r="AC990" s="58"/>
      <c r="AD990" s="58"/>
      <c r="AE990" s="58"/>
      <c r="AF990" s="58"/>
      <c r="AG990" s="58"/>
      <c r="AH990" s="58"/>
    </row>
    <row r="991" spans="1:34" ht="15.75" customHeight="1" x14ac:dyDescent="0.2">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c r="AA991" s="58"/>
      <c r="AB991" s="58"/>
      <c r="AC991" s="58"/>
      <c r="AD991" s="58"/>
      <c r="AE991" s="58"/>
      <c r="AF991" s="58"/>
      <c r="AG991" s="58"/>
      <c r="AH991" s="58"/>
    </row>
    <row r="992" spans="1:34" ht="15.75" customHeight="1" x14ac:dyDescent="0.2">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c r="AA992" s="58"/>
      <c r="AB992" s="58"/>
      <c r="AC992" s="58"/>
      <c r="AD992" s="58"/>
      <c r="AE992" s="58"/>
      <c r="AF992" s="58"/>
      <c r="AG992" s="58"/>
      <c r="AH992" s="58"/>
    </row>
    <row r="993" spans="1:34" ht="15.75" customHeight="1" x14ac:dyDescent="0.2">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c r="AA993" s="58"/>
      <c r="AB993" s="58"/>
      <c r="AC993" s="58"/>
      <c r="AD993" s="58"/>
      <c r="AE993" s="58"/>
      <c r="AF993" s="58"/>
      <c r="AG993" s="58"/>
      <c r="AH993" s="58"/>
    </row>
    <row r="994" spans="1:34" ht="15.75" customHeight="1" x14ac:dyDescent="0.2">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c r="AA994" s="58"/>
      <c r="AB994" s="58"/>
      <c r="AC994" s="58"/>
      <c r="AD994" s="58"/>
      <c r="AE994" s="58"/>
      <c r="AF994" s="58"/>
      <c r="AG994" s="58"/>
      <c r="AH994" s="58"/>
    </row>
    <row r="995" spans="1:34" ht="15.75" customHeight="1" x14ac:dyDescent="0.2">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c r="AA995" s="58"/>
      <c r="AB995" s="58"/>
      <c r="AC995" s="58"/>
      <c r="AD995" s="58"/>
      <c r="AE995" s="58"/>
      <c r="AF995" s="58"/>
      <c r="AG995" s="58"/>
      <c r="AH995" s="58"/>
    </row>
    <row r="996" spans="1:34" ht="15.75" customHeight="1" x14ac:dyDescent="0.2">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c r="AA996" s="58"/>
      <c r="AB996" s="58"/>
      <c r="AC996" s="58"/>
      <c r="AD996" s="58"/>
      <c r="AE996" s="58"/>
      <c r="AF996" s="58"/>
      <c r="AG996" s="58"/>
      <c r="AH996" s="58"/>
    </row>
    <row r="997" spans="1:34" ht="15.75" customHeight="1" x14ac:dyDescent="0.2">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c r="AA997" s="58"/>
      <c r="AB997" s="58"/>
      <c r="AC997" s="58"/>
      <c r="AD997" s="58"/>
      <c r="AE997" s="58"/>
      <c r="AF997" s="58"/>
      <c r="AG997" s="58"/>
      <c r="AH997" s="58"/>
    </row>
    <row r="998" spans="1:34" ht="15.75" customHeight="1" x14ac:dyDescent="0.2">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c r="AA998" s="58"/>
      <c r="AB998" s="58"/>
      <c r="AC998" s="58"/>
      <c r="AD998" s="58"/>
      <c r="AE998" s="58"/>
      <c r="AF998" s="58"/>
      <c r="AG998" s="58"/>
      <c r="AH998" s="58"/>
    </row>
    <row r="999" spans="1:34" ht="15.75" customHeight="1" x14ac:dyDescent="0.2">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c r="AA999" s="58"/>
      <c r="AB999" s="58"/>
      <c r="AC999" s="58"/>
      <c r="AD999" s="58"/>
      <c r="AE999" s="58"/>
      <c r="AF999" s="58"/>
      <c r="AG999" s="58"/>
      <c r="AH999" s="58"/>
    </row>
    <row r="1000" spans="1:34" ht="15.75" customHeight="1" x14ac:dyDescent="0.2">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c r="AA1000" s="58"/>
      <c r="AB1000" s="58"/>
      <c r="AC1000" s="58"/>
      <c r="AD1000" s="58"/>
      <c r="AE1000" s="58"/>
      <c r="AF1000" s="58"/>
      <c r="AG1000" s="58"/>
      <c r="AH1000" s="58"/>
    </row>
  </sheetData>
  <hyperlinks>
    <hyperlink ref="A8" r:id="rId1" xr:uid="{00000000-0004-0000-0900-000000000000}"/>
  </hyperlink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E0B233"/>
  </sheetPr>
  <dimension ref="A1:Z1000"/>
  <sheetViews>
    <sheetView showGridLines="0" topLeftCell="A2" workbookViewId="0"/>
  </sheetViews>
  <sheetFormatPr defaultColWidth="9.19921875" defaultRowHeight="15" customHeight="1" x14ac:dyDescent="0.2"/>
  <cols>
    <col min="1" max="1" width="18.796875" customWidth="1"/>
    <col min="2" max="2" width="41.296875" customWidth="1"/>
    <col min="3" max="4" width="19.69921875" customWidth="1"/>
    <col min="5" max="5" width="25.09765625" customWidth="1"/>
    <col min="6" max="9" width="19.69921875" customWidth="1"/>
    <col min="10" max="10" width="18.69921875" customWidth="1"/>
    <col min="11" max="11" width="15.69921875" customWidth="1"/>
    <col min="12" max="12" width="8.5" customWidth="1"/>
    <col min="13" max="14" width="8.5" hidden="1" customWidth="1"/>
    <col min="15" max="26" width="8.5" customWidth="1"/>
  </cols>
  <sheetData>
    <row r="1" spans="1:26" ht="23.25" hidden="1" customHeight="1" x14ac:dyDescent="0.2">
      <c r="A1" s="58" t="s">
        <v>628</v>
      </c>
      <c r="B1" s="58"/>
      <c r="C1" s="58"/>
      <c r="D1" s="58"/>
      <c r="E1" s="58"/>
      <c r="F1" s="58"/>
      <c r="G1" s="58"/>
      <c r="H1" s="58"/>
      <c r="I1" s="58"/>
      <c r="J1" s="58"/>
      <c r="K1" s="58"/>
      <c r="L1" s="58"/>
      <c r="M1" s="58"/>
      <c r="N1" s="58"/>
      <c r="O1" s="58"/>
      <c r="P1" s="58"/>
      <c r="Q1" s="58"/>
      <c r="R1" s="58"/>
      <c r="S1" s="58"/>
      <c r="T1" s="58"/>
      <c r="U1" s="58"/>
      <c r="V1" s="58"/>
      <c r="W1" s="58"/>
      <c r="X1" s="58"/>
      <c r="Y1" s="58"/>
      <c r="Z1" s="58"/>
    </row>
    <row r="2" spans="1:26" ht="36" customHeight="1" x14ac:dyDescent="0.2">
      <c r="A2" s="108" t="s">
        <v>639</v>
      </c>
      <c r="B2" s="108"/>
      <c r="C2" s="108"/>
      <c r="D2" s="108"/>
      <c r="E2" s="108"/>
      <c r="F2" s="108"/>
      <c r="G2" s="108"/>
      <c r="H2" s="108"/>
      <c r="I2" s="110" t="str">
        <f>'Auto Responses'!$A$36</f>
        <v>Version 4.1.4</v>
      </c>
      <c r="J2" s="110"/>
      <c r="K2" s="246"/>
      <c r="L2" s="246"/>
      <c r="M2" s="246"/>
      <c r="N2" s="246"/>
      <c r="O2" s="246"/>
      <c r="P2" s="246"/>
      <c r="Q2" s="246"/>
      <c r="R2" s="246"/>
      <c r="S2" s="246"/>
      <c r="T2" s="246"/>
      <c r="U2" s="246"/>
      <c r="V2" s="246"/>
      <c r="W2" s="246"/>
      <c r="X2" s="246"/>
      <c r="Y2" s="246"/>
      <c r="Z2" s="246"/>
    </row>
    <row r="3" spans="1:26" ht="21" customHeight="1" x14ac:dyDescent="0.2">
      <c r="A3" s="112"/>
      <c r="B3" s="112"/>
      <c r="C3" s="112"/>
      <c r="D3" s="112"/>
      <c r="E3" s="112"/>
      <c r="F3" s="112"/>
      <c r="G3" s="112"/>
      <c r="H3" s="112"/>
      <c r="I3" s="112"/>
      <c r="J3" s="112"/>
      <c r="K3" s="58"/>
      <c r="L3" s="58"/>
      <c r="M3" s="58"/>
      <c r="N3" s="58"/>
      <c r="O3" s="58"/>
      <c r="P3" s="58"/>
      <c r="Q3" s="58"/>
      <c r="R3" s="58"/>
      <c r="S3" s="58"/>
      <c r="T3" s="58"/>
      <c r="U3" s="58"/>
      <c r="V3" s="58"/>
      <c r="W3" s="58"/>
      <c r="X3" s="58"/>
      <c r="Y3" s="58"/>
      <c r="Z3" s="58"/>
    </row>
    <row r="4" spans="1:26" ht="36" customHeight="1" x14ac:dyDescent="0.2">
      <c r="A4" s="113" t="s">
        <v>583</v>
      </c>
      <c r="B4" s="114"/>
      <c r="C4" s="114"/>
      <c r="D4" s="114"/>
      <c r="E4" s="114"/>
      <c r="F4" s="114"/>
      <c r="G4" s="114"/>
      <c r="H4" s="114"/>
      <c r="I4" s="114"/>
      <c r="J4" s="114"/>
      <c r="K4" s="58"/>
      <c r="L4" s="58"/>
      <c r="M4" s="58"/>
      <c r="N4" s="58"/>
      <c r="O4" s="58"/>
      <c r="P4" s="58"/>
      <c r="Q4" s="58"/>
      <c r="R4" s="58"/>
      <c r="S4" s="58"/>
      <c r="T4" s="58"/>
      <c r="U4" s="58"/>
      <c r="V4" s="58"/>
      <c r="W4" s="58"/>
      <c r="X4" s="58"/>
      <c r="Y4" s="58"/>
      <c r="Z4" s="58"/>
    </row>
    <row r="5" spans="1:26" ht="19.5" customHeight="1" x14ac:dyDescent="0.2">
      <c r="A5" s="115" t="str">
        <f>HLOOKUP($A$4,'Auto Responses'!$F$2:$F$7,2,0)&amp;""</f>
        <v>1. Upon initial review, you can check the "Non-Negotiable" box by any question to compile a report of questions that may prohibit a full review.</v>
      </c>
      <c r="B5" s="115"/>
      <c r="C5" s="115"/>
      <c r="D5" s="115"/>
      <c r="E5" s="115"/>
      <c r="F5" s="115"/>
      <c r="G5" s="115"/>
      <c r="H5" s="115"/>
      <c r="I5" s="115"/>
      <c r="J5" s="115"/>
      <c r="K5" s="116"/>
      <c r="L5" s="116"/>
      <c r="M5" s="116"/>
      <c r="N5" s="116"/>
      <c r="O5" s="116"/>
      <c r="P5" s="116"/>
      <c r="Q5" s="116"/>
      <c r="R5" s="116"/>
      <c r="S5" s="116"/>
      <c r="T5" s="116"/>
      <c r="U5" s="116"/>
      <c r="V5" s="116"/>
      <c r="W5" s="116"/>
      <c r="X5" s="116"/>
      <c r="Y5" s="116"/>
      <c r="Z5" s="116"/>
    </row>
    <row r="6" spans="1:26" ht="19.5" customHeight="1" x14ac:dyDescent="0.2">
      <c r="A6" s="115" t="str">
        <f>HLOOKUP($A$4,'Auto Responses'!$F$2:$F$7,3,0)&amp;""</f>
        <v>2. When evaluating an answer, a default importance level has been set. You can use the "Importance Override" dropdown to override the default and adjust the value of the question.</v>
      </c>
      <c r="B6" s="115"/>
      <c r="C6" s="115"/>
      <c r="D6" s="115"/>
      <c r="E6" s="115"/>
      <c r="F6" s="115"/>
      <c r="G6" s="115"/>
      <c r="H6" s="115"/>
      <c r="I6" s="115"/>
      <c r="J6" s="115"/>
      <c r="K6" s="116"/>
      <c r="L6" s="116"/>
      <c r="M6" s="116"/>
      <c r="N6" s="116"/>
      <c r="O6" s="116"/>
      <c r="P6" s="116"/>
      <c r="Q6" s="116"/>
      <c r="R6" s="116"/>
      <c r="S6" s="116"/>
      <c r="T6" s="116"/>
      <c r="U6" s="116"/>
      <c r="V6" s="116"/>
      <c r="W6" s="116"/>
      <c r="X6" s="116"/>
      <c r="Y6" s="116"/>
      <c r="Z6" s="116"/>
    </row>
    <row r="7" spans="1:26" ht="19.5" customHeight="1" x14ac:dyDescent="0.2">
      <c r="A7" s="115" t="str">
        <f>HLOOKUP($A$4,'Auto Responses'!$F$2:$F$7,4,0)&amp;""</f>
        <v>3. For questions that are qualitative or for which you disagree with the preferred response, make a selection in the "Compliant Override" dropdown to adjust the question's impact on the score.</v>
      </c>
      <c r="B7" s="115"/>
      <c r="C7" s="115"/>
      <c r="D7" s="115"/>
      <c r="E7" s="115"/>
      <c r="F7" s="115"/>
      <c r="G7" s="115"/>
      <c r="H7" s="115"/>
      <c r="I7" s="115"/>
      <c r="J7" s="115"/>
      <c r="K7" s="116"/>
      <c r="L7" s="116"/>
      <c r="M7" s="116"/>
      <c r="N7" s="116"/>
      <c r="O7" s="116"/>
      <c r="P7" s="116"/>
      <c r="Q7" s="116"/>
      <c r="R7" s="116"/>
      <c r="S7" s="116"/>
      <c r="T7" s="116"/>
      <c r="U7" s="116"/>
      <c r="V7" s="116"/>
      <c r="W7" s="116"/>
      <c r="X7" s="116"/>
      <c r="Y7" s="116"/>
      <c r="Z7" s="116"/>
    </row>
    <row r="8" spans="1:26" ht="19.5" customHeight="1" x14ac:dyDescent="0.2">
      <c r="A8" s="115" t="str">
        <f>HLOOKUP($A$4,'Auto Responses'!$F$2:$F$7,5,0)&amp;""</f>
        <v xml:space="preserve">4. Each worksheet shows a report for that section. See the "Analyst Report" sheet for a full report of all sections. </v>
      </c>
      <c r="B8" s="115"/>
      <c r="C8" s="115"/>
      <c r="D8" s="115"/>
      <c r="E8" s="115"/>
      <c r="F8" s="115"/>
      <c r="G8" s="115"/>
      <c r="H8" s="115"/>
      <c r="I8" s="115"/>
      <c r="J8" s="115"/>
      <c r="K8" s="116"/>
      <c r="L8" s="116"/>
      <c r="M8" s="116"/>
      <c r="N8" s="116"/>
      <c r="O8" s="116"/>
      <c r="P8" s="116"/>
      <c r="Q8" s="116"/>
      <c r="R8" s="116"/>
      <c r="S8" s="116"/>
      <c r="T8" s="116"/>
      <c r="U8" s="116"/>
      <c r="V8" s="116"/>
      <c r="W8" s="116"/>
      <c r="X8" s="116"/>
      <c r="Y8" s="116"/>
      <c r="Z8" s="116"/>
    </row>
    <row r="9" spans="1:26" ht="19.5" customHeight="1" x14ac:dyDescent="0.2">
      <c r="A9" s="115" t="str">
        <f>HLOOKUP($A$4,'Auto Responses'!$F$2:$F$7,6,0)&amp;""</f>
        <v xml:space="preserve">5. If you are evaluating a question that appears in an earlier section, the Importance and Compliant Override cannot be changed but additional notes can be added. </v>
      </c>
      <c r="B9" s="115"/>
      <c r="C9" s="115"/>
      <c r="D9" s="115"/>
      <c r="E9" s="115"/>
      <c r="F9" s="115"/>
      <c r="G9" s="115"/>
      <c r="H9" s="115"/>
      <c r="I9" s="115"/>
      <c r="J9" s="115"/>
      <c r="K9" s="116"/>
      <c r="L9" s="116"/>
      <c r="M9" s="116"/>
      <c r="N9" s="116"/>
      <c r="O9" s="116"/>
      <c r="P9" s="116"/>
      <c r="Q9" s="116"/>
      <c r="R9" s="116"/>
      <c r="S9" s="116"/>
      <c r="T9" s="116"/>
      <c r="U9" s="116"/>
      <c r="V9" s="116"/>
      <c r="W9" s="116"/>
      <c r="X9" s="116"/>
      <c r="Y9" s="116"/>
      <c r="Z9" s="116"/>
    </row>
    <row r="10" spans="1:26" ht="19.5" customHeight="1" x14ac:dyDescent="0.2">
      <c r="A10" s="117" t="str">
        <f>HLOOKUP($A$4,'Auto Responses'!$F$2:$F$8,7,0)&amp;""</f>
        <v>For full instructions, please visit EDUCAUSE.edu/HECVAT</v>
      </c>
      <c r="B10" s="118"/>
      <c r="C10" s="118"/>
      <c r="D10" s="118"/>
      <c r="E10" s="118"/>
      <c r="F10" s="118"/>
      <c r="G10" s="118"/>
      <c r="H10" s="118"/>
      <c r="I10" s="118"/>
      <c r="J10" s="118"/>
      <c r="K10" s="58"/>
      <c r="L10" s="58"/>
      <c r="M10" s="58"/>
      <c r="N10" s="58"/>
      <c r="O10" s="58"/>
      <c r="P10" s="58"/>
      <c r="Q10" s="58"/>
      <c r="R10" s="58"/>
      <c r="S10" s="58"/>
      <c r="T10" s="58"/>
      <c r="U10" s="58"/>
      <c r="V10" s="58"/>
      <c r="W10" s="58"/>
      <c r="X10" s="58"/>
      <c r="Y10" s="58"/>
      <c r="Z10" s="58"/>
    </row>
    <row r="11" spans="1:26" ht="25.5" customHeight="1" x14ac:dyDescent="0.2">
      <c r="A11" s="119" t="str">
        <f>'START HERE'!$B$13</f>
        <v>Solution Provider Name</v>
      </c>
      <c r="B11" s="120"/>
      <c r="C11" s="121" t="str">
        <f>VLOOKUP($A11,'START HERE'!$B$13:$C$21,2,0)&amp;""</f>
        <v>Leepfrog Technologies, Inc.</v>
      </c>
      <c r="D11" s="122"/>
      <c r="E11" s="227"/>
      <c r="F11" s="125"/>
      <c r="G11" s="125"/>
      <c r="H11" s="126"/>
      <c r="I11" s="125"/>
      <c r="J11" s="125"/>
      <c r="K11" s="127"/>
      <c r="L11" s="127"/>
      <c r="M11" s="127"/>
      <c r="N11" s="127"/>
      <c r="O11" s="127"/>
      <c r="P11" s="127"/>
      <c r="Q11" s="127"/>
      <c r="R11" s="127"/>
      <c r="S11" s="127"/>
      <c r="T11" s="127"/>
      <c r="U11" s="127"/>
      <c r="V11" s="127"/>
      <c r="W11" s="127"/>
      <c r="X11" s="127"/>
      <c r="Y11" s="127"/>
      <c r="Z11" s="127"/>
    </row>
    <row r="12" spans="1:26" ht="25.5" customHeight="1" x14ac:dyDescent="0.2">
      <c r="A12" s="128" t="str">
        <f>'START HERE'!$B$16</f>
        <v>Solution Provider Contact Name</v>
      </c>
      <c r="B12" s="129"/>
      <c r="C12" s="130" t="str">
        <f>VLOOKUP($A12,'START HERE'!$B$13:$C$21,2,0)&amp;""</f>
        <v>Cyndi Showalter</v>
      </c>
      <c r="D12" s="131"/>
      <c r="E12" s="228"/>
      <c r="F12" s="125"/>
      <c r="G12" s="125"/>
      <c r="H12" s="126"/>
      <c r="I12" s="125"/>
      <c r="J12" s="125"/>
      <c r="K12" s="127"/>
      <c r="L12" s="127"/>
      <c r="M12" s="127"/>
      <c r="N12" s="127"/>
      <c r="O12" s="127"/>
      <c r="P12" s="127"/>
      <c r="Q12" s="127"/>
      <c r="R12" s="127"/>
      <c r="S12" s="127"/>
      <c r="T12" s="127"/>
      <c r="U12" s="127"/>
      <c r="V12" s="127"/>
      <c r="W12" s="127"/>
      <c r="X12" s="127"/>
      <c r="Y12" s="127"/>
      <c r="Z12" s="127"/>
    </row>
    <row r="13" spans="1:26" ht="25.5" customHeight="1" x14ac:dyDescent="0.2">
      <c r="A13" s="128" t="str">
        <f>'START HERE'!$B$17</f>
        <v>Solution Provider Contact Title</v>
      </c>
      <c r="B13" s="129"/>
      <c r="C13" s="130" t="str">
        <f>VLOOKUP($A13,'START HERE'!$B$13:$C$21,2,0)&amp;""</f>
        <v>Contracts &amp; Licensing - Business Analyst</v>
      </c>
      <c r="D13" s="131"/>
      <c r="E13" s="228"/>
      <c r="F13" s="125"/>
      <c r="G13" s="125"/>
      <c r="H13" s="126"/>
      <c r="I13" s="125"/>
      <c r="J13" s="125"/>
      <c r="K13" s="127"/>
      <c r="L13" s="127"/>
      <c r="M13" s="127"/>
      <c r="N13" s="127"/>
      <c r="O13" s="127"/>
      <c r="P13" s="127"/>
      <c r="Q13" s="127"/>
      <c r="R13" s="127"/>
      <c r="S13" s="127"/>
      <c r="T13" s="127"/>
      <c r="U13" s="127"/>
      <c r="V13" s="127"/>
      <c r="W13" s="127"/>
      <c r="X13" s="127"/>
      <c r="Y13" s="127"/>
      <c r="Z13" s="127"/>
    </row>
    <row r="14" spans="1:26" ht="25.5" customHeight="1" x14ac:dyDescent="0.2">
      <c r="A14" s="128" t="str">
        <f>'START HERE'!$B$18</f>
        <v>Solution Provider Contact Email</v>
      </c>
      <c r="B14" s="129"/>
      <c r="C14" s="130" t="str">
        <f>VLOOKUP($A14,'START HERE'!$B$13:$C$21,2,0)&amp;""</f>
        <v>cshowalter@leepfrog.com</v>
      </c>
      <c r="D14" s="131"/>
      <c r="E14" s="228"/>
      <c r="F14" s="229"/>
      <c r="G14" s="127"/>
      <c r="H14" s="127"/>
      <c r="I14" s="127"/>
      <c r="J14" s="127"/>
      <c r="K14" s="127"/>
      <c r="L14" s="127"/>
      <c r="M14" s="127"/>
      <c r="N14" s="127"/>
      <c r="O14" s="127"/>
      <c r="P14" s="127"/>
      <c r="Q14" s="127"/>
      <c r="R14" s="127"/>
      <c r="S14" s="127"/>
      <c r="T14" s="127"/>
      <c r="U14" s="127"/>
      <c r="V14" s="127"/>
      <c r="W14" s="127"/>
      <c r="X14" s="127"/>
      <c r="Y14" s="127"/>
      <c r="Z14" s="127"/>
    </row>
    <row r="15" spans="1:26" ht="25.5" customHeight="1" x14ac:dyDescent="0.2">
      <c r="A15" s="128" t="str">
        <f>'START HERE'!$B$14</f>
        <v>Solution Name</v>
      </c>
      <c r="B15" s="129"/>
      <c r="C15" s="130" t="str">
        <f>VLOOKUP($A15,'START HERE'!$B$13:$C$21,2,0)&amp;""</f>
        <v>CourseLeaf</v>
      </c>
      <c r="D15" s="131"/>
      <c r="E15" s="228"/>
      <c r="F15" s="229"/>
      <c r="G15" s="127"/>
      <c r="H15" s="127"/>
      <c r="I15" s="127"/>
      <c r="J15" s="127"/>
      <c r="K15" s="127"/>
      <c r="L15" s="127"/>
      <c r="M15" s="127"/>
      <c r="N15" s="127"/>
      <c r="O15" s="127"/>
      <c r="P15" s="127"/>
      <c r="Q15" s="127"/>
      <c r="R15" s="127"/>
      <c r="S15" s="127"/>
      <c r="T15" s="127"/>
      <c r="U15" s="127"/>
      <c r="V15" s="127"/>
      <c r="W15" s="127"/>
      <c r="X15" s="127"/>
      <c r="Y15" s="127"/>
      <c r="Z15" s="127"/>
    </row>
    <row r="16" spans="1:26" ht="25.5" customHeight="1" x14ac:dyDescent="0.2">
      <c r="A16" s="128" t="str">
        <f>'START HERE'!$B$15</f>
        <v>Solution Description</v>
      </c>
      <c r="B16" s="129"/>
      <c r="C16" s="130" t="str">
        <f>VLOOKUP($A16,'START HERE'!$B$13:$C$21,2,0)&amp;""</f>
        <v>CourseLeaf is an innovative academic operations platform for higher education that streamlines curriculum management, catalog publication, academic scheduling, advising and registration, and syllabi management to improve efficiency, accuracy, and student success. The five products supported by CourseLeaf are CAT, CIM, CLSS, PATH, and SYL</v>
      </c>
      <c r="D16" s="131"/>
      <c r="E16" s="228"/>
      <c r="F16" s="229"/>
      <c r="G16" s="127"/>
      <c r="H16" s="127"/>
      <c r="I16" s="127"/>
      <c r="J16" s="127"/>
      <c r="K16" s="127"/>
      <c r="L16" s="127"/>
      <c r="M16" s="127"/>
      <c r="N16" s="127"/>
      <c r="O16" s="127"/>
      <c r="P16" s="127"/>
      <c r="Q16" s="127"/>
      <c r="R16" s="127"/>
      <c r="S16" s="127"/>
      <c r="T16" s="127"/>
      <c r="U16" s="127"/>
      <c r="V16" s="127"/>
      <c r="W16" s="127"/>
      <c r="X16" s="127"/>
      <c r="Y16" s="127"/>
      <c r="Z16" s="127"/>
    </row>
    <row r="17" spans="1:26" ht="25.5" customHeight="1" x14ac:dyDescent="0.2">
      <c r="A17" s="134" t="s">
        <v>584</v>
      </c>
      <c r="B17" s="135"/>
      <c r="C17" s="136">
        <f>'START HERE'!$C$3</f>
        <v>0</v>
      </c>
      <c r="D17" s="137"/>
      <c r="E17" s="230"/>
      <c r="F17" s="229"/>
      <c r="G17" s="127"/>
      <c r="H17" s="127"/>
      <c r="I17" s="127"/>
      <c r="J17" s="127"/>
      <c r="K17" s="127"/>
      <c r="L17" s="127"/>
      <c r="M17" s="127"/>
      <c r="N17" s="127"/>
      <c r="O17" s="127"/>
      <c r="P17" s="127"/>
      <c r="Q17" s="127"/>
      <c r="R17" s="127"/>
      <c r="S17" s="127"/>
      <c r="T17" s="127"/>
      <c r="U17" s="127"/>
      <c r="V17" s="127"/>
      <c r="W17" s="127"/>
      <c r="X17" s="127"/>
      <c r="Y17" s="127"/>
      <c r="Z17" s="127"/>
    </row>
    <row r="18" spans="1:26" ht="24.75" customHeight="1" x14ac:dyDescent="0.2">
      <c r="A18" s="125"/>
      <c r="B18" s="125"/>
      <c r="C18" s="139"/>
      <c r="D18" s="140"/>
      <c r="E18" s="125"/>
      <c r="F18" s="125"/>
      <c r="G18" s="125"/>
      <c r="H18" s="126"/>
      <c r="I18" s="126"/>
      <c r="J18" s="126"/>
      <c r="K18" s="127"/>
      <c r="L18" s="127"/>
      <c r="M18" s="127"/>
      <c r="N18" s="127"/>
      <c r="O18" s="127"/>
      <c r="P18" s="127"/>
      <c r="Q18" s="127"/>
      <c r="R18" s="127"/>
      <c r="S18" s="127"/>
      <c r="T18" s="127"/>
      <c r="U18" s="127"/>
      <c r="V18" s="127"/>
      <c r="W18" s="127"/>
      <c r="X18" s="127"/>
      <c r="Y18" s="127"/>
      <c r="Z18" s="127"/>
    </row>
    <row r="19" spans="1:26" ht="24" customHeight="1" x14ac:dyDescent="0.2">
      <c r="A19" s="321"/>
      <c r="B19" s="322"/>
      <c r="C19" s="322"/>
      <c r="D19" s="141"/>
      <c r="E19" s="142"/>
      <c r="F19" s="142"/>
      <c r="G19" s="142"/>
      <c r="H19" s="142"/>
      <c r="I19" s="142"/>
      <c r="J19" s="142"/>
      <c r="K19" s="142"/>
      <c r="L19" s="142"/>
      <c r="M19" s="142"/>
      <c r="N19" s="142"/>
      <c r="O19" s="142"/>
      <c r="P19" s="142"/>
      <c r="Q19" s="142"/>
      <c r="R19" s="142"/>
      <c r="S19" s="142"/>
      <c r="T19" s="142"/>
      <c r="U19" s="142"/>
      <c r="V19" s="142"/>
      <c r="W19" s="142"/>
      <c r="X19" s="142"/>
      <c r="Y19" s="142"/>
      <c r="Z19" s="142"/>
    </row>
    <row r="20" spans="1:26" ht="30" customHeight="1" x14ac:dyDescent="0.2">
      <c r="A20" s="143" t="s">
        <v>585</v>
      </c>
      <c r="B20" s="144" t="s">
        <v>586</v>
      </c>
      <c r="C20" s="145" t="s">
        <v>587</v>
      </c>
      <c r="D20" s="146" t="s">
        <v>588</v>
      </c>
      <c r="E20" s="147" t="s">
        <v>589</v>
      </c>
      <c r="F20" s="147" t="s">
        <v>590</v>
      </c>
      <c r="G20" s="148" t="s">
        <v>591</v>
      </c>
      <c r="H20" s="149"/>
      <c r="I20" s="150"/>
      <c r="J20" s="58"/>
      <c r="K20" s="58"/>
      <c r="L20" s="58"/>
      <c r="M20" s="58"/>
      <c r="N20" s="58"/>
      <c r="O20" s="58"/>
      <c r="P20" s="58"/>
      <c r="Q20" s="58"/>
      <c r="R20" s="58"/>
      <c r="S20" s="58"/>
      <c r="T20" s="58"/>
      <c r="U20" s="58"/>
      <c r="V20" s="58"/>
      <c r="W20" s="58"/>
      <c r="X20" s="58"/>
      <c r="Y20" s="58"/>
      <c r="Z20" s="58"/>
    </row>
    <row r="21" spans="1:26" ht="40.5" customHeight="1" x14ac:dyDescent="0.2">
      <c r="A21" s="151"/>
      <c r="B21" s="152" t="str">
        <f>VLOOKUP($K21,'Auto Responses'!$N$4:$O$38,2,0)&amp;""</f>
        <v xml:space="preserve"> General Privacy</v>
      </c>
      <c r="C21" s="153"/>
      <c r="D21" s="154" t="str">
        <f>IF($C21=TRUE,SUMIF('(backend scoring)'!$B$3:$B$333,$K21,'(backend scoring)'!$O$3:$O$333),"")</f>
        <v/>
      </c>
      <c r="E21" s="155" t="str">
        <f>IF($C21=TRUE,SUMIF('(backend scoring)'!$B$3:$B$333,$K21,'(backend scoring)'!$P$3:$P$333),"")</f>
        <v/>
      </c>
      <c r="F21" s="156" t="str">
        <f>IFERROR($E21/$D21,'Auto Responses'!$J$5)</f>
        <v>N/A</v>
      </c>
      <c r="G21" s="157" t="s">
        <v>640</v>
      </c>
      <c r="H21" s="158"/>
      <c r="I21" s="159"/>
      <c r="J21" s="151"/>
      <c r="K21" s="160" t="s">
        <v>641</v>
      </c>
      <c r="L21" s="151"/>
      <c r="M21" s="151"/>
      <c r="N21" s="151"/>
      <c r="O21" s="151"/>
      <c r="P21" s="151"/>
      <c r="Q21" s="151"/>
      <c r="R21" s="151"/>
      <c r="S21" s="151"/>
      <c r="T21" s="151"/>
      <c r="U21" s="151"/>
      <c r="V21" s="151"/>
      <c r="W21" s="151"/>
      <c r="X21" s="151"/>
      <c r="Y21" s="151"/>
      <c r="Z21" s="151"/>
    </row>
    <row r="22" spans="1:26" ht="40.5" customHeight="1" x14ac:dyDescent="0.2">
      <c r="A22" s="151"/>
      <c r="B22" s="152" t="str">
        <f>VLOOKUP($K22,'Auto Responses'!$N$4:$O$38,2,0)&amp;""</f>
        <v xml:space="preserve"> Privacy-Specific Company Details</v>
      </c>
      <c r="C22" s="153" t="b">
        <v>1</v>
      </c>
      <c r="D22" s="154">
        <f>IF($C22=TRUE,SUMIF('(backend scoring)'!$B$3:$B$333,$K22,'(backend scoring)'!$O$3:$O$333),"")</f>
        <v>30</v>
      </c>
      <c r="E22" s="155">
        <f>IF($C22=TRUE,SUMIF('(backend scoring)'!$B$3:$B$333,$K22,'(backend scoring)'!$P$3:$P$333),"")</f>
        <v>30</v>
      </c>
      <c r="F22" s="162">
        <f>IFERROR($E22/$D22,'Auto Responses'!$J$5)</f>
        <v>1</v>
      </c>
      <c r="G22" s="157" t="str">
        <f t="shared" ref="G22:G30" si="0">$G$20&amp;B22</f>
        <v>Jump to Privacy-Specific Company Details</v>
      </c>
      <c r="H22" s="163"/>
      <c r="I22" s="164"/>
      <c r="J22" s="151"/>
      <c r="K22" s="160" t="s">
        <v>642</v>
      </c>
      <c r="L22" s="151"/>
      <c r="M22" s="151"/>
      <c r="N22" s="151"/>
      <c r="O22" s="151"/>
      <c r="P22" s="151"/>
      <c r="Q22" s="151"/>
      <c r="R22" s="151"/>
      <c r="S22" s="151"/>
      <c r="T22" s="151"/>
      <c r="U22" s="151"/>
      <c r="V22" s="151"/>
      <c r="W22" s="151"/>
      <c r="X22" s="151"/>
      <c r="Y22" s="151"/>
      <c r="Z22" s="151"/>
    </row>
    <row r="23" spans="1:26" ht="40.5" customHeight="1" x14ac:dyDescent="0.2">
      <c r="A23" s="151"/>
      <c r="B23" s="152" t="str">
        <f>VLOOKUP($K23,'Auto Responses'!$N$4:$O$38,2,0)&amp;""</f>
        <v xml:space="preserve"> Privacy-Specific Documentation</v>
      </c>
      <c r="C23" s="153" t="b">
        <v>1</v>
      </c>
      <c r="D23" s="154">
        <f>IF($C23=TRUE,SUMIF('(backend scoring)'!$B$3:$B$333,$K23,'(backend scoring)'!$O$3:$O$333),"")</f>
        <v>10</v>
      </c>
      <c r="E23" s="155">
        <f>IF($C23=TRUE,SUMIF('(backend scoring)'!$B$3:$B$333,$K23,'(backend scoring)'!$P$3:$P$333),"")</f>
        <v>10</v>
      </c>
      <c r="F23" s="162">
        <f>IFERROR($E23/$D23,'Auto Responses'!$J$5)</f>
        <v>1</v>
      </c>
      <c r="G23" s="157" t="str">
        <f t="shared" si="0"/>
        <v>Jump to Privacy-Specific Documentation</v>
      </c>
      <c r="H23" s="163"/>
      <c r="I23" s="164"/>
      <c r="J23" s="151"/>
      <c r="K23" s="160" t="s">
        <v>643</v>
      </c>
      <c r="L23" s="151"/>
      <c r="M23" s="151"/>
      <c r="N23" s="151"/>
      <c r="O23" s="151"/>
      <c r="P23" s="151"/>
      <c r="Q23" s="151"/>
      <c r="R23" s="151"/>
      <c r="S23" s="151"/>
      <c r="T23" s="151"/>
      <c r="U23" s="151"/>
      <c r="V23" s="151"/>
      <c r="W23" s="151"/>
      <c r="X23" s="151"/>
      <c r="Y23" s="151"/>
      <c r="Z23" s="151"/>
    </row>
    <row r="24" spans="1:26" ht="40.5" customHeight="1" x14ac:dyDescent="0.2">
      <c r="A24" s="151"/>
      <c r="B24" s="152" t="str">
        <f>VLOOKUP($K24,'Auto Responses'!$N$4:$O$38,2,0)&amp;""</f>
        <v xml:space="preserve"> Privacy of Third Parties</v>
      </c>
      <c r="C24" s="153" t="b">
        <v>1</v>
      </c>
      <c r="D24" s="154">
        <f>IF($C24=TRUE,SUMIF('(backend scoring)'!$B$3:$B$333,$K24,'(backend scoring)'!$O$3:$O$333),"")</f>
        <v>25</v>
      </c>
      <c r="E24" s="155">
        <f>IF($C24=TRUE,SUMIF('(backend scoring)'!$B$3:$B$333,$K24,'(backend scoring)'!$P$3:$P$333),"")</f>
        <v>25</v>
      </c>
      <c r="F24" s="162">
        <f>IFERROR($E24/$D24,'Auto Responses'!$J$5)</f>
        <v>1</v>
      </c>
      <c r="G24" s="157" t="str">
        <f t="shared" si="0"/>
        <v>Jump to Privacy of Third Parties</v>
      </c>
      <c r="H24" s="163"/>
      <c r="I24" s="164"/>
      <c r="J24" s="151"/>
      <c r="K24" s="160" t="s">
        <v>644</v>
      </c>
      <c r="L24" s="151"/>
      <c r="M24" s="151"/>
      <c r="N24" s="151"/>
      <c r="O24" s="151"/>
      <c r="P24" s="151"/>
      <c r="Q24" s="151"/>
      <c r="R24" s="151"/>
      <c r="S24" s="151"/>
      <c r="T24" s="151"/>
      <c r="U24" s="151"/>
      <c r="V24" s="151"/>
      <c r="W24" s="151"/>
      <c r="X24" s="151"/>
      <c r="Y24" s="151"/>
      <c r="Z24" s="151"/>
    </row>
    <row r="25" spans="1:26" ht="40.5" customHeight="1" x14ac:dyDescent="0.2">
      <c r="A25" s="151"/>
      <c r="B25" s="152" t="str">
        <f>VLOOKUP($K25,'Auto Responses'!$N$4:$O$38,2,0)&amp;""</f>
        <v xml:space="preserve"> Privacy Change Management</v>
      </c>
      <c r="C25" s="153" t="b">
        <v>1</v>
      </c>
      <c r="D25" s="154">
        <f>IF($C25=TRUE,SUMIF('(backend scoring)'!$B$3:$B$333,$K25,'(backend scoring)'!$O$3:$O$333),"")</f>
        <v>15</v>
      </c>
      <c r="E25" s="155">
        <f>IF($C25=TRUE,SUMIF('(backend scoring)'!$B$3:$B$333,$K25,'(backend scoring)'!$P$3:$P$333),"")</f>
        <v>15</v>
      </c>
      <c r="F25" s="162">
        <f>IFERROR($E25/$D25,'Auto Responses'!$J$5)</f>
        <v>1</v>
      </c>
      <c r="G25" s="157" t="str">
        <f t="shared" si="0"/>
        <v>Jump to Privacy Change Management</v>
      </c>
      <c r="H25" s="163"/>
      <c r="I25" s="164"/>
      <c r="J25" s="151"/>
      <c r="K25" s="160" t="s">
        <v>645</v>
      </c>
      <c r="L25" s="151"/>
      <c r="M25" s="151"/>
      <c r="N25" s="151"/>
      <c r="O25" s="151"/>
      <c r="P25" s="151"/>
      <c r="Q25" s="151"/>
      <c r="R25" s="151"/>
      <c r="S25" s="151"/>
      <c r="T25" s="151"/>
      <c r="U25" s="151"/>
      <c r="V25" s="151"/>
      <c r="W25" s="151"/>
      <c r="X25" s="151"/>
      <c r="Y25" s="151"/>
      <c r="Z25" s="151"/>
    </row>
    <row r="26" spans="1:26" ht="40.5" customHeight="1" x14ac:dyDescent="0.2">
      <c r="A26" s="151"/>
      <c r="B26" s="152" t="str">
        <f>VLOOKUP($K26,'Auto Responses'!$N$4:$O$38,2,0)&amp;""</f>
        <v xml:space="preserve"> Privacy of Sensitive Data</v>
      </c>
      <c r="C26" s="153" t="b">
        <v>1</v>
      </c>
      <c r="D26" s="154">
        <f>IF($C26=TRUE,SUMIF('(backend scoring)'!$B$3:$B$333,$K26,'(backend scoring)'!$O$3:$O$333),"")</f>
        <v>80</v>
      </c>
      <c r="E26" s="155">
        <f>IF($C26=TRUE,SUMIF('(backend scoring)'!$B$3:$B$333,$K26,'(backend scoring)'!$P$3:$P$333),"")</f>
        <v>75</v>
      </c>
      <c r="F26" s="162">
        <f>IFERROR($E26/$D26,'Auto Responses'!$J$5)</f>
        <v>0.9375</v>
      </c>
      <c r="G26" s="157" t="str">
        <f t="shared" si="0"/>
        <v>Jump to Privacy of Sensitive Data</v>
      </c>
      <c r="H26" s="163"/>
      <c r="I26" s="164"/>
      <c r="J26" s="151"/>
      <c r="K26" s="160" t="s">
        <v>646</v>
      </c>
      <c r="L26" s="151"/>
      <c r="M26" s="151"/>
      <c r="N26" s="151"/>
      <c r="O26" s="151"/>
      <c r="P26" s="151"/>
      <c r="Q26" s="151"/>
      <c r="R26" s="151"/>
      <c r="S26" s="151"/>
      <c r="T26" s="151"/>
      <c r="U26" s="151"/>
      <c r="V26" s="151"/>
      <c r="W26" s="151"/>
      <c r="X26" s="151"/>
      <c r="Y26" s="151"/>
      <c r="Z26" s="151"/>
    </row>
    <row r="27" spans="1:26" ht="40.5" customHeight="1" x14ac:dyDescent="0.2">
      <c r="A27" s="151"/>
      <c r="B27" s="152" t="str">
        <f>VLOOKUP($K27,'Auto Responses'!$N$4:$O$38,2,0)&amp;""</f>
        <v xml:space="preserve"> Privacy Policies and Procedures</v>
      </c>
      <c r="C27" s="153" t="b">
        <v>1</v>
      </c>
      <c r="D27" s="154">
        <f>IF($C27=TRUE,SUMIF('(backend scoring)'!$B$3:$B$333,$K27,'(backend scoring)'!$O$3:$O$333),"")</f>
        <v>100</v>
      </c>
      <c r="E27" s="155">
        <f>IF($C27=TRUE,SUMIF('(backend scoring)'!$B$3:$B$333,$K27,'(backend scoring)'!$P$3:$P$333),"")</f>
        <v>100</v>
      </c>
      <c r="F27" s="162">
        <f>IFERROR($E27/$D27,'Auto Responses'!$J$5)</f>
        <v>1</v>
      </c>
      <c r="G27" s="157" t="str">
        <f t="shared" si="0"/>
        <v>Jump to Privacy Policies and Procedures</v>
      </c>
      <c r="H27" s="163"/>
      <c r="I27" s="164"/>
      <c r="J27" s="151"/>
      <c r="K27" s="160" t="s">
        <v>647</v>
      </c>
      <c r="L27" s="151"/>
      <c r="M27" s="151"/>
      <c r="N27" s="151"/>
      <c r="O27" s="151"/>
      <c r="P27" s="151"/>
      <c r="Q27" s="151"/>
      <c r="R27" s="151"/>
      <c r="S27" s="151"/>
      <c r="T27" s="151"/>
      <c r="U27" s="151"/>
      <c r="V27" s="151"/>
      <c r="W27" s="151"/>
      <c r="X27" s="151"/>
      <c r="Y27" s="151"/>
      <c r="Z27" s="151"/>
    </row>
    <row r="28" spans="1:26" ht="40.5" customHeight="1" x14ac:dyDescent="0.2">
      <c r="A28" s="151"/>
      <c r="B28" s="152" t="str">
        <f>VLOOKUP($K28,'Auto Responses'!$N$4:$O$38,2,0)&amp;""</f>
        <v xml:space="preserve"> International Privacy</v>
      </c>
      <c r="C28" s="153" t="b">
        <v>1</v>
      </c>
      <c r="D28" s="154">
        <f>IF($C28=TRUE,SUMIF('(backend scoring)'!$B$3:$B$333,$K28,'(backend scoring)'!$O$3:$O$333),"")</f>
        <v>50</v>
      </c>
      <c r="E28" s="155">
        <f>IF($C28=TRUE,SUMIF('(backend scoring)'!$B$3:$B$333,$K28,'(backend scoring)'!$P$3:$P$333),"")</f>
        <v>40</v>
      </c>
      <c r="F28" s="162">
        <f>IFERROR($E28/$D28,'Auto Responses'!$J$5)</f>
        <v>0.8</v>
      </c>
      <c r="G28" s="157" t="str">
        <f t="shared" si="0"/>
        <v>Jump to International Privacy</v>
      </c>
      <c r="H28" s="163"/>
      <c r="I28" s="164"/>
      <c r="J28" s="151"/>
      <c r="K28" s="160" t="s">
        <v>648</v>
      </c>
      <c r="L28" s="151"/>
      <c r="M28" s="151"/>
      <c r="N28" s="151"/>
      <c r="O28" s="151"/>
      <c r="P28" s="151"/>
      <c r="Q28" s="151"/>
      <c r="R28" s="151"/>
      <c r="S28" s="151"/>
      <c r="T28" s="151"/>
      <c r="U28" s="151"/>
      <c r="V28" s="151"/>
      <c r="W28" s="151"/>
      <c r="X28" s="151"/>
      <c r="Y28" s="151"/>
      <c r="Z28" s="151"/>
    </row>
    <row r="29" spans="1:26" ht="40.5" customHeight="1" x14ac:dyDescent="0.2">
      <c r="A29" s="151"/>
      <c r="B29" s="152" t="str">
        <f>VLOOKUP($K29,'Auto Responses'!$N$4:$O$38,2,0)&amp;""</f>
        <v xml:space="preserve"> Data Privacy</v>
      </c>
      <c r="C29" s="153" t="b">
        <v>1</v>
      </c>
      <c r="D29" s="154">
        <f>IF($C29=TRUE,SUMIF('(backend scoring)'!$B$3:$B$333,$K29,'(backend scoring)'!$O$3:$O$333),"")</f>
        <v>150</v>
      </c>
      <c r="E29" s="155">
        <f>IF($C29=TRUE,SUMIF('(backend scoring)'!$B$3:$B$333,$K29,'(backend scoring)'!$P$3:$P$333),"")</f>
        <v>140</v>
      </c>
      <c r="F29" s="162">
        <f>IFERROR($E29/$D29,'Auto Responses'!$J$5)</f>
        <v>0.93333333333333335</v>
      </c>
      <c r="G29" s="157" t="str">
        <f t="shared" si="0"/>
        <v>Jump to Data Privacy</v>
      </c>
      <c r="H29" s="163"/>
      <c r="I29" s="164"/>
      <c r="J29" s="151"/>
      <c r="K29" s="160" t="s">
        <v>649</v>
      </c>
      <c r="L29" s="151"/>
      <c r="M29" s="151"/>
      <c r="N29" s="151"/>
      <c r="O29" s="151"/>
      <c r="P29" s="151"/>
      <c r="Q29" s="151"/>
      <c r="R29" s="151"/>
      <c r="S29" s="151"/>
      <c r="T29" s="151"/>
      <c r="U29" s="151"/>
      <c r="V29" s="151"/>
      <c r="W29" s="151"/>
      <c r="X29" s="151"/>
      <c r="Y29" s="151"/>
      <c r="Z29" s="151"/>
    </row>
    <row r="30" spans="1:26" ht="40.5" customHeight="1" x14ac:dyDescent="0.2">
      <c r="A30" s="151"/>
      <c r="B30" s="152" t="str">
        <f>VLOOKUP($K30,'Auto Responses'!$N$4:$O$38,2,0)&amp;""</f>
        <v xml:space="preserve"> Privacy and AI</v>
      </c>
      <c r="C30" s="153" t="b">
        <v>1</v>
      </c>
      <c r="D30" s="154">
        <f>IF($C30=TRUE,SUMIF('(backend scoring)'!$B$3:$B$333,$K30,'(backend scoring)'!$O$3:$O$333),"")</f>
        <v>80</v>
      </c>
      <c r="E30" s="155">
        <f>IF($C30=TRUE,SUMIF('(backend scoring)'!$B$3:$B$333,$K30,'(backend scoring)'!$P$3:$P$333),"")</f>
        <v>55</v>
      </c>
      <c r="F30" s="162">
        <f>IFERROR($E30/$D30,'Auto Responses'!$J$5)</f>
        <v>0.6875</v>
      </c>
      <c r="G30" s="157" t="str">
        <f t="shared" si="0"/>
        <v>Jump to Privacy and AI</v>
      </c>
      <c r="H30" s="163"/>
      <c r="I30" s="164"/>
      <c r="J30" s="151"/>
      <c r="K30" s="160" t="s">
        <v>650</v>
      </c>
      <c r="L30" s="151"/>
      <c r="M30" s="151"/>
      <c r="N30" s="151"/>
      <c r="O30" s="151"/>
      <c r="P30" s="151"/>
      <c r="Q30" s="151"/>
      <c r="R30" s="151"/>
      <c r="S30" s="151"/>
      <c r="T30" s="151"/>
      <c r="U30" s="151"/>
      <c r="V30" s="151"/>
      <c r="W30" s="151"/>
      <c r="X30" s="151"/>
      <c r="Y30" s="151"/>
      <c r="Z30" s="151"/>
    </row>
    <row r="31" spans="1:26" ht="30" customHeight="1" x14ac:dyDescent="0.2">
      <c r="A31" s="151"/>
      <c r="B31" s="144" t="s">
        <v>651</v>
      </c>
      <c r="C31" s="145"/>
      <c r="D31" s="173">
        <f t="shared" ref="D31:E31" si="1">SUM(D21:D30)</f>
        <v>540</v>
      </c>
      <c r="E31" s="173">
        <f t="shared" si="1"/>
        <v>490</v>
      </c>
      <c r="F31" s="174">
        <f>IFERROR($E31/$D31,'Auto Responses'!$J$5)</f>
        <v>0.90740740740740744</v>
      </c>
      <c r="G31" s="175"/>
      <c r="H31" s="176"/>
      <c r="I31" s="177"/>
      <c r="J31" s="49" t="s">
        <v>31</v>
      </c>
      <c r="K31" s="151"/>
      <c r="L31" s="151"/>
      <c r="M31" s="151"/>
      <c r="N31" s="151"/>
      <c r="O31" s="151"/>
      <c r="P31" s="151"/>
      <c r="Q31" s="151"/>
      <c r="R31" s="151"/>
      <c r="S31" s="151"/>
      <c r="T31" s="151"/>
      <c r="U31" s="151"/>
      <c r="V31" s="151"/>
      <c r="W31" s="151"/>
      <c r="X31" s="151"/>
      <c r="Y31" s="151"/>
      <c r="Z31" s="151"/>
    </row>
    <row r="32" spans="1:26" ht="15.75" customHeight="1" x14ac:dyDescent="0.2">
      <c r="A32" s="58"/>
      <c r="B32" s="58"/>
      <c r="C32" s="58"/>
      <c r="D32" s="58"/>
      <c r="E32" s="58"/>
      <c r="F32" s="58" t="s">
        <v>615</v>
      </c>
      <c r="G32" s="58"/>
      <c r="H32" s="58"/>
      <c r="I32" s="58"/>
      <c r="J32" s="58"/>
      <c r="K32" s="58"/>
      <c r="L32" s="58"/>
      <c r="M32" s="58"/>
      <c r="N32" s="58"/>
      <c r="O32" s="58"/>
      <c r="P32" s="58"/>
      <c r="Q32" s="58"/>
      <c r="R32" s="58"/>
      <c r="S32" s="58"/>
      <c r="T32" s="58"/>
      <c r="U32" s="58"/>
      <c r="V32" s="58"/>
      <c r="W32" s="58"/>
      <c r="X32" s="58"/>
      <c r="Y32" s="58"/>
      <c r="Z32" s="58"/>
    </row>
    <row r="33" spans="1:26" ht="15.75" customHeight="1" x14ac:dyDescent="0.2">
      <c r="A33" s="58"/>
      <c r="B33" s="58"/>
      <c r="C33" s="58"/>
      <c r="D33" s="58"/>
      <c r="E33" s="58"/>
      <c r="F33" s="58"/>
      <c r="G33" s="58"/>
      <c r="H33" s="58"/>
      <c r="I33" s="58"/>
      <c r="J33" s="58"/>
      <c r="K33" s="58"/>
      <c r="L33" s="58"/>
      <c r="M33" s="58"/>
      <c r="N33" s="58"/>
      <c r="O33" s="58"/>
      <c r="P33" s="58"/>
      <c r="Q33" s="58"/>
      <c r="R33" s="58"/>
      <c r="S33" s="58"/>
      <c r="T33" s="58"/>
      <c r="U33" s="58"/>
      <c r="V33" s="58"/>
      <c r="W33" s="58"/>
      <c r="X33" s="58"/>
      <c r="Y33" s="58"/>
      <c r="Z33" s="58"/>
    </row>
    <row r="34" spans="1:26" ht="15" customHeight="1" x14ac:dyDescent="0.2">
      <c r="A34" s="58"/>
      <c r="B34" s="58"/>
      <c r="C34" s="58"/>
      <c r="D34" s="58"/>
      <c r="E34" s="58"/>
      <c r="F34" s="58"/>
      <c r="G34" s="58"/>
      <c r="H34" s="58"/>
      <c r="I34" s="58"/>
      <c r="J34" s="58"/>
      <c r="K34" s="58"/>
      <c r="L34" s="58"/>
      <c r="M34" s="58"/>
      <c r="N34" s="58"/>
      <c r="O34" s="58"/>
      <c r="P34" s="58"/>
      <c r="Q34" s="58"/>
      <c r="R34" s="58"/>
      <c r="S34" s="58"/>
      <c r="T34" s="58"/>
      <c r="U34" s="58"/>
      <c r="V34" s="58"/>
      <c r="W34" s="58"/>
      <c r="X34" s="58"/>
      <c r="Y34" s="58"/>
      <c r="Z34" s="58"/>
    </row>
    <row r="35" spans="1:26" ht="36" customHeight="1" x14ac:dyDescent="0.2">
      <c r="A35" s="178" t="s">
        <v>652</v>
      </c>
      <c r="B35" s="178"/>
      <c r="C35" s="179"/>
      <c r="D35" s="178"/>
      <c r="E35" s="178"/>
      <c r="F35" s="178"/>
      <c r="G35" s="178"/>
      <c r="H35" s="178"/>
      <c r="I35" s="178"/>
      <c r="J35" s="178"/>
      <c r="K35" s="178"/>
      <c r="L35" s="6"/>
      <c r="M35" s="246"/>
      <c r="N35" s="246"/>
      <c r="O35" s="246"/>
      <c r="P35" s="246"/>
      <c r="Q35" s="246"/>
      <c r="R35" s="246"/>
      <c r="S35" s="246"/>
      <c r="T35" s="246"/>
      <c r="U35" s="246"/>
      <c r="V35" s="246"/>
      <c r="W35" s="246"/>
      <c r="X35" s="246"/>
      <c r="Y35" s="246"/>
      <c r="Z35" s="246"/>
    </row>
    <row r="36" spans="1:26" ht="36" customHeight="1" x14ac:dyDescent="0.2">
      <c r="A36" s="180" t="s">
        <v>617</v>
      </c>
      <c r="B36" s="180"/>
      <c r="C36" s="181"/>
      <c r="D36" s="180"/>
      <c r="E36" s="180"/>
      <c r="F36" s="180"/>
      <c r="G36" s="180"/>
      <c r="H36" s="180"/>
      <c r="I36" s="180"/>
      <c r="J36" s="180"/>
      <c r="K36" s="180"/>
      <c r="L36" s="2"/>
      <c r="M36" s="58"/>
      <c r="N36" s="58"/>
      <c r="O36" s="58"/>
      <c r="P36" s="58"/>
      <c r="Q36" s="58"/>
      <c r="R36" s="58"/>
      <c r="S36" s="58"/>
      <c r="T36" s="58"/>
      <c r="U36" s="58"/>
      <c r="V36" s="58"/>
      <c r="W36" s="58"/>
      <c r="X36" s="58"/>
      <c r="Y36" s="58"/>
      <c r="Z36" s="58"/>
    </row>
    <row r="37" spans="1:26" ht="36" customHeight="1" x14ac:dyDescent="0.2">
      <c r="A37" s="17" t="s">
        <v>583</v>
      </c>
      <c r="B37" s="18"/>
      <c r="C37" s="19"/>
      <c r="D37" s="20"/>
      <c r="E37" s="20"/>
      <c r="F37" s="21"/>
      <c r="G37" s="21"/>
      <c r="H37" s="21"/>
      <c r="I37" s="21"/>
      <c r="J37" s="21"/>
      <c r="K37" s="21"/>
      <c r="L37" s="2"/>
      <c r="M37" s="2"/>
      <c r="N37" s="2"/>
      <c r="O37" s="2"/>
      <c r="P37" s="2"/>
      <c r="Q37" s="2"/>
      <c r="R37" s="2"/>
      <c r="S37" s="2"/>
      <c r="T37" s="2"/>
      <c r="U37" s="2"/>
      <c r="V37" s="2"/>
      <c r="W37" s="2"/>
      <c r="X37" s="2"/>
      <c r="Y37" s="2"/>
      <c r="Z37" s="2"/>
    </row>
    <row r="38" spans="1:26" ht="19.5" customHeight="1" x14ac:dyDescent="0.2">
      <c r="A38" s="115" t="str">
        <f>HLOOKUP($A$4,'Auto Responses'!$F$2:$F$7,2,0)&amp;""</f>
        <v>1. Upon initial review, you can check the "Non-Negotiable" box by any question to compile a report of questions that may prohibit a full review.</v>
      </c>
      <c r="B38" s="115"/>
      <c r="C38" s="115"/>
      <c r="D38" s="115"/>
      <c r="E38" s="115"/>
      <c r="F38" s="115"/>
      <c r="G38" s="115"/>
      <c r="H38" s="115"/>
      <c r="I38" s="115"/>
      <c r="J38" s="115"/>
      <c r="K38" s="23"/>
      <c r="L38" s="2"/>
      <c r="M38" s="2"/>
      <c r="N38" s="2"/>
      <c r="O38" s="2"/>
      <c r="P38" s="2"/>
      <c r="Q38" s="2"/>
      <c r="R38" s="2"/>
      <c r="S38" s="2"/>
      <c r="T38" s="2"/>
      <c r="U38" s="2"/>
      <c r="V38" s="2"/>
      <c r="W38" s="2"/>
      <c r="X38" s="2"/>
      <c r="Y38" s="2"/>
      <c r="Z38" s="2"/>
    </row>
    <row r="39" spans="1:26" ht="19.5" customHeight="1" x14ac:dyDescent="0.2">
      <c r="A39" s="115" t="str">
        <f>HLOOKUP($A$4,'Auto Responses'!$F$2:$F$7,3,0)&amp;""</f>
        <v>2. When evaluating an answer, a default importance level has been set. You can use the "Importance Override" dropdown to override the default and adjust the value of the question.</v>
      </c>
      <c r="B39" s="115"/>
      <c r="C39" s="115"/>
      <c r="D39" s="115"/>
      <c r="E39" s="115"/>
      <c r="F39" s="115"/>
      <c r="G39" s="115"/>
      <c r="H39" s="115"/>
      <c r="I39" s="115"/>
      <c r="J39" s="115"/>
      <c r="K39" s="23"/>
      <c r="L39" s="2"/>
      <c r="M39" s="2"/>
      <c r="N39" s="2"/>
      <c r="O39" s="2"/>
      <c r="P39" s="2"/>
      <c r="Q39" s="2"/>
      <c r="R39" s="2"/>
      <c r="S39" s="2"/>
      <c r="T39" s="2"/>
      <c r="U39" s="2"/>
      <c r="V39" s="2"/>
      <c r="W39" s="2"/>
      <c r="X39" s="2"/>
      <c r="Y39" s="2"/>
      <c r="Z39" s="2"/>
    </row>
    <row r="40" spans="1:26" ht="19.5" customHeight="1" x14ac:dyDescent="0.2">
      <c r="A40" s="115" t="str">
        <f>HLOOKUP($A$4,'Auto Responses'!$F$2:$F$7,4,0)&amp;""</f>
        <v>3. For questions that are qualitative or for which you disagree with the preferred response, make a selection in the "Compliant Override" dropdown to adjust the question's impact on the score.</v>
      </c>
      <c r="B40" s="115"/>
      <c r="C40" s="115"/>
      <c r="D40" s="115"/>
      <c r="E40" s="115"/>
      <c r="F40" s="115"/>
      <c r="G40" s="115"/>
      <c r="H40" s="115"/>
      <c r="I40" s="115"/>
      <c r="J40" s="115"/>
      <c r="K40" s="23"/>
      <c r="L40" s="2"/>
      <c r="M40" s="2"/>
      <c r="N40" s="2"/>
      <c r="O40" s="2"/>
      <c r="P40" s="2"/>
      <c r="Q40" s="2"/>
      <c r="R40" s="2"/>
      <c r="S40" s="2"/>
      <c r="T40" s="2"/>
      <c r="U40" s="2"/>
      <c r="V40" s="2"/>
      <c r="W40" s="2"/>
      <c r="X40" s="2"/>
      <c r="Y40" s="2"/>
      <c r="Z40" s="2"/>
    </row>
    <row r="41" spans="1:26" ht="19.5" customHeight="1" x14ac:dyDescent="0.2">
      <c r="A41" s="115" t="str">
        <f>HLOOKUP($A$4,'Auto Responses'!$F$2:$F$7,5,0)&amp;""</f>
        <v xml:space="preserve">4. Each worksheet shows a report for that section. See the "Analyst Report" sheet for a full report of all sections. </v>
      </c>
      <c r="B41" s="115"/>
      <c r="C41" s="115"/>
      <c r="D41" s="115"/>
      <c r="E41" s="115"/>
      <c r="F41" s="115"/>
      <c r="G41" s="115"/>
      <c r="H41" s="115"/>
      <c r="I41" s="115"/>
      <c r="J41" s="115"/>
      <c r="K41" s="23"/>
      <c r="L41" s="2"/>
      <c r="M41" s="2"/>
      <c r="N41" s="2"/>
      <c r="O41" s="2"/>
      <c r="P41" s="2"/>
      <c r="Q41" s="2"/>
      <c r="R41" s="2"/>
      <c r="S41" s="2"/>
      <c r="T41" s="2"/>
      <c r="U41" s="2"/>
      <c r="V41" s="2"/>
      <c r="W41" s="2"/>
      <c r="X41" s="2"/>
      <c r="Y41" s="2"/>
      <c r="Z41" s="2"/>
    </row>
    <row r="42" spans="1:26" ht="19.5" customHeight="1" x14ac:dyDescent="0.2">
      <c r="A42" s="115" t="str">
        <f>HLOOKUP($A$4,'Auto Responses'!$F$2:$F$7,6,0)&amp;""</f>
        <v xml:space="preserve">5. If you are evaluating a question that appears in an earlier section, the Importance and Compliant Override cannot be changed but additional notes can be added. </v>
      </c>
      <c r="B42" s="115"/>
      <c r="C42" s="115"/>
      <c r="D42" s="115"/>
      <c r="E42" s="115"/>
      <c r="F42" s="115"/>
      <c r="G42" s="115"/>
      <c r="H42" s="115"/>
      <c r="I42" s="115"/>
      <c r="J42" s="115"/>
      <c r="K42" s="23"/>
      <c r="L42" s="2"/>
      <c r="M42" s="2"/>
      <c r="N42" s="2"/>
      <c r="O42" s="2"/>
      <c r="P42" s="2"/>
      <c r="Q42" s="2"/>
      <c r="R42" s="2"/>
      <c r="S42" s="2"/>
      <c r="T42" s="2"/>
      <c r="U42" s="2"/>
      <c r="V42" s="2"/>
      <c r="W42" s="2"/>
      <c r="X42" s="2"/>
      <c r="Y42" s="2"/>
      <c r="Z42" s="2"/>
    </row>
    <row r="43" spans="1:26" ht="19.5" customHeight="1" x14ac:dyDescent="0.2">
      <c r="A43" s="115" t="str">
        <f>HLOOKUP($A$4,'Auto Responses'!$F$2:$F$8,7,0)&amp;""</f>
        <v>For full instructions, please visit EDUCAUSE.edu/HECVAT</v>
      </c>
      <c r="B43" s="118"/>
      <c r="C43" s="118"/>
      <c r="D43" s="118"/>
      <c r="E43" s="118"/>
      <c r="F43" s="118"/>
      <c r="G43" s="118"/>
      <c r="H43" s="118"/>
      <c r="I43" s="118"/>
      <c r="J43" s="118"/>
      <c r="K43" s="23"/>
      <c r="L43" s="2"/>
      <c r="M43" s="2"/>
      <c r="N43" s="2"/>
      <c r="O43" s="2"/>
      <c r="P43" s="2"/>
      <c r="Q43" s="2"/>
      <c r="R43" s="2"/>
      <c r="S43" s="2"/>
      <c r="T43" s="2"/>
      <c r="U43" s="2"/>
      <c r="V43" s="2"/>
      <c r="W43" s="2"/>
      <c r="X43" s="2"/>
      <c r="Y43" s="2"/>
      <c r="Z43" s="2"/>
    </row>
    <row r="44" spans="1:26" ht="41.25" customHeight="1" x14ac:dyDescent="0.2">
      <c r="A44" s="182"/>
      <c r="B44" s="182"/>
      <c r="C44" s="183"/>
      <c r="D44" s="182"/>
      <c r="E44" s="182"/>
      <c r="F44" s="50" t="s">
        <v>24</v>
      </c>
      <c r="G44" s="185" t="s">
        <v>618</v>
      </c>
      <c r="H44" s="186"/>
      <c r="I44" s="186"/>
      <c r="J44" s="186"/>
      <c r="K44" s="247"/>
      <c r="L44" s="2"/>
      <c r="M44" s="58"/>
      <c r="N44" s="58"/>
      <c r="O44" s="58"/>
      <c r="P44" s="58"/>
      <c r="Q44" s="58"/>
      <c r="R44" s="58"/>
      <c r="S44" s="58"/>
      <c r="T44" s="58"/>
      <c r="U44" s="58"/>
      <c r="V44" s="58"/>
      <c r="W44" s="58"/>
      <c r="X44" s="58"/>
      <c r="Y44" s="58"/>
      <c r="Z44" s="58"/>
    </row>
    <row r="45" spans="1:26" ht="48" customHeight="1" x14ac:dyDescent="0.2">
      <c r="A45" s="187" t="s">
        <v>619</v>
      </c>
      <c r="B45" s="188" t="s">
        <v>620</v>
      </c>
      <c r="C45" s="188" t="s">
        <v>653</v>
      </c>
      <c r="D45" s="189" t="s">
        <v>22</v>
      </c>
      <c r="E45" s="190" t="s">
        <v>23</v>
      </c>
      <c r="F45" s="191" t="s">
        <v>621</v>
      </c>
      <c r="G45" s="192" t="s">
        <v>622</v>
      </c>
      <c r="H45" s="193" t="s">
        <v>623</v>
      </c>
      <c r="I45" s="193" t="s">
        <v>624</v>
      </c>
      <c r="J45" s="194" t="s">
        <v>625</v>
      </c>
      <c r="K45" s="195" t="s">
        <v>626</v>
      </c>
      <c r="L45" s="2"/>
      <c r="M45" s="196"/>
      <c r="N45" s="196"/>
      <c r="O45" s="196"/>
      <c r="P45" s="196"/>
      <c r="Q45" s="196"/>
      <c r="R45" s="196"/>
      <c r="S45" s="196"/>
      <c r="T45" s="196"/>
      <c r="U45" s="196"/>
      <c r="V45" s="196"/>
      <c r="W45" s="196"/>
      <c r="X45" s="196"/>
      <c r="Y45" s="196"/>
      <c r="Z45" s="196"/>
    </row>
    <row r="46" spans="1:26" ht="15.75" customHeight="1" x14ac:dyDescent="0.2">
      <c r="A46" s="18" t="str">
        <f>VLOOKUP(LEFT($A47,4),'Auto Responses'!$N$4:$O$38,2,0)&amp;""</f>
        <v xml:space="preserve"> General Privacy</v>
      </c>
      <c r="B46" s="40"/>
      <c r="C46" s="41"/>
      <c r="D46" s="41"/>
      <c r="E46" s="41"/>
      <c r="F46" s="198" t="s">
        <v>627</v>
      </c>
      <c r="G46" s="207" t="s">
        <v>622</v>
      </c>
      <c r="H46" s="207" t="s">
        <v>623</v>
      </c>
      <c r="I46" s="207" t="s">
        <v>624</v>
      </c>
      <c r="J46" s="207" t="s">
        <v>625</v>
      </c>
      <c r="K46" s="41"/>
      <c r="L46" s="2"/>
      <c r="M46" s="2"/>
      <c r="N46" s="2"/>
      <c r="O46" s="2"/>
      <c r="P46" s="2"/>
      <c r="Q46" s="2"/>
      <c r="R46" s="2"/>
      <c r="S46" s="2"/>
      <c r="T46" s="2"/>
      <c r="U46" s="2"/>
      <c r="V46" s="2"/>
      <c r="W46" s="2"/>
      <c r="X46" s="2"/>
      <c r="Y46" s="2"/>
      <c r="Z46" s="2"/>
    </row>
    <row r="47" spans="1:26" ht="15.75" customHeight="1" x14ac:dyDescent="0.2">
      <c r="A47" s="34" t="s">
        <v>470</v>
      </c>
      <c r="B47" s="43" t="str">
        <f>VLOOKUP($A47,Questions!$A$2:$X$333,2,0)</f>
        <v>Does your solution process FERPA-related data?</v>
      </c>
      <c r="C47" s="205" t="str">
        <f>VLOOKUP($A47,Privacy!$A$13:$E$97,3,0)&amp;""</f>
        <v>No</v>
      </c>
      <c r="D47" s="66" t="str">
        <f>IF(LEFT(VLOOKUP($A47,Privacy!$A$13:$E$97,5,0),21)='Auto Responses'!$A$32,'Auto Responses'!$A$33,VLOOKUP($A47,Privacy!$A$13:$E$97,4,0))&amp;""</f>
        <v/>
      </c>
      <c r="E47" s="208" t="str">
        <f>VLOOKUP($A47,Privacy!$A$13:$E$97,5,0)&amp;""</f>
        <v>FERPA-related data includes any data maintained by (or on behalf of) the institution that is directly related to an identifiable student.</v>
      </c>
      <c r="F47" s="214"/>
      <c r="G47" s="203" t="str">
        <f>VLOOKUP($A47,Questions!$A$2:$X$333,21,0)&amp;""</f>
        <v>Not scored</v>
      </c>
      <c r="H47" s="204"/>
      <c r="I47" s="205" t="str">
        <f>VLOOKUP($A47,Questions!$A$2:$X$333,23,0)&amp;""</f>
        <v/>
      </c>
      <c r="J47" s="204"/>
      <c r="K47" s="206" t="b">
        <v>0</v>
      </c>
      <c r="L47" s="2"/>
      <c r="M47" s="196"/>
      <c r="N47" s="196"/>
      <c r="O47" s="196"/>
      <c r="P47" s="196"/>
      <c r="Q47" s="196"/>
      <c r="R47" s="196"/>
      <c r="S47" s="196"/>
      <c r="T47" s="196"/>
      <c r="U47" s="196"/>
      <c r="V47" s="196"/>
      <c r="W47" s="196"/>
      <c r="X47" s="196"/>
      <c r="Y47" s="196"/>
      <c r="Z47" s="196"/>
    </row>
    <row r="48" spans="1:26" ht="15.75" customHeight="1" x14ac:dyDescent="0.2">
      <c r="A48" s="34" t="s">
        <v>471</v>
      </c>
      <c r="B48" s="43" t="str">
        <f>VLOOKUP($A48,Questions!$A$2:$X$333,2,0)</f>
        <v>Does your solution process GDPR-related or PIPL-related data?</v>
      </c>
      <c r="C48" s="205" t="str">
        <f>VLOOKUP($A48,Privacy!$A$13:$E$97,3,0)&amp;""</f>
        <v>No</v>
      </c>
      <c r="D48" s="66" t="str">
        <f>IF(LEFT(VLOOKUP($A48,Privacy!$A$13:$E$97,5,0),21)='Auto Responses'!$A$32,'Auto Responses'!$A$33,VLOOKUP($A48,Privacy!$A$13:$E$97,4,0))&amp;""</f>
        <v/>
      </c>
      <c r="E48" s="208" t="str">
        <f>VLOOKUP($A48,Privacy!$A$13:$E$97,5,0)&amp;""</f>
        <v>GDPR data includes any data related to an identified or identifiable natural person physically located in the European Economic Area (EEA).
PIPL-related data includes any personal data related to an identified or identifiable person located in the People's Republic of China (PRC)</v>
      </c>
      <c r="F48" s="214"/>
      <c r="G48" s="203" t="str">
        <f>VLOOKUP($A48,Questions!$A$2:$X$333,21,0)&amp;""</f>
        <v>Not scored</v>
      </c>
      <c r="H48" s="204"/>
      <c r="I48" s="205" t="str">
        <f>VLOOKUP($A48,Questions!$A$2:$X$333,23,0)&amp;""</f>
        <v/>
      </c>
      <c r="J48" s="204"/>
      <c r="K48" s="206" t="b">
        <v>0</v>
      </c>
      <c r="L48" s="2"/>
      <c r="M48" s="196"/>
      <c r="N48" s="196"/>
      <c r="O48" s="196"/>
      <c r="P48" s="196"/>
      <c r="Q48" s="196"/>
      <c r="R48" s="196"/>
      <c r="S48" s="196"/>
      <c r="T48" s="196"/>
      <c r="U48" s="196"/>
      <c r="V48" s="196"/>
      <c r="W48" s="196"/>
      <c r="X48" s="196"/>
      <c r="Y48" s="196"/>
      <c r="Z48" s="196"/>
    </row>
    <row r="49" spans="1:26" ht="15.75" customHeight="1" x14ac:dyDescent="0.2">
      <c r="A49" s="34" t="s">
        <v>472</v>
      </c>
      <c r="B49" s="43" t="str">
        <f>VLOOKUP($A49,Questions!$A$2:$X$333,2,0)</f>
        <v>Does your solution process personal data regulated by state law(s) (e.g., CCPA)?</v>
      </c>
      <c r="C49" s="205" t="str">
        <f>VLOOKUP($A49,Privacy!$A$13:$E$97,3,0)&amp;""</f>
        <v>Yes</v>
      </c>
      <c r="D49" s="66" t="str">
        <f>IF(LEFT(VLOOKUP($A49,Privacy!$A$13:$E$97,5,0),21)='Auto Responses'!$A$32,'Auto Responses'!$A$33,VLOOKUP($A49,Privacy!$A$13:$E$97,4,0))&amp;""</f>
        <v>Leepfrog follows all applicable personal data regulations depending on the customers data residency. This includes but is not limited to TX-RAMP &amp; CCPA</v>
      </c>
      <c r="E49" s="208" t="str">
        <f>VLOOKUP($A49,Privacy!$A$13:$E$97,5,0)&amp;""</f>
        <v>Provide documentation of any processes or policies that address compliance with applicable state laws.</v>
      </c>
      <c r="F49" s="214"/>
      <c r="G49" s="203" t="str">
        <f>VLOOKUP($A49,Questions!$A$2:$X$333,21,0)&amp;""</f>
        <v>Not scored</v>
      </c>
      <c r="H49" s="204"/>
      <c r="I49" s="205" t="str">
        <f>VLOOKUP($A49,Questions!$A$2:$X$333,23,0)&amp;""</f>
        <v/>
      </c>
      <c r="J49" s="204"/>
      <c r="K49" s="206" t="b">
        <v>0</v>
      </c>
      <c r="L49" s="2"/>
      <c r="M49" s="196"/>
      <c r="N49" s="196"/>
      <c r="O49" s="196"/>
      <c r="P49" s="196"/>
      <c r="Q49" s="196"/>
      <c r="R49" s="196"/>
      <c r="S49" s="196"/>
      <c r="T49" s="196"/>
      <c r="U49" s="196"/>
      <c r="V49" s="196"/>
      <c r="W49" s="196"/>
      <c r="X49" s="196"/>
      <c r="Y49" s="196"/>
      <c r="Z49" s="196"/>
    </row>
    <row r="50" spans="1:26" ht="15.75" customHeight="1" x14ac:dyDescent="0.2">
      <c r="A50" s="34" t="s">
        <v>474</v>
      </c>
      <c r="B50" s="43" t="str">
        <f>VLOOKUP($A50,Questions!$A$2:$X$333,2,0)</f>
        <v>Does your solution process user-provided data that may contain regulated information?</v>
      </c>
      <c r="C50" s="205" t="str">
        <f>VLOOKUP($A50,Privacy!$A$13:$E$97,3,0)&amp;""</f>
        <v>Yes</v>
      </c>
      <c r="D50" s="66" t="str">
        <f>IF(LEFT(VLOOKUP($A50,Privacy!$A$13:$E$97,5,0),21)='Auto Responses'!$A$32,'Auto Responses'!$A$33,VLOOKUP($A50,Privacy!$A$13:$E$97,4,0))&amp;""</f>
        <v>cshowalter@courseleaf.com I believe this yes but would love some additional context here</v>
      </c>
      <c r="E50" s="208" t="str">
        <f>VLOOKUP($A50,Privacy!$A$13:$E$97,5,0)&amp;""</f>
        <v>Identify any applicable regulations and provide documentation of any processes or policies that address compliance with each.</v>
      </c>
      <c r="F50" s="214"/>
      <c r="G50" s="203" t="str">
        <f>VLOOKUP($A50,Questions!$A$2:$X$333,21,0)&amp;""</f>
        <v>Not scored</v>
      </c>
      <c r="H50" s="204"/>
      <c r="I50" s="205" t="str">
        <f>VLOOKUP($A50,Questions!$A$2:$X$333,23,0)&amp;""</f>
        <v/>
      </c>
      <c r="J50" s="204"/>
      <c r="K50" s="206" t="b">
        <v>0</v>
      </c>
      <c r="L50" s="2"/>
      <c r="M50" s="196"/>
      <c r="N50" s="196"/>
      <c r="O50" s="196"/>
      <c r="P50" s="196"/>
      <c r="Q50" s="196"/>
      <c r="R50" s="196"/>
      <c r="S50" s="196"/>
      <c r="T50" s="196"/>
      <c r="U50" s="196"/>
      <c r="V50" s="196"/>
      <c r="W50" s="196"/>
      <c r="X50" s="196"/>
      <c r="Y50" s="196"/>
      <c r="Z50" s="196"/>
    </row>
    <row r="51" spans="1:26" ht="15.75" customHeight="1" x14ac:dyDescent="0.2">
      <c r="A51" s="34" t="s">
        <v>476</v>
      </c>
      <c r="B51" s="43" t="str">
        <f>VLOOKUP($A51,Questions!$A$2:$X$333,2,0)</f>
        <v>Web Link to Product/Service Privacy Notice</v>
      </c>
      <c r="C51" s="209" t="str">
        <f>VLOOKUP($A51,Privacy!$A$13:$E$97,3,0)&amp;""</f>
        <v>https://www.courseleaf.com/privacy/
https://www.courseleaf.com/privacy-ca/</v>
      </c>
      <c r="D51" s="66" t="str">
        <f>IF(LEFT(VLOOKUP($A51,Privacy!$A$13:$E$97,5,0),21)='Auto Responses'!$A$32,'Auto Responses'!$A$33,VLOOKUP($A51,Privacy!$A$13:$E$97,4,0))&amp;""</f>
        <v/>
      </c>
      <c r="E51" s="208" t="str">
        <f>VLOOKUP($A51,Privacy!$A$13:$E$97,5,0)&amp;""</f>
        <v>If multiple notices are implicated, provide all that apply. If any other documents are incorporated by reference, provide them as well.</v>
      </c>
      <c r="F51" s="214"/>
      <c r="G51" s="203" t="str">
        <f>VLOOKUP($A51,Questions!$A$2:$X$333,21,0)&amp;""</f>
        <v>Not scored</v>
      </c>
      <c r="H51" s="204"/>
      <c r="I51" s="205" t="str">
        <f>VLOOKUP($A51,Questions!$A$2:$X$333,23,0)&amp;""</f>
        <v/>
      </c>
      <c r="J51" s="204"/>
      <c r="K51" s="206" t="b">
        <v>0</v>
      </c>
      <c r="L51" s="2"/>
      <c r="M51" s="196"/>
      <c r="N51" s="196"/>
      <c r="O51" s="196"/>
      <c r="P51" s="196"/>
      <c r="Q51" s="196"/>
      <c r="R51" s="196"/>
      <c r="S51" s="196"/>
      <c r="T51" s="196"/>
      <c r="U51" s="196"/>
      <c r="V51" s="196"/>
      <c r="W51" s="196"/>
      <c r="X51" s="196"/>
      <c r="Y51" s="196"/>
      <c r="Z51" s="196"/>
    </row>
    <row r="52" spans="1:26" ht="15.75" customHeight="1" x14ac:dyDescent="0.2">
      <c r="A52" s="18" t="str">
        <f>VLOOKUP(LEFT($A53,4),'Auto Responses'!$N$4:$O$38,2,0)&amp;""</f>
        <v xml:space="preserve"> Privacy-Specific Company Details</v>
      </c>
      <c r="B52" s="40"/>
      <c r="C52" s="41"/>
      <c r="D52" s="41"/>
      <c r="E52" s="210"/>
      <c r="F52" s="198" t="s">
        <v>627</v>
      </c>
      <c r="G52" s="207" t="s">
        <v>622</v>
      </c>
      <c r="H52" s="207" t="s">
        <v>623</v>
      </c>
      <c r="I52" s="207" t="s">
        <v>624</v>
      </c>
      <c r="J52" s="207" t="s">
        <v>625</v>
      </c>
      <c r="K52" s="41"/>
      <c r="L52" s="2"/>
      <c r="M52" s="2"/>
      <c r="N52" s="2"/>
      <c r="O52" s="2"/>
      <c r="P52" s="2"/>
      <c r="Q52" s="2"/>
      <c r="R52" s="2"/>
      <c r="S52" s="2"/>
      <c r="T52" s="2"/>
      <c r="U52" s="2"/>
      <c r="V52" s="2"/>
      <c r="W52" s="2"/>
      <c r="X52" s="2"/>
      <c r="Y52" s="2"/>
      <c r="Z52" s="2"/>
    </row>
    <row r="53" spans="1:26" ht="15.75" customHeight="1" x14ac:dyDescent="0.2">
      <c r="A53" s="34" t="s">
        <v>478</v>
      </c>
      <c r="B53" s="43" t="str">
        <f>VLOOKUP($A53,Questions!$A$2:$X$333,2,0)</f>
        <v>Have you had a personal data breach in the past three years that involved reporting to a governmental agency, notice to individuals (including voluntary notice), or notice to another organization or institution?*</v>
      </c>
      <c r="C53" s="205" t="str">
        <f>VLOOKUP($A53,Privacy!$A$13:$E$97,3,0)&amp;""</f>
        <v>No</v>
      </c>
      <c r="D53" s="66" t="str">
        <f>IF(LEFT(VLOOKUP($A53,Privacy!$A$13:$E$97,5,0),21)='Auto Responses'!$A$32,'Auto Responses'!$A$33,VLOOKUP($A53,Privacy!$A$13:$E$97,4,0))&amp;""</f>
        <v/>
      </c>
      <c r="E53" s="211" t="str">
        <f>VLOOKUP($A53,Privacy!$A$13:$E$97,5,0)&amp;""</f>
        <v/>
      </c>
      <c r="F53" s="214"/>
      <c r="G53" s="203" t="str">
        <f>VLOOKUP($A53,Questions!$A$2:$X$333,21,0)&amp;""</f>
        <v>No</v>
      </c>
      <c r="H53" s="204"/>
      <c r="I53" s="205" t="str">
        <f>VLOOKUP($A53,Questions!$A$2:$X$333,23,0)&amp;""</f>
        <v>Critical Importance</v>
      </c>
      <c r="J53" s="204"/>
      <c r="K53" s="206" t="b">
        <v>0</v>
      </c>
      <c r="L53" s="2"/>
      <c r="M53" s="196"/>
      <c r="N53" s="196"/>
      <c r="O53" s="196"/>
      <c r="P53" s="196"/>
      <c r="Q53" s="196"/>
      <c r="R53" s="196"/>
      <c r="S53" s="196"/>
      <c r="T53" s="196"/>
      <c r="U53" s="196"/>
      <c r="V53" s="196"/>
      <c r="W53" s="196"/>
      <c r="X53" s="196"/>
      <c r="Y53" s="196"/>
      <c r="Z53" s="196"/>
    </row>
    <row r="54" spans="1:26" ht="15.75" customHeight="1" x14ac:dyDescent="0.2">
      <c r="A54" s="34" t="s">
        <v>479</v>
      </c>
      <c r="B54" s="43" t="str">
        <f>VLOOKUP($A54,Questions!$A$2:$X$333,2,0)</f>
        <v>Use this area to share information about your privacy practices that will assist those who are assessing your company data privacy program.*</v>
      </c>
      <c r="C54" s="209" t="str">
        <f>VLOOKUP($A54,Privacy!$A$13:$E$97,3,0)&amp;""</f>
        <v>Leepfrog adheres to a clearly defined security risk management plan under the direction of the Director of Information Technology and Director of Engineering. It is in this capacity that information security measures are coordinated with the security administrators and development team to ensure enforcement of internal data security policies and procedures during all phases of the system development life cycle and thereafter. Leepfrog takes your data security seriously; our INFOSEC policies are based on reviews of several standards, including NIST.
CourseLeaf will be hosted on Amazon Web Services (AWS). Amazon is a leader in cloud hosting, and we selected them after a thorough review of their compliance documents, security policy documents, market reputation, and recommendations to us on how to use their services in a secure manner. AWS maintains hosting environment data protections, and more information can be found at https://aws.amazon.com. AWS holds a number of security certifications globally, and more information can be found at https://aws.amazon.com/compliance/.</v>
      </c>
      <c r="D54" s="66" t="str">
        <f>IF(LEFT(VLOOKUP($A54,Privacy!$A$13:$E$97,5,0),21)='Auto Responses'!$A$32,'Auto Responses'!$A$33,VLOOKUP($A54,Privacy!$A$13:$E$97,4,0))&amp;""</f>
        <v/>
      </c>
      <c r="E54" s="211" t="str">
        <f>VLOOKUP($A54,Privacy!$A$13:$E$97,5,0)&amp;""</f>
        <v>Share any additional details that would help data privacy analysts assess your solution.</v>
      </c>
      <c r="F54" s="214"/>
      <c r="G54" s="203" t="str">
        <f>VLOOKUP($A54,Questions!$A$2:$X$333,21,0)&amp;""</f>
        <v>Not scored</v>
      </c>
      <c r="H54" s="204"/>
      <c r="I54" s="205" t="str">
        <f>VLOOKUP($A54,Questions!$A$2:$X$333,23,0)&amp;""</f>
        <v/>
      </c>
      <c r="J54" s="204"/>
      <c r="K54" s="206" t="b">
        <v>0</v>
      </c>
      <c r="L54" s="2"/>
      <c r="M54" s="196"/>
      <c r="N54" s="196"/>
      <c r="O54" s="196"/>
      <c r="P54" s="196"/>
      <c r="Q54" s="196"/>
      <c r="R54" s="196"/>
      <c r="S54" s="196"/>
      <c r="T54" s="196"/>
      <c r="U54" s="196"/>
      <c r="V54" s="196"/>
      <c r="W54" s="196"/>
      <c r="X54" s="196"/>
      <c r="Y54" s="196"/>
      <c r="Z54" s="196"/>
    </row>
    <row r="55" spans="1:26" ht="15.75" customHeight="1" x14ac:dyDescent="0.2">
      <c r="A55" s="34" t="s">
        <v>481</v>
      </c>
      <c r="B55" s="43" t="str">
        <f>VLOOKUP($A55,Questions!$A$2:$X$333,2,0)</f>
        <v>Have you had any violations of your internal privacy policies or violations of applicable privacy law in the past 36 months?</v>
      </c>
      <c r="C55" s="205" t="str">
        <f>VLOOKUP($A55,Privacy!$A$13:$E$97,3,0)&amp;""</f>
        <v>No</v>
      </c>
      <c r="D55" s="66" t="str">
        <f>IF(LEFT(VLOOKUP($A55,Privacy!$A$13:$E$97,5,0),21)='Auto Responses'!$A$32,'Auto Responses'!$A$33,VLOOKUP($A55,Privacy!$A$13:$E$97,4,0))&amp;""</f>
        <v/>
      </c>
      <c r="E55" s="211" t="str">
        <f>VLOOKUP($A55,Privacy!$A$13:$E$97,5,0)&amp;""</f>
        <v/>
      </c>
      <c r="F55" s="214"/>
      <c r="G55" s="203" t="str">
        <f>VLOOKUP($A55,Questions!$A$2:$X$333,21,0)&amp;""</f>
        <v>No</v>
      </c>
      <c r="H55" s="204"/>
      <c r="I55" s="205" t="str">
        <f>VLOOKUP($A55,Questions!$A$2:$X$333,23,0)&amp;""</f>
        <v>Minor Importance</v>
      </c>
      <c r="J55" s="204"/>
      <c r="K55" s="206" t="b">
        <v>0</v>
      </c>
      <c r="L55" s="2"/>
      <c r="M55" s="196"/>
      <c r="N55" s="196"/>
      <c r="O55" s="196"/>
      <c r="P55" s="196"/>
      <c r="Q55" s="196"/>
      <c r="R55" s="196"/>
      <c r="S55" s="196"/>
      <c r="T55" s="196"/>
      <c r="U55" s="196"/>
      <c r="V55" s="196"/>
      <c r="W55" s="196"/>
      <c r="X55" s="196"/>
      <c r="Y55" s="196"/>
      <c r="Z55" s="196"/>
    </row>
    <row r="56" spans="1:26" ht="15.75" customHeight="1" x14ac:dyDescent="0.2">
      <c r="A56" s="34" t="s">
        <v>482</v>
      </c>
      <c r="B56" s="43" t="str">
        <f>VLOOKUP($A56,Questions!$A$2:$X$333,2,0)</f>
        <v>Do you have a dedicated data privacy staff or office?</v>
      </c>
      <c r="C56" s="205" t="str">
        <f>VLOOKUP($A56,Privacy!$A$13:$E$97,3,0)&amp;""</f>
        <v>Yes</v>
      </c>
      <c r="D56" s="66" t="str">
        <f>IF(LEFT(VLOOKUP($A56,Privacy!$A$13:$E$97,5,0),21)='Auto Responses'!$A$32,'Auto Responses'!$A$33,VLOOKUP($A56,Privacy!$A$13:$E$97,4,0))&amp;""</f>
        <v>While Leepfrog does not have a dedicated officer, Leepfrog does have a dedicated team with disciplines across the enterprise including Director of Information Technology, Director of Development and Director of Operations.</v>
      </c>
      <c r="E56" s="211" t="str">
        <f>VLOOKUP($A56,Privacy!$A$13:$E$97,5,0)&amp;""</f>
        <v>Describe your data privacy office, including size, talents, resources, etc.</v>
      </c>
      <c r="F56" s="214"/>
      <c r="G56" s="203" t="str">
        <f>VLOOKUP($A56,Questions!$A$2:$X$333,21,0)&amp;""</f>
        <v>Yes</v>
      </c>
      <c r="H56" s="204"/>
      <c r="I56" s="205" t="str">
        <f>VLOOKUP($A56,Questions!$A$2:$X$333,23,0)&amp;""</f>
        <v>Minor Importance</v>
      </c>
      <c r="J56" s="204"/>
      <c r="K56" s="206" t="b">
        <v>0</v>
      </c>
      <c r="L56" s="2"/>
      <c r="M56" s="196"/>
      <c r="N56" s="196"/>
      <c r="O56" s="196"/>
      <c r="P56" s="196"/>
      <c r="Q56" s="196"/>
      <c r="R56" s="196"/>
      <c r="S56" s="196"/>
      <c r="T56" s="196"/>
      <c r="U56" s="196"/>
      <c r="V56" s="196"/>
      <c r="W56" s="196"/>
      <c r="X56" s="196"/>
      <c r="Y56" s="196"/>
      <c r="Z56" s="196"/>
    </row>
    <row r="57" spans="1:26" ht="15.75" customHeight="1" x14ac:dyDescent="0.2">
      <c r="A57" s="18" t="str">
        <f>VLOOKUP(LEFT($A58,4),'Auto Responses'!$N$4:$O$38,2,0)&amp;""</f>
        <v xml:space="preserve"> Privacy-Specific Documentation</v>
      </c>
      <c r="B57" s="40"/>
      <c r="C57" s="41"/>
      <c r="D57" s="41"/>
      <c r="E57" s="210"/>
      <c r="F57" s="198" t="s">
        <v>627</v>
      </c>
      <c r="G57" s="207" t="s">
        <v>622</v>
      </c>
      <c r="H57" s="207" t="s">
        <v>623</v>
      </c>
      <c r="I57" s="207" t="s">
        <v>624</v>
      </c>
      <c r="J57" s="207" t="s">
        <v>625</v>
      </c>
      <c r="K57" s="41"/>
      <c r="L57" s="2"/>
      <c r="M57" s="2"/>
      <c r="N57" s="2"/>
      <c r="O57" s="2"/>
      <c r="P57" s="2"/>
      <c r="Q57" s="2"/>
      <c r="R57" s="2"/>
      <c r="S57" s="2"/>
      <c r="T57" s="2"/>
      <c r="U57" s="2"/>
      <c r="V57" s="2"/>
      <c r="W57" s="2"/>
      <c r="X57" s="2"/>
      <c r="Y57" s="2"/>
      <c r="Z57" s="2"/>
    </row>
    <row r="58" spans="1:26" ht="15.75" customHeight="1" x14ac:dyDescent="0.2">
      <c r="A58" s="34" t="s">
        <v>484</v>
      </c>
      <c r="B58" s="43" t="str">
        <f>VLOOKUP($A58,Questions!$A$2:$X$333,2,0)</f>
        <v>If you have completed a SOC 2 audit, does it include the Privacy Trust Service Principle?</v>
      </c>
      <c r="C58" s="205" t="str">
        <f>VLOOKUP($A58,Privacy!$A$13:$E$97,3,0)&amp;""</f>
        <v>N/A</v>
      </c>
      <c r="D58" s="66" t="str">
        <f>IF(LEFT(VLOOKUP($A58,Privacy!$A$13:$E$97,5,0),21)='Auto Responses'!$A$32,'Auto Responses'!$A$33,VLOOKUP($A58,Privacy!$A$13:$E$97,4,0))&amp;""</f>
        <v>Leepfrog does not conduct an annual SOC 2 program as more applicable security frameworks are followed (e.g. TX-RAMP, HECVAT, etc.)</v>
      </c>
      <c r="E58" s="211" t="str">
        <f>VLOOKUP($A58,Privacy!$A$13:$E$97,5,0)&amp;""</f>
        <v>Please explain why this does not apply to your organization, product or service.</v>
      </c>
      <c r="F58" s="214"/>
      <c r="G58" s="203" t="str">
        <f>VLOOKUP($A58,Questions!$A$2:$X$333,21,0)&amp;""</f>
        <v>Not scored</v>
      </c>
      <c r="H58" s="204"/>
      <c r="I58" s="205" t="str">
        <f>VLOOKUP($A58,Questions!$A$2:$X$333,23,0)&amp;""</f>
        <v/>
      </c>
      <c r="J58" s="204"/>
      <c r="K58" s="206" t="b">
        <v>0</v>
      </c>
      <c r="L58" s="2"/>
      <c r="M58" s="196"/>
      <c r="N58" s="196"/>
      <c r="O58" s="196"/>
      <c r="P58" s="196"/>
      <c r="Q58" s="196"/>
      <c r="R58" s="196"/>
      <c r="S58" s="196"/>
      <c r="T58" s="196"/>
      <c r="U58" s="196"/>
      <c r="V58" s="196"/>
      <c r="W58" s="196"/>
      <c r="X58" s="196"/>
      <c r="Y58" s="196"/>
      <c r="Z58" s="196"/>
    </row>
    <row r="59" spans="1:26" ht="15.75" customHeight="1" x14ac:dyDescent="0.2">
      <c r="A59" s="34" t="s">
        <v>486</v>
      </c>
      <c r="B59" s="43" t="str">
        <f>VLOOKUP($A59,Questions!$A$2:$X$333,2,0)</f>
        <v>Do you conform with a specific industry-standard privacy framework (e.g., NIST Privacy Framework, GDPR, ISO 27701)?</v>
      </c>
      <c r="C59" s="205" t="str">
        <f>VLOOKUP($A59,Privacy!$A$13:$E$97,3,0)&amp;""</f>
        <v>Yes</v>
      </c>
      <c r="D59" s="66" t="str">
        <f>IF(LEFT(VLOOKUP($A59,Privacy!$A$13:$E$97,5,0),21)='Auto Responses'!$A$32,'Auto Responses'!$A$33,VLOOKUP($A59,Privacy!$A$13:$E$97,4,0))&amp;""</f>
        <v>Leepfrog adheres to a clearly defined security risk management plan under the direction of the Director of Information Technology and Director of Engineering. It is in this capacity that information security measures are coordinated with the security administrators and development team to ensure enforcement of internal data security policies and procedures during all phases of the system development life cycle and thereafter. Leepfrog takes your data security seriously; our INFOSEC policies are based on reviews of several standards, including NIST.
CourseLeaf will be hosted on Amazon Web Services (AWS). Amazon is a leader in cloud hosting, and we selected them after a thorough review of their compliance documents, security policy documents, market reputation, and recommendations to us on how to use their services in a secure manner. AWS maintains hosting environment data protections, and more information can be found at https://aws.amazon.com. AWS holds a number of security certifications globally, and more information can be found at https://aws.amazon.com/compliance/.</v>
      </c>
      <c r="E59" s="211" t="str">
        <f>VLOOKUP($A59,Privacy!$A$13:$E$97,5,0)&amp;""</f>
        <v>Indicate which framework(s) are followed; provide documentation on how your organization conforms to your chosen framework(s) and indicate current certification levels, where appropriate.</v>
      </c>
      <c r="F59" s="214"/>
      <c r="G59" s="203" t="str">
        <f>VLOOKUP($A59,Questions!$A$2:$X$333,21,0)&amp;""</f>
        <v>Not scored</v>
      </c>
      <c r="H59" s="204"/>
      <c r="I59" s="205" t="str">
        <f>VLOOKUP($A59,Questions!$A$2:$X$333,23,0)&amp;""</f>
        <v/>
      </c>
      <c r="J59" s="204"/>
      <c r="K59" s="206" t="b">
        <v>0</v>
      </c>
      <c r="L59" s="2"/>
      <c r="M59" s="196"/>
      <c r="N59" s="196"/>
      <c r="O59" s="196"/>
      <c r="P59" s="196"/>
      <c r="Q59" s="196"/>
      <c r="R59" s="196"/>
      <c r="S59" s="196"/>
      <c r="T59" s="196"/>
      <c r="U59" s="196"/>
      <c r="V59" s="196"/>
      <c r="W59" s="196"/>
      <c r="X59" s="196"/>
      <c r="Y59" s="196"/>
      <c r="Z59" s="196"/>
    </row>
    <row r="60" spans="1:26" ht="15.75" customHeight="1" x14ac:dyDescent="0.2">
      <c r="A60" s="34" t="s">
        <v>488</v>
      </c>
      <c r="B60" s="43" t="str">
        <f>VLOOKUP($A60,Questions!$A$2:$X$333,2,0)</f>
        <v>Does your employee onboarding and offboarding policy include training of employees on information security and data privacy?</v>
      </c>
      <c r="C60" s="205" t="str">
        <f>VLOOKUP($A60,Privacy!$A$13:$E$97,3,0)&amp;""</f>
        <v>Yes</v>
      </c>
      <c r="D60" s="66" t="str">
        <f>IF(LEFT(VLOOKUP($A60,Privacy!$A$13:$E$97,5,0),21)='Auto Responses'!$A$32,'Auto Responses'!$A$33,VLOOKUP($A60,Privacy!$A$13:$E$97,4,0))&amp;""</f>
        <v>As part of onboarding and offboarding all employee go through standard training including both job responsibilities and Leepfrog security policie acknowledgement &amp; expectations.</v>
      </c>
      <c r="E60" s="211" t="str">
        <f>VLOOKUP($A60,Privacy!$A$13:$E$97,5,0)&amp;""</f>
        <v>Provide an overview of your organization's relevant onboarding/offboarding policy and employee training on information security and privacy.</v>
      </c>
      <c r="F60" s="214"/>
      <c r="G60" s="203" t="str">
        <f>VLOOKUP($A60,Questions!$A$2:$X$333,21,0)&amp;""</f>
        <v>Yes</v>
      </c>
      <c r="H60" s="204"/>
      <c r="I60" s="205" t="str">
        <f>VLOOKUP($A60,Questions!$A$2:$X$333,23,0)&amp;""</f>
        <v>Standard Importance</v>
      </c>
      <c r="J60" s="204"/>
      <c r="K60" s="206" t="b">
        <v>0</v>
      </c>
      <c r="L60" s="2"/>
      <c r="M60" s="196"/>
      <c r="N60" s="196"/>
      <c r="O60" s="196"/>
      <c r="P60" s="196"/>
      <c r="Q60" s="196"/>
      <c r="R60" s="196"/>
      <c r="S60" s="196"/>
      <c r="T60" s="196"/>
      <c r="U60" s="196"/>
      <c r="V60" s="196"/>
      <c r="W60" s="196"/>
      <c r="X60" s="196"/>
      <c r="Y60" s="196"/>
      <c r="Z60" s="196"/>
    </row>
    <row r="61" spans="1:26" ht="15.75" customHeight="1" x14ac:dyDescent="0.2">
      <c r="A61" s="18" t="str">
        <f>VLOOKUP(LEFT($A62,4),'Auto Responses'!$N$4:$O$38,2,0)&amp;""</f>
        <v xml:space="preserve"> Privacy of Third Parties</v>
      </c>
      <c r="B61" s="40"/>
      <c r="C61" s="41"/>
      <c r="D61" s="41"/>
      <c r="E61" s="210"/>
      <c r="F61" s="198" t="s">
        <v>627</v>
      </c>
      <c r="G61" s="207" t="s">
        <v>622</v>
      </c>
      <c r="H61" s="207" t="s">
        <v>623</v>
      </c>
      <c r="I61" s="207" t="s">
        <v>624</v>
      </c>
      <c r="J61" s="207" t="s">
        <v>625</v>
      </c>
      <c r="K61" s="41"/>
      <c r="L61" s="2"/>
      <c r="M61" s="2"/>
      <c r="N61" s="2"/>
      <c r="O61" s="2"/>
      <c r="P61" s="2"/>
      <c r="Q61" s="2"/>
      <c r="R61" s="2"/>
      <c r="S61" s="2"/>
      <c r="T61" s="2"/>
      <c r="U61" s="2"/>
      <c r="V61" s="2"/>
      <c r="W61" s="2"/>
      <c r="X61" s="2"/>
      <c r="Y61" s="2"/>
      <c r="Z61" s="2"/>
    </row>
    <row r="62" spans="1:26" ht="15.75" customHeight="1" x14ac:dyDescent="0.2">
      <c r="A62" s="34" t="s">
        <v>490</v>
      </c>
      <c r="B62" s="43" t="str">
        <f>VLOOKUP($A62,Questions!$A$2:$X$333,2,0)</f>
        <v>Do you have contractual agreements with third parties that require them to maintain standards and to comply with all regulatory requirements?*</v>
      </c>
      <c r="C62" s="205" t="str">
        <f>VLOOKUP($A62,Privacy!$A$13:$E$97,3,0)&amp;""</f>
        <v>Yes</v>
      </c>
      <c r="D62" s="66" t="str">
        <f>IF(LEFT(VLOOKUP($A62,Privacy!$A$13:$E$97,5,0),21)='Auto Responses'!$A$32,'Auto Responses'!$A$33,VLOOKUP($A62,Privacy!$A$13:$E$97,4,0))&amp;""</f>
        <v>Leepfrog maintains contractual agreements with third parties that include requirements for maintaining appropriate security and compliance standards. Specific contractual terms vary based on the nature of the relationship and applicable regulatory requirements, and are confidential and not available for external distribution.</v>
      </c>
      <c r="E62" s="211" t="str">
        <f>VLOOKUP($A62,Privacy!$A$13:$E$97,5,0)&amp;""</f>
        <v>Provide a summary of the contractual language used and your processes for ensuring appropriate language is regularly reviewed and is included in both new and renewed agreements.</v>
      </c>
      <c r="F62" s="214"/>
      <c r="G62" s="203" t="str">
        <f>VLOOKUP($A62,Questions!$A$2:$X$333,21,0)&amp;""</f>
        <v>Yes</v>
      </c>
      <c r="H62" s="204"/>
      <c r="I62" s="205" t="str">
        <f>VLOOKUP($A62,Questions!$A$2:$X$333,23,0)&amp;""</f>
        <v>Critical Importance</v>
      </c>
      <c r="J62" s="204"/>
      <c r="K62" s="206" t="b">
        <v>0</v>
      </c>
      <c r="L62" s="2"/>
      <c r="M62" s="196"/>
      <c r="N62" s="196"/>
      <c r="O62" s="196"/>
      <c r="P62" s="196"/>
      <c r="Q62" s="196"/>
      <c r="R62" s="196"/>
      <c r="S62" s="196"/>
      <c r="T62" s="196"/>
      <c r="U62" s="196"/>
      <c r="V62" s="196"/>
      <c r="W62" s="196"/>
      <c r="X62" s="196"/>
      <c r="Y62" s="196"/>
      <c r="Z62" s="196"/>
    </row>
    <row r="63" spans="1:26" ht="15.75" customHeight="1" x14ac:dyDescent="0.2">
      <c r="A63" s="34" t="s">
        <v>492</v>
      </c>
      <c r="B63" s="43" t="str">
        <f>VLOOKUP($A63,Questions!$A$2:$X$333,2,0)</f>
        <v>Do you perform privacy impact assesments of third parties that collect, process, or have access to personal data to ensure they meet industry and regulatory standards and to mitigate harmful, unethical, or discriminatory impacts on data subjects?</v>
      </c>
      <c r="C63" s="205" t="str">
        <f>VLOOKUP($A63,Privacy!$A$13:$E$97,3,0)&amp;""</f>
        <v>Yes</v>
      </c>
      <c r="D63" s="66" t="str">
        <f>IF(LEFT(VLOOKUP($A63,Privacy!$A$13:$E$97,5,0),21)='Auto Responses'!$A$32,'Auto Responses'!$A$33,VLOOKUP($A63,Privacy!$A$13:$E$97,4,0))&amp;""</f>
        <v>Third parties that collect, process, or have access to personal data are evaluated as part of our vendor management process, which includes privacy considerations to ensure alignment with applicable standards and requirements.</v>
      </c>
      <c r="E63" s="211" t="str">
        <f>VLOOKUP($A63,Privacy!$A$13:$E$97,5,0)&amp;""</f>
        <v>Provide a summary of your practices that assures that the third party will be subject to the appropriate standards regarding data privacy.</v>
      </c>
      <c r="F63" s="214"/>
      <c r="G63" s="203" t="str">
        <f>VLOOKUP($A63,Questions!$A$2:$X$333,21,0)&amp;""</f>
        <v>Yes</v>
      </c>
      <c r="H63" s="204"/>
      <c r="I63" s="205" t="str">
        <f>VLOOKUP($A63,Questions!$A$2:$X$333,23,0)&amp;""</f>
        <v>Minor Importance</v>
      </c>
      <c r="J63" s="204"/>
      <c r="K63" s="206" t="b">
        <v>0</v>
      </c>
      <c r="L63" s="2"/>
      <c r="M63" s="196"/>
      <c r="N63" s="196"/>
      <c r="O63" s="196"/>
      <c r="P63" s="196"/>
      <c r="Q63" s="196"/>
      <c r="R63" s="196"/>
      <c r="S63" s="196"/>
      <c r="T63" s="196"/>
      <c r="U63" s="196"/>
      <c r="V63" s="196"/>
      <c r="W63" s="196"/>
      <c r="X63" s="196"/>
      <c r="Y63" s="196"/>
      <c r="Z63" s="196"/>
    </row>
    <row r="64" spans="1:26" ht="15.75" customHeight="1" x14ac:dyDescent="0.2">
      <c r="A64" s="18" t="str">
        <f>VLOOKUP(LEFT($A65,4),'Auto Responses'!$N$4:$O$38,2,0)&amp;""</f>
        <v xml:space="preserve"> Privacy Change Management</v>
      </c>
      <c r="B64" s="40"/>
      <c r="C64" s="41"/>
      <c r="D64" s="41"/>
      <c r="E64" s="210"/>
      <c r="F64" s="198" t="s">
        <v>627</v>
      </c>
      <c r="G64" s="207" t="s">
        <v>622</v>
      </c>
      <c r="H64" s="207" t="s">
        <v>623</v>
      </c>
      <c r="I64" s="207" t="s">
        <v>624</v>
      </c>
      <c r="J64" s="207" t="s">
        <v>625</v>
      </c>
      <c r="K64" s="41"/>
      <c r="L64" s="2"/>
      <c r="M64" s="2"/>
      <c r="N64" s="2"/>
      <c r="O64" s="2"/>
      <c r="P64" s="2"/>
      <c r="Q64" s="2"/>
      <c r="R64" s="2"/>
      <c r="S64" s="2"/>
      <c r="T64" s="2"/>
      <c r="U64" s="2"/>
      <c r="V64" s="2"/>
      <c r="W64" s="2"/>
      <c r="X64" s="2"/>
      <c r="Y64" s="2"/>
      <c r="Z64" s="2"/>
    </row>
    <row r="65" spans="1:26" ht="15.75" customHeight="1" x14ac:dyDescent="0.2">
      <c r="A65" s="34" t="s">
        <v>494</v>
      </c>
      <c r="B65" s="43" t="str">
        <f>VLOOKUP($A65,Questions!$A$2:$X$333,2,0)</f>
        <v>Does your change management process include privacy review and approval?</v>
      </c>
      <c r="C65" s="205" t="str">
        <f>VLOOKUP($A65,Privacy!$A$13:$E$97,3,0)&amp;""</f>
        <v>Yes</v>
      </c>
      <c r="D65" s="66" t="str">
        <f>IF(LEFT(VLOOKUP($A65,Privacy!$A$13:$E$97,5,0),21)='Auto Responses'!$A$32,'Auto Responses'!$A$33,VLOOKUP($A65,Privacy!$A$13:$E$97,4,0))&amp;""</f>
        <v>Privacy considerations are incorporated into our change management process, and changes affecting personal or sensitive data are subject to review prior to implementation.</v>
      </c>
      <c r="E65" s="211" t="str">
        <f>VLOOKUP($A65,Privacy!$A$13:$E$97,5,0)&amp;""</f>
        <v>Please describe your process for privacy review.</v>
      </c>
      <c r="F65" s="214"/>
      <c r="G65" s="203" t="str">
        <f>VLOOKUP($A65,Questions!$A$2:$X$333,21,0)&amp;""</f>
        <v>Yes</v>
      </c>
      <c r="H65" s="204"/>
      <c r="I65" s="205" t="str">
        <f>VLOOKUP($A65,Questions!$A$2:$X$333,23,0)&amp;""</f>
        <v>Standard Importance</v>
      </c>
      <c r="J65" s="204"/>
      <c r="K65" s="206" t="b">
        <v>0</v>
      </c>
      <c r="L65" s="2"/>
      <c r="M65" s="196"/>
      <c r="N65" s="196"/>
      <c r="O65" s="196"/>
      <c r="P65" s="196"/>
      <c r="Q65" s="196"/>
      <c r="R65" s="196"/>
      <c r="S65" s="196"/>
      <c r="T65" s="196"/>
      <c r="U65" s="196"/>
      <c r="V65" s="196"/>
      <c r="W65" s="196"/>
      <c r="X65" s="196"/>
      <c r="Y65" s="196"/>
      <c r="Z65" s="196"/>
    </row>
    <row r="66" spans="1:26" ht="15.75" customHeight="1" x14ac:dyDescent="0.2">
      <c r="A66" s="34" t="s">
        <v>496</v>
      </c>
      <c r="B66" s="43" t="str">
        <f>VLOOKUP($A66,Questions!$A$2:$X$333,2,0)</f>
        <v>Do you have policy and procedure, currently implemented, guiding how privacy risks are mitigated until they can be resolved?</v>
      </c>
      <c r="C66" s="205" t="str">
        <f>VLOOKUP($A66,Privacy!$A$13:$E$97,3,0)&amp;""</f>
        <v>Yes</v>
      </c>
      <c r="D66" s="66" t="str">
        <f>IF(LEFT(VLOOKUP($A66,Privacy!$A$13:$E$97,5,0),21)='Auto Responses'!$A$32,'Auto Responses'!$A$33,VLOOKUP($A66,Privacy!$A$13:$E$97,4,0))&amp;""</f>
        <v>Leepfrog maintains documented policies and procedures for identifying and managing privacy risks, including interim mitigation measures while longer-term remediation is in progress.</v>
      </c>
      <c r="E66" s="211" t="str">
        <f>VLOOKUP($A66,Privacy!$A$13:$E$97,5,0)&amp;""</f>
        <v>Please provide an overview of privacy risk mitigation.</v>
      </c>
      <c r="F66" s="214"/>
      <c r="G66" s="203" t="str">
        <f>VLOOKUP($A66,Questions!$A$2:$X$333,21,0)&amp;""</f>
        <v>Yes</v>
      </c>
      <c r="H66" s="204"/>
      <c r="I66" s="205" t="str">
        <f>VLOOKUP($A66,Questions!$A$2:$X$333,23,0)&amp;""</f>
        <v>Minor Importance</v>
      </c>
      <c r="J66" s="204"/>
      <c r="K66" s="206" t="b">
        <v>0</v>
      </c>
      <c r="L66" s="2"/>
      <c r="M66" s="196"/>
      <c r="N66" s="196"/>
      <c r="O66" s="196"/>
      <c r="P66" s="196"/>
      <c r="Q66" s="196"/>
      <c r="R66" s="196"/>
      <c r="S66" s="196"/>
      <c r="T66" s="196"/>
      <c r="U66" s="196"/>
      <c r="V66" s="196"/>
      <c r="W66" s="196"/>
      <c r="X66" s="196"/>
      <c r="Y66" s="196"/>
      <c r="Z66" s="196"/>
    </row>
    <row r="67" spans="1:26" ht="15.75" customHeight="1" x14ac:dyDescent="0.2">
      <c r="A67" s="18" t="str">
        <f>VLOOKUP(LEFT($A68,4),'Auto Responses'!$N$4:$O$38,2,0)&amp;""</f>
        <v xml:space="preserve"> Privacy of Sensitive Data</v>
      </c>
      <c r="B67" s="40"/>
      <c r="C67" s="41"/>
      <c r="D67" s="41"/>
      <c r="E67" s="210"/>
      <c r="F67" s="198" t="s">
        <v>627</v>
      </c>
      <c r="G67" s="207" t="s">
        <v>622</v>
      </c>
      <c r="H67" s="207" t="s">
        <v>623</v>
      </c>
      <c r="I67" s="207" t="s">
        <v>624</v>
      </c>
      <c r="J67" s="207" t="s">
        <v>625</v>
      </c>
      <c r="K67" s="41"/>
      <c r="L67" s="2"/>
      <c r="M67" s="2"/>
      <c r="N67" s="2"/>
      <c r="O67" s="2"/>
      <c r="P67" s="2"/>
      <c r="Q67" s="2"/>
      <c r="R67" s="2"/>
      <c r="S67" s="2"/>
      <c r="T67" s="2"/>
      <c r="U67" s="2"/>
      <c r="V67" s="2"/>
      <c r="W67" s="2"/>
      <c r="X67" s="2"/>
      <c r="Y67" s="2"/>
      <c r="Z67" s="2"/>
    </row>
    <row r="68" spans="1:26" ht="15.75" customHeight="1" x14ac:dyDescent="0.2">
      <c r="A68" s="34" t="s">
        <v>498</v>
      </c>
      <c r="B68" s="43" t="str">
        <f>VLOOKUP($A68,Questions!$A$2:$X$333,2,0)</f>
        <v>Do you collect, process, or store demographic information?*</v>
      </c>
      <c r="C68" s="205" t="str">
        <f>VLOOKUP($A68,Privacy!$A$13:$E$97,3,0)&amp;""</f>
        <v>No</v>
      </c>
      <c r="D68" s="66" t="str">
        <f>IF(LEFT(VLOOKUP($A68,Privacy!$A$13:$E$97,5,0),21)='Auto Responses'!$A$32,'Auto Responses'!$A$33,VLOOKUP($A68,Privacy!$A$13:$E$97,4,0))&amp;""</f>
        <v/>
      </c>
      <c r="E68" s="211" t="str">
        <f>VLOOKUP($A68,Privacy!$A$13:$E$97,5,0)&amp;""</f>
        <v>Demographic information is generally defined as the statistical characteristics of a population used to study and understand certain aspects of that population. It can include characteristics such as age, gender, ethnicity, education, religion, geolocation, and occupation. If the information being collected, processed, or stored falls under a particular regulation (or law), check that regulation for a specific definition of demographic information.</v>
      </c>
      <c r="F68" s="214"/>
      <c r="G68" s="203" t="str">
        <f>VLOOKUP($A68,Questions!$A$2:$X$333,21,0)&amp;""</f>
        <v>No</v>
      </c>
      <c r="H68" s="204"/>
      <c r="I68" s="205" t="str">
        <f>VLOOKUP($A68,Questions!$A$2:$X$333,23,0)&amp;""</f>
        <v>Critical Importance</v>
      </c>
      <c r="J68" s="204"/>
      <c r="K68" s="206" t="b">
        <v>0</v>
      </c>
      <c r="L68" s="2"/>
      <c r="M68" s="196"/>
      <c r="N68" s="196"/>
      <c r="O68" s="196"/>
      <c r="P68" s="196"/>
      <c r="Q68" s="196"/>
      <c r="R68" s="196"/>
      <c r="S68" s="196"/>
      <c r="T68" s="196"/>
      <c r="U68" s="196"/>
      <c r="V68" s="196"/>
      <c r="W68" s="196"/>
      <c r="X68" s="196"/>
      <c r="Y68" s="196"/>
      <c r="Z68" s="196"/>
    </row>
    <row r="69" spans="1:26" ht="15.75" customHeight="1" x14ac:dyDescent="0.2">
      <c r="A69" s="34" t="s">
        <v>499</v>
      </c>
      <c r="B69" s="43" t="str">
        <f>VLOOKUP($A69,Questions!$A$2:$X$333,2,0)</f>
        <v>Do you capture or create genetic, biometric, or behaviometric information (e.g., facial recognition or fingerprints)?*</v>
      </c>
      <c r="C69" s="205" t="str">
        <f>VLOOKUP($A69,Privacy!$A$13:$E$97,3,0)&amp;""</f>
        <v>No</v>
      </c>
      <c r="D69" s="66" t="str">
        <f>IF(LEFT(VLOOKUP($A69,Privacy!$A$13:$E$97,5,0),21)='Auto Responses'!$A$32,'Auto Responses'!$A$33,VLOOKUP($A69,Privacy!$A$13:$E$97,4,0))&amp;""</f>
        <v/>
      </c>
      <c r="E69" s="211" t="str">
        <f>VLOOKUP($A69,Privacy!$A$13:$E$97,5,0)&amp;""</f>
        <v xml:space="preserve">Genetic information would include information about genetic tests, genetic tests of family members, actual manifestations of diseases, and family medical records. Biometric information includes elements such as facial recognition, fingerprints, and voice recognition.
Behaviometric information is behavioral information collected and analyzed in order to understand human behavior. The exact elements collected may depend on the requirements of an applicable regulation or law.
</v>
      </c>
      <c r="F69" s="214"/>
      <c r="G69" s="203" t="str">
        <f>VLOOKUP($A69,Questions!$A$2:$X$333,21,0)&amp;""</f>
        <v>No</v>
      </c>
      <c r="H69" s="204"/>
      <c r="I69" s="205" t="str">
        <f>VLOOKUP($A69,Questions!$A$2:$X$333,23,0)&amp;""</f>
        <v>Critical Importance</v>
      </c>
      <c r="J69" s="204"/>
      <c r="K69" s="206" t="b">
        <v>0</v>
      </c>
      <c r="L69" s="2"/>
      <c r="M69" s="196"/>
      <c r="N69" s="196"/>
      <c r="O69" s="196"/>
      <c r="P69" s="196"/>
      <c r="Q69" s="196"/>
      <c r="R69" s="196"/>
      <c r="S69" s="196"/>
      <c r="T69" s="196"/>
      <c r="U69" s="196"/>
      <c r="V69" s="196"/>
      <c r="W69" s="196"/>
      <c r="X69" s="196"/>
      <c r="Y69" s="196"/>
      <c r="Z69" s="196"/>
    </row>
    <row r="70" spans="1:26" ht="15.75" customHeight="1" x14ac:dyDescent="0.2">
      <c r="A70" s="34" t="s">
        <v>500</v>
      </c>
      <c r="B70" s="43" t="str">
        <f>VLOOKUP($A70,Questions!$A$2:$X$333,2,0)</f>
        <v>Do you combine institutional data (including "de-identified," "anonymized," or otherwise masked data) with personal data from any other sources?*</v>
      </c>
      <c r="C70" s="205" t="str">
        <f>VLOOKUP($A70,Privacy!$A$13:$E$97,3,0)&amp;""</f>
        <v>No</v>
      </c>
      <c r="D70" s="66" t="str">
        <f>IF(LEFT(VLOOKUP($A70,Privacy!$A$13:$E$97,5,0),21)='Auto Responses'!$A$32,'Auto Responses'!$A$33,VLOOKUP($A70,Privacy!$A$13:$E$97,4,0))&amp;""</f>
        <v/>
      </c>
      <c r="E70" s="211" t="str">
        <f>VLOOKUP($A70,Privacy!$A$13:$E$97,5,0)&amp;""</f>
        <v>Institutional data is created, collected, maintained, transmitted, or stored by or for a college or university to conduct operations. Many institutions have their own specific definitions. Institutional data would include data such as financial information, student education records, faculty/staff/alumni data, research data, and data collected for government reporting purposes.</v>
      </c>
      <c r="F70" s="214"/>
      <c r="G70" s="203" t="str">
        <f>VLOOKUP($A70,Questions!$A$2:$X$333,21,0)&amp;""</f>
        <v>No</v>
      </c>
      <c r="H70" s="204"/>
      <c r="I70" s="205" t="str">
        <f>VLOOKUP($A70,Questions!$A$2:$X$333,23,0)&amp;""</f>
        <v>Critical Importance</v>
      </c>
      <c r="J70" s="204"/>
      <c r="K70" s="206" t="b">
        <v>0</v>
      </c>
      <c r="L70" s="2"/>
      <c r="M70" s="196"/>
      <c r="N70" s="196"/>
      <c r="O70" s="196"/>
      <c r="P70" s="196"/>
      <c r="Q70" s="196"/>
      <c r="R70" s="196"/>
      <c r="S70" s="196"/>
      <c r="T70" s="196"/>
      <c r="U70" s="196"/>
      <c r="V70" s="196"/>
      <c r="W70" s="196"/>
      <c r="X70" s="196"/>
      <c r="Y70" s="196"/>
      <c r="Z70" s="196"/>
    </row>
    <row r="71" spans="1:26" ht="15.75" customHeight="1" x14ac:dyDescent="0.2">
      <c r="A71" s="34" t="s">
        <v>501</v>
      </c>
      <c r="B71" s="43" t="str">
        <f>VLOOKUP($A71,Questions!$A$2:$X$333,2,0)</f>
        <v>Is institutional data coming into or going out of the United States at any point during collection, processing, storage, or archiving?</v>
      </c>
      <c r="C71" s="205" t="str">
        <f>VLOOKUP($A71,Privacy!$A$13:$E$97,3,0)&amp;""</f>
        <v>No</v>
      </c>
      <c r="D71" s="66" t="str">
        <f>IF(LEFT(VLOOKUP($A71,Privacy!$A$13:$E$97,5,0),21)='Auto Responses'!$A$32,'Auto Responses'!$A$33,VLOOKUP($A71,Privacy!$A$13:$E$97,4,0))&amp;""</f>
        <v/>
      </c>
      <c r="E71" s="211" t="str">
        <f>VLOOKUP($A71,Privacy!$A$13:$E$97,5,0)&amp;""</f>
        <v>Given the vast number of privacy regulations and laws throughout the world, it is important to know when, where, why, and how institutional data is being shared outside the United States. This information is necessary to ensure compliance and to protect the institutional data.</v>
      </c>
      <c r="F71" s="214"/>
      <c r="G71" s="203" t="str">
        <f>VLOOKUP($A71,Questions!$A$2:$X$333,21,0)&amp;""</f>
        <v>No</v>
      </c>
      <c r="H71" s="204"/>
      <c r="I71" s="205" t="str">
        <f>VLOOKUP($A71,Questions!$A$2:$X$333,23,0)&amp;""</f>
        <v>Minor Importance</v>
      </c>
      <c r="J71" s="204"/>
      <c r="K71" s="206" t="b">
        <v>0</v>
      </c>
      <c r="L71" s="2"/>
      <c r="M71" s="196"/>
      <c r="N71" s="196"/>
      <c r="O71" s="196"/>
      <c r="P71" s="196"/>
      <c r="Q71" s="196"/>
      <c r="R71" s="196"/>
      <c r="S71" s="196"/>
      <c r="T71" s="196"/>
      <c r="U71" s="196"/>
      <c r="V71" s="196"/>
      <c r="W71" s="196"/>
      <c r="X71" s="196"/>
      <c r="Y71" s="196"/>
      <c r="Z71" s="196"/>
    </row>
    <row r="72" spans="1:26" ht="15.75" customHeight="1" x14ac:dyDescent="0.2">
      <c r="A72" s="34" t="s">
        <v>502</v>
      </c>
      <c r="B72" s="43" t="str">
        <f>VLOOKUP($A72,Questions!$A$2:$X$333,2,0)</f>
        <v>Do you capture device information (e.g., IP address, MAC address)?</v>
      </c>
      <c r="C72" s="205" t="str">
        <f>VLOOKUP($A72,Privacy!$A$13:$E$97,3,0)&amp;""</f>
        <v>Yes</v>
      </c>
      <c r="D72" s="66" t="str">
        <f>IF(LEFT(VLOOKUP($A72,Privacy!$A$13:$E$97,5,0),21)='Auto Responses'!$A$32,'Auto Responses'!$A$33,VLOOKUP($A72,Privacy!$A$13:$E$97,4,0))&amp;""</f>
        <v>Device information such as IP addresses is captured solely for legitimate business purposes, including the delivery and support of technical services, security monitoring, and troubleshooting.</v>
      </c>
      <c r="E72" s="211" t="str">
        <f>VLOOKUP($A72,Privacy!$A$13:$E$97,5,0)&amp;""</f>
        <v>Describe what information you collect and the reason for collecting it.</v>
      </c>
      <c r="F72" s="214"/>
      <c r="G72" s="203" t="str">
        <f>VLOOKUP($A72,Questions!$A$2:$X$333,21,0)&amp;""</f>
        <v>No</v>
      </c>
      <c r="H72" s="204"/>
      <c r="I72" s="205" t="str">
        <f>VLOOKUP($A72,Questions!$A$2:$X$333,23,0)&amp;""</f>
        <v>Minor Importance</v>
      </c>
      <c r="J72" s="204"/>
      <c r="K72" s="206" t="b">
        <v>0</v>
      </c>
      <c r="L72" s="2"/>
      <c r="M72" s="196"/>
      <c r="N72" s="196"/>
      <c r="O72" s="196"/>
      <c r="P72" s="196"/>
      <c r="Q72" s="196"/>
      <c r="R72" s="196"/>
      <c r="S72" s="196"/>
      <c r="T72" s="196"/>
      <c r="U72" s="196"/>
      <c r="V72" s="196"/>
      <c r="W72" s="196"/>
      <c r="X72" s="196"/>
      <c r="Y72" s="196"/>
      <c r="Z72" s="196"/>
    </row>
    <row r="73" spans="1:26" ht="15.75" customHeight="1" x14ac:dyDescent="0.2">
      <c r="A73" s="34" t="s">
        <v>504</v>
      </c>
      <c r="B73" s="43" t="str">
        <f>VLOOKUP($A73,Questions!$A$2:$X$333,2,0)</f>
        <v>Does any part of this service/project involve a web/app tracking component (e.g., use of web-tracking pixels, cookies)?</v>
      </c>
      <c r="C73" s="205" t="str">
        <f>VLOOKUP($A73,Privacy!$A$13:$E$97,3,0)&amp;""</f>
        <v>No</v>
      </c>
      <c r="D73" s="66" t="str">
        <f>IF(LEFT(VLOOKUP($A73,Privacy!$A$13:$E$97,5,0),21)='Auto Responses'!$A$32,'Auto Responses'!$A$33,VLOOKUP($A73,Privacy!$A$13:$E$97,4,0))&amp;""</f>
        <v/>
      </c>
      <c r="E73" s="211" t="str">
        <f>VLOOKUP($A73,Privacy!$A$13:$E$97,5,0)&amp;""</f>
        <v>Web tracking can be used to identify users via their IP address, login information, browser information, etc.</v>
      </c>
      <c r="F73" s="214"/>
      <c r="G73" s="203" t="str">
        <f>VLOOKUP($A73,Questions!$A$2:$X$333,21,0)&amp;""</f>
        <v>No</v>
      </c>
      <c r="H73" s="204"/>
      <c r="I73" s="205" t="str">
        <f>VLOOKUP($A73,Questions!$A$2:$X$333,23,0)&amp;""</f>
        <v>Minor Importance</v>
      </c>
      <c r="J73" s="204"/>
      <c r="K73" s="206" t="b">
        <v>0</v>
      </c>
      <c r="L73" s="2"/>
      <c r="M73" s="196"/>
      <c r="N73" s="196"/>
      <c r="O73" s="196"/>
      <c r="P73" s="196"/>
      <c r="Q73" s="196"/>
      <c r="R73" s="196"/>
      <c r="S73" s="196"/>
      <c r="T73" s="196"/>
      <c r="U73" s="196"/>
      <c r="V73" s="196"/>
      <c r="W73" s="196"/>
      <c r="X73" s="196"/>
      <c r="Y73" s="196"/>
      <c r="Z73" s="196"/>
    </row>
    <row r="74" spans="1:26" ht="15.75" customHeight="1" x14ac:dyDescent="0.2">
      <c r="A74" s="34" t="s">
        <v>505</v>
      </c>
      <c r="B74" s="43" t="str">
        <f>VLOOKUP($A74,Questions!$A$2:$X$333,2,0)</f>
        <v>Does your staff (or a third party) have access to institutional data (e.g., financial, PHI, or other sensitive information) through any means?</v>
      </c>
      <c r="C74" s="205" t="str">
        <f>VLOOKUP($A74,Privacy!$A$13:$E$97,3,0)&amp;""</f>
        <v>No</v>
      </c>
      <c r="D74" s="66" t="str">
        <f>IF(LEFT(VLOOKUP($A74,Privacy!$A$13:$E$97,5,0),21)='Auto Responses'!$A$32,'Auto Responses'!$A$33,VLOOKUP($A74,Privacy!$A$13:$E$97,4,0))&amp;""</f>
        <v>Leepfrog does not require/need/use/want health, medical or financial data</v>
      </c>
      <c r="E74" s="211" t="str">
        <f>VLOOKUP($A74,Privacy!$A$13:$E$97,5,0)&amp;""</f>
        <v>Accessing institutional data may be necessary for legitimate business purposes.</v>
      </c>
      <c r="F74" s="214"/>
      <c r="G74" s="203" t="str">
        <f>VLOOKUP($A74,Questions!$A$2:$X$333,21,0)&amp;""</f>
        <v>No</v>
      </c>
      <c r="H74" s="204"/>
      <c r="I74" s="205" t="str">
        <f>VLOOKUP($A74,Questions!$A$2:$X$333,23,0)&amp;""</f>
        <v>Minor Importance</v>
      </c>
      <c r="J74" s="204"/>
      <c r="K74" s="206" t="b">
        <v>0</v>
      </c>
      <c r="L74" s="2"/>
      <c r="M74" s="196"/>
      <c r="N74" s="196"/>
      <c r="O74" s="196"/>
      <c r="P74" s="196"/>
      <c r="Q74" s="196"/>
      <c r="R74" s="196"/>
      <c r="S74" s="196"/>
      <c r="T74" s="196"/>
      <c r="U74" s="196"/>
      <c r="V74" s="196"/>
      <c r="W74" s="196"/>
      <c r="X74" s="196"/>
      <c r="Y74" s="196"/>
      <c r="Z74" s="196"/>
    </row>
    <row r="75" spans="1:26" ht="15.75" customHeight="1" x14ac:dyDescent="0.2">
      <c r="A75" s="34" t="s">
        <v>507</v>
      </c>
      <c r="B75" s="43" t="str">
        <f>VLOOKUP($A75,Questions!$A$2:$X$333,2,0)</f>
        <v>Will you handle personal data in a manner compliant with all relevant laws, regulations, and applicable institution policies?</v>
      </c>
      <c r="C75" s="205" t="str">
        <f>VLOOKUP($A75,Privacy!$A$13:$E$97,3,0)&amp;""</f>
        <v>Yes</v>
      </c>
      <c r="D75" s="66" t="str">
        <f>IF(LEFT(VLOOKUP($A75,Privacy!$A$13:$E$97,5,0),21)='Auto Responses'!$A$32,'Auto Responses'!$A$33,VLOOKUP($A75,Privacy!$A$13:$E$97,4,0))&amp;""</f>
        <v>Leepfrog complies with Federal and State law and with other reasonably known policies, codes, regulations, laws and ordinances.</v>
      </c>
      <c r="E75" s="211" t="str">
        <f>VLOOKUP($A75,Privacy!$A$13:$E$97,5,0)&amp;""</f>
        <v/>
      </c>
      <c r="F75" s="214"/>
      <c r="G75" s="203" t="str">
        <f>VLOOKUP($A75,Questions!$A$2:$X$333,21,0)&amp;""</f>
        <v>Not scored</v>
      </c>
      <c r="H75" s="204"/>
      <c r="I75" s="205" t="str">
        <f>VLOOKUP($A75,Questions!$A$2:$X$333,23,0)&amp;""</f>
        <v/>
      </c>
      <c r="J75" s="204"/>
      <c r="K75" s="206" t="b">
        <v>0</v>
      </c>
      <c r="L75" s="2"/>
      <c r="M75" s="196"/>
      <c r="N75" s="196"/>
      <c r="O75" s="196"/>
      <c r="P75" s="196"/>
      <c r="Q75" s="196"/>
      <c r="R75" s="196"/>
      <c r="S75" s="196"/>
      <c r="T75" s="196"/>
      <c r="U75" s="196"/>
      <c r="V75" s="196"/>
      <c r="W75" s="196"/>
      <c r="X75" s="196"/>
      <c r="Y75" s="196"/>
      <c r="Z75" s="196"/>
    </row>
    <row r="76" spans="1:26" ht="15.75" customHeight="1" x14ac:dyDescent="0.2">
      <c r="A76" s="18" t="str">
        <f>VLOOKUP(LEFT($A77,4),'Auto Responses'!$N$4:$O$38,2,0)&amp;""</f>
        <v xml:space="preserve"> Privacy Policies and Procedures</v>
      </c>
      <c r="B76" s="40"/>
      <c r="C76" s="41"/>
      <c r="D76" s="41"/>
      <c r="E76" s="210"/>
      <c r="F76" s="198" t="s">
        <v>627</v>
      </c>
      <c r="G76" s="207" t="s">
        <v>622</v>
      </c>
      <c r="H76" s="207" t="s">
        <v>623</v>
      </c>
      <c r="I76" s="207" t="s">
        <v>624</v>
      </c>
      <c r="J76" s="207" t="s">
        <v>625</v>
      </c>
      <c r="K76" s="41"/>
      <c r="L76" s="2"/>
      <c r="M76" s="2"/>
      <c r="N76" s="2"/>
      <c r="O76" s="2"/>
      <c r="P76" s="2"/>
      <c r="Q76" s="2"/>
      <c r="R76" s="2"/>
      <c r="S76" s="2"/>
      <c r="T76" s="2"/>
      <c r="U76" s="2"/>
      <c r="V76" s="2"/>
      <c r="W76" s="2"/>
      <c r="X76" s="2"/>
      <c r="Y76" s="2"/>
      <c r="Z76" s="2"/>
    </row>
    <row r="77" spans="1:26" ht="15.75" customHeight="1" x14ac:dyDescent="0.2">
      <c r="A77" s="34" t="s">
        <v>509</v>
      </c>
      <c r="B77" s="43" t="str">
        <f>VLOOKUP($A77,Questions!$A$2:$X$333,2,0)</f>
        <v>Do you have a documented privacy management process?</v>
      </c>
      <c r="C77" s="205" t="str">
        <f>VLOOKUP($A77,Privacy!$A$13:$E$97,3,0)&amp;""</f>
        <v>Yes</v>
      </c>
      <c r="D77" s="66" t="str">
        <f>IF(LEFT(VLOOKUP($A77,Privacy!$A$13:$E$97,5,0),21)='Auto Responses'!$A$32,'Auto Responses'!$A$33,VLOOKUP($A77,Privacy!$A$13:$E$97,4,0))&amp;""</f>
        <v>Privacy management is addressed through our documented information security policy framework, which includes requirements for the handling and protection of personal and sensitive data.</v>
      </c>
      <c r="E77" s="211" t="str">
        <f>VLOOKUP($A77,Privacy!$A$13:$E$97,5,0)&amp;""</f>
        <v>Describe privacy management process or provide links or attach documentation.</v>
      </c>
      <c r="F77" s="214"/>
      <c r="G77" s="203" t="str">
        <f>VLOOKUP($A77,Questions!$A$2:$X$333,21,0)&amp;""</f>
        <v>Yes</v>
      </c>
      <c r="H77" s="204"/>
      <c r="I77" s="205" t="str">
        <f>VLOOKUP($A77,Questions!$A$2:$X$333,23,0)&amp;""</f>
        <v>Minor Importance</v>
      </c>
      <c r="J77" s="204"/>
      <c r="K77" s="206" t="b">
        <v>0</v>
      </c>
      <c r="L77" s="2"/>
      <c r="M77" s="196"/>
      <c r="N77" s="196"/>
      <c r="O77" s="196"/>
      <c r="P77" s="196"/>
      <c r="Q77" s="196"/>
      <c r="R77" s="196"/>
      <c r="S77" s="196"/>
      <c r="T77" s="196"/>
      <c r="U77" s="196"/>
      <c r="V77" s="196"/>
      <c r="W77" s="196"/>
      <c r="X77" s="196"/>
      <c r="Y77" s="196"/>
      <c r="Z77" s="196"/>
    </row>
    <row r="78" spans="1:26" ht="15.75" customHeight="1" x14ac:dyDescent="0.2">
      <c r="A78" s="34" t="s">
        <v>511</v>
      </c>
      <c r="B78" s="43" t="str">
        <f>VLOOKUP($A78,Questions!$A$2:$X$333,2,0)</f>
        <v>Are privacy principles designed into the product lifecycle (i.e., privacy-by-design)?</v>
      </c>
      <c r="C78" s="205" t="str">
        <f>VLOOKUP($A78,Privacy!$A$13:$E$97,3,0)&amp;""</f>
        <v>Yes</v>
      </c>
      <c r="D78" s="66" t="str">
        <f>IF(LEFT(VLOOKUP($A78,Privacy!$A$13:$E$97,5,0),21)='Auto Responses'!$A$32,'Auto Responses'!$A$33,VLOOKUP($A78,Privacy!$A$13:$E$97,4,0))&amp;""</f>
        <v>Privacy principles are considered throughout our product development lifecycle, consistent with industry-standard privacy-by-design practices.</v>
      </c>
      <c r="E78" s="211" t="str">
        <f>VLOOKUP($A78,Privacy!$A$13:$E$97,5,0)&amp;""</f>
        <v>Summarize the privacy principles designed into the product lifecycle.</v>
      </c>
      <c r="F78" s="214"/>
      <c r="G78" s="203" t="str">
        <f>VLOOKUP($A78,Questions!$A$2:$X$333,21,0)&amp;""</f>
        <v>Yes</v>
      </c>
      <c r="H78" s="204"/>
      <c r="I78" s="205" t="str">
        <f>VLOOKUP($A78,Questions!$A$2:$X$333,23,0)&amp;""</f>
        <v>Minor Importance</v>
      </c>
      <c r="J78" s="204"/>
      <c r="K78" s="206" t="b">
        <v>0</v>
      </c>
      <c r="L78" s="2"/>
      <c r="M78" s="196"/>
      <c r="N78" s="196"/>
      <c r="O78" s="196"/>
      <c r="P78" s="196"/>
      <c r="Q78" s="196"/>
      <c r="R78" s="196"/>
      <c r="S78" s="196"/>
      <c r="T78" s="196"/>
      <c r="U78" s="196"/>
      <c r="V78" s="196"/>
      <c r="W78" s="196"/>
      <c r="X78" s="196"/>
      <c r="Y78" s="196"/>
      <c r="Z78" s="196"/>
    </row>
    <row r="79" spans="1:26" ht="15.75" customHeight="1" x14ac:dyDescent="0.2">
      <c r="A79" s="34" t="s">
        <v>513</v>
      </c>
      <c r="B79" s="43" t="str">
        <f>VLOOKUP($A79,Questions!$A$2:$X$333,2,0)</f>
        <v>Will you comply with applicable breach notification laws?</v>
      </c>
      <c r="C79" s="205" t="str">
        <f>VLOOKUP($A79,Privacy!$A$13:$E$97,3,0)&amp;""</f>
        <v>Yes</v>
      </c>
      <c r="D79" s="66" t="str">
        <f>IF(LEFT(VLOOKUP($A79,Privacy!$A$13:$E$97,5,0),21)='Auto Responses'!$A$32,'Auto Responses'!$A$33,VLOOKUP($A79,Privacy!$A$13:$E$97,4,0))&amp;""</f>
        <v>Leepfrogs incident response procedures include requirements for breach notification in accordance with applicable laws and regulations.</v>
      </c>
      <c r="E79" s="211" t="str">
        <f>VLOOKUP($A79,Privacy!$A$13:$E$97,5,0)&amp;""</f>
        <v>State how quickly the institution will be notified once a breach is identified, in addition to notifying the necessary governmental agencies based on the extent of the breach.</v>
      </c>
      <c r="F79" s="214"/>
      <c r="G79" s="203" t="str">
        <f>VLOOKUP($A79,Questions!$A$2:$X$333,21,0)&amp;""</f>
        <v>Yes</v>
      </c>
      <c r="H79" s="204"/>
      <c r="I79" s="205" t="str">
        <f>VLOOKUP($A79,Questions!$A$2:$X$333,23,0)&amp;""</f>
        <v>Standard Importance</v>
      </c>
      <c r="J79" s="204"/>
      <c r="K79" s="206" t="b">
        <v>0</v>
      </c>
      <c r="L79" s="2"/>
      <c r="M79" s="196"/>
      <c r="N79" s="196"/>
      <c r="O79" s="196"/>
      <c r="P79" s="196"/>
      <c r="Q79" s="196"/>
      <c r="R79" s="196"/>
      <c r="S79" s="196"/>
      <c r="T79" s="196"/>
      <c r="U79" s="196"/>
      <c r="V79" s="196"/>
      <c r="W79" s="196"/>
      <c r="X79" s="196"/>
      <c r="Y79" s="196"/>
      <c r="Z79" s="196"/>
    </row>
    <row r="80" spans="1:26" ht="15.75" customHeight="1" x14ac:dyDescent="0.2">
      <c r="A80" s="34" t="s">
        <v>515</v>
      </c>
      <c r="B80" s="43" t="str">
        <f>VLOOKUP($A80,Questions!$A$2:$X$333,2,0)</f>
        <v>Will you comply with the institution's policies regarding user privacy and data protection?</v>
      </c>
      <c r="C80" s="205" t="str">
        <f>VLOOKUP($A80,Privacy!$A$13:$E$97,3,0)&amp;""</f>
        <v>Yes</v>
      </c>
      <c r="D80" s="66" t="str">
        <f>IF(LEFT(VLOOKUP($A80,Privacy!$A$13:$E$97,5,0),21)='Auto Responses'!$A$32,'Auto Responses'!$A$33,VLOOKUP($A80,Privacy!$A$13:$E$97,4,0))&amp;""</f>
        <v>Leepfrog will comply with applicable institution policies regarding user privacy and data protection.</v>
      </c>
      <c r="E80" s="211" t="str">
        <f>VLOOKUP($A80,Privacy!$A$13:$E$97,5,0)&amp;""</f>
        <v/>
      </c>
      <c r="F80" s="214"/>
      <c r="G80" s="203" t="str">
        <f>VLOOKUP($A80,Questions!$A$2:$X$333,21,0)&amp;""</f>
        <v>Yes</v>
      </c>
      <c r="H80" s="204"/>
      <c r="I80" s="205" t="str">
        <f>VLOOKUP($A80,Questions!$A$2:$X$333,23,0)&amp;""</f>
        <v>Minor Importance</v>
      </c>
      <c r="J80" s="204"/>
      <c r="K80" s="206" t="b">
        <v>0</v>
      </c>
      <c r="L80" s="2"/>
      <c r="M80" s="196"/>
      <c r="N80" s="196"/>
      <c r="O80" s="196"/>
      <c r="P80" s="196"/>
      <c r="Q80" s="196"/>
      <c r="R80" s="196"/>
      <c r="S80" s="196"/>
      <c r="T80" s="196"/>
      <c r="U80" s="196"/>
      <c r="V80" s="196"/>
      <c r="W80" s="196"/>
      <c r="X80" s="196"/>
      <c r="Y80" s="196"/>
      <c r="Z80" s="196"/>
    </row>
    <row r="81" spans="1:26" ht="15.75" customHeight="1" x14ac:dyDescent="0.2">
      <c r="A81" s="34" t="s">
        <v>517</v>
      </c>
      <c r="B81" s="43" t="str">
        <f>VLOOKUP($A81,Questions!$A$2:$X$333,2,0)</f>
        <v>Is your company subject to the laws and regulations of the institution's geographic region?</v>
      </c>
      <c r="C81" s="205" t="str">
        <f>VLOOKUP($A81,Privacy!$A$13:$E$97,3,0)&amp;""</f>
        <v>Yes</v>
      </c>
      <c r="D81" s="66" t="str">
        <f>IF(LEFT(VLOOKUP($A81,Privacy!$A$13:$E$97,5,0),21)='Auto Responses'!$A$32,'Auto Responses'!$A$33,VLOOKUP($A81,Privacy!$A$13:$E$97,4,0))&amp;""</f>
        <v>Leepfrog complies with applicable laws and regulations based on the geographic regions in which we operate, including any region-specific requirements applicable to the institution.</v>
      </c>
      <c r="E81" s="211" t="str">
        <f>VLOOKUP($A81,Privacy!$A$13:$E$97,5,0)&amp;""</f>
        <v/>
      </c>
      <c r="F81" s="214"/>
      <c r="G81" s="203" t="str">
        <f>VLOOKUP($A81,Questions!$A$2:$X$333,21,0)&amp;""</f>
        <v>Yes</v>
      </c>
      <c r="H81" s="204"/>
      <c r="I81" s="205" t="str">
        <f>VLOOKUP($A81,Questions!$A$2:$X$333,23,0)&amp;""</f>
        <v>Minor Importance</v>
      </c>
      <c r="J81" s="204"/>
      <c r="K81" s="206" t="b">
        <v>0</v>
      </c>
      <c r="L81" s="2"/>
      <c r="M81" s="196"/>
      <c r="N81" s="196"/>
      <c r="O81" s="196"/>
      <c r="P81" s="196"/>
      <c r="Q81" s="196"/>
      <c r="R81" s="196"/>
      <c r="S81" s="196"/>
      <c r="T81" s="196"/>
      <c r="U81" s="196"/>
      <c r="V81" s="196"/>
      <c r="W81" s="196"/>
      <c r="X81" s="196"/>
      <c r="Y81" s="196"/>
      <c r="Z81" s="196"/>
    </row>
    <row r="82" spans="1:26" ht="15.75" customHeight="1" x14ac:dyDescent="0.2">
      <c r="A82" s="34" t="s">
        <v>519</v>
      </c>
      <c r="B82" s="43" t="str">
        <f>VLOOKUP($A82,Questions!$A$2:$X$333,2,0)</f>
        <v>Do you have a privacy awareness/training program?*</v>
      </c>
      <c r="C82" s="205" t="str">
        <f>VLOOKUP($A82,Privacy!$A$13:$E$97,3,0)&amp;""</f>
        <v>Yes</v>
      </c>
      <c r="D82" s="66" t="str">
        <f>IF(LEFT(VLOOKUP($A82,Privacy!$A$13:$E$97,5,0),21)='Auto Responses'!$A$32,'Auto Responses'!$A$33,VLOOKUP($A82,Privacy!$A$13:$E$97,4,0))&amp;""</f>
        <v>Privacy is included as part of the regular employee Security Awareness Training.</v>
      </c>
      <c r="E82" s="211" t="str">
        <f>VLOOKUP($A82,Privacy!$A$13:$E$97,5,0)&amp;""</f>
        <v>Briefly describe what is included in the training.</v>
      </c>
      <c r="F82" s="214"/>
      <c r="G82" s="203" t="str">
        <f>VLOOKUP($A82,Questions!$A$2:$X$333,21,0)&amp;""</f>
        <v>Yes</v>
      </c>
      <c r="H82" s="204"/>
      <c r="I82" s="205" t="str">
        <f>VLOOKUP($A82,Questions!$A$2:$X$333,23,0)&amp;""</f>
        <v>Critical Importance</v>
      </c>
      <c r="J82" s="204"/>
      <c r="K82" s="206" t="b">
        <v>0</v>
      </c>
      <c r="L82" s="2"/>
      <c r="M82" s="196"/>
      <c r="N82" s="196"/>
      <c r="O82" s="196"/>
      <c r="P82" s="196"/>
      <c r="Q82" s="196"/>
      <c r="R82" s="196"/>
      <c r="S82" s="196"/>
      <c r="T82" s="196"/>
      <c r="U82" s="196"/>
      <c r="V82" s="196"/>
      <c r="W82" s="196"/>
      <c r="X82" s="196"/>
      <c r="Y82" s="196"/>
      <c r="Z82" s="196"/>
    </row>
    <row r="83" spans="1:26" ht="15.75" customHeight="1" x14ac:dyDescent="0.2">
      <c r="A83" s="34" t="s">
        <v>521</v>
      </c>
      <c r="B83" s="43" t="str">
        <f>VLOOKUP($A83,Questions!$A$2:$X$333,2,0)</f>
        <v>Is privacy awareness training mandatory for all employees?</v>
      </c>
      <c r="C83" s="205" t="str">
        <f>VLOOKUP($A83,Privacy!$A$13:$E$97,3,0)&amp;""</f>
        <v>Yes</v>
      </c>
      <c r="D83" s="66" t="str">
        <f>IF(LEFT(VLOOKUP($A83,Privacy!$A$13:$E$97,5,0),21)='Auto Responses'!$A$32,'Auto Responses'!$A$33,VLOOKUP($A83,Privacy!$A$13:$E$97,4,0))&amp;""</f>
        <v>Leepfrog has annual training, mandatory for all its employees, including privacy &amp; security awareness training.</v>
      </c>
      <c r="E83" s="211" t="str">
        <f>VLOOKUP($A83,Privacy!$A$13:$E$97,5,0)&amp;""</f>
        <v>Your response should include who must complete the training.</v>
      </c>
      <c r="F83" s="214"/>
      <c r="G83" s="203" t="str">
        <f>VLOOKUP($A83,Questions!$A$2:$X$333,21,0)&amp;""</f>
        <v>Yes</v>
      </c>
      <c r="H83" s="204"/>
      <c r="I83" s="205" t="str">
        <f>VLOOKUP($A83,Questions!$A$2:$X$333,23,0)&amp;""</f>
        <v>Minor Importance</v>
      </c>
      <c r="J83" s="204"/>
      <c r="K83" s="206" t="b">
        <v>0</v>
      </c>
      <c r="L83" s="2"/>
      <c r="M83" s="196"/>
      <c r="N83" s="196"/>
      <c r="O83" s="196"/>
      <c r="P83" s="196"/>
      <c r="Q83" s="196"/>
      <c r="R83" s="196"/>
      <c r="S83" s="196"/>
      <c r="T83" s="196"/>
      <c r="U83" s="196"/>
      <c r="V83" s="196"/>
      <c r="W83" s="196"/>
      <c r="X83" s="196"/>
      <c r="Y83" s="196"/>
      <c r="Z83" s="196"/>
    </row>
    <row r="84" spans="1:26" ht="15.75" customHeight="1" x14ac:dyDescent="0.2">
      <c r="A84" s="34" t="s">
        <v>523</v>
      </c>
      <c r="B84" s="43" t="str">
        <f>VLOOKUP($A84,Questions!$A$2:$X$333,2,0)</f>
        <v>Is AI privacy and ethics awareness/training required for all employees who work with AI?</v>
      </c>
      <c r="C84" s="205" t="str">
        <f>VLOOKUP($A84,Privacy!$A$13:$E$97,3,0)&amp;""</f>
        <v>Yes</v>
      </c>
      <c r="D84" s="66" t="str">
        <f>IF(LEFT(VLOOKUP($A84,Privacy!$A$13:$E$97,5,0),21)='Auto Responses'!$A$32,'Auto Responses'!$A$33,VLOOKUP($A84,Privacy!$A$13:$E$97,4,0))&amp;""</f>
        <v>Leepfrog has a document AI Acceptable Use Policy outlining employee expectations for wokring with AI.</v>
      </c>
      <c r="E84" s="211" t="str">
        <f>VLOOKUP($A84,Privacy!$A$13:$E$97,5,0)&amp;""</f>
        <v>Briefly describe what is included in the training.</v>
      </c>
      <c r="F84" s="214"/>
      <c r="G84" s="203" t="str">
        <f>VLOOKUP($A84,Questions!$A$2:$X$333,21,0)&amp;""</f>
        <v>Yes</v>
      </c>
      <c r="H84" s="204"/>
      <c r="I84" s="205" t="str">
        <f>VLOOKUP($A84,Questions!$A$2:$X$333,23,0)&amp;""</f>
        <v>Minor Importance</v>
      </c>
      <c r="J84" s="204"/>
      <c r="K84" s="206" t="b">
        <v>0</v>
      </c>
      <c r="L84" s="2"/>
      <c r="M84" s="196"/>
      <c r="N84" s="196"/>
      <c r="O84" s="196"/>
      <c r="P84" s="196"/>
      <c r="Q84" s="196"/>
      <c r="R84" s="196"/>
      <c r="S84" s="196"/>
      <c r="T84" s="196"/>
      <c r="U84" s="196"/>
      <c r="V84" s="196"/>
      <c r="W84" s="196"/>
      <c r="X84" s="196"/>
      <c r="Y84" s="196"/>
      <c r="Z84" s="196"/>
    </row>
    <row r="85" spans="1:26" ht="15.75" customHeight="1" x14ac:dyDescent="0.2">
      <c r="A85" s="34" t="s">
        <v>525</v>
      </c>
      <c r="B85" s="43" t="str">
        <f>VLOOKUP($A85,Questions!$A$2:$X$333,2,0)</f>
        <v>Do you have any decision-making processes that are completely automated (i.e., there is no human involvement)?</v>
      </c>
      <c r="C85" s="205" t="str">
        <f>VLOOKUP($A85,Privacy!$A$13:$E$97,3,0)&amp;""</f>
        <v>No</v>
      </c>
      <c r="D85" s="66" t="str">
        <f>IF(LEFT(VLOOKUP($A85,Privacy!$A$13:$E$97,5,0),21)='Auto Responses'!$A$32,'Auto Responses'!$A$33,VLOOKUP($A85,Privacy!$A$13:$E$97,4,0))&amp;""</f>
        <v/>
      </c>
      <c r="E85" s="211" t="str">
        <f>VLOOKUP($A85,Privacy!$A$13:$E$97,5,0)&amp;""</f>
        <v>Examples of such automated decisions could include automatically denying or approving user access requests, flagging or blocking transactions based on risk scores, or AI-driven decisions that affect user outcomes (e.g., eligibility, grading, pricing).</v>
      </c>
      <c r="F85" s="214"/>
      <c r="G85" s="203" t="str">
        <f>VLOOKUP($A85,Questions!$A$2:$X$333,21,0)&amp;""</f>
        <v>No</v>
      </c>
      <c r="H85" s="204"/>
      <c r="I85" s="205" t="str">
        <f>VLOOKUP($A85,Questions!$A$2:$X$333,23,0)&amp;""</f>
        <v>Minor Importance</v>
      </c>
      <c r="J85" s="204"/>
      <c r="K85" s="206" t="b">
        <v>0</v>
      </c>
      <c r="L85" s="2"/>
      <c r="M85" s="196"/>
      <c r="N85" s="196"/>
      <c r="O85" s="196"/>
      <c r="P85" s="196"/>
      <c r="Q85" s="196"/>
      <c r="R85" s="196"/>
      <c r="S85" s="196"/>
      <c r="T85" s="196"/>
      <c r="U85" s="196"/>
      <c r="V85" s="196"/>
      <c r="W85" s="196"/>
      <c r="X85" s="196"/>
      <c r="Y85" s="196"/>
      <c r="Z85" s="196"/>
    </row>
    <row r="86" spans="1:26" ht="15.75" customHeight="1" x14ac:dyDescent="0.2">
      <c r="A86" s="34" t="s">
        <v>526</v>
      </c>
      <c r="B86" s="43" t="str">
        <f>VLOOKUP($A86,Questions!$A$2:$X$333,2,0)</f>
        <v>Do you have a documented process for managing automated processing, including validations, monitoring, and data subject requests?</v>
      </c>
      <c r="C86" s="205" t="str">
        <f>VLOOKUP($A86,Privacy!$A$13:$E$97,3,0)&amp;""</f>
        <v>Yes</v>
      </c>
      <c r="D86" s="66" t="str">
        <f>IF(LEFT(VLOOKUP($A86,Privacy!$A$13:$E$97,5,0),21)='Auto Responses'!$A$32,'Auto Responses'!$A$33,VLOOKUP($A86,Privacy!$A$13:$E$97,4,0))&amp;""</f>
        <v>Leepfrog maintains documented procedures governing automated processing, including validation controls, monitoring for errors, and a process for handling data subject requests in accordance with applicable requirements.</v>
      </c>
      <c r="E86" s="211" t="str">
        <f>VLOOKUP($A86,Privacy!$A$13:$E$97,5,0)&amp;""</f>
        <v>Briefly describe processes.</v>
      </c>
      <c r="F86" s="214"/>
      <c r="G86" s="203" t="str">
        <f>VLOOKUP($A86,Questions!$A$2:$X$333,21,0)&amp;""</f>
        <v>Yes</v>
      </c>
      <c r="H86" s="204"/>
      <c r="I86" s="205" t="str">
        <f>VLOOKUP($A86,Questions!$A$2:$X$333,23,0)&amp;""</f>
        <v>Minor Importance</v>
      </c>
      <c r="J86" s="204"/>
      <c r="K86" s="206" t="b">
        <v>0</v>
      </c>
      <c r="L86" s="2"/>
      <c r="M86" s="196"/>
      <c r="N86" s="196"/>
      <c r="O86" s="196"/>
      <c r="P86" s="196"/>
      <c r="Q86" s="196"/>
      <c r="R86" s="196"/>
      <c r="S86" s="196"/>
      <c r="T86" s="196"/>
      <c r="U86" s="196"/>
      <c r="V86" s="196"/>
      <c r="W86" s="196"/>
      <c r="X86" s="196"/>
      <c r="Y86" s="196"/>
      <c r="Z86" s="196"/>
    </row>
    <row r="87" spans="1:26" ht="15.75" customHeight="1" x14ac:dyDescent="0.2">
      <c r="A87" s="34" t="s">
        <v>528</v>
      </c>
      <c r="B87" s="43" t="str">
        <f>VLOOKUP($A87,Questions!$A$2:$X$333,2,0)</f>
        <v>Do you have a documented policy for sharing information with law enforcement?</v>
      </c>
      <c r="C87" s="205" t="str">
        <f>VLOOKUP($A87,Privacy!$A$13:$E$97,3,0)&amp;""</f>
        <v>Yes</v>
      </c>
      <c r="D87" s="66" t="str">
        <f>IF(LEFT(VLOOKUP($A87,Privacy!$A$13:$E$97,5,0),21)='Auto Responses'!$A$32,'Auto Responses'!$A$33,VLOOKUP($A87,Privacy!$A$13:$E$97,4,0))&amp;""</f>
        <v>Leepfrog has documented incident response procedures include provisions for escalation and coordination with law enforcement when appropriate.</v>
      </c>
      <c r="E87" s="211" t="str">
        <f>VLOOKUP($A87,Privacy!$A$13:$E$97,5,0)&amp;""</f>
        <v>Provide a high-level overview of the policy or plans to implement a policy.</v>
      </c>
      <c r="F87" s="214"/>
      <c r="G87" s="203" t="str">
        <f>VLOOKUP($A87,Questions!$A$2:$X$333,21,0)&amp;""</f>
        <v>Yes</v>
      </c>
      <c r="H87" s="204"/>
      <c r="I87" s="205" t="str">
        <f>VLOOKUP($A87,Questions!$A$2:$X$333,23,0)&amp;""</f>
        <v>Minor Importance</v>
      </c>
      <c r="J87" s="204"/>
      <c r="K87" s="206" t="b">
        <v>0</v>
      </c>
      <c r="L87" s="2"/>
      <c r="M87" s="196"/>
      <c r="N87" s="196"/>
      <c r="O87" s="196"/>
      <c r="P87" s="196"/>
      <c r="Q87" s="196"/>
      <c r="R87" s="196"/>
      <c r="S87" s="196"/>
      <c r="T87" s="196"/>
      <c r="U87" s="196"/>
      <c r="V87" s="196"/>
      <c r="W87" s="196"/>
      <c r="X87" s="196"/>
      <c r="Y87" s="196"/>
      <c r="Z87" s="196"/>
    </row>
    <row r="88" spans="1:26" ht="15.75" customHeight="1" x14ac:dyDescent="0.2">
      <c r="A88" s="34" t="s">
        <v>530</v>
      </c>
      <c r="B88" s="43" t="str">
        <f>VLOOKUP($A88,Questions!$A$2:$X$333,2,0)</f>
        <v>Do you share any institutional data with law enforcement without a valid warrant or subpoena?*</v>
      </c>
      <c r="C88" s="205" t="str">
        <f>VLOOKUP($A88,Privacy!$A$13:$E$97,3,0)&amp;""</f>
        <v>No</v>
      </c>
      <c r="D88" s="66" t="str">
        <f>IF(LEFT(VLOOKUP($A88,Privacy!$A$13:$E$97,5,0),21)='Auto Responses'!$A$32,'Auto Responses'!$A$33,VLOOKUP($A88,Privacy!$A$13:$E$97,4,0))&amp;""</f>
        <v>No institutional data is ever shared outside of the organization without proper approval or authorization.</v>
      </c>
      <c r="E88" s="211" t="str">
        <f>VLOOKUP($A88,Privacy!$A$13:$E$97,5,0)&amp;""</f>
        <v>Describe how you ensure this does not occur.</v>
      </c>
      <c r="F88" s="214"/>
      <c r="G88" s="203" t="str">
        <f>VLOOKUP($A88,Questions!$A$2:$X$333,21,0)&amp;""</f>
        <v>No</v>
      </c>
      <c r="H88" s="204"/>
      <c r="I88" s="205" t="str">
        <f>VLOOKUP($A88,Questions!$A$2:$X$333,23,0)&amp;""</f>
        <v>Critical Importance</v>
      </c>
      <c r="J88" s="204"/>
      <c r="K88" s="206" t="b">
        <v>0</v>
      </c>
      <c r="L88" s="2"/>
      <c r="M88" s="196"/>
      <c r="N88" s="196"/>
      <c r="O88" s="196"/>
      <c r="P88" s="196"/>
      <c r="Q88" s="196"/>
      <c r="R88" s="196"/>
      <c r="S88" s="196"/>
      <c r="T88" s="196"/>
      <c r="U88" s="196"/>
      <c r="V88" s="196"/>
      <c r="W88" s="196"/>
      <c r="X88" s="196"/>
      <c r="Y88" s="196"/>
      <c r="Z88" s="196"/>
    </row>
    <row r="89" spans="1:26" ht="15.75" customHeight="1" x14ac:dyDescent="0.2">
      <c r="A89" s="34" t="s">
        <v>532</v>
      </c>
      <c r="B89" s="43" t="str">
        <f>VLOOKUP($A89,Questions!$A$2:$X$333,2,0)</f>
        <v>Does your incident response team include a privacy analyst/officer?</v>
      </c>
      <c r="C89" s="205" t="str">
        <f>VLOOKUP($A89,Privacy!$A$13:$E$97,3,0)&amp;""</f>
        <v>Yes</v>
      </c>
      <c r="D89" s="66" t="str">
        <f>IF(LEFT(VLOOKUP($A89,Privacy!$A$13:$E$97,5,0),21)='Auto Responses'!$A$32,'Auto Responses'!$A$33,VLOOKUP($A89,Privacy!$A$13:$E$97,4,0))&amp;""</f>
        <v>Incident response roles are outlined in the Incident Response Plan. Legal is responsible for privacy matters.</v>
      </c>
      <c r="E89" s="211" t="str">
        <f>VLOOKUP($A89,Privacy!$A$13:$E$97,5,0)&amp;""</f>
        <v>Provide the incident response team membership and charge.</v>
      </c>
      <c r="F89" s="214"/>
      <c r="G89" s="203" t="str">
        <f>VLOOKUP($A89,Questions!$A$2:$X$333,21,0)&amp;""</f>
        <v>Yes</v>
      </c>
      <c r="H89" s="204"/>
      <c r="I89" s="205" t="str">
        <f>VLOOKUP($A89,Questions!$A$2:$X$333,23,0)&amp;""</f>
        <v>Minor Importance</v>
      </c>
      <c r="J89" s="204"/>
      <c r="K89" s="206" t="b">
        <v>0</v>
      </c>
      <c r="L89" s="2"/>
      <c r="M89" s="196"/>
      <c r="N89" s="196"/>
      <c r="O89" s="196"/>
      <c r="P89" s="196"/>
      <c r="Q89" s="196"/>
      <c r="R89" s="196"/>
      <c r="S89" s="196"/>
      <c r="T89" s="196"/>
      <c r="U89" s="196"/>
      <c r="V89" s="196"/>
      <c r="W89" s="196"/>
      <c r="X89" s="196"/>
      <c r="Y89" s="196"/>
      <c r="Z89" s="196"/>
    </row>
    <row r="90" spans="1:26" ht="15.75" customHeight="1" x14ac:dyDescent="0.2">
      <c r="A90" s="18" t="str">
        <f>VLOOKUP(LEFT($A91,4),'Auto Responses'!$N$4:$O$38,2,0)&amp;""</f>
        <v xml:space="preserve"> International Privacy</v>
      </c>
      <c r="B90" s="40"/>
      <c r="C90" s="41"/>
      <c r="D90" s="41"/>
      <c r="E90" s="210"/>
      <c r="F90" s="198" t="s">
        <v>627</v>
      </c>
      <c r="G90" s="207" t="s">
        <v>622</v>
      </c>
      <c r="H90" s="207" t="s">
        <v>623</v>
      </c>
      <c r="I90" s="207" t="s">
        <v>624</v>
      </c>
      <c r="J90" s="207" t="s">
        <v>625</v>
      </c>
      <c r="K90" s="41"/>
      <c r="L90" s="2"/>
      <c r="M90" s="2"/>
      <c r="N90" s="2"/>
      <c r="O90" s="2"/>
      <c r="P90" s="2"/>
      <c r="Q90" s="2"/>
      <c r="R90" s="2"/>
      <c r="S90" s="2"/>
      <c r="T90" s="2"/>
      <c r="U90" s="2"/>
      <c r="V90" s="2"/>
      <c r="W90" s="2"/>
      <c r="X90" s="2"/>
      <c r="Y90" s="2"/>
      <c r="Z90" s="2"/>
    </row>
    <row r="91" spans="1:26" ht="15.75" customHeight="1" x14ac:dyDescent="0.2">
      <c r="A91" s="34" t="s">
        <v>534</v>
      </c>
      <c r="B91" s="43" t="str">
        <f>VLOOKUP($A91,Questions!$A$2:$X$333,2,0)</f>
        <v>Will data be collected from or processed in or stored in the European Economic Area (EEA)?</v>
      </c>
      <c r="C91" s="205" t="str">
        <f>VLOOKUP($A91,Privacy!$A$13:$E$97,3,0)&amp;""</f>
        <v>Yes</v>
      </c>
      <c r="D91" s="66" t="str">
        <f>IF(LEFT(VLOOKUP($A91,Privacy!$A$13:$E$97,5,0),21)='Auto Responses'!$A$32,'Auto Responses'!$A$33,VLOOKUP($A91,Privacy!$A$13:$E$97,4,0))&amp;""</f>
        <v>Where data is collected from, processed in, or stored within the European Economic Area, we handle such data in accordance with applicable requirements including GDPR.</v>
      </c>
      <c r="E91" s="211" t="str">
        <f>VLOOKUP($A91,Privacy!$A$13:$E$97,5,0)&amp;""</f>
        <v>Describe where and what activities will take place in the EEA.</v>
      </c>
      <c r="F91" s="214"/>
      <c r="G91" s="203" t="str">
        <f>VLOOKUP($A91,Questions!$A$2:$X$333,21,0)&amp;""</f>
        <v>No</v>
      </c>
      <c r="H91" s="204"/>
      <c r="I91" s="205" t="str">
        <f>VLOOKUP($A91,Questions!$A$2:$X$333,23,0)&amp;""</f>
        <v>Standard Importance</v>
      </c>
      <c r="J91" s="204"/>
      <c r="K91" s="206" t="b">
        <v>0</v>
      </c>
      <c r="L91" s="2"/>
      <c r="M91" s="196"/>
      <c r="N91" s="196"/>
      <c r="O91" s="196"/>
      <c r="P91" s="196"/>
      <c r="Q91" s="196"/>
      <c r="R91" s="196"/>
      <c r="S91" s="196"/>
      <c r="T91" s="196"/>
      <c r="U91" s="196"/>
      <c r="V91" s="196"/>
      <c r="W91" s="196"/>
      <c r="X91" s="196"/>
      <c r="Y91" s="196"/>
      <c r="Z91" s="196"/>
    </row>
    <row r="92" spans="1:26" ht="15.75" customHeight="1" x14ac:dyDescent="0.2">
      <c r="A92" s="34" t="s">
        <v>536</v>
      </c>
      <c r="B92" s="43" t="str">
        <f>VLOOKUP($A92,Questions!$A$2:$X$333,2,0)</f>
        <v>Do you have a data protection officer (DPO)?</v>
      </c>
      <c r="C92" s="205" t="str">
        <f>VLOOKUP($A92,Privacy!$A$13:$E$97,3,0)&amp;""</f>
        <v>Yes</v>
      </c>
      <c r="D92" s="66" t="str">
        <f>IF(LEFT(VLOOKUP($A92,Privacy!$A$13:$E$97,5,0),21)='Auto Responses'!$A$32,'Auto Responses'!$A$33,VLOOKUP($A92,Privacy!$A$13:$E$97,4,0))&amp;""</f>
        <v>While Leepfrog does not have a dedicated Data Protection Officer, privacy and data protection responsibilities are managed by our legal and information security functions, ensuring appropriate oversight of data protection practices and compliance requirements.</v>
      </c>
      <c r="E92" s="211" t="str">
        <f>VLOOKUP($A92,Privacy!$A$13:$E$97,5,0)&amp;""</f>
        <v>Provide the name and contact information for the DPO.</v>
      </c>
      <c r="F92" s="214"/>
      <c r="G92" s="203" t="str">
        <f>VLOOKUP($A92,Questions!$A$2:$X$333,21,0)&amp;""</f>
        <v>Yes</v>
      </c>
      <c r="H92" s="204"/>
      <c r="I92" s="205" t="str">
        <f>VLOOKUP($A92,Questions!$A$2:$X$333,23,0)&amp;""</f>
        <v>Standard Importance</v>
      </c>
      <c r="J92" s="204"/>
      <c r="K92" s="206" t="b">
        <v>0</v>
      </c>
      <c r="L92" s="2"/>
      <c r="M92" s="196"/>
      <c r="N92" s="196"/>
      <c r="O92" s="196"/>
      <c r="P92" s="196"/>
      <c r="Q92" s="196"/>
      <c r="R92" s="196"/>
      <c r="S92" s="196"/>
      <c r="T92" s="196"/>
      <c r="U92" s="196"/>
      <c r="V92" s="196"/>
      <c r="W92" s="196"/>
      <c r="X92" s="196"/>
      <c r="Y92" s="196"/>
      <c r="Z92" s="196"/>
    </row>
    <row r="93" spans="1:26" ht="15.75" customHeight="1" x14ac:dyDescent="0.2">
      <c r="A93" s="34" t="s">
        <v>538</v>
      </c>
      <c r="B93" s="43" t="str">
        <f>VLOOKUP($A93,Questions!$A$2:$X$333,2,0)</f>
        <v>Will you sign appropriate GDPR Standard Contractual Clauses (SCCs) with the institution?</v>
      </c>
      <c r="C93" s="205" t="str">
        <f>VLOOKUP($A93,Privacy!$A$13:$E$97,3,0)&amp;""</f>
        <v>Yes</v>
      </c>
      <c r="D93" s="66" t="str">
        <f>IF(LEFT(VLOOKUP($A93,Privacy!$A$13:$E$97,5,0),21)='Auto Responses'!$A$32,'Auto Responses'!$A$33,VLOOKUP($A93,Privacy!$A$13:$E$97,4,0))&amp;""</f>
        <v>If applicable, Leepfrog will sign appropriate GDPR Standard Contract Clauses with the institution</v>
      </c>
      <c r="E93" s="211" t="str">
        <f>VLOOKUP($A93,Privacy!$A$13:$E$97,5,0)&amp;""</f>
        <v/>
      </c>
      <c r="F93" s="214"/>
      <c r="G93" s="203" t="str">
        <f>VLOOKUP($A93,Questions!$A$2:$X$333,21,0)&amp;""</f>
        <v>Yes</v>
      </c>
      <c r="H93" s="204"/>
      <c r="I93" s="205" t="str">
        <f>VLOOKUP($A93,Questions!$A$2:$X$333,23,0)&amp;""</f>
        <v>Standard Importance</v>
      </c>
      <c r="J93" s="204"/>
      <c r="K93" s="206" t="b">
        <v>0</v>
      </c>
      <c r="L93" s="2"/>
      <c r="M93" s="196"/>
      <c r="N93" s="196"/>
      <c r="O93" s="196"/>
      <c r="P93" s="196"/>
      <c r="Q93" s="196"/>
      <c r="R93" s="196"/>
      <c r="S93" s="196"/>
      <c r="T93" s="196"/>
      <c r="U93" s="196"/>
      <c r="V93" s="196"/>
      <c r="W93" s="196"/>
      <c r="X93" s="196"/>
      <c r="Y93" s="196"/>
      <c r="Z93" s="196"/>
    </row>
    <row r="94" spans="1:26" ht="15.75" customHeight="1" x14ac:dyDescent="0.2">
      <c r="A94" s="34" t="s">
        <v>540</v>
      </c>
      <c r="B94" s="43" t="str">
        <f>VLOOKUP($A94,Questions!$A$2:$X$333,2,0)</f>
        <v>Will data be collected from or processed in or stored in China?</v>
      </c>
      <c r="C94" s="205" t="str">
        <f>VLOOKUP($A94,Privacy!$A$13:$E$97,3,0)&amp;""</f>
        <v>No</v>
      </c>
      <c r="D94" s="66" t="str">
        <f>IF(LEFT(VLOOKUP($A94,Privacy!$A$13:$E$97,5,0),21)='Auto Responses'!$A$32,'Auto Responses'!$A$33,VLOOKUP($A94,Privacy!$A$13:$E$97,4,0))&amp;""</f>
        <v/>
      </c>
      <c r="E94" s="211" t="str">
        <f>VLOOKUP($A94,Privacy!$A$13:$E$97,5,0)&amp;""</f>
        <v>See PIPL Chapter 1 for definitions.</v>
      </c>
      <c r="F94" s="214"/>
      <c r="G94" s="203" t="str">
        <f>VLOOKUP($A94,Questions!$A$2:$X$333,21,0)&amp;""</f>
        <v>No</v>
      </c>
      <c r="H94" s="204"/>
      <c r="I94" s="205" t="str">
        <f>VLOOKUP($A94,Questions!$A$2:$X$333,23,0)&amp;""</f>
        <v>Standard Importance</v>
      </c>
      <c r="J94" s="204"/>
      <c r="K94" s="206" t="b">
        <v>0</v>
      </c>
      <c r="L94" s="2"/>
      <c r="M94" s="196"/>
      <c r="N94" s="196"/>
      <c r="O94" s="196"/>
      <c r="P94" s="196"/>
      <c r="Q94" s="196"/>
      <c r="R94" s="196"/>
      <c r="S94" s="196"/>
      <c r="T94" s="196"/>
      <c r="U94" s="196"/>
      <c r="V94" s="196"/>
      <c r="W94" s="196"/>
      <c r="X94" s="196"/>
      <c r="Y94" s="196"/>
      <c r="Z94" s="196"/>
    </row>
    <row r="95" spans="1:26" ht="15.75" customHeight="1" x14ac:dyDescent="0.2">
      <c r="A95" s="34" t="s">
        <v>541</v>
      </c>
      <c r="B95" s="43" t="str">
        <f>VLOOKUP($A95,Questions!$A$2:$X$333,2,0)</f>
        <v>Do you comply with PIPL security, privacy, and data localization requirements?</v>
      </c>
      <c r="C95" s="205" t="str">
        <f>VLOOKUP($A95,Privacy!$A$13:$E$97,3,0)&amp;""</f>
        <v>Yes</v>
      </c>
      <c r="D95" s="66" t="str">
        <f>IF(LEFT(VLOOKUP($A95,Privacy!$A$13:$E$97,5,0),21)='Auto Responses'!$A$32,'Auto Responses'!$A$33,VLOOKUP($A95,Privacy!$A$13:$E$97,4,0))&amp;""</f>
        <v>Leepfrog will comply with any aplicable Localization requirements (Security, Privacy, etc.)</v>
      </c>
      <c r="E95" s="211" t="str">
        <f>VLOOKUP($A95,Privacy!$A$13:$E$97,5,0)&amp;""</f>
        <v/>
      </c>
      <c r="F95" s="214"/>
      <c r="G95" s="203" t="str">
        <f>VLOOKUP($A95,Questions!$A$2:$X$333,21,0)&amp;""</f>
        <v>Yes</v>
      </c>
      <c r="H95" s="204"/>
      <c r="I95" s="205" t="str">
        <f>VLOOKUP($A95,Questions!$A$2:$X$333,23,0)&amp;""</f>
        <v>Standard Importance</v>
      </c>
      <c r="J95" s="204"/>
      <c r="K95" s="206" t="b">
        <v>0</v>
      </c>
      <c r="L95" s="2"/>
      <c r="M95" s="196"/>
      <c r="N95" s="196"/>
      <c r="O95" s="196"/>
      <c r="P95" s="196"/>
      <c r="Q95" s="196"/>
      <c r="R95" s="196"/>
      <c r="S95" s="196"/>
      <c r="T95" s="196"/>
      <c r="U95" s="196"/>
      <c r="V95" s="196"/>
      <c r="W95" s="196"/>
      <c r="X95" s="196"/>
      <c r="Y95" s="196"/>
      <c r="Z95" s="196"/>
    </row>
    <row r="96" spans="1:26" ht="15.75" customHeight="1" x14ac:dyDescent="0.2">
      <c r="A96" s="18" t="str">
        <f>VLOOKUP(LEFT($A97,4),'Auto Responses'!$N$4:$O$38,2,0)&amp;""</f>
        <v xml:space="preserve"> Data Privacy</v>
      </c>
      <c r="B96" s="40"/>
      <c r="C96" s="41"/>
      <c r="D96" s="41"/>
      <c r="E96" s="210"/>
      <c r="F96" s="198" t="s">
        <v>627</v>
      </c>
      <c r="G96" s="207" t="s">
        <v>622</v>
      </c>
      <c r="H96" s="207" t="s">
        <v>623</v>
      </c>
      <c r="I96" s="207" t="s">
        <v>624</v>
      </c>
      <c r="J96" s="207" t="s">
        <v>625</v>
      </c>
      <c r="K96" s="41"/>
      <c r="L96" s="2"/>
      <c r="M96" s="2"/>
      <c r="N96" s="2"/>
      <c r="O96" s="2"/>
      <c r="P96" s="2"/>
      <c r="Q96" s="2"/>
      <c r="R96" s="2"/>
      <c r="S96" s="2"/>
      <c r="T96" s="2"/>
      <c r="U96" s="2"/>
      <c r="V96" s="2"/>
      <c r="W96" s="2"/>
      <c r="X96" s="2"/>
      <c r="Y96" s="2"/>
      <c r="Z96" s="2"/>
    </row>
    <row r="97" spans="1:26" ht="15.75" customHeight="1" x14ac:dyDescent="0.2">
      <c r="A97" s="34" t="s">
        <v>543</v>
      </c>
      <c r="B97" s="43" t="str">
        <f>VLOOKUP($A97,Questions!$A$2:$X$333,2,0)</f>
        <v>Have you performed a Data Privacy Impact Assesssment for the solution/project?</v>
      </c>
      <c r="C97" s="205" t="str">
        <f>VLOOKUP($A97,Privacy!$A$13:$E$97,3,0)&amp;""</f>
        <v>Yes</v>
      </c>
      <c r="D97" s="66" t="str">
        <f>IF(LEFT(VLOOKUP($A97,Privacy!$A$13:$E$97,5,0),21)='Auto Responses'!$A$32,'Auto Responses'!$A$33,VLOOKUP($A97,Privacy!$A$13:$E$97,4,0))&amp;""</f>
        <v>Leepfrog does no share these assessments publicly</v>
      </c>
      <c r="E97" s="211" t="str">
        <f>VLOOKUP($A97,Privacy!$A$13:$E$97,5,0)&amp;""</f>
        <v>Provide copy, link, or summary overview.</v>
      </c>
      <c r="F97" s="214"/>
      <c r="G97" s="203" t="str">
        <f>VLOOKUP($A97,Questions!$A$2:$X$333,21,0)&amp;""</f>
        <v>Yes</v>
      </c>
      <c r="H97" s="204"/>
      <c r="I97" s="205" t="str">
        <f>VLOOKUP($A97,Questions!$A$2:$X$333,23,0)&amp;""</f>
        <v>Standard Importance</v>
      </c>
      <c r="J97" s="204"/>
      <c r="K97" s="206" t="b">
        <v>0</v>
      </c>
      <c r="L97" s="2"/>
      <c r="M97" s="196"/>
      <c r="N97" s="196"/>
      <c r="O97" s="196"/>
      <c r="P97" s="196"/>
      <c r="Q97" s="196"/>
      <c r="R97" s="196"/>
      <c r="S97" s="196"/>
      <c r="T97" s="196"/>
      <c r="U97" s="196"/>
      <c r="V97" s="196"/>
      <c r="W97" s="196"/>
      <c r="X97" s="196"/>
      <c r="Y97" s="196"/>
      <c r="Z97" s="196"/>
    </row>
    <row r="98" spans="1:26" ht="15.75" customHeight="1" x14ac:dyDescent="0.2">
      <c r="A98" s="34" t="s">
        <v>545</v>
      </c>
      <c r="B98" s="43" t="str">
        <f>VLOOKUP($A98,Questions!$A$2:$X$333,2,0)</f>
        <v>Do you provide an end-user privacy notice about privacy policies and procedures that identify the purpose(s) for which personal information is collected, used, retained, and disclosed?</v>
      </c>
      <c r="C98" s="205" t="str">
        <f>VLOOKUP($A98,Privacy!$A$13:$E$97,3,0)&amp;""</f>
        <v>Yes</v>
      </c>
      <c r="D98" s="66" t="str">
        <f>IF(LEFT(VLOOKUP($A98,Privacy!$A$13:$E$97,5,0),21)='Auto Responses'!$A$32,'Auto Responses'!$A$33,VLOOKUP($A98,Privacy!$A$13:$E$97,4,0))&amp;""</f>
        <v>End-user privacy notices are posted on our website and detailed in contracts and agreements with customers</v>
      </c>
      <c r="E98" s="211" t="str">
        <f>VLOOKUP($A98,Privacy!$A$13:$E$97,5,0)&amp;""</f>
        <v>Provide link or copy.</v>
      </c>
      <c r="F98" s="214"/>
      <c r="G98" s="203" t="str">
        <f>VLOOKUP($A98,Questions!$A$2:$X$333,21,0)&amp;""</f>
        <v>Yes</v>
      </c>
      <c r="H98" s="204"/>
      <c r="I98" s="205" t="str">
        <f>VLOOKUP($A98,Questions!$A$2:$X$333,23,0)&amp;""</f>
        <v>Standard Importance</v>
      </c>
      <c r="J98" s="204"/>
      <c r="K98" s="206" t="b">
        <v>0</v>
      </c>
      <c r="L98" s="2"/>
      <c r="M98" s="196"/>
      <c r="N98" s="196"/>
      <c r="O98" s="196"/>
      <c r="P98" s="196"/>
      <c r="Q98" s="196"/>
      <c r="R98" s="196"/>
      <c r="S98" s="196"/>
      <c r="T98" s="196"/>
      <c r="U98" s="196"/>
      <c r="V98" s="196"/>
      <c r="W98" s="196"/>
      <c r="X98" s="196"/>
      <c r="Y98" s="196"/>
      <c r="Z98" s="196"/>
    </row>
    <row r="99" spans="1:26" ht="15.75" customHeight="1" x14ac:dyDescent="0.2">
      <c r="A99" s="34" t="s">
        <v>547</v>
      </c>
      <c r="B99" s="43" t="str">
        <f>VLOOKUP($A99,Questions!$A$2:$X$333,2,0)</f>
        <v>Do you describe the choices available to the individual and obtain implicit or explicit consent with respect to the collection, use, and disclosure of personal information?</v>
      </c>
      <c r="C99" s="205" t="str">
        <f>VLOOKUP($A99,Privacy!$A$13:$E$97,3,0)&amp;""</f>
        <v>Yes</v>
      </c>
      <c r="D99" s="66" t="str">
        <f>IF(LEFT(VLOOKUP($A99,Privacy!$A$13:$E$97,5,0),21)='Auto Responses'!$A$32,'Auto Responses'!$A$33,VLOOKUP($A99,Privacy!$A$13:$E$97,4,0))&amp;""</f>
        <v>Consent and disclosure practices are addressed on a per-client basis and defined as part of our contractual agreements, in accordance with standard data protection requirements and applicable regulations.</v>
      </c>
      <c r="E99" s="211" t="str">
        <f>VLOOKUP($A99,Privacy!$A$13:$E$97,5,0)&amp;""</f>
        <v>Provide copy, link, or summary overview.</v>
      </c>
      <c r="F99" s="214"/>
      <c r="G99" s="203" t="str">
        <f>VLOOKUP($A99,Questions!$A$2:$X$333,21,0)&amp;""</f>
        <v>Yes</v>
      </c>
      <c r="H99" s="204"/>
      <c r="I99" s="205" t="str">
        <f>VLOOKUP($A99,Questions!$A$2:$X$333,23,0)&amp;""</f>
        <v>Standard Importance</v>
      </c>
      <c r="J99" s="204"/>
      <c r="K99" s="206" t="b">
        <v>0</v>
      </c>
      <c r="L99" s="2"/>
      <c r="M99" s="196"/>
      <c r="N99" s="196"/>
      <c r="O99" s="196"/>
      <c r="P99" s="196"/>
      <c r="Q99" s="196"/>
      <c r="R99" s="196"/>
      <c r="S99" s="196"/>
      <c r="T99" s="196"/>
      <c r="U99" s="196"/>
      <c r="V99" s="196"/>
      <c r="W99" s="196"/>
      <c r="X99" s="196"/>
      <c r="Y99" s="196"/>
      <c r="Z99" s="196"/>
    </row>
    <row r="100" spans="1:26" ht="15.75" customHeight="1" x14ac:dyDescent="0.2">
      <c r="A100" s="34" t="s">
        <v>549</v>
      </c>
      <c r="B100" s="43" t="str">
        <f>VLOOKUP($A100,Questions!$A$2:$X$333,2,0)</f>
        <v>Do you collect personal information only for the purpose(s) identified in the agreement with an institution or, if there is none, the purpose(s) identified in the privacy notice?</v>
      </c>
      <c r="C100" s="205" t="str">
        <f>VLOOKUP($A100,Privacy!$A$13:$E$97,3,0)&amp;""</f>
        <v>Yes</v>
      </c>
      <c r="D100" s="66" t="str">
        <f>IF(LEFT(VLOOKUP($A100,Privacy!$A$13:$E$97,5,0),21)='Auto Responses'!$A$32,'Auto Responses'!$A$33,VLOOKUP($A100,Privacy!$A$13:$E$97,4,0))&amp;""</f>
        <v>All collection of personal information are outlined in agreements with insitutions.</v>
      </c>
      <c r="E100" s="211" t="str">
        <f>VLOOKUP($A100,Privacy!$A$13:$E$97,5,0)&amp;""</f>
        <v>Describe purposes not included in an agreement with the institution.</v>
      </c>
      <c r="F100" s="214"/>
      <c r="G100" s="203" t="str">
        <f>VLOOKUP($A100,Questions!$A$2:$X$333,21,0)&amp;""</f>
        <v>Yes</v>
      </c>
      <c r="H100" s="204"/>
      <c r="I100" s="205" t="str">
        <f>VLOOKUP($A100,Questions!$A$2:$X$333,23,0)&amp;""</f>
        <v>Standard Importance</v>
      </c>
      <c r="J100" s="204"/>
      <c r="K100" s="206" t="b">
        <v>0</v>
      </c>
      <c r="L100" s="2"/>
      <c r="M100" s="196"/>
      <c r="N100" s="196"/>
      <c r="O100" s="196"/>
      <c r="P100" s="196"/>
      <c r="Q100" s="196"/>
      <c r="R100" s="196"/>
      <c r="S100" s="196"/>
      <c r="T100" s="196"/>
      <c r="U100" s="196"/>
      <c r="V100" s="196"/>
      <c r="W100" s="196"/>
      <c r="X100" s="196"/>
      <c r="Y100" s="196"/>
      <c r="Z100" s="196"/>
    </row>
    <row r="101" spans="1:26" ht="15.75" customHeight="1" x14ac:dyDescent="0.2">
      <c r="A101" s="34" t="s">
        <v>551</v>
      </c>
      <c r="B101" s="43" t="str">
        <f>VLOOKUP($A101,Questions!$A$2:$X$333,2,0)</f>
        <v>Do you have a documented list of personal data your service maintains?</v>
      </c>
      <c r="C101" s="205" t="str">
        <f>VLOOKUP($A101,Privacy!$A$13:$E$97,3,0)&amp;""</f>
        <v>Yes</v>
      </c>
      <c r="D101" s="66" t="str">
        <f>IF(LEFT(VLOOKUP($A101,Privacy!$A$13:$E$97,5,0),21)='Auto Responses'!$A$32,'Auto Responses'!$A$33,VLOOKUP($A101,Privacy!$A$13:$E$97,4,0))&amp;""</f>
        <v>Leepfrog maintains an inventory of personal data handled by our service. This is for internal use and is not available for external distribution.</v>
      </c>
      <c r="E101" s="211" t="str">
        <f>VLOOKUP($A101,Privacy!$A$13:$E$97,5,0)&amp;""</f>
        <v>Provide copy, link, or summary overview.</v>
      </c>
      <c r="F101" s="214"/>
      <c r="G101" s="203" t="str">
        <f>VLOOKUP($A101,Questions!$A$2:$X$333,21,0)&amp;""</f>
        <v>Yes</v>
      </c>
      <c r="H101" s="204"/>
      <c r="I101" s="205" t="str">
        <f>VLOOKUP($A101,Questions!$A$2:$X$333,23,0)&amp;""</f>
        <v>Standard Importance</v>
      </c>
      <c r="J101" s="204"/>
      <c r="K101" s="206" t="b">
        <v>0</v>
      </c>
      <c r="L101" s="2"/>
      <c r="M101" s="196"/>
      <c r="N101" s="196"/>
      <c r="O101" s="196"/>
      <c r="P101" s="196"/>
      <c r="Q101" s="196"/>
      <c r="R101" s="196"/>
      <c r="S101" s="196"/>
      <c r="T101" s="196"/>
      <c r="U101" s="196"/>
      <c r="V101" s="196"/>
      <c r="W101" s="196"/>
      <c r="X101" s="196"/>
      <c r="Y101" s="196"/>
      <c r="Z101" s="196"/>
    </row>
    <row r="102" spans="1:26" ht="15.75" customHeight="1" x14ac:dyDescent="0.2">
      <c r="A102" s="34" t="s">
        <v>553</v>
      </c>
      <c r="B102" s="43" t="str">
        <f>VLOOKUP($A102,Questions!$A$2:$X$333,2,0)</f>
        <v>Do you retain personal information for only as long as necessary to fulfill the stated purpose(s) or as required by law or regulation and thereafter appropriately dispose of such information?</v>
      </c>
      <c r="C102" s="205" t="str">
        <f>VLOOKUP($A102,Privacy!$A$13:$E$97,3,0)&amp;""</f>
        <v>Yes</v>
      </c>
      <c r="D102" s="66" t="str">
        <f>IF(LEFT(VLOOKUP($A102,Privacy!$A$13:$E$97,5,0),21)='Auto Responses'!$A$32,'Auto Responses'!$A$33,VLOOKUP($A102,Privacy!$A$13:$E$97,4,0))&amp;""</f>
        <v/>
      </c>
      <c r="E102" s="211" t="str">
        <f>VLOOKUP($A102,Privacy!$A$13:$E$97,5,0)&amp;""</f>
        <v/>
      </c>
      <c r="F102" s="214"/>
      <c r="G102" s="203" t="str">
        <f>VLOOKUP($A102,Questions!$A$2:$X$333,21,0)&amp;""</f>
        <v>Yes</v>
      </c>
      <c r="H102" s="204"/>
      <c r="I102" s="205" t="str">
        <f>VLOOKUP($A102,Questions!$A$2:$X$333,23,0)&amp;""</f>
        <v>Standard Importance</v>
      </c>
      <c r="J102" s="204"/>
      <c r="K102" s="206" t="b">
        <v>0</v>
      </c>
      <c r="L102" s="2"/>
      <c r="M102" s="196"/>
      <c r="N102" s="196"/>
      <c r="O102" s="196"/>
      <c r="P102" s="196"/>
      <c r="Q102" s="196"/>
      <c r="R102" s="196"/>
      <c r="S102" s="196"/>
      <c r="T102" s="196"/>
      <c r="U102" s="196"/>
      <c r="V102" s="196"/>
      <c r="W102" s="196"/>
      <c r="X102" s="196"/>
      <c r="Y102" s="196"/>
      <c r="Z102" s="196"/>
    </row>
    <row r="103" spans="1:26" ht="15.75" customHeight="1" x14ac:dyDescent="0.2">
      <c r="A103" s="34" t="s">
        <v>554</v>
      </c>
      <c r="B103" s="43" t="str">
        <f>VLOOKUP($A103,Questions!$A$2:$X$333,2,0)</f>
        <v>Do you provide individuals with access to their personal information for review and update (i.e., data subject rights)?</v>
      </c>
      <c r="C103" s="205" t="str">
        <f>VLOOKUP($A103,Privacy!$A$13:$E$97,3,0)&amp;""</f>
        <v>Yes</v>
      </c>
      <c r="D103" s="66" t="str">
        <f>IF(LEFT(VLOOKUP($A103,Privacy!$A$13:$E$97,5,0),21)='Auto Responses'!$A$32,'Auto Responses'!$A$33,VLOOKUP($A103,Privacy!$A$13:$E$97,4,0))&amp;""</f>
        <v>Leepfrog supports data subject rights by providing individuals with a process to request access to, review, and request corrections or updates to their personal information held by us, in accordance with applicable privacy requirements and regulations.</v>
      </c>
      <c r="E103" s="211" t="str">
        <f>VLOOKUP($A103,Privacy!$A$13:$E$97,5,0)&amp;""</f>
        <v>Such processes would include descriptions of request processes individuals can follow to review thier information and written processes a data subject may use to ask for changes or corrections to data held about them.</v>
      </c>
      <c r="F103" s="214"/>
      <c r="G103" s="203" t="str">
        <f>VLOOKUP($A103,Questions!$A$2:$X$333,21,0)&amp;""</f>
        <v>Yes</v>
      </c>
      <c r="H103" s="204"/>
      <c r="I103" s="205" t="str">
        <f>VLOOKUP($A103,Questions!$A$2:$X$333,23,0)&amp;""</f>
        <v>Standard Importance</v>
      </c>
      <c r="J103" s="204"/>
      <c r="K103" s="206" t="b">
        <v>0</v>
      </c>
      <c r="L103" s="2"/>
      <c r="M103" s="196"/>
      <c r="N103" s="196"/>
      <c r="O103" s="196"/>
      <c r="P103" s="196"/>
      <c r="Q103" s="196"/>
      <c r="R103" s="196"/>
      <c r="S103" s="196"/>
      <c r="T103" s="196"/>
      <c r="U103" s="196"/>
      <c r="V103" s="196"/>
      <c r="W103" s="196"/>
      <c r="X103" s="196"/>
      <c r="Y103" s="196"/>
      <c r="Z103" s="196"/>
    </row>
    <row r="104" spans="1:26" ht="15.75" customHeight="1" x14ac:dyDescent="0.2">
      <c r="A104" s="34" t="s">
        <v>556</v>
      </c>
      <c r="B104" s="43" t="str">
        <f>VLOOKUP($A104,Questions!$A$2:$X$333,2,0)</f>
        <v>Do you disclose personal information to third parties only for the purpose(s) identified in the privacy notice or with the implicit or explicit consent of the individual?</v>
      </c>
      <c r="C104" s="205" t="str">
        <f>VLOOKUP($A104,Privacy!$A$13:$E$97,3,0)&amp;""</f>
        <v>Yes</v>
      </c>
      <c r="D104" s="66" t="str">
        <f>IF(LEFT(VLOOKUP($A104,Privacy!$A$13:$E$97,5,0),21)='Auto Responses'!$A$32,'Auto Responses'!$A$33,VLOOKUP($A104,Privacy!$A$13:$E$97,4,0))&amp;""</f>
        <v/>
      </c>
      <c r="E104" s="211" t="str">
        <f>VLOOKUP($A104,Privacy!$A$13:$E$97,5,0)&amp;""</f>
        <v/>
      </c>
      <c r="F104" s="214"/>
      <c r="G104" s="203" t="str">
        <f>VLOOKUP($A104,Questions!$A$2:$X$333,21,0)&amp;""</f>
        <v>Yes</v>
      </c>
      <c r="H104" s="204"/>
      <c r="I104" s="205" t="str">
        <f>VLOOKUP($A104,Questions!$A$2:$X$333,23,0)&amp;""</f>
        <v>Standard Importance</v>
      </c>
      <c r="J104" s="204"/>
      <c r="K104" s="206" t="b">
        <v>0</v>
      </c>
      <c r="L104" s="2"/>
      <c r="M104" s="196"/>
      <c r="N104" s="196"/>
      <c r="O104" s="196"/>
      <c r="P104" s="196"/>
      <c r="Q104" s="196"/>
      <c r="R104" s="196"/>
      <c r="S104" s="196"/>
      <c r="T104" s="196"/>
      <c r="U104" s="196"/>
      <c r="V104" s="196"/>
      <c r="W104" s="196"/>
      <c r="X104" s="196"/>
      <c r="Y104" s="196"/>
      <c r="Z104" s="196"/>
    </row>
    <row r="105" spans="1:26" ht="15.75" customHeight="1" x14ac:dyDescent="0.2">
      <c r="A105" s="34" t="s">
        <v>557</v>
      </c>
      <c r="B105" s="43" t="str">
        <f>VLOOKUP($A105,Questions!$A$2:$X$333,2,0)</f>
        <v>Do you protect personal information against unauthorized access (both physical and logical)?</v>
      </c>
      <c r="C105" s="205" t="str">
        <f>VLOOKUP($A105,Privacy!$A$13:$E$97,3,0)&amp;""</f>
        <v>Yes</v>
      </c>
      <c r="D105" s="66" t="str">
        <f>IF(LEFT(VLOOKUP($A105,Privacy!$A$13:$E$97,5,0),21)='Auto Responses'!$A$32,'Auto Responses'!$A$33,VLOOKUP($A105,Privacy!$A$13:$E$97,4,0))&amp;""</f>
        <v/>
      </c>
      <c r="E105" s="211" t="str">
        <f>VLOOKUP($A105,Privacy!$A$13:$E$97,5,0)&amp;""</f>
        <v/>
      </c>
      <c r="F105" s="214"/>
      <c r="G105" s="203" t="str">
        <f>VLOOKUP($A105,Questions!$A$2:$X$333,21,0)&amp;""</f>
        <v>Yes</v>
      </c>
      <c r="H105" s="204"/>
      <c r="I105" s="205" t="str">
        <f>VLOOKUP($A105,Questions!$A$2:$X$333,23,0)&amp;""</f>
        <v>Standard Importance</v>
      </c>
      <c r="J105" s="204"/>
      <c r="K105" s="206" t="b">
        <v>0</v>
      </c>
      <c r="L105" s="2"/>
      <c r="M105" s="196"/>
      <c r="N105" s="196"/>
      <c r="O105" s="196"/>
      <c r="P105" s="196"/>
      <c r="Q105" s="196"/>
      <c r="R105" s="196"/>
      <c r="S105" s="196"/>
      <c r="T105" s="196"/>
      <c r="U105" s="196"/>
      <c r="V105" s="196"/>
      <c r="W105" s="196"/>
      <c r="X105" s="196"/>
      <c r="Y105" s="196"/>
      <c r="Z105" s="196"/>
    </row>
    <row r="106" spans="1:26" ht="15.75" customHeight="1" x14ac:dyDescent="0.2">
      <c r="A106" s="34" t="s">
        <v>558</v>
      </c>
      <c r="B106" s="43" t="str">
        <f>VLOOKUP($A106,Questions!$A$2:$X$333,2,0)</f>
        <v>Do you maintain accurate, complete, and relevant personal information for the purposes identified in the privacy notice?</v>
      </c>
      <c r="C106" s="205" t="str">
        <f>VLOOKUP($A106,Privacy!$A$13:$E$97,3,0)&amp;""</f>
        <v>Yes</v>
      </c>
      <c r="D106" s="66" t="str">
        <f>IF(LEFT(VLOOKUP($A106,Privacy!$A$13:$E$97,5,0),21)='Auto Responses'!$A$32,'Auto Responses'!$A$33,VLOOKUP($A106,Privacy!$A$13:$E$97,4,0))&amp;""</f>
        <v/>
      </c>
      <c r="E106" s="211" t="str">
        <f>VLOOKUP($A106,Privacy!$A$13:$E$97,5,0)&amp;""</f>
        <v/>
      </c>
      <c r="F106" s="214"/>
      <c r="G106" s="203" t="str">
        <f>VLOOKUP($A106,Questions!$A$2:$X$333,21,0)&amp;""</f>
        <v>Yes</v>
      </c>
      <c r="H106" s="204"/>
      <c r="I106" s="205" t="str">
        <f>VLOOKUP($A106,Questions!$A$2:$X$333,23,0)&amp;""</f>
        <v>Standard Importance</v>
      </c>
      <c r="J106" s="204"/>
      <c r="K106" s="206" t="b">
        <v>0</v>
      </c>
      <c r="L106" s="2"/>
      <c r="M106" s="196"/>
      <c r="N106" s="196"/>
      <c r="O106" s="196"/>
      <c r="P106" s="196"/>
      <c r="Q106" s="196"/>
      <c r="R106" s="196"/>
      <c r="S106" s="196"/>
      <c r="T106" s="196"/>
      <c r="U106" s="196"/>
      <c r="V106" s="196"/>
      <c r="W106" s="196"/>
      <c r="X106" s="196"/>
      <c r="Y106" s="196"/>
      <c r="Z106" s="196"/>
    </row>
    <row r="107" spans="1:26" ht="15.75" customHeight="1" x14ac:dyDescent="0.2">
      <c r="A107" s="34" t="s">
        <v>559</v>
      </c>
      <c r="B107" s="43" t="str">
        <f>VLOOKUP($A107,Questions!$A$2:$X$333,2,0)</f>
        <v>Do you have procedures to address privacy-related noncompliance complaints and disputes?</v>
      </c>
      <c r="C107" s="205" t="str">
        <f>VLOOKUP($A107,Privacy!$A$13:$E$97,3,0)&amp;""</f>
        <v>Yes</v>
      </c>
      <c r="D107" s="66" t="str">
        <f>IF(LEFT(VLOOKUP($A107,Privacy!$A$13:$E$97,5,0),21)='Auto Responses'!$A$32,'Auto Responses'!$A$33,VLOOKUP($A107,Privacy!$A$13:$E$97,4,0))&amp;""</f>
        <v>Leepfrog maintains procedures for addressing privacy-related complaints and disputes, handled in accordance with our standard processes for managing and remediating instances of noncompliance.</v>
      </c>
      <c r="E107" s="211" t="str">
        <f>VLOOKUP($A107,Privacy!$A$13:$E$97,5,0)&amp;""</f>
        <v>Provide a brief overview of processes or procedures to handle privacy-related complaints.</v>
      </c>
      <c r="F107" s="214"/>
      <c r="G107" s="203" t="str">
        <f>VLOOKUP($A107,Questions!$A$2:$X$333,21,0)&amp;""</f>
        <v>Yes</v>
      </c>
      <c r="H107" s="204"/>
      <c r="I107" s="205" t="str">
        <f>VLOOKUP($A107,Questions!$A$2:$X$333,23,0)&amp;""</f>
        <v>Standard Importance</v>
      </c>
      <c r="J107" s="204"/>
      <c r="K107" s="206" t="b">
        <v>0</v>
      </c>
      <c r="L107" s="2"/>
      <c r="M107" s="196"/>
      <c r="N107" s="196"/>
      <c r="O107" s="196"/>
      <c r="P107" s="196"/>
      <c r="Q107" s="196"/>
      <c r="R107" s="196"/>
      <c r="S107" s="196"/>
      <c r="T107" s="196"/>
      <c r="U107" s="196"/>
      <c r="V107" s="196"/>
      <c r="W107" s="196"/>
      <c r="X107" s="196"/>
      <c r="Y107" s="196"/>
      <c r="Z107" s="196"/>
    </row>
    <row r="108" spans="1:26" ht="15.75" customHeight="1" x14ac:dyDescent="0.2">
      <c r="A108" s="34" t="s">
        <v>561</v>
      </c>
      <c r="B108" s="43" t="str">
        <f>VLOOKUP($A108,Questions!$A$2:$X$333,2,0)</f>
        <v>Do you "anonymize," "de-identify," or otherwise mask personal data?</v>
      </c>
      <c r="C108" s="205" t="str">
        <f>VLOOKUP($A108,Privacy!$A$13:$E$97,3,0)&amp;""</f>
        <v>Yes</v>
      </c>
      <c r="D108" s="66" t="str">
        <f>IF(LEFT(VLOOKUP($A108,Privacy!$A$13:$E$97,5,0),21)='Auto Responses'!$A$32,'Auto Responses'!$A$33,VLOOKUP($A108,Privacy!$A$13:$E$97,4,0))&amp;""</f>
        <v>Where appropriate, Leepfrog applies industry-standard techniques for anonymization, de-identification, and masking of personal data, consistent with recognized frameworks and best practices for reducing privacy risk while preserving data utility.</v>
      </c>
      <c r="E108" s="211" t="str">
        <f>VLOOKUP($A108,Privacy!$A$13:$E$97,5,0)&amp;""</f>
        <v>Briefly describe method used to mask data.</v>
      </c>
      <c r="F108" s="214"/>
      <c r="G108" s="203" t="str">
        <f>VLOOKUP($A108,Questions!$A$2:$X$333,21,0)&amp;""</f>
        <v>Yes</v>
      </c>
      <c r="H108" s="204"/>
      <c r="I108" s="205" t="str">
        <f>VLOOKUP($A108,Questions!$A$2:$X$333,23,0)&amp;""</f>
        <v>Standard Importance</v>
      </c>
      <c r="J108" s="204"/>
      <c r="K108" s="206" t="b">
        <v>0</v>
      </c>
      <c r="L108" s="2"/>
      <c r="M108" s="196"/>
      <c r="N108" s="196"/>
      <c r="O108" s="196"/>
      <c r="P108" s="196"/>
      <c r="Q108" s="196"/>
      <c r="R108" s="196"/>
      <c r="S108" s="196"/>
      <c r="T108" s="196"/>
      <c r="U108" s="196"/>
      <c r="V108" s="196"/>
      <c r="W108" s="196"/>
      <c r="X108" s="196"/>
      <c r="Y108" s="196"/>
      <c r="Z108" s="196"/>
    </row>
    <row r="109" spans="1:26" ht="15.75" customHeight="1" x14ac:dyDescent="0.2">
      <c r="A109" s="34" t="s">
        <v>563</v>
      </c>
      <c r="B109" s="43" t="str">
        <f>VLOOKUP($A109,Questions!$A$2:$X$333,2,0)</f>
        <v>Do you or your subprocessors use or disclose "anonymized," "de-identified," or otherwise masked data for any purpose other than those identified in the agreement with an institution (e.g., sharing with ad networks or data brokers, marketing, creation of profiles, analytics unrelated to services provided to institution)?</v>
      </c>
      <c r="C109" s="205" t="str">
        <f>VLOOKUP($A109,Privacy!$A$13:$E$97,3,0)&amp;""</f>
        <v>Yes</v>
      </c>
      <c r="D109" s="66" t="str">
        <f>IF(LEFT(VLOOKUP($A109,Privacy!$A$13:$E$97,5,0),21)='Auto Responses'!$A$32,'Auto Responses'!$A$33,VLOOKUP($A109,Privacy!$A$13:$E$97,4,0))&amp;""</f>
        <v>Data is not used beyond agreed purposes by Leepfrog</v>
      </c>
      <c r="E109" s="211" t="str">
        <f>VLOOKUP($A109,Privacy!$A$13:$E$97,5,0)&amp;""</f>
        <v>Describe the reason for using data beyond the agreed purpose.</v>
      </c>
      <c r="F109" s="214"/>
      <c r="G109" s="203" t="str">
        <f>VLOOKUP($A109,Questions!$A$2:$X$333,21,0)&amp;""</f>
        <v>No</v>
      </c>
      <c r="H109" s="204"/>
      <c r="I109" s="205" t="str">
        <f>VLOOKUP($A109,Questions!$A$2:$X$333,23,0)&amp;""</f>
        <v>Standard Importance</v>
      </c>
      <c r="J109" s="204"/>
      <c r="K109" s="206" t="b">
        <v>0</v>
      </c>
      <c r="L109" s="2"/>
      <c r="M109" s="196"/>
      <c r="N109" s="196"/>
      <c r="O109" s="196"/>
      <c r="P109" s="196"/>
      <c r="Q109" s="196"/>
      <c r="R109" s="196"/>
      <c r="S109" s="196"/>
      <c r="T109" s="196"/>
      <c r="U109" s="196"/>
      <c r="V109" s="196"/>
      <c r="W109" s="196"/>
      <c r="X109" s="196"/>
      <c r="Y109" s="196"/>
      <c r="Z109" s="196"/>
    </row>
    <row r="110" spans="1:26" ht="15.75" customHeight="1" x14ac:dyDescent="0.2">
      <c r="A110" s="34" t="s">
        <v>565</v>
      </c>
      <c r="B110" s="43" t="str">
        <f>VLOOKUP($A110,Questions!$A$2:$X$333,2,0)</f>
        <v>Do you certify stop-processing requests, including any data that is processed by a third party on your behalf?</v>
      </c>
      <c r="C110" s="205" t="str">
        <f>VLOOKUP($A110,Privacy!$A$13:$E$97,3,0)&amp;""</f>
        <v>Yes</v>
      </c>
      <c r="D110" s="66" t="str">
        <f>IF(LEFT(VLOOKUP($A110,Privacy!$A$13:$E$97,5,0),21)='Auto Responses'!$A$32,'Auto Responses'!$A$33,VLOOKUP($A110,Privacy!$A$13:$E$97,4,0))&amp;""</f>
        <v>Leepfrog honors stop-processing requests upon customer request. Data processing is governed by our vendor management and data protection procedures.</v>
      </c>
      <c r="E110" s="211" t="str">
        <f>VLOOKUP($A110,Privacy!$A$13:$E$97,5,0)&amp;""</f>
        <v>Briefly outline relevant processes.</v>
      </c>
      <c r="F110" s="214"/>
      <c r="G110" s="203" t="str">
        <f>VLOOKUP($A110,Questions!$A$2:$X$333,21,0)&amp;""</f>
        <v>Yes</v>
      </c>
      <c r="H110" s="204"/>
      <c r="I110" s="205" t="str">
        <f>VLOOKUP($A110,Questions!$A$2:$X$333,23,0)&amp;""</f>
        <v>Standard Importance</v>
      </c>
      <c r="J110" s="204"/>
      <c r="K110" s="206" t="b">
        <v>0</v>
      </c>
      <c r="L110" s="2"/>
      <c r="M110" s="196"/>
      <c r="N110" s="196"/>
      <c r="O110" s="196"/>
      <c r="P110" s="196"/>
      <c r="Q110" s="196"/>
      <c r="R110" s="196"/>
      <c r="S110" s="196"/>
      <c r="T110" s="196"/>
      <c r="U110" s="196"/>
      <c r="V110" s="196"/>
      <c r="W110" s="196"/>
      <c r="X110" s="196"/>
      <c r="Y110" s="196"/>
      <c r="Z110" s="196"/>
    </row>
    <row r="111" spans="1:26" ht="15.75" customHeight="1" x14ac:dyDescent="0.2">
      <c r="A111" s="34" t="s">
        <v>567</v>
      </c>
      <c r="B111" s="43" t="str">
        <f>VLOOKUP($A111,Questions!$A$2:$X$333,2,0)</f>
        <v>Do you have a process to review code for ethical considerations?</v>
      </c>
      <c r="C111" s="205" t="str">
        <f>VLOOKUP($A111,Privacy!$A$13:$E$97,3,0)&amp;""</f>
        <v>Yes</v>
      </c>
      <c r="D111" s="66" t="str">
        <f>IF(LEFT(VLOOKUP($A111,Privacy!$A$13:$E$97,5,0),21)='Auto Responses'!$A$32,'Auto Responses'!$A$33,VLOOKUP($A111,Privacy!$A$13:$E$97,4,0))&amp;""</f>
        <v>Ethical considerations are factored into our development and review processes, including assessment of potential impacts on end users and data privacy. Code and feature reviews are conducted prior to release as part of our documented SDLC.</v>
      </c>
      <c r="E111" s="211" t="str">
        <f>VLOOKUP($A111,Privacy!$A$13:$E$97,5,0)&amp;""</f>
        <v>Provide documentation or explanation of the process to review code. If none exists, explain why.</v>
      </c>
      <c r="F111" s="214"/>
      <c r="G111" s="203" t="str">
        <f>VLOOKUP($A111,Questions!$A$2:$X$333,21,0)&amp;""</f>
        <v>Yes</v>
      </c>
      <c r="H111" s="204"/>
      <c r="I111" s="205" t="str">
        <f>VLOOKUP($A111,Questions!$A$2:$X$333,23,0)&amp;""</f>
        <v>Standard Importance</v>
      </c>
      <c r="J111" s="204"/>
      <c r="K111" s="206" t="b">
        <v>0</v>
      </c>
      <c r="L111" s="2"/>
      <c r="M111" s="196"/>
      <c r="N111" s="196"/>
      <c r="O111" s="196"/>
      <c r="P111" s="196"/>
      <c r="Q111" s="196"/>
      <c r="R111" s="196"/>
      <c r="S111" s="196"/>
      <c r="T111" s="196"/>
      <c r="U111" s="196"/>
      <c r="V111" s="196"/>
      <c r="W111" s="196"/>
      <c r="X111" s="196"/>
      <c r="Y111" s="196"/>
      <c r="Z111" s="196"/>
    </row>
    <row r="112" spans="1:26" ht="15.75" customHeight="1" x14ac:dyDescent="0.2">
      <c r="A112" s="18" t="str">
        <f>VLOOKUP(LEFT($A113,4),'Auto Responses'!$N$4:$O$38,2,0)&amp;""</f>
        <v xml:space="preserve"> Privacy and AI</v>
      </c>
      <c r="B112" s="40"/>
      <c r="C112" s="41"/>
      <c r="D112" s="41"/>
      <c r="E112" s="210"/>
      <c r="F112" s="198" t="s">
        <v>627</v>
      </c>
      <c r="G112" s="207" t="s">
        <v>622</v>
      </c>
      <c r="H112" s="207" t="s">
        <v>623</v>
      </c>
      <c r="I112" s="207" t="s">
        <v>624</v>
      </c>
      <c r="J112" s="207" t="s">
        <v>625</v>
      </c>
      <c r="K112" s="41"/>
      <c r="L112" s="2"/>
      <c r="M112" s="2"/>
      <c r="N112" s="2"/>
      <c r="O112" s="2"/>
      <c r="P112" s="2"/>
      <c r="Q112" s="2"/>
      <c r="R112" s="2"/>
      <c r="S112" s="2"/>
      <c r="T112" s="2"/>
      <c r="U112" s="2"/>
      <c r="V112" s="2"/>
      <c r="W112" s="2"/>
      <c r="X112" s="2"/>
      <c r="Y112" s="2"/>
      <c r="Z112" s="2"/>
    </row>
    <row r="113" spans="1:26" ht="15.75" customHeight="1" x14ac:dyDescent="0.2">
      <c r="A113" s="34" t="s">
        <v>569</v>
      </c>
      <c r="B113" s="43" t="str">
        <f>VLOOKUP($A113,Questions!$A$2:$X$333,2,0)</f>
        <v>Does your service use AI for the processing of institutional data?</v>
      </c>
      <c r="C113" s="205" t="str">
        <f>VLOOKUP($A113,Privacy!$A$13:$E$97,3,0)&amp;""</f>
        <v>No</v>
      </c>
      <c r="D113" s="66" t="str">
        <f>IF(LEFT(VLOOKUP($A113,Privacy!$A$13:$E$97,5,0),21)='Auto Responses'!$A$32,'Auto Responses'!$A$33,VLOOKUP($A113,Privacy!$A$13:$E$97,4,0))&amp;""</f>
        <v/>
      </c>
      <c r="E113" s="211" t="str">
        <f>VLOOKUP($A113,Privacy!$A$13:$E$97,5,0)&amp;""</f>
        <v>Review the vendor’s explanation for completeness and alignment with institutional data governance policies. Follow up on vague or incomplete answers. If AI use is planned, ask them to note the expected scope.</v>
      </c>
      <c r="F113" s="214"/>
      <c r="G113" s="203" t="str">
        <f>VLOOKUP($A113,Questions!$A$2:$X$333,21,0)&amp;""</f>
        <v>No</v>
      </c>
      <c r="H113" s="204"/>
      <c r="I113" s="205" t="str">
        <f>VLOOKUP($A113,Questions!$A$2:$X$333,23,0)&amp;""</f>
        <v>Standard Importance</v>
      </c>
      <c r="J113" s="204"/>
      <c r="K113" s="206" t="b">
        <v>0</v>
      </c>
      <c r="L113" s="2"/>
      <c r="M113" s="196"/>
      <c r="N113" s="196"/>
      <c r="O113" s="196"/>
      <c r="P113" s="196"/>
      <c r="Q113" s="196"/>
      <c r="R113" s="196"/>
      <c r="S113" s="196"/>
      <c r="T113" s="196"/>
      <c r="U113" s="196"/>
      <c r="V113" s="196"/>
      <c r="W113" s="196"/>
      <c r="X113" s="196"/>
      <c r="Y113" s="196"/>
      <c r="Z113" s="196"/>
    </row>
    <row r="114" spans="1:26" ht="15.75" customHeight="1" x14ac:dyDescent="0.2">
      <c r="A114" s="34" t="s">
        <v>570</v>
      </c>
      <c r="B114" s="43" t="str">
        <f>VLOOKUP($A114,Questions!$A$2:$X$333,2,0)</f>
        <v>Is any institutional data retained in AI processing?*</v>
      </c>
      <c r="C114" s="205" t="str">
        <f>VLOOKUP($A114,Privacy!$A$13:$E$97,3,0)&amp;""</f>
        <v>No</v>
      </c>
      <c r="D114" s="66" t="str">
        <f>IF(LEFT(VLOOKUP($A114,Privacy!$A$13:$E$97,5,0),21)='Auto Responses'!$A$32,'Auto Responses'!$A$33,VLOOKUP($A114,Privacy!$A$13:$E$97,4,0))&amp;""</f>
        <v/>
      </c>
      <c r="E114" s="211" t="str">
        <f>VLOOKUP($A114,Privacy!$A$13:$E$97,5,0)&amp;""</f>
        <v>Evaluate the vendor's data retention practices for compliance with institutional policies. Request clarification on retention periods and data security if needed.</v>
      </c>
      <c r="F114" s="214"/>
      <c r="G114" s="203" t="str">
        <f>VLOOKUP($A114,Questions!$A$2:$X$333,21,0)&amp;""</f>
        <v>No</v>
      </c>
      <c r="H114" s="204"/>
      <c r="I114" s="205" t="str">
        <f>VLOOKUP($A114,Questions!$A$2:$X$333,23,0)&amp;""</f>
        <v>Critical Importance</v>
      </c>
      <c r="J114" s="204"/>
      <c r="K114" s="206" t="b">
        <v>0</v>
      </c>
      <c r="L114" s="2"/>
      <c r="M114" s="196"/>
      <c r="N114" s="196"/>
      <c r="O114" s="196"/>
      <c r="P114" s="196"/>
      <c r="Q114" s="196"/>
      <c r="R114" s="196"/>
      <c r="S114" s="196"/>
      <c r="T114" s="196"/>
      <c r="U114" s="196"/>
      <c r="V114" s="196"/>
      <c r="W114" s="196"/>
      <c r="X114" s="196"/>
      <c r="Y114" s="196"/>
      <c r="Z114" s="196"/>
    </row>
    <row r="115" spans="1:26" ht="15.75" customHeight="1" x14ac:dyDescent="0.2">
      <c r="A115" s="34" t="s">
        <v>571</v>
      </c>
      <c r="B115" s="43" t="str">
        <f>VLOOKUP($A115,Questions!$A$2:$X$333,2,0)</f>
        <v>Do you have agreements in place with third parties or subprocessors regarding the protection of customer data and use of AI?*</v>
      </c>
      <c r="C115" s="205" t="str">
        <f>VLOOKUP($A115,Privacy!$A$13:$E$97,3,0)&amp;""</f>
        <v>No</v>
      </c>
      <c r="D115" s="66" t="str">
        <f>IF(LEFT(VLOOKUP($A115,Privacy!$A$13:$E$97,5,0),21)='Auto Responses'!$A$32,'Auto Responses'!$A$33,VLOOKUP($A115,Privacy!$A$13:$E$97,4,0))&amp;""</f>
        <v/>
      </c>
      <c r="E115" s="211" t="str">
        <f>VLOOKUP($A115,Privacy!$A$13:$E$97,5,0)&amp;""</f>
        <v>Explain the absence of agreements and indicate whether any are under development or negotiation.</v>
      </c>
      <c r="F115" s="214"/>
      <c r="G115" s="203" t="str">
        <f>VLOOKUP($A115,Questions!$A$2:$X$333,21,0)&amp;""</f>
        <v>Yes</v>
      </c>
      <c r="H115" s="204"/>
      <c r="I115" s="205" t="str">
        <f>VLOOKUP($A115,Questions!$A$2:$X$333,23,0)&amp;""</f>
        <v>Critical Importance</v>
      </c>
      <c r="J115" s="204"/>
      <c r="K115" s="206" t="b">
        <v>0</v>
      </c>
      <c r="L115" s="2"/>
      <c r="M115" s="196"/>
      <c r="N115" s="196"/>
      <c r="O115" s="196"/>
      <c r="P115" s="196"/>
      <c r="Q115" s="196"/>
      <c r="R115" s="196"/>
      <c r="S115" s="196"/>
      <c r="T115" s="196"/>
      <c r="U115" s="196"/>
      <c r="V115" s="196"/>
      <c r="W115" s="196"/>
      <c r="X115" s="196"/>
      <c r="Y115" s="196"/>
      <c r="Z115" s="196"/>
    </row>
    <row r="116" spans="1:26" ht="15.75" customHeight="1" x14ac:dyDescent="0.2">
      <c r="A116" s="34" t="s">
        <v>572</v>
      </c>
      <c r="B116" s="43" t="str">
        <f>VLOOKUP($A116,Questions!$A$2:$X$333,2,0)</f>
        <v>Will institutional data be processed through a third party or subprocessor that also uses AI?</v>
      </c>
      <c r="C116" s="205" t="str">
        <f>VLOOKUP($A116,Privacy!$A$13:$E$97,3,0)&amp;""</f>
        <v>No</v>
      </c>
      <c r="D116" s="66" t="str">
        <f>IF(LEFT(VLOOKUP($A116,Privacy!$A$13:$E$97,5,0),21)='Auto Responses'!$A$32,'Auto Responses'!$A$33,VLOOKUP($A116,Privacy!$A$13:$E$97,4,0))&amp;""</f>
        <v/>
      </c>
      <c r="E116" s="211" t="str">
        <f>VLOOKUP($A116,Privacy!$A$13:$E$97,5,0)&amp;""</f>
        <v>Confirm whether third-party AI use occurs. Ensure that oversight and contractual protections are in place. Clarify any unclear relationships.</v>
      </c>
      <c r="F116" s="214"/>
      <c r="G116" s="203" t="str">
        <f>VLOOKUP($A116,Questions!$A$2:$X$333,21,0)&amp;""</f>
        <v>No</v>
      </c>
      <c r="H116" s="204"/>
      <c r="I116" s="205" t="str">
        <f>VLOOKUP($A116,Questions!$A$2:$X$333,23,0)&amp;""</f>
        <v>Standard Importance</v>
      </c>
      <c r="J116" s="204"/>
      <c r="K116" s="206" t="b">
        <v>0</v>
      </c>
      <c r="L116" s="2"/>
      <c r="M116" s="196"/>
      <c r="N116" s="196"/>
      <c r="O116" s="196"/>
      <c r="P116" s="196"/>
      <c r="Q116" s="196"/>
      <c r="R116" s="196"/>
      <c r="S116" s="196"/>
      <c r="T116" s="196"/>
      <c r="U116" s="196"/>
      <c r="V116" s="196"/>
      <c r="W116" s="196"/>
      <c r="X116" s="196"/>
      <c r="Y116" s="196"/>
      <c r="Z116" s="196"/>
    </row>
    <row r="117" spans="1:26" ht="15.75" customHeight="1" x14ac:dyDescent="0.2">
      <c r="A117" s="34" t="s">
        <v>573</v>
      </c>
      <c r="B117" s="43" t="str">
        <f>VLOOKUP($A117,Questions!$A$2:$X$333,2,0)</f>
        <v>Is AI processing limited to fully licensed commercial enterprise AI services?</v>
      </c>
      <c r="C117" s="205" t="str">
        <f>VLOOKUP($A117,Privacy!$A$13:$E$97,3,0)&amp;""</f>
        <v>Yes</v>
      </c>
      <c r="D117" s="66" t="str">
        <f>IF(LEFT(VLOOKUP($A117,Privacy!$A$13:$E$97,5,0),21)='Auto Responses'!$A$32,'Auto Responses'!$A$33,VLOOKUP($A117,Privacy!$A$13:$E$97,4,0))&amp;""</f>
        <v>AI services are limited to approved tools with enterprise license agreements, public AI tools will never process instituion or customer data.</v>
      </c>
      <c r="E117" s="211" t="str">
        <f>VLOOKUP($A117,Privacy!$A$13:$E$97,5,0)&amp;""</f>
        <v>Provide names of services used and license types. Note whether open-source or experimental tools are used.</v>
      </c>
      <c r="F117" s="214"/>
      <c r="G117" s="203" t="str">
        <f>VLOOKUP($A117,Questions!$A$2:$X$333,21,0)&amp;""</f>
        <v>Yes</v>
      </c>
      <c r="H117" s="204"/>
      <c r="I117" s="205" t="str">
        <f>VLOOKUP($A117,Questions!$A$2:$X$333,23,0)&amp;""</f>
        <v>Minor Importance</v>
      </c>
      <c r="J117" s="204"/>
      <c r="K117" s="206" t="b">
        <v>0</v>
      </c>
      <c r="L117" s="2"/>
      <c r="M117" s="196"/>
      <c r="N117" s="196"/>
      <c r="O117" s="196"/>
      <c r="P117" s="196"/>
      <c r="Q117" s="196"/>
      <c r="R117" s="196"/>
      <c r="S117" s="196"/>
      <c r="T117" s="196"/>
      <c r="U117" s="196"/>
      <c r="V117" s="196"/>
      <c r="W117" s="196"/>
      <c r="X117" s="196"/>
      <c r="Y117" s="196"/>
      <c r="Z117" s="196"/>
    </row>
    <row r="118" spans="1:26" ht="15.75" customHeight="1" x14ac:dyDescent="0.2">
      <c r="A118" s="34" t="s">
        <v>575</v>
      </c>
      <c r="B118" s="43" t="str">
        <f>VLOOKUP($A118,Questions!$A$2:$X$333,2,0)</f>
        <v>Will institutional data be used or processed by any shared AI services?</v>
      </c>
      <c r="C118" s="205" t="str">
        <f>VLOOKUP($A118,Privacy!$A$13:$E$97,3,0)&amp;""</f>
        <v>Yes</v>
      </c>
      <c r="D118" s="66" t="str">
        <f>IF(LEFT(VLOOKUP($A118,Privacy!$A$13:$E$97,5,0),21)='Auto Responses'!$A$32,'Auto Responses'!$A$33,VLOOKUP($A118,Privacy!$A$13:$E$97,4,0))&amp;""</f>
        <v>Leepfrog's CLSS Analytic Services are built around a third party AI tool. This tool is internal and thus does not train on insitution data.</v>
      </c>
      <c r="E118" s="211" t="str">
        <f>VLOOKUP($A118,Privacy!$A$13:$E$97,5,0)&amp;""</f>
        <v>Provide detailed response to the type of data needed for the AI service to function appropriately, the sources of the data, and whether any data shared with the AI service comes from data sources outside the institution.</v>
      </c>
      <c r="F118" s="214"/>
      <c r="G118" s="203" t="str">
        <f>VLOOKUP($A118,Questions!$A$2:$X$333,21,0)&amp;""</f>
        <v>No</v>
      </c>
      <c r="H118" s="204"/>
      <c r="I118" s="205" t="str">
        <f>VLOOKUP($A118,Questions!$A$2:$X$333,23,0)&amp;""</f>
        <v>Minor Importance</v>
      </c>
      <c r="J118" s="204"/>
      <c r="K118" s="206" t="b">
        <v>0</v>
      </c>
      <c r="L118" s="2"/>
      <c r="M118" s="196"/>
      <c r="N118" s="196"/>
      <c r="O118" s="196"/>
      <c r="P118" s="196"/>
      <c r="Q118" s="196"/>
      <c r="R118" s="196"/>
      <c r="S118" s="196"/>
      <c r="T118" s="196"/>
      <c r="U118" s="196"/>
      <c r="V118" s="196"/>
      <c r="W118" s="196"/>
      <c r="X118" s="196"/>
      <c r="Y118" s="196"/>
      <c r="Z118" s="196"/>
    </row>
    <row r="119" spans="1:26" ht="15.75" customHeight="1" x14ac:dyDescent="0.2">
      <c r="A119" s="34" t="s">
        <v>577</v>
      </c>
      <c r="B119" s="43" t="str">
        <f>VLOOKUP($A119,Questions!$A$2:$X$333,2,0)</f>
        <v>Do you have safeguards in place to protect institutional data and data privacy from unintended AI queries or processing?</v>
      </c>
      <c r="C119" s="205" t="str">
        <f>VLOOKUP($A119,Privacy!$A$13:$E$97,3,0)&amp;""</f>
        <v>Yes</v>
      </c>
      <c r="D119" s="66" t="str">
        <f>IF(LEFT(VLOOKUP($A119,Privacy!$A$13:$E$97,5,0),21)='Auto Responses'!$A$32,'Auto Responses'!$A$33,VLOOKUP($A119,Privacy!$A$13:$E$97,4,0))&amp;""</f>
        <v>Leepfrogs policy is that institutional data is not submitted to or processed by AI systems without explicit authorization. Use of AI tools is governed by policy, and staff are directed to handle institutional data in accordance with approved data handling procedures.</v>
      </c>
      <c r="E119" s="211" t="str">
        <f>VLOOKUP($A119,Privacy!$A$13:$E$97,5,0)&amp;""</f>
        <v>Explain any data minimization processes used to exclude institutional data from AI algorithm or training, etc.</v>
      </c>
      <c r="F119" s="214"/>
      <c r="G119" s="203" t="str">
        <f>VLOOKUP($A119,Questions!$A$2:$X$333,21,0)&amp;""</f>
        <v>Yes</v>
      </c>
      <c r="H119" s="204"/>
      <c r="I119" s="205" t="str">
        <f>VLOOKUP($A119,Questions!$A$2:$X$333,23,0)&amp;""</f>
        <v>Minor Importance</v>
      </c>
      <c r="J119" s="204"/>
      <c r="K119" s="206" t="b">
        <v>0</v>
      </c>
      <c r="L119" s="2"/>
      <c r="M119" s="196"/>
      <c r="N119" s="196"/>
      <c r="O119" s="196"/>
      <c r="P119" s="196"/>
      <c r="Q119" s="196"/>
      <c r="R119" s="196"/>
      <c r="S119" s="196"/>
      <c r="T119" s="196"/>
      <c r="U119" s="196"/>
      <c r="V119" s="196"/>
      <c r="W119" s="196"/>
      <c r="X119" s="196"/>
      <c r="Y119" s="196"/>
      <c r="Z119" s="196"/>
    </row>
    <row r="120" spans="1:26" ht="15.75" customHeight="1" x14ac:dyDescent="0.2">
      <c r="A120" s="34" t="s">
        <v>579</v>
      </c>
      <c r="B120" s="43" t="str">
        <f>VLOOKUP($A120,Questions!$A$2:$X$333,2,0)</f>
        <v>Do you provide choice to the user to opt out of AI use?</v>
      </c>
      <c r="C120" s="205" t="str">
        <f>VLOOKUP($A120,Privacy!$A$13:$E$97,3,0)&amp;""</f>
        <v>Yes</v>
      </c>
      <c r="D120" s="66" t="str">
        <f>IF(LEFT(VLOOKUP($A120,Privacy!$A$13:$E$97,5,0),21)='Auto Responses'!$A$32,'Auto Responses'!$A$33,VLOOKUP($A120,Privacy!$A$13:$E$97,4,0))&amp;""</f>
        <v>Opting out of AI use is done on a per client basis and is discussed as part of contract negotiations, no specific language is used in all customer agreements</v>
      </c>
      <c r="E120" s="211" t="str">
        <f>VLOOKUP($A120,Privacy!$A$13:$E$97,5,0)&amp;""</f>
        <v>Provide the language used for a user to opt-out or consent to the use of AI</v>
      </c>
      <c r="F120" s="214"/>
      <c r="G120" s="203" t="str">
        <f>VLOOKUP($A120,Questions!$A$2:$X$333,21,0)&amp;""</f>
        <v>Yes</v>
      </c>
      <c r="H120" s="204"/>
      <c r="I120" s="205" t="str">
        <f>VLOOKUP($A120,Questions!$A$2:$X$333,23,0)&amp;""</f>
        <v>Minor Importance</v>
      </c>
      <c r="J120" s="204"/>
      <c r="K120" s="206" t="b">
        <v>0</v>
      </c>
      <c r="L120" s="2"/>
      <c r="M120" s="196"/>
      <c r="N120" s="196"/>
      <c r="O120" s="196"/>
      <c r="P120" s="196"/>
      <c r="Q120" s="196"/>
      <c r="R120" s="196"/>
      <c r="S120" s="196"/>
      <c r="T120" s="196"/>
      <c r="U120" s="196"/>
      <c r="V120" s="196"/>
      <c r="W120" s="196"/>
      <c r="X120" s="196"/>
      <c r="Y120" s="196"/>
      <c r="Z120" s="196"/>
    </row>
    <row r="121" spans="1:26" ht="15.75" customHeight="1" x14ac:dyDescent="0.2">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row>
    <row r="122" spans="1:26" ht="15.75" customHeight="1" x14ac:dyDescent="0.2">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row>
    <row r="123" spans="1:26" ht="15.75" customHeight="1" x14ac:dyDescent="0.2">
      <c r="A123" s="248" t="s">
        <v>654</v>
      </c>
      <c r="B123" s="249"/>
      <c r="C123" s="250"/>
      <c r="D123" s="250"/>
      <c r="E123" s="250"/>
      <c r="F123" s="251"/>
      <c r="G123" s="250"/>
      <c r="H123" s="250"/>
      <c r="I123" s="250"/>
      <c r="J123" s="250"/>
      <c r="K123" s="250"/>
      <c r="L123" s="2"/>
      <c r="M123" s="2"/>
      <c r="N123" s="2"/>
      <c r="O123" s="2"/>
      <c r="P123" s="2"/>
      <c r="Q123" s="2"/>
      <c r="R123" s="2"/>
      <c r="S123" s="2"/>
      <c r="T123" s="2"/>
      <c r="U123" s="2"/>
      <c r="V123" s="2"/>
      <c r="W123" s="2"/>
      <c r="X123" s="2"/>
      <c r="Y123" s="2"/>
      <c r="Z123" s="2"/>
    </row>
    <row r="124" spans="1:26" ht="15.75" customHeight="1" x14ac:dyDescent="0.2">
      <c r="A124" s="187" t="s">
        <v>619</v>
      </c>
      <c r="B124" s="188" t="s">
        <v>620</v>
      </c>
      <c r="C124" s="188" t="s">
        <v>653</v>
      </c>
      <c r="D124" s="189" t="s">
        <v>22</v>
      </c>
      <c r="E124" s="188" t="s">
        <v>23</v>
      </c>
      <c r="F124" s="50" t="s">
        <v>24</v>
      </c>
      <c r="G124" s="192" t="s">
        <v>622</v>
      </c>
      <c r="H124" s="193" t="s">
        <v>623</v>
      </c>
      <c r="I124" s="193" t="s">
        <v>624</v>
      </c>
      <c r="J124" s="194" t="s">
        <v>625</v>
      </c>
      <c r="K124" s="195" t="s">
        <v>626</v>
      </c>
      <c r="L124" s="2"/>
      <c r="M124" s="196"/>
      <c r="N124" s="196"/>
      <c r="O124" s="196"/>
      <c r="P124" s="196"/>
      <c r="Q124" s="196"/>
      <c r="R124" s="196"/>
      <c r="S124" s="196"/>
      <c r="T124" s="196"/>
      <c r="U124" s="196"/>
      <c r="V124" s="196"/>
      <c r="W124" s="196"/>
      <c r="X124" s="196"/>
      <c r="Y124" s="196"/>
      <c r="Z124" s="196"/>
    </row>
    <row r="125" spans="1:26" ht="15.75" customHeight="1" x14ac:dyDescent="0.2">
      <c r="A125" s="18" t="str">
        <f>VLOOKUP(LEFT($A126,4),'Auto Responses'!$N$4:$O$38,2,0)&amp;""</f>
        <v xml:space="preserve"> Company Information</v>
      </c>
      <c r="B125" s="40"/>
      <c r="C125" s="41"/>
      <c r="D125" s="41"/>
      <c r="E125" s="41"/>
      <c r="F125" s="198" t="s">
        <v>627</v>
      </c>
      <c r="G125" s="41"/>
      <c r="H125" s="41"/>
      <c r="I125" s="41"/>
      <c r="J125" s="41"/>
      <c r="K125" s="41"/>
      <c r="L125" s="2"/>
      <c r="M125" s="2"/>
      <c r="N125" s="2"/>
      <c r="O125" s="2"/>
      <c r="P125" s="2"/>
      <c r="Q125" s="2"/>
      <c r="R125" s="2"/>
      <c r="S125" s="2"/>
      <c r="T125" s="2"/>
      <c r="U125" s="2"/>
      <c r="V125" s="2"/>
      <c r="W125" s="2"/>
      <c r="X125" s="2"/>
      <c r="Y125" s="2"/>
      <c r="Z125" s="2"/>
    </row>
    <row r="126" spans="1:26" ht="15.75" customHeight="1" x14ac:dyDescent="0.2">
      <c r="A126" s="34" t="s">
        <v>25</v>
      </c>
      <c r="B126" s="43" t="str">
        <f>VLOOKUP($A126,Questions!$A$2:$X$333,2,0)</f>
        <v>Do you have a dedicated software and system development team(s) (e.g., customer support, implementation, product management, etc.)?*</v>
      </c>
      <c r="C126" s="205" t="str">
        <f>VLOOKUP($A126,'Institution Evaluation'!$A$56:$K$345,3,0)&amp;""</f>
        <v>Yes</v>
      </c>
      <c r="D126" s="205" t="str">
        <f>VLOOKUP($A126,'Institution Evaluation'!$A$56:$K$345,4,0)&amp;""</f>
        <v/>
      </c>
      <c r="E126" s="211" t="str">
        <f>VLOOKUP($A126,'Institution Evaluation'!$A$56:$K$345,5,0)&amp;""</f>
        <v>Describe the structure and size of your software and system development teams. (e.g., customer support, implementation, product management, etc.).</v>
      </c>
      <c r="F126" s="214" t="str">
        <f>VLOOKUP($A126,'Institution Evaluation'!$A$56:$K$345,6,0)&amp;""</f>
        <v/>
      </c>
      <c r="G126" s="203" t="str">
        <f>VLOOKUP($A126,'Institution Evaluation'!$A$56:$K$345,7,0)&amp;""</f>
        <v>Yes</v>
      </c>
      <c r="H126" s="204" t="str">
        <f>VLOOKUP($A126,'Institution Evaluation'!$A$56:$K$345,8,0)&amp;""</f>
        <v/>
      </c>
      <c r="I126" s="205" t="str">
        <f>VLOOKUP($A126,'Institution Evaluation'!$A$56:$K$345,9,0)&amp;""</f>
        <v>Standard Importance</v>
      </c>
      <c r="J126" s="252" t="str">
        <f>VLOOKUP($A126,'Institution Evaluation'!$A$56:$K$345,10,0)&amp;""</f>
        <v/>
      </c>
      <c r="K126" s="206" t="str">
        <f>IF(VLOOKUP($A126,'Institution Evaluation'!$A$56:$K$345,10,0)=TRUE,'Auto Responses'!$J$3,"")</f>
        <v/>
      </c>
      <c r="L126" s="206" t="str">
        <f>IF(VLOOKUP($A126,'Institution Evaluation'!$A$56:$K$345,10,0)=TRUE,'Auto Responses'!$J$3,"")</f>
        <v/>
      </c>
      <c r="M126" s="196"/>
      <c r="N126" s="196"/>
      <c r="O126" s="196"/>
      <c r="P126" s="196"/>
      <c r="Q126" s="196"/>
      <c r="R126" s="196"/>
      <c r="S126" s="196"/>
      <c r="T126" s="196"/>
      <c r="U126" s="196"/>
      <c r="V126" s="196"/>
      <c r="W126" s="196"/>
      <c r="X126" s="196"/>
      <c r="Y126" s="196"/>
      <c r="Z126" s="196"/>
    </row>
    <row r="127" spans="1:26" ht="15.75" customHeight="1" x14ac:dyDescent="0.2">
      <c r="A127" s="34" t="s">
        <v>27</v>
      </c>
      <c r="B127" s="43" t="str">
        <f>VLOOKUP($A127,Questions!$A$2:$X$333,2,0)</f>
        <v>Describe your organization’s business background and ownership structure, including all parent and subsidiary relationships.</v>
      </c>
      <c r="C127" s="205" t="str">
        <f>VLOOKUP($A127,'Institution Evaluation'!$A$56:$K$345,3,0)&amp;""</f>
        <v/>
      </c>
      <c r="D127" s="205" t="str">
        <f>VLOOKUP($A127,'Institution Evaluation'!$A$56:$K$345,4,0)&amp;""</f>
        <v/>
      </c>
      <c r="E127" s="211" t="str">
        <f>VLOOKUP($A127,'Institution Evaluation'!$A$56:$K$345,5,0)&amp;""</f>
        <v>Include circumstances that may involve offshoring or multinational agreements.</v>
      </c>
      <c r="F127" s="214" t="str">
        <f>VLOOKUP($A127,'Institution Evaluation'!$A$56:$K$345,6,0)&amp;""</f>
        <v/>
      </c>
      <c r="G127" s="203" t="str">
        <f>VLOOKUP($A127,'Institution Evaluation'!$A$56:$K$345,7,0)&amp;""</f>
        <v>Not scored</v>
      </c>
      <c r="H127" s="204" t="str">
        <f>VLOOKUP($A127,'Institution Evaluation'!$A$56:$K$345,8,0)&amp;""</f>
        <v/>
      </c>
      <c r="I127" s="205" t="str">
        <f>VLOOKUP($A127,'Institution Evaluation'!$A$56:$K$345,9,0)&amp;""</f>
        <v/>
      </c>
      <c r="J127" s="252" t="str">
        <f>VLOOKUP($A127,'Institution Evaluation'!$A$56:$K$345,10,0)&amp;""</f>
        <v/>
      </c>
      <c r="K127" s="206" t="str">
        <f>IF(VLOOKUP($A127,'Institution Evaluation'!$A$56:$K$345,10,0)=TRUE,'Auto Responses'!$J$3,"")</f>
        <v/>
      </c>
      <c r="L127" s="58"/>
      <c r="M127" s="58"/>
      <c r="N127" s="58"/>
      <c r="O127" s="58"/>
      <c r="P127" s="58"/>
      <c r="Q127" s="58"/>
      <c r="R127" s="58"/>
      <c r="S127" s="58"/>
      <c r="T127" s="58"/>
      <c r="U127" s="58"/>
      <c r="V127" s="58"/>
      <c r="W127" s="58"/>
      <c r="X127" s="58"/>
      <c r="Y127" s="58"/>
      <c r="Z127" s="58"/>
    </row>
    <row r="128" spans="1:26" ht="15.75" customHeight="1" x14ac:dyDescent="0.2">
      <c r="A128" s="34" t="s">
        <v>28</v>
      </c>
      <c r="B128" s="43" t="str">
        <f>VLOOKUP($A128,Questions!$A$2:$X$333,2,0)</f>
        <v>Have you operated without unplanned disruptions to this solution in the past 12 months?</v>
      </c>
      <c r="C128" s="205" t="str">
        <f>VLOOKUP($A128,'Institution Evaluation'!$A$56:$K$345,3,0)&amp;""</f>
        <v>Yes</v>
      </c>
      <c r="D128" s="205" t="str">
        <f>VLOOKUP($A128,'Institution Evaluation'!$A$56:$K$345,4,0)&amp;""</f>
        <v/>
      </c>
      <c r="E128" s="211" t="str">
        <f>VLOOKUP($A128,'Institution Evaluation'!$A$56:$K$345,5,0)&amp;""</f>
        <v/>
      </c>
      <c r="F128" s="214" t="str">
        <f>VLOOKUP($A128,'Institution Evaluation'!$A$56:$K$345,6,0)&amp;""</f>
        <v/>
      </c>
      <c r="G128" s="203" t="str">
        <f>VLOOKUP($A128,'Institution Evaluation'!$A$56:$K$345,7,0)&amp;""</f>
        <v>Yes</v>
      </c>
      <c r="H128" s="204" t="str">
        <f>VLOOKUP($A128,'Institution Evaluation'!$A$56:$K$345,8,0)&amp;""</f>
        <v/>
      </c>
      <c r="I128" s="205" t="str">
        <f>VLOOKUP($A128,'Institution Evaluation'!$A$56:$K$345,9,0)&amp;""</f>
        <v>Minor Importance</v>
      </c>
      <c r="J128" s="252" t="str">
        <f>VLOOKUP($A128,'Institution Evaluation'!$A$56:$K$345,10,0)&amp;""</f>
        <v/>
      </c>
      <c r="K128" s="206" t="str">
        <f>IF(VLOOKUP($A128,'Institution Evaluation'!$A$56:$K$345,10,0)=TRUE,'Auto Responses'!$J$3,"")</f>
        <v/>
      </c>
      <c r="L128" s="58"/>
      <c r="M128" s="58"/>
      <c r="N128" s="58"/>
      <c r="O128" s="58"/>
      <c r="P128" s="58"/>
      <c r="Q128" s="58"/>
      <c r="R128" s="58"/>
      <c r="S128" s="58"/>
      <c r="T128" s="58"/>
      <c r="U128" s="58"/>
      <c r="V128" s="58"/>
      <c r="W128" s="58"/>
      <c r="X128" s="58"/>
      <c r="Y128" s="58"/>
      <c r="Z128" s="58"/>
    </row>
    <row r="129" spans="1:26" ht="15.75" customHeight="1" x14ac:dyDescent="0.2">
      <c r="A129" s="34" t="s">
        <v>29</v>
      </c>
      <c r="B129" s="43" t="str">
        <f>VLOOKUP($A129,Questions!$A$2:$X$333,2,0)</f>
        <v>Do you have a dedicated information security staff or office?</v>
      </c>
      <c r="C129" s="205" t="str">
        <f>VLOOKUP($A129,'Institution Evaluation'!$A$56:$K$345,3,0)&amp;""</f>
        <v>Yes</v>
      </c>
      <c r="D129" s="205" t="str">
        <f>VLOOKUP($A129,'Institution Evaluation'!$A$56:$K$345,4,0)&amp;""</f>
        <v/>
      </c>
      <c r="E129" s="211" t="str">
        <f>VLOOKUP($A129,'Institution Evaluation'!$A$56:$K$345,5,0)&amp;""</f>
        <v>Describe your information security office, including size, talents, resources, etc.</v>
      </c>
      <c r="F129" s="214" t="str">
        <f>VLOOKUP($A129,'Institution Evaluation'!$A$56:$K$345,6,0)&amp;""</f>
        <v/>
      </c>
      <c r="G129" s="203" t="str">
        <f>VLOOKUP($A129,'Institution Evaluation'!$A$56:$K$345,7,0)&amp;""</f>
        <v>Yes</v>
      </c>
      <c r="H129" s="204" t="str">
        <f>VLOOKUP($A129,'Institution Evaluation'!$A$56:$K$345,8,0)&amp;""</f>
        <v/>
      </c>
      <c r="I129" s="205" t="str">
        <f>VLOOKUP($A129,'Institution Evaluation'!$A$56:$K$345,9,0)&amp;""</f>
        <v>Minor Importance</v>
      </c>
      <c r="J129" s="252" t="str">
        <f>VLOOKUP($A129,'Institution Evaluation'!$A$56:$K$345,10,0)&amp;""</f>
        <v/>
      </c>
      <c r="K129" s="206" t="str">
        <f>IF(VLOOKUP($A129,'Institution Evaluation'!$A$56:$K$345,10,0)=TRUE,'Auto Responses'!$J$3,"")</f>
        <v/>
      </c>
      <c r="L129" s="58"/>
      <c r="M129" s="58"/>
      <c r="N129" s="58"/>
      <c r="O129" s="58"/>
      <c r="P129" s="58"/>
      <c r="Q129" s="58"/>
      <c r="R129" s="58"/>
      <c r="S129" s="58"/>
      <c r="T129" s="58"/>
      <c r="U129" s="58"/>
      <c r="V129" s="58"/>
      <c r="W129" s="58"/>
      <c r="X129" s="58"/>
      <c r="Y129" s="58"/>
      <c r="Z129" s="58"/>
    </row>
    <row r="130" spans="1:26" ht="15.75" customHeight="1" x14ac:dyDescent="0.2">
      <c r="A130" s="18" t="str">
        <f>VLOOKUP(LEFT($A131,4),'Auto Responses'!$N$4:$O$38,2,0)&amp;""</f>
        <v xml:space="preserve"> Required Questions</v>
      </c>
      <c r="B130" s="40"/>
      <c r="C130" s="41"/>
      <c r="D130" s="41"/>
      <c r="E130" s="210"/>
      <c r="F130" s="198" t="s">
        <v>627</v>
      </c>
      <c r="G130" s="207" t="s">
        <v>622</v>
      </c>
      <c r="H130" s="207" t="s">
        <v>623</v>
      </c>
      <c r="I130" s="207" t="s">
        <v>624</v>
      </c>
      <c r="J130" s="207" t="s">
        <v>625</v>
      </c>
      <c r="K130" s="41"/>
      <c r="L130" s="2"/>
      <c r="M130" s="2"/>
      <c r="N130" s="2"/>
      <c r="O130" s="2"/>
      <c r="P130" s="2"/>
      <c r="Q130" s="2"/>
      <c r="R130" s="2"/>
      <c r="S130" s="2"/>
      <c r="T130" s="2"/>
      <c r="U130" s="2"/>
      <c r="V130" s="2"/>
      <c r="W130" s="2"/>
      <c r="X130" s="2"/>
      <c r="Y130" s="2"/>
      <c r="Z130" s="2"/>
    </row>
    <row r="131" spans="1:26" ht="15.75" customHeight="1" x14ac:dyDescent="0.2">
      <c r="A131" s="34" t="s">
        <v>37</v>
      </c>
      <c r="B131" s="43" t="str">
        <f>VLOOKUP($A131,Questions!$A$2:$X$333,2,0)</f>
        <v>Does your solution have AI features, or are there plans to implement AI features in the next 12 months?</v>
      </c>
      <c r="C131" s="205" t="str">
        <f>VLOOKUP($A131,'Institution Evaluation'!$A$56:$K$345,3,0)&amp;""</f>
        <v>Yes</v>
      </c>
      <c r="D131" s="205" t="str">
        <f>VLOOKUP($A131,'Institution Evaluation'!$A$56:$K$345,4,0)&amp;""</f>
        <v>In some cases, AI features are being implemented but has not been fully integrated into to the service offering.</v>
      </c>
      <c r="E131" s="211" t="str">
        <f>VLOOKUP($A131,'Institution Evaluation'!$A$56:$K$345,5,0)&amp;""</f>
        <v>DO complete the Artificial Intelligence (AI) worksheet</v>
      </c>
      <c r="F131" s="214" t="str">
        <f>VLOOKUP($A131,'Institution Evaluation'!$A$56:$K$345,6,0)&amp;""</f>
        <v/>
      </c>
      <c r="G131" s="203" t="str">
        <f>VLOOKUP($A131,'Institution Evaluation'!$A$56:$K$345,7,0)&amp;""</f>
        <v>Not scored</v>
      </c>
      <c r="H131" s="204" t="str">
        <f>VLOOKUP($A131,'Institution Evaluation'!$A$56:$K$345,8,0)&amp;""</f>
        <v/>
      </c>
      <c r="I131" s="205" t="str">
        <f>VLOOKUP($A131,'Institution Evaluation'!$A$56:$K$345,9,0)&amp;""</f>
        <v/>
      </c>
      <c r="J131" s="252" t="str">
        <f>VLOOKUP($A131,'Institution Evaluation'!$A$56:$K$345,10,0)&amp;""</f>
        <v/>
      </c>
      <c r="K131" s="206" t="str">
        <f>IF(VLOOKUP($A131,'Institution Evaluation'!$A$56:$K$345,10,0)=TRUE,'Auto Responses'!$J$3,"")</f>
        <v/>
      </c>
      <c r="L131" s="58"/>
      <c r="M131" s="58"/>
      <c r="N131" s="58"/>
      <c r="O131" s="58"/>
      <c r="P131" s="58"/>
      <c r="Q131" s="58"/>
      <c r="R131" s="58"/>
      <c r="S131" s="58"/>
      <c r="T131" s="58"/>
      <c r="U131" s="58"/>
      <c r="V131" s="58"/>
      <c r="W131" s="58"/>
      <c r="X131" s="58"/>
      <c r="Y131" s="58"/>
      <c r="Z131" s="58"/>
    </row>
    <row r="132" spans="1:26" ht="15.75" customHeight="1" x14ac:dyDescent="0.2">
      <c r="A132" s="34" t="s">
        <v>39</v>
      </c>
      <c r="B132" s="43" t="str">
        <f>VLOOKUP($A132,Questions!$A$2:$X$333,2,0)</f>
        <v>Does your solution process protected health information (PHI) or any data covered by the Health Insurance Portability and Accountability Act (HIPAA)?</v>
      </c>
      <c r="C132" s="205" t="str">
        <f>VLOOKUP($A132,'Institution Evaluation'!$A$56:$K$345,3,0)&amp;""</f>
        <v>No</v>
      </c>
      <c r="D132" s="205" t="str">
        <f>VLOOKUP($A132,'Institution Evaluation'!$A$56:$K$345,4,0)&amp;""</f>
        <v/>
      </c>
      <c r="E132" s="211" t="str">
        <f>VLOOKUP($A132,'Institution Evaluation'!$A$56:$K$345,5,0)&amp;""</f>
        <v>DO NOT complete the HIPAA section in the Case-Specific worksheet</v>
      </c>
      <c r="F132" s="214" t="str">
        <f>VLOOKUP($A132,'Institution Evaluation'!$A$56:$K$345,6,0)&amp;""</f>
        <v/>
      </c>
      <c r="G132" s="203" t="str">
        <f>VLOOKUP($A132,'Institution Evaluation'!$A$56:$K$345,7,0)&amp;""</f>
        <v>Not scored</v>
      </c>
      <c r="H132" s="204" t="str">
        <f>VLOOKUP($A132,'Institution Evaluation'!$A$56:$K$345,8,0)&amp;""</f>
        <v/>
      </c>
      <c r="I132" s="205" t="str">
        <f>VLOOKUP($A132,'Institution Evaluation'!$A$56:$K$345,9,0)&amp;""</f>
        <v/>
      </c>
      <c r="J132" s="252" t="str">
        <f>VLOOKUP($A132,'Institution Evaluation'!$A$56:$K$345,10,0)&amp;""</f>
        <v/>
      </c>
      <c r="K132" s="206" t="str">
        <f>IF(VLOOKUP($A132,'Institution Evaluation'!$A$56:$K$345,10,0)=TRUE,'Auto Responses'!$J$3,"")</f>
        <v/>
      </c>
      <c r="L132" s="58"/>
      <c r="M132" s="58"/>
      <c r="N132" s="58"/>
      <c r="O132" s="58"/>
      <c r="P132" s="58"/>
      <c r="Q132" s="58"/>
      <c r="R132" s="58"/>
      <c r="S132" s="58"/>
      <c r="T132" s="58"/>
      <c r="U132" s="58"/>
      <c r="V132" s="58"/>
      <c r="W132" s="58"/>
      <c r="X132" s="58"/>
      <c r="Y132" s="58"/>
      <c r="Z132" s="58"/>
    </row>
    <row r="133" spans="1:26" ht="15.75" customHeight="1" x14ac:dyDescent="0.2">
      <c r="A133" s="34" t="s">
        <v>41</v>
      </c>
      <c r="B133" s="43" t="str">
        <f>VLOOKUP($A133,Questions!$A$2:$X$333,2,0)</f>
        <v>Is the solution designed to process, store, or transmit credit card information?</v>
      </c>
      <c r="C133" s="205" t="str">
        <f>VLOOKUP($A133,'Institution Evaluation'!$A$56:$K$345,3,0)&amp;""</f>
        <v>No</v>
      </c>
      <c r="D133" s="205" t="str">
        <f>VLOOKUP($A133,'Institution Evaluation'!$A$56:$K$345,4,0)&amp;""</f>
        <v/>
      </c>
      <c r="E133" s="211" t="str">
        <f>VLOOKUP($A133,'Institution Evaluation'!$A$56:$K$345,5,0)&amp;""</f>
        <v>DO NOT complete the PCI-DSS section in the Case-Specific worksheet</v>
      </c>
      <c r="F133" s="214" t="str">
        <f>VLOOKUP($A133,'Institution Evaluation'!$A$56:$K$345,6,0)&amp;""</f>
        <v/>
      </c>
      <c r="G133" s="203" t="str">
        <f>VLOOKUP($A133,'Institution Evaluation'!$A$56:$K$345,7,0)&amp;""</f>
        <v>Not scored</v>
      </c>
      <c r="H133" s="204" t="str">
        <f>VLOOKUP($A133,'Institution Evaluation'!$A$56:$K$345,8,0)&amp;""</f>
        <v/>
      </c>
      <c r="I133" s="205" t="str">
        <f>VLOOKUP($A133,'Institution Evaluation'!$A$56:$K$345,9,0)&amp;""</f>
        <v/>
      </c>
      <c r="J133" s="252" t="str">
        <f>VLOOKUP($A133,'Institution Evaluation'!$A$56:$K$345,10,0)&amp;""</f>
        <v/>
      </c>
      <c r="K133" s="206" t="str">
        <f>IF(VLOOKUP($A133,'Institution Evaluation'!$A$56:$K$345,10,0)=TRUE,'Auto Responses'!$J$3,"")</f>
        <v/>
      </c>
      <c r="L133" s="58"/>
      <c r="M133" s="58"/>
      <c r="N133" s="58"/>
      <c r="O133" s="58"/>
      <c r="P133" s="58"/>
      <c r="Q133" s="58"/>
      <c r="R133" s="58"/>
      <c r="S133" s="58"/>
      <c r="T133" s="58"/>
      <c r="U133" s="58"/>
      <c r="V133" s="58"/>
      <c r="W133" s="58"/>
      <c r="X133" s="58"/>
      <c r="Y133" s="58"/>
      <c r="Z133" s="58"/>
    </row>
    <row r="134" spans="1:26" ht="15.75" customHeight="1" x14ac:dyDescent="0.2">
      <c r="A134" s="34" t="s">
        <v>43</v>
      </c>
      <c r="B134" s="43" t="str">
        <f>VLOOKUP($A134,Questions!$A$2:$X$333,2,0)</f>
        <v>Does your solution have access to personal or institutional data?</v>
      </c>
      <c r="C134" s="205" t="str">
        <f>VLOOKUP($A134,'Institution Evaluation'!$A$56:$K$345,3,0)&amp;""</f>
        <v>Yes</v>
      </c>
      <c r="D134" s="205" t="str">
        <f>VLOOKUP($A134,'Institution Evaluation'!$A$56:$K$345,4,0)&amp;""</f>
        <v/>
      </c>
      <c r="E134" s="211" t="str">
        <f>VLOOKUP($A134,'Institution Evaluation'!$A$56:$K$345,5,0)&amp;""</f>
        <v>DO complete the Privacy tab</v>
      </c>
      <c r="F134" s="214" t="str">
        <f>VLOOKUP($A134,'Institution Evaluation'!$A$56:$K$345,6,0)&amp;""</f>
        <v/>
      </c>
      <c r="G134" s="203" t="str">
        <f>VLOOKUP($A134,'Institution Evaluation'!$A$56:$K$345,7,0)&amp;""</f>
        <v>Not scored</v>
      </c>
      <c r="H134" s="204" t="str">
        <f>VLOOKUP($A134,'Institution Evaluation'!$A$56:$K$345,8,0)&amp;""</f>
        <v/>
      </c>
      <c r="I134" s="205" t="str">
        <f>VLOOKUP($A134,'Institution Evaluation'!$A$56:$K$345,9,0)&amp;""</f>
        <v/>
      </c>
      <c r="J134" s="252" t="str">
        <f>VLOOKUP($A134,'Institution Evaluation'!$A$56:$K$345,10,0)&amp;""</f>
        <v/>
      </c>
      <c r="K134" s="206" t="str">
        <f>IF(VLOOKUP($A134,'Institution Evaluation'!$A$56:$K$345,10,0)=TRUE,'Auto Responses'!$J$3,"")</f>
        <v/>
      </c>
      <c r="L134" s="58"/>
      <c r="M134" s="58"/>
      <c r="N134" s="58"/>
      <c r="O134" s="58"/>
      <c r="P134" s="58"/>
      <c r="Q134" s="58"/>
      <c r="R134" s="58"/>
      <c r="S134" s="58"/>
      <c r="T134" s="58"/>
      <c r="U134" s="58"/>
      <c r="V134" s="58"/>
      <c r="W134" s="58"/>
      <c r="X134" s="58"/>
      <c r="Y134" s="58"/>
      <c r="Z134" s="58"/>
    </row>
    <row r="135" spans="1:26" ht="15.75" customHeight="1" x14ac:dyDescent="0.2">
      <c r="A135" s="18" t="str">
        <f>VLOOKUP(LEFT($A136,4),'Auto Responses'!$N$4:$O$38,2,0)&amp;""</f>
        <v xml:space="preserve"> Documentation</v>
      </c>
      <c r="B135" s="40"/>
      <c r="C135" s="41"/>
      <c r="D135" s="41"/>
      <c r="E135" s="210"/>
      <c r="F135" s="198" t="s">
        <v>627</v>
      </c>
      <c r="G135" s="207" t="s">
        <v>622</v>
      </c>
      <c r="H135" s="207" t="s">
        <v>623</v>
      </c>
      <c r="I135" s="207" t="s">
        <v>624</v>
      </c>
      <c r="J135" s="207" t="s">
        <v>625</v>
      </c>
      <c r="K135" s="41"/>
      <c r="L135" s="2"/>
      <c r="M135" s="2"/>
      <c r="N135" s="2"/>
      <c r="O135" s="2"/>
      <c r="P135" s="2"/>
      <c r="Q135" s="2"/>
      <c r="R135" s="2"/>
      <c r="S135" s="2"/>
      <c r="T135" s="2"/>
      <c r="U135" s="2"/>
      <c r="V135" s="2"/>
      <c r="W135" s="2"/>
      <c r="X135" s="2"/>
      <c r="Y135" s="2"/>
      <c r="Z135" s="2"/>
    </row>
    <row r="136" spans="1:26" ht="15.75" customHeight="1" x14ac:dyDescent="0.2">
      <c r="A136" s="34" t="s">
        <v>47</v>
      </c>
      <c r="B136" s="43" t="str">
        <f>VLOOKUP($A136,Questions!$A$2:$X$333,2,0)</f>
        <v>Do you have a well-documented business continuity plan (BCP), with a clear owner, that is tested annually?*</v>
      </c>
      <c r="C136" s="205" t="str">
        <f>VLOOKUP($A136,'Institution Evaluation'!$A$56:$K$345,3,0)&amp;""</f>
        <v>Yes</v>
      </c>
      <c r="D136" s="205" t="str">
        <f>VLOOKUP($A136,'Institution Evaluation'!$A$56:$K$345,4,0)&amp;""</f>
        <v xml:space="preserve">Leepfrog maintains a detailed Business Continuity plan. The "Recovery Point Objective" (RPO) is 24 hours, which provides an objective to include in the recovery all client data that had been entered into CourseLeaf more than 24 hours before the event. The "Recovery Time Objective" (RTO) is 24 hours, which provides the objective to have the disaster recovery sites deployed within 24 hours of an event. </v>
      </c>
      <c r="E136" s="211" t="str">
        <f>VLOOKUP($A136,'Institution Evaluation'!$A$56:$K$345,5,0)&amp;""</f>
        <v/>
      </c>
      <c r="F136" s="214" t="str">
        <f>VLOOKUP($A136,'Institution Evaluation'!$A$56:$K$345,6,0)&amp;""</f>
        <v/>
      </c>
      <c r="G136" s="203" t="str">
        <f>VLOOKUP($A136,'Institution Evaluation'!$A$56:$K$345,7,0)&amp;""</f>
        <v>Yes</v>
      </c>
      <c r="H136" s="204" t="str">
        <f>VLOOKUP($A136,'Institution Evaluation'!$A$56:$K$345,8,0)&amp;""</f>
        <v/>
      </c>
      <c r="I136" s="205" t="str">
        <f>VLOOKUP($A136,'Institution Evaluation'!$A$56:$K$345,9,0)&amp;""</f>
        <v>Critical Importance</v>
      </c>
      <c r="J136" s="252" t="str">
        <f>VLOOKUP($A136,'Institution Evaluation'!$A$56:$K$345,10,0)&amp;""</f>
        <v/>
      </c>
      <c r="K136" s="206" t="str">
        <f>IF(VLOOKUP($A136,'Institution Evaluation'!$A$56:$K$345,10,0)=TRUE,'Auto Responses'!$J$3,"")</f>
        <v/>
      </c>
      <c r="L136" s="58"/>
      <c r="M136" s="58"/>
      <c r="N136" s="58"/>
      <c r="O136" s="58"/>
      <c r="P136" s="58"/>
      <c r="Q136" s="58"/>
      <c r="R136" s="58"/>
      <c r="S136" s="58"/>
      <c r="T136" s="58"/>
      <c r="U136" s="58"/>
      <c r="V136" s="58"/>
      <c r="W136" s="58"/>
      <c r="X136" s="58"/>
      <c r="Y136" s="58"/>
      <c r="Z136" s="58"/>
    </row>
    <row r="137" spans="1:26" ht="15.75" customHeight="1" x14ac:dyDescent="0.2">
      <c r="A137" s="34" t="s">
        <v>51</v>
      </c>
      <c r="B137" s="43" t="str">
        <f>VLOOKUP($A137,Questions!$A$2:$X$333,2,0)</f>
        <v>Have you undergone a SSAE 18/SOC 2 audit?</v>
      </c>
      <c r="C137" s="205" t="str">
        <f>VLOOKUP($A137,'Institution Evaluation'!$A$56:$K$345,3,0)&amp;""</f>
        <v>No</v>
      </c>
      <c r="D137" s="205" t="str">
        <f>VLOOKUP($A137,'Institution Evaluation'!$A$56:$K$345,4,0)&amp;""</f>
        <v>detail tx-ramp and internal / external security assessments</v>
      </c>
      <c r="E137" s="211" t="str">
        <f>VLOOKUP($A137,'Institution Evaluation'!$A$56:$K$345,5,0)&amp;""</f>
        <v>Describe any plans to undergo a SSAE 18 audit.</v>
      </c>
      <c r="F137" s="214" t="str">
        <f>VLOOKUP($A137,'Institution Evaluation'!$A$56:$K$345,6,0)&amp;""</f>
        <v/>
      </c>
      <c r="G137" s="203" t="str">
        <f>VLOOKUP($A137,'Institution Evaluation'!$A$56:$K$345,7,0)&amp;""</f>
        <v>Yes</v>
      </c>
      <c r="H137" s="204" t="str">
        <f>VLOOKUP($A137,'Institution Evaluation'!$A$56:$K$345,8,0)&amp;""</f>
        <v/>
      </c>
      <c r="I137" s="205" t="str">
        <f>VLOOKUP($A137,'Institution Evaluation'!$A$56:$K$345,9,0)&amp;""</f>
        <v>Standard Importance</v>
      </c>
      <c r="J137" s="252" t="str">
        <f>VLOOKUP($A137,'Institution Evaluation'!$A$56:$K$345,10,0)&amp;""</f>
        <v/>
      </c>
      <c r="K137" s="206" t="str">
        <f>IF(VLOOKUP($A137,'Institution Evaluation'!$A$56:$K$345,10,0)=TRUE,'Auto Responses'!$J$3,"")</f>
        <v/>
      </c>
      <c r="L137" s="58"/>
      <c r="M137" s="58"/>
      <c r="N137" s="58"/>
      <c r="O137" s="58"/>
      <c r="P137" s="58"/>
      <c r="Q137" s="58"/>
      <c r="R137" s="58"/>
      <c r="S137" s="58"/>
      <c r="T137" s="58"/>
      <c r="U137" s="58"/>
      <c r="V137" s="58"/>
      <c r="W137" s="58"/>
      <c r="X137" s="58"/>
      <c r="Y137" s="58"/>
      <c r="Z137" s="58"/>
    </row>
    <row r="138" spans="1:26" ht="15.75" customHeight="1" x14ac:dyDescent="0.2">
      <c r="A138" s="34" t="s">
        <v>53</v>
      </c>
      <c r="B138" s="43" t="str">
        <f>VLOOKUP($A138,Questions!$A$2:$X$333,2,0)</f>
        <v>Do you conform with a specific industry standard security framework (e.g., NIST Cybersecurity Framework, CIS Controls, ISO 27001, etc.)?</v>
      </c>
      <c r="C138" s="205" t="str">
        <f>VLOOKUP($A138,'Institution Evaluation'!$A$56:$K$345,3,0)&amp;""</f>
        <v>No</v>
      </c>
      <c r="D138" s="205" t="str">
        <f>VLOOKUP($A138,'Institution Evaluation'!$A$56:$K$345,4,0)&amp;""</f>
        <v xml:space="preserve">Leepfrog’s INFOSEC policies are based on reviews of several standards. Leepfrog maintains a set of internal security standards for its web solutions, including centralizing, where possible, defenses against the vulnerabilities and types of attacks listed in the OWASP Top 10 and SANS Top 20 list.
CourseLeaf is hosted on Amazon Web Services. Leepfrog performs internal audits in accordance with appropriate industry security standards and takes all appropriate actions to safeguard appropriate control procedures used. Amazon AWS maintains hosting environment data protections. More information can be found at https://aws.amazon.com. AWS obtains independent attestation by third-party auditors to validate its alignment with the ISO 27001 standard. The AWS ISO 27001 certification can be viewed and downloaded at https://docs.aws.amazon.com/aws-technical-content/latest/aws-overview/security-and-compliance.html  </v>
      </c>
      <c r="E138" s="211" t="str">
        <f>VLOOKUP($A138,'Institution Evaluation'!$A$56:$K$345,5,0)&amp;""</f>
        <v>Describe any plans to conform to an industry standard security framework.</v>
      </c>
      <c r="F138" s="214" t="str">
        <f>VLOOKUP($A138,'Institution Evaluation'!$A$56:$K$345,6,0)&amp;""</f>
        <v/>
      </c>
      <c r="G138" s="203" t="str">
        <f>VLOOKUP($A138,'Institution Evaluation'!$A$56:$K$345,7,0)&amp;""</f>
        <v>Yes</v>
      </c>
      <c r="H138" s="204" t="str">
        <f>VLOOKUP($A138,'Institution Evaluation'!$A$56:$K$345,8,0)&amp;""</f>
        <v/>
      </c>
      <c r="I138" s="205" t="str">
        <f>VLOOKUP($A138,'Institution Evaluation'!$A$56:$K$345,9,0)&amp;""</f>
        <v>Standard Importance</v>
      </c>
      <c r="J138" s="252" t="str">
        <f>VLOOKUP($A138,'Institution Evaluation'!$A$56:$K$345,10,0)&amp;""</f>
        <v/>
      </c>
      <c r="K138" s="206" t="str">
        <f>IF(VLOOKUP($A138,'Institution Evaluation'!$A$56:$K$345,10,0)=TRUE,'Auto Responses'!$J$3,"")</f>
        <v/>
      </c>
      <c r="L138" s="58"/>
      <c r="M138" s="58"/>
      <c r="N138" s="58"/>
      <c r="O138" s="58"/>
      <c r="P138" s="58"/>
      <c r="Q138" s="58"/>
      <c r="R138" s="58"/>
      <c r="S138" s="58"/>
      <c r="T138" s="58"/>
      <c r="U138" s="58"/>
      <c r="V138" s="58"/>
      <c r="W138" s="58"/>
      <c r="X138" s="58"/>
      <c r="Y138" s="58"/>
      <c r="Z138" s="58"/>
    </row>
    <row r="139" spans="1:26" ht="15.75" customHeight="1" x14ac:dyDescent="0.2">
      <c r="A139" s="34" t="s">
        <v>55</v>
      </c>
      <c r="B139" s="43" t="str">
        <f>VLOOKUP($A139,Questions!$A$2:$X$333,2,0)</f>
        <v>Can you provide overall system and/or application architecture diagrams, including a full description of the data flow for all components of the system?</v>
      </c>
      <c r="C139" s="205" t="str">
        <f>VLOOKUP($A139,'Institution Evaluation'!$A$56:$K$345,3,0)&amp;""</f>
        <v>Yes</v>
      </c>
      <c r="D139" s="205" t="str">
        <f>VLOOKUP($A139,'Institution Evaluation'!$A$56:$K$345,4,0)&amp;""</f>
        <v>See Courseleaf Data Flow Diagram (need to attach)</v>
      </c>
      <c r="E139" s="211" t="str">
        <f>VLOOKUP($A139,'Institution Evaluation'!$A$56:$K$345,5,0)&amp;""</f>
        <v>Provide your diagrams (or a valid link to it) upon submission.</v>
      </c>
      <c r="F139" s="214" t="str">
        <f>VLOOKUP($A139,'Institution Evaluation'!$A$56:$K$345,6,0)&amp;""</f>
        <v/>
      </c>
      <c r="G139" s="203" t="str">
        <f>VLOOKUP($A139,'Institution Evaluation'!$A$56:$K$345,7,0)&amp;""</f>
        <v>Yes</v>
      </c>
      <c r="H139" s="204" t="str">
        <f>VLOOKUP($A139,'Institution Evaluation'!$A$56:$K$345,8,0)&amp;""</f>
        <v/>
      </c>
      <c r="I139" s="205" t="str">
        <f>VLOOKUP($A139,'Institution Evaluation'!$A$56:$K$345,9,0)&amp;""</f>
        <v>Standard Importance</v>
      </c>
      <c r="J139" s="252" t="str">
        <f>VLOOKUP($A139,'Institution Evaluation'!$A$56:$K$345,10,0)&amp;""</f>
        <v/>
      </c>
      <c r="K139" s="206" t="str">
        <f>IF(VLOOKUP($A139,'Institution Evaluation'!$A$56:$K$345,10,0)=TRUE,'Auto Responses'!$J$3,"")</f>
        <v/>
      </c>
      <c r="L139" s="58"/>
      <c r="M139" s="58"/>
      <c r="N139" s="58"/>
      <c r="O139" s="58"/>
      <c r="P139" s="58"/>
      <c r="Q139" s="58"/>
      <c r="R139" s="58"/>
      <c r="S139" s="58"/>
      <c r="T139" s="58"/>
      <c r="U139" s="58"/>
      <c r="V139" s="58"/>
      <c r="W139" s="58"/>
      <c r="X139" s="58"/>
      <c r="Y139" s="58"/>
      <c r="Z139" s="58"/>
    </row>
    <row r="140" spans="1:26" ht="15.75" customHeight="1" x14ac:dyDescent="0.2">
      <c r="A140" s="34" t="s">
        <v>57</v>
      </c>
      <c r="B140" s="43" t="str">
        <f>VLOOKUP($A140,Questions!$A$2:$X$333,2,0)</f>
        <v>Does your organization have a data privacy policy?</v>
      </c>
      <c r="C140" s="205" t="str">
        <f>VLOOKUP($A140,'Institution Evaluation'!$A$56:$K$345,3,0)&amp;""</f>
        <v>Yes</v>
      </c>
      <c r="D140" s="205" t="str">
        <f>VLOOKUP($A140,'Institution Evaluation'!$A$56:$K$345,4,0)&amp;""</f>
        <v>Leepfrog maintains a detailed Data Privacy Policy. Security standards are set by Leepfrog's senior application managers under the direction of the senior systems and security administrator. Leepfrog holds personal data in strict confidence. https://www.leepfrog.com/privacy/</v>
      </c>
      <c r="E140" s="211" t="str">
        <f>VLOOKUP($A140,'Institution Evaluation'!$A$56:$K$345,5,0)&amp;""</f>
        <v>Provide your data privacy document (or a valid link to it) upon submission.</v>
      </c>
      <c r="F140" s="214" t="str">
        <f>VLOOKUP($A140,'Institution Evaluation'!$A$56:$K$345,6,0)&amp;""</f>
        <v/>
      </c>
      <c r="G140" s="203" t="str">
        <f>VLOOKUP($A140,'Institution Evaluation'!$A$56:$K$345,7,0)&amp;""</f>
        <v>Yes</v>
      </c>
      <c r="H140" s="204" t="str">
        <f>VLOOKUP($A140,'Institution Evaluation'!$A$56:$K$345,8,0)&amp;""</f>
        <v/>
      </c>
      <c r="I140" s="205" t="str">
        <f>VLOOKUP($A140,'Institution Evaluation'!$A$56:$K$345,9,0)&amp;""</f>
        <v>Standard Importance</v>
      </c>
      <c r="J140" s="252" t="str">
        <f>VLOOKUP($A140,'Institution Evaluation'!$A$56:$K$345,10,0)&amp;""</f>
        <v/>
      </c>
      <c r="K140" s="206" t="str">
        <f>IF(VLOOKUP($A140,'Institution Evaluation'!$A$56:$K$345,10,0)=TRUE,'Auto Responses'!$J$3,"")</f>
        <v/>
      </c>
      <c r="L140" s="58"/>
      <c r="M140" s="58"/>
      <c r="N140" s="58"/>
      <c r="O140" s="58"/>
      <c r="P140" s="58"/>
      <c r="Q140" s="58"/>
      <c r="R140" s="58"/>
      <c r="S140" s="58"/>
      <c r="T140" s="58"/>
      <c r="U140" s="58"/>
      <c r="V140" s="58"/>
      <c r="W140" s="58"/>
      <c r="X140" s="58"/>
      <c r="Y140" s="58"/>
      <c r="Z140" s="58"/>
    </row>
    <row r="141" spans="1:26" ht="15.75" customHeight="1" x14ac:dyDescent="0.2">
      <c r="A141" s="34" t="s">
        <v>59</v>
      </c>
      <c r="B141" s="43" t="str">
        <f>VLOOKUP($A141,Questions!$A$2:$X$333,2,0)</f>
        <v>Do you have a documented, and currently implemented, employee onboarding and offboarding policy?</v>
      </c>
      <c r="C141" s="205" t="str">
        <f>VLOOKUP($A141,'Institution Evaluation'!$A$56:$K$345,3,0)&amp;""</f>
        <v>Yes</v>
      </c>
      <c r="D141" s="205" t="str">
        <f>VLOOKUP($A141,'Institution Evaluation'!$A$56:$K$345,4,0)&amp;""</f>
        <v>Employees follow our internal onboarding and offboarding policy. Leepfrog employs a formal process for educating staff about cybersecurity and corporate policies and procedures for working with information technology. Leepfrog requires mandatory annual security training for all employees. This includes both an online training session as well as an in-person question and answer to ensure employee comprehension. Leepfrog requires background checks on all new hires and has extensive practices in place to secure the information assets of our clients. Privileged user account access is reviewed on an ongoing basis, at least annually.</v>
      </c>
      <c r="E141" s="211" t="str">
        <f>VLOOKUP($A141,'Institution Evaluation'!$A$56:$K$345,5,0)&amp;""</f>
        <v>Provide a reference to your employee onboarding and offboarding policy and supporting documentation or submit it along with this fully populated HECVAT.</v>
      </c>
      <c r="F141" s="214" t="str">
        <f>VLOOKUP($A141,'Institution Evaluation'!$A$56:$K$345,6,0)&amp;""</f>
        <v/>
      </c>
      <c r="G141" s="203" t="str">
        <f>VLOOKUP($A141,'Institution Evaluation'!$A$56:$K$345,7,0)&amp;""</f>
        <v>Yes</v>
      </c>
      <c r="H141" s="204" t="str">
        <f>VLOOKUP($A141,'Institution Evaluation'!$A$56:$K$345,8,0)&amp;""</f>
        <v/>
      </c>
      <c r="I141" s="205" t="str">
        <f>VLOOKUP($A141,'Institution Evaluation'!$A$56:$K$345,9,0)&amp;""</f>
        <v>Standard Importance</v>
      </c>
      <c r="J141" s="252" t="str">
        <f>VLOOKUP($A141,'Institution Evaluation'!$A$56:$K$345,10,0)&amp;""</f>
        <v/>
      </c>
      <c r="K141" s="206" t="str">
        <f>IF(VLOOKUP($A141,'Institution Evaluation'!$A$56:$K$345,10,0)=TRUE,'Auto Responses'!$J$3,"")</f>
        <v/>
      </c>
      <c r="L141" s="58"/>
      <c r="M141" s="58"/>
      <c r="N141" s="58"/>
      <c r="O141" s="58"/>
      <c r="P141" s="58"/>
      <c r="Q141" s="58"/>
      <c r="R141" s="58"/>
      <c r="S141" s="58"/>
      <c r="T141" s="58"/>
      <c r="U141" s="58"/>
      <c r="V141" s="58"/>
      <c r="W141" s="58"/>
      <c r="X141" s="58"/>
      <c r="Y141" s="58"/>
      <c r="Z141" s="58"/>
    </row>
    <row r="142" spans="1:26" ht="15.75" customHeight="1" x14ac:dyDescent="0.2">
      <c r="A142" s="18" t="str">
        <f>VLOOKUP(LEFT($A143,4),'Auto Responses'!$N$4:$O$38,2,0)&amp;""</f>
        <v xml:space="preserve"> IT Accessibility</v>
      </c>
      <c r="B142" s="40"/>
      <c r="C142" s="41"/>
      <c r="D142" s="41"/>
      <c r="E142" s="210"/>
      <c r="F142" s="198" t="s">
        <v>627</v>
      </c>
      <c r="G142" s="207" t="s">
        <v>622</v>
      </c>
      <c r="H142" s="207" t="s">
        <v>623</v>
      </c>
      <c r="I142" s="207" t="s">
        <v>624</v>
      </c>
      <c r="J142" s="207" t="s">
        <v>625</v>
      </c>
      <c r="K142" s="41"/>
      <c r="L142" s="2"/>
      <c r="M142" s="2"/>
      <c r="N142" s="2"/>
      <c r="O142" s="2"/>
      <c r="P142" s="2"/>
      <c r="Q142" s="2"/>
      <c r="R142" s="2"/>
      <c r="S142" s="2"/>
      <c r="T142" s="2"/>
      <c r="U142" s="2"/>
      <c r="V142" s="2"/>
      <c r="W142" s="2"/>
      <c r="X142" s="2"/>
      <c r="Y142" s="2"/>
      <c r="Z142" s="2"/>
    </row>
    <row r="143" spans="1:26" ht="15.75" customHeight="1" x14ac:dyDescent="0.2">
      <c r="A143" s="34" t="s">
        <v>317</v>
      </c>
      <c r="B143" s="43" t="str">
        <f>VLOOKUP($A143,Questions!$A$2:$X$333,2,0)</f>
        <v>Web Link to Accessibility Statement or VPAT</v>
      </c>
      <c r="C143" s="253" t="str">
        <f>VLOOKUP($A143,'Institution Evaluation'!$A$56:$K$345,3,0)&amp;""</f>
        <v xml:space="preserve"> https://www.courseleaf.com/hecvat-vpat/ </v>
      </c>
      <c r="D143" s="205" t="str">
        <f>VLOOKUP($A143,'Institution Evaluation'!$A$56:$K$345,4,0)&amp;""</f>
        <v>This question does not apply.</v>
      </c>
      <c r="E143" s="211" t="str">
        <f>VLOOKUP($A143,'Institution Evaluation'!$A$56:$K$345,5,0)&amp;""</f>
        <v>Based on the response to REQU-02 on the "START HERE" tab, this question does not apply to this product or service.</v>
      </c>
      <c r="F143" s="214" t="str">
        <f>VLOOKUP($A143,'Institution Evaluation'!$A$56:$K$345,6,0)&amp;""</f>
        <v/>
      </c>
      <c r="G143" s="203" t="str">
        <f>VLOOKUP($A143,'Institution Evaluation'!$A$56:$K$345,7,0)&amp;""</f>
        <v>Not scored</v>
      </c>
      <c r="H143" s="204" t="str">
        <f>VLOOKUP($A143,'Institution Evaluation'!$A$56:$K$345,8,0)&amp;""</f>
        <v/>
      </c>
      <c r="I143" s="205" t="str">
        <f>VLOOKUP($A143,'Institution Evaluation'!$A$56:$K$345,9,0)&amp;""</f>
        <v/>
      </c>
      <c r="J143" s="252" t="str">
        <f>VLOOKUP($A143,'Institution Evaluation'!$A$56:$K$345,10,0)&amp;""</f>
        <v/>
      </c>
      <c r="K143" s="206" t="str">
        <f>IF(VLOOKUP($A143,'Institution Evaluation'!$A$56:$K$345,10,0)=TRUE,'Auto Responses'!$J$3,"")</f>
        <v/>
      </c>
      <c r="L143" s="58"/>
      <c r="M143" s="58"/>
      <c r="N143" s="58"/>
      <c r="O143" s="58"/>
      <c r="P143" s="58"/>
      <c r="Q143" s="58"/>
      <c r="R143" s="58"/>
      <c r="S143" s="58"/>
      <c r="T143" s="58"/>
      <c r="U143" s="58"/>
      <c r="V143" s="58"/>
      <c r="W143" s="58"/>
      <c r="X143" s="58"/>
      <c r="Y143" s="58"/>
      <c r="Z143" s="58"/>
    </row>
    <row r="144" spans="1:26" ht="15.75" customHeight="1" x14ac:dyDescent="0.2">
      <c r="A144" s="34" t="s">
        <v>321</v>
      </c>
      <c r="B144" s="43" t="str">
        <f>VLOOKUP($A144,Questions!$A$2:$X$333,2,0)</f>
        <v>Will your company agree to meet your stated accessibility standard or WCAG 2.1 AA as part of your contractual agreement for the solution?*</v>
      </c>
      <c r="C144" s="205" t="str">
        <f>VLOOKUP($A144,'Institution Evaluation'!$A$56:$K$345,3,0)&amp;""</f>
        <v>Yes</v>
      </c>
      <c r="D144" s="205" t="str">
        <f>VLOOKUP($A144,'Institution Evaluation'!$A$56:$K$345,4,0)&amp;""</f>
        <v>This question does not apply.</v>
      </c>
      <c r="E144" s="211" t="str">
        <f>VLOOKUP($A144,'Institution Evaluation'!$A$56:$K$345,5,0)&amp;""</f>
        <v>Based on the response to REQU-02 on the "START HERE" tab, this question does not apply to this product or service.</v>
      </c>
      <c r="F144" s="214" t="str">
        <f>VLOOKUP($A144,'Institution Evaluation'!$A$56:$K$345,6,0)&amp;""</f>
        <v/>
      </c>
      <c r="G144" s="203" t="str">
        <f>VLOOKUP($A144,'Institution Evaluation'!$A$56:$K$345,7,0)&amp;""</f>
        <v>Yes</v>
      </c>
      <c r="H144" s="204" t="str">
        <f>VLOOKUP($A144,'Institution Evaluation'!$A$56:$K$345,8,0)&amp;""</f>
        <v/>
      </c>
      <c r="I144" s="205" t="str">
        <f>VLOOKUP($A144,'Institution Evaluation'!$A$56:$K$345,9,0)&amp;""</f>
        <v>Critical Importance</v>
      </c>
      <c r="J144" s="252" t="str">
        <f>VLOOKUP($A144,'Institution Evaluation'!$A$56:$K$345,10,0)&amp;""</f>
        <v/>
      </c>
      <c r="K144" s="206" t="str">
        <f>IF(VLOOKUP($A144,'Institution Evaluation'!$A$56:$K$345,10,0)=TRUE,'Auto Responses'!$J$3,"")</f>
        <v/>
      </c>
      <c r="L144" s="58"/>
      <c r="M144" s="58"/>
      <c r="N144" s="58"/>
      <c r="O144" s="58"/>
      <c r="P144" s="58"/>
      <c r="Q144" s="58"/>
      <c r="R144" s="58"/>
      <c r="S144" s="58"/>
      <c r="T144" s="58"/>
      <c r="U144" s="58"/>
      <c r="V144" s="58"/>
      <c r="W144" s="58"/>
      <c r="X144" s="58"/>
      <c r="Y144" s="58"/>
      <c r="Z144" s="58"/>
    </row>
    <row r="145" spans="1:26" ht="15.75" customHeight="1" x14ac:dyDescent="0.2">
      <c r="A145" s="18" t="str">
        <f>VLOOKUP(LEFT($A146,4),'Auto Responses'!$N$4:$O$38,2,0)&amp;""</f>
        <v xml:space="preserve"> Assessment of Third Parties</v>
      </c>
      <c r="B145" s="40"/>
      <c r="C145" s="41"/>
      <c r="D145" s="41"/>
      <c r="E145" s="210"/>
      <c r="F145" s="198" t="s">
        <v>627</v>
      </c>
      <c r="G145" s="207" t="s">
        <v>622</v>
      </c>
      <c r="H145" s="207" t="s">
        <v>623</v>
      </c>
      <c r="I145" s="207" t="s">
        <v>624</v>
      </c>
      <c r="J145" s="207" t="s">
        <v>625</v>
      </c>
      <c r="K145" s="41"/>
      <c r="L145" s="2"/>
      <c r="M145" s="2"/>
      <c r="N145" s="2"/>
      <c r="O145" s="2"/>
      <c r="P145" s="2"/>
      <c r="Q145" s="2"/>
      <c r="R145" s="2"/>
      <c r="S145" s="2"/>
      <c r="T145" s="2"/>
      <c r="U145" s="2"/>
      <c r="V145" s="2"/>
      <c r="W145" s="2"/>
      <c r="X145" s="2"/>
      <c r="Y145" s="2"/>
      <c r="Z145" s="2"/>
    </row>
    <row r="146" spans="1:26" ht="15.75" customHeight="1" x14ac:dyDescent="0.2">
      <c r="A146" s="34" t="s">
        <v>61</v>
      </c>
      <c r="B146" s="43" t="str">
        <f>VLOOKUP($A146,Questions!$A$2:$X$333,2,0)</f>
        <v>Do you perform security assessments of third-party companies with which you share data (e.g., hosting providers, cloud services, PaaS, IaaS, SaaS)?*</v>
      </c>
      <c r="C146" s="205" t="str">
        <f>VLOOKUP($A146,'Institution Evaluation'!$A$56:$K$345,3,0)&amp;""</f>
        <v>Yes</v>
      </c>
      <c r="D146" s="205" t="str">
        <f>VLOOKUP($A146,'Institution Evaluation'!$A$56:$K$345,4,0)&amp;""</f>
        <v>The third-party we would share institution data with is Amazon Web Services. Amazon is a leader in the field of cloud hosting and we selected them after a thorough review of their compliance documents, security policy documents, market reputation, and their recommendations to us on how to use their services in a secure manner. On an annual basis Leepfrog conducts security assessments of third-party companies which data is shared.</v>
      </c>
      <c r="E146" s="211" t="str">
        <f>VLOOKUP($A146,'Institution Evaluation'!$A$56:$K$345,5,0)&amp;""</f>
        <v>Provide a summary of your practices that assures that the third party will be subject to the appropriate standards regarding security, service recoverability, and confidentiality.</v>
      </c>
      <c r="F146" s="214" t="str">
        <f>VLOOKUP($A146,'Institution Evaluation'!$A$56:$K$345,6,0)&amp;""</f>
        <v/>
      </c>
      <c r="G146" s="203" t="str">
        <f>VLOOKUP($A146,'Institution Evaluation'!$A$56:$K$345,7,0)&amp;""</f>
        <v>Yes</v>
      </c>
      <c r="H146" s="204" t="str">
        <f>VLOOKUP($A146,'Institution Evaluation'!$A$56:$K$345,8,0)&amp;""</f>
        <v/>
      </c>
      <c r="I146" s="205" t="str">
        <f>VLOOKUP($A146,'Institution Evaluation'!$A$56:$K$345,9,0)&amp;""</f>
        <v>Critical Importance</v>
      </c>
      <c r="J146" s="252" t="str">
        <f>VLOOKUP($A146,'Institution Evaluation'!$A$56:$K$345,10,0)&amp;""</f>
        <v/>
      </c>
      <c r="K146" s="206" t="str">
        <f>IF(VLOOKUP($A146,'Institution Evaluation'!$A$56:$K$345,10,0)=TRUE,'Auto Responses'!$J$3,"")</f>
        <v/>
      </c>
      <c r="L146" s="58"/>
      <c r="M146" s="58"/>
      <c r="N146" s="58"/>
      <c r="O146" s="58"/>
      <c r="P146" s="58"/>
      <c r="Q146" s="58"/>
      <c r="R146" s="58"/>
      <c r="S146" s="58"/>
      <c r="T146" s="58"/>
      <c r="U146" s="58"/>
      <c r="V146" s="58"/>
      <c r="W146" s="58"/>
      <c r="X146" s="58"/>
      <c r="Y146" s="58"/>
      <c r="Z146" s="58"/>
    </row>
    <row r="147" spans="1:26" ht="15.75" customHeight="1" x14ac:dyDescent="0.2">
      <c r="A147" s="34" t="s">
        <v>63</v>
      </c>
      <c r="B147" s="43" t="str">
        <f>VLOOKUP($A147,Questions!$A$2:$X$333,2,0)</f>
        <v>Do you have contractual language in place with third parties governing access to institutional data?*</v>
      </c>
      <c r="C147" s="205" t="str">
        <f>VLOOKUP($A147,'Institution Evaluation'!$A$56:$K$345,3,0)&amp;""</f>
        <v>Yes</v>
      </c>
      <c r="D147" s="205" t="str">
        <f>VLOOKUP($A147,'Institution Evaluation'!$A$56:$K$345,4,0)&amp;""</f>
        <v xml:space="preserve">The third-party we would share institution data with is Amazon Web Services. Amazon is a leader in the field of cloud hosting and we selected them after a thorough review of their compliance documents, security policy documents, market reputation, and their recommendations to us on how to use their services in a secure manner. </v>
      </c>
      <c r="E147" s="211" t="str">
        <f>VLOOKUP($A147,'Institution Evaluation'!$A$56:$K$345,5,0)&amp;""</f>
        <v>List each third party and why institutional data is shared with them. Format example: [Third Party Name] - Reason</v>
      </c>
      <c r="F147" s="214" t="str">
        <f>VLOOKUP($A147,'Institution Evaluation'!$A$56:$K$345,6,0)&amp;""</f>
        <v/>
      </c>
      <c r="G147" s="203" t="str">
        <f>VLOOKUP($A147,'Institution Evaluation'!$A$56:$K$345,7,0)&amp;""</f>
        <v>Yes</v>
      </c>
      <c r="H147" s="204" t="str">
        <f>VLOOKUP($A147,'Institution Evaluation'!$A$56:$K$345,8,0)&amp;""</f>
        <v/>
      </c>
      <c r="I147" s="205" t="str">
        <f>VLOOKUP($A147,'Institution Evaluation'!$A$56:$K$345,9,0)&amp;""</f>
        <v>Critical Importance</v>
      </c>
      <c r="J147" s="252" t="str">
        <f>VLOOKUP($A147,'Institution Evaluation'!$A$56:$K$345,10,0)&amp;""</f>
        <v/>
      </c>
      <c r="K147" s="206" t="str">
        <f>IF(VLOOKUP($A147,'Institution Evaluation'!$A$56:$K$345,10,0)=TRUE,'Auto Responses'!$J$3,"")</f>
        <v/>
      </c>
      <c r="L147" s="58"/>
      <c r="M147" s="58"/>
      <c r="N147" s="58"/>
      <c r="O147" s="58"/>
      <c r="P147" s="58"/>
      <c r="Q147" s="58"/>
      <c r="R147" s="58"/>
      <c r="S147" s="58"/>
      <c r="T147" s="58"/>
      <c r="U147" s="58"/>
      <c r="V147" s="58"/>
      <c r="W147" s="58"/>
      <c r="X147" s="58"/>
      <c r="Y147" s="58"/>
      <c r="Z147" s="58"/>
    </row>
    <row r="148" spans="1:26" ht="15.75" customHeight="1" x14ac:dyDescent="0.2">
      <c r="A148" s="34" t="s">
        <v>65</v>
      </c>
      <c r="B148" s="43" t="str">
        <f>VLOOKUP($A148,Questions!$A$2:$X$333,2,0)</f>
        <v>Do the contracts in place with these third parties address liability in the event of a data breach?*</v>
      </c>
      <c r="C148" s="205" t="str">
        <f>VLOOKUP($A148,'Institution Evaluation'!$A$56:$K$345,3,0)&amp;""</f>
        <v>Yes</v>
      </c>
      <c r="D148" s="205" t="str">
        <f>VLOOKUP($A148,'Institution Evaluation'!$A$56:$K$345,4,0)&amp;""</f>
        <v>Yes for all customers (institutions) based on the terms of the contract in place.</v>
      </c>
      <c r="E148" s="211" t="str">
        <f>VLOOKUP($A148,'Institution Evaluation'!$A$56:$K$345,5,0)&amp;""</f>
        <v/>
      </c>
      <c r="F148" s="214" t="str">
        <f>VLOOKUP($A148,'Institution Evaluation'!$A$56:$K$345,6,0)&amp;""</f>
        <v/>
      </c>
      <c r="G148" s="203" t="str">
        <f>VLOOKUP($A148,'Institution Evaluation'!$A$56:$K$345,7,0)&amp;""</f>
        <v>Yes</v>
      </c>
      <c r="H148" s="204" t="str">
        <f>VLOOKUP($A148,'Institution Evaluation'!$A$56:$K$345,8,0)&amp;""</f>
        <v/>
      </c>
      <c r="I148" s="205" t="str">
        <f>VLOOKUP($A148,'Institution Evaluation'!$A$56:$K$345,9,0)&amp;""</f>
        <v>Critical Importance</v>
      </c>
      <c r="J148" s="252" t="str">
        <f>VLOOKUP($A148,'Institution Evaluation'!$A$56:$K$345,10,0)&amp;""</f>
        <v/>
      </c>
      <c r="K148" s="206" t="str">
        <f>IF(VLOOKUP($A148,'Institution Evaluation'!$A$56:$K$345,10,0)=TRUE,'Auto Responses'!$J$3,"")</f>
        <v/>
      </c>
      <c r="L148" s="58"/>
      <c r="M148" s="58"/>
      <c r="N148" s="58"/>
      <c r="O148" s="58"/>
      <c r="P148" s="58"/>
      <c r="Q148" s="58"/>
      <c r="R148" s="58"/>
      <c r="S148" s="58"/>
      <c r="T148" s="58"/>
      <c r="U148" s="58"/>
      <c r="V148" s="58"/>
      <c r="W148" s="58"/>
      <c r="X148" s="58"/>
      <c r="Y148" s="58"/>
      <c r="Z148" s="58"/>
    </row>
    <row r="149" spans="1:26" ht="15.75" customHeight="1" x14ac:dyDescent="0.2">
      <c r="A149" s="34" t="s">
        <v>67</v>
      </c>
      <c r="B149" s="43" t="str">
        <f>VLOOKUP($A149,Questions!$A$2:$X$333,2,0)</f>
        <v>Do you have an implemented third-party management strategy?*</v>
      </c>
      <c r="C149" s="205" t="str">
        <f>VLOOKUP($A149,'Institution Evaluation'!$A$56:$K$345,3,0)&amp;""</f>
        <v>Yes</v>
      </c>
      <c r="D149" s="205" t="str">
        <f>VLOOKUP($A149,'Institution Evaluation'!$A$56:$K$345,4,0)&amp;""</f>
        <v>Leepfrog maintains a vendor management policy that governs the evaluation and ongoing oversight of third-party vendors. New vendors are reviewed prior to onboarding, and vendors handling sensitive data or systems are subject to security review including assessment of available attestation reports. Vendors are reviewed on an annual basis following initial onboarding.</v>
      </c>
      <c r="E149" s="211" t="str">
        <f>VLOOKUP($A149,'Institution Evaluation'!$A$56:$K$345,5,0)&amp;""</f>
        <v>Provide additional information that may help analysts better understand your environment and how it relates to third-party solutions.</v>
      </c>
      <c r="F149" s="214" t="str">
        <f>VLOOKUP($A149,'Institution Evaluation'!$A$56:$K$345,6,0)&amp;""</f>
        <v/>
      </c>
      <c r="G149" s="203" t="str">
        <f>VLOOKUP($A149,'Institution Evaluation'!$A$56:$K$345,7,0)&amp;""</f>
        <v>Yes</v>
      </c>
      <c r="H149" s="204" t="str">
        <f>VLOOKUP($A149,'Institution Evaluation'!$A$56:$K$345,8,0)&amp;""</f>
        <v/>
      </c>
      <c r="I149" s="205" t="str">
        <f>VLOOKUP($A149,'Institution Evaluation'!$A$56:$K$345,9,0)&amp;""</f>
        <v>Critical Importance</v>
      </c>
      <c r="J149" s="252" t="str">
        <f>VLOOKUP($A149,'Institution Evaluation'!$A$56:$K$345,10,0)&amp;""</f>
        <v/>
      </c>
      <c r="K149" s="206" t="str">
        <f>IF(VLOOKUP($A149,'Institution Evaluation'!$A$56:$K$345,10,0)=TRUE,'Auto Responses'!$J$3,"")</f>
        <v/>
      </c>
      <c r="L149" s="58"/>
      <c r="M149" s="58"/>
      <c r="N149" s="58"/>
      <c r="O149" s="58"/>
      <c r="P149" s="58"/>
      <c r="Q149" s="58"/>
      <c r="R149" s="58"/>
      <c r="S149" s="58"/>
      <c r="T149" s="58"/>
      <c r="U149" s="58"/>
      <c r="V149" s="58"/>
      <c r="W149" s="58"/>
      <c r="X149" s="58"/>
      <c r="Y149" s="58"/>
      <c r="Z149" s="58"/>
    </row>
    <row r="150" spans="1:26" ht="15.75" customHeight="1" x14ac:dyDescent="0.2">
      <c r="A150" s="18" t="str">
        <f>VLOOKUP(LEFT($A151,4),'Auto Responses'!$N$4:$O$38,2,0)&amp;""</f>
        <v xml:space="preserve"> Consulting Services</v>
      </c>
      <c r="B150" s="40"/>
      <c r="C150" s="41"/>
      <c r="D150" s="41"/>
      <c r="E150" s="210"/>
      <c r="F150" s="198" t="s">
        <v>627</v>
      </c>
      <c r="G150" s="207" t="s">
        <v>622</v>
      </c>
      <c r="H150" s="207" t="s">
        <v>623</v>
      </c>
      <c r="I150" s="207" t="s">
        <v>624</v>
      </c>
      <c r="J150" s="207" t="s">
        <v>625</v>
      </c>
      <c r="K150" s="41"/>
      <c r="L150" s="2"/>
      <c r="M150" s="2"/>
      <c r="N150" s="2"/>
      <c r="O150" s="2"/>
      <c r="P150" s="2"/>
      <c r="Q150" s="2"/>
      <c r="R150" s="2"/>
      <c r="S150" s="2"/>
      <c r="T150" s="2"/>
      <c r="U150" s="2"/>
      <c r="V150" s="2"/>
      <c r="W150" s="2"/>
      <c r="X150" s="2"/>
      <c r="Y150" s="2"/>
      <c r="Z150" s="2"/>
    </row>
    <row r="151" spans="1:26" ht="15.75" customHeight="1" x14ac:dyDescent="0.2">
      <c r="A151" s="34" t="s">
        <v>345</v>
      </c>
      <c r="B151" s="43" t="str">
        <f>VLOOKUP($A151,Questions!$A$2:$X$333,2,0)</f>
        <v>Will the consultant require access to the institution's network resources?*</v>
      </c>
      <c r="C151" s="205" t="str">
        <f>VLOOKUP($A151,'Institution Evaluation'!$A$56:$K$345,3,0)&amp;""</f>
        <v>No</v>
      </c>
      <c r="D151" s="205" t="str">
        <f>VLOOKUP($A151,'Institution Evaluation'!$A$56:$K$345,4,0)&amp;""</f>
        <v xml:space="preserve">Consultants are equipped with company provided hotspots. </v>
      </c>
      <c r="E151" s="211" t="str">
        <f>VLOOKUP($A151,'Institution Evaluation'!$A$56:$K$345,5,0)&amp;""</f>
        <v/>
      </c>
      <c r="F151" s="214" t="str">
        <f>VLOOKUP($A151,'Institution Evaluation'!$A$56:$K$345,6,0)&amp;""</f>
        <v/>
      </c>
      <c r="G151" s="203" t="str">
        <f>VLOOKUP($A151,'Institution Evaluation'!$A$56:$K$345,7,0)&amp;""</f>
        <v>No</v>
      </c>
      <c r="H151" s="204" t="str">
        <f>VLOOKUP($A151,'Institution Evaluation'!$A$56:$K$345,8,0)&amp;""</f>
        <v/>
      </c>
      <c r="I151" s="205" t="str">
        <f>VLOOKUP($A151,'Institution Evaluation'!$A$56:$K$345,9,0)&amp;""</f>
        <v>Critical Importance</v>
      </c>
      <c r="J151" s="252" t="str">
        <f>VLOOKUP($A151,'Institution Evaluation'!$A$56:$K$345,10,0)&amp;""</f>
        <v/>
      </c>
      <c r="K151" s="206" t="str">
        <f>IF(VLOOKUP($A151,'Institution Evaluation'!$A$56:$K$345,10,0)=TRUE,'Auto Responses'!$J$3,"")</f>
        <v/>
      </c>
      <c r="L151" s="58"/>
      <c r="M151" s="58"/>
      <c r="N151" s="58"/>
      <c r="O151" s="58"/>
      <c r="P151" s="58"/>
      <c r="Q151" s="58"/>
      <c r="R151" s="58"/>
      <c r="S151" s="58"/>
      <c r="T151" s="58"/>
      <c r="U151" s="58"/>
      <c r="V151" s="58"/>
      <c r="W151" s="58"/>
      <c r="X151" s="58"/>
      <c r="Y151" s="58"/>
      <c r="Z151" s="58"/>
    </row>
    <row r="152" spans="1:26" ht="15.75" customHeight="1" x14ac:dyDescent="0.2">
      <c r="A152" s="34" t="s">
        <v>347</v>
      </c>
      <c r="B152" s="43" t="str">
        <f>VLOOKUP($A152,Questions!$A$2:$X$333,2,0)</f>
        <v>Has the consultant received training on (sensitive, HIPAA, PCI, etc.) data handling?*</v>
      </c>
      <c r="C152" s="205" t="str">
        <f>VLOOKUP($A152,'Institution Evaluation'!$A$56:$K$345,3,0)&amp;""</f>
        <v>No</v>
      </c>
      <c r="D152" s="205" t="str">
        <f>VLOOKUP($A152,'Institution Evaluation'!$A$56:$K$345,4,0)&amp;""</f>
        <v xml:space="preserve">No sensitive or protected data will be used. </v>
      </c>
      <c r="E152" s="211" t="str">
        <f>VLOOKUP($A152,'Institution Evaluation'!$A$56:$K$345,5,0)&amp;""</f>
        <v/>
      </c>
      <c r="F152" s="214" t="str">
        <f>VLOOKUP($A152,'Institution Evaluation'!$A$56:$K$345,6,0)&amp;""</f>
        <v/>
      </c>
      <c r="G152" s="203" t="str">
        <f>VLOOKUP($A152,'Institution Evaluation'!$A$56:$K$345,7,0)&amp;""</f>
        <v>Yes</v>
      </c>
      <c r="H152" s="204" t="str">
        <f>VLOOKUP($A152,'Institution Evaluation'!$A$56:$K$345,8,0)&amp;""</f>
        <v/>
      </c>
      <c r="I152" s="205" t="str">
        <f>VLOOKUP($A152,'Institution Evaluation'!$A$56:$K$345,9,0)&amp;""</f>
        <v>Critical Importance</v>
      </c>
      <c r="J152" s="252" t="str">
        <f>VLOOKUP($A152,'Institution Evaluation'!$A$56:$K$345,10,0)&amp;""</f>
        <v/>
      </c>
      <c r="K152" s="206" t="str">
        <f>IF(VLOOKUP($A152,'Institution Evaluation'!$A$56:$K$345,10,0)=TRUE,'Auto Responses'!$J$3,"")</f>
        <v/>
      </c>
      <c r="L152" s="58"/>
      <c r="M152" s="58"/>
      <c r="N152" s="58"/>
      <c r="O152" s="58"/>
      <c r="P152" s="58"/>
      <c r="Q152" s="58"/>
      <c r="R152" s="58"/>
      <c r="S152" s="58"/>
      <c r="T152" s="58"/>
      <c r="U152" s="58"/>
      <c r="V152" s="58"/>
      <c r="W152" s="58"/>
      <c r="X152" s="58"/>
      <c r="Y152" s="58"/>
      <c r="Z152" s="58"/>
    </row>
    <row r="153" spans="1:26" ht="15.75" customHeight="1" x14ac:dyDescent="0.2">
      <c r="A153" s="34" t="s">
        <v>349</v>
      </c>
      <c r="B153" s="43" t="str">
        <f>VLOOKUP($A153,Questions!$A$2:$X$333,2,0)</f>
        <v>Is the data encrypted (at rest) while in the consultant's possession?*</v>
      </c>
      <c r="C153" s="205" t="str">
        <f>VLOOKUP($A153,'Institution Evaluation'!$A$56:$K$345,3,0)&amp;""</f>
        <v>N/A</v>
      </c>
      <c r="D153" s="205" t="str">
        <f>VLOOKUP($A153,'Institution Evaluation'!$A$56:$K$345,4,0)&amp;""</f>
        <v>No data will be transferred to the consultant's possession</v>
      </c>
      <c r="E153" s="211" t="str">
        <f>VLOOKUP($A153,'Institution Evaluation'!$A$56:$K$345,5,0)&amp;""</f>
        <v>Please explain why this does not apply to your product or service.</v>
      </c>
      <c r="F153" s="214" t="str">
        <f>VLOOKUP($A153,'Institution Evaluation'!$A$56:$K$345,6,0)&amp;""</f>
        <v/>
      </c>
      <c r="G153" s="203" t="str">
        <f>VLOOKUP($A153,'Institution Evaluation'!$A$56:$K$345,7,0)&amp;""</f>
        <v>Yes</v>
      </c>
      <c r="H153" s="204" t="str">
        <f>VLOOKUP($A153,'Institution Evaluation'!$A$56:$K$345,8,0)&amp;""</f>
        <v/>
      </c>
      <c r="I153" s="205" t="str">
        <f>VLOOKUP($A153,'Institution Evaluation'!$A$56:$K$345,9,0)&amp;""</f>
        <v>Critical Importance</v>
      </c>
      <c r="J153" s="252" t="str">
        <f>VLOOKUP($A153,'Institution Evaluation'!$A$56:$K$345,10,0)&amp;""</f>
        <v/>
      </c>
      <c r="K153" s="206" t="str">
        <f>IF(VLOOKUP($A153,'Institution Evaluation'!$A$56:$K$345,10,0)=TRUE,'Auto Responses'!$J$3,"")</f>
        <v/>
      </c>
      <c r="L153" s="58"/>
      <c r="M153" s="58"/>
      <c r="N153" s="58"/>
      <c r="O153" s="58"/>
      <c r="P153" s="58"/>
      <c r="Q153" s="58"/>
      <c r="R153" s="58"/>
      <c r="S153" s="58"/>
      <c r="T153" s="58"/>
      <c r="U153" s="58"/>
      <c r="V153" s="58"/>
      <c r="W153" s="58"/>
      <c r="X153" s="58"/>
      <c r="Y153" s="58"/>
      <c r="Z153" s="58"/>
    </row>
    <row r="154" spans="1:26" ht="15.75" customHeight="1" x14ac:dyDescent="0.2">
      <c r="A154" s="34" t="s">
        <v>351</v>
      </c>
      <c r="B154" s="43" t="str">
        <f>VLOOKUP($A154,Questions!$A$2:$X$333,2,0)</f>
        <v>Can access be restricted based on source IP address?*</v>
      </c>
      <c r="C154" s="205" t="str">
        <f>VLOOKUP($A154,'Institution Evaluation'!$A$56:$K$345,3,0)&amp;""</f>
        <v>N/A</v>
      </c>
      <c r="D154" s="205" t="str">
        <f>VLOOKUP($A154,'Institution Evaluation'!$A$56:$K$345,4,0)&amp;""</f>
        <v>No remote access to the institution's network or systems is needed.</v>
      </c>
      <c r="E154" s="211" t="str">
        <f>VLOOKUP($A154,'Institution Evaluation'!$A$56:$K$345,5,0)&amp;""</f>
        <v>Please explain why this does not apply to your product or service.</v>
      </c>
      <c r="F154" s="214" t="str">
        <f>VLOOKUP($A154,'Institution Evaluation'!$A$56:$K$345,6,0)&amp;""</f>
        <v/>
      </c>
      <c r="G154" s="203" t="str">
        <f>VLOOKUP($A154,'Institution Evaluation'!$A$56:$K$345,7,0)&amp;""</f>
        <v>Yes</v>
      </c>
      <c r="H154" s="204" t="str">
        <f>VLOOKUP($A154,'Institution Evaluation'!$A$56:$K$345,8,0)&amp;""</f>
        <v/>
      </c>
      <c r="I154" s="205" t="str">
        <f>VLOOKUP($A154,'Institution Evaluation'!$A$56:$K$345,9,0)&amp;""</f>
        <v>Critical Importance</v>
      </c>
      <c r="J154" s="252" t="str">
        <f>VLOOKUP($A154,'Institution Evaluation'!$A$56:$K$345,10,0)&amp;""</f>
        <v/>
      </c>
      <c r="K154" s="206" t="str">
        <f>IF(VLOOKUP($A154,'Institution Evaluation'!$A$56:$K$345,10,0)=TRUE,'Auto Responses'!$J$3,"")</f>
        <v/>
      </c>
      <c r="L154" s="58"/>
      <c r="M154" s="58"/>
      <c r="N154" s="58"/>
      <c r="O154" s="58"/>
      <c r="P154" s="58"/>
      <c r="Q154" s="58"/>
      <c r="R154" s="58"/>
      <c r="S154" s="58"/>
      <c r="T154" s="58"/>
      <c r="U154" s="58"/>
      <c r="V154" s="58"/>
      <c r="W154" s="58"/>
      <c r="X154" s="58"/>
      <c r="Y154" s="58"/>
      <c r="Z154" s="58"/>
    </row>
    <row r="155" spans="1:26" ht="15.75" customHeight="1" x14ac:dyDescent="0.2">
      <c r="A155" s="34" t="s">
        <v>353</v>
      </c>
      <c r="B155" s="43" t="str">
        <f>VLOOKUP($A155,Questions!$A$2:$X$333,2,0)</f>
        <v>Will the consulting take place on-premises?</v>
      </c>
      <c r="C155" s="205" t="str">
        <f>VLOOKUP($A155,'Institution Evaluation'!$A$56:$K$345,3,0)&amp;""</f>
        <v>Yes</v>
      </c>
      <c r="D155" s="205" t="str">
        <f>VLOOKUP($A155,'Institution Evaluation'!$A$56:$K$345,4,0)&amp;""</f>
        <v/>
      </c>
      <c r="E155" s="211" t="str">
        <f>VLOOKUP($A155,'Institution Evaluation'!$A$56:$K$345,5,0)&amp;""</f>
        <v/>
      </c>
      <c r="F155" s="214" t="str">
        <f>VLOOKUP($A155,'Institution Evaluation'!$A$56:$K$345,6,0)&amp;""</f>
        <v/>
      </c>
      <c r="G155" s="203" t="str">
        <f>VLOOKUP($A155,'Institution Evaluation'!$A$56:$K$345,7,0)&amp;""</f>
        <v>No</v>
      </c>
      <c r="H155" s="204" t="str">
        <f>VLOOKUP($A155,'Institution Evaluation'!$A$56:$K$345,8,0)&amp;""</f>
        <v/>
      </c>
      <c r="I155" s="205" t="str">
        <f>VLOOKUP($A155,'Institution Evaluation'!$A$56:$K$345,9,0)&amp;""</f>
        <v>Standard Importance</v>
      </c>
      <c r="J155" s="252" t="str">
        <f>VLOOKUP($A155,'Institution Evaluation'!$A$56:$K$345,10,0)&amp;""</f>
        <v/>
      </c>
      <c r="K155" s="206" t="str">
        <f>IF(VLOOKUP($A155,'Institution Evaluation'!$A$56:$K$345,10,0)=TRUE,'Auto Responses'!$J$3,"")</f>
        <v/>
      </c>
      <c r="L155" s="58"/>
      <c r="M155" s="58"/>
      <c r="N155" s="58"/>
      <c r="O155" s="58"/>
      <c r="P155" s="58"/>
      <c r="Q155" s="58"/>
      <c r="R155" s="58"/>
      <c r="S155" s="58"/>
      <c r="T155" s="58"/>
      <c r="U155" s="58"/>
      <c r="V155" s="58"/>
      <c r="W155" s="58"/>
      <c r="X155" s="58"/>
      <c r="Y155" s="58"/>
      <c r="Z155" s="58"/>
    </row>
    <row r="156" spans="1:26" ht="15.75" customHeight="1" x14ac:dyDescent="0.2">
      <c r="A156" s="34" t="s">
        <v>354</v>
      </c>
      <c r="B156" s="43" t="str">
        <f>VLOOKUP($A156,Questions!$A$2:$X$333,2,0)</f>
        <v>Will the consultant require access to hardware in the institution's data centers?</v>
      </c>
      <c r="C156" s="205" t="str">
        <f>VLOOKUP($A156,'Institution Evaluation'!$A$56:$K$345,3,0)&amp;""</f>
        <v>No</v>
      </c>
      <c r="D156" s="205" t="str">
        <f>VLOOKUP($A156,'Institution Evaluation'!$A$56:$K$345,4,0)&amp;""</f>
        <v/>
      </c>
      <c r="E156" s="211" t="str">
        <f>VLOOKUP($A156,'Institution Evaluation'!$A$56:$K$345,5,0)&amp;""</f>
        <v/>
      </c>
      <c r="F156" s="214" t="str">
        <f>VLOOKUP($A156,'Institution Evaluation'!$A$56:$K$345,6,0)&amp;""</f>
        <v/>
      </c>
      <c r="G156" s="203" t="str">
        <f>VLOOKUP($A156,'Institution Evaluation'!$A$56:$K$345,7,0)&amp;""</f>
        <v>No</v>
      </c>
      <c r="H156" s="204" t="str">
        <f>VLOOKUP($A156,'Institution Evaluation'!$A$56:$K$345,8,0)&amp;""</f>
        <v/>
      </c>
      <c r="I156" s="205" t="str">
        <f>VLOOKUP($A156,'Institution Evaluation'!$A$56:$K$345,9,0)&amp;""</f>
        <v>Standard Importance</v>
      </c>
      <c r="J156" s="252" t="str">
        <f>VLOOKUP($A156,'Institution Evaluation'!$A$56:$K$345,10,0)&amp;""</f>
        <v/>
      </c>
      <c r="K156" s="206" t="str">
        <f>IF(VLOOKUP($A156,'Institution Evaluation'!$A$56:$K$345,10,0)=TRUE,'Auto Responses'!$J$3,"")</f>
        <v/>
      </c>
      <c r="L156" s="58"/>
      <c r="M156" s="58"/>
      <c r="N156" s="58"/>
      <c r="O156" s="58"/>
      <c r="P156" s="58"/>
      <c r="Q156" s="58"/>
      <c r="R156" s="58"/>
      <c r="S156" s="58"/>
      <c r="T156" s="58"/>
      <c r="U156" s="58"/>
      <c r="V156" s="58"/>
      <c r="W156" s="58"/>
      <c r="X156" s="58"/>
      <c r="Y156" s="58"/>
      <c r="Z156" s="58"/>
    </row>
    <row r="157" spans="1:26" ht="15.75" customHeight="1" x14ac:dyDescent="0.2">
      <c r="A157" s="34" t="s">
        <v>355</v>
      </c>
      <c r="B157" s="43" t="str">
        <f>VLOOKUP($A157,Questions!$A$2:$X$333,2,0)</f>
        <v>Will the consultant require an account within the institution's domain (@*.edu)?</v>
      </c>
      <c r="C157" s="205" t="str">
        <f>VLOOKUP($A157,'Institution Evaluation'!$A$56:$K$345,3,0)&amp;""</f>
        <v>No</v>
      </c>
      <c r="D157" s="205" t="str">
        <f>VLOOKUP($A157,'Institution Evaluation'!$A$56:$K$345,4,0)&amp;""</f>
        <v/>
      </c>
      <c r="E157" s="211" t="str">
        <f>VLOOKUP($A157,'Institution Evaluation'!$A$56:$K$345,5,0)&amp;""</f>
        <v/>
      </c>
      <c r="F157" s="214" t="str">
        <f>VLOOKUP($A157,'Institution Evaluation'!$A$56:$K$345,6,0)&amp;""</f>
        <v/>
      </c>
      <c r="G157" s="203" t="str">
        <f>VLOOKUP($A157,'Institution Evaluation'!$A$56:$K$345,7,0)&amp;""</f>
        <v>No</v>
      </c>
      <c r="H157" s="204" t="str">
        <f>VLOOKUP($A157,'Institution Evaluation'!$A$56:$K$345,8,0)&amp;""</f>
        <v/>
      </c>
      <c r="I157" s="205" t="str">
        <f>VLOOKUP($A157,'Institution Evaluation'!$A$56:$K$345,9,0)&amp;""</f>
        <v>Standard Importance</v>
      </c>
      <c r="J157" s="252" t="str">
        <f>VLOOKUP($A157,'Institution Evaluation'!$A$56:$K$345,10,0)&amp;""</f>
        <v/>
      </c>
      <c r="K157" s="206" t="str">
        <f>IF(VLOOKUP($A157,'Institution Evaluation'!$A$56:$K$345,10,0)=TRUE,'Auto Responses'!$J$3,"")</f>
        <v/>
      </c>
      <c r="L157" s="58"/>
      <c r="M157" s="58"/>
      <c r="N157" s="58"/>
      <c r="O157" s="58"/>
      <c r="P157" s="58"/>
      <c r="Q157" s="58"/>
      <c r="R157" s="58"/>
      <c r="S157" s="58"/>
      <c r="T157" s="58"/>
      <c r="U157" s="58"/>
      <c r="V157" s="58"/>
      <c r="W157" s="58"/>
      <c r="X157" s="58"/>
      <c r="Y157" s="58"/>
      <c r="Z157" s="58"/>
    </row>
    <row r="158" spans="1:26" ht="15.75" customHeight="1" x14ac:dyDescent="0.2">
      <c r="A158" s="34" t="s">
        <v>356</v>
      </c>
      <c r="B158" s="43" t="str">
        <f>VLOOKUP($A158,Questions!$A$2:$X$333,2,0)</f>
        <v>Will any data be transferred to the consultant's possession?</v>
      </c>
      <c r="C158" s="205" t="str">
        <f>VLOOKUP($A158,'Institution Evaluation'!$A$56:$K$345,3,0)&amp;""</f>
        <v>No</v>
      </c>
      <c r="D158" s="205" t="str">
        <f>VLOOKUP($A158,'Institution Evaluation'!$A$56:$K$345,4,0)&amp;""</f>
        <v/>
      </c>
      <c r="E158" s="211" t="str">
        <f>VLOOKUP($A158,'Institution Evaluation'!$A$56:$K$345,5,0)&amp;""</f>
        <v/>
      </c>
      <c r="F158" s="214" t="str">
        <f>VLOOKUP($A158,'Institution Evaluation'!$A$56:$K$345,6,0)&amp;""</f>
        <v/>
      </c>
      <c r="G158" s="203" t="str">
        <f>VLOOKUP($A158,'Institution Evaluation'!$A$56:$K$345,7,0)&amp;""</f>
        <v>No</v>
      </c>
      <c r="H158" s="204" t="str">
        <f>VLOOKUP($A158,'Institution Evaluation'!$A$56:$K$345,8,0)&amp;""</f>
        <v/>
      </c>
      <c r="I158" s="205" t="str">
        <f>VLOOKUP($A158,'Institution Evaluation'!$A$56:$K$345,9,0)&amp;""</f>
        <v>Standard Importance</v>
      </c>
      <c r="J158" s="252" t="str">
        <f>VLOOKUP($A158,'Institution Evaluation'!$A$56:$K$345,10,0)&amp;""</f>
        <v/>
      </c>
      <c r="K158" s="206" t="str">
        <f>IF(VLOOKUP($A158,'Institution Evaluation'!$A$56:$K$345,10,0)=TRUE,'Auto Responses'!$J$3,"")</f>
        <v/>
      </c>
      <c r="L158" s="58"/>
      <c r="M158" s="58"/>
      <c r="N158" s="58"/>
      <c r="O158" s="58"/>
      <c r="P158" s="58"/>
      <c r="Q158" s="58"/>
      <c r="R158" s="58"/>
      <c r="S158" s="58"/>
      <c r="T158" s="58"/>
      <c r="U158" s="58"/>
      <c r="V158" s="58"/>
      <c r="W158" s="58"/>
      <c r="X158" s="58"/>
      <c r="Y158" s="58"/>
      <c r="Z158" s="58"/>
    </row>
    <row r="159" spans="1:26" ht="15.75" customHeight="1" x14ac:dyDescent="0.2">
      <c r="A159" s="34" t="s">
        <v>357</v>
      </c>
      <c r="B159" s="43" t="str">
        <f>VLOOKUP($A159,Questions!$A$2:$X$333,2,0)</f>
        <v>Will the consultant need remote access to the institution's network or systems?</v>
      </c>
      <c r="C159" s="205" t="str">
        <f>VLOOKUP($A159,'Institution Evaluation'!$A$56:$K$345,3,0)&amp;""</f>
        <v>No</v>
      </c>
      <c r="D159" s="205" t="str">
        <f>VLOOKUP($A159,'Institution Evaluation'!$A$56:$K$345,4,0)&amp;""</f>
        <v/>
      </c>
      <c r="E159" s="211" t="str">
        <f>VLOOKUP($A159,'Institution Evaluation'!$A$56:$K$345,5,0)&amp;""</f>
        <v/>
      </c>
      <c r="F159" s="214" t="str">
        <f>VLOOKUP($A159,'Institution Evaluation'!$A$56:$K$345,6,0)&amp;""</f>
        <v/>
      </c>
      <c r="G159" s="203" t="str">
        <f>VLOOKUP($A159,'Institution Evaluation'!$A$56:$K$345,7,0)&amp;""</f>
        <v>No</v>
      </c>
      <c r="H159" s="204" t="str">
        <f>VLOOKUP($A159,'Institution Evaluation'!$A$56:$K$345,8,0)&amp;""</f>
        <v/>
      </c>
      <c r="I159" s="205" t="str">
        <f>VLOOKUP($A159,'Institution Evaluation'!$A$56:$K$345,9,0)&amp;""</f>
        <v>Standard Importance</v>
      </c>
      <c r="J159" s="252" t="str">
        <f>VLOOKUP($A159,'Institution Evaluation'!$A$56:$K$345,10,0)&amp;""</f>
        <v/>
      </c>
      <c r="K159" s="206" t="str">
        <f>IF(VLOOKUP($A159,'Institution Evaluation'!$A$56:$K$345,10,0)=TRUE,'Auto Responses'!$J$3,"")</f>
        <v/>
      </c>
      <c r="L159" s="58"/>
      <c r="M159" s="58"/>
      <c r="N159" s="58"/>
      <c r="O159" s="58"/>
      <c r="P159" s="58"/>
      <c r="Q159" s="58"/>
      <c r="R159" s="58"/>
      <c r="S159" s="58"/>
      <c r="T159" s="58"/>
      <c r="U159" s="58"/>
      <c r="V159" s="58"/>
      <c r="W159" s="58"/>
      <c r="X159" s="58"/>
      <c r="Y159" s="58"/>
      <c r="Z159" s="58"/>
    </row>
    <row r="160" spans="1:26" ht="15.75" customHeight="1" x14ac:dyDescent="0.2">
      <c r="A160" s="18" t="str">
        <f>VLOOKUP(LEFT($A161,4),'Auto Responses'!$N$4:$O$38,2,0)&amp;""</f>
        <v xml:space="preserve"> Application/Service Security</v>
      </c>
      <c r="B160" s="40"/>
      <c r="C160" s="41"/>
      <c r="D160" s="41"/>
      <c r="E160" s="210"/>
      <c r="F160" s="198" t="s">
        <v>627</v>
      </c>
      <c r="G160" s="207" t="s">
        <v>622</v>
      </c>
      <c r="H160" s="207" t="s">
        <v>623</v>
      </c>
      <c r="I160" s="207" t="s">
        <v>624</v>
      </c>
      <c r="J160" s="207" t="s">
        <v>625</v>
      </c>
      <c r="K160" s="41"/>
      <c r="L160" s="2"/>
      <c r="M160" s="2"/>
      <c r="N160" s="2"/>
      <c r="O160" s="2"/>
      <c r="P160" s="2"/>
      <c r="Q160" s="2"/>
      <c r="R160" s="2"/>
      <c r="S160" s="2"/>
      <c r="T160" s="2"/>
      <c r="U160" s="2"/>
      <c r="V160" s="2"/>
      <c r="W160" s="2"/>
      <c r="X160" s="2"/>
      <c r="Y160" s="2"/>
      <c r="Z160" s="2"/>
    </row>
    <row r="161" spans="1:26" ht="15.75" customHeight="1" x14ac:dyDescent="0.2">
      <c r="A161" s="34" t="s">
        <v>214</v>
      </c>
      <c r="B161" s="43" t="str">
        <f>VLOOKUP($A161,Questions!$A$2:$X$333,2,0)</f>
        <v>Are access controls for institutional accounts based on structured rules, such as role-based access control (RBAC), attribute-based access control (ABAC), or policy-based access control (PBAC)?*</v>
      </c>
      <c r="C161" s="205" t="str">
        <f>VLOOKUP($A161,'Institution Evaluation'!$A$56:$K$345,3,0)&amp;""</f>
        <v>Yes</v>
      </c>
      <c r="D161" s="205" t="str">
        <f>VLOOKUP($A161,'Institution Evaluation'!$A$56:$K$345,4,0)&amp;""</f>
        <v>Leepfrog operates on the principle of least privilege</v>
      </c>
      <c r="E161" s="211" t="str">
        <f>VLOOKUP($A161,'Institution Evaluation'!$A$56:$K$345,5,0)&amp;""</f>
        <v>Describe available roles.</v>
      </c>
      <c r="F161" s="214" t="str">
        <f>VLOOKUP($A161,'Institution Evaluation'!$A$56:$K$345,6,0)&amp;""</f>
        <v/>
      </c>
      <c r="G161" s="203" t="str">
        <f>VLOOKUP($A161,'Institution Evaluation'!$A$56:$K$345,7,0)&amp;""</f>
        <v>Yes</v>
      </c>
      <c r="H161" s="204" t="str">
        <f>VLOOKUP($A161,'Institution Evaluation'!$A$56:$K$345,8,0)&amp;""</f>
        <v/>
      </c>
      <c r="I161" s="205" t="str">
        <f>VLOOKUP($A161,'Institution Evaluation'!$A$56:$K$345,9,0)&amp;""</f>
        <v>Critical Importance</v>
      </c>
      <c r="J161" s="252" t="str">
        <f>VLOOKUP($A161,'Institution Evaluation'!$A$56:$K$345,10,0)&amp;""</f>
        <v/>
      </c>
      <c r="K161" s="206" t="str">
        <f>IF(VLOOKUP($A161,'Institution Evaluation'!$A$56:$K$345,10,0)=TRUE,'Auto Responses'!$J$3,"")</f>
        <v/>
      </c>
      <c r="L161" s="58"/>
      <c r="M161" s="58"/>
      <c r="N161" s="58"/>
      <c r="O161" s="58"/>
      <c r="P161" s="58"/>
      <c r="Q161" s="58"/>
      <c r="R161" s="58"/>
      <c r="S161" s="58"/>
      <c r="T161" s="58"/>
      <c r="U161" s="58"/>
      <c r="V161" s="58"/>
      <c r="W161" s="58"/>
      <c r="X161" s="58"/>
      <c r="Y161" s="58"/>
      <c r="Z161" s="58"/>
    </row>
    <row r="162" spans="1:26" ht="15.75" customHeight="1" x14ac:dyDescent="0.2">
      <c r="A162" s="34" t="s">
        <v>216</v>
      </c>
      <c r="B162" s="43" t="str">
        <f>VLOOKUP($A162,Questions!$A$2:$X$333,2,0)</f>
        <v>Are you using a web application firewall (WAF)?*</v>
      </c>
      <c r="C162" s="205" t="str">
        <f>VLOOKUP($A162,'Institution Evaluation'!$A$56:$K$345,3,0)&amp;""</f>
        <v>Yes</v>
      </c>
      <c r="D162" s="205" t="str">
        <f>VLOOKUP($A162,'Institution Evaluation'!$A$56:$K$345,4,0)&amp;""</f>
        <v>CourseLeaf is hosted on Amazon Web Services (AWS). All AWS EC2 instances and load balancers are protected by Security Groups, which is an AWS firewall solution. This is a default-deny firewall, and CourseLeaf staff adds only rules which are necessary for production websites. Additionally, all EC2 instances are configured with stateful host firewalls, to provide for defense-in-depth. Our internal corporate network, including workstations, exists on a NATed and firewalled private IP address blocks as separate VLANs. All core routers include stateful firewalls custom configured by Leepfrog staff.</v>
      </c>
      <c r="E162" s="211" t="str">
        <f>VLOOKUP($A162,'Institution Evaluation'!$A$56:$K$345,5,0)&amp;""</f>
        <v>Describe the currently implemented WAF.</v>
      </c>
      <c r="F162" s="214" t="str">
        <f>VLOOKUP($A162,'Institution Evaluation'!$A$56:$K$345,6,0)&amp;""</f>
        <v/>
      </c>
      <c r="G162" s="203" t="str">
        <f>VLOOKUP($A162,'Institution Evaluation'!$A$56:$K$345,7,0)&amp;""</f>
        <v>Yes</v>
      </c>
      <c r="H162" s="204" t="str">
        <f>VLOOKUP($A162,'Institution Evaluation'!$A$56:$K$345,8,0)&amp;""</f>
        <v/>
      </c>
      <c r="I162" s="205" t="str">
        <f>VLOOKUP($A162,'Institution Evaluation'!$A$56:$K$345,9,0)&amp;""</f>
        <v>Critical Importance</v>
      </c>
      <c r="J162" s="252" t="str">
        <f>VLOOKUP($A162,'Institution Evaluation'!$A$56:$K$345,10,0)&amp;""</f>
        <v/>
      </c>
      <c r="K162" s="206" t="str">
        <f>IF(VLOOKUP($A162,'Institution Evaluation'!$A$56:$K$345,10,0)=TRUE,'Auto Responses'!$J$3,"")</f>
        <v/>
      </c>
      <c r="L162" s="58"/>
      <c r="M162" s="58"/>
      <c r="N162" s="58"/>
      <c r="O162" s="58"/>
      <c r="P162" s="58"/>
      <c r="Q162" s="58"/>
      <c r="R162" s="58"/>
      <c r="S162" s="58"/>
      <c r="T162" s="58"/>
      <c r="U162" s="58"/>
      <c r="V162" s="58"/>
      <c r="W162" s="58"/>
      <c r="X162" s="58"/>
      <c r="Y162" s="58"/>
      <c r="Z162" s="58"/>
    </row>
    <row r="163" spans="1:26" ht="15.75" customHeight="1" x14ac:dyDescent="0.2">
      <c r="A163" s="34" t="s">
        <v>225</v>
      </c>
      <c r="B163" s="43" t="str">
        <f>VLOOKUP($A163,Questions!$A$2:$X$333,2,0)</f>
        <v>Are access controls for staff within your organization based on structured rules, such as RBAC, ABAC, or PBAC?</v>
      </c>
      <c r="C163" s="205" t="str">
        <f>VLOOKUP($A163,'Institution Evaluation'!$A$56:$K$345,3,0)&amp;""</f>
        <v>Yes</v>
      </c>
      <c r="D163" s="205" t="str">
        <f>VLOOKUP($A163,'Institution Evaluation'!$A$56:$K$345,4,0)&amp;""</f>
        <v>CourseLeaf’s Role Management provides an easy way for the [institutiontype] to maintain authorized permissions and access. Access to the CourseLeaf solution is role-based; there are two types of authenticated users within CourseLeaf: Administrators and Users. Administrators have full system access and provide access to others. Users and roles may be arranged and configured in a wide variety of ways, with scopes that apply to different levels of data. User permissions in the workflow are also role-based. A role can include one or multiple members. Users can belong to multiple roles in CourseLeaf workflows. In different roles, they may have different abilities and restrictions for adding, editing, and viewing content in the catalog or curriculum proposal workflow. For example, a user who can edit and approve a proposal in one role may only view it in another role, or be able to view and annotate it.</v>
      </c>
      <c r="E163" s="211" t="str">
        <f>VLOOKUP($A163,'Institution Evaluation'!$A$56:$K$345,5,0)&amp;""</f>
        <v>This includes system administrators and third-party personnel with access to the system. PBAC would include various dynamic controls such as conditional access, risk-based access, location-based access, or system activity–based access.</v>
      </c>
      <c r="F163" s="214" t="str">
        <f>VLOOKUP($A163,'Institution Evaluation'!$A$56:$K$345,6,0)&amp;""</f>
        <v/>
      </c>
      <c r="G163" s="203" t="str">
        <f>VLOOKUP($A163,'Institution Evaluation'!$A$56:$K$345,7,0)&amp;""</f>
        <v>Yes</v>
      </c>
      <c r="H163" s="204" t="str">
        <f>VLOOKUP($A163,'Institution Evaluation'!$A$56:$K$345,8,0)&amp;""</f>
        <v/>
      </c>
      <c r="I163" s="205" t="str">
        <f>VLOOKUP($A163,'Institution Evaluation'!$A$56:$K$345,9,0)&amp;""</f>
        <v>Standard Importance</v>
      </c>
      <c r="J163" s="252" t="str">
        <f>VLOOKUP($A163,'Institution Evaluation'!$A$56:$K$345,10,0)&amp;""</f>
        <v/>
      </c>
      <c r="K163" s="206" t="str">
        <f>IF(VLOOKUP($A163,'Institution Evaluation'!$A$56:$K$345,10,0)=TRUE,'Auto Responses'!$J$3,"")</f>
        <v/>
      </c>
      <c r="L163" s="58"/>
      <c r="M163" s="58"/>
      <c r="N163" s="58"/>
      <c r="O163" s="58"/>
      <c r="P163" s="58"/>
      <c r="Q163" s="58"/>
      <c r="R163" s="58"/>
      <c r="S163" s="58"/>
      <c r="T163" s="58"/>
      <c r="U163" s="58"/>
      <c r="V163" s="58"/>
      <c r="W163" s="58"/>
      <c r="X163" s="58"/>
      <c r="Y163" s="58"/>
      <c r="Z163" s="58"/>
    </row>
    <row r="164" spans="1:26" ht="15.75" customHeight="1" x14ac:dyDescent="0.2">
      <c r="A164" s="18" t="str">
        <f>VLOOKUP(LEFT($A165,4),'Auto Responses'!$N$4:$O$38,2,0)&amp;""</f>
        <v xml:space="preserve"> Authentication, Authorization, and Account Management</v>
      </c>
      <c r="B164" s="40"/>
      <c r="C164" s="41"/>
      <c r="D164" s="41"/>
      <c r="E164" s="210"/>
      <c r="F164" s="198" t="s">
        <v>627</v>
      </c>
      <c r="G164" s="207" t="s">
        <v>622</v>
      </c>
      <c r="H164" s="207" t="s">
        <v>623</v>
      </c>
      <c r="I164" s="207" t="s">
        <v>624</v>
      </c>
      <c r="J164" s="207" t="s">
        <v>625</v>
      </c>
      <c r="K164" s="41"/>
      <c r="L164" s="2"/>
      <c r="M164" s="2"/>
      <c r="N164" s="2"/>
      <c r="O164" s="2"/>
      <c r="P164" s="2"/>
      <c r="Q164" s="2"/>
      <c r="R164" s="2"/>
      <c r="S164" s="2"/>
      <c r="T164" s="2"/>
      <c r="U164" s="2"/>
      <c r="V164" s="2"/>
      <c r="W164" s="2"/>
      <c r="X164" s="2"/>
      <c r="Y164" s="2"/>
      <c r="Z164" s="2"/>
    </row>
    <row r="165" spans="1:26" ht="15.75" customHeight="1" x14ac:dyDescent="0.2">
      <c r="A165" s="34" t="s">
        <v>135</v>
      </c>
      <c r="B165" s="43" t="str">
        <f>VLOOKUP($A165,Questions!$A$2:$X$333,2,0)</f>
        <v>Does your solution support single sign-on (SSO) protocols for user and administrator authentication?*</v>
      </c>
      <c r="C165" s="205" t="str">
        <f>VLOOKUP($A165,'Institution Evaluation'!$A$56:$K$345,3,0)&amp;""</f>
        <v>Yes</v>
      </c>
      <c r="D165" s="205" t="str">
        <f>VLOOKUP($A165,'Institution Evaluation'!$A$56:$K$345,4,0)&amp;""</f>
        <v>Authentication is performed at the institution's Identity Management system. Password/passphrase complexity requirements provided by the institution are enforced. The system has password complexity or length limitations and/or restrictions, Documented password/passphrase reset procedures are in place and managed through system and/or customer support.</v>
      </c>
      <c r="E165" s="211" t="str">
        <f>VLOOKUP($A165,'Institution Evaluation'!$A$56:$K$345,5,0)&amp;""</f>
        <v>Describe how strong authentication is enforced (e.g., complex passwords, multifactor tokens, certificates, biometrics, aging requirements, re-use policy).</v>
      </c>
      <c r="F165" s="214" t="str">
        <f>VLOOKUP($A165,'Institution Evaluation'!$A$56:$K$345,6,0)&amp;""</f>
        <v/>
      </c>
      <c r="G165" s="203" t="str">
        <f>VLOOKUP($A165,'Institution Evaluation'!$A$56:$K$345,7,0)&amp;""</f>
        <v>Yes</v>
      </c>
      <c r="H165" s="204" t="str">
        <f>VLOOKUP($A165,'Institution Evaluation'!$A$56:$K$345,8,0)&amp;""</f>
        <v/>
      </c>
      <c r="I165" s="205" t="str">
        <f>VLOOKUP($A165,'Institution Evaluation'!$A$56:$K$345,9,0)&amp;""</f>
        <v>Critical Importance</v>
      </c>
      <c r="J165" s="252" t="str">
        <f>VLOOKUP($A165,'Institution Evaluation'!$A$56:$K$345,10,0)&amp;""</f>
        <v/>
      </c>
      <c r="K165" s="206" t="str">
        <f>IF(VLOOKUP($A165,'Institution Evaluation'!$A$56:$K$345,10,0)=TRUE,'Auto Responses'!$J$3,"")</f>
        <v/>
      </c>
      <c r="L165" s="58"/>
      <c r="M165" s="58"/>
      <c r="N165" s="58"/>
      <c r="O165" s="58"/>
      <c r="P165" s="58"/>
      <c r="Q165" s="58"/>
      <c r="R165" s="58"/>
      <c r="S165" s="58"/>
      <c r="T165" s="58"/>
      <c r="U165" s="58"/>
      <c r="V165" s="58"/>
      <c r="W165" s="58"/>
      <c r="X165" s="58"/>
      <c r="Y165" s="58"/>
      <c r="Z165" s="58"/>
    </row>
    <row r="166" spans="1:26" ht="15.75" customHeight="1" x14ac:dyDescent="0.2">
      <c r="A166" s="34" t="s">
        <v>137</v>
      </c>
      <c r="B166" s="43" t="str">
        <f>VLOOKUP($A166,Questions!$A$2:$X$333,2,0)</f>
        <v>For customers not using SSO, does your solution support local authentication protocols for user and administrator authentication?*</v>
      </c>
      <c r="C166" s="205" t="str">
        <f>VLOOKUP($A166,'Institution Evaluation'!$A$56:$K$345,3,0)&amp;""</f>
        <v>Yes</v>
      </c>
      <c r="D166" s="205" t="str">
        <f>VLOOKUP($A166,'Institution Evaluation'!$A$56:$K$345,4,0)&amp;""</f>
        <v>CourseLeaf leverages the authentication protocols in use at the institution. CourseLeaf does include native accounts with userid and password created in CourseLeaf. However, it is our preference to utilize the Identity Management provided by the institution. CourseLeaf will use your existing campus login credentials. Authorizations for user accounts may be maintained in CourseLeaf, maintained in an external system and accessed from CourseLeaf, or maintained in an external system and imported into CourseLeaf.</v>
      </c>
      <c r="E166" s="211" t="str">
        <f>VLOOKUP($A166,'Institution Evaluation'!$A$56:$K$345,5,0)&amp;""</f>
        <v>Provide a detailed description of your local authentication mode practices.</v>
      </c>
      <c r="F166" s="214" t="str">
        <f>VLOOKUP($A166,'Institution Evaluation'!$A$56:$K$345,6,0)&amp;""</f>
        <v/>
      </c>
      <c r="G166" s="203" t="str">
        <f>VLOOKUP($A166,'Institution Evaluation'!$A$56:$K$345,7,0)&amp;""</f>
        <v>Yes</v>
      </c>
      <c r="H166" s="204" t="str">
        <f>VLOOKUP($A166,'Institution Evaluation'!$A$56:$K$345,8,0)&amp;""</f>
        <v/>
      </c>
      <c r="I166" s="205" t="str">
        <f>VLOOKUP($A166,'Institution Evaluation'!$A$56:$K$345,9,0)&amp;""</f>
        <v>Critical Importance</v>
      </c>
      <c r="J166" s="252" t="str">
        <f>VLOOKUP($A166,'Institution Evaluation'!$A$56:$K$345,10,0)&amp;""</f>
        <v/>
      </c>
      <c r="K166" s="206" t="str">
        <f>IF(VLOOKUP($A166,'Institution Evaluation'!$A$56:$K$345,10,0)=TRUE,'Auto Responses'!$J$3,"")</f>
        <v/>
      </c>
      <c r="L166" s="58"/>
      <c r="M166" s="58"/>
      <c r="N166" s="58"/>
      <c r="O166" s="58"/>
      <c r="P166" s="58"/>
      <c r="Q166" s="58"/>
      <c r="R166" s="58"/>
      <c r="S166" s="58"/>
      <c r="T166" s="58"/>
      <c r="U166" s="58"/>
      <c r="V166" s="58"/>
      <c r="W166" s="58"/>
      <c r="X166" s="58"/>
      <c r="Y166" s="58"/>
      <c r="Z166" s="58"/>
    </row>
    <row r="167" spans="1:26" ht="15.75" customHeight="1" x14ac:dyDescent="0.2">
      <c r="A167" s="34" t="s">
        <v>154</v>
      </c>
      <c r="B167" s="43" t="str">
        <f>VLOOKUP($A167,Questions!$A$2:$X$333,2,0)</f>
        <v>For customers not using SSO, does your application support integration with other authentication and authorization systems?</v>
      </c>
      <c r="C167" s="205" t="str">
        <f>VLOOKUP($A167,'Institution Evaluation'!$A$56:$K$345,3,0)&amp;""</f>
        <v>Yes</v>
      </c>
      <c r="D167" s="205" t="str">
        <f>VLOOKUP($A167,'Institution Evaluation'!$A$56:$K$345,4,0)&amp;""</f>
        <v>CourseLeaf leverages your existing user credentials. Authentication is performed at the [institutiontype]'s Identity Management system. We support most SAML2 Identity Providers. SAML2 Identity providers must support comprehensive SAML2 features such as multiple AssertionConsumerService attributes for a single entityID. For ease of integration and support, we recommend federation through InCommon or another EduGAIN member federation.</v>
      </c>
      <c r="E167" s="211" t="str">
        <f>VLOOKUP($A167,'Institution Evaluation'!$A$56:$K$345,5,0)&amp;""</f>
        <v>List which systems and versions supported (such as Active Directory, Kerberos, or other LDAP compatible directory) in Additional Info.</v>
      </c>
      <c r="F167" s="214" t="str">
        <f>VLOOKUP($A167,'Institution Evaluation'!$A$56:$K$345,6,0)&amp;""</f>
        <v/>
      </c>
      <c r="G167" s="203" t="str">
        <f>VLOOKUP($A167,'Institution Evaluation'!$A$56:$K$345,7,0)&amp;""</f>
        <v>Yes</v>
      </c>
      <c r="H167" s="204" t="str">
        <f>VLOOKUP($A167,'Institution Evaluation'!$A$56:$K$345,8,0)&amp;""</f>
        <v/>
      </c>
      <c r="I167" s="205" t="str">
        <f>VLOOKUP($A167,'Institution Evaluation'!$A$56:$K$345,9,0)&amp;""</f>
        <v>Standard Importance</v>
      </c>
      <c r="J167" s="252" t="str">
        <f>VLOOKUP($A167,'Institution Evaluation'!$A$56:$K$345,10,0)&amp;""</f>
        <v/>
      </c>
      <c r="K167" s="206" t="str">
        <f>IF(VLOOKUP($A167,'Institution Evaluation'!$A$56:$K$345,10,0)=TRUE,'Auto Responses'!$J$3,"")</f>
        <v/>
      </c>
      <c r="L167" s="58"/>
      <c r="M167" s="58"/>
      <c r="N167" s="58"/>
      <c r="O167" s="58"/>
      <c r="P167" s="58"/>
      <c r="Q167" s="58"/>
      <c r="R167" s="58"/>
      <c r="S167" s="58"/>
      <c r="T167" s="58"/>
      <c r="U167" s="58"/>
      <c r="V167" s="58"/>
      <c r="W167" s="58"/>
      <c r="X167" s="58"/>
      <c r="Y167" s="58"/>
      <c r="Z167" s="58"/>
    </row>
    <row r="168" spans="1:26" ht="15.75" customHeight="1" x14ac:dyDescent="0.2">
      <c r="A168" s="34" t="s">
        <v>156</v>
      </c>
      <c r="B168" s="43" t="str">
        <f>VLOOKUP($A168,Questions!$A$2:$X$333,2,0)</f>
        <v>Do you allow the customer to specify attribute mappings for any needed information beyond a user identifier? (e.g., Reference eduPerson, ePPA/ePPN/ePE)</v>
      </c>
      <c r="C168" s="205" t="str">
        <f>VLOOKUP($A168,'Institution Evaluation'!$A$56:$K$345,3,0)&amp;""</f>
        <v>Yes</v>
      </c>
      <c r="D168" s="205" t="str">
        <f>VLOOKUP($A168,'Institution Evaluation'!$A$56:$K$345,4,0)&amp;""</f>
        <v xml:space="preserve">Client advisors can search courses by attribute (e.g., subject, GE, other attributes, CRN) or filter courses by criteria (e.g., section, instructor) in the same method as students, as defined by the Client's configured search preferences. </v>
      </c>
      <c r="E168" s="211" t="str">
        <f>VLOOKUP($A168,'Institution Evaluation'!$A$56:$K$345,5,0)&amp;""</f>
        <v/>
      </c>
      <c r="F168" s="214" t="str">
        <f>VLOOKUP($A168,'Institution Evaluation'!$A$56:$K$345,6,0)&amp;""</f>
        <v/>
      </c>
      <c r="G168" s="203" t="str">
        <f>VLOOKUP($A168,'Institution Evaluation'!$A$56:$K$345,7,0)&amp;""</f>
        <v>Yes</v>
      </c>
      <c r="H168" s="204" t="str">
        <f>VLOOKUP($A168,'Institution Evaluation'!$A$56:$K$345,8,0)&amp;""</f>
        <v/>
      </c>
      <c r="I168" s="205" t="str">
        <f>VLOOKUP($A168,'Institution Evaluation'!$A$56:$K$345,9,0)&amp;""</f>
        <v>Standard Importance</v>
      </c>
      <c r="J168" s="252" t="str">
        <f>VLOOKUP($A168,'Institution Evaluation'!$A$56:$K$345,10,0)&amp;""</f>
        <v/>
      </c>
      <c r="K168" s="206" t="str">
        <f>IF(VLOOKUP($A168,'Institution Evaluation'!$A$56:$K$345,10,0)=TRUE,'Auto Responses'!$J$3,"")</f>
        <v/>
      </c>
      <c r="L168" s="58"/>
      <c r="M168" s="58"/>
      <c r="N168" s="58"/>
      <c r="O168" s="58"/>
      <c r="P168" s="58"/>
      <c r="Q168" s="58"/>
      <c r="R168" s="58"/>
      <c r="S168" s="58"/>
      <c r="T168" s="58"/>
      <c r="U168" s="58"/>
      <c r="V168" s="58"/>
      <c r="W168" s="58"/>
      <c r="X168" s="58"/>
      <c r="Y168" s="58"/>
      <c r="Z168" s="58"/>
    </row>
    <row r="169" spans="1:26" ht="15.75" customHeight="1" x14ac:dyDescent="0.2">
      <c r="A169" s="34" t="s">
        <v>163</v>
      </c>
      <c r="B169" s="43" t="str">
        <f>VLOOKUP($A169,Questions!$A$2:$X$333,2,0)</f>
        <v>For customers not using SSO, does your application and/or user frontend/portal support multifactor authentication (e.g., Duo, Google Authenticator, OTP, etc.)?</v>
      </c>
      <c r="C169" s="205" t="str">
        <f>VLOOKUP($A169,'Institution Evaluation'!$A$56:$K$345,3,0)&amp;""</f>
        <v>Yes</v>
      </c>
      <c r="D169" s="205" t="str">
        <f>VLOOKUP($A169,'Institution Evaluation'!$A$56:$K$345,4,0)&amp;""</f>
        <v>CourseLeaf leverages your existing user credentials. Authentication is performed at the [institutiontype]'s Identity Management system. We support most SAML2 Identity Providers. SAML2 Identity providers must support comprehensive SAML2 features such as multiple AssertionConsumerService attributes for a single entityID. For ease of integration and support, we recommend federation through InCommon or another EduGAIN member federation.</v>
      </c>
      <c r="E169" s="211" t="str">
        <f>VLOOKUP($A169,'Institution Evaluation'!$A$56:$K$345,5,0)&amp;""</f>
        <v>List all supported multifactor authentication methods, technologies, and/or solutions and provide a brief summary of each.</v>
      </c>
      <c r="F169" s="214" t="str">
        <f>VLOOKUP($A169,'Institution Evaluation'!$A$56:$K$345,6,0)&amp;""</f>
        <v/>
      </c>
      <c r="G169" s="203" t="str">
        <f>VLOOKUP($A169,'Institution Evaluation'!$A$56:$K$345,7,0)&amp;""</f>
        <v>Yes</v>
      </c>
      <c r="H169" s="204" t="str">
        <f>VLOOKUP($A169,'Institution Evaluation'!$A$56:$K$345,8,0)&amp;""</f>
        <v/>
      </c>
      <c r="I169" s="205" t="str">
        <f>VLOOKUP($A169,'Institution Evaluation'!$A$56:$K$345,9,0)&amp;""</f>
        <v>Minor Importance</v>
      </c>
      <c r="J169" s="252" t="str">
        <f>VLOOKUP($A169,'Institution Evaluation'!$A$56:$K$345,10,0)&amp;""</f>
        <v/>
      </c>
      <c r="K169" s="206" t="str">
        <f>IF(VLOOKUP($A169,'Institution Evaluation'!$A$56:$K$345,10,0)=TRUE,'Auto Responses'!$J$3,"")</f>
        <v/>
      </c>
      <c r="L169" s="58"/>
      <c r="M169" s="58"/>
      <c r="N169" s="58"/>
      <c r="O169" s="58"/>
      <c r="P169" s="58"/>
      <c r="Q169" s="58"/>
      <c r="R169" s="58"/>
      <c r="S169" s="58"/>
      <c r="T169" s="58"/>
      <c r="U169" s="58"/>
      <c r="V169" s="58"/>
      <c r="W169" s="58"/>
      <c r="X169" s="58"/>
      <c r="Y169" s="58"/>
      <c r="Z169" s="58"/>
    </row>
    <row r="170" spans="1:26" ht="15.75" customHeight="1" x14ac:dyDescent="0.2">
      <c r="A170" s="18" t="str">
        <f>VLOOKUP(LEFT($A171,4),'Auto Responses'!$N$4:$O$38,2,0)&amp;""</f>
        <v xml:space="preserve"> Change Management</v>
      </c>
      <c r="B170" s="40"/>
      <c r="C170" s="41"/>
      <c r="D170" s="41"/>
      <c r="E170" s="210"/>
      <c r="F170" s="198" t="s">
        <v>627</v>
      </c>
      <c r="G170" s="207" t="s">
        <v>622</v>
      </c>
      <c r="H170" s="207" t="s">
        <v>623</v>
      </c>
      <c r="I170" s="207" t="s">
        <v>624</v>
      </c>
      <c r="J170" s="207" t="s">
        <v>625</v>
      </c>
      <c r="K170" s="41"/>
      <c r="L170" s="2"/>
      <c r="M170" s="2"/>
      <c r="N170" s="2"/>
      <c r="O170" s="2"/>
      <c r="P170" s="2"/>
      <c r="Q170" s="2"/>
      <c r="R170" s="2"/>
      <c r="S170" s="2"/>
      <c r="T170" s="2"/>
      <c r="U170" s="2"/>
      <c r="V170" s="2"/>
      <c r="W170" s="2"/>
      <c r="X170" s="2"/>
      <c r="Y170" s="2"/>
      <c r="Z170" s="2"/>
    </row>
    <row r="171" spans="1:26" ht="15.75" customHeight="1" x14ac:dyDescent="0.2">
      <c r="A171" s="34" t="s">
        <v>71</v>
      </c>
      <c r="B171" s="43" t="str">
        <f>VLOOKUP($A171,Questions!$A$2:$X$333,2,0)</f>
        <v>Will the institution be notified of major changes to your environment that could impact the institution's security posture?*</v>
      </c>
      <c r="C171" s="205" t="str">
        <f>VLOOKUP($A171,'Institution Evaluation'!$A$56:$K$345,3,0)&amp;""</f>
        <v>Yes</v>
      </c>
      <c r="D171" s="205" t="str">
        <f>VLOOKUP($A171,'Institution Evaluation'!$A$56:$K$345,4,0)&amp;""</f>
        <v>Institutions will be notified of major changes to our environment that could impact the institution's security posture.</v>
      </c>
      <c r="E171" s="211" t="str">
        <f>VLOOKUP($A171,'Institution Evaluation'!$A$56:$K$345,5,0)&amp;""</f>
        <v>State how and when the institution will be notified of major changes to your environment.</v>
      </c>
      <c r="F171" s="214" t="str">
        <f>VLOOKUP($A171,'Institution Evaluation'!$A$56:$K$345,6,0)&amp;""</f>
        <v/>
      </c>
      <c r="G171" s="203" t="str">
        <f>VLOOKUP($A171,'Institution Evaluation'!$A$56:$K$345,7,0)&amp;""</f>
        <v>Yes</v>
      </c>
      <c r="H171" s="204" t="str">
        <f>VLOOKUP($A171,'Institution Evaluation'!$A$56:$K$345,8,0)&amp;""</f>
        <v/>
      </c>
      <c r="I171" s="205" t="str">
        <f>VLOOKUP($A171,'Institution Evaluation'!$A$56:$K$345,9,0)&amp;""</f>
        <v>Critical Importance</v>
      </c>
      <c r="J171" s="252" t="str">
        <f>VLOOKUP($A171,'Institution Evaluation'!$A$56:$K$345,10,0)&amp;""</f>
        <v/>
      </c>
      <c r="K171" s="206" t="str">
        <f>IF(VLOOKUP($A171,'Institution Evaluation'!$A$56:$K$345,10,0)=TRUE,'Auto Responses'!$J$3,"")</f>
        <v/>
      </c>
      <c r="L171" s="58"/>
      <c r="M171" s="58"/>
      <c r="N171" s="58"/>
      <c r="O171" s="58"/>
      <c r="P171" s="58"/>
      <c r="Q171" s="58"/>
      <c r="R171" s="58"/>
      <c r="S171" s="58"/>
      <c r="T171" s="58"/>
      <c r="U171" s="58"/>
      <c r="V171" s="58"/>
      <c r="W171" s="58"/>
      <c r="X171" s="58"/>
      <c r="Y171" s="58"/>
      <c r="Z171" s="58"/>
    </row>
    <row r="172" spans="1:26" ht="15.75" customHeight="1" x14ac:dyDescent="0.2">
      <c r="A172" s="34" t="s">
        <v>73</v>
      </c>
      <c r="B172" s="43" t="str">
        <f>VLOOKUP($A172,Questions!$A$2:$X$333,2,0)</f>
        <v>Does the system support client customizations from one release to another?*</v>
      </c>
      <c r="C172" s="205" t="str">
        <f>VLOOKUP($A172,'Institution Evaluation'!$A$56:$K$345,3,0)&amp;""</f>
        <v>Yes</v>
      </c>
      <c r="D172" s="205" t="str">
        <f>VLOOKUP($A172,'Institution Evaluation'!$A$56:$K$345,4,0)&amp;""</f>
        <v>Client-specific configurations and customizations are not impacted by system updates and upgrades. Any configurations or customizations made to the software during the implementation of the software are "owned" by CourseLeaf, meaning that the upgrades made to the software will be backwards compatible.</v>
      </c>
      <c r="E172" s="211" t="str">
        <f>VLOOKUP($A172,'Institution Evaluation'!$A$56:$K$345,5,0)&amp;""</f>
        <v>Describe or provide reference to your solution support strategy in regard to maintaining client customizations from one release to another.</v>
      </c>
      <c r="F172" s="214" t="str">
        <f>VLOOKUP($A172,'Institution Evaluation'!$A$56:$K$345,6,0)&amp;""</f>
        <v/>
      </c>
      <c r="G172" s="203" t="str">
        <f>VLOOKUP($A172,'Institution Evaluation'!$A$56:$K$345,7,0)&amp;""</f>
        <v>Yes</v>
      </c>
      <c r="H172" s="204" t="str">
        <f>VLOOKUP($A172,'Institution Evaluation'!$A$56:$K$345,8,0)&amp;""</f>
        <v/>
      </c>
      <c r="I172" s="205" t="str">
        <f>VLOOKUP($A172,'Institution Evaluation'!$A$56:$K$345,9,0)&amp;""</f>
        <v>Critical Importance</v>
      </c>
      <c r="J172" s="252" t="str">
        <f>VLOOKUP($A172,'Institution Evaluation'!$A$56:$K$345,10,0)&amp;""</f>
        <v/>
      </c>
      <c r="K172" s="206" t="str">
        <f>IF(VLOOKUP($A172,'Institution Evaluation'!$A$56:$K$345,10,0)=TRUE,'Auto Responses'!$J$3,"")</f>
        <v/>
      </c>
      <c r="L172" s="58"/>
      <c r="M172" s="58"/>
      <c r="N172" s="58"/>
      <c r="O172" s="58"/>
      <c r="P172" s="58"/>
      <c r="Q172" s="58"/>
      <c r="R172" s="58"/>
      <c r="S172" s="58"/>
      <c r="T172" s="58"/>
      <c r="U172" s="58"/>
      <c r="V172" s="58"/>
      <c r="W172" s="58"/>
      <c r="X172" s="58"/>
      <c r="Y172" s="58"/>
      <c r="Z172" s="58"/>
    </row>
    <row r="173" spans="1:26" ht="15.75" customHeight="1" x14ac:dyDescent="0.2">
      <c r="A173" s="18" t="str">
        <f>VLOOKUP(LEFT($A174,4),'Auto Responses'!$N$4:$O$38,2,0)&amp;""</f>
        <v xml:space="preserve"> Data</v>
      </c>
      <c r="B173" s="40"/>
      <c r="C173" s="41"/>
      <c r="D173" s="41"/>
      <c r="E173" s="210"/>
      <c r="F173" s="198" t="s">
        <v>627</v>
      </c>
      <c r="G173" s="207" t="s">
        <v>622</v>
      </c>
      <c r="H173" s="207" t="s">
        <v>623</v>
      </c>
      <c r="I173" s="207" t="s">
        <v>624</v>
      </c>
      <c r="J173" s="207" t="s">
        <v>625</v>
      </c>
      <c r="K173" s="41"/>
      <c r="L173" s="2"/>
      <c r="M173" s="2"/>
      <c r="N173" s="2"/>
      <c r="O173" s="2"/>
      <c r="P173" s="2"/>
      <c r="Q173" s="2"/>
      <c r="R173" s="2"/>
      <c r="S173" s="2"/>
      <c r="T173" s="2"/>
      <c r="U173" s="2"/>
      <c r="V173" s="2"/>
      <c r="W173" s="2"/>
      <c r="X173" s="2"/>
      <c r="Y173" s="2"/>
      <c r="Z173" s="2"/>
    </row>
    <row r="174" spans="1:26" ht="15.75" customHeight="1" x14ac:dyDescent="0.2">
      <c r="A174" s="34" t="s">
        <v>169</v>
      </c>
      <c r="B174" s="43" t="str">
        <f>VLOOKUP($A174,Questions!$A$2:$X$333,2,0)</f>
        <v>Is the storage of sensitive data encrypted using security protocols/algorithms (e.g., disk encryption, at-rest, files, and within a running database)?*</v>
      </c>
      <c r="C174" s="205" t="str">
        <f>VLOOKUP($A174,'Institution Evaluation'!$A$56:$K$345,3,0)&amp;""</f>
        <v>No</v>
      </c>
      <c r="D174" s="205" t="str">
        <f>VLOOKUP($A174,'Institution Evaluation'!$A$56:$K$345,4,0)&amp;""</f>
        <v>Based on how the CourseLeaf software syncs with the Student Information System (SIS), Leepfrog does not encrypt data at rest. As a rule, Leepfrog does not use Sensitive Data nd in those cases when Leepfog can view Sensitive Data during a student user open session, Leepfrog doesnot copy down or save that data.</v>
      </c>
      <c r="E174" s="211" t="str">
        <f>VLOOKUP($A174,'Institution Evaluation'!$A$56:$K$345,5,0)&amp;""</f>
        <v>Describe why sensitive data is not encrypted in storage.</v>
      </c>
      <c r="F174" s="214" t="str">
        <f>VLOOKUP($A174,'Institution Evaluation'!$A$56:$K$345,6,0)&amp;""</f>
        <v/>
      </c>
      <c r="G174" s="203" t="str">
        <f>VLOOKUP($A174,'Institution Evaluation'!$A$56:$K$345,7,0)&amp;""</f>
        <v>Yes</v>
      </c>
      <c r="H174" s="204" t="str">
        <f>VLOOKUP($A174,'Institution Evaluation'!$A$56:$K$345,8,0)&amp;""</f>
        <v/>
      </c>
      <c r="I174" s="205" t="str">
        <f>VLOOKUP($A174,'Institution Evaluation'!$A$56:$K$345,9,0)&amp;""</f>
        <v>Critical Importance</v>
      </c>
      <c r="J174" s="252" t="str">
        <f>VLOOKUP($A174,'Institution Evaluation'!$A$56:$K$345,10,0)&amp;""</f>
        <v/>
      </c>
      <c r="K174" s="206" t="str">
        <f>IF(VLOOKUP($A174,'Institution Evaluation'!$A$56:$K$345,10,0)=TRUE,'Auto Responses'!$J$3,"")</f>
        <v/>
      </c>
      <c r="L174" s="58"/>
      <c r="M174" s="58"/>
      <c r="N174" s="58"/>
      <c r="O174" s="58"/>
      <c r="P174" s="58"/>
      <c r="Q174" s="58"/>
      <c r="R174" s="58"/>
      <c r="S174" s="58"/>
      <c r="T174" s="58"/>
      <c r="U174" s="58"/>
      <c r="V174" s="58"/>
      <c r="W174" s="58"/>
      <c r="X174" s="58"/>
      <c r="Y174" s="58"/>
      <c r="Z174" s="58"/>
    </row>
    <row r="175" spans="1:26" ht="15.75" customHeight="1" x14ac:dyDescent="0.2">
      <c r="A175" s="34" t="s">
        <v>171</v>
      </c>
      <c r="B175" s="43" t="str">
        <f>VLOOKUP($A175,Questions!$A$2:$X$333,2,0)</f>
        <v>Do all cryptographic modules in use in your solution conform to the Federal Information Processing Standards (FIPS PUB 140-2 or 140-3)?*</v>
      </c>
      <c r="C175" s="205" t="str">
        <f>VLOOKUP($A175,'Institution Evaluation'!$A$56:$K$345,3,0)&amp;""</f>
        <v>No</v>
      </c>
      <c r="D175" s="205" t="str">
        <f>VLOOKUP($A175,'Institution Evaluation'!$A$56:$K$345,4,0)&amp;""</f>
        <v>See Data-02</v>
      </c>
      <c r="E175" s="211" t="str">
        <f>VLOOKUP($A175,'Institution Evaluation'!$A$56:$K$345,5,0)&amp;""</f>
        <v>Provide a detailed description of all non-conforming modules.</v>
      </c>
      <c r="F175" s="214" t="str">
        <f>VLOOKUP($A175,'Institution Evaluation'!$A$56:$K$345,6,0)&amp;""</f>
        <v/>
      </c>
      <c r="G175" s="203" t="str">
        <f>VLOOKUP($A175,'Institution Evaluation'!$A$56:$K$345,7,0)&amp;""</f>
        <v>Yes</v>
      </c>
      <c r="H175" s="204" t="str">
        <f>VLOOKUP($A175,'Institution Evaluation'!$A$56:$K$345,8,0)&amp;""</f>
        <v/>
      </c>
      <c r="I175" s="205" t="str">
        <f>VLOOKUP($A175,'Institution Evaluation'!$A$56:$K$345,9,0)&amp;""</f>
        <v>Critical Importance</v>
      </c>
      <c r="J175" s="252" t="str">
        <f>VLOOKUP($A175,'Institution Evaluation'!$A$56:$K$345,10,0)&amp;""</f>
        <v/>
      </c>
      <c r="K175" s="206" t="str">
        <f>IF(VLOOKUP($A175,'Institution Evaluation'!$A$56:$K$345,10,0)=TRUE,'Auto Responses'!$J$3,"")</f>
        <v/>
      </c>
      <c r="L175" s="58"/>
      <c r="M175" s="58"/>
      <c r="N175" s="58"/>
      <c r="O175" s="58"/>
      <c r="P175" s="58"/>
      <c r="Q175" s="58"/>
      <c r="R175" s="58"/>
      <c r="S175" s="58"/>
      <c r="T175" s="58"/>
      <c r="U175" s="58"/>
      <c r="V175" s="58"/>
      <c r="W175" s="58"/>
      <c r="X175" s="58"/>
      <c r="Y175" s="58"/>
      <c r="Z175" s="58"/>
    </row>
    <row r="176" spans="1:26" ht="15.75" customHeight="1" x14ac:dyDescent="0.2">
      <c r="A176" s="34" t="s">
        <v>175</v>
      </c>
      <c r="B176" s="43" t="str">
        <f>VLOOKUP($A176,Questions!$A$2:$X$333,2,0)</f>
        <v>Are ownership rights to all data, inputs, outputs, and metadata retained even through a provider acquisition or bankruptcy event?*</v>
      </c>
      <c r="C176" s="205" t="str">
        <f>VLOOKUP($A176,'Institution Evaluation'!$A$56:$K$345,3,0)&amp;""</f>
        <v>Yes</v>
      </c>
      <c r="D176" s="205" t="str">
        <f>VLOOKUP($A176,'Institution Evaluation'!$A$56:$K$345,4,0)&amp;""</f>
        <v>All client data is owned by the institution.</v>
      </c>
      <c r="E176" s="211" t="str">
        <f>VLOOKUP($A176,'Institution Evaluation'!$A$56:$K$345,5,0)&amp;""</f>
        <v>Provide references, as needed.</v>
      </c>
      <c r="F176" s="214" t="str">
        <f>VLOOKUP($A176,'Institution Evaluation'!$A$56:$K$345,6,0)&amp;""</f>
        <v/>
      </c>
      <c r="G176" s="203" t="str">
        <f>VLOOKUP($A176,'Institution Evaluation'!$A$56:$K$345,7,0)&amp;""</f>
        <v>Yes</v>
      </c>
      <c r="H176" s="204" t="str">
        <f>VLOOKUP($A176,'Institution Evaluation'!$A$56:$K$345,8,0)&amp;""</f>
        <v/>
      </c>
      <c r="I176" s="205" t="str">
        <f>VLOOKUP($A176,'Institution Evaluation'!$A$56:$K$345,9,0)&amp;""</f>
        <v>Critical Importance</v>
      </c>
      <c r="J176" s="252" t="str">
        <f>VLOOKUP($A176,'Institution Evaluation'!$A$56:$K$345,10,0)&amp;""</f>
        <v/>
      </c>
      <c r="K176" s="206" t="str">
        <f>IF(VLOOKUP($A176,'Institution Evaluation'!$A$56:$K$345,10,0)=TRUE,'Auto Responses'!$J$3,"")</f>
        <v/>
      </c>
      <c r="L176" s="58"/>
      <c r="M176" s="58"/>
      <c r="N176" s="58"/>
      <c r="O176" s="58"/>
      <c r="P176" s="58"/>
      <c r="Q176" s="58"/>
      <c r="R176" s="58"/>
      <c r="S176" s="58"/>
      <c r="T176" s="58"/>
      <c r="U176" s="58"/>
      <c r="V176" s="58"/>
      <c r="W176" s="58"/>
      <c r="X176" s="58"/>
      <c r="Y176" s="58"/>
      <c r="Z176" s="58"/>
    </row>
    <row r="177" spans="1:26" ht="15.75" customHeight="1" x14ac:dyDescent="0.2">
      <c r="A177" s="34" t="s">
        <v>177</v>
      </c>
      <c r="B177" s="43" t="str">
        <f>VLOOKUP($A177,Questions!$A$2:$X$333,2,0)</f>
        <v>Do backups containing the institution's data ever leave the institution's data zone either physically or via network routing?*</v>
      </c>
      <c r="C177" s="205" t="str">
        <f>VLOOKUP($A177,'Institution Evaluation'!$A$56:$K$345,3,0)&amp;""</f>
        <v>No</v>
      </c>
      <c r="D177" s="205" t="str">
        <f>VLOOKUP($A177,'Institution Evaluation'!$A$56:$K$345,4,0)&amp;""</f>
        <v/>
      </c>
      <c r="E177" s="211" t="str">
        <f>VLOOKUP($A177,'Institution Evaluation'!$A$56:$K$345,5,0)&amp;""</f>
        <v/>
      </c>
      <c r="F177" s="214" t="str">
        <f>VLOOKUP($A177,'Institution Evaluation'!$A$56:$K$345,6,0)&amp;""</f>
        <v/>
      </c>
      <c r="G177" s="203" t="str">
        <f>VLOOKUP($A177,'Institution Evaluation'!$A$56:$K$345,7,0)&amp;""</f>
        <v>No</v>
      </c>
      <c r="H177" s="204" t="str">
        <f>VLOOKUP($A177,'Institution Evaluation'!$A$56:$K$345,8,0)&amp;""</f>
        <v/>
      </c>
      <c r="I177" s="205" t="str">
        <f>VLOOKUP($A177,'Institution Evaluation'!$A$56:$K$345,9,0)&amp;""</f>
        <v>Critical Importance</v>
      </c>
      <c r="J177" s="252" t="str">
        <f>VLOOKUP($A177,'Institution Evaluation'!$A$56:$K$345,10,0)&amp;""</f>
        <v/>
      </c>
      <c r="K177" s="206" t="str">
        <f>IF(VLOOKUP($A177,'Institution Evaluation'!$A$56:$K$345,10,0)=TRUE,'Auto Responses'!$J$3,"")</f>
        <v/>
      </c>
      <c r="L177" s="58"/>
      <c r="M177" s="58"/>
      <c r="N177" s="58"/>
      <c r="O177" s="58"/>
      <c r="P177" s="58"/>
      <c r="Q177" s="58"/>
      <c r="R177" s="58"/>
      <c r="S177" s="58"/>
      <c r="T177" s="58"/>
      <c r="U177" s="58"/>
      <c r="V177" s="58"/>
      <c r="W177" s="58"/>
      <c r="X177" s="58"/>
      <c r="Y177" s="58"/>
      <c r="Z177" s="58"/>
    </row>
    <row r="178" spans="1:26" ht="15.75" customHeight="1" x14ac:dyDescent="0.2">
      <c r="A178" s="34" t="s">
        <v>178</v>
      </c>
      <c r="B178" s="43" t="str">
        <f>VLOOKUP($A178,Questions!$A$2:$X$333,2,0)</f>
        <v>Is media used for long-term retention of business data and archival purposes stored in a secure, environmentally protected area?*</v>
      </c>
      <c r="C178" s="205" t="str">
        <f>VLOOKUP($A178,'Institution Evaluation'!$A$56:$K$345,3,0)&amp;""</f>
        <v>Yes</v>
      </c>
      <c r="D178" s="205" t="str">
        <f>VLOOKUP($A178,'Institution Evaluation'!$A$56:$K$345,4,0)&amp;""</f>
        <v>Leepfrogs long term data retention strategy is to archive data once a client leaves.Backups are in place for both aws storage and physial storage. Backups are always securely stored using industry standards.</v>
      </c>
      <c r="E178" s="211" t="str">
        <f>VLOOKUP($A178,'Institution Evaluation'!$A$56:$K$345,5,0)&amp;""</f>
        <v>Provide a general summary of your archival environment.</v>
      </c>
      <c r="F178" s="214" t="str">
        <f>VLOOKUP($A178,'Institution Evaluation'!$A$56:$K$345,6,0)&amp;""</f>
        <v/>
      </c>
      <c r="G178" s="203" t="str">
        <f>VLOOKUP($A178,'Institution Evaluation'!$A$56:$K$345,7,0)&amp;""</f>
        <v>Yes</v>
      </c>
      <c r="H178" s="204" t="str">
        <f>VLOOKUP($A178,'Institution Evaluation'!$A$56:$K$345,8,0)&amp;""</f>
        <v/>
      </c>
      <c r="I178" s="205" t="str">
        <f>VLOOKUP($A178,'Institution Evaluation'!$A$56:$K$345,9,0)&amp;""</f>
        <v>Critical Importance</v>
      </c>
      <c r="J178" s="252" t="str">
        <f>VLOOKUP($A178,'Institution Evaluation'!$A$56:$K$345,10,0)&amp;""</f>
        <v/>
      </c>
      <c r="K178" s="206" t="str">
        <f>IF(VLOOKUP($A178,'Institution Evaluation'!$A$56:$K$345,10,0)=TRUE,'Auto Responses'!$J$3,"")</f>
        <v/>
      </c>
      <c r="L178" s="58"/>
      <c r="M178" s="58"/>
      <c r="N178" s="58"/>
      <c r="O178" s="58"/>
      <c r="P178" s="58"/>
      <c r="Q178" s="58"/>
      <c r="R178" s="58"/>
      <c r="S178" s="58"/>
      <c r="T178" s="58"/>
      <c r="U178" s="58"/>
      <c r="V178" s="58"/>
      <c r="W178" s="58"/>
      <c r="X178" s="58"/>
      <c r="Y178" s="58"/>
      <c r="Z178" s="58"/>
    </row>
    <row r="179" spans="1:26" ht="15.75" customHeight="1" x14ac:dyDescent="0.2">
      <c r="A179" s="34" t="s">
        <v>180</v>
      </c>
      <c r="B179" s="43" t="str">
        <f>VLOOKUP($A179,Questions!$A$2:$X$333,2,0)</f>
        <v>At the completion of this contract, will data be returned to the institution and/or deleted from all your systems and archives?</v>
      </c>
      <c r="C179" s="205" t="str">
        <f>VLOOKUP($A179,'Institution Evaluation'!$A$56:$K$345,3,0)&amp;""</f>
        <v>Yes</v>
      </c>
      <c r="D179" s="205" t="str">
        <f>VLOOKUP($A179,'Institution Evaluation'!$A$56:$K$345,4,0)&amp;""</f>
        <v>Leepfrog will delete / Archive / return any data to clients post separation upon specific request. Client contracts outline data retention / deletion expectations.</v>
      </c>
      <c r="E179" s="211" t="str">
        <f>VLOOKUP($A179,'Institution Evaluation'!$A$56:$K$345,5,0)&amp;""</f>
        <v>State the length of time that the institution's data will be available in the system at the completion of the contract.</v>
      </c>
      <c r="F179" s="214" t="str">
        <f>VLOOKUP($A179,'Institution Evaluation'!$A$56:$K$345,6,0)&amp;""</f>
        <v/>
      </c>
      <c r="G179" s="203" t="str">
        <f>VLOOKUP($A179,'Institution Evaluation'!$A$56:$K$345,7,0)&amp;""</f>
        <v>Yes</v>
      </c>
      <c r="H179" s="204" t="str">
        <f>VLOOKUP($A179,'Institution Evaluation'!$A$56:$K$345,8,0)&amp;""</f>
        <v/>
      </c>
      <c r="I179" s="205" t="str">
        <f>VLOOKUP($A179,'Institution Evaluation'!$A$56:$K$345,9,0)&amp;""</f>
        <v>Standard Importance</v>
      </c>
      <c r="J179" s="252" t="str">
        <f>VLOOKUP($A179,'Institution Evaluation'!$A$56:$K$345,10,0)&amp;""</f>
        <v/>
      </c>
      <c r="K179" s="206" t="str">
        <f>IF(VLOOKUP($A179,'Institution Evaluation'!$A$56:$K$345,10,0)=TRUE,'Auto Responses'!$J$3,"")</f>
        <v/>
      </c>
      <c r="L179" s="58"/>
      <c r="M179" s="58"/>
      <c r="N179" s="58"/>
      <c r="O179" s="58"/>
      <c r="P179" s="58"/>
      <c r="Q179" s="58"/>
      <c r="R179" s="58"/>
      <c r="S179" s="58"/>
      <c r="T179" s="58"/>
      <c r="U179" s="58"/>
      <c r="V179" s="58"/>
      <c r="W179" s="58"/>
      <c r="X179" s="58"/>
      <c r="Y179" s="58"/>
      <c r="Z179" s="58"/>
    </row>
    <row r="180" spans="1:26" ht="15.75" customHeight="1" x14ac:dyDescent="0.2">
      <c r="A180" s="34" t="s">
        <v>183</v>
      </c>
      <c r="B180" s="43" t="str">
        <f>VLOOKUP($A180,Questions!$A$2:$X$333,2,0)</f>
        <v>Can the institution extract a full or partial backup of data?</v>
      </c>
      <c r="C180" s="205" t="str">
        <f>VLOOKUP($A180,'Institution Evaluation'!$A$56:$K$345,3,0)&amp;""</f>
        <v>No</v>
      </c>
      <c r="D180" s="205" t="str">
        <f>VLOOKUP($A180,'Institution Evaluation'!$A$56:$K$345,4,0)&amp;""</f>
        <v>Leepfrog will respond to any written request from Client for return and copy of their data at any time</v>
      </c>
      <c r="E180" s="211" t="str">
        <f>VLOOKUP($A180,'Institution Evaluation'!$A$56:$K$345,5,0)&amp;""</f>
        <v>State plans to implement capabilities for the institution to extract a full or partial backup of data.</v>
      </c>
      <c r="F180" s="214" t="str">
        <f>VLOOKUP($A180,'Institution Evaluation'!$A$56:$K$345,6,0)&amp;""</f>
        <v/>
      </c>
      <c r="G180" s="203" t="str">
        <f>VLOOKUP($A180,'Institution Evaluation'!$A$56:$K$345,7,0)&amp;""</f>
        <v>Yes</v>
      </c>
      <c r="H180" s="204" t="str">
        <f>VLOOKUP($A180,'Institution Evaluation'!$A$56:$K$345,8,0)&amp;""</f>
        <v/>
      </c>
      <c r="I180" s="205" t="str">
        <f>VLOOKUP($A180,'Institution Evaluation'!$A$56:$K$345,9,0)&amp;""</f>
        <v>Standard Importance</v>
      </c>
      <c r="J180" s="252" t="str">
        <f>VLOOKUP($A180,'Institution Evaluation'!$A$56:$K$345,10,0)&amp;""</f>
        <v/>
      </c>
      <c r="K180" s="206" t="str">
        <f>IF(VLOOKUP($A180,'Institution Evaluation'!$A$56:$K$345,10,0)=TRUE,'Auto Responses'!$J$3,"")</f>
        <v/>
      </c>
      <c r="L180" s="58"/>
      <c r="M180" s="58"/>
      <c r="N180" s="58"/>
      <c r="O180" s="58"/>
      <c r="P180" s="58"/>
      <c r="Q180" s="58"/>
      <c r="R180" s="58"/>
      <c r="S180" s="58"/>
      <c r="T180" s="58"/>
      <c r="U180" s="58"/>
      <c r="V180" s="58"/>
      <c r="W180" s="58"/>
      <c r="X180" s="58"/>
      <c r="Y180" s="58"/>
      <c r="Z180" s="58"/>
    </row>
    <row r="181" spans="1:26" ht="15.75" customHeight="1" x14ac:dyDescent="0.2">
      <c r="A181" s="34" t="s">
        <v>185</v>
      </c>
      <c r="B181" s="43" t="str">
        <f>VLOOKUP($A181,Questions!$A$2:$X$333,2,0)</f>
        <v>Do current backups include all operating system software, utilities, security software, application software, and data files necessary for recovery?</v>
      </c>
      <c r="C181" s="205" t="str">
        <f>VLOOKUP($A181,'Institution Evaluation'!$A$56:$K$345,3,0)&amp;""</f>
        <v>Yes</v>
      </c>
      <c r="D181" s="205" t="str">
        <f>VLOOKUP($A181,'Institution Evaluation'!$A$56:$K$345,4,0)&amp;""</f>
        <v>Yes, industry standards require that backups cover everything needed to fully restore a system, including the operating system, security tools and their configurations, application software, and all data files. In practice, gaps commonly exist around security software configurations, cloud/SaaS data, and environments that have changed since the backup scope was last reviewed.</v>
      </c>
      <c r="E181" s="211" t="str">
        <f>VLOOKUP($A181,'Institution Evaluation'!$A$56:$K$345,5,0)&amp;""</f>
        <v>Decribe your overall strategy to accomplish these elements.</v>
      </c>
      <c r="F181" s="214" t="str">
        <f>VLOOKUP($A181,'Institution Evaluation'!$A$56:$K$345,6,0)&amp;""</f>
        <v/>
      </c>
      <c r="G181" s="203" t="str">
        <f>VLOOKUP($A181,'Institution Evaluation'!$A$56:$K$345,7,0)&amp;""</f>
        <v>Yes</v>
      </c>
      <c r="H181" s="204" t="str">
        <f>VLOOKUP($A181,'Institution Evaluation'!$A$56:$K$345,8,0)&amp;""</f>
        <v/>
      </c>
      <c r="I181" s="205" t="str">
        <f>VLOOKUP($A181,'Institution Evaluation'!$A$56:$K$345,9,0)&amp;""</f>
        <v>Standard Importance</v>
      </c>
      <c r="J181" s="252" t="str">
        <f>VLOOKUP($A181,'Institution Evaluation'!$A$56:$K$345,10,0)&amp;""</f>
        <v/>
      </c>
      <c r="K181" s="206" t="str">
        <f>IF(VLOOKUP($A181,'Institution Evaluation'!$A$56:$K$345,10,0)=TRUE,'Auto Responses'!$J$3,"")</f>
        <v/>
      </c>
      <c r="L181" s="58"/>
      <c r="M181" s="58"/>
      <c r="N181" s="58"/>
      <c r="O181" s="58"/>
      <c r="P181" s="58"/>
      <c r="Q181" s="58"/>
      <c r="R181" s="58"/>
      <c r="S181" s="58"/>
      <c r="T181" s="58"/>
      <c r="U181" s="58"/>
      <c r="V181" s="58"/>
      <c r="W181" s="58"/>
      <c r="X181" s="58"/>
      <c r="Y181" s="58"/>
      <c r="Z181" s="58"/>
    </row>
    <row r="182" spans="1:26" ht="15.75" customHeight="1" x14ac:dyDescent="0.2">
      <c r="A182" s="34" t="s">
        <v>187</v>
      </c>
      <c r="B182" s="43" t="str">
        <f>VLOOKUP($A182,Questions!$A$2:$X$333,2,0)</f>
        <v>Are you performing off-site backups (i.e., digitally moved off site)?</v>
      </c>
      <c r="C182" s="205" t="str">
        <f>VLOOKUP($A182,'Institution Evaluation'!$A$56:$K$345,3,0)&amp;""</f>
        <v>Yes</v>
      </c>
      <c r="D182" s="205" t="str">
        <f>VLOOKUP($A182,'Institution Evaluation'!$A$56:$K$345,4,0)&amp;""</f>
        <v>Backups and Region failovers are in place for AWS resources</v>
      </c>
      <c r="E182" s="211" t="str">
        <f>VLOOKUP($A182,'Institution Evaluation'!$A$56:$K$345,5,0)&amp;""</f>
        <v>Summarize your off-site backup strategy.</v>
      </c>
      <c r="F182" s="214" t="str">
        <f>VLOOKUP($A182,'Institution Evaluation'!$A$56:$K$345,6,0)&amp;""</f>
        <v/>
      </c>
      <c r="G182" s="203" t="str">
        <f>VLOOKUP($A182,'Institution Evaluation'!$A$56:$K$345,7,0)&amp;""</f>
        <v>Yes</v>
      </c>
      <c r="H182" s="204" t="str">
        <f>VLOOKUP($A182,'Institution Evaluation'!$A$56:$K$345,8,0)&amp;""</f>
        <v/>
      </c>
      <c r="I182" s="205" t="str">
        <f>VLOOKUP($A182,'Institution Evaluation'!$A$56:$K$345,9,0)&amp;""</f>
        <v>Standard Importance</v>
      </c>
      <c r="J182" s="252" t="str">
        <f>VLOOKUP($A182,'Institution Evaluation'!$A$56:$K$345,10,0)&amp;""</f>
        <v/>
      </c>
      <c r="K182" s="206" t="str">
        <f>IF(VLOOKUP($A182,'Institution Evaluation'!$A$56:$K$345,10,0)=TRUE,'Auto Responses'!$J$3,"")</f>
        <v/>
      </c>
      <c r="L182" s="58"/>
      <c r="M182" s="58"/>
      <c r="N182" s="58"/>
      <c r="O182" s="58"/>
      <c r="P182" s="58"/>
      <c r="Q182" s="58"/>
      <c r="R182" s="58"/>
      <c r="S182" s="58"/>
      <c r="T182" s="58"/>
      <c r="U182" s="58"/>
      <c r="V182" s="58"/>
      <c r="W182" s="58"/>
      <c r="X182" s="58"/>
      <c r="Y182" s="58"/>
      <c r="Z182" s="58"/>
    </row>
    <row r="183" spans="1:26" ht="15.75" customHeight="1" x14ac:dyDescent="0.2">
      <c r="A183" s="34" t="s">
        <v>189</v>
      </c>
      <c r="B183" s="43" t="str">
        <f>VLOOKUP($A183,Questions!$A$2:$X$333,2,0)</f>
        <v>Are physical backups taken off-site (i.e., physically moved off site)?</v>
      </c>
      <c r="C183" s="205" t="str">
        <f>VLOOKUP($A183,'Institution Evaluation'!$A$56:$K$345,3,0)&amp;""</f>
        <v>Yes</v>
      </c>
      <c r="D183" s="205" t="str">
        <f>VLOOKUP($A183,'Institution Evaluation'!$A$56:$K$345,4,0)&amp;""</f>
        <v>Physical backups are taken off-site.</v>
      </c>
      <c r="E183" s="211" t="str">
        <f>VLOOKUP($A183,'Institution Evaluation'!$A$56:$K$345,5,0)&amp;""</f>
        <v>Provide the distance (in miles) between the primary and off-site locations.</v>
      </c>
      <c r="F183" s="214" t="str">
        <f>VLOOKUP($A183,'Institution Evaluation'!$A$56:$K$345,6,0)&amp;""</f>
        <v/>
      </c>
      <c r="G183" s="203" t="str">
        <f>VLOOKUP($A183,'Institution Evaluation'!$A$56:$K$345,7,0)&amp;""</f>
        <v>Yes</v>
      </c>
      <c r="H183" s="204" t="str">
        <f>VLOOKUP($A183,'Institution Evaluation'!$A$56:$K$345,8,0)&amp;""</f>
        <v/>
      </c>
      <c r="I183" s="205" t="str">
        <f>VLOOKUP($A183,'Institution Evaluation'!$A$56:$K$345,9,0)&amp;""</f>
        <v>Standard Importance</v>
      </c>
      <c r="J183" s="252" t="str">
        <f>VLOOKUP($A183,'Institution Evaluation'!$A$56:$K$345,10,0)&amp;""</f>
        <v/>
      </c>
      <c r="K183" s="206" t="str">
        <f>IF(VLOOKUP($A183,'Institution Evaluation'!$A$56:$K$345,10,0)=TRUE,'Auto Responses'!$J$3,"")</f>
        <v/>
      </c>
      <c r="L183" s="58"/>
      <c r="M183" s="58"/>
      <c r="N183" s="58"/>
      <c r="O183" s="58"/>
      <c r="P183" s="58"/>
      <c r="Q183" s="58"/>
      <c r="R183" s="58"/>
      <c r="S183" s="58"/>
      <c r="T183" s="58"/>
      <c r="U183" s="58"/>
      <c r="V183" s="58"/>
      <c r="W183" s="58"/>
      <c r="X183" s="58"/>
      <c r="Y183" s="58"/>
      <c r="Z183" s="58"/>
    </row>
    <row r="184" spans="1:26" ht="15.75" customHeight="1" x14ac:dyDescent="0.2">
      <c r="A184" s="34" t="s">
        <v>192</v>
      </c>
      <c r="B184" s="43" t="str">
        <f>VLOOKUP($A184,Questions!$A$2:$X$333,2,0)</f>
        <v>Are data backups encrypted?</v>
      </c>
      <c r="C184" s="205" t="str">
        <f>VLOOKUP($A184,'Institution Evaluation'!$A$56:$K$345,3,0)&amp;""</f>
        <v>Yes</v>
      </c>
      <c r="D184" s="205" t="str">
        <f>VLOOKUP($A184,'Institution Evaluation'!$A$56:$K$345,4,0)&amp;""</f>
        <v>Both physical and virtual backups are fully encrypted.</v>
      </c>
      <c r="E184" s="211" t="str">
        <f>VLOOKUP($A184,'Institution Evaluation'!$A$56:$K$345,5,0)&amp;""</f>
        <v>Summarize the encryption algorithm/strategy you are using to secure backups.</v>
      </c>
      <c r="F184" s="214" t="str">
        <f>VLOOKUP($A184,'Institution Evaluation'!$A$56:$K$345,6,0)&amp;""</f>
        <v/>
      </c>
      <c r="G184" s="203" t="str">
        <f>VLOOKUP($A184,'Institution Evaluation'!$A$56:$K$345,7,0)&amp;""</f>
        <v>Yes</v>
      </c>
      <c r="H184" s="204" t="str">
        <f>VLOOKUP($A184,'Institution Evaluation'!$A$56:$K$345,8,0)&amp;""</f>
        <v/>
      </c>
      <c r="I184" s="205" t="str">
        <f>VLOOKUP($A184,'Institution Evaluation'!$A$56:$K$345,9,0)&amp;""</f>
        <v>Minor Importance</v>
      </c>
      <c r="J184" s="252" t="str">
        <f>VLOOKUP($A184,'Institution Evaluation'!$A$56:$K$345,10,0)&amp;""</f>
        <v/>
      </c>
      <c r="K184" s="206" t="str">
        <f>IF(VLOOKUP($A184,'Institution Evaluation'!$A$56:$K$345,10,0)=TRUE,'Auto Responses'!$J$3,"")</f>
        <v/>
      </c>
      <c r="L184" s="58"/>
      <c r="M184" s="58"/>
      <c r="N184" s="58"/>
      <c r="O184" s="58"/>
      <c r="P184" s="58"/>
      <c r="Q184" s="58"/>
      <c r="R184" s="58"/>
      <c r="S184" s="58"/>
      <c r="T184" s="58"/>
      <c r="U184" s="58"/>
      <c r="V184" s="58"/>
      <c r="W184" s="58"/>
      <c r="X184" s="58"/>
      <c r="Y184" s="58"/>
      <c r="Z184" s="58"/>
    </row>
    <row r="185" spans="1:26" ht="15.75" customHeight="1" x14ac:dyDescent="0.2">
      <c r="A185" s="34" t="s">
        <v>194</v>
      </c>
      <c r="B185" s="43" t="str">
        <f>VLOOKUP($A185,Questions!$A$2:$X$333,2,0)</f>
        <v>Do you have a media handling process that is documented and currently implemented that meets established business needs and regulatory requirements, including end-of-life, repurposing, and data-sanitization procedures?</v>
      </c>
      <c r="C185" s="205" t="str">
        <f>VLOOKUP($A185,'Institution Evaluation'!$A$56:$K$345,3,0)&amp;""</f>
        <v>No</v>
      </c>
      <c r="D185" s="205" t="str">
        <f>VLOOKUP($A185,'Institution Evaluation'!$A$56:$K$345,4,0)&amp;""</f>
        <v>Leepfrog is working on completion of a Information Security Plan and the Media Policy is part of the work</v>
      </c>
      <c r="E185" s="211" t="str">
        <f>VLOOKUP($A185,'Institution Evaluation'!$A$56:$K$345,5,0)&amp;""</f>
        <v>Provide a detailed summary of media handling processes that do exist.</v>
      </c>
      <c r="F185" s="214" t="str">
        <f>VLOOKUP($A185,'Institution Evaluation'!$A$56:$K$345,6,0)&amp;""</f>
        <v/>
      </c>
      <c r="G185" s="203" t="str">
        <f>VLOOKUP($A185,'Institution Evaluation'!$A$56:$K$345,7,0)&amp;""</f>
        <v>Yes</v>
      </c>
      <c r="H185" s="204" t="str">
        <f>VLOOKUP($A185,'Institution Evaluation'!$A$56:$K$345,8,0)&amp;""</f>
        <v/>
      </c>
      <c r="I185" s="205" t="str">
        <f>VLOOKUP($A185,'Institution Evaluation'!$A$56:$K$345,9,0)&amp;""</f>
        <v>Standard Importance</v>
      </c>
      <c r="J185" s="252" t="str">
        <f>VLOOKUP($A185,'Institution Evaluation'!$A$56:$K$345,10,0)&amp;""</f>
        <v/>
      </c>
      <c r="K185" s="206" t="str">
        <f>IF(VLOOKUP($A185,'Institution Evaluation'!$A$56:$K$345,10,0)=TRUE,'Auto Responses'!$J$3,"")</f>
        <v/>
      </c>
      <c r="L185" s="58"/>
      <c r="M185" s="58"/>
      <c r="N185" s="58"/>
      <c r="O185" s="58"/>
      <c r="P185" s="58"/>
      <c r="Q185" s="58"/>
      <c r="R185" s="58"/>
      <c r="S185" s="58"/>
      <c r="T185" s="58"/>
      <c r="U185" s="58"/>
      <c r="V185" s="58"/>
      <c r="W185" s="58"/>
      <c r="X185" s="58"/>
      <c r="Y185" s="58"/>
      <c r="Z185" s="58"/>
    </row>
    <row r="186" spans="1:26" ht="15.75" customHeight="1" x14ac:dyDescent="0.2">
      <c r="A186" s="34" t="s">
        <v>198</v>
      </c>
      <c r="B186" s="43" t="str">
        <f>VLOOKUP($A186,Questions!$A$2:$X$333,2,0)</f>
        <v>Does your staff (or third party) have access to institutional data (e.g., financial, PHI, or other sensitive information) through any means?</v>
      </c>
      <c r="C186" s="205" t="str">
        <f>VLOOKUP($A186,'Institution Evaluation'!$A$56:$K$345,3,0)&amp;""</f>
        <v>No</v>
      </c>
      <c r="D186" s="205" t="str">
        <f>VLOOKUP($A186,'Institution Evaluation'!$A$56:$K$345,4,0)&amp;""</f>
        <v/>
      </c>
      <c r="E186" s="211" t="str">
        <f>VLOOKUP($A186,'Institution Evaluation'!$A$56:$K$345,5,0)&amp;""</f>
        <v/>
      </c>
      <c r="F186" s="214" t="str">
        <f>VLOOKUP($A186,'Institution Evaluation'!$A$56:$K$345,6,0)&amp;""</f>
        <v/>
      </c>
      <c r="G186" s="203" t="str">
        <f>VLOOKUP($A186,'Institution Evaluation'!$A$56:$K$345,7,0)&amp;""</f>
        <v>No</v>
      </c>
      <c r="H186" s="204" t="str">
        <f>VLOOKUP($A186,'Institution Evaluation'!$A$56:$K$345,8,0)&amp;""</f>
        <v/>
      </c>
      <c r="I186" s="205" t="str">
        <f>VLOOKUP($A186,'Institution Evaluation'!$A$56:$K$345,9,0)&amp;""</f>
        <v>Standard Importance</v>
      </c>
      <c r="J186" s="252" t="str">
        <f>VLOOKUP($A186,'Institution Evaluation'!$A$56:$K$345,10,0)&amp;""</f>
        <v/>
      </c>
      <c r="K186" s="206" t="str">
        <f>IF(VLOOKUP($A186,'Institution Evaluation'!$A$56:$K$345,10,0)=TRUE,'Auto Responses'!$J$3,"")</f>
        <v/>
      </c>
      <c r="L186" s="58"/>
      <c r="M186" s="58"/>
      <c r="N186" s="58"/>
      <c r="O186" s="58"/>
      <c r="P186" s="58"/>
      <c r="Q186" s="58"/>
      <c r="R186" s="58"/>
      <c r="S186" s="58"/>
      <c r="T186" s="58"/>
      <c r="U186" s="58"/>
      <c r="V186" s="58"/>
      <c r="W186" s="58"/>
      <c r="X186" s="58"/>
      <c r="Y186" s="58"/>
      <c r="Z186" s="58"/>
    </row>
    <row r="187" spans="1:26" ht="15.75" customHeight="1" x14ac:dyDescent="0.2">
      <c r="A187" s="34" t="s">
        <v>207</v>
      </c>
      <c r="B187" s="43" t="str">
        <f>VLOOKUP($A187,Questions!$A$2:$X$333,2,0)</f>
        <v>Are involatile backup copies made according to predefined schedules and securely stored and protected?</v>
      </c>
      <c r="C187" s="205" t="str">
        <f>VLOOKUP($A187,'Institution Evaluation'!$A$56:$K$345,3,0)&amp;""</f>
        <v>Yes</v>
      </c>
      <c r="D187" s="205" t="str">
        <f>VLOOKUP($A187,'Institution Evaluation'!$A$56:$K$345,4,0)&amp;""</f>
        <v>Backup storage has predefined schedules and are securely stored, encrypted, and protected.</v>
      </c>
      <c r="E187" s="211" t="str">
        <f>VLOOKUP($A187,'Institution Evaluation'!$A$56:$K$345,5,0)&amp;""</f>
        <v>If your strategy uses different processes for services and data, ensure that all strategies are clearly stated and supported.</v>
      </c>
      <c r="F187" s="214" t="str">
        <f>VLOOKUP($A187,'Institution Evaluation'!$A$56:$K$345,6,0)&amp;""</f>
        <v/>
      </c>
      <c r="G187" s="203" t="str">
        <f>VLOOKUP($A187,'Institution Evaluation'!$A$56:$K$345,7,0)&amp;""</f>
        <v>Yes</v>
      </c>
      <c r="H187" s="204" t="str">
        <f>VLOOKUP($A187,'Institution Evaluation'!$A$56:$K$345,8,0)&amp;""</f>
        <v/>
      </c>
      <c r="I187" s="205" t="str">
        <f>VLOOKUP($A187,'Institution Evaluation'!$A$56:$K$345,9,0)&amp;""</f>
        <v>Minor Importance</v>
      </c>
      <c r="J187" s="252" t="str">
        <f>VLOOKUP($A187,'Institution Evaluation'!$A$56:$K$345,10,0)&amp;""</f>
        <v/>
      </c>
      <c r="K187" s="206" t="str">
        <f>IF(VLOOKUP($A187,'Institution Evaluation'!$A$56:$K$345,10,0)=TRUE,'Auto Responses'!$J$3,"")</f>
        <v/>
      </c>
      <c r="L187" s="58"/>
      <c r="M187" s="58"/>
      <c r="N187" s="58"/>
      <c r="O187" s="58"/>
      <c r="P187" s="58"/>
      <c r="Q187" s="58"/>
      <c r="R187" s="58"/>
      <c r="S187" s="58"/>
      <c r="T187" s="58"/>
      <c r="U187" s="58"/>
      <c r="V187" s="58"/>
      <c r="W187" s="58"/>
      <c r="X187" s="58"/>
      <c r="Y187" s="58"/>
      <c r="Z187" s="58"/>
    </row>
    <row r="188" spans="1:26" ht="15.75" customHeight="1" x14ac:dyDescent="0.2">
      <c r="A188" s="34" t="s">
        <v>209</v>
      </c>
      <c r="B188" s="43" t="str">
        <f>VLOOKUP($A188,Questions!$A$2:$X$333,2,0)</f>
        <v>Do you have a cryptographic key management process (generation, exchange, storage, safeguards, use, vetting, and replacement) that is documented and currently implemented, for all system components (e.g., database, system, web, etc.)?</v>
      </c>
      <c r="C188" s="205" t="str">
        <f>VLOOKUP($A188,'Institution Evaluation'!$A$56:$K$345,3,0)&amp;""</f>
        <v>Yes</v>
      </c>
      <c r="D188" s="205" t="str">
        <f>VLOOKUP($A188,'Institution Evaluation'!$A$56:$K$345,4,0)&amp;""</f>
        <v>Leepfrog maintains a cryptography policy that governs the use of encryption across our environment, including requirements for the use of current industry-standard algorithms and protocols. Key management practices are guided by this policy, and encryption is applied to data at rest and in transit across system components.</v>
      </c>
      <c r="E188" s="211" t="str">
        <f>VLOOKUP($A188,'Institution Evaluation'!$A$56:$K$345,5,0)&amp;""</f>
        <v>Summarize your cryptographic key management process.</v>
      </c>
      <c r="F188" s="214" t="str">
        <f>VLOOKUP($A188,'Institution Evaluation'!$A$56:$K$345,6,0)&amp;""</f>
        <v/>
      </c>
      <c r="G188" s="203" t="str">
        <f>VLOOKUP($A188,'Institution Evaluation'!$A$56:$K$345,7,0)&amp;""</f>
        <v>Yes</v>
      </c>
      <c r="H188" s="204" t="str">
        <f>VLOOKUP($A188,'Institution Evaluation'!$A$56:$K$345,8,0)&amp;""</f>
        <v/>
      </c>
      <c r="I188" s="205" t="str">
        <f>VLOOKUP($A188,'Institution Evaluation'!$A$56:$K$345,9,0)&amp;""</f>
        <v>Minor Importance</v>
      </c>
      <c r="J188" s="252" t="str">
        <f>VLOOKUP($A188,'Institution Evaluation'!$A$56:$K$345,10,0)&amp;""</f>
        <v/>
      </c>
      <c r="K188" s="206" t="str">
        <f>IF(VLOOKUP($A188,'Institution Evaluation'!$A$56:$K$345,10,0)=TRUE,'Auto Responses'!$J$3,"")</f>
        <v/>
      </c>
      <c r="L188" s="58"/>
      <c r="M188" s="58"/>
      <c r="N188" s="58"/>
      <c r="O188" s="58"/>
      <c r="P188" s="58"/>
      <c r="Q188" s="58"/>
      <c r="R188" s="58"/>
      <c r="S188" s="58"/>
      <c r="T188" s="58"/>
      <c r="U188" s="58"/>
      <c r="V188" s="58"/>
      <c r="W188" s="58"/>
      <c r="X188" s="58"/>
      <c r="Y188" s="58"/>
      <c r="Z188" s="58"/>
    </row>
    <row r="189" spans="1:26" ht="15.75" customHeight="1" x14ac:dyDescent="0.2">
      <c r="A189" s="18" t="str">
        <f>VLOOKUP(LEFT($A190,4),'Auto Responses'!$N$4:$O$38,2,0)&amp;""</f>
        <v xml:space="preserve"> Datacenter</v>
      </c>
      <c r="B189" s="40"/>
      <c r="C189" s="41"/>
      <c r="D189" s="41"/>
      <c r="E189" s="210"/>
      <c r="F189" s="198" t="s">
        <v>627</v>
      </c>
      <c r="G189" s="207" t="s">
        <v>622</v>
      </c>
      <c r="H189" s="207" t="s">
        <v>623</v>
      </c>
      <c r="I189" s="207" t="s">
        <v>624</v>
      </c>
      <c r="J189" s="207" t="s">
        <v>625</v>
      </c>
      <c r="K189" s="41"/>
      <c r="L189" s="2"/>
      <c r="M189" s="2"/>
      <c r="N189" s="2"/>
      <c r="O189" s="2"/>
      <c r="P189" s="2"/>
      <c r="Q189" s="2"/>
      <c r="R189" s="2"/>
      <c r="S189" s="2"/>
      <c r="T189" s="2"/>
      <c r="U189" s="2"/>
      <c r="V189" s="2"/>
      <c r="W189" s="2"/>
      <c r="X189" s="2"/>
      <c r="Y189" s="2"/>
      <c r="Z189" s="2"/>
    </row>
    <row r="190" spans="1:26" ht="15.75" customHeight="1" x14ac:dyDescent="0.2">
      <c r="A190" s="34" t="s">
        <v>237</v>
      </c>
      <c r="B190" s="43" t="str">
        <f>VLOOKUP($A190,Questions!$A$2:$X$333,2,0)</f>
        <v>Select your hosting option.</v>
      </c>
      <c r="C190" s="205" t="str">
        <f>VLOOKUP($A190,'Institution Evaluation'!$A$56:$K$345,3,0)&amp;""</f>
        <v>AWS</v>
      </c>
      <c r="D190" s="205" t="str">
        <f>VLOOKUP($A190,'Institution Evaluation'!$A$56:$K$345,4,0)&amp;""</f>
        <v xml:space="preserve">
All new Clients and all International business (including Canada) are hosted by AWS. There are existing legacy Client's that are hosted in the Leepfrog data center. Leepfrog is putting together a transition plan to gradually move legacy Clients from Leepfrog hosted to AWS</v>
      </c>
      <c r="E190" s="211" t="str">
        <f>VLOOKUP($A190,'Institution Evaluation'!$A$56:$K$345,5,0)&amp;""</f>
        <v/>
      </c>
      <c r="F190" s="214" t="str">
        <f>VLOOKUP($A190,'Institution Evaluation'!$A$56:$K$345,6,0)&amp;""</f>
        <v/>
      </c>
      <c r="G190" s="203" t="str">
        <f>VLOOKUP($A190,'Institution Evaluation'!$A$56:$K$345,7,0)&amp;""</f>
        <v>Not scored</v>
      </c>
      <c r="H190" s="204" t="str">
        <f>VLOOKUP($A190,'Institution Evaluation'!$A$56:$K$345,8,0)&amp;""</f>
        <v/>
      </c>
      <c r="I190" s="205" t="str">
        <f>VLOOKUP($A190,'Institution Evaluation'!$A$56:$K$345,9,0)&amp;""</f>
        <v/>
      </c>
      <c r="J190" s="252" t="str">
        <f>VLOOKUP($A190,'Institution Evaluation'!$A$56:$K$345,10,0)&amp;""</f>
        <v/>
      </c>
      <c r="K190" s="206" t="str">
        <f>IF(VLOOKUP($A190,'Institution Evaluation'!$A$56:$K$345,10,0)=TRUE,'Auto Responses'!$J$3,"")</f>
        <v/>
      </c>
      <c r="L190" s="58"/>
      <c r="M190" s="58"/>
      <c r="N190" s="58"/>
      <c r="O190" s="58"/>
      <c r="P190" s="58"/>
      <c r="Q190" s="58"/>
      <c r="R190" s="58"/>
      <c r="S190" s="58"/>
      <c r="T190" s="58"/>
      <c r="U190" s="58"/>
      <c r="V190" s="58"/>
      <c r="W190" s="58"/>
      <c r="X190" s="58"/>
      <c r="Y190" s="58"/>
      <c r="Z190" s="58"/>
    </row>
    <row r="191" spans="1:26" ht="15.75" customHeight="1" x14ac:dyDescent="0.2">
      <c r="A191" s="34" t="s">
        <v>242</v>
      </c>
      <c r="B191" s="43" t="str">
        <f>VLOOKUP($A191,Questions!$A$2:$X$333,2,0)</f>
        <v>Are you generally able to accommodate storing each institution's data within its geographic region?</v>
      </c>
      <c r="C191" s="205" t="str">
        <f>VLOOKUP($A191,'Institution Evaluation'!$A$56:$K$345,3,0)&amp;""</f>
        <v>Yes</v>
      </c>
      <c r="D191" s="205" t="str">
        <f>VLOOKUP($A191,'Institution Evaluation'!$A$56:$K$345,4,0)&amp;""</f>
        <v>For AWS Client's, Leepfrog uses a couple of factors in determing which site and teh first choice is to always host in the center closest to the Client.</v>
      </c>
      <c r="E191" s="211" t="str">
        <f>VLOOKUP($A191,'Institution Evaluation'!$A$56:$K$345,5,0)&amp;""</f>
        <v>Please indicate which geographic regions you can provide storage in the Additional Info column.</v>
      </c>
      <c r="F191" s="214" t="str">
        <f>VLOOKUP($A191,'Institution Evaluation'!$A$56:$K$345,6,0)&amp;""</f>
        <v/>
      </c>
      <c r="G191" s="203" t="str">
        <f>VLOOKUP($A191,'Institution Evaluation'!$A$56:$K$345,7,0)&amp;""</f>
        <v>Yes</v>
      </c>
      <c r="H191" s="204" t="str">
        <f>VLOOKUP($A191,'Institution Evaluation'!$A$56:$K$345,8,0)&amp;""</f>
        <v/>
      </c>
      <c r="I191" s="205" t="str">
        <f>VLOOKUP($A191,'Institution Evaluation'!$A$56:$K$345,9,0)&amp;""</f>
        <v>Standard Importance</v>
      </c>
      <c r="J191" s="252" t="str">
        <f>VLOOKUP($A191,'Institution Evaluation'!$A$56:$K$345,10,0)&amp;""</f>
        <v/>
      </c>
      <c r="K191" s="206" t="str">
        <f>IF(VLOOKUP($A191,'Institution Evaluation'!$A$56:$K$345,10,0)=TRUE,'Auto Responses'!$J$3,"")</f>
        <v/>
      </c>
      <c r="L191" s="58"/>
      <c r="M191" s="58"/>
      <c r="N191" s="58"/>
      <c r="O191" s="58"/>
      <c r="P191" s="58"/>
      <c r="Q191" s="58"/>
      <c r="R191" s="58"/>
      <c r="S191" s="58"/>
      <c r="T191" s="58"/>
      <c r="U191" s="58"/>
      <c r="V191" s="58"/>
      <c r="W191" s="58"/>
      <c r="X191" s="58"/>
      <c r="Y191" s="58"/>
      <c r="Z191" s="58"/>
    </row>
    <row r="192" spans="1:26" ht="15.75" customHeight="1" x14ac:dyDescent="0.2">
      <c r="A192" s="18" t="str">
        <f>VLOOKUP(LEFT($A193,4),'Auto Responses'!$N$4:$O$38,2,0)&amp;""</f>
        <v xml:space="preserve"> Firewalls, IDS, IPS, and Networking</v>
      </c>
      <c r="B192" s="40"/>
      <c r="C192" s="41"/>
      <c r="D192" s="41"/>
      <c r="E192" s="210"/>
      <c r="F192" s="198" t="s">
        <v>627</v>
      </c>
      <c r="G192" s="207" t="s">
        <v>622</v>
      </c>
      <c r="H192" s="207" t="s">
        <v>623</v>
      </c>
      <c r="I192" s="207" t="s">
        <v>624</v>
      </c>
      <c r="J192" s="207" t="s">
        <v>625</v>
      </c>
      <c r="K192" s="41"/>
      <c r="L192" s="2"/>
      <c r="M192" s="2"/>
      <c r="N192" s="2"/>
      <c r="O192" s="2"/>
      <c r="P192" s="2"/>
      <c r="Q192" s="2"/>
      <c r="R192" s="2"/>
      <c r="S192" s="2"/>
      <c r="T192" s="2"/>
      <c r="U192" s="2"/>
      <c r="V192" s="2"/>
      <c r="W192" s="2"/>
      <c r="X192" s="2"/>
      <c r="Y192" s="2"/>
      <c r="Z192" s="2"/>
    </row>
    <row r="193" spans="1:26" ht="15.75" customHeight="1" x14ac:dyDescent="0.2">
      <c r="A193" s="34" t="s">
        <v>267</v>
      </c>
      <c r="B193" s="43" t="str">
        <f>VLOOKUP($A193,Questions!$A$2:$X$333,2,0)</f>
        <v>Are you utilizing a stateful packet inspection (SPI) firewall?*</v>
      </c>
      <c r="C193" s="205" t="str">
        <f>VLOOKUP($A193,'Institution Evaluation'!$A$56:$K$345,3,0)&amp;""</f>
        <v>Yes</v>
      </c>
      <c r="D193" s="205" t="str">
        <f>VLOOKUP($A193,'Institution Evaluation'!$A$56:$K$345,4,0)&amp;""</f>
        <v>All AWS EC2 instances and load balancers are protected by Security Groups, which is a AWS firewall solution. This is a default-deny firewall, and CourseLeaf staff adds only rules which are necessary for production websites. Additionally, all EC2 instances are configured with stateful host firewalls, to provide for defense-in-depth. Our internal corporate network, including workstations, exists on a NATed and firewalled private IP address blocks as separate VLANs. All core routers include stateful firewalls custom configured by Leepfrog staff.</v>
      </c>
      <c r="E193" s="211" t="str">
        <f>VLOOKUP($A193,'Institution Evaluation'!$A$56:$K$345,5,0)&amp;""</f>
        <v>Describe the currently implemented SPI firewall.</v>
      </c>
      <c r="F193" s="214" t="str">
        <f>VLOOKUP($A193,'Institution Evaluation'!$A$56:$K$345,6,0)&amp;""</f>
        <v/>
      </c>
      <c r="G193" s="203" t="str">
        <f>VLOOKUP($A193,'Institution Evaluation'!$A$56:$K$345,7,0)&amp;""</f>
        <v>Yes</v>
      </c>
      <c r="H193" s="204" t="str">
        <f>VLOOKUP($A193,'Institution Evaluation'!$A$56:$K$345,8,0)&amp;""</f>
        <v/>
      </c>
      <c r="I193" s="205" t="str">
        <f>VLOOKUP($A193,'Institution Evaluation'!$A$56:$K$345,9,0)&amp;""</f>
        <v>Critical Importance</v>
      </c>
      <c r="J193" s="252" t="str">
        <f>VLOOKUP($A193,'Institution Evaluation'!$A$56:$K$345,10,0)&amp;""</f>
        <v/>
      </c>
      <c r="K193" s="206" t="str">
        <f>IF(VLOOKUP($A193,'Institution Evaluation'!$A$56:$K$345,10,0)=TRUE,'Auto Responses'!$J$3,"")</f>
        <v/>
      </c>
      <c r="L193" s="58"/>
      <c r="M193" s="58"/>
      <c r="N193" s="58"/>
      <c r="O193" s="58"/>
      <c r="P193" s="58"/>
      <c r="Q193" s="58"/>
      <c r="R193" s="58"/>
      <c r="S193" s="58"/>
      <c r="T193" s="58"/>
      <c r="U193" s="58"/>
      <c r="V193" s="58"/>
      <c r="W193" s="58"/>
      <c r="X193" s="58"/>
      <c r="Y193" s="58"/>
      <c r="Z193" s="58"/>
    </row>
    <row r="194" spans="1:26" ht="15.75" customHeight="1" x14ac:dyDescent="0.2">
      <c r="A194" s="34" t="s">
        <v>269</v>
      </c>
      <c r="B194" s="43" t="str">
        <f>VLOOKUP($A194,Questions!$A$2:$X$333,2,0)</f>
        <v>Do you have a documented policy for firewall change requests?*</v>
      </c>
      <c r="C194" s="205" t="str">
        <f>VLOOKUP($A194,'Institution Evaluation'!$A$56:$K$345,3,0)&amp;""</f>
        <v>Yes</v>
      </c>
      <c r="D194" s="205" t="str">
        <f>VLOOKUP($A194,'Institution Evaluation'!$A$56:$K$345,4,0)&amp;""</f>
        <v>Firewall change requests follow Leepfrogs standard change management process which requires review and approval prior to implementation</v>
      </c>
      <c r="E194" s="211" t="str">
        <f>VLOOKUP($A194,'Institution Evaluation'!$A$56:$K$345,5,0)&amp;""</f>
        <v>Describe your documented firewall change request policy.</v>
      </c>
      <c r="F194" s="214" t="str">
        <f>VLOOKUP($A194,'Institution Evaluation'!$A$56:$K$345,6,0)&amp;""</f>
        <v/>
      </c>
      <c r="G194" s="203" t="str">
        <f>VLOOKUP($A194,'Institution Evaluation'!$A$56:$K$345,7,0)&amp;""</f>
        <v>Yes</v>
      </c>
      <c r="H194" s="204" t="str">
        <f>VLOOKUP($A194,'Institution Evaluation'!$A$56:$K$345,8,0)&amp;""</f>
        <v/>
      </c>
      <c r="I194" s="205" t="str">
        <f>VLOOKUP($A194,'Institution Evaluation'!$A$56:$K$345,9,0)&amp;""</f>
        <v>Critical Importance</v>
      </c>
      <c r="J194" s="252" t="str">
        <f>VLOOKUP($A194,'Institution Evaluation'!$A$56:$K$345,10,0)&amp;""</f>
        <v/>
      </c>
      <c r="K194" s="206" t="str">
        <f>IF(VLOOKUP($A194,'Institution Evaluation'!$A$56:$K$345,10,0)=TRUE,'Auto Responses'!$J$3,"")</f>
        <v/>
      </c>
      <c r="L194" s="58"/>
      <c r="M194" s="58"/>
      <c r="N194" s="58"/>
      <c r="O194" s="58"/>
      <c r="P194" s="58"/>
      <c r="Q194" s="58"/>
      <c r="R194" s="58"/>
      <c r="S194" s="58"/>
      <c r="T194" s="58"/>
      <c r="U194" s="58"/>
      <c r="V194" s="58"/>
      <c r="W194" s="58"/>
      <c r="X194" s="58"/>
      <c r="Y194" s="58"/>
      <c r="Z194" s="58"/>
    </row>
    <row r="195" spans="1:26" ht="15.75" customHeight="1" x14ac:dyDescent="0.2">
      <c r="A195" s="34" t="s">
        <v>271</v>
      </c>
      <c r="B195" s="43" t="str">
        <f>VLOOKUP($A195,Questions!$A$2:$X$333,2,0)</f>
        <v>Have you implemented an intrusion detection system (network-based)?*</v>
      </c>
      <c r="C195" s="205" t="str">
        <f>VLOOKUP($A195,'Institution Evaluation'!$A$56:$K$345,3,0)&amp;""</f>
        <v>Yes</v>
      </c>
      <c r="D195" s="205" t="str">
        <f>VLOOKUP($A195,'Institution Evaluation'!$A$56:$K$345,4,0)&amp;""</f>
        <v>Amazon AWS monitors for intrusions on a 24x7x365 basis. CourseLeaf production systems are monitored by an internal monitoring system, and two third party monitoring systems to detect illegitimate traffic. We also use several software solutions to detect illegitimate connection attempts and refuse connections on an IP-basis. We perform quarterly security scans of all CourseLeaf servers, including web application vulnerability detection. Scans are performed on local machines daily. We utilize additional third-party anti-malware, anti-virus, and anti-exploit software and email scanning for malware and botnets to further safeguard the solution.</v>
      </c>
      <c r="E195" s="211" t="str">
        <f>VLOOKUP($A195,'Institution Evaluation'!$A$56:$K$345,5,0)&amp;""</f>
        <v>Describe the currently implemented IDS.</v>
      </c>
      <c r="F195" s="214" t="str">
        <f>VLOOKUP($A195,'Institution Evaluation'!$A$56:$K$345,6,0)&amp;""</f>
        <v/>
      </c>
      <c r="G195" s="203" t="str">
        <f>VLOOKUP($A195,'Institution Evaluation'!$A$56:$K$345,7,0)&amp;""</f>
        <v>Yes</v>
      </c>
      <c r="H195" s="204" t="str">
        <f>VLOOKUP($A195,'Institution Evaluation'!$A$56:$K$345,8,0)&amp;""</f>
        <v/>
      </c>
      <c r="I195" s="205" t="str">
        <f>VLOOKUP($A195,'Institution Evaluation'!$A$56:$K$345,9,0)&amp;""</f>
        <v>Critical Importance</v>
      </c>
      <c r="J195" s="252" t="str">
        <f>VLOOKUP($A195,'Institution Evaluation'!$A$56:$K$345,10,0)&amp;""</f>
        <v/>
      </c>
      <c r="K195" s="206" t="str">
        <f>IF(VLOOKUP($A195,'Institution Evaluation'!$A$56:$K$345,10,0)=TRUE,'Auto Responses'!$J$3,"")</f>
        <v/>
      </c>
      <c r="L195" s="58"/>
      <c r="M195" s="58"/>
      <c r="N195" s="58"/>
      <c r="O195" s="58"/>
      <c r="P195" s="58"/>
      <c r="Q195" s="58"/>
      <c r="R195" s="58"/>
      <c r="S195" s="58"/>
      <c r="T195" s="58"/>
      <c r="U195" s="58"/>
      <c r="V195" s="58"/>
      <c r="W195" s="58"/>
      <c r="X195" s="58"/>
      <c r="Y195" s="58"/>
      <c r="Z195" s="58"/>
    </row>
    <row r="196" spans="1:26" ht="15.75" customHeight="1" x14ac:dyDescent="0.2">
      <c r="A196" s="34" t="s">
        <v>273</v>
      </c>
      <c r="B196" s="43" t="str">
        <f>VLOOKUP($A196,Questions!$A$2:$X$333,2,0)</f>
        <v>Do you employ host-based intrusion detection?*</v>
      </c>
      <c r="C196" s="205" t="str">
        <f>VLOOKUP($A196,'Institution Evaluation'!$A$56:$K$345,3,0)&amp;""</f>
        <v>Yes</v>
      </c>
      <c r="D196" s="205" t="str">
        <f>VLOOKUP($A196,'Institution Evaluation'!$A$56:$K$345,4,0)&amp;""</f>
        <v>Yes, we provide host-based intrusion detection and prevention on our servers and workstations.</v>
      </c>
      <c r="E196" s="211" t="str">
        <f>VLOOKUP($A196,'Institution Evaluation'!$A$56:$K$345,5,0)&amp;""</f>
        <v>Describe the currently implemented host-based IDS solution(s).</v>
      </c>
      <c r="F196" s="214" t="str">
        <f>VLOOKUP($A196,'Institution Evaluation'!$A$56:$K$345,6,0)&amp;""</f>
        <v/>
      </c>
      <c r="G196" s="203" t="str">
        <f>VLOOKUP($A196,'Institution Evaluation'!$A$56:$K$345,7,0)&amp;""</f>
        <v>Yes</v>
      </c>
      <c r="H196" s="204" t="str">
        <f>VLOOKUP($A196,'Institution Evaluation'!$A$56:$K$345,8,0)&amp;""</f>
        <v/>
      </c>
      <c r="I196" s="205" t="str">
        <f>VLOOKUP($A196,'Institution Evaluation'!$A$56:$K$345,9,0)&amp;""</f>
        <v>Critical Importance</v>
      </c>
      <c r="J196" s="252" t="str">
        <f>VLOOKUP($A196,'Institution Evaluation'!$A$56:$K$345,10,0)&amp;""</f>
        <v/>
      </c>
      <c r="K196" s="206" t="str">
        <f>IF(VLOOKUP($A196,'Institution Evaluation'!$A$56:$K$345,10,0)=TRUE,'Auto Responses'!$J$3,"")</f>
        <v/>
      </c>
      <c r="L196" s="58"/>
      <c r="M196" s="58"/>
      <c r="N196" s="58"/>
      <c r="O196" s="58"/>
      <c r="P196" s="58"/>
      <c r="Q196" s="58"/>
      <c r="R196" s="58"/>
      <c r="S196" s="58"/>
      <c r="T196" s="58"/>
      <c r="U196" s="58"/>
      <c r="V196" s="58"/>
      <c r="W196" s="58"/>
      <c r="X196" s="58"/>
      <c r="Y196" s="58"/>
      <c r="Z196" s="58"/>
    </row>
    <row r="197" spans="1:26" ht="15.75" customHeight="1" x14ac:dyDescent="0.2">
      <c r="A197" s="34" t="s">
        <v>275</v>
      </c>
      <c r="B197" s="43" t="str">
        <f>VLOOKUP($A197,Questions!$A$2:$X$333,2,0)</f>
        <v>Are audit logs available for all changes to the network, firewall, IDS, and IPS systems?*</v>
      </c>
      <c r="C197" s="205" t="str">
        <f>VLOOKUP($A197,'Institution Evaluation'!$A$56:$K$345,3,0)&amp;""</f>
        <v>Yes</v>
      </c>
      <c r="D197" s="205" t="str">
        <f>VLOOKUP($A197,'Institution Evaluation'!$A$56:$K$345,4,0)&amp;""</f>
        <v xml:space="preserve">Audit logs are availabile to internal Leepfrog staff, not to external parties. </v>
      </c>
      <c r="E197" s="211" t="str">
        <f>VLOOKUP($A197,'Institution Evaluation'!$A$56:$K$345,5,0)&amp;""</f>
        <v>Describe your current network systems logging strategy.</v>
      </c>
      <c r="F197" s="214" t="str">
        <f>VLOOKUP($A197,'Institution Evaluation'!$A$56:$K$345,6,0)&amp;""</f>
        <v/>
      </c>
      <c r="G197" s="203" t="str">
        <f>VLOOKUP($A197,'Institution Evaluation'!$A$56:$K$345,7,0)&amp;""</f>
        <v>Yes</v>
      </c>
      <c r="H197" s="204" t="str">
        <f>VLOOKUP($A197,'Institution Evaluation'!$A$56:$K$345,8,0)&amp;""</f>
        <v/>
      </c>
      <c r="I197" s="205" t="str">
        <f>VLOOKUP($A197,'Institution Evaluation'!$A$56:$K$345,9,0)&amp;""</f>
        <v>Critical Importance</v>
      </c>
      <c r="J197" s="252" t="str">
        <f>VLOOKUP($A197,'Institution Evaluation'!$A$56:$K$345,10,0)&amp;""</f>
        <v/>
      </c>
      <c r="K197" s="206" t="str">
        <f>IF(VLOOKUP($A197,'Institution Evaluation'!$A$56:$K$345,10,0)=TRUE,'Auto Responses'!$J$3,"")</f>
        <v/>
      </c>
      <c r="L197" s="58"/>
      <c r="M197" s="58"/>
      <c r="N197" s="58"/>
      <c r="O197" s="58"/>
      <c r="P197" s="58"/>
      <c r="Q197" s="58"/>
      <c r="R197" s="58"/>
      <c r="S197" s="58"/>
      <c r="T197" s="58"/>
      <c r="U197" s="58"/>
      <c r="V197" s="58"/>
      <c r="W197" s="58"/>
      <c r="X197" s="58"/>
      <c r="Y197" s="58"/>
      <c r="Z197" s="58"/>
    </row>
    <row r="198" spans="1:26" ht="15.75" customHeight="1" x14ac:dyDescent="0.2">
      <c r="A198" s="34" t="s">
        <v>282</v>
      </c>
      <c r="B198" s="43" t="str">
        <f>VLOOKUP($A198,Questions!$A$2:$X$333,2,0)</f>
        <v>Are you employing any next-generation persistent threat (NGPT) monitoring?</v>
      </c>
      <c r="C198" s="205" t="str">
        <f>VLOOKUP($A198,'Institution Evaluation'!$A$56:$K$345,3,0)&amp;""</f>
        <v>Yes</v>
      </c>
      <c r="D198" s="205" t="str">
        <f>VLOOKUP($A198,'Institution Evaluation'!$A$56:$K$345,4,0)&amp;""</f>
        <v>Leepfrog employs continuous monitoring and alerting across our environment to detect and respond to security events and anomalous activity in a timely manner.</v>
      </c>
      <c r="E198" s="211" t="str">
        <f>VLOOKUP($A198,'Institution Evaluation'!$A$56:$K$345,5,0)&amp;""</f>
        <v>Describe your NGPT monitoring strategy.</v>
      </c>
      <c r="F198" s="214" t="str">
        <f>VLOOKUP($A198,'Institution Evaluation'!$A$56:$K$345,6,0)&amp;""</f>
        <v/>
      </c>
      <c r="G198" s="203" t="str">
        <f>VLOOKUP($A198,'Institution Evaluation'!$A$56:$K$345,7,0)&amp;""</f>
        <v>Yes</v>
      </c>
      <c r="H198" s="204" t="str">
        <f>VLOOKUP($A198,'Institution Evaluation'!$A$56:$K$345,8,0)&amp;""</f>
        <v/>
      </c>
      <c r="I198" s="205" t="str">
        <f>VLOOKUP($A198,'Institution Evaluation'!$A$56:$K$345,9,0)&amp;""</f>
        <v>Standard Importance</v>
      </c>
      <c r="J198" s="252" t="str">
        <f>VLOOKUP($A198,'Institution Evaluation'!$A$56:$K$345,10,0)&amp;""</f>
        <v/>
      </c>
      <c r="K198" s="206" t="str">
        <f>IF(VLOOKUP($A198,'Institution Evaluation'!$A$56:$K$345,10,0)=TRUE,'Auto Responses'!$J$3,"")</f>
        <v/>
      </c>
      <c r="L198" s="58"/>
      <c r="M198" s="58"/>
      <c r="N198" s="58"/>
      <c r="O198" s="58"/>
      <c r="P198" s="58"/>
      <c r="Q198" s="58"/>
      <c r="R198" s="58"/>
      <c r="S198" s="58"/>
      <c r="T198" s="58"/>
      <c r="U198" s="58"/>
      <c r="V198" s="58"/>
      <c r="W198" s="58"/>
      <c r="X198" s="58"/>
      <c r="Y198" s="58"/>
      <c r="Z198" s="58"/>
    </row>
    <row r="199" spans="1:26" ht="15.75" customHeight="1" x14ac:dyDescent="0.2">
      <c r="A199" s="18" t="str">
        <f>VLOOKUP(LEFT($A200,4),'Auto Responses'!$N$4:$O$38,2,0)&amp;""</f>
        <v xml:space="preserve"> Policies, Processes, and Procedures</v>
      </c>
      <c r="B199" s="40"/>
      <c r="C199" s="41"/>
      <c r="D199" s="41"/>
      <c r="E199" s="210"/>
      <c r="F199" s="198" t="s">
        <v>627</v>
      </c>
      <c r="G199" s="207" t="s">
        <v>622</v>
      </c>
      <c r="H199" s="207" t="s">
        <v>623</v>
      </c>
      <c r="I199" s="207" t="s">
        <v>624</v>
      </c>
      <c r="J199" s="207" t="s">
        <v>625</v>
      </c>
      <c r="K199" s="41"/>
      <c r="L199" s="2"/>
      <c r="M199" s="2"/>
      <c r="N199" s="2"/>
      <c r="O199" s="2"/>
      <c r="P199" s="2"/>
      <c r="Q199" s="2"/>
      <c r="R199" s="2"/>
      <c r="S199" s="2"/>
      <c r="T199" s="2"/>
      <c r="U199" s="2"/>
      <c r="V199" s="2"/>
      <c r="W199" s="2"/>
      <c r="X199" s="2"/>
      <c r="Y199" s="2"/>
      <c r="Z199" s="2"/>
    </row>
    <row r="200" spans="1:26" ht="15.75" customHeight="1" x14ac:dyDescent="0.2">
      <c r="A200" s="34" t="s">
        <v>106</v>
      </c>
      <c r="B200" s="43" t="str">
        <f>VLOOKUP($A200,Questions!$A$2:$X$333,2,0)</f>
        <v>Is your company subject to the institution's geographic region's laws and regulations?*</v>
      </c>
      <c r="C200" s="205" t="str">
        <f>VLOOKUP($A200,'Institution Evaluation'!$A$56:$K$345,3,0)&amp;""</f>
        <v>Yes</v>
      </c>
      <c r="D200" s="205" t="str">
        <f>VLOOKUP($A200,'Institution Evaluation'!$A$56:$K$345,4,0)&amp;""</f>
        <v>Leepfrog will be compliant with state, federal law, and other reasonably known regulations, policies, and ordiances.</v>
      </c>
      <c r="E200" s="211" t="str">
        <f>VLOOKUP($A200,'Institution Evaluation'!$A$56:$K$345,5,0)&amp;""</f>
        <v>State the country that governs and regulates your company.</v>
      </c>
      <c r="F200" s="214" t="str">
        <f>VLOOKUP($A200,'Institution Evaluation'!$A$56:$K$345,6,0)&amp;""</f>
        <v/>
      </c>
      <c r="G200" s="203" t="str">
        <f>VLOOKUP($A200,'Institution Evaluation'!$A$56:$K$345,7,0)&amp;""</f>
        <v>Yes</v>
      </c>
      <c r="H200" s="204" t="str">
        <f>VLOOKUP($A200,'Institution Evaluation'!$A$56:$K$345,8,0)&amp;""</f>
        <v/>
      </c>
      <c r="I200" s="205" t="str">
        <f>VLOOKUP($A200,'Institution Evaluation'!$A$56:$K$345,9,0)&amp;""</f>
        <v>Critical Importance</v>
      </c>
      <c r="J200" s="252" t="str">
        <f>VLOOKUP($A200,'Institution Evaluation'!$A$56:$K$345,10,0)&amp;""</f>
        <v/>
      </c>
      <c r="K200" s="206" t="str">
        <f>IF(VLOOKUP($A200,'Institution Evaluation'!$A$56:$K$345,10,0)=TRUE,'Auto Responses'!$J$3,"")</f>
        <v/>
      </c>
      <c r="L200" s="58"/>
      <c r="M200" s="58"/>
      <c r="N200" s="58"/>
      <c r="O200" s="58"/>
      <c r="P200" s="58"/>
      <c r="Q200" s="58"/>
      <c r="R200" s="58"/>
      <c r="S200" s="58"/>
      <c r="T200" s="58"/>
      <c r="U200" s="58"/>
      <c r="V200" s="58"/>
      <c r="W200" s="58"/>
      <c r="X200" s="58"/>
      <c r="Y200" s="58"/>
      <c r="Z200" s="58"/>
    </row>
    <row r="201" spans="1:26" ht="15.75" customHeight="1" x14ac:dyDescent="0.2">
      <c r="A201" s="34" t="s">
        <v>108</v>
      </c>
      <c r="B201" s="43" t="str">
        <f>VLOOKUP($A201,Questions!$A$2:$X$333,2,0)</f>
        <v>Can you accommodate encryption requirements using open standards?</v>
      </c>
      <c r="C201" s="205" t="str">
        <f>VLOOKUP($A201,'Institution Evaluation'!$A$56:$K$345,3,0)&amp;""</f>
        <v>Yes</v>
      </c>
      <c r="D201" s="205" t="str">
        <f>VLOOKUP($A201,'Institution Evaluation'!$A$56:$K$345,4,0)&amp;""</f>
        <v>Yes, any requirement for encryption will be met using open standards cryptographic algorithms.</v>
      </c>
      <c r="E201" s="211" t="str">
        <f>VLOOKUP($A201,'Institution Evaluation'!$A$56:$K$345,5,0)&amp;""</f>
        <v/>
      </c>
      <c r="F201" s="214" t="str">
        <f>VLOOKUP($A201,'Institution Evaluation'!$A$56:$K$345,6,0)&amp;""</f>
        <v/>
      </c>
      <c r="G201" s="203" t="str">
        <f>VLOOKUP($A201,'Institution Evaluation'!$A$56:$K$345,7,0)&amp;""</f>
        <v>Yes</v>
      </c>
      <c r="H201" s="204" t="str">
        <f>VLOOKUP($A201,'Institution Evaluation'!$A$56:$K$345,8,0)&amp;""</f>
        <v/>
      </c>
      <c r="I201" s="205" t="str">
        <f>VLOOKUP($A201,'Institution Evaluation'!$A$56:$K$345,9,0)&amp;""</f>
        <v>Standard Importance</v>
      </c>
      <c r="J201" s="252" t="str">
        <f>VLOOKUP($A201,'Institution Evaluation'!$A$56:$K$345,10,0)&amp;""</f>
        <v/>
      </c>
      <c r="K201" s="206" t="str">
        <f>IF(VLOOKUP($A201,'Institution Evaluation'!$A$56:$K$345,10,0)=TRUE,'Auto Responses'!$J$3,"")</f>
        <v/>
      </c>
      <c r="L201" s="58"/>
      <c r="M201" s="58"/>
      <c r="N201" s="58"/>
      <c r="O201" s="58"/>
      <c r="P201" s="58"/>
      <c r="Q201" s="58"/>
      <c r="R201" s="58"/>
      <c r="S201" s="58"/>
      <c r="T201" s="58"/>
      <c r="U201" s="58"/>
      <c r="V201" s="58"/>
      <c r="W201" s="58"/>
      <c r="X201" s="58"/>
      <c r="Y201" s="58"/>
      <c r="Z201" s="58"/>
    </row>
    <row r="202" spans="1:26" ht="15.75" customHeight="1" x14ac:dyDescent="0.2">
      <c r="A202" s="34" t="s">
        <v>121</v>
      </c>
      <c r="B202" s="43" t="str">
        <f>VLOOKUP($A202,Questions!$A$2:$X$333,2,0)</f>
        <v>Will you comply with applicable breach notification laws?</v>
      </c>
      <c r="C202" s="205" t="str">
        <f>VLOOKUP($A202,'Institution Evaluation'!$A$56:$K$345,3,0)&amp;""</f>
        <v>Yes</v>
      </c>
      <c r="D202" s="205" t="str">
        <f>VLOOKUP($A202,'Institution Evaluation'!$A$56:$K$345,4,0)&amp;""</f>
        <v xml:space="preserve">Impacted clients are notified via email and phone within a 24 hour window, likely much sooner. </v>
      </c>
      <c r="E202" s="211" t="str">
        <f>VLOOKUP($A202,'Institution Evaluation'!$A$56:$K$345,5,0)&amp;""</f>
        <v>State how quickly the institution will be notified of a data breach or security incident.</v>
      </c>
      <c r="F202" s="214" t="str">
        <f>VLOOKUP($A202,'Institution Evaluation'!$A$56:$K$345,6,0)&amp;""</f>
        <v/>
      </c>
      <c r="G202" s="203" t="str">
        <f>VLOOKUP($A202,'Institution Evaluation'!$A$56:$K$345,7,0)&amp;""</f>
        <v>Yes</v>
      </c>
      <c r="H202" s="204" t="str">
        <f>VLOOKUP($A202,'Institution Evaluation'!$A$56:$K$345,8,0)&amp;""</f>
        <v/>
      </c>
      <c r="I202" s="205" t="str">
        <f>VLOOKUP($A202,'Institution Evaluation'!$A$56:$K$345,9,0)&amp;""</f>
        <v>Minor Importance</v>
      </c>
      <c r="J202" s="252" t="str">
        <f>VLOOKUP($A202,'Institution Evaluation'!$A$56:$K$345,10,0)&amp;""</f>
        <v/>
      </c>
      <c r="K202" s="206" t="str">
        <f>IF(VLOOKUP($A202,'Institution Evaluation'!$A$56:$K$345,10,0)=TRUE,'Auto Responses'!$J$3,"")</f>
        <v/>
      </c>
      <c r="L202" s="58"/>
      <c r="M202" s="58"/>
      <c r="N202" s="58"/>
      <c r="O202" s="58"/>
      <c r="P202" s="58"/>
      <c r="Q202" s="58"/>
      <c r="R202" s="58"/>
      <c r="S202" s="58"/>
      <c r="T202" s="58"/>
      <c r="U202" s="58"/>
      <c r="V202" s="58"/>
      <c r="W202" s="58"/>
      <c r="X202" s="58"/>
      <c r="Y202" s="58"/>
      <c r="Z202" s="58"/>
    </row>
    <row r="203" spans="1:26" ht="15.75" customHeight="1" x14ac:dyDescent="0.2">
      <c r="A203" s="34" t="s">
        <v>123</v>
      </c>
      <c r="B203" s="43" t="str">
        <f>VLOOKUP($A203,Questions!$A$2:$X$333,2,0)</f>
        <v>Do you have an information security awareness program?</v>
      </c>
      <c r="C203" s="205" t="str">
        <f>VLOOKUP($A203,'Institution Evaluation'!$A$56:$K$345,3,0)&amp;""</f>
        <v>Yes</v>
      </c>
      <c r="D203" s="205" t="str">
        <f>VLOOKUP($A203,'Institution Evaluation'!$A$56:$K$345,4,0)&amp;""</f>
        <v>Leepfrog's information security awareness program is under the direction of the Director of Information Technology. Annual security awareness training is mandatory for all employees.</v>
      </c>
      <c r="E203" s="211" t="str">
        <f>VLOOKUP($A203,'Institution Evaluation'!$A$56:$K$345,5,0)&amp;""</f>
        <v>Summarize your information security awareness program.</v>
      </c>
      <c r="F203" s="214" t="str">
        <f>VLOOKUP($A203,'Institution Evaluation'!$A$56:$K$345,6,0)&amp;""</f>
        <v/>
      </c>
      <c r="G203" s="203" t="str">
        <f>VLOOKUP($A203,'Institution Evaluation'!$A$56:$K$345,7,0)&amp;""</f>
        <v>Yes</v>
      </c>
      <c r="H203" s="204" t="str">
        <f>VLOOKUP($A203,'Institution Evaluation'!$A$56:$K$345,8,0)&amp;""</f>
        <v/>
      </c>
      <c r="I203" s="205" t="str">
        <f>VLOOKUP($A203,'Institution Evaluation'!$A$56:$K$345,9,0)&amp;""</f>
        <v>Minor Importance</v>
      </c>
      <c r="J203" s="252" t="str">
        <f>VLOOKUP($A203,'Institution Evaluation'!$A$56:$K$345,10,0)&amp;""</f>
        <v/>
      </c>
      <c r="K203" s="206" t="str">
        <f>IF(VLOOKUP($A203,'Institution Evaluation'!$A$56:$K$345,10,0)=TRUE,'Auto Responses'!$J$3,"")</f>
        <v/>
      </c>
      <c r="L203" s="58"/>
      <c r="M203" s="58"/>
      <c r="N203" s="58"/>
      <c r="O203" s="58"/>
      <c r="P203" s="58"/>
      <c r="Q203" s="58"/>
      <c r="R203" s="58"/>
      <c r="S203" s="58"/>
      <c r="T203" s="58"/>
      <c r="U203" s="58"/>
      <c r="V203" s="58"/>
      <c r="W203" s="58"/>
      <c r="X203" s="58"/>
      <c r="Y203" s="58"/>
      <c r="Z203" s="58"/>
    </row>
    <row r="204" spans="1:26" ht="15.75" customHeight="1" x14ac:dyDescent="0.2">
      <c r="A204" s="34" t="s">
        <v>125</v>
      </c>
      <c r="B204" s="43" t="str">
        <f>VLOOKUP($A204,Questions!$A$2:$X$333,2,0)</f>
        <v>Is security awareness training mandatory for all employees?</v>
      </c>
      <c r="C204" s="205" t="str">
        <f>VLOOKUP($A204,'Institution Evaluation'!$A$56:$K$345,3,0)&amp;""</f>
        <v>Yes</v>
      </c>
      <c r="D204" s="205" t="str">
        <f>VLOOKUP($A204,'Institution Evaluation'!$A$56:$K$345,4,0)&amp;""</f>
        <v>Annual security awareness training is mandatory for all employees.</v>
      </c>
      <c r="E204" s="211" t="str">
        <f>VLOOKUP($A204,'Institution Evaluation'!$A$56:$K$345,5,0)&amp;""</f>
        <v>Summarize your security awareness training content and state how frequently employees are required to undergo security awareness training.</v>
      </c>
      <c r="F204" s="214" t="str">
        <f>VLOOKUP($A204,'Institution Evaluation'!$A$56:$K$345,6,0)&amp;""</f>
        <v/>
      </c>
      <c r="G204" s="203" t="str">
        <f>VLOOKUP($A204,'Institution Evaluation'!$A$56:$K$345,7,0)&amp;""</f>
        <v>Yes</v>
      </c>
      <c r="H204" s="204" t="str">
        <f>VLOOKUP($A204,'Institution Evaluation'!$A$56:$K$345,8,0)&amp;""</f>
        <v/>
      </c>
      <c r="I204" s="205" t="str">
        <f>VLOOKUP($A204,'Institution Evaluation'!$A$56:$K$345,9,0)&amp;""</f>
        <v>Minor Importance</v>
      </c>
      <c r="J204" s="252" t="str">
        <f>VLOOKUP($A204,'Institution Evaluation'!$A$56:$K$345,10,0)&amp;""</f>
        <v/>
      </c>
      <c r="K204" s="206" t="str">
        <f>IF(VLOOKUP($A204,'Institution Evaluation'!$A$56:$K$345,10,0)=TRUE,'Auto Responses'!$J$3,"")</f>
        <v/>
      </c>
      <c r="L204" s="58"/>
      <c r="M204" s="58"/>
      <c r="N204" s="58"/>
      <c r="O204" s="58"/>
      <c r="P204" s="58"/>
      <c r="Q204" s="58"/>
      <c r="R204" s="58"/>
      <c r="S204" s="58"/>
      <c r="T204" s="58"/>
      <c r="U204" s="58"/>
      <c r="V204" s="58"/>
      <c r="W204" s="58"/>
      <c r="X204" s="58"/>
      <c r="Y204" s="58"/>
      <c r="Z204" s="58"/>
    </row>
    <row r="205" spans="1:26" ht="15.75" customHeight="1" x14ac:dyDescent="0.2">
      <c r="A205" s="34" t="s">
        <v>129</v>
      </c>
      <c r="B205" s="43" t="str">
        <f>VLOOKUP($A205,Questions!$A$2:$X$333,2,0)</f>
        <v>Do you have documented, and currently implemented, internal audit processes and procedures?</v>
      </c>
      <c r="C205" s="205" t="str">
        <f>VLOOKUP($A205,'Institution Evaluation'!$A$56:$K$345,3,0)&amp;""</f>
        <v>Yes</v>
      </c>
      <c r="D205" s="205" t="str">
        <f>VLOOKUP($A205,'Institution Evaluation'!$A$56:$K$345,4,0)&amp;""</f>
        <v>Audits of our products are done both internally by Leepfrog staff, and externally by our Third-party virtual CISO on an annual basis at minimum. We utilize all feedback and audits to further improve our products for the greater higher education community.</v>
      </c>
      <c r="E205" s="211" t="str">
        <f>VLOOKUP($A205,'Institution Evaluation'!$A$56:$K$345,5,0)&amp;""</f>
        <v>Summarize your internal audit processes and procedures.</v>
      </c>
      <c r="F205" s="214" t="str">
        <f>VLOOKUP($A205,'Institution Evaluation'!$A$56:$K$345,6,0)&amp;""</f>
        <v/>
      </c>
      <c r="G205" s="203" t="str">
        <f>VLOOKUP($A205,'Institution Evaluation'!$A$56:$K$345,7,0)&amp;""</f>
        <v>Yes</v>
      </c>
      <c r="H205" s="204" t="str">
        <f>VLOOKUP($A205,'Institution Evaluation'!$A$56:$K$345,8,0)&amp;""</f>
        <v/>
      </c>
      <c r="I205" s="205" t="str">
        <f>VLOOKUP($A205,'Institution Evaluation'!$A$56:$K$345,9,0)&amp;""</f>
        <v>Minor Importance</v>
      </c>
      <c r="J205" s="252" t="str">
        <f>VLOOKUP($A205,'Institution Evaluation'!$A$56:$K$345,10,0)&amp;""</f>
        <v/>
      </c>
      <c r="K205" s="206" t="str">
        <f>IF(VLOOKUP($A205,'Institution Evaluation'!$A$56:$K$345,10,0)=TRUE,'Auto Responses'!$J$3,"")</f>
        <v/>
      </c>
      <c r="L205" s="58"/>
      <c r="M205" s="58"/>
      <c r="N205" s="58"/>
      <c r="O205" s="58"/>
      <c r="P205" s="58"/>
      <c r="Q205" s="58"/>
      <c r="R205" s="58"/>
      <c r="S205" s="58"/>
      <c r="T205" s="58"/>
      <c r="U205" s="58"/>
      <c r="V205" s="58"/>
      <c r="W205" s="58"/>
      <c r="X205" s="58"/>
      <c r="Y205" s="58"/>
      <c r="Z205" s="58"/>
    </row>
    <row r="206" spans="1:26" ht="15.75" customHeight="1" x14ac:dyDescent="0.2">
      <c r="A206" s="34" t="s">
        <v>131</v>
      </c>
      <c r="B206" s="43" t="str">
        <f>VLOOKUP($A206,Questions!$A$2:$X$333,2,0)</f>
        <v>Does your organization have physical security controls and policies in place?</v>
      </c>
      <c r="C206" s="205" t="str">
        <f>VLOOKUP($A206,'Institution Evaluation'!$A$56:$K$345,3,0)&amp;""</f>
        <v>Yes</v>
      </c>
      <c r="D206" s="205" t="str">
        <f>VLOOKUP($A206,'Institution Evaluation'!$A$56:$K$345,4,0)&amp;""</f>
        <v xml:space="preserve">Leepfrog does not disclose this information. </v>
      </c>
      <c r="E206" s="211" t="str">
        <f>VLOOKUP($A206,'Institution Evaluation'!$A$56:$K$345,5,0)&amp;""</f>
        <v>Provide a copy of your physical security controls and policies along with this document (link or attached).</v>
      </c>
      <c r="F206" s="214" t="str">
        <f>VLOOKUP($A206,'Institution Evaluation'!$A$56:$K$345,6,0)&amp;""</f>
        <v/>
      </c>
      <c r="G206" s="203" t="str">
        <f>VLOOKUP($A206,'Institution Evaluation'!$A$56:$K$345,7,0)&amp;""</f>
        <v>Yes</v>
      </c>
      <c r="H206" s="204" t="str">
        <f>VLOOKUP($A206,'Institution Evaluation'!$A$56:$K$345,8,0)&amp;""</f>
        <v/>
      </c>
      <c r="I206" s="205" t="str">
        <f>VLOOKUP($A206,'Institution Evaluation'!$A$56:$K$345,9,0)&amp;""</f>
        <v>Minor Importance</v>
      </c>
      <c r="J206" s="252" t="str">
        <f>VLOOKUP($A206,'Institution Evaluation'!$A$56:$K$345,10,0)&amp;""</f>
        <v/>
      </c>
      <c r="K206" s="206" t="str">
        <f>IF(VLOOKUP($A206,'Institution Evaluation'!$A$56:$K$345,10,0)=TRUE,'Auto Responses'!$J$3,"")</f>
        <v/>
      </c>
      <c r="L206" s="58"/>
      <c r="M206" s="58"/>
      <c r="N206" s="58"/>
      <c r="O206" s="58"/>
      <c r="P206" s="58"/>
      <c r="Q206" s="58"/>
      <c r="R206" s="58"/>
      <c r="S206" s="58"/>
      <c r="T206" s="58"/>
      <c r="U206" s="58"/>
      <c r="V206" s="58"/>
      <c r="W206" s="58"/>
      <c r="X206" s="58"/>
      <c r="Y206" s="58"/>
      <c r="Z206" s="58"/>
    </row>
    <row r="207" spans="1:26" ht="15.75" customHeight="1" x14ac:dyDescent="0.2">
      <c r="A207" s="18" t="str">
        <f>VLOOKUP(LEFT($A208,4),'Auto Responses'!$N$4:$O$38,2,0)&amp;""</f>
        <v xml:space="preserve"> Incident Handling</v>
      </c>
      <c r="B207" s="40"/>
      <c r="C207" s="41"/>
      <c r="D207" s="41"/>
      <c r="E207" s="210"/>
      <c r="F207" s="198" t="s">
        <v>627</v>
      </c>
      <c r="G207" s="207" t="s">
        <v>622</v>
      </c>
      <c r="H207" s="207" t="s">
        <v>623</v>
      </c>
      <c r="I207" s="207" t="s">
        <v>624</v>
      </c>
      <c r="J207" s="207" t="s">
        <v>625</v>
      </c>
      <c r="K207" s="41"/>
      <c r="L207" s="2"/>
      <c r="M207" s="2"/>
      <c r="N207" s="2"/>
      <c r="O207" s="2"/>
      <c r="P207" s="2"/>
      <c r="Q207" s="2"/>
      <c r="R207" s="2"/>
      <c r="S207" s="2"/>
      <c r="T207" s="2"/>
      <c r="U207" s="2"/>
      <c r="V207" s="2"/>
      <c r="W207" s="2"/>
      <c r="X207" s="2"/>
      <c r="Y207" s="2"/>
      <c r="Z207" s="2"/>
    </row>
    <row r="208" spans="1:26" ht="15.75" customHeight="1" x14ac:dyDescent="0.2">
      <c r="A208" s="34" t="s">
        <v>288</v>
      </c>
      <c r="B208" s="43" t="str">
        <f>VLOOKUP($A208,Questions!$A$2:$X$333,2,0)</f>
        <v>Do you have a formal incident response plan?</v>
      </c>
      <c r="C208" s="205" t="str">
        <f>VLOOKUP($A208,'Institution Evaluation'!$A$56:$K$345,3,0)&amp;""</f>
        <v>Yes</v>
      </c>
      <c r="D208" s="205" t="str">
        <f>VLOOKUP($A208,'Institution Evaluation'!$A$56:$K$345,4,0)&amp;""</f>
        <v>Leepfrogs Incident Response Plan is available internally to all employee's but is not shared externally unless upon specific request from an institution.</v>
      </c>
      <c r="E208" s="211" t="str">
        <f>VLOOKUP($A208,'Institution Evaluation'!$A$56:$K$345,5,0)&amp;""</f>
        <v>Summarize or provide a link to your formal incident response plan.</v>
      </c>
      <c r="F208" s="214" t="str">
        <f>VLOOKUP($A208,'Institution Evaluation'!$A$56:$K$345,6,0)&amp;""</f>
        <v/>
      </c>
      <c r="G208" s="203" t="str">
        <f>VLOOKUP($A208,'Institution Evaluation'!$A$56:$K$345,7,0)&amp;""</f>
        <v>Yes</v>
      </c>
      <c r="H208" s="204" t="str">
        <f>VLOOKUP($A208,'Institution Evaluation'!$A$56:$K$345,8,0)&amp;""</f>
        <v/>
      </c>
      <c r="I208" s="205" t="str">
        <f>VLOOKUP($A208,'Institution Evaluation'!$A$56:$K$345,9,0)&amp;""</f>
        <v>Standard Importance</v>
      </c>
      <c r="J208" s="252" t="str">
        <f>VLOOKUP($A208,'Institution Evaluation'!$A$56:$K$345,10,0)&amp;""</f>
        <v/>
      </c>
      <c r="K208" s="206" t="str">
        <f>IF(VLOOKUP($A208,'Institution Evaluation'!$A$56:$K$345,10,0)=TRUE,'Auto Responses'!$J$3,"")</f>
        <v/>
      </c>
      <c r="L208" s="58"/>
      <c r="M208" s="58"/>
      <c r="N208" s="58"/>
      <c r="O208" s="58"/>
      <c r="P208" s="58"/>
      <c r="Q208" s="58"/>
      <c r="R208" s="58"/>
      <c r="S208" s="58"/>
      <c r="T208" s="58"/>
      <c r="U208" s="58"/>
      <c r="V208" s="58"/>
      <c r="W208" s="58"/>
      <c r="X208" s="58"/>
      <c r="Y208" s="58"/>
      <c r="Z208" s="58"/>
    </row>
    <row r="209" spans="1:26" ht="15.75" customHeight="1" x14ac:dyDescent="0.2">
      <c r="A209" s="34" t="s">
        <v>290</v>
      </c>
      <c r="B209" s="43" t="str">
        <f>VLOOKUP($A209,Questions!$A$2:$X$333,2,0)</f>
        <v>Do you either have an internal incident response team or retain an external team?</v>
      </c>
      <c r="C209" s="205" t="str">
        <f>VLOOKUP($A209,'Institution Evaluation'!$A$56:$K$345,3,0)&amp;""</f>
        <v>Yes</v>
      </c>
      <c r="D209" s="205" t="str">
        <f>VLOOKUP($A209,'Institution Evaluation'!$A$56:$K$345,4,0)&amp;""</f>
        <v>Leepfrogs has an internal incident response team, however if required will bring in external incident response / forensic investigation teams.</v>
      </c>
      <c r="E209" s="211" t="str">
        <f>VLOOKUP($A209,'Institution Evaluation'!$A$56:$K$345,5,0)&amp;""</f>
        <v>Summarize your incident response and reporting processes.</v>
      </c>
      <c r="F209" s="214" t="str">
        <f>VLOOKUP($A209,'Institution Evaluation'!$A$56:$K$345,6,0)&amp;""</f>
        <v/>
      </c>
      <c r="G209" s="203" t="str">
        <f>VLOOKUP($A209,'Institution Evaluation'!$A$56:$K$345,7,0)&amp;""</f>
        <v>Yes</v>
      </c>
      <c r="H209" s="204" t="str">
        <f>VLOOKUP($A209,'Institution Evaluation'!$A$56:$K$345,8,0)&amp;""</f>
        <v/>
      </c>
      <c r="I209" s="205" t="str">
        <f>VLOOKUP($A209,'Institution Evaluation'!$A$56:$K$345,9,0)&amp;""</f>
        <v>Minor Importance</v>
      </c>
      <c r="J209" s="252" t="str">
        <f>VLOOKUP($A209,'Institution Evaluation'!$A$56:$K$345,10,0)&amp;""</f>
        <v/>
      </c>
      <c r="K209" s="206" t="str">
        <f>IF(VLOOKUP($A209,'Institution Evaluation'!$A$56:$K$345,10,0)=TRUE,'Auto Responses'!$J$3,"")</f>
        <v/>
      </c>
      <c r="L209" s="58"/>
      <c r="M209" s="58"/>
      <c r="N209" s="58"/>
      <c r="O209" s="58"/>
      <c r="P209" s="58"/>
      <c r="Q209" s="58"/>
      <c r="R209" s="58"/>
      <c r="S209" s="58"/>
      <c r="T209" s="58"/>
      <c r="U209" s="58"/>
      <c r="V209" s="58"/>
      <c r="W209" s="58"/>
      <c r="X209" s="58"/>
      <c r="Y209" s="58"/>
      <c r="Z209" s="58"/>
    </row>
    <row r="210" spans="1:26" ht="15.75" customHeight="1" x14ac:dyDescent="0.2">
      <c r="A210" s="34" t="s">
        <v>292</v>
      </c>
      <c r="B210" s="43" t="str">
        <f>VLOOKUP($A210,Questions!$A$2:$X$333,2,0)</f>
        <v>Do you have the capability to respond to incidents on a 24 x 7 x 365 basis?</v>
      </c>
      <c r="C210" s="205" t="str">
        <f>VLOOKUP($A210,'Institution Evaluation'!$A$56:$K$345,3,0)&amp;""</f>
        <v>Yes</v>
      </c>
      <c r="D210" s="205" t="str">
        <f>VLOOKUP($A210,'Institution Evaluation'!$A$56:$K$345,4,0)&amp;""</f>
        <v>we support our product (24/7) yes, capability</v>
      </c>
      <c r="E210" s="211" t="str">
        <f>VLOOKUP($A210,'Institution Evaluation'!$A$56:$K$345,5,0)&amp;""</f>
        <v>Summarize your internal approach or reference your third-party contractor.</v>
      </c>
      <c r="F210" s="214" t="str">
        <f>VLOOKUP($A210,'Institution Evaluation'!$A$56:$K$345,6,0)&amp;""</f>
        <v/>
      </c>
      <c r="G210" s="203" t="str">
        <f>VLOOKUP($A210,'Institution Evaluation'!$A$56:$K$345,7,0)&amp;""</f>
        <v>Yes</v>
      </c>
      <c r="H210" s="204" t="str">
        <f>VLOOKUP($A210,'Institution Evaluation'!$A$56:$K$345,8,0)&amp;""</f>
        <v/>
      </c>
      <c r="I210" s="205" t="str">
        <f>VLOOKUP($A210,'Institution Evaluation'!$A$56:$K$345,9,0)&amp;""</f>
        <v>Minor Importance</v>
      </c>
      <c r="J210" s="252" t="str">
        <f>VLOOKUP($A210,'Institution Evaluation'!$A$56:$K$345,10,0)&amp;""</f>
        <v/>
      </c>
      <c r="K210" s="206" t="str">
        <f>IF(VLOOKUP($A210,'Institution Evaluation'!$A$56:$K$345,10,0)=TRUE,'Auto Responses'!$J$3,"")</f>
        <v/>
      </c>
      <c r="L210" s="58"/>
      <c r="M210" s="58"/>
      <c r="N210" s="58"/>
      <c r="O210" s="58"/>
      <c r="P210" s="58"/>
      <c r="Q210" s="58"/>
      <c r="R210" s="58"/>
      <c r="S210" s="58"/>
      <c r="T210" s="58"/>
      <c r="U210" s="58"/>
      <c r="V210" s="58"/>
      <c r="W210" s="58"/>
      <c r="X210" s="58"/>
      <c r="Y210" s="58"/>
      <c r="Z210" s="58"/>
    </row>
    <row r="211" spans="1:26" ht="15.75" customHeight="1" x14ac:dyDescent="0.2">
      <c r="A211" s="34" t="s">
        <v>294</v>
      </c>
      <c r="B211" s="43" t="str">
        <f>VLOOKUP($A211,Questions!$A$2:$X$333,2,0)</f>
        <v>Do you carry cyber-risk insurance to protect against unforeseen service outages, data that is lost or stolen, and security incidents?</v>
      </c>
      <c r="C211" s="205" t="str">
        <f>VLOOKUP($A211,'Institution Evaluation'!$A$56:$K$345,3,0)&amp;""</f>
        <v>Yes</v>
      </c>
      <c r="D211" s="205" t="str">
        <f>VLOOKUP($A211,'Institution Evaluation'!$A$56:$K$345,4,0)&amp;""</f>
        <v>Leepfrog carries a cyberinsurance policy to protect against unforseen risks.</v>
      </c>
      <c r="E211" s="211" t="str">
        <f>VLOOKUP($A211,'Institution Evaluation'!$A$56:$K$345,5,0)&amp;""</f>
        <v>Describe the coverage in place for this solution.</v>
      </c>
      <c r="F211" s="214" t="str">
        <f>VLOOKUP($A211,'Institution Evaluation'!$A$56:$K$345,6,0)&amp;""</f>
        <v/>
      </c>
      <c r="G211" s="203" t="str">
        <f>VLOOKUP($A211,'Institution Evaluation'!$A$56:$K$345,7,0)&amp;""</f>
        <v>Yes</v>
      </c>
      <c r="H211" s="204" t="str">
        <f>VLOOKUP($A211,'Institution Evaluation'!$A$56:$K$345,8,0)&amp;""</f>
        <v/>
      </c>
      <c r="I211" s="205" t="str">
        <f>VLOOKUP($A211,'Institution Evaluation'!$A$56:$K$345,9,0)&amp;""</f>
        <v>Minor Importance</v>
      </c>
      <c r="J211" s="252" t="str">
        <f>VLOOKUP($A211,'Institution Evaluation'!$A$56:$K$345,10,0)&amp;""</f>
        <v/>
      </c>
      <c r="K211" s="206" t="str">
        <f>IF(VLOOKUP($A211,'Institution Evaluation'!$A$56:$K$345,10,0)=TRUE,'Auto Responses'!$J$3,"")</f>
        <v/>
      </c>
      <c r="L211" s="58"/>
      <c r="M211" s="58"/>
      <c r="N211" s="58"/>
      <c r="O211" s="58"/>
      <c r="P211" s="58"/>
      <c r="Q211" s="58"/>
      <c r="R211" s="58"/>
      <c r="S211" s="58"/>
      <c r="T211" s="58"/>
      <c r="U211" s="58"/>
      <c r="V211" s="58"/>
      <c r="W211" s="58"/>
      <c r="X211" s="58"/>
      <c r="Y211" s="58"/>
      <c r="Z211" s="58"/>
    </row>
    <row r="212" spans="1:26" ht="15.75" customHeight="1" x14ac:dyDescent="0.2">
      <c r="A212" s="18" t="str">
        <f>VLOOKUP(LEFT($A213,4),'Auto Responses'!$N$4:$O$38,2,0)&amp;""</f>
        <v xml:space="preserve"> Vulnerability Management</v>
      </c>
      <c r="B212" s="40"/>
      <c r="C212" s="41"/>
      <c r="D212" s="41"/>
      <c r="E212" s="210"/>
      <c r="F212" s="198" t="s">
        <v>627</v>
      </c>
      <c r="G212" s="207" t="s">
        <v>622</v>
      </c>
      <c r="H212" s="207" t="s">
        <v>623</v>
      </c>
      <c r="I212" s="207" t="s">
        <v>624</v>
      </c>
      <c r="J212" s="207" t="s">
        <v>625</v>
      </c>
      <c r="K212" s="41"/>
      <c r="L212" s="2"/>
      <c r="M212" s="2"/>
      <c r="N212" s="2"/>
      <c r="O212" s="2"/>
      <c r="P212" s="2"/>
      <c r="Q212" s="2"/>
      <c r="R212" s="2"/>
      <c r="S212" s="2"/>
      <c r="T212" s="2"/>
      <c r="U212" s="2"/>
      <c r="V212" s="2"/>
      <c r="W212" s="2"/>
      <c r="X212" s="2"/>
      <c r="Y212" s="2"/>
      <c r="Z212" s="2"/>
    </row>
    <row r="213" spans="1:26" ht="15.75" customHeight="1" x14ac:dyDescent="0.2">
      <c r="A213" s="34" t="s">
        <v>296</v>
      </c>
      <c r="B213" s="43" t="str">
        <f>VLOOKUP($A213,Questions!$A$2:$X$333,2,0)</f>
        <v>Are your systems and applications scanned with an authenticated user account for vulnerabilities (that are remediated) prior to new releases?*</v>
      </c>
      <c r="C213" s="205" t="str">
        <f>VLOOKUP($A213,'Institution Evaluation'!$A$56:$K$345,3,0)&amp;""</f>
        <v>Yes</v>
      </c>
      <c r="D213" s="205" t="str">
        <f>VLOOKUP($A213,'Institution Evaluation'!$A$56:$K$345,4,0)&amp;""</f>
        <v>Vulnerability scanning is performed on Leepfrog systems and applications prior to release, and identified vulnerabilities are remediated as part of our release process. Scans are conducted using authenticated credentials to ensure thorough coverage.</v>
      </c>
      <c r="E213" s="211" t="str">
        <f>VLOOKUP($A213,'Institution Evaluation'!$A$56:$K$345,5,0)&amp;""</f>
        <v>Provide a brief description.</v>
      </c>
      <c r="F213" s="214" t="str">
        <f>VLOOKUP($A213,'Institution Evaluation'!$A$56:$K$345,6,0)&amp;""</f>
        <v/>
      </c>
      <c r="G213" s="203" t="str">
        <f>VLOOKUP($A213,'Institution Evaluation'!$A$56:$K$345,7,0)&amp;""</f>
        <v>Yes</v>
      </c>
      <c r="H213" s="204" t="str">
        <f>VLOOKUP($A213,'Institution Evaluation'!$A$56:$K$345,8,0)&amp;""</f>
        <v/>
      </c>
      <c r="I213" s="205" t="str">
        <f>VLOOKUP($A213,'Institution Evaluation'!$A$56:$K$345,9,0)&amp;""</f>
        <v>Critical Importance</v>
      </c>
      <c r="J213" s="252" t="str">
        <f>VLOOKUP($A213,'Institution Evaluation'!$A$56:$K$345,10,0)&amp;""</f>
        <v/>
      </c>
      <c r="K213" s="206" t="str">
        <f>IF(VLOOKUP($A213,'Institution Evaluation'!$A$56:$K$345,10,0)=TRUE,'Auto Responses'!$J$3,"")</f>
        <v/>
      </c>
      <c r="L213" s="58"/>
      <c r="M213" s="58"/>
      <c r="N213" s="58"/>
      <c r="O213" s="58"/>
      <c r="P213" s="58"/>
      <c r="Q213" s="58"/>
      <c r="R213" s="58"/>
      <c r="S213" s="58"/>
      <c r="T213" s="58"/>
      <c r="U213" s="58"/>
      <c r="V213" s="58"/>
      <c r="W213" s="58"/>
      <c r="X213" s="58"/>
      <c r="Y213" s="58"/>
      <c r="Z213" s="58"/>
    </row>
    <row r="214" spans="1:26" ht="15.75" customHeight="1" x14ac:dyDescent="0.2">
      <c r="A214" s="34" t="s">
        <v>298</v>
      </c>
      <c r="B214" s="43" t="str">
        <f>VLOOKUP($A214,Questions!$A$2:$X$333,2,0)</f>
        <v>Will you provide results of application and system vulnerability scans to the institution?*</v>
      </c>
      <c r="C214" s="205" t="str">
        <f>VLOOKUP($A214,'Institution Evaluation'!$A$56:$K$345,3,0)&amp;""</f>
        <v>No</v>
      </c>
      <c r="D214" s="205" t="str">
        <f>VLOOKUP($A214,'Institution Evaluation'!$A$56:$K$345,4,0)&amp;""</f>
        <v>Due to security and privacy concerns, Leepfrog does not disclose this information outside the organization.</v>
      </c>
      <c r="E214" s="211" t="str">
        <f>VLOOKUP($A214,'Institution Evaluation'!$A$56:$K$345,5,0)&amp;""</f>
        <v>Describe why security scan results will not be provided to the institution.</v>
      </c>
      <c r="F214" s="214" t="str">
        <f>VLOOKUP($A214,'Institution Evaluation'!$A$56:$K$345,6,0)&amp;""</f>
        <v/>
      </c>
      <c r="G214" s="203" t="str">
        <f>VLOOKUP($A214,'Institution Evaluation'!$A$56:$K$345,7,0)&amp;""</f>
        <v>Yes</v>
      </c>
      <c r="H214" s="204" t="str">
        <f>VLOOKUP($A214,'Institution Evaluation'!$A$56:$K$345,8,0)&amp;""</f>
        <v/>
      </c>
      <c r="I214" s="205" t="str">
        <f>VLOOKUP($A214,'Institution Evaluation'!$A$56:$K$345,9,0)&amp;""</f>
        <v>Critical Importance</v>
      </c>
      <c r="J214" s="252" t="str">
        <f>VLOOKUP($A214,'Institution Evaluation'!$A$56:$K$345,10,0)&amp;""</f>
        <v/>
      </c>
      <c r="K214" s="206" t="str">
        <f>IF(VLOOKUP($A214,'Institution Evaluation'!$A$56:$K$345,10,0)=TRUE,'Auto Responses'!$J$3,"")</f>
        <v/>
      </c>
      <c r="L214" s="58"/>
      <c r="M214" s="58"/>
      <c r="N214" s="58"/>
      <c r="O214" s="58"/>
      <c r="P214" s="58"/>
      <c r="Q214" s="58"/>
      <c r="R214" s="58"/>
      <c r="S214" s="58"/>
      <c r="T214" s="58"/>
      <c r="U214" s="58"/>
      <c r="V214" s="58"/>
      <c r="W214" s="58"/>
      <c r="X214" s="58"/>
      <c r="Y214" s="58"/>
      <c r="Z214" s="58"/>
    </row>
    <row r="215" spans="1:26" ht="15.75" customHeight="1" x14ac:dyDescent="0.2">
      <c r="A215" s="34" t="s">
        <v>302</v>
      </c>
      <c r="B215" s="43" t="str">
        <f>VLOOKUP($A215,Questions!$A$2:$X$333,2,0)</f>
        <v>Have your systems and applications had a third-party security assessment completed in the last year?</v>
      </c>
      <c r="C215" s="205" t="str">
        <f>VLOOKUP($A215,'Institution Evaluation'!$A$56:$K$345,3,0)&amp;""</f>
        <v>Yes</v>
      </c>
      <c r="D215" s="205" t="str">
        <f>VLOOKUP($A215,'Institution Evaluation'!$A$56:$K$345,4,0)&amp;""</f>
        <v>Leepfrog completes these assessments at least once annually</v>
      </c>
      <c r="E215" s="211" t="str">
        <f>VLOOKUP($A215,'Institution Evaluation'!$A$56:$K$345,5,0)&amp;""</f>
        <v>Provide the results with this document (link or attached), if possible. State the date of the last completed third-party security assessment.</v>
      </c>
      <c r="F215" s="214" t="str">
        <f>VLOOKUP($A215,'Institution Evaluation'!$A$56:$K$345,6,0)&amp;""</f>
        <v/>
      </c>
      <c r="G215" s="203" t="str">
        <f>VLOOKUP($A215,'Institution Evaluation'!$A$56:$K$345,7,0)&amp;""</f>
        <v>Yes</v>
      </c>
      <c r="H215" s="204" t="str">
        <f>VLOOKUP($A215,'Institution Evaluation'!$A$56:$K$345,8,0)&amp;""</f>
        <v/>
      </c>
      <c r="I215" s="205" t="str">
        <f>VLOOKUP($A215,'Institution Evaluation'!$A$56:$K$345,9,0)&amp;""</f>
        <v>Standard Importance</v>
      </c>
      <c r="J215" s="252" t="str">
        <f>VLOOKUP($A215,'Institution Evaluation'!$A$56:$K$345,10,0)&amp;""</f>
        <v/>
      </c>
      <c r="K215" s="206" t="str">
        <f>IF(VLOOKUP($A215,'Institution Evaluation'!$A$56:$K$345,10,0)=TRUE,'Auto Responses'!$J$3,"")</f>
        <v/>
      </c>
      <c r="L215" s="58"/>
      <c r="M215" s="58"/>
      <c r="N215" s="58"/>
      <c r="O215" s="58"/>
      <c r="P215" s="58"/>
      <c r="Q215" s="58"/>
      <c r="R215" s="58"/>
      <c r="S215" s="58"/>
      <c r="T215" s="58"/>
      <c r="U215" s="58"/>
      <c r="V215" s="58"/>
      <c r="W215" s="58"/>
      <c r="X215" s="58"/>
      <c r="Y215" s="58"/>
      <c r="Z215" s="58"/>
    </row>
    <row r="216" spans="1:26" ht="15.75" customHeight="1" x14ac:dyDescent="0.2">
      <c r="A216" s="34" t="s">
        <v>306</v>
      </c>
      <c r="B216" s="43" t="str">
        <f>VLOOKUP($A216,Questions!$A$2:$X$333,2,0)</f>
        <v>Are your systems and applications regularly scanned externally for vulnerabilities?</v>
      </c>
      <c r="C216" s="205" t="str">
        <f>VLOOKUP($A216,'Institution Evaluation'!$A$56:$K$345,3,0)&amp;""</f>
        <v>Yes</v>
      </c>
      <c r="D216" s="205" t="str">
        <f>VLOOKUP($A216,'Institution Evaluation'!$A$56:$K$345,4,0)&amp;""</f>
        <v>Leepfrog's vulnerability management processes include regular scans for external security vulnerbilities. Leepfrog leverages a servicee, Black Kite that scans all public domains and the external website for security vulnerabilities. Results are reviewed on a regular basis.</v>
      </c>
      <c r="E216" s="211" t="str">
        <f>VLOOKUP($A216,'Institution Evaluation'!$A$56:$K$345,5,0)&amp;""</f>
        <v>Decribe your external application vulnerability scanning strategy.</v>
      </c>
      <c r="F216" s="214" t="str">
        <f>VLOOKUP($A216,'Institution Evaluation'!$A$56:$K$345,6,0)&amp;""</f>
        <v/>
      </c>
      <c r="G216" s="203" t="str">
        <f>VLOOKUP($A216,'Institution Evaluation'!$A$56:$K$345,7,0)&amp;""</f>
        <v>Yes</v>
      </c>
      <c r="H216" s="204" t="str">
        <f>VLOOKUP($A216,'Institution Evaluation'!$A$56:$K$345,8,0)&amp;""</f>
        <v/>
      </c>
      <c r="I216" s="205" t="str">
        <f>VLOOKUP($A216,'Institution Evaluation'!$A$56:$K$345,9,0)&amp;""</f>
        <v>Minor Importance</v>
      </c>
      <c r="J216" s="252" t="str">
        <f>VLOOKUP($A216,'Institution Evaluation'!$A$56:$K$345,10,0)&amp;""</f>
        <v/>
      </c>
      <c r="K216" s="206" t="str">
        <f>IF(VLOOKUP($A216,'Institution Evaluation'!$A$56:$K$345,10,0)=TRUE,'Auto Responses'!$J$3,"")</f>
        <v/>
      </c>
      <c r="L216" s="58"/>
      <c r="M216" s="58"/>
      <c r="N216" s="58"/>
      <c r="O216" s="58"/>
      <c r="P216" s="58"/>
      <c r="Q216" s="58"/>
      <c r="R216" s="58"/>
      <c r="S216" s="58"/>
      <c r="T216" s="58"/>
      <c r="U216" s="58"/>
      <c r="V216" s="58"/>
      <c r="W216" s="58"/>
      <c r="X216" s="58"/>
      <c r="Y216" s="58"/>
      <c r="Z216" s="58"/>
    </row>
    <row r="217" spans="1:26" ht="15.75" customHeight="1" x14ac:dyDescent="0.2">
      <c r="A217" s="18" t="str">
        <f>VLOOKUP(LEFT($A218,4),'Auto Responses'!$N$4:$O$38,2,0)&amp;""</f>
        <v xml:space="preserve">HIPAA Compliance </v>
      </c>
      <c r="B217" s="40"/>
      <c r="C217" s="41"/>
      <c r="D217" s="41"/>
      <c r="E217" s="210"/>
      <c r="F217" s="198" t="s">
        <v>627</v>
      </c>
      <c r="G217" s="207" t="s">
        <v>622</v>
      </c>
      <c r="H217" s="207" t="s">
        <v>623</v>
      </c>
      <c r="I217" s="207" t="s">
        <v>624</v>
      </c>
      <c r="J217" s="207" t="s">
        <v>625</v>
      </c>
      <c r="K217" s="41"/>
      <c r="L217" s="2"/>
      <c r="M217" s="2"/>
      <c r="N217" s="2"/>
      <c r="O217" s="2"/>
      <c r="P217" s="2"/>
      <c r="Q217" s="2"/>
      <c r="R217" s="2"/>
      <c r="S217" s="2"/>
      <c r="T217" s="2"/>
      <c r="U217" s="2"/>
      <c r="V217" s="2"/>
      <c r="W217" s="2"/>
      <c r="X217" s="2"/>
      <c r="Y217" s="2"/>
      <c r="Z217" s="2"/>
    </row>
    <row r="218" spans="1:26" ht="15.75" customHeight="1" x14ac:dyDescent="0.2">
      <c r="A218" s="34" t="s">
        <v>358</v>
      </c>
      <c r="B218" s="43" t="str">
        <f>VLOOKUP($A218,Questions!$A$2:$X$333,2,0)</f>
        <v>Do your workforce members receive regular training related to the Health Insurance Portability and Accountability Act (HIPAA) Privacy and Security Rules and the HITECH Act?*</v>
      </c>
      <c r="C218" s="205" t="str">
        <f>VLOOKUP($A218,'Institution Evaluation'!$A$56:$K$345,3,0)&amp;""</f>
        <v/>
      </c>
      <c r="D218" s="205" t="str">
        <f>VLOOKUP($A218,'Institution Evaluation'!$A$56:$K$345,4,0)&amp;""</f>
        <v>This question does not apply.</v>
      </c>
      <c r="E218" s="211" t="str">
        <f>VLOOKUP($A218,'Institution Evaluation'!$A$56:$K$345,5,0)&amp;""</f>
        <v>Based on the response to REQU-05 on the "START HERE" tab, this question does not apply to this product or service.</v>
      </c>
      <c r="F218" s="214" t="str">
        <f>VLOOKUP($A218,'Institution Evaluation'!$A$56:$K$345,6,0)&amp;""</f>
        <v/>
      </c>
      <c r="G218" s="203" t="str">
        <f>VLOOKUP($A218,'Institution Evaluation'!$A$56:$K$345,7,0)&amp;""</f>
        <v>Yes</v>
      </c>
      <c r="H218" s="204" t="str">
        <f>VLOOKUP($A218,'Institution Evaluation'!$A$56:$K$345,8,0)&amp;""</f>
        <v/>
      </c>
      <c r="I218" s="205" t="str">
        <f>VLOOKUP($A218,'Institution Evaluation'!$A$56:$K$345,9,0)&amp;""</f>
        <v>Critical Importance</v>
      </c>
      <c r="J218" s="252" t="str">
        <f>VLOOKUP($A218,'Institution Evaluation'!$A$56:$K$345,10,0)&amp;""</f>
        <v/>
      </c>
      <c r="K218" s="206" t="str">
        <f>IF(VLOOKUP($A218,'Institution Evaluation'!$A$56:$K$345,10,0)=TRUE,'Auto Responses'!$J$3,"")</f>
        <v/>
      </c>
      <c r="L218" s="58"/>
      <c r="M218" s="58"/>
      <c r="N218" s="58"/>
      <c r="O218" s="58"/>
      <c r="P218" s="58"/>
      <c r="Q218" s="58"/>
      <c r="R218" s="58"/>
      <c r="S218" s="58"/>
      <c r="T218" s="58"/>
      <c r="U218" s="58"/>
      <c r="V218" s="58"/>
      <c r="W218" s="58"/>
      <c r="X218" s="58"/>
      <c r="Y218" s="58"/>
      <c r="Z218" s="58"/>
    </row>
    <row r="219" spans="1:26" ht="15.75" customHeight="1" x14ac:dyDescent="0.2">
      <c r="A219" s="34" t="s">
        <v>360</v>
      </c>
      <c r="B219" s="43" t="str">
        <f>VLOOKUP($A219,Questions!$A$2:$X$333,2,0)</f>
        <v>Have you identified areas of risk?*</v>
      </c>
      <c r="C219" s="205" t="str">
        <f>VLOOKUP($A219,'Institution Evaluation'!$A$56:$K$345,3,0)&amp;""</f>
        <v/>
      </c>
      <c r="D219" s="205" t="str">
        <f>VLOOKUP($A219,'Institution Evaluation'!$A$56:$K$345,4,0)&amp;""</f>
        <v>This question does not apply.</v>
      </c>
      <c r="E219" s="211" t="str">
        <f>VLOOKUP($A219,'Institution Evaluation'!$A$56:$K$345,5,0)&amp;""</f>
        <v>Based on the response to REQU-05 on the "START HERE" tab, this question does not apply to this product or service.</v>
      </c>
      <c r="F219" s="214" t="str">
        <f>VLOOKUP($A219,'Institution Evaluation'!$A$56:$K$345,6,0)&amp;""</f>
        <v/>
      </c>
      <c r="G219" s="203" t="str">
        <f>VLOOKUP($A219,'Institution Evaluation'!$A$56:$K$345,7,0)&amp;""</f>
        <v>Yes</v>
      </c>
      <c r="H219" s="204" t="str">
        <f>VLOOKUP($A219,'Institution Evaluation'!$A$56:$K$345,8,0)&amp;""</f>
        <v/>
      </c>
      <c r="I219" s="205" t="str">
        <f>VLOOKUP($A219,'Institution Evaluation'!$A$56:$K$345,9,0)&amp;""</f>
        <v>Critical Importance</v>
      </c>
      <c r="J219" s="252" t="str">
        <f>VLOOKUP($A219,'Institution Evaluation'!$A$56:$K$345,10,0)&amp;""</f>
        <v/>
      </c>
      <c r="K219" s="206" t="str">
        <f>IF(VLOOKUP($A219,'Institution Evaluation'!$A$56:$K$345,10,0)=TRUE,'Auto Responses'!$J$3,"")</f>
        <v/>
      </c>
      <c r="L219" s="58"/>
      <c r="M219" s="58"/>
      <c r="N219" s="58"/>
      <c r="O219" s="58"/>
      <c r="P219" s="58"/>
      <c r="Q219" s="58"/>
      <c r="R219" s="58"/>
      <c r="S219" s="58"/>
      <c r="T219" s="58"/>
      <c r="U219" s="58"/>
      <c r="V219" s="58"/>
      <c r="W219" s="58"/>
      <c r="X219" s="58"/>
      <c r="Y219" s="58"/>
      <c r="Z219" s="58"/>
    </row>
    <row r="220" spans="1:26" ht="15.75" customHeight="1" x14ac:dyDescent="0.2">
      <c r="A220" s="34" t="s">
        <v>361</v>
      </c>
      <c r="B220" s="43" t="str">
        <f>VLOOKUP($A220,Questions!$A$2:$X$333,2,0)</f>
        <v>Have the relevant policies/plans been tested?*</v>
      </c>
      <c r="C220" s="205" t="str">
        <f>VLOOKUP($A220,'Institution Evaluation'!$A$56:$K$345,3,0)&amp;""</f>
        <v/>
      </c>
      <c r="D220" s="205" t="str">
        <f>VLOOKUP($A220,'Institution Evaluation'!$A$56:$K$345,4,0)&amp;""</f>
        <v>This question does not apply.</v>
      </c>
      <c r="E220" s="211" t="str">
        <f>VLOOKUP($A220,'Institution Evaluation'!$A$56:$K$345,5,0)&amp;""</f>
        <v>Based on the response to REQU-05 on the "START HERE" tab, this question does not apply to this product or service.</v>
      </c>
      <c r="F220" s="214" t="str">
        <f>VLOOKUP($A220,'Institution Evaluation'!$A$56:$K$345,6,0)&amp;""</f>
        <v/>
      </c>
      <c r="G220" s="203" t="str">
        <f>VLOOKUP($A220,'Institution Evaluation'!$A$56:$K$345,7,0)&amp;""</f>
        <v>Yes</v>
      </c>
      <c r="H220" s="204" t="str">
        <f>VLOOKUP($A220,'Institution Evaluation'!$A$56:$K$345,8,0)&amp;""</f>
        <v/>
      </c>
      <c r="I220" s="205" t="str">
        <f>VLOOKUP($A220,'Institution Evaluation'!$A$56:$K$345,9,0)&amp;""</f>
        <v>Critical Importance</v>
      </c>
      <c r="J220" s="252" t="str">
        <f>VLOOKUP($A220,'Institution Evaluation'!$A$56:$K$345,10,0)&amp;""</f>
        <v/>
      </c>
      <c r="K220" s="206" t="str">
        <f>IF(VLOOKUP($A220,'Institution Evaluation'!$A$56:$K$345,10,0)=TRUE,'Auto Responses'!$J$3,"")</f>
        <v/>
      </c>
      <c r="L220" s="58"/>
      <c r="M220" s="58"/>
      <c r="N220" s="58"/>
      <c r="O220" s="58"/>
      <c r="P220" s="58"/>
      <c r="Q220" s="58"/>
      <c r="R220" s="58"/>
      <c r="S220" s="58"/>
      <c r="T220" s="58"/>
      <c r="U220" s="58"/>
      <c r="V220" s="58"/>
      <c r="W220" s="58"/>
      <c r="X220" s="58"/>
      <c r="Y220" s="58"/>
      <c r="Z220" s="58"/>
    </row>
    <row r="221" spans="1:26" ht="15.75" customHeight="1" x14ac:dyDescent="0.2">
      <c r="A221" s="34" t="s">
        <v>362</v>
      </c>
      <c r="B221" s="43" t="str">
        <f>VLOOKUP($A221,Questions!$A$2:$X$333,2,0)</f>
        <v>Have you entered into a Business Associate Agreements with all subcontractors who may have access to protected health information (PHI)?*</v>
      </c>
      <c r="C221" s="205" t="str">
        <f>VLOOKUP($A221,'Institution Evaluation'!$A$56:$K$345,3,0)&amp;""</f>
        <v/>
      </c>
      <c r="D221" s="205" t="str">
        <f>VLOOKUP($A221,'Institution Evaluation'!$A$56:$K$345,4,0)&amp;""</f>
        <v>This question does not apply.</v>
      </c>
      <c r="E221" s="211" t="str">
        <f>VLOOKUP($A221,'Institution Evaluation'!$A$56:$K$345,5,0)&amp;""</f>
        <v>Based on the response to REQU-05 on the "START HERE" tab, this question does not apply to this product or service.</v>
      </c>
      <c r="F221" s="214" t="str">
        <f>VLOOKUP($A221,'Institution Evaluation'!$A$56:$K$345,6,0)&amp;""</f>
        <v/>
      </c>
      <c r="G221" s="203" t="str">
        <f>VLOOKUP($A221,'Institution Evaluation'!$A$56:$K$345,7,0)&amp;""</f>
        <v>Yes</v>
      </c>
      <c r="H221" s="204" t="str">
        <f>VLOOKUP($A221,'Institution Evaluation'!$A$56:$K$345,8,0)&amp;""</f>
        <v/>
      </c>
      <c r="I221" s="205" t="str">
        <f>VLOOKUP($A221,'Institution Evaluation'!$A$56:$K$345,9,0)&amp;""</f>
        <v>Critical Importance</v>
      </c>
      <c r="J221" s="252" t="str">
        <f>VLOOKUP($A221,'Institution Evaluation'!$A$56:$K$345,10,0)&amp;""</f>
        <v/>
      </c>
      <c r="K221" s="206" t="str">
        <f>IF(VLOOKUP($A221,'Institution Evaluation'!$A$56:$K$345,10,0)=TRUE,'Auto Responses'!$J$3,"")</f>
        <v/>
      </c>
      <c r="L221" s="58"/>
      <c r="M221" s="58"/>
      <c r="N221" s="58"/>
      <c r="O221" s="58"/>
      <c r="P221" s="58"/>
      <c r="Q221" s="58"/>
      <c r="R221" s="58"/>
      <c r="S221" s="58"/>
      <c r="T221" s="58"/>
      <c r="U221" s="58"/>
      <c r="V221" s="58"/>
      <c r="W221" s="58"/>
      <c r="X221" s="58"/>
      <c r="Y221" s="58"/>
      <c r="Z221" s="58"/>
    </row>
    <row r="222" spans="1:26" ht="15.75" customHeight="1" x14ac:dyDescent="0.2">
      <c r="A222" s="34" t="s">
        <v>363</v>
      </c>
      <c r="B222" s="43" t="str">
        <f>VLOOKUP($A222,Questions!$A$2:$X$333,2,0)</f>
        <v>Do you monitor or receive information regarding changes in HIPAA regulations?</v>
      </c>
      <c r="C222" s="205" t="str">
        <f>VLOOKUP($A222,'Institution Evaluation'!$A$56:$K$345,3,0)&amp;""</f>
        <v/>
      </c>
      <c r="D222" s="205" t="str">
        <f>VLOOKUP($A222,'Institution Evaluation'!$A$56:$K$345,4,0)&amp;""</f>
        <v>This question does not apply.</v>
      </c>
      <c r="E222" s="211" t="str">
        <f>VLOOKUP($A222,'Institution Evaluation'!$A$56:$K$345,5,0)&amp;""</f>
        <v>Based on the response to REQU-05 on the "START HERE" tab, this question does not apply to this product or service.</v>
      </c>
      <c r="F222" s="214" t="str">
        <f>VLOOKUP($A222,'Institution Evaluation'!$A$56:$K$345,6,0)&amp;""</f>
        <v/>
      </c>
      <c r="G222" s="203" t="str">
        <f>VLOOKUP($A222,'Institution Evaluation'!$A$56:$K$345,7,0)&amp;""</f>
        <v>Yes</v>
      </c>
      <c r="H222" s="204" t="str">
        <f>VLOOKUP($A222,'Institution Evaluation'!$A$56:$K$345,8,0)&amp;""</f>
        <v/>
      </c>
      <c r="I222" s="205" t="str">
        <f>VLOOKUP($A222,'Institution Evaluation'!$A$56:$K$345,9,0)&amp;""</f>
        <v>Standard Importance</v>
      </c>
      <c r="J222" s="252" t="str">
        <f>VLOOKUP($A222,'Institution Evaluation'!$A$56:$K$345,10,0)&amp;""</f>
        <v/>
      </c>
      <c r="K222" s="206" t="str">
        <f>IF(VLOOKUP($A222,'Institution Evaluation'!$A$56:$K$345,10,0)=TRUE,'Auto Responses'!$J$3,"")</f>
        <v/>
      </c>
      <c r="L222" s="58"/>
      <c r="M222" s="58"/>
      <c r="N222" s="58"/>
      <c r="O222" s="58"/>
      <c r="P222" s="58"/>
      <c r="Q222" s="58"/>
      <c r="R222" s="58"/>
      <c r="S222" s="58"/>
      <c r="T222" s="58"/>
      <c r="U222" s="58"/>
      <c r="V222" s="58"/>
      <c r="W222" s="58"/>
      <c r="X222" s="58"/>
      <c r="Y222" s="58"/>
      <c r="Z222" s="58"/>
    </row>
    <row r="223" spans="1:26" ht="15.75" customHeight="1" x14ac:dyDescent="0.2">
      <c r="A223" s="34" t="s">
        <v>364</v>
      </c>
      <c r="B223" s="43" t="str">
        <f>VLOOKUP($A223,Questions!$A$2:$X$333,2,0)</f>
        <v>Has your organization designated HIPAA Privacy and Security officers as required by the rules?</v>
      </c>
      <c r="C223" s="205" t="str">
        <f>VLOOKUP($A223,'Institution Evaluation'!$A$56:$K$345,3,0)&amp;""</f>
        <v/>
      </c>
      <c r="D223" s="205" t="str">
        <f>VLOOKUP($A223,'Institution Evaluation'!$A$56:$K$345,4,0)&amp;""</f>
        <v>This question does not apply.</v>
      </c>
      <c r="E223" s="211" t="str">
        <f>VLOOKUP($A223,'Institution Evaluation'!$A$56:$K$345,5,0)&amp;""</f>
        <v>Based on the response to REQU-05 on the "START HERE" tab, this question does not apply to this product or service.</v>
      </c>
      <c r="F223" s="214" t="str">
        <f>VLOOKUP($A223,'Institution Evaluation'!$A$56:$K$345,6,0)&amp;""</f>
        <v/>
      </c>
      <c r="G223" s="203" t="str">
        <f>VLOOKUP($A223,'Institution Evaluation'!$A$56:$K$345,7,0)&amp;""</f>
        <v>Yes</v>
      </c>
      <c r="H223" s="204" t="str">
        <f>VLOOKUP($A223,'Institution Evaluation'!$A$56:$K$345,8,0)&amp;""</f>
        <v/>
      </c>
      <c r="I223" s="205" t="str">
        <f>VLOOKUP($A223,'Institution Evaluation'!$A$56:$K$345,9,0)&amp;""</f>
        <v>Standard Importance</v>
      </c>
      <c r="J223" s="252" t="str">
        <f>VLOOKUP($A223,'Institution Evaluation'!$A$56:$K$345,10,0)&amp;""</f>
        <v/>
      </c>
      <c r="K223" s="206" t="str">
        <f>IF(VLOOKUP($A223,'Institution Evaluation'!$A$56:$K$345,10,0)=TRUE,'Auto Responses'!$J$3,"")</f>
        <v/>
      </c>
      <c r="L223" s="58"/>
      <c r="M223" s="58"/>
      <c r="N223" s="58"/>
      <c r="O223" s="58"/>
      <c r="P223" s="58"/>
      <c r="Q223" s="58"/>
      <c r="R223" s="58"/>
      <c r="S223" s="58"/>
      <c r="T223" s="58"/>
      <c r="U223" s="58"/>
      <c r="V223" s="58"/>
      <c r="W223" s="58"/>
      <c r="X223" s="58"/>
      <c r="Y223" s="58"/>
      <c r="Z223" s="58"/>
    </row>
    <row r="224" spans="1:26" ht="15.75" customHeight="1" x14ac:dyDescent="0.2">
      <c r="A224" s="34" t="s">
        <v>365</v>
      </c>
      <c r="B224" s="43" t="str">
        <f>VLOOKUP($A224,Questions!$A$2:$X$333,2,0)</f>
        <v>Do you comply with the requirements of the Health Information Technology for Economic and Clinical Health Act (HITECH)?</v>
      </c>
      <c r="C224" s="205" t="str">
        <f>VLOOKUP($A224,'Institution Evaluation'!$A$56:$K$345,3,0)&amp;""</f>
        <v/>
      </c>
      <c r="D224" s="205" t="str">
        <f>VLOOKUP($A224,'Institution Evaluation'!$A$56:$K$345,4,0)&amp;""</f>
        <v>This question does not apply.</v>
      </c>
      <c r="E224" s="211" t="str">
        <f>VLOOKUP($A224,'Institution Evaluation'!$A$56:$K$345,5,0)&amp;""</f>
        <v>Based on the response to REQU-05 on the "START HERE" tab, this question does not apply to this product or service.</v>
      </c>
      <c r="F224" s="214" t="str">
        <f>VLOOKUP($A224,'Institution Evaluation'!$A$56:$K$345,6,0)&amp;""</f>
        <v/>
      </c>
      <c r="G224" s="203" t="str">
        <f>VLOOKUP($A224,'Institution Evaluation'!$A$56:$K$345,7,0)&amp;""</f>
        <v>Yes</v>
      </c>
      <c r="H224" s="204" t="str">
        <f>VLOOKUP($A224,'Institution Evaluation'!$A$56:$K$345,8,0)&amp;""</f>
        <v/>
      </c>
      <c r="I224" s="205" t="str">
        <f>VLOOKUP($A224,'Institution Evaluation'!$A$56:$K$345,9,0)&amp;""</f>
        <v>Standard Importance</v>
      </c>
      <c r="J224" s="252" t="str">
        <f>VLOOKUP($A224,'Institution Evaluation'!$A$56:$K$345,10,0)&amp;""</f>
        <v/>
      </c>
      <c r="K224" s="206" t="str">
        <f>IF(VLOOKUP($A224,'Institution Evaluation'!$A$56:$K$345,10,0)=TRUE,'Auto Responses'!$J$3,"")</f>
        <v/>
      </c>
      <c r="L224" s="58"/>
      <c r="M224" s="58"/>
      <c r="N224" s="58"/>
      <c r="O224" s="58"/>
      <c r="P224" s="58"/>
      <c r="Q224" s="58"/>
      <c r="R224" s="58"/>
      <c r="S224" s="58"/>
      <c r="T224" s="58"/>
      <c r="U224" s="58"/>
      <c r="V224" s="58"/>
      <c r="W224" s="58"/>
      <c r="X224" s="58"/>
      <c r="Y224" s="58"/>
      <c r="Z224" s="58"/>
    </row>
    <row r="225" spans="1:26" ht="15.75" customHeight="1" x14ac:dyDescent="0.2">
      <c r="A225" s="34" t="s">
        <v>366</v>
      </c>
      <c r="B225" s="43" t="str">
        <f>VLOOKUP($A225,Questions!$A$2:$X$333,2,0)</f>
        <v>Have you conducted a risk analysis as required under the HIPAA Security Rule?</v>
      </c>
      <c r="C225" s="205" t="str">
        <f>VLOOKUP($A225,'Institution Evaluation'!$A$56:$K$345,3,0)&amp;""</f>
        <v/>
      </c>
      <c r="D225" s="205" t="str">
        <f>VLOOKUP($A225,'Institution Evaluation'!$A$56:$K$345,4,0)&amp;""</f>
        <v>This question does not apply.</v>
      </c>
      <c r="E225" s="211" t="str">
        <f>VLOOKUP($A225,'Institution Evaluation'!$A$56:$K$345,5,0)&amp;""</f>
        <v>Based on the response to REQU-05 on the "START HERE" tab, this question does not apply to this product or service.</v>
      </c>
      <c r="F225" s="214" t="str">
        <f>VLOOKUP($A225,'Institution Evaluation'!$A$56:$K$345,6,0)&amp;""</f>
        <v/>
      </c>
      <c r="G225" s="203" t="str">
        <f>VLOOKUP($A225,'Institution Evaluation'!$A$56:$K$345,7,0)&amp;""</f>
        <v>Yes</v>
      </c>
      <c r="H225" s="204" t="str">
        <f>VLOOKUP($A225,'Institution Evaluation'!$A$56:$K$345,8,0)&amp;""</f>
        <v/>
      </c>
      <c r="I225" s="205" t="str">
        <f>VLOOKUP($A225,'Institution Evaluation'!$A$56:$K$345,9,0)&amp;""</f>
        <v>Standard Importance</v>
      </c>
      <c r="J225" s="252" t="str">
        <f>VLOOKUP($A225,'Institution Evaluation'!$A$56:$K$345,10,0)&amp;""</f>
        <v/>
      </c>
      <c r="K225" s="206" t="str">
        <f>IF(VLOOKUP($A225,'Institution Evaluation'!$A$56:$K$345,10,0)=TRUE,'Auto Responses'!$J$3,"")</f>
        <v/>
      </c>
      <c r="L225" s="58"/>
      <c r="M225" s="58"/>
      <c r="N225" s="58"/>
      <c r="O225" s="58"/>
      <c r="P225" s="58"/>
      <c r="Q225" s="58"/>
      <c r="R225" s="58"/>
      <c r="S225" s="58"/>
      <c r="T225" s="58"/>
      <c r="U225" s="58"/>
      <c r="V225" s="58"/>
      <c r="W225" s="58"/>
      <c r="X225" s="58"/>
      <c r="Y225" s="58"/>
      <c r="Z225" s="58"/>
    </row>
    <row r="226" spans="1:26" ht="15.75" customHeight="1" x14ac:dyDescent="0.2">
      <c r="A226" s="34" t="s">
        <v>367</v>
      </c>
      <c r="B226" s="43" t="str">
        <f>VLOOKUP($A226,Questions!$A$2:$X$333,2,0)</f>
        <v>Have you taken actions to mitigate the identified risks?</v>
      </c>
      <c r="C226" s="205" t="str">
        <f>VLOOKUP($A226,'Institution Evaluation'!$A$56:$K$345,3,0)&amp;""</f>
        <v/>
      </c>
      <c r="D226" s="205" t="str">
        <f>VLOOKUP($A226,'Institution Evaluation'!$A$56:$K$345,4,0)&amp;""</f>
        <v>This question does not apply.</v>
      </c>
      <c r="E226" s="211" t="str">
        <f>VLOOKUP($A226,'Institution Evaluation'!$A$56:$K$345,5,0)&amp;""</f>
        <v>Based on the response to REQU-05 on the "START HERE" tab, this question does not apply to this product or service.</v>
      </c>
      <c r="F226" s="214" t="str">
        <f>VLOOKUP($A226,'Institution Evaluation'!$A$56:$K$345,6,0)&amp;""</f>
        <v/>
      </c>
      <c r="G226" s="203" t="str">
        <f>VLOOKUP($A226,'Institution Evaluation'!$A$56:$K$345,7,0)&amp;""</f>
        <v>Yes</v>
      </c>
      <c r="H226" s="204" t="str">
        <f>VLOOKUP($A226,'Institution Evaluation'!$A$56:$K$345,8,0)&amp;""</f>
        <v/>
      </c>
      <c r="I226" s="205" t="str">
        <f>VLOOKUP($A226,'Institution Evaluation'!$A$56:$K$345,9,0)&amp;""</f>
        <v>Standard Importance</v>
      </c>
      <c r="J226" s="252" t="str">
        <f>VLOOKUP($A226,'Institution Evaluation'!$A$56:$K$345,10,0)&amp;""</f>
        <v/>
      </c>
      <c r="K226" s="206" t="str">
        <f>IF(VLOOKUP($A226,'Institution Evaluation'!$A$56:$K$345,10,0)=TRUE,'Auto Responses'!$J$3,"")</f>
        <v/>
      </c>
      <c r="L226" s="58"/>
      <c r="M226" s="58"/>
      <c r="N226" s="58"/>
      <c r="O226" s="58"/>
      <c r="P226" s="58"/>
      <c r="Q226" s="58"/>
      <c r="R226" s="58"/>
      <c r="S226" s="58"/>
      <c r="T226" s="58"/>
      <c r="U226" s="58"/>
      <c r="V226" s="58"/>
      <c r="W226" s="58"/>
      <c r="X226" s="58"/>
      <c r="Y226" s="58"/>
      <c r="Z226" s="58"/>
    </row>
    <row r="227" spans="1:26" ht="15.75" customHeight="1" x14ac:dyDescent="0.2">
      <c r="A227" s="34" t="s">
        <v>368</v>
      </c>
      <c r="B227" s="43" t="str">
        <f>VLOOKUP($A227,Questions!$A$2:$X$333,2,0)</f>
        <v>Does your application require user and system administrator password changes at a frequency no greater than 90 days?</v>
      </c>
      <c r="C227" s="205" t="str">
        <f>VLOOKUP($A227,'Institution Evaluation'!$A$56:$K$345,3,0)&amp;""</f>
        <v/>
      </c>
      <c r="D227" s="205" t="str">
        <f>VLOOKUP($A227,'Institution Evaluation'!$A$56:$K$345,4,0)&amp;""</f>
        <v>This question does not apply.</v>
      </c>
      <c r="E227" s="211" t="str">
        <f>VLOOKUP($A227,'Institution Evaluation'!$A$56:$K$345,5,0)&amp;""</f>
        <v>Based on the response to REQU-05 on the "START HERE" tab, this question does not apply to this product or service.</v>
      </c>
      <c r="F227" s="214" t="str">
        <f>VLOOKUP($A227,'Institution Evaluation'!$A$56:$K$345,6,0)&amp;""</f>
        <v/>
      </c>
      <c r="G227" s="203" t="str">
        <f>VLOOKUP($A227,'Institution Evaluation'!$A$56:$K$345,7,0)&amp;""</f>
        <v>Yes</v>
      </c>
      <c r="H227" s="204" t="str">
        <f>VLOOKUP($A227,'Institution Evaluation'!$A$56:$K$345,8,0)&amp;""</f>
        <v/>
      </c>
      <c r="I227" s="205" t="str">
        <f>VLOOKUP($A227,'Institution Evaluation'!$A$56:$K$345,9,0)&amp;""</f>
        <v>Standard Importance</v>
      </c>
      <c r="J227" s="252" t="str">
        <f>VLOOKUP($A227,'Institution Evaluation'!$A$56:$K$345,10,0)&amp;""</f>
        <v/>
      </c>
      <c r="K227" s="206" t="str">
        <f>IF(VLOOKUP($A227,'Institution Evaluation'!$A$56:$K$345,10,0)=TRUE,'Auto Responses'!$J$3,"")</f>
        <v/>
      </c>
      <c r="L227" s="58"/>
      <c r="M227" s="58"/>
      <c r="N227" s="58"/>
      <c r="O227" s="58"/>
      <c r="P227" s="58"/>
      <c r="Q227" s="58"/>
      <c r="R227" s="58"/>
      <c r="S227" s="58"/>
      <c r="T227" s="58"/>
      <c r="U227" s="58"/>
      <c r="V227" s="58"/>
      <c r="W227" s="58"/>
      <c r="X227" s="58"/>
      <c r="Y227" s="58"/>
      <c r="Z227" s="58"/>
    </row>
    <row r="228" spans="1:26" ht="15.75" customHeight="1" x14ac:dyDescent="0.2">
      <c r="A228" s="34" t="s">
        <v>369</v>
      </c>
      <c r="B228" s="43" t="str">
        <f>VLOOKUP($A228,Questions!$A$2:$X$333,2,0)</f>
        <v>Does your application require users to set their own password after an administrator reset or on first use of the account?</v>
      </c>
      <c r="C228" s="205" t="str">
        <f>VLOOKUP($A228,'Institution Evaluation'!$A$56:$K$345,3,0)&amp;""</f>
        <v/>
      </c>
      <c r="D228" s="205" t="str">
        <f>VLOOKUP($A228,'Institution Evaluation'!$A$56:$K$345,4,0)&amp;""</f>
        <v>This question does not apply.</v>
      </c>
      <c r="E228" s="211" t="str">
        <f>VLOOKUP($A228,'Institution Evaluation'!$A$56:$K$345,5,0)&amp;""</f>
        <v>Based on the response to REQU-05 on the "START HERE" tab, this question does not apply to this product or service.</v>
      </c>
      <c r="F228" s="214" t="str">
        <f>VLOOKUP($A228,'Institution Evaluation'!$A$56:$K$345,6,0)&amp;""</f>
        <v/>
      </c>
      <c r="G228" s="203" t="str">
        <f>VLOOKUP($A228,'Institution Evaluation'!$A$56:$K$345,7,0)&amp;""</f>
        <v>Yes</v>
      </c>
      <c r="H228" s="204" t="str">
        <f>VLOOKUP($A228,'Institution Evaluation'!$A$56:$K$345,8,0)&amp;""</f>
        <v/>
      </c>
      <c r="I228" s="205" t="str">
        <f>VLOOKUP($A228,'Institution Evaluation'!$A$56:$K$345,9,0)&amp;""</f>
        <v>Standard Importance</v>
      </c>
      <c r="J228" s="252" t="str">
        <f>VLOOKUP($A228,'Institution Evaluation'!$A$56:$K$345,10,0)&amp;""</f>
        <v/>
      </c>
      <c r="K228" s="206" t="str">
        <f>IF(VLOOKUP($A228,'Institution Evaluation'!$A$56:$K$345,10,0)=TRUE,'Auto Responses'!$J$3,"")</f>
        <v/>
      </c>
      <c r="L228" s="58"/>
      <c r="M228" s="58"/>
      <c r="N228" s="58"/>
      <c r="O228" s="58"/>
      <c r="P228" s="58"/>
      <c r="Q228" s="58"/>
      <c r="R228" s="58"/>
      <c r="S228" s="58"/>
      <c r="T228" s="58"/>
      <c r="U228" s="58"/>
      <c r="V228" s="58"/>
      <c r="W228" s="58"/>
      <c r="X228" s="58"/>
      <c r="Y228" s="58"/>
      <c r="Z228" s="58"/>
    </row>
    <row r="229" spans="1:26" ht="15.75" customHeight="1" x14ac:dyDescent="0.2">
      <c r="A229" s="34" t="s">
        <v>370</v>
      </c>
      <c r="B229" s="43" t="str">
        <f>VLOOKUP($A229,Questions!$A$2:$X$333,2,0)</f>
        <v>Does your application lock out an account after a number of failed login attempts?</v>
      </c>
      <c r="C229" s="205" t="str">
        <f>VLOOKUP($A229,'Institution Evaluation'!$A$56:$K$345,3,0)&amp;""</f>
        <v/>
      </c>
      <c r="D229" s="205" t="str">
        <f>VLOOKUP($A229,'Institution Evaluation'!$A$56:$K$345,4,0)&amp;""</f>
        <v>This question does not apply.</v>
      </c>
      <c r="E229" s="211" t="str">
        <f>VLOOKUP($A229,'Institution Evaluation'!$A$56:$K$345,5,0)&amp;""</f>
        <v>Based on the response to REQU-05 on the "START HERE" tab, this question does not apply to this product or service.</v>
      </c>
      <c r="F229" s="214" t="str">
        <f>VLOOKUP($A229,'Institution Evaluation'!$A$56:$K$345,6,0)&amp;""</f>
        <v/>
      </c>
      <c r="G229" s="203" t="str">
        <f>VLOOKUP($A229,'Institution Evaluation'!$A$56:$K$345,7,0)&amp;""</f>
        <v>Yes</v>
      </c>
      <c r="H229" s="204" t="str">
        <f>VLOOKUP($A229,'Institution Evaluation'!$A$56:$K$345,8,0)&amp;""</f>
        <v/>
      </c>
      <c r="I229" s="205" t="str">
        <f>VLOOKUP($A229,'Institution Evaluation'!$A$56:$K$345,9,0)&amp;""</f>
        <v>Standard Importance</v>
      </c>
      <c r="J229" s="252" t="str">
        <f>VLOOKUP($A229,'Institution Evaluation'!$A$56:$K$345,10,0)&amp;""</f>
        <v/>
      </c>
      <c r="K229" s="206" t="str">
        <f>IF(VLOOKUP($A229,'Institution Evaluation'!$A$56:$K$345,10,0)=TRUE,'Auto Responses'!$J$3,"")</f>
        <v/>
      </c>
      <c r="L229" s="58"/>
      <c r="M229" s="58"/>
      <c r="N229" s="58"/>
      <c r="O229" s="58"/>
      <c r="P229" s="58"/>
      <c r="Q229" s="58"/>
      <c r="R229" s="58"/>
      <c r="S229" s="58"/>
      <c r="T229" s="58"/>
      <c r="U229" s="58"/>
      <c r="V229" s="58"/>
      <c r="W229" s="58"/>
      <c r="X229" s="58"/>
      <c r="Y229" s="58"/>
      <c r="Z229" s="58"/>
    </row>
    <row r="230" spans="1:26" ht="15.75" customHeight="1" x14ac:dyDescent="0.2">
      <c r="A230" s="34" t="s">
        <v>371</v>
      </c>
      <c r="B230" s="43" t="str">
        <f>VLOOKUP($A230,Questions!$A$2:$X$333,2,0)</f>
        <v>Does your application automatically lock or log-out an account after a period of inactivity?</v>
      </c>
      <c r="C230" s="205" t="str">
        <f>VLOOKUP($A230,'Institution Evaluation'!$A$56:$K$345,3,0)&amp;""</f>
        <v/>
      </c>
      <c r="D230" s="205" t="str">
        <f>VLOOKUP($A230,'Institution Evaluation'!$A$56:$K$345,4,0)&amp;""</f>
        <v>This question does not apply.</v>
      </c>
      <c r="E230" s="211" t="str">
        <f>VLOOKUP($A230,'Institution Evaluation'!$A$56:$K$345,5,0)&amp;""</f>
        <v>Based on the response to REQU-05 on the "START HERE" tab, this question does not apply to this product or service.</v>
      </c>
      <c r="F230" s="214" t="str">
        <f>VLOOKUP($A230,'Institution Evaluation'!$A$56:$K$345,6,0)&amp;""</f>
        <v/>
      </c>
      <c r="G230" s="203" t="str">
        <f>VLOOKUP($A230,'Institution Evaluation'!$A$56:$K$345,7,0)&amp;""</f>
        <v>Yes</v>
      </c>
      <c r="H230" s="204" t="str">
        <f>VLOOKUP($A230,'Institution Evaluation'!$A$56:$K$345,8,0)&amp;""</f>
        <v/>
      </c>
      <c r="I230" s="205" t="str">
        <f>VLOOKUP($A230,'Institution Evaluation'!$A$56:$K$345,9,0)&amp;""</f>
        <v>Standard Importance</v>
      </c>
      <c r="J230" s="252" t="str">
        <f>VLOOKUP($A230,'Institution Evaluation'!$A$56:$K$345,10,0)&amp;""</f>
        <v/>
      </c>
      <c r="K230" s="206" t="str">
        <f>IF(VLOOKUP($A230,'Institution Evaluation'!$A$56:$K$345,10,0)=TRUE,'Auto Responses'!$J$3,"")</f>
        <v/>
      </c>
      <c r="L230" s="58"/>
      <c r="M230" s="58"/>
      <c r="N230" s="58"/>
      <c r="O230" s="58"/>
      <c r="P230" s="58"/>
      <c r="Q230" s="58"/>
      <c r="R230" s="58"/>
      <c r="S230" s="58"/>
      <c r="T230" s="58"/>
      <c r="U230" s="58"/>
      <c r="V230" s="58"/>
      <c r="W230" s="58"/>
      <c r="X230" s="58"/>
      <c r="Y230" s="58"/>
      <c r="Z230" s="58"/>
    </row>
    <row r="231" spans="1:26" ht="15.75" customHeight="1" x14ac:dyDescent="0.2">
      <c r="A231" s="34" t="s">
        <v>372</v>
      </c>
      <c r="B231" s="43" t="str">
        <f>VLOOKUP($A231,Questions!$A$2:$X$333,2,0)</f>
        <v>Are passwords visible in plain text, whether when stored or entered, including service level accounts (i.e., database accounts, etc.)?</v>
      </c>
      <c r="C231" s="205" t="str">
        <f>VLOOKUP($A231,'Institution Evaluation'!$A$56:$K$345,3,0)&amp;""</f>
        <v/>
      </c>
      <c r="D231" s="205" t="str">
        <f>VLOOKUP($A231,'Institution Evaluation'!$A$56:$K$345,4,0)&amp;""</f>
        <v>This question does not apply.</v>
      </c>
      <c r="E231" s="211" t="str">
        <f>VLOOKUP($A231,'Institution Evaluation'!$A$56:$K$345,5,0)&amp;""</f>
        <v>Based on the response to REQU-05 on the "START HERE" tab, this question does not apply to this product or service.</v>
      </c>
      <c r="F231" s="214" t="str">
        <f>VLOOKUP($A231,'Institution Evaluation'!$A$56:$K$345,6,0)&amp;""</f>
        <v/>
      </c>
      <c r="G231" s="203" t="str">
        <f>VLOOKUP($A231,'Institution Evaluation'!$A$56:$K$345,7,0)&amp;""</f>
        <v>No</v>
      </c>
      <c r="H231" s="204" t="str">
        <f>VLOOKUP($A231,'Institution Evaluation'!$A$56:$K$345,8,0)&amp;""</f>
        <v/>
      </c>
      <c r="I231" s="205" t="str">
        <f>VLOOKUP($A231,'Institution Evaluation'!$A$56:$K$345,9,0)&amp;""</f>
        <v>Standard Importance</v>
      </c>
      <c r="J231" s="252" t="str">
        <f>VLOOKUP($A231,'Institution Evaluation'!$A$56:$K$345,10,0)&amp;""</f>
        <v/>
      </c>
      <c r="K231" s="206" t="str">
        <f>IF(VLOOKUP($A231,'Institution Evaluation'!$A$56:$K$345,10,0)=TRUE,'Auto Responses'!$J$3,"")</f>
        <v/>
      </c>
      <c r="L231" s="58"/>
      <c r="M231" s="58"/>
      <c r="N231" s="58"/>
      <c r="O231" s="58"/>
      <c r="P231" s="58"/>
      <c r="Q231" s="58"/>
      <c r="R231" s="58"/>
      <c r="S231" s="58"/>
      <c r="T231" s="58"/>
      <c r="U231" s="58"/>
      <c r="V231" s="58"/>
      <c r="W231" s="58"/>
      <c r="X231" s="58"/>
      <c r="Y231" s="58"/>
      <c r="Z231" s="58"/>
    </row>
    <row r="232" spans="1:26" ht="15.75" customHeight="1" x14ac:dyDescent="0.2">
      <c r="A232" s="34" t="s">
        <v>373</v>
      </c>
      <c r="B232" s="43" t="str">
        <f>VLOOKUP($A232,Questions!$A$2:$X$333,2,0)</f>
        <v>If the application is institution-hosted, can all service level and administrative account passwords be changed by the institution?</v>
      </c>
      <c r="C232" s="205" t="str">
        <f>VLOOKUP($A232,'Institution Evaluation'!$A$56:$K$345,3,0)&amp;""</f>
        <v/>
      </c>
      <c r="D232" s="205" t="str">
        <f>VLOOKUP($A232,'Institution Evaluation'!$A$56:$K$345,4,0)&amp;""</f>
        <v>This question does not apply.</v>
      </c>
      <c r="E232" s="211" t="str">
        <f>VLOOKUP($A232,'Institution Evaluation'!$A$56:$K$345,5,0)&amp;""</f>
        <v>Based on the response to REQU-05 on the "START HERE" tab, this question does not apply to this product or service.</v>
      </c>
      <c r="F232" s="214" t="str">
        <f>VLOOKUP($A232,'Institution Evaluation'!$A$56:$K$345,6,0)&amp;""</f>
        <v/>
      </c>
      <c r="G232" s="203" t="str">
        <f>VLOOKUP($A232,'Institution Evaluation'!$A$56:$K$345,7,0)&amp;""</f>
        <v>Yes</v>
      </c>
      <c r="H232" s="204" t="str">
        <f>VLOOKUP($A232,'Institution Evaluation'!$A$56:$K$345,8,0)&amp;""</f>
        <v/>
      </c>
      <c r="I232" s="205" t="str">
        <f>VLOOKUP($A232,'Institution Evaluation'!$A$56:$K$345,9,0)&amp;""</f>
        <v>Standard Importance</v>
      </c>
      <c r="J232" s="252" t="str">
        <f>VLOOKUP($A232,'Institution Evaluation'!$A$56:$K$345,10,0)&amp;""</f>
        <v/>
      </c>
      <c r="K232" s="206" t="str">
        <f>IF(VLOOKUP($A232,'Institution Evaluation'!$A$56:$K$345,10,0)=TRUE,'Auto Responses'!$J$3,"")</f>
        <v/>
      </c>
      <c r="L232" s="58"/>
      <c r="M232" s="58"/>
      <c r="N232" s="58"/>
      <c r="O232" s="58"/>
      <c r="P232" s="58"/>
      <c r="Q232" s="58"/>
      <c r="R232" s="58"/>
      <c r="S232" s="58"/>
      <c r="T232" s="58"/>
      <c r="U232" s="58"/>
      <c r="V232" s="58"/>
      <c r="W232" s="58"/>
      <c r="X232" s="58"/>
      <c r="Y232" s="58"/>
      <c r="Z232" s="58"/>
    </row>
    <row r="233" spans="1:26" ht="15.75" customHeight="1" x14ac:dyDescent="0.2">
      <c r="A233" s="34" t="s">
        <v>374</v>
      </c>
      <c r="B233" s="43" t="str">
        <f>VLOOKUP($A233,Questions!$A$2:$X$333,2,0)</f>
        <v>Does your application provide the ability to define user access levels?</v>
      </c>
      <c r="C233" s="205" t="str">
        <f>VLOOKUP($A233,'Institution Evaluation'!$A$56:$K$345,3,0)&amp;""</f>
        <v/>
      </c>
      <c r="D233" s="205" t="str">
        <f>VLOOKUP($A233,'Institution Evaluation'!$A$56:$K$345,4,0)&amp;""</f>
        <v>This question does not apply.</v>
      </c>
      <c r="E233" s="211" t="str">
        <f>VLOOKUP($A233,'Institution Evaluation'!$A$56:$K$345,5,0)&amp;""</f>
        <v>Based on the response to REQU-05 on the "START HERE" tab, this question does not apply to this product or service.</v>
      </c>
      <c r="F233" s="214" t="str">
        <f>VLOOKUP($A233,'Institution Evaluation'!$A$56:$K$345,6,0)&amp;""</f>
        <v/>
      </c>
      <c r="G233" s="203" t="str">
        <f>VLOOKUP($A233,'Institution Evaluation'!$A$56:$K$345,7,0)&amp;""</f>
        <v>Yes</v>
      </c>
      <c r="H233" s="204" t="str">
        <f>VLOOKUP($A233,'Institution Evaluation'!$A$56:$K$345,8,0)&amp;""</f>
        <v/>
      </c>
      <c r="I233" s="205" t="str">
        <f>VLOOKUP($A233,'Institution Evaluation'!$A$56:$K$345,9,0)&amp;""</f>
        <v>Standard Importance</v>
      </c>
      <c r="J233" s="252" t="str">
        <f>VLOOKUP($A233,'Institution Evaluation'!$A$56:$K$345,10,0)&amp;""</f>
        <v/>
      </c>
      <c r="K233" s="206" t="str">
        <f>IF(VLOOKUP($A233,'Institution Evaluation'!$A$56:$K$345,10,0)=TRUE,'Auto Responses'!$J$3,"")</f>
        <v/>
      </c>
      <c r="L233" s="58"/>
      <c r="M233" s="58"/>
      <c r="N233" s="58"/>
      <c r="O233" s="58"/>
      <c r="P233" s="58"/>
      <c r="Q233" s="58"/>
      <c r="R233" s="58"/>
      <c r="S233" s="58"/>
      <c r="T233" s="58"/>
      <c r="U233" s="58"/>
      <c r="V233" s="58"/>
      <c r="W233" s="58"/>
      <c r="X233" s="58"/>
      <c r="Y233" s="58"/>
      <c r="Z233" s="58"/>
    </row>
    <row r="234" spans="1:26" ht="15.75" customHeight="1" x14ac:dyDescent="0.2">
      <c r="A234" s="34" t="s">
        <v>375</v>
      </c>
      <c r="B234" s="43" t="str">
        <f>VLOOKUP($A234,Questions!$A$2:$X$333,2,0)</f>
        <v>Does your application support varying levels of access to administrative tasks defined individually per user?</v>
      </c>
      <c r="C234" s="205" t="str">
        <f>VLOOKUP($A234,'Institution Evaluation'!$A$56:$K$345,3,0)&amp;""</f>
        <v/>
      </c>
      <c r="D234" s="205" t="str">
        <f>VLOOKUP($A234,'Institution Evaluation'!$A$56:$K$345,4,0)&amp;""</f>
        <v>This question does not apply.</v>
      </c>
      <c r="E234" s="211" t="str">
        <f>VLOOKUP($A234,'Institution Evaluation'!$A$56:$K$345,5,0)&amp;""</f>
        <v>Based on the response to REQU-05 on the "START HERE" tab, this question does not apply to this product or service.</v>
      </c>
      <c r="F234" s="214" t="str">
        <f>VLOOKUP($A234,'Institution Evaluation'!$A$56:$K$345,6,0)&amp;""</f>
        <v/>
      </c>
      <c r="G234" s="203" t="str">
        <f>VLOOKUP($A234,'Institution Evaluation'!$A$56:$K$345,7,0)&amp;""</f>
        <v>Yes</v>
      </c>
      <c r="H234" s="204" t="str">
        <f>VLOOKUP($A234,'Institution Evaluation'!$A$56:$K$345,8,0)&amp;""</f>
        <v/>
      </c>
      <c r="I234" s="205" t="str">
        <f>VLOOKUP($A234,'Institution Evaluation'!$A$56:$K$345,9,0)&amp;""</f>
        <v>Standard Importance</v>
      </c>
      <c r="J234" s="252" t="str">
        <f>VLOOKUP($A234,'Institution Evaluation'!$A$56:$K$345,10,0)&amp;""</f>
        <v/>
      </c>
      <c r="K234" s="206" t="str">
        <f>IF(VLOOKUP($A234,'Institution Evaluation'!$A$56:$K$345,10,0)=TRUE,'Auto Responses'!$J$3,"")</f>
        <v/>
      </c>
      <c r="L234" s="58"/>
      <c r="M234" s="58"/>
      <c r="N234" s="58"/>
      <c r="O234" s="58"/>
      <c r="P234" s="58"/>
      <c r="Q234" s="58"/>
      <c r="R234" s="58"/>
      <c r="S234" s="58"/>
      <c r="T234" s="58"/>
      <c r="U234" s="58"/>
      <c r="V234" s="58"/>
      <c r="W234" s="58"/>
      <c r="X234" s="58"/>
      <c r="Y234" s="58"/>
      <c r="Z234" s="58"/>
    </row>
    <row r="235" spans="1:26" ht="15.75" customHeight="1" x14ac:dyDescent="0.2">
      <c r="A235" s="34" t="s">
        <v>376</v>
      </c>
      <c r="B235" s="43" t="str">
        <f>VLOOKUP($A235,Questions!$A$2:$X$333,2,0)</f>
        <v>Does your application support varying levels of access to records based on user ID?</v>
      </c>
      <c r="C235" s="205" t="str">
        <f>VLOOKUP($A235,'Institution Evaluation'!$A$56:$K$345,3,0)&amp;""</f>
        <v/>
      </c>
      <c r="D235" s="205" t="str">
        <f>VLOOKUP($A235,'Institution Evaluation'!$A$56:$K$345,4,0)&amp;""</f>
        <v>This question does not apply.</v>
      </c>
      <c r="E235" s="211" t="str">
        <f>VLOOKUP($A235,'Institution Evaluation'!$A$56:$K$345,5,0)&amp;""</f>
        <v>Based on the response to REQU-05 on the "START HERE" tab, this question does not apply to this product or service.</v>
      </c>
      <c r="F235" s="214" t="str">
        <f>VLOOKUP($A235,'Institution Evaluation'!$A$56:$K$345,6,0)&amp;""</f>
        <v/>
      </c>
      <c r="G235" s="203" t="str">
        <f>VLOOKUP($A235,'Institution Evaluation'!$A$56:$K$345,7,0)&amp;""</f>
        <v>No</v>
      </c>
      <c r="H235" s="204" t="str">
        <f>VLOOKUP($A235,'Institution Evaluation'!$A$56:$K$345,8,0)&amp;""</f>
        <v/>
      </c>
      <c r="I235" s="205" t="str">
        <f>VLOOKUP($A235,'Institution Evaluation'!$A$56:$K$345,9,0)&amp;""</f>
        <v>Standard Importance</v>
      </c>
      <c r="J235" s="252" t="str">
        <f>VLOOKUP($A235,'Institution Evaluation'!$A$56:$K$345,10,0)&amp;""</f>
        <v/>
      </c>
      <c r="K235" s="206" t="str">
        <f>IF(VLOOKUP($A235,'Institution Evaluation'!$A$56:$K$345,10,0)=TRUE,'Auto Responses'!$J$3,"")</f>
        <v/>
      </c>
      <c r="L235" s="58"/>
      <c r="M235" s="58"/>
      <c r="N235" s="58"/>
      <c r="O235" s="58"/>
      <c r="P235" s="58"/>
      <c r="Q235" s="58"/>
      <c r="R235" s="58"/>
      <c r="S235" s="58"/>
      <c r="T235" s="58"/>
      <c r="U235" s="58"/>
      <c r="V235" s="58"/>
      <c r="W235" s="58"/>
      <c r="X235" s="58"/>
      <c r="Y235" s="58"/>
      <c r="Z235" s="58"/>
    </row>
    <row r="236" spans="1:26" ht="15.75" customHeight="1" x14ac:dyDescent="0.2">
      <c r="A236" s="34" t="s">
        <v>377</v>
      </c>
      <c r="B236" s="43" t="str">
        <f>VLOOKUP($A236,Questions!$A$2:$X$333,2,0)</f>
        <v>Is there a limit to the number of groups to which a user can be assigned?</v>
      </c>
      <c r="C236" s="205" t="str">
        <f>VLOOKUP($A236,'Institution Evaluation'!$A$56:$K$345,3,0)&amp;""</f>
        <v/>
      </c>
      <c r="D236" s="205" t="str">
        <f>VLOOKUP($A236,'Institution Evaluation'!$A$56:$K$345,4,0)&amp;""</f>
        <v>This question does not apply.</v>
      </c>
      <c r="E236" s="211" t="str">
        <f>VLOOKUP($A236,'Institution Evaluation'!$A$56:$K$345,5,0)&amp;""</f>
        <v>Based on the response to REQU-05 on the "START HERE" tab, this question does not apply to this product or service.</v>
      </c>
      <c r="F236" s="214" t="str">
        <f>VLOOKUP($A236,'Institution Evaluation'!$A$56:$K$345,6,0)&amp;""</f>
        <v/>
      </c>
      <c r="G236" s="203" t="str">
        <f>VLOOKUP($A236,'Institution Evaluation'!$A$56:$K$345,7,0)&amp;""</f>
        <v>Yes</v>
      </c>
      <c r="H236" s="204" t="str">
        <f>VLOOKUP($A236,'Institution Evaluation'!$A$56:$K$345,8,0)&amp;""</f>
        <v/>
      </c>
      <c r="I236" s="205" t="str">
        <f>VLOOKUP($A236,'Institution Evaluation'!$A$56:$K$345,9,0)&amp;""</f>
        <v>Standard Importance</v>
      </c>
      <c r="J236" s="252" t="str">
        <f>VLOOKUP($A236,'Institution Evaluation'!$A$56:$K$345,10,0)&amp;""</f>
        <v/>
      </c>
      <c r="K236" s="206" t="str">
        <f>IF(VLOOKUP($A236,'Institution Evaluation'!$A$56:$K$345,10,0)=TRUE,'Auto Responses'!$J$3,"")</f>
        <v/>
      </c>
      <c r="L236" s="58"/>
      <c r="M236" s="58"/>
      <c r="N236" s="58"/>
      <c r="O236" s="58"/>
      <c r="P236" s="58"/>
      <c r="Q236" s="58"/>
      <c r="R236" s="58"/>
      <c r="S236" s="58"/>
      <c r="T236" s="58"/>
      <c r="U236" s="58"/>
      <c r="V236" s="58"/>
      <c r="W236" s="58"/>
      <c r="X236" s="58"/>
      <c r="Y236" s="58"/>
      <c r="Z236" s="58"/>
    </row>
    <row r="237" spans="1:26" ht="15.75" customHeight="1" x14ac:dyDescent="0.2">
      <c r="A237" s="34" t="s">
        <v>378</v>
      </c>
      <c r="B237" s="43" t="str">
        <f>VLOOKUP($A237,Questions!$A$2:$X$333,2,0)</f>
        <v>Do accounts used for solution provider-supplied remote support abide by the same authentication policies and access logging as the rest of the system?</v>
      </c>
      <c r="C237" s="205" t="str">
        <f>VLOOKUP($A237,'Institution Evaluation'!$A$56:$K$345,3,0)&amp;""</f>
        <v/>
      </c>
      <c r="D237" s="205" t="str">
        <f>VLOOKUP($A237,'Institution Evaluation'!$A$56:$K$345,4,0)&amp;""</f>
        <v>This question does not apply.</v>
      </c>
      <c r="E237" s="211" t="str">
        <f>VLOOKUP($A237,'Institution Evaluation'!$A$56:$K$345,5,0)&amp;""</f>
        <v>Based on the response to REQU-05 on the "START HERE" tab, this question does not apply to this product or service.</v>
      </c>
      <c r="F237" s="214" t="str">
        <f>VLOOKUP($A237,'Institution Evaluation'!$A$56:$K$345,6,0)&amp;""</f>
        <v/>
      </c>
      <c r="G237" s="203" t="str">
        <f>VLOOKUP($A237,'Institution Evaluation'!$A$56:$K$345,7,0)&amp;""</f>
        <v>Yes</v>
      </c>
      <c r="H237" s="204" t="str">
        <f>VLOOKUP($A237,'Institution Evaluation'!$A$56:$K$345,8,0)&amp;""</f>
        <v/>
      </c>
      <c r="I237" s="205" t="str">
        <f>VLOOKUP($A237,'Institution Evaluation'!$A$56:$K$345,9,0)&amp;""</f>
        <v>Standard Importance</v>
      </c>
      <c r="J237" s="252" t="str">
        <f>VLOOKUP($A237,'Institution Evaluation'!$A$56:$K$345,10,0)&amp;""</f>
        <v/>
      </c>
      <c r="K237" s="206" t="str">
        <f>IF(VLOOKUP($A237,'Institution Evaluation'!$A$56:$K$345,10,0)=TRUE,'Auto Responses'!$J$3,"")</f>
        <v/>
      </c>
      <c r="L237" s="58"/>
      <c r="M237" s="58"/>
      <c r="N237" s="58"/>
      <c r="O237" s="58"/>
      <c r="P237" s="58"/>
      <c r="Q237" s="58"/>
      <c r="R237" s="58"/>
      <c r="S237" s="58"/>
      <c r="T237" s="58"/>
      <c r="U237" s="58"/>
      <c r="V237" s="58"/>
      <c r="W237" s="58"/>
      <c r="X237" s="58"/>
      <c r="Y237" s="58"/>
      <c r="Z237" s="58"/>
    </row>
    <row r="238" spans="1:26" ht="15.75" customHeight="1" x14ac:dyDescent="0.2">
      <c r="A238" s="34" t="s">
        <v>379</v>
      </c>
      <c r="B238" s="43" t="str">
        <f>VLOOKUP($A238,Questions!$A$2:$X$333,2,0)</f>
        <v>Does the application log record access including specific user, date/time of access, and originating IP or device?</v>
      </c>
      <c r="C238" s="205" t="str">
        <f>VLOOKUP($A238,'Institution Evaluation'!$A$56:$K$345,3,0)&amp;""</f>
        <v/>
      </c>
      <c r="D238" s="205" t="str">
        <f>VLOOKUP($A238,'Institution Evaluation'!$A$56:$K$345,4,0)&amp;""</f>
        <v>This question does not apply.</v>
      </c>
      <c r="E238" s="211" t="str">
        <f>VLOOKUP($A238,'Institution Evaluation'!$A$56:$K$345,5,0)&amp;""</f>
        <v>Based on the response to REQU-05 on the "START HERE" tab, this question does not apply to this product or service.</v>
      </c>
      <c r="F238" s="214" t="str">
        <f>VLOOKUP($A238,'Institution Evaluation'!$A$56:$K$345,6,0)&amp;""</f>
        <v/>
      </c>
      <c r="G238" s="203" t="str">
        <f>VLOOKUP($A238,'Institution Evaluation'!$A$56:$K$345,7,0)&amp;""</f>
        <v>Yes</v>
      </c>
      <c r="H238" s="204" t="str">
        <f>VLOOKUP($A238,'Institution Evaluation'!$A$56:$K$345,8,0)&amp;""</f>
        <v/>
      </c>
      <c r="I238" s="205" t="str">
        <f>VLOOKUP($A238,'Institution Evaluation'!$A$56:$K$345,9,0)&amp;""</f>
        <v>Standard Importance</v>
      </c>
      <c r="J238" s="252" t="str">
        <f>VLOOKUP($A238,'Institution Evaluation'!$A$56:$K$345,10,0)&amp;""</f>
        <v/>
      </c>
      <c r="K238" s="206" t="str">
        <f>IF(VLOOKUP($A238,'Institution Evaluation'!$A$56:$K$345,10,0)=TRUE,'Auto Responses'!$J$3,"")</f>
        <v/>
      </c>
      <c r="L238" s="58"/>
      <c r="M238" s="58"/>
      <c r="N238" s="58"/>
      <c r="O238" s="58"/>
      <c r="P238" s="58"/>
      <c r="Q238" s="58"/>
      <c r="R238" s="58"/>
      <c r="S238" s="58"/>
      <c r="T238" s="58"/>
      <c r="U238" s="58"/>
      <c r="V238" s="58"/>
      <c r="W238" s="58"/>
      <c r="X238" s="58"/>
      <c r="Y238" s="58"/>
      <c r="Z238" s="58"/>
    </row>
    <row r="239" spans="1:26" ht="15.75" customHeight="1" x14ac:dyDescent="0.2">
      <c r="A239" s="34" t="s">
        <v>380</v>
      </c>
      <c r="B239" s="43" t="str">
        <f>VLOOKUP($A239,Questions!$A$2:$X$333,2,0)</f>
        <v>Does the application log administrative activity, such as user account access changes and password changes, including specific user, date/time of changes, and originating IP or device?</v>
      </c>
      <c r="C239" s="205" t="str">
        <f>VLOOKUP($A239,'Institution Evaluation'!$A$56:$K$345,3,0)&amp;""</f>
        <v/>
      </c>
      <c r="D239" s="205" t="str">
        <f>VLOOKUP($A239,'Institution Evaluation'!$A$56:$K$345,4,0)&amp;""</f>
        <v>This question does not apply.</v>
      </c>
      <c r="E239" s="211" t="str">
        <f>VLOOKUP($A239,'Institution Evaluation'!$A$56:$K$345,5,0)&amp;""</f>
        <v>Based on the response to REQU-05 on the "START HERE" tab, this question does not apply to this product or service.</v>
      </c>
      <c r="F239" s="214" t="str">
        <f>VLOOKUP($A239,'Institution Evaluation'!$A$56:$K$345,6,0)&amp;""</f>
        <v/>
      </c>
      <c r="G239" s="203" t="str">
        <f>VLOOKUP($A239,'Institution Evaluation'!$A$56:$K$345,7,0)&amp;""</f>
        <v>Yes</v>
      </c>
      <c r="H239" s="204" t="str">
        <f>VLOOKUP($A239,'Institution Evaluation'!$A$56:$K$345,8,0)&amp;""</f>
        <v/>
      </c>
      <c r="I239" s="205" t="str">
        <f>VLOOKUP($A239,'Institution Evaluation'!$A$56:$K$345,9,0)&amp;""</f>
        <v>Standard Importance</v>
      </c>
      <c r="J239" s="252" t="str">
        <f>VLOOKUP($A239,'Institution Evaluation'!$A$56:$K$345,10,0)&amp;""</f>
        <v/>
      </c>
      <c r="K239" s="206" t="str">
        <f>IF(VLOOKUP($A239,'Institution Evaluation'!$A$56:$K$345,10,0)=TRUE,'Auto Responses'!$J$3,"")</f>
        <v/>
      </c>
      <c r="L239" s="58"/>
      <c r="M239" s="58"/>
      <c r="N239" s="58"/>
      <c r="O239" s="58"/>
      <c r="P239" s="58"/>
      <c r="Q239" s="58"/>
      <c r="R239" s="58"/>
      <c r="S239" s="58"/>
      <c r="T239" s="58"/>
      <c r="U239" s="58"/>
      <c r="V239" s="58"/>
      <c r="W239" s="58"/>
      <c r="X239" s="58"/>
      <c r="Y239" s="58"/>
      <c r="Z239" s="58"/>
    </row>
    <row r="240" spans="1:26" ht="15.75" customHeight="1" x14ac:dyDescent="0.2">
      <c r="A240" s="34" t="s">
        <v>381</v>
      </c>
      <c r="B240" s="43" t="str">
        <f>VLOOKUP($A240,Questions!$A$2:$X$333,2,0)</f>
        <v>Do you retain logs for at least as long as required by HIPAA regulations?</v>
      </c>
      <c r="C240" s="205" t="str">
        <f>VLOOKUP($A240,'Institution Evaluation'!$A$56:$K$345,3,0)&amp;""</f>
        <v/>
      </c>
      <c r="D240" s="205" t="str">
        <f>VLOOKUP($A240,'Institution Evaluation'!$A$56:$K$345,4,0)&amp;""</f>
        <v>This question does not apply.</v>
      </c>
      <c r="E240" s="211" t="str">
        <f>VLOOKUP($A240,'Institution Evaluation'!$A$56:$K$345,5,0)&amp;""</f>
        <v>Based on the response to REQU-05 on the "START HERE" tab, this question does not apply to this product or service.</v>
      </c>
      <c r="F240" s="214" t="str">
        <f>VLOOKUP($A240,'Institution Evaluation'!$A$56:$K$345,6,0)&amp;""</f>
        <v/>
      </c>
      <c r="G240" s="203" t="str">
        <f>VLOOKUP($A240,'Institution Evaluation'!$A$56:$K$345,7,0)&amp;""</f>
        <v>Yes</v>
      </c>
      <c r="H240" s="204" t="str">
        <f>VLOOKUP($A240,'Institution Evaluation'!$A$56:$K$345,8,0)&amp;""</f>
        <v/>
      </c>
      <c r="I240" s="205" t="str">
        <f>VLOOKUP($A240,'Institution Evaluation'!$A$56:$K$345,9,0)&amp;""</f>
        <v>Standard Importance</v>
      </c>
      <c r="J240" s="252" t="str">
        <f>VLOOKUP($A240,'Institution Evaluation'!$A$56:$K$345,10,0)&amp;""</f>
        <v/>
      </c>
      <c r="K240" s="206" t="str">
        <f>IF(VLOOKUP($A240,'Institution Evaluation'!$A$56:$K$345,10,0)=TRUE,'Auto Responses'!$J$3,"")</f>
        <v/>
      </c>
      <c r="L240" s="58"/>
      <c r="M240" s="58"/>
      <c r="N240" s="58"/>
      <c r="O240" s="58"/>
      <c r="P240" s="58"/>
      <c r="Q240" s="58"/>
      <c r="R240" s="58"/>
      <c r="S240" s="58"/>
      <c r="T240" s="58"/>
      <c r="U240" s="58"/>
      <c r="V240" s="58"/>
      <c r="W240" s="58"/>
      <c r="X240" s="58"/>
      <c r="Y240" s="58"/>
      <c r="Z240" s="58"/>
    </row>
    <row r="241" spans="1:26" ht="15.75" customHeight="1" x14ac:dyDescent="0.2">
      <c r="A241" s="34" t="s">
        <v>382</v>
      </c>
      <c r="B241" s="43" t="str">
        <f>VLOOKUP($A241,Questions!$A$2:$X$333,2,0)</f>
        <v>Can the application logs be archived?</v>
      </c>
      <c r="C241" s="205" t="str">
        <f>VLOOKUP($A241,'Institution Evaluation'!$A$56:$K$345,3,0)&amp;""</f>
        <v/>
      </c>
      <c r="D241" s="205" t="str">
        <f>VLOOKUP($A241,'Institution Evaluation'!$A$56:$K$345,4,0)&amp;""</f>
        <v>This question does not apply.</v>
      </c>
      <c r="E241" s="211" t="str">
        <f>VLOOKUP($A241,'Institution Evaluation'!$A$56:$K$345,5,0)&amp;""</f>
        <v>Based on the response to REQU-05 on the "START HERE" tab, this question does not apply to this product or service.</v>
      </c>
      <c r="F241" s="214" t="str">
        <f>VLOOKUP($A241,'Institution Evaluation'!$A$56:$K$345,6,0)&amp;""</f>
        <v/>
      </c>
      <c r="G241" s="203" t="str">
        <f>VLOOKUP($A241,'Institution Evaluation'!$A$56:$K$345,7,0)&amp;""</f>
        <v>Yes</v>
      </c>
      <c r="H241" s="204" t="str">
        <f>VLOOKUP($A241,'Institution Evaluation'!$A$56:$K$345,8,0)&amp;""</f>
        <v/>
      </c>
      <c r="I241" s="205" t="str">
        <f>VLOOKUP($A241,'Institution Evaluation'!$A$56:$K$345,9,0)&amp;""</f>
        <v>Standard Importance</v>
      </c>
      <c r="J241" s="252" t="str">
        <f>VLOOKUP($A241,'Institution Evaluation'!$A$56:$K$345,10,0)&amp;""</f>
        <v/>
      </c>
      <c r="K241" s="206" t="str">
        <f>IF(VLOOKUP($A241,'Institution Evaluation'!$A$56:$K$345,10,0)=TRUE,'Auto Responses'!$J$3,"")</f>
        <v/>
      </c>
      <c r="L241" s="58"/>
      <c r="M241" s="58"/>
      <c r="N241" s="58"/>
      <c r="O241" s="58"/>
      <c r="P241" s="58"/>
      <c r="Q241" s="58"/>
      <c r="R241" s="58"/>
      <c r="S241" s="58"/>
      <c r="T241" s="58"/>
      <c r="U241" s="58"/>
      <c r="V241" s="58"/>
      <c r="W241" s="58"/>
      <c r="X241" s="58"/>
      <c r="Y241" s="58"/>
      <c r="Z241" s="58"/>
    </row>
    <row r="242" spans="1:26" ht="15.75" customHeight="1" x14ac:dyDescent="0.2">
      <c r="A242" s="34" t="s">
        <v>383</v>
      </c>
      <c r="B242" s="43" t="str">
        <f>VLOOKUP($A242,Questions!$A$2:$X$333,2,0)</f>
        <v>Can the application logs be saved externally?</v>
      </c>
      <c r="C242" s="205" t="str">
        <f>VLOOKUP($A242,'Institution Evaluation'!$A$56:$K$345,3,0)&amp;""</f>
        <v/>
      </c>
      <c r="D242" s="205" t="str">
        <f>VLOOKUP($A242,'Institution Evaluation'!$A$56:$K$345,4,0)&amp;""</f>
        <v>This question does not apply.</v>
      </c>
      <c r="E242" s="211" t="str">
        <f>VLOOKUP($A242,'Institution Evaluation'!$A$56:$K$345,5,0)&amp;""</f>
        <v>Based on the response to REQU-05 on the "START HERE" tab, this question does not apply to this product or service.</v>
      </c>
      <c r="F242" s="214" t="str">
        <f>VLOOKUP($A242,'Institution Evaluation'!$A$56:$K$345,6,0)&amp;""</f>
        <v/>
      </c>
      <c r="G242" s="203" t="str">
        <f>VLOOKUP($A242,'Institution Evaluation'!$A$56:$K$345,7,0)&amp;""</f>
        <v>Yes</v>
      </c>
      <c r="H242" s="204" t="str">
        <f>VLOOKUP($A242,'Institution Evaluation'!$A$56:$K$345,8,0)&amp;""</f>
        <v/>
      </c>
      <c r="I242" s="205" t="str">
        <f>VLOOKUP($A242,'Institution Evaluation'!$A$56:$K$345,9,0)&amp;""</f>
        <v>Standard Importance</v>
      </c>
      <c r="J242" s="252" t="str">
        <f>VLOOKUP($A242,'Institution Evaluation'!$A$56:$K$345,10,0)&amp;""</f>
        <v/>
      </c>
      <c r="K242" s="206" t="str">
        <f>IF(VLOOKUP($A242,'Institution Evaluation'!$A$56:$K$345,10,0)=TRUE,'Auto Responses'!$J$3,"")</f>
        <v/>
      </c>
      <c r="L242" s="58"/>
      <c r="M242" s="58"/>
      <c r="N242" s="58"/>
      <c r="O242" s="58"/>
      <c r="P242" s="58"/>
      <c r="Q242" s="58"/>
      <c r="R242" s="58"/>
      <c r="S242" s="58"/>
      <c r="T242" s="58"/>
      <c r="U242" s="58"/>
      <c r="V242" s="58"/>
      <c r="W242" s="58"/>
      <c r="X242" s="58"/>
      <c r="Y242" s="58"/>
      <c r="Z242" s="58"/>
    </row>
    <row r="243" spans="1:26" ht="15.75" customHeight="1" x14ac:dyDescent="0.2">
      <c r="A243" s="34" t="s">
        <v>384</v>
      </c>
      <c r="B243" s="43" t="str">
        <f>VLOOKUP($A243,Questions!$A$2:$X$333,2,0)</f>
        <v>Do you have a disaster recovery plan and emergency mode operation plan?</v>
      </c>
      <c r="C243" s="205" t="str">
        <f>VLOOKUP($A243,'Institution Evaluation'!$A$56:$K$345,3,0)&amp;""</f>
        <v/>
      </c>
      <c r="D243" s="205" t="str">
        <f>VLOOKUP($A243,'Institution Evaluation'!$A$56:$K$345,4,0)&amp;""</f>
        <v>This question does not apply.</v>
      </c>
      <c r="E243" s="211" t="str">
        <f>VLOOKUP($A243,'Institution Evaluation'!$A$56:$K$345,5,0)&amp;""</f>
        <v>Based on the response to REQU-05 on the "START HERE" tab, this question does not apply to this product or service.</v>
      </c>
      <c r="F243" s="214" t="str">
        <f>VLOOKUP($A243,'Institution Evaluation'!$A$56:$K$345,6,0)&amp;""</f>
        <v/>
      </c>
      <c r="G243" s="203" t="str">
        <f>VLOOKUP($A243,'Institution Evaluation'!$A$56:$K$345,7,0)&amp;""</f>
        <v>Yes</v>
      </c>
      <c r="H243" s="204" t="str">
        <f>VLOOKUP($A243,'Institution Evaluation'!$A$56:$K$345,8,0)&amp;""</f>
        <v/>
      </c>
      <c r="I243" s="205" t="str">
        <f>VLOOKUP($A243,'Institution Evaluation'!$A$56:$K$345,9,0)&amp;""</f>
        <v>Standard Importance</v>
      </c>
      <c r="J243" s="252" t="str">
        <f>VLOOKUP($A243,'Institution Evaluation'!$A$56:$K$345,10,0)&amp;""</f>
        <v/>
      </c>
      <c r="K243" s="206" t="str">
        <f>IF(VLOOKUP($A243,'Institution Evaluation'!$A$56:$K$345,10,0)=TRUE,'Auto Responses'!$J$3,"")</f>
        <v/>
      </c>
      <c r="L243" s="58"/>
      <c r="M243" s="58"/>
      <c r="N243" s="58"/>
      <c r="O243" s="58"/>
      <c r="P243" s="58"/>
      <c r="Q243" s="58"/>
      <c r="R243" s="58"/>
      <c r="S243" s="58"/>
      <c r="T243" s="58"/>
      <c r="U243" s="58"/>
      <c r="V243" s="58"/>
      <c r="W243" s="58"/>
      <c r="X243" s="58"/>
      <c r="Y243" s="58"/>
      <c r="Z243" s="58"/>
    </row>
    <row r="244" spans="1:26" ht="15.75" customHeight="1" x14ac:dyDescent="0.2">
      <c r="A244" s="34" t="s">
        <v>385</v>
      </c>
      <c r="B244" s="43" t="str">
        <f>VLOOKUP($A244,Questions!$A$2:$X$333,2,0)</f>
        <v>Can you provide a HIPAA compliance attestation document?</v>
      </c>
      <c r="C244" s="205" t="str">
        <f>VLOOKUP($A244,'Institution Evaluation'!$A$56:$K$345,3,0)&amp;""</f>
        <v/>
      </c>
      <c r="D244" s="205" t="str">
        <f>VLOOKUP($A244,'Institution Evaluation'!$A$56:$K$345,4,0)&amp;""</f>
        <v>This question does not apply.</v>
      </c>
      <c r="E244" s="211" t="str">
        <f>VLOOKUP($A244,'Institution Evaluation'!$A$56:$K$345,5,0)&amp;""</f>
        <v>Based on the response to REQU-05 on the "START HERE" tab, this question does not apply to this product or service.</v>
      </c>
      <c r="F244" s="214" t="str">
        <f>VLOOKUP($A244,'Institution Evaluation'!$A$56:$K$345,6,0)&amp;""</f>
        <v/>
      </c>
      <c r="G244" s="203" t="str">
        <f>VLOOKUP($A244,'Institution Evaluation'!$A$56:$K$345,7,0)&amp;""</f>
        <v>Yes</v>
      </c>
      <c r="H244" s="204" t="str">
        <f>VLOOKUP($A244,'Institution Evaluation'!$A$56:$K$345,8,0)&amp;""</f>
        <v/>
      </c>
      <c r="I244" s="205" t="str">
        <f>VLOOKUP($A244,'Institution Evaluation'!$A$56:$K$345,9,0)&amp;""</f>
        <v>Standard Importance</v>
      </c>
      <c r="J244" s="252" t="str">
        <f>VLOOKUP($A244,'Institution Evaluation'!$A$56:$K$345,10,0)&amp;""</f>
        <v/>
      </c>
      <c r="K244" s="206" t="str">
        <f>IF(VLOOKUP($A244,'Institution Evaluation'!$A$56:$K$345,10,0)=TRUE,'Auto Responses'!$J$3,"")</f>
        <v/>
      </c>
      <c r="L244" s="58"/>
      <c r="M244" s="58"/>
      <c r="N244" s="58"/>
      <c r="O244" s="58"/>
      <c r="P244" s="58"/>
      <c r="Q244" s="58"/>
      <c r="R244" s="58"/>
      <c r="S244" s="58"/>
      <c r="T244" s="58"/>
      <c r="U244" s="58"/>
      <c r="V244" s="58"/>
      <c r="W244" s="58"/>
      <c r="X244" s="58"/>
      <c r="Y244" s="58"/>
      <c r="Z244" s="58"/>
    </row>
    <row r="245" spans="1:26" ht="15.75" customHeight="1" x14ac:dyDescent="0.2">
      <c r="A245" s="34" t="s">
        <v>386</v>
      </c>
      <c r="B245" s="43" t="str">
        <f>VLOOKUP($A245,Questions!$A$2:$X$333,2,0)</f>
        <v>Are you willing to enter into a Business Associate Agreement (BAA)?</v>
      </c>
      <c r="C245" s="205" t="str">
        <f>VLOOKUP($A245,'Institution Evaluation'!$A$56:$K$345,3,0)&amp;""</f>
        <v/>
      </c>
      <c r="D245" s="205" t="str">
        <f>VLOOKUP($A245,'Institution Evaluation'!$A$56:$K$345,4,0)&amp;""</f>
        <v>This question does not apply.</v>
      </c>
      <c r="E245" s="211" t="str">
        <f>VLOOKUP($A245,'Institution Evaluation'!$A$56:$K$345,5,0)&amp;""</f>
        <v>Based on the response to REQU-05 on the "START HERE" tab, this question does not apply to this product or service.</v>
      </c>
      <c r="F245" s="214" t="str">
        <f>VLOOKUP($A245,'Institution Evaluation'!$A$56:$K$345,6,0)&amp;""</f>
        <v/>
      </c>
      <c r="G245" s="203" t="str">
        <f>VLOOKUP($A245,'Institution Evaluation'!$A$56:$K$345,7,0)&amp;""</f>
        <v>Yes</v>
      </c>
      <c r="H245" s="204" t="str">
        <f>VLOOKUP($A245,'Institution Evaluation'!$A$56:$K$345,8,0)&amp;""</f>
        <v/>
      </c>
      <c r="I245" s="205" t="str">
        <f>VLOOKUP($A245,'Institution Evaluation'!$A$56:$K$345,9,0)&amp;""</f>
        <v>Standard Importance</v>
      </c>
      <c r="J245" s="252" t="str">
        <f>VLOOKUP($A245,'Institution Evaluation'!$A$56:$K$345,10,0)&amp;""</f>
        <v/>
      </c>
      <c r="K245" s="206" t="str">
        <f>IF(VLOOKUP($A245,'Institution Evaluation'!$A$56:$K$345,10,0)=TRUE,'Auto Responses'!$J$3,"")</f>
        <v/>
      </c>
      <c r="L245" s="58"/>
      <c r="M245" s="58"/>
      <c r="N245" s="58"/>
      <c r="O245" s="58"/>
      <c r="P245" s="58"/>
      <c r="Q245" s="58"/>
      <c r="R245" s="58"/>
      <c r="S245" s="58"/>
      <c r="T245" s="58"/>
      <c r="U245" s="58"/>
      <c r="V245" s="58"/>
      <c r="W245" s="58"/>
      <c r="X245" s="58"/>
      <c r="Y245" s="58"/>
      <c r="Z245" s="58"/>
    </row>
    <row r="246" spans="1:26" ht="15.75" customHeight="1" x14ac:dyDescent="0.2">
      <c r="A246" s="34" t="s">
        <v>387</v>
      </c>
      <c r="B246" s="43" t="str">
        <f>VLOOKUP($A246,Questions!$A$2:$X$333,2,0)</f>
        <v>Do your data backup and retention policies and practices meet HIPAA requirements?</v>
      </c>
      <c r="C246" s="205" t="str">
        <f>VLOOKUP($A246,'Institution Evaluation'!$A$56:$K$345,3,0)&amp;""</f>
        <v/>
      </c>
      <c r="D246" s="205" t="str">
        <f>VLOOKUP($A246,'Institution Evaluation'!$A$56:$K$345,4,0)&amp;""</f>
        <v>This question does not apply.</v>
      </c>
      <c r="E246" s="211" t="str">
        <f>VLOOKUP($A246,'Institution Evaluation'!$A$56:$K$345,5,0)&amp;""</f>
        <v>Based on the response to REQU-05 on the "START HERE" tab, this question does not apply to this product or service.</v>
      </c>
      <c r="F246" s="214" t="str">
        <f>VLOOKUP($A246,'Institution Evaluation'!$A$56:$K$345,6,0)&amp;""</f>
        <v/>
      </c>
      <c r="G246" s="203" t="str">
        <f>VLOOKUP($A246,'Institution Evaluation'!$A$56:$K$345,7,0)&amp;""</f>
        <v>Yes</v>
      </c>
      <c r="H246" s="204" t="str">
        <f>VLOOKUP($A246,'Institution Evaluation'!$A$56:$K$345,8,0)&amp;""</f>
        <v/>
      </c>
      <c r="I246" s="205" t="str">
        <f>VLOOKUP($A246,'Institution Evaluation'!$A$56:$K$345,9,0)&amp;""</f>
        <v>Minor Importance</v>
      </c>
      <c r="J246" s="252" t="str">
        <f>VLOOKUP($A246,'Institution Evaluation'!$A$56:$K$345,10,0)&amp;""</f>
        <v/>
      </c>
      <c r="K246" s="206" t="str">
        <f>IF(VLOOKUP($A246,'Institution Evaluation'!$A$56:$K$345,10,0)=TRUE,'Auto Responses'!$J$3,"")</f>
        <v/>
      </c>
      <c r="L246" s="58"/>
      <c r="M246" s="58"/>
      <c r="N246" s="58"/>
      <c r="O246" s="58"/>
      <c r="P246" s="58"/>
      <c r="Q246" s="58"/>
      <c r="R246" s="58"/>
      <c r="S246" s="58"/>
      <c r="T246" s="58"/>
      <c r="U246" s="58"/>
      <c r="V246" s="58"/>
      <c r="W246" s="58"/>
      <c r="X246" s="58"/>
      <c r="Y246" s="58"/>
      <c r="Z246" s="58"/>
    </row>
    <row r="247" spans="1:26" ht="15.75" customHeight="1" x14ac:dyDescent="0.2">
      <c r="A247" s="18" t="str">
        <f>VLOOKUP(LEFT($A248,4),'Auto Responses'!$N$4:$O$38,2,0)&amp;""</f>
        <v xml:space="preserve"> Payment Card Industry Data Security Standard (PCI DSS)</v>
      </c>
      <c r="B247" s="40"/>
      <c r="C247" s="41"/>
      <c r="D247" s="41"/>
      <c r="E247" s="210"/>
      <c r="F247" s="198" t="s">
        <v>627</v>
      </c>
      <c r="G247" s="207" t="s">
        <v>622</v>
      </c>
      <c r="H247" s="207" t="s">
        <v>623</v>
      </c>
      <c r="I247" s="207" t="s">
        <v>624</v>
      </c>
      <c r="J247" s="207" t="s">
        <v>625</v>
      </c>
      <c r="K247" s="41"/>
      <c r="L247" s="2"/>
      <c r="M247" s="2"/>
      <c r="N247" s="2"/>
      <c r="O247" s="2"/>
      <c r="P247" s="2"/>
      <c r="Q247" s="2"/>
      <c r="R247" s="2"/>
      <c r="S247" s="2"/>
      <c r="T247" s="2"/>
      <c r="U247" s="2"/>
      <c r="V247" s="2"/>
      <c r="W247" s="2"/>
      <c r="X247" s="2"/>
      <c r="Y247" s="2"/>
      <c r="Z247" s="2"/>
    </row>
    <row r="248" spans="1:26" ht="15.75" customHeight="1" x14ac:dyDescent="0.2">
      <c r="A248" s="34" t="s">
        <v>388</v>
      </c>
      <c r="B248" s="43" t="str">
        <f>VLOOKUP($A248,Questions!$A$2:$X$333,2,0)</f>
        <v>Do you have a current, executed within the past year, Attestation of Compliance (AoC) or Report on Compliance (RoC)?*</v>
      </c>
      <c r="C248" s="205" t="str">
        <f>VLOOKUP($A248,'Institution Evaluation'!$A$56:$K$345,3,0)&amp;""</f>
        <v/>
      </c>
      <c r="D248" s="205" t="str">
        <f>VLOOKUP($A248,'Institution Evaluation'!$A$56:$K$345,4,0)&amp;""</f>
        <v>This question does not apply.</v>
      </c>
      <c r="E248" s="211" t="str">
        <f>VLOOKUP($A248,'Institution Evaluation'!$A$56:$K$345,5,0)&amp;""</f>
        <v>Based on the response to REQU-06 on the "START HERE" tab, this question does not apply to this product or service.</v>
      </c>
      <c r="F248" s="214" t="str">
        <f>VLOOKUP($A248,'Institution Evaluation'!$A$56:$K$345,6,0)&amp;""</f>
        <v/>
      </c>
      <c r="G248" s="203" t="str">
        <f>VLOOKUP($A248,'Institution Evaluation'!$A$56:$K$345,7,0)&amp;""</f>
        <v>Yes</v>
      </c>
      <c r="H248" s="204" t="str">
        <f>VLOOKUP($A248,'Institution Evaluation'!$A$56:$K$345,8,0)&amp;""</f>
        <v/>
      </c>
      <c r="I248" s="205" t="str">
        <f>VLOOKUP($A248,'Institution Evaluation'!$A$56:$K$345,9,0)&amp;""</f>
        <v>Critical Importance</v>
      </c>
      <c r="J248" s="252" t="str">
        <f>VLOOKUP($A248,'Institution Evaluation'!$A$56:$K$345,10,0)&amp;""</f>
        <v/>
      </c>
      <c r="K248" s="206" t="str">
        <f>IF(VLOOKUP($A248,'Institution Evaluation'!$A$56:$K$345,10,0)=TRUE,'Auto Responses'!$J$3,"")</f>
        <v/>
      </c>
      <c r="L248" s="58"/>
      <c r="M248" s="58"/>
      <c r="N248" s="58"/>
      <c r="O248" s="58"/>
      <c r="P248" s="58"/>
      <c r="Q248" s="58"/>
      <c r="R248" s="58"/>
      <c r="S248" s="58"/>
      <c r="T248" s="58"/>
      <c r="U248" s="58"/>
      <c r="V248" s="58"/>
      <c r="W248" s="58"/>
      <c r="X248" s="58"/>
      <c r="Y248" s="58"/>
      <c r="Z248" s="58"/>
    </row>
    <row r="249" spans="1:26" ht="15.75" customHeight="1" x14ac:dyDescent="0.2">
      <c r="A249" s="34" t="s">
        <v>390</v>
      </c>
      <c r="B249" s="43" t="str">
        <f>VLOOKUP($A249,Questions!$A$2:$X$333,2,0)</f>
        <v>Is the application listed as an approved Payment Application Data Security Standard (PA-DSS) application?*</v>
      </c>
      <c r="C249" s="205" t="str">
        <f>VLOOKUP($A249,'Institution Evaluation'!$A$56:$K$345,3,0)&amp;""</f>
        <v/>
      </c>
      <c r="D249" s="205" t="str">
        <f>VLOOKUP($A249,'Institution Evaluation'!$A$56:$K$345,4,0)&amp;""</f>
        <v>This question does not apply.</v>
      </c>
      <c r="E249" s="211" t="str">
        <f>VLOOKUP($A249,'Institution Evaluation'!$A$56:$K$345,5,0)&amp;""</f>
        <v>Based on the response to REQU-06 on the "START HERE" tab, this question does not apply to this product or service.</v>
      </c>
      <c r="F249" s="214" t="str">
        <f>VLOOKUP($A249,'Institution Evaluation'!$A$56:$K$345,6,0)&amp;""</f>
        <v/>
      </c>
      <c r="G249" s="203" t="str">
        <f>VLOOKUP($A249,'Institution Evaluation'!$A$56:$K$345,7,0)&amp;""</f>
        <v>No</v>
      </c>
      <c r="H249" s="204" t="str">
        <f>VLOOKUP($A249,'Institution Evaluation'!$A$56:$K$345,8,0)&amp;""</f>
        <v/>
      </c>
      <c r="I249" s="205" t="str">
        <f>VLOOKUP($A249,'Institution Evaluation'!$A$56:$K$345,9,0)&amp;""</f>
        <v>Critical Importance</v>
      </c>
      <c r="J249" s="252" t="str">
        <f>VLOOKUP($A249,'Institution Evaluation'!$A$56:$K$345,10,0)&amp;""</f>
        <v/>
      </c>
      <c r="K249" s="206" t="str">
        <f>IF(VLOOKUP($A249,'Institution Evaluation'!$A$56:$K$345,10,0)=TRUE,'Auto Responses'!$J$3,"")</f>
        <v/>
      </c>
      <c r="L249" s="58"/>
      <c r="M249" s="58"/>
      <c r="N249" s="58"/>
      <c r="O249" s="58"/>
      <c r="P249" s="58"/>
      <c r="Q249" s="58"/>
      <c r="R249" s="58"/>
      <c r="S249" s="58"/>
      <c r="T249" s="58"/>
      <c r="U249" s="58"/>
      <c r="V249" s="58"/>
      <c r="W249" s="58"/>
      <c r="X249" s="58"/>
      <c r="Y249" s="58"/>
      <c r="Z249" s="58"/>
    </row>
    <row r="250" spans="1:26" ht="15.75" customHeight="1" x14ac:dyDescent="0.2">
      <c r="A250" s="34" t="s">
        <v>391</v>
      </c>
      <c r="B250" s="43" t="str">
        <f>VLOOKUP($A250,Questions!$A$2:$X$333,2,0)</f>
        <v>Does the system or solutions use a third party to collect, store, process, or transmit cardholder (payment/credit/debt card) data?*</v>
      </c>
      <c r="C250" s="205" t="str">
        <f>VLOOKUP($A250,'Institution Evaluation'!$A$56:$K$345,3,0)&amp;""</f>
        <v/>
      </c>
      <c r="D250" s="205" t="str">
        <f>VLOOKUP($A250,'Institution Evaluation'!$A$56:$K$345,4,0)&amp;""</f>
        <v>This question does not apply.</v>
      </c>
      <c r="E250" s="211" t="str">
        <f>VLOOKUP($A250,'Institution Evaluation'!$A$56:$K$345,5,0)&amp;""</f>
        <v>Based on the response to REQU-06 on the "START HERE" tab, this question does not apply to this product or service.</v>
      </c>
      <c r="F250" s="214" t="str">
        <f>VLOOKUP($A250,'Institution Evaluation'!$A$56:$K$345,6,0)&amp;""</f>
        <v/>
      </c>
      <c r="G250" s="203" t="str">
        <f>VLOOKUP($A250,'Institution Evaluation'!$A$56:$K$345,7,0)&amp;""</f>
        <v>No</v>
      </c>
      <c r="H250" s="204" t="str">
        <f>VLOOKUP($A250,'Institution Evaluation'!$A$56:$K$345,8,0)&amp;""</f>
        <v/>
      </c>
      <c r="I250" s="205" t="str">
        <f>VLOOKUP($A250,'Institution Evaluation'!$A$56:$K$345,9,0)&amp;""</f>
        <v>Critical Importance</v>
      </c>
      <c r="J250" s="252" t="str">
        <f>VLOOKUP($A250,'Institution Evaluation'!$A$56:$K$345,10,0)&amp;""</f>
        <v/>
      </c>
      <c r="K250" s="206" t="str">
        <f>IF(VLOOKUP($A250,'Institution Evaluation'!$A$56:$K$345,10,0)=TRUE,'Auto Responses'!$J$3,"")</f>
        <v/>
      </c>
      <c r="L250" s="58"/>
      <c r="M250" s="58"/>
      <c r="N250" s="58"/>
      <c r="O250" s="58"/>
      <c r="P250" s="58"/>
      <c r="Q250" s="58"/>
      <c r="R250" s="58"/>
      <c r="S250" s="58"/>
      <c r="T250" s="58"/>
      <c r="U250" s="58"/>
      <c r="V250" s="58"/>
      <c r="W250" s="58"/>
      <c r="X250" s="58"/>
      <c r="Y250" s="58"/>
      <c r="Z250" s="58"/>
    </row>
    <row r="251" spans="1:26" ht="15.75" customHeight="1" x14ac:dyDescent="0.2">
      <c r="A251" s="34" t="s">
        <v>392</v>
      </c>
      <c r="B251" s="43" t="str">
        <f>VLOOKUP($A251,Questions!$A$2:$X$333,2,0)</f>
        <v>Do your systems or solutions store, process, or transmit cardholder (payment/credit/debt card) data?</v>
      </c>
      <c r="C251" s="205" t="str">
        <f>VLOOKUP($A251,'Institution Evaluation'!$A$56:$K$345,3,0)&amp;""</f>
        <v/>
      </c>
      <c r="D251" s="205" t="str">
        <f>VLOOKUP($A251,'Institution Evaluation'!$A$56:$K$345,4,0)&amp;""</f>
        <v>This question does not apply.</v>
      </c>
      <c r="E251" s="211" t="str">
        <f>VLOOKUP($A251,'Institution Evaluation'!$A$56:$K$345,5,0)&amp;""</f>
        <v>Based on the response to REQU-06 on the "START HERE" tab, this question does not apply to this product or service.</v>
      </c>
      <c r="F251" s="214" t="str">
        <f>VLOOKUP($A251,'Institution Evaluation'!$A$56:$K$345,6,0)&amp;""</f>
        <v/>
      </c>
      <c r="G251" s="203" t="str">
        <f>VLOOKUP($A251,'Institution Evaluation'!$A$56:$K$345,7,0)&amp;""</f>
        <v>Yes</v>
      </c>
      <c r="H251" s="204" t="str">
        <f>VLOOKUP($A251,'Institution Evaluation'!$A$56:$K$345,8,0)&amp;""</f>
        <v/>
      </c>
      <c r="I251" s="205" t="str">
        <f>VLOOKUP($A251,'Institution Evaluation'!$A$56:$K$345,9,0)&amp;""</f>
        <v>Standard Importance</v>
      </c>
      <c r="J251" s="252" t="str">
        <f>VLOOKUP($A251,'Institution Evaluation'!$A$56:$K$345,10,0)&amp;""</f>
        <v/>
      </c>
      <c r="K251" s="206" t="str">
        <f>IF(VLOOKUP($A251,'Institution Evaluation'!$A$56:$K$345,10,0)=TRUE,'Auto Responses'!$J$3,"")</f>
        <v/>
      </c>
      <c r="L251" s="58"/>
      <c r="M251" s="58"/>
      <c r="N251" s="58"/>
      <c r="O251" s="58"/>
      <c r="P251" s="58"/>
      <c r="Q251" s="58"/>
      <c r="R251" s="58"/>
      <c r="S251" s="58"/>
      <c r="T251" s="58"/>
      <c r="U251" s="58"/>
      <c r="V251" s="58"/>
      <c r="W251" s="58"/>
      <c r="X251" s="58"/>
      <c r="Y251" s="58"/>
      <c r="Z251" s="58"/>
    </row>
    <row r="252" spans="1:26" ht="15.75" customHeight="1" x14ac:dyDescent="0.2">
      <c r="A252" s="34" t="s">
        <v>393</v>
      </c>
      <c r="B252" s="43" t="str">
        <f>VLOOKUP($A252,Questions!$A$2:$X$333,2,0)</f>
        <v>Are you compliant with the Payment Card Industry Data Security Standard (PCI DSS)?</v>
      </c>
      <c r="C252" s="205" t="str">
        <f>VLOOKUP($A252,'Institution Evaluation'!$A$56:$K$345,3,0)&amp;""</f>
        <v/>
      </c>
      <c r="D252" s="205" t="str">
        <f>VLOOKUP($A252,'Institution Evaluation'!$A$56:$K$345,4,0)&amp;""</f>
        <v>This question does not apply.</v>
      </c>
      <c r="E252" s="211" t="str">
        <f>VLOOKUP($A252,'Institution Evaluation'!$A$56:$K$345,5,0)&amp;""</f>
        <v>Based on the response to REQU-06 on the "START HERE" tab, this question does not apply to this product or service.</v>
      </c>
      <c r="F252" s="214" t="str">
        <f>VLOOKUP($A252,'Institution Evaluation'!$A$56:$K$345,6,0)&amp;""</f>
        <v/>
      </c>
      <c r="G252" s="203" t="str">
        <f>VLOOKUP($A252,'Institution Evaluation'!$A$56:$K$345,7,0)&amp;""</f>
        <v>Yes</v>
      </c>
      <c r="H252" s="204" t="str">
        <f>VLOOKUP($A252,'Institution Evaluation'!$A$56:$K$345,8,0)&amp;""</f>
        <v/>
      </c>
      <c r="I252" s="205" t="str">
        <f>VLOOKUP($A252,'Institution Evaluation'!$A$56:$K$345,9,0)&amp;""</f>
        <v>Standard Importance</v>
      </c>
      <c r="J252" s="252" t="str">
        <f>VLOOKUP($A252,'Institution Evaluation'!$A$56:$K$345,10,0)&amp;""</f>
        <v/>
      </c>
      <c r="K252" s="206" t="str">
        <f>IF(VLOOKUP($A252,'Institution Evaluation'!$A$56:$K$345,10,0)=TRUE,'Auto Responses'!$J$3,"")</f>
        <v/>
      </c>
      <c r="L252" s="58"/>
      <c r="M252" s="58"/>
      <c r="N252" s="58"/>
      <c r="O252" s="58"/>
      <c r="P252" s="58"/>
      <c r="Q252" s="58"/>
      <c r="R252" s="58"/>
      <c r="S252" s="58"/>
      <c r="T252" s="58"/>
      <c r="U252" s="58"/>
      <c r="V252" s="58"/>
      <c r="W252" s="58"/>
      <c r="X252" s="58"/>
      <c r="Y252" s="58"/>
      <c r="Z252" s="58"/>
    </row>
    <row r="253" spans="1:26" ht="15.75" customHeight="1" x14ac:dyDescent="0.2">
      <c r="A253" s="34" t="s">
        <v>394</v>
      </c>
      <c r="B253" s="43" t="str">
        <f>VLOOKUP($A253,Questions!$A$2:$X$333,2,0)</f>
        <v>Are you classified as a service provider?</v>
      </c>
      <c r="C253" s="205" t="str">
        <f>VLOOKUP($A253,'Institution Evaluation'!$A$56:$K$345,3,0)&amp;""</f>
        <v/>
      </c>
      <c r="D253" s="205" t="str">
        <f>VLOOKUP($A253,'Institution Evaluation'!$A$56:$K$345,4,0)&amp;""</f>
        <v>This question does not apply.</v>
      </c>
      <c r="E253" s="211" t="str">
        <f>VLOOKUP($A253,'Institution Evaluation'!$A$56:$K$345,5,0)&amp;""</f>
        <v>Based on the response to REQU-06 on the "START HERE" tab, this question does not apply to this product or service.</v>
      </c>
      <c r="F253" s="214" t="str">
        <f>VLOOKUP($A253,'Institution Evaluation'!$A$56:$K$345,6,0)&amp;""</f>
        <v/>
      </c>
      <c r="G253" s="203" t="str">
        <f>VLOOKUP($A253,'Institution Evaluation'!$A$56:$K$345,7,0)&amp;""</f>
        <v>Yes</v>
      </c>
      <c r="H253" s="204" t="str">
        <f>VLOOKUP($A253,'Institution Evaluation'!$A$56:$K$345,8,0)&amp;""</f>
        <v/>
      </c>
      <c r="I253" s="205" t="str">
        <f>VLOOKUP($A253,'Institution Evaluation'!$A$56:$K$345,9,0)&amp;""</f>
        <v>Standard Importance</v>
      </c>
      <c r="J253" s="252" t="str">
        <f>VLOOKUP($A253,'Institution Evaluation'!$A$56:$K$345,10,0)&amp;""</f>
        <v/>
      </c>
      <c r="K253" s="206" t="str">
        <f>IF(VLOOKUP($A253,'Institution Evaluation'!$A$56:$K$345,10,0)=TRUE,'Auto Responses'!$J$3,"")</f>
        <v/>
      </c>
      <c r="L253" s="58"/>
      <c r="M253" s="58"/>
      <c r="N253" s="58"/>
      <c r="O253" s="58"/>
      <c r="P253" s="58"/>
      <c r="Q253" s="58"/>
      <c r="R253" s="58"/>
      <c r="S253" s="58"/>
      <c r="T253" s="58"/>
      <c r="U253" s="58"/>
      <c r="V253" s="58"/>
      <c r="W253" s="58"/>
      <c r="X253" s="58"/>
      <c r="Y253" s="58"/>
      <c r="Z253" s="58"/>
    </row>
    <row r="254" spans="1:26" ht="15.75" customHeight="1" x14ac:dyDescent="0.2">
      <c r="A254" s="34" t="s">
        <v>395</v>
      </c>
      <c r="B254" s="43" t="str">
        <f>VLOOKUP($A254,Questions!$A$2:$X$333,2,0)</f>
        <v>Are you on the list of Visa approved service providers?</v>
      </c>
      <c r="C254" s="205" t="str">
        <f>VLOOKUP($A254,'Institution Evaluation'!$A$56:$K$345,3,0)&amp;""</f>
        <v/>
      </c>
      <c r="D254" s="205" t="str">
        <f>VLOOKUP($A254,'Institution Evaluation'!$A$56:$K$345,4,0)&amp;""</f>
        <v>This question does not apply.</v>
      </c>
      <c r="E254" s="211" t="str">
        <f>VLOOKUP($A254,'Institution Evaluation'!$A$56:$K$345,5,0)&amp;""</f>
        <v>Based on the response to REQU-06 on the "START HERE" tab, this question does not apply to this product or service.</v>
      </c>
      <c r="F254" s="214" t="str">
        <f>VLOOKUP($A254,'Institution Evaluation'!$A$56:$K$345,6,0)&amp;""</f>
        <v/>
      </c>
      <c r="G254" s="203" t="str">
        <f>VLOOKUP($A254,'Institution Evaluation'!$A$56:$K$345,7,0)&amp;""</f>
        <v>Yes</v>
      </c>
      <c r="H254" s="204" t="str">
        <f>VLOOKUP($A254,'Institution Evaluation'!$A$56:$K$345,8,0)&amp;""</f>
        <v/>
      </c>
      <c r="I254" s="205" t="str">
        <f>VLOOKUP($A254,'Institution Evaluation'!$A$56:$K$345,9,0)&amp;""</f>
        <v>Standard Importance</v>
      </c>
      <c r="J254" s="252" t="str">
        <f>VLOOKUP($A254,'Institution Evaluation'!$A$56:$K$345,10,0)&amp;""</f>
        <v/>
      </c>
      <c r="K254" s="206" t="str">
        <f>IF(VLOOKUP($A254,'Institution Evaluation'!$A$56:$K$345,10,0)=TRUE,'Auto Responses'!$J$3,"")</f>
        <v/>
      </c>
      <c r="L254" s="58"/>
      <c r="M254" s="58"/>
      <c r="N254" s="58"/>
      <c r="O254" s="58"/>
      <c r="P254" s="58"/>
      <c r="Q254" s="58"/>
      <c r="R254" s="58"/>
      <c r="S254" s="58"/>
      <c r="T254" s="58"/>
      <c r="U254" s="58"/>
      <c r="V254" s="58"/>
      <c r="W254" s="58"/>
      <c r="X254" s="58"/>
      <c r="Y254" s="58"/>
      <c r="Z254" s="58"/>
    </row>
    <row r="255" spans="1:26" ht="15.75" customHeight="1" x14ac:dyDescent="0.2">
      <c r="A255" s="34" t="s">
        <v>396</v>
      </c>
      <c r="B255" s="43" t="str">
        <f>VLOOKUP($A255,Questions!$A$2:$X$333,2,0)</f>
        <v>Are you classified as a merchant? If so, what level (1, 2, 3, 4)?</v>
      </c>
      <c r="C255" s="205" t="str">
        <f>VLOOKUP($A255,'Institution Evaluation'!$A$56:$K$345,3,0)&amp;""</f>
        <v/>
      </c>
      <c r="D255" s="205" t="str">
        <f>VLOOKUP($A255,'Institution Evaluation'!$A$56:$K$345,4,0)&amp;""</f>
        <v>This question does not apply.</v>
      </c>
      <c r="E255" s="211" t="str">
        <f>VLOOKUP($A255,'Institution Evaluation'!$A$56:$K$345,5,0)&amp;""</f>
        <v>Based on the response to REQU-06 on the "START HERE" tab, this question does not apply to this product or service.</v>
      </c>
      <c r="F255" s="214" t="str">
        <f>VLOOKUP($A255,'Institution Evaluation'!$A$56:$K$345,6,0)&amp;""</f>
        <v/>
      </c>
      <c r="G255" s="203" t="str">
        <f>VLOOKUP($A255,'Institution Evaluation'!$A$56:$K$345,7,0)&amp;""</f>
        <v>Yes</v>
      </c>
      <c r="H255" s="204" t="str">
        <f>VLOOKUP($A255,'Institution Evaluation'!$A$56:$K$345,8,0)&amp;""</f>
        <v/>
      </c>
      <c r="I255" s="205" t="str">
        <f>VLOOKUP($A255,'Institution Evaluation'!$A$56:$K$345,9,0)&amp;""</f>
        <v>Standard Importance</v>
      </c>
      <c r="J255" s="252" t="str">
        <f>VLOOKUP($A255,'Institution Evaluation'!$A$56:$K$345,10,0)&amp;""</f>
        <v/>
      </c>
      <c r="K255" s="206" t="str">
        <f>IF(VLOOKUP($A255,'Institution Evaluation'!$A$56:$K$345,10,0)=TRUE,'Auto Responses'!$J$3,"")</f>
        <v/>
      </c>
      <c r="L255" s="58"/>
      <c r="M255" s="58"/>
      <c r="N255" s="58"/>
      <c r="O255" s="58"/>
      <c r="P255" s="58"/>
      <c r="Q255" s="58"/>
      <c r="R255" s="58"/>
      <c r="S255" s="58"/>
      <c r="T255" s="58"/>
      <c r="U255" s="58"/>
      <c r="V255" s="58"/>
      <c r="W255" s="58"/>
      <c r="X255" s="58"/>
      <c r="Y255" s="58"/>
      <c r="Z255" s="58"/>
    </row>
    <row r="256" spans="1:26" ht="15.75" customHeight="1" x14ac:dyDescent="0.2">
      <c r="A256" s="34" t="s">
        <v>397</v>
      </c>
      <c r="B256" s="43" t="str">
        <f>VLOOKUP($A256,Questions!$A$2:$X$333,2,0)</f>
        <v>Describe the architecture employed by the system to verify and authorize credit card transactions.</v>
      </c>
      <c r="C256" s="205" t="str">
        <f>VLOOKUP($A256,'Institution Evaluation'!$A$56:$K$345,3,0)&amp;""</f>
        <v/>
      </c>
      <c r="D256" s="205" t="str">
        <f>VLOOKUP($A256,'Institution Evaluation'!$A$56:$K$345,4,0)&amp;""</f>
        <v>This question does not apply.</v>
      </c>
      <c r="E256" s="211" t="str">
        <f>VLOOKUP($A256,'Institution Evaluation'!$A$56:$K$345,5,0)&amp;""</f>
        <v>Based on the response to REQU-06 on the "START HERE" tab, this question does not apply to this product or service.</v>
      </c>
      <c r="F256" s="214" t="str">
        <f>VLOOKUP($A256,'Institution Evaluation'!$A$56:$K$345,6,0)&amp;""</f>
        <v/>
      </c>
      <c r="G256" s="203" t="str">
        <f>VLOOKUP($A256,'Institution Evaluation'!$A$56:$K$345,7,0)&amp;""</f>
        <v>Not scored</v>
      </c>
      <c r="H256" s="204" t="str">
        <f>VLOOKUP($A256,'Institution Evaluation'!$A$56:$K$345,8,0)&amp;""</f>
        <v/>
      </c>
      <c r="I256" s="205" t="str">
        <f>VLOOKUP($A256,'Institution Evaluation'!$A$56:$K$345,9,0)&amp;""</f>
        <v/>
      </c>
      <c r="J256" s="252" t="str">
        <f>VLOOKUP($A256,'Institution Evaluation'!$A$56:$K$345,10,0)&amp;""</f>
        <v/>
      </c>
      <c r="K256" s="206" t="str">
        <f>IF(VLOOKUP($A256,'Institution Evaluation'!$A$56:$K$345,10,0)=TRUE,'Auto Responses'!$J$3,"")</f>
        <v/>
      </c>
      <c r="L256" s="58"/>
      <c r="M256" s="58"/>
      <c r="N256" s="58"/>
      <c r="O256" s="58"/>
      <c r="P256" s="58"/>
      <c r="Q256" s="58"/>
      <c r="R256" s="58"/>
      <c r="S256" s="58"/>
      <c r="T256" s="58"/>
      <c r="U256" s="58"/>
      <c r="V256" s="58"/>
      <c r="W256" s="58"/>
      <c r="X256" s="58"/>
      <c r="Y256" s="58"/>
      <c r="Z256" s="58"/>
    </row>
    <row r="257" spans="1:26" ht="15.75" customHeight="1" x14ac:dyDescent="0.2">
      <c r="A257" s="34" t="s">
        <v>398</v>
      </c>
      <c r="B257" s="43" t="str">
        <f>VLOOKUP($A257,Questions!$A$2:$X$333,2,0)</f>
        <v>What payment processors/gateways does the system support?</v>
      </c>
      <c r="C257" s="205" t="str">
        <f>VLOOKUP($A257,'Institution Evaluation'!$A$56:$K$345,3,0)&amp;""</f>
        <v/>
      </c>
      <c r="D257" s="205" t="str">
        <f>VLOOKUP($A257,'Institution Evaluation'!$A$56:$K$345,4,0)&amp;""</f>
        <v>This question does not apply.</v>
      </c>
      <c r="E257" s="211" t="str">
        <f>VLOOKUP($A257,'Institution Evaluation'!$A$56:$K$345,5,0)&amp;""</f>
        <v>Based on the response to REQU-06 on the "START HERE" tab, this question does not apply to this product or service.</v>
      </c>
      <c r="F257" s="214" t="str">
        <f>VLOOKUP($A257,'Institution Evaluation'!$A$56:$K$345,6,0)&amp;""</f>
        <v/>
      </c>
      <c r="G257" s="203" t="str">
        <f>VLOOKUP($A257,'Institution Evaluation'!$A$56:$K$345,7,0)&amp;""</f>
        <v>Not scored</v>
      </c>
      <c r="H257" s="204" t="str">
        <f>VLOOKUP($A257,'Institution Evaluation'!$A$56:$K$345,8,0)&amp;""</f>
        <v/>
      </c>
      <c r="I257" s="205" t="str">
        <f>VLOOKUP($A257,'Institution Evaluation'!$A$56:$K$345,9,0)&amp;""</f>
        <v/>
      </c>
      <c r="J257" s="252" t="str">
        <f>VLOOKUP($A257,'Institution Evaluation'!$A$56:$K$345,10,0)&amp;""</f>
        <v/>
      </c>
      <c r="K257" s="206" t="str">
        <f>IF(VLOOKUP($A257,'Institution Evaluation'!$A$56:$K$345,10,0)=TRUE,'Auto Responses'!$J$3,"")</f>
        <v/>
      </c>
      <c r="L257" s="58"/>
      <c r="M257" s="58"/>
      <c r="N257" s="58"/>
      <c r="O257" s="58"/>
      <c r="P257" s="58"/>
      <c r="Q257" s="58"/>
      <c r="R257" s="58"/>
      <c r="S257" s="58"/>
      <c r="T257" s="58"/>
      <c r="U257" s="58"/>
      <c r="V257" s="58"/>
      <c r="W257" s="58"/>
      <c r="X257" s="58"/>
      <c r="Y257" s="58"/>
      <c r="Z257" s="58"/>
    </row>
    <row r="258" spans="1:26" ht="15.75" customHeight="1" x14ac:dyDescent="0.2">
      <c r="A258" s="34" t="s">
        <v>399</v>
      </c>
      <c r="B258" s="43" t="str">
        <f>VLOOKUP($A258,Questions!$A$2:$X$333,2,0)</f>
        <v>Can the application be installed in a PCI DSS–compliant manner?</v>
      </c>
      <c r="C258" s="205" t="str">
        <f>VLOOKUP($A258,'Institution Evaluation'!$A$56:$K$345,3,0)&amp;""</f>
        <v/>
      </c>
      <c r="D258" s="205" t="str">
        <f>VLOOKUP($A258,'Institution Evaluation'!$A$56:$K$345,4,0)&amp;""</f>
        <v>This question does not apply.</v>
      </c>
      <c r="E258" s="211" t="str">
        <f>VLOOKUP($A258,'Institution Evaluation'!$A$56:$K$345,5,0)&amp;""</f>
        <v>Based on the response to REQU-06 on the "START HERE" tab, this question does not apply to this product or service.</v>
      </c>
      <c r="F258" s="214" t="str">
        <f>VLOOKUP($A258,'Institution Evaluation'!$A$56:$K$345,6,0)&amp;""</f>
        <v/>
      </c>
      <c r="G258" s="203" t="str">
        <f>VLOOKUP($A258,'Institution Evaluation'!$A$56:$K$345,7,0)&amp;""</f>
        <v>Yes</v>
      </c>
      <c r="H258" s="204" t="str">
        <f>VLOOKUP($A258,'Institution Evaluation'!$A$56:$K$345,8,0)&amp;""</f>
        <v/>
      </c>
      <c r="I258" s="205" t="str">
        <f>VLOOKUP($A258,'Institution Evaluation'!$A$56:$K$345,9,0)&amp;""</f>
        <v>Minor Importance</v>
      </c>
      <c r="J258" s="252" t="str">
        <f>VLOOKUP($A258,'Institution Evaluation'!$A$56:$K$345,10,0)&amp;""</f>
        <v/>
      </c>
      <c r="K258" s="206" t="str">
        <f>IF(VLOOKUP($A258,'Institution Evaluation'!$A$56:$K$345,10,0)=TRUE,'Auto Responses'!$J$3,"")</f>
        <v/>
      </c>
      <c r="L258" s="58"/>
      <c r="M258" s="58"/>
      <c r="N258" s="58"/>
      <c r="O258" s="58"/>
      <c r="P258" s="58"/>
      <c r="Q258" s="58"/>
      <c r="R258" s="58"/>
      <c r="S258" s="58"/>
      <c r="T258" s="58"/>
      <c r="U258" s="58"/>
      <c r="V258" s="58"/>
      <c r="W258" s="58"/>
      <c r="X258" s="58"/>
      <c r="Y258" s="58"/>
      <c r="Z258" s="58"/>
    </row>
    <row r="259" spans="1:26" ht="15.75" customHeight="1" x14ac:dyDescent="0.2">
      <c r="A259" s="34" t="s">
        <v>400</v>
      </c>
      <c r="B259" s="43" t="str">
        <f>VLOOKUP($A259,Questions!$A$2:$X$333,2,0)</f>
        <v>Include documentation describing the system's abilities to comply with the PCI DSS and any features or capabilities of the system that must be added or changed in order to operate in compliance with the standards.</v>
      </c>
      <c r="C259" s="205" t="str">
        <f>VLOOKUP($A259,'Institution Evaluation'!$A$56:$K$345,3,0)&amp;""</f>
        <v/>
      </c>
      <c r="D259" s="205" t="str">
        <f>VLOOKUP($A259,'Institution Evaluation'!$A$56:$K$345,4,0)&amp;""</f>
        <v>This question does not apply.</v>
      </c>
      <c r="E259" s="211" t="str">
        <f>VLOOKUP($A259,'Institution Evaluation'!$A$56:$K$345,5,0)&amp;""</f>
        <v>Based on the response to REQU-06 on the "START HERE" tab, this question does not apply to this product or service.</v>
      </c>
      <c r="F259" s="214" t="str">
        <f>VLOOKUP($A259,'Institution Evaluation'!$A$56:$K$345,6,0)&amp;""</f>
        <v/>
      </c>
      <c r="G259" s="203" t="str">
        <f>VLOOKUP($A259,'Institution Evaluation'!$A$56:$K$345,7,0)&amp;""</f>
        <v>Not scored</v>
      </c>
      <c r="H259" s="204" t="str">
        <f>VLOOKUP($A259,'Institution Evaluation'!$A$56:$K$345,8,0)&amp;""</f>
        <v/>
      </c>
      <c r="I259" s="205" t="str">
        <f>VLOOKUP($A259,'Institution Evaluation'!$A$56:$K$345,9,0)&amp;""</f>
        <v/>
      </c>
      <c r="J259" s="252" t="str">
        <f>VLOOKUP($A259,'Institution Evaluation'!$A$56:$K$345,10,0)&amp;""</f>
        <v/>
      </c>
      <c r="K259" s="206" t="str">
        <f>IF(VLOOKUP($A259,'Institution Evaluation'!$A$56:$K$345,10,0)=TRUE,'Auto Responses'!$J$3,"")</f>
        <v/>
      </c>
      <c r="L259" s="58"/>
      <c r="M259" s="49" t="s">
        <v>31</v>
      </c>
      <c r="N259" s="58"/>
      <c r="O259" s="58"/>
      <c r="P259" s="58"/>
      <c r="Q259" s="58"/>
      <c r="R259" s="58"/>
      <c r="S259" s="58"/>
      <c r="T259" s="58"/>
      <c r="U259" s="58"/>
      <c r="V259" s="58"/>
      <c r="W259" s="58"/>
      <c r="X259" s="58"/>
      <c r="Y259" s="58"/>
      <c r="Z259" s="58"/>
    </row>
    <row r="260" spans="1:26" ht="47.25" customHeight="1" x14ac:dyDescent="0.2">
      <c r="A260" s="59" t="s">
        <v>45</v>
      </c>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row>
    <row r="261" spans="1:26" ht="34.5" hidden="1" customHeight="1" x14ac:dyDescent="0.2">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row>
    <row r="262" spans="1:26" ht="34.5" hidden="1" customHeight="1" x14ac:dyDescent="0.2">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row>
    <row r="263" spans="1:26" ht="34.5" hidden="1" customHeight="1" x14ac:dyDescent="0.2">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row>
    <row r="264" spans="1:26" ht="34.5" hidden="1" customHeight="1" x14ac:dyDescent="0.2">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row>
    <row r="265" spans="1:26" ht="34.5" hidden="1" customHeight="1" x14ac:dyDescent="0.2">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row>
    <row r="266" spans="1:26" ht="15.75" customHeight="1" x14ac:dyDescent="0.2">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row>
    <row r="267" spans="1:26" ht="15.75" customHeight="1" x14ac:dyDescent="0.2">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row>
    <row r="268" spans="1:26" ht="15.75" customHeight="1" x14ac:dyDescent="0.2">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row>
    <row r="269" spans="1:26" ht="15.75" customHeight="1" x14ac:dyDescent="0.2">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row>
    <row r="270" spans="1:26" ht="15.75" customHeight="1" x14ac:dyDescent="0.2">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row>
    <row r="271" spans="1:26" ht="15.75" customHeight="1" x14ac:dyDescent="0.2">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row>
    <row r="272" spans="1:26" ht="15.75" customHeight="1" x14ac:dyDescent="0.2">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row>
    <row r="273" spans="1:26" ht="15.75" customHeight="1" x14ac:dyDescent="0.2">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row>
    <row r="274" spans="1:26" ht="15.75" customHeight="1" x14ac:dyDescent="0.2">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row>
    <row r="275" spans="1:26" ht="15.75" customHeight="1" x14ac:dyDescent="0.2">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row>
    <row r="276" spans="1:26" ht="15.75" customHeight="1" x14ac:dyDescent="0.2">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row>
    <row r="277" spans="1:26" ht="15.75" customHeight="1" x14ac:dyDescent="0.2">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row>
    <row r="278" spans="1:26" ht="15.75" customHeight="1" x14ac:dyDescent="0.2">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row>
    <row r="279" spans="1:26" ht="15.75" customHeight="1" x14ac:dyDescent="0.2">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row>
    <row r="280" spans="1:26" ht="15.75" customHeight="1" x14ac:dyDescent="0.2">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row>
    <row r="281" spans="1:26" ht="15.75" customHeight="1" x14ac:dyDescent="0.2">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row>
    <row r="282" spans="1:26" ht="15.75" customHeight="1" x14ac:dyDescent="0.2">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row>
    <row r="283" spans="1:26" ht="15.75" customHeight="1" x14ac:dyDescent="0.2">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row>
    <row r="284" spans="1:26" ht="15.75" customHeight="1" x14ac:dyDescent="0.2">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row>
    <row r="285" spans="1:26" ht="15.75" customHeight="1" x14ac:dyDescent="0.2">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row>
    <row r="286" spans="1:26" ht="15.75" customHeight="1" x14ac:dyDescent="0.2">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row>
    <row r="287" spans="1:26" ht="15.75" customHeight="1" x14ac:dyDescent="0.2">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row>
    <row r="288" spans="1:26" ht="15.75" customHeight="1" x14ac:dyDescent="0.2">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row>
    <row r="289" spans="1:26" ht="15.75" customHeight="1" x14ac:dyDescent="0.2">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row>
    <row r="290" spans="1:26" ht="15.75" customHeight="1" x14ac:dyDescent="0.2">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row>
    <row r="291" spans="1:26" ht="15.75" customHeight="1" x14ac:dyDescent="0.2">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row>
    <row r="292" spans="1:26" ht="15.75" customHeight="1" x14ac:dyDescent="0.2">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row>
    <row r="293" spans="1:26" ht="15.75" customHeight="1" x14ac:dyDescent="0.2">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row>
    <row r="294" spans="1:26" ht="15.75" customHeight="1" x14ac:dyDescent="0.2">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row>
    <row r="295" spans="1:26" ht="15.75" customHeight="1" x14ac:dyDescent="0.2">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row>
    <row r="296" spans="1:26" ht="15.75" customHeight="1" x14ac:dyDescent="0.2">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row>
    <row r="297" spans="1:26" ht="15.75" customHeight="1" x14ac:dyDescent="0.2">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row>
    <row r="298" spans="1:26" ht="15.75" customHeight="1" x14ac:dyDescent="0.2">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row>
    <row r="299" spans="1:26" ht="15.75" customHeight="1" x14ac:dyDescent="0.2">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row>
    <row r="300" spans="1:26" ht="15.75" customHeight="1" x14ac:dyDescent="0.2">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row>
    <row r="301" spans="1:26" ht="15.75" customHeight="1" x14ac:dyDescent="0.2">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row>
    <row r="302" spans="1:26" ht="15.75" customHeight="1" x14ac:dyDescent="0.2">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row>
    <row r="303" spans="1:26" ht="15.75" customHeight="1" x14ac:dyDescent="0.2">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row>
    <row r="304" spans="1:26" ht="15.75" customHeight="1" x14ac:dyDescent="0.2">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row>
    <row r="305" spans="1:26" ht="15.75" customHeight="1" x14ac:dyDescent="0.2">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row>
    <row r="306" spans="1:26" ht="15.75" customHeight="1" x14ac:dyDescent="0.2">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row>
    <row r="307" spans="1:26" ht="15.75" customHeight="1" x14ac:dyDescent="0.2">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row>
    <row r="308" spans="1:26" ht="15.75" customHeight="1" x14ac:dyDescent="0.2">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row>
    <row r="309" spans="1:26" ht="15.75" customHeight="1" x14ac:dyDescent="0.2">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row>
    <row r="310" spans="1:26" ht="15.75" customHeight="1" x14ac:dyDescent="0.2">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row>
    <row r="311" spans="1:26" ht="15.75" customHeight="1" x14ac:dyDescent="0.2">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row>
    <row r="312" spans="1:26" ht="15.75" customHeight="1" x14ac:dyDescent="0.2">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row>
    <row r="313" spans="1:26" ht="15.75" customHeight="1" x14ac:dyDescent="0.2">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row>
    <row r="314" spans="1:26" ht="15.75" customHeight="1" x14ac:dyDescent="0.2">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row>
    <row r="315" spans="1:26" ht="15.75" customHeight="1" x14ac:dyDescent="0.2">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row>
    <row r="316" spans="1:26" ht="15.75" customHeight="1" x14ac:dyDescent="0.2">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row>
    <row r="317" spans="1:26" ht="15.75" customHeight="1" x14ac:dyDescent="0.2">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row>
    <row r="318" spans="1:26" ht="15.75" customHeight="1" x14ac:dyDescent="0.2">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row>
    <row r="319" spans="1:26" ht="15.75" customHeight="1" x14ac:dyDescent="0.2">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row>
    <row r="320" spans="1:26" ht="15.75" customHeight="1" x14ac:dyDescent="0.2">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row>
    <row r="321" spans="1:26" ht="15.75" customHeight="1" x14ac:dyDescent="0.2">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row>
    <row r="322" spans="1:26" ht="15.75" customHeight="1" x14ac:dyDescent="0.2">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row>
    <row r="323" spans="1:26" ht="15.75" customHeight="1" x14ac:dyDescent="0.2">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row>
    <row r="324" spans="1:26" ht="15.75" customHeight="1" x14ac:dyDescent="0.2">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row>
    <row r="325" spans="1:26" ht="15.75" customHeight="1" x14ac:dyDescent="0.2">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row>
    <row r="326" spans="1:26" ht="15.75" customHeight="1" x14ac:dyDescent="0.2">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row>
    <row r="327" spans="1:26" ht="15.75" customHeight="1" x14ac:dyDescent="0.2">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row>
    <row r="328" spans="1:26" ht="15.75" customHeight="1" x14ac:dyDescent="0.2">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row>
    <row r="329" spans="1:26" ht="15.75" customHeight="1" x14ac:dyDescent="0.2">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row>
    <row r="330" spans="1:26" ht="15.75" customHeight="1" x14ac:dyDescent="0.2">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row>
    <row r="331" spans="1:26" ht="15.75" customHeight="1" x14ac:dyDescent="0.2">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row>
    <row r="332" spans="1:26" ht="15.75" customHeight="1" x14ac:dyDescent="0.2">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row>
    <row r="333" spans="1:26" ht="15.75" customHeight="1" x14ac:dyDescent="0.2">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row>
    <row r="334" spans="1:26" ht="15.75" customHeight="1" x14ac:dyDescent="0.2">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row>
    <row r="335" spans="1:26" ht="15.75" customHeight="1" x14ac:dyDescent="0.2">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row>
    <row r="336" spans="1:26" ht="15.75" customHeight="1" x14ac:dyDescent="0.2">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row>
    <row r="337" spans="1:26" ht="15.75" customHeight="1" x14ac:dyDescent="0.2">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row>
    <row r="338" spans="1:26" ht="15.75" customHeight="1" x14ac:dyDescent="0.2">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row>
    <row r="339" spans="1:26" ht="15.75" customHeight="1" x14ac:dyDescent="0.2">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row>
    <row r="340" spans="1:26" ht="15.75" customHeight="1" x14ac:dyDescent="0.2">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row>
    <row r="341" spans="1:26" ht="15.75" customHeight="1" x14ac:dyDescent="0.2">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row>
    <row r="342" spans="1:26" ht="15.75" customHeight="1" x14ac:dyDescent="0.2">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row>
    <row r="343" spans="1:26" ht="15.75" customHeight="1" x14ac:dyDescent="0.2">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row>
    <row r="344" spans="1:26" ht="15.75" customHeight="1" x14ac:dyDescent="0.2">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row>
    <row r="345" spans="1:26" ht="15.75" customHeight="1" x14ac:dyDescent="0.2">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row>
    <row r="346" spans="1:26" ht="15.75" customHeight="1" x14ac:dyDescent="0.2">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row>
    <row r="347" spans="1:26" ht="15.75" customHeight="1" x14ac:dyDescent="0.2">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row>
    <row r="348" spans="1:26" ht="15.75" customHeight="1" x14ac:dyDescent="0.2">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row>
    <row r="349" spans="1:26" ht="15.75" customHeight="1" x14ac:dyDescent="0.2">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row>
    <row r="350" spans="1:26" ht="15.75" customHeight="1" x14ac:dyDescent="0.2">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row>
    <row r="351" spans="1:26" ht="15.75" customHeight="1" x14ac:dyDescent="0.2">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row>
    <row r="352" spans="1:26" ht="15.75" customHeight="1" x14ac:dyDescent="0.2">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row>
    <row r="353" spans="1:26" ht="15.75" customHeight="1" x14ac:dyDescent="0.2">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row>
    <row r="354" spans="1:26" ht="15.75" customHeight="1" x14ac:dyDescent="0.2">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row>
    <row r="355" spans="1:26" ht="15.75" customHeight="1" x14ac:dyDescent="0.2">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row>
    <row r="356" spans="1:26" ht="15.75" customHeight="1" x14ac:dyDescent="0.2">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row>
    <row r="357" spans="1:26" ht="15.75" customHeight="1" x14ac:dyDescent="0.2">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row>
    <row r="358" spans="1:26" ht="15.75" customHeight="1" x14ac:dyDescent="0.2">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row>
    <row r="359" spans="1:26" ht="15.75" customHeight="1" x14ac:dyDescent="0.2">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row>
    <row r="360" spans="1:26" ht="15.75" customHeight="1" x14ac:dyDescent="0.2">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row>
    <row r="361" spans="1:26" ht="15.75" customHeight="1" x14ac:dyDescent="0.2">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row>
    <row r="362" spans="1:26" ht="15.75" customHeight="1" x14ac:dyDescent="0.2">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row>
    <row r="363" spans="1:26" ht="15.75" customHeight="1" x14ac:dyDescent="0.2">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row>
    <row r="364" spans="1:26" ht="15.75" customHeight="1" x14ac:dyDescent="0.2">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row>
    <row r="365" spans="1:26" ht="15.75" customHeight="1" x14ac:dyDescent="0.2">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row>
    <row r="366" spans="1:26" ht="15.75" customHeight="1" x14ac:dyDescent="0.2">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row>
    <row r="367" spans="1:26" ht="15.75" customHeight="1" x14ac:dyDescent="0.2">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row>
    <row r="368" spans="1:26" ht="15.75" customHeight="1" x14ac:dyDescent="0.2">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row>
    <row r="369" spans="1:26" ht="15.75" customHeight="1" x14ac:dyDescent="0.2">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row>
    <row r="370" spans="1:26" ht="15.75" customHeight="1" x14ac:dyDescent="0.2">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row>
    <row r="371" spans="1:26" ht="15.75" customHeight="1" x14ac:dyDescent="0.2">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row>
    <row r="372" spans="1:26" ht="15.75" customHeight="1" x14ac:dyDescent="0.2">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row>
    <row r="373" spans="1:26" ht="15.75" customHeight="1" x14ac:dyDescent="0.2">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row>
    <row r="374" spans="1:26" ht="15.75" customHeight="1" x14ac:dyDescent="0.2">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row>
    <row r="375" spans="1:26" ht="15.75" customHeight="1" x14ac:dyDescent="0.2">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row>
    <row r="376" spans="1:26" ht="15.75" customHeight="1" x14ac:dyDescent="0.2">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row>
    <row r="377" spans="1:26" ht="15.75" customHeight="1" x14ac:dyDescent="0.2">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row>
    <row r="378" spans="1:26" ht="15.75" customHeight="1" x14ac:dyDescent="0.2">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row>
    <row r="379" spans="1:26" ht="15.75" customHeight="1" x14ac:dyDescent="0.2">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row>
    <row r="380" spans="1:26" ht="15.75" customHeight="1" x14ac:dyDescent="0.2">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row>
    <row r="381" spans="1:26" ht="15.75" customHeight="1" x14ac:dyDescent="0.2">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row>
    <row r="382" spans="1:26" ht="15.75" customHeight="1" x14ac:dyDescent="0.2">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row>
    <row r="383" spans="1:26" ht="15.75" customHeight="1" x14ac:dyDescent="0.2">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row>
    <row r="384" spans="1:26" ht="15.75" customHeight="1" x14ac:dyDescent="0.2">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row>
    <row r="385" spans="1:26" ht="15.75" customHeight="1" x14ac:dyDescent="0.2">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row>
    <row r="386" spans="1:26" ht="15.75" customHeight="1" x14ac:dyDescent="0.2">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row>
    <row r="387" spans="1:26" ht="15.75" customHeight="1" x14ac:dyDescent="0.2">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row>
    <row r="388" spans="1:26" ht="15.75" customHeight="1" x14ac:dyDescent="0.2">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row>
    <row r="389" spans="1:26" ht="15.75" customHeight="1" x14ac:dyDescent="0.2">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row>
    <row r="390" spans="1:26" ht="15.75" customHeight="1" x14ac:dyDescent="0.2">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row>
    <row r="391" spans="1:26" ht="15.75" customHeight="1" x14ac:dyDescent="0.2">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row>
    <row r="392" spans="1:26" ht="15.75" customHeight="1" x14ac:dyDescent="0.2">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row>
    <row r="393" spans="1:26" ht="15.75" customHeight="1" x14ac:dyDescent="0.2">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row>
    <row r="394" spans="1:26" ht="15.75" customHeight="1" x14ac:dyDescent="0.2">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row>
    <row r="395" spans="1:26" ht="15.75" customHeight="1" x14ac:dyDescent="0.2">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row>
    <row r="396" spans="1:26" ht="15.75" customHeight="1" x14ac:dyDescent="0.2">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row>
    <row r="397" spans="1:26" ht="15.75" customHeight="1" x14ac:dyDescent="0.2">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row>
    <row r="398" spans="1:26" ht="15.75" customHeight="1" x14ac:dyDescent="0.2">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row>
    <row r="399" spans="1:26" ht="15.75" customHeight="1" x14ac:dyDescent="0.2">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row>
    <row r="400" spans="1:26" ht="15.75" customHeight="1" x14ac:dyDescent="0.2">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row>
    <row r="401" spans="1:26" ht="15.75" customHeight="1" x14ac:dyDescent="0.2">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row>
    <row r="402" spans="1:26" ht="15.75" customHeight="1" x14ac:dyDescent="0.2">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row>
    <row r="403" spans="1:26" ht="15.75" customHeight="1" x14ac:dyDescent="0.2">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row>
    <row r="404" spans="1:26" ht="15.75" customHeight="1" x14ac:dyDescent="0.2">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row>
    <row r="405" spans="1:26" ht="15.75" customHeight="1" x14ac:dyDescent="0.2">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row>
    <row r="406" spans="1:26" ht="15.75" customHeight="1" x14ac:dyDescent="0.2">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row>
    <row r="407" spans="1:26" ht="15.75" customHeight="1" x14ac:dyDescent="0.2">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row>
    <row r="408" spans="1:26" ht="15.75" customHeight="1" x14ac:dyDescent="0.2">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row>
    <row r="409" spans="1:26" ht="15.75" customHeight="1" x14ac:dyDescent="0.2">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row>
    <row r="410" spans="1:26" ht="15.75" customHeight="1" x14ac:dyDescent="0.2">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row>
    <row r="411" spans="1:26" ht="15.75" customHeight="1" x14ac:dyDescent="0.2">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row>
    <row r="412" spans="1:26" ht="15.75" customHeight="1" x14ac:dyDescent="0.2">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row>
    <row r="413" spans="1:26" ht="15.75" customHeight="1" x14ac:dyDescent="0.2">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row>
    <row r="414" spans="1:26" ht="15.75" customHeight="1" x14ac:dyDescent="0.2">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row>
    <row r="415" spans="1:26" ht="15.75" customHeight="1" x14ac:dyDescent="0.2">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row>
    <row r="416" spans="1:26" ht="15.75" customHeight="1" x14ac:dyDescent="0.2">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row>
    <row r="417" spans="1:26" ht="15.75" customHeight="1" x14ac:dyDescent="0.2">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row>
    <row r="418" spans="1:26" ht="15.75" customHeight="1" x14ac:dyDescent="0.2">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row>
    <row r="419" spans="1:26" ht="15.75" customHeight="1" x14ac:dyDescent="0.2">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row>
    <row r="420" spans="1:26" ht="15.75" customHeight="1" x14ac:dyDescent="0.2">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row>
    <row r="421" spans="1:26" ht="15.75" customHeight="1" x14ac:dyDescent="0.2">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row>
    <row r="422" spans="1:26" ht="15.75" customHeight="1" x14ac:dyDescent="0.2">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row>
    <row r="423" spans="1:26" ht="15.75" customHeight="1" x14ac:dyDescent="0.2">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row>
    <row r="424" spans="1:26" ht="15.75" customHeight="1" x14ac:dyDescent="0.2">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row>
    <row r="425" spans="1:26" ht="15.75" customHeight="1" x14ac:dyDescent="0.2">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row>
    <row r="426" spans="1:26" ht="15.75" customHeight="1" x14ac:dyDescent="0.2">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row>
    <row r="427" spans="1:26" ht="15.75" customHeight="1" x14ac:dyDescent="0.2">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row>
    <row r="428" spans="1:26" ht="15.75" customHeight="1" x14ac:dyDescent="0.2">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row>
    <row r="429" spans="1:26" ht="15.75" customHeight="1" x14ac:dyDescent="0.2">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row>
    <row r="430" spans="1:26" ht="15.75" customHeight="1" x14ac:dyDescent="0.2">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row>
    <row r="431" spans="1:26" ht="15.75" customHeight="1" x14ac:dyDescent="0.2">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row>
    <row r="432" spans="1:26" ht="15.75" customHeight="1" x14ac:dyDescent="0.2">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row>
    <row r="433" spans="1:26" ht="15.75" customHeight="1" x14ac:dyDescent="0.2">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row>
    <row r="434" spans="1:26" ht="15.75" customHeight="1" x14ac:dyDescent="0.2">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row>
    <row r="435" spans="1:26" ht="15.75" customHeight="1" x14ac:dyDescent="0.2">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row>
    <row r="436" spans="1:26" ht="15.75" customHeight="1" x14ac:dyDescent="0.2">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row>
    <row r="437" spans="1:26" ht="15.75" customHeight="1" x14ac:dyDescent="0.2">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row>
    <row r="438" spans="1:26" ht="15.75" customHeight="1" x14ac:dyDescent="0.2">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row>
    <row r="439" spans="1:26" ht="15.75" customHeight="1" x14ac:dyDescent="0.2">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row>
    <row r="440" spans="1:26" ht="15.75" customHeight="1" x14ac:dyDescent="0.2">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row>
    <row r="441" spans="1:26" ht="15.75" customHeight="1" x14ac:dyDescent="0.2">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row>
    <row r="442" spans="1:26" ht="15.75" customHeight="1" x14ac:dyDescent="0.2">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row>
    <row r="443" spans="1:26" ht="15.75" customHeight="1" x14ac:dyDescent="0.2">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row>
    <row r="444" spans="1:26" ht="15.75" customHeight="1" x14ac:dyDescent="0.2">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row>
    <row r="445" spans="1:26" ht="15.75" customHeight="1" x14ac:dyDescent="0.2">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row>
    <row r="446" spans="1:26" ht="15.75" customHeight="1" x14ac:dyDescent="0.2">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row>
    <row r="447" spans="1:26" ht="15.75" customHeight="1" x14ac:dyDescent="0.2">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row>
    <row r="448" spans="1:26" ht="15.75" customHeight="1" x14ac:dyDescent="0.2">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row>
    <row r="449" spans="1:26" ht="15.75" customHeight="1" x14ac:dyDescent="0.2">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row>
    <row r="450" spans="1:26" ht="15.75" customHeight="1" x14ac:dyDescent="0.2">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row>
    <row r="451" spans="1:26" ht="15.75" customHeight="1" x14ac:dyDescent="0.2">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row>
    <row r="452" spans="1:26" ht="15.75" customHeight="1" x14ac:dyDescent="0.2">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row>
    <row r="453" spans="1:26" ht="15.75" customHeight="1" x14ac:dyDescent="0.2">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row>
    <row r="454" spans="1:26" ht="15.75" customHeight="1" x14ac:dyDescent="0.2">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row>
    <row r="455" spans="1:26" ht="15.75" customHeight="1" x14ac:dyDescent="0.2">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row>
    <row r="456" spans="1:26" ht="15.75" customHeight="1" x14ac:dyDescent="0.2">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row>
    <row r="457" spans="1:26" ht="15.75" customHeight="1" x14ac:dyDescent="0.2">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row>
    <row r="458" spans="1:26" ht="15.75" customHeight="1" x14ac:dyDescent="0.2">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row>
    <row r="459" spans="1:26" ht="15.75" customHeight="1" x14ac:dyDescent="0.2">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row>
    <row r="460" spans="1:26" ht="15.75" customHeight="1" x14ac:dyDescent="0.2">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row>
    <row r="461" spans="1:26" ht="15.75" customHeight="1" x14ac:dyDescent="0.2">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row>
    <row r="462" spans="1:26" ht="15.75" customHeight="1" x14ac:dyDescent="0.2">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row>
    <row r="463" spans="1:26" ht="15.75" customHeight="1" x14ac:dyDescent="0.2">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row>
    <row r="464" spans="1:26" ht="15.75" customHeight="1" x14ac:dyDescent="0.2">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row>
    <row r="465" spans="1:26" ht="15.75" customHeight="1" x14ac:dyDescent="0.2">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row>
    <row r="466" spans="1:26" ht="15.75" customHeight="1" x14ac:dyDescent="0.2">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row>
    <row r="467" spans="1:26" ht="15.75" customHeight="1" x14ac:dyDescent="0.2">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row>
    <row r="468" spans="1:26" ht="15.75" customHeight="1" x14ac:dyDescent="0.2">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row>
    <row r="469" spans="1:26" ht="15.75" customHeight="1" x14ac:dyDescent="0.2">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row>
    <row r="470" spans="1:26" ht="15.75" customHeight="1" x14ac:dyDescent="0.2">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row>
    <row r="471" spans="1:26" ht="15.75" customHeight="1" x14ac:dyDescent="0.2">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row>
    <row r="472" spans="1:26" ht="15.75" customHeight="1" x14ac:dyDescent="0.2">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row>
    <row r="473" spans="1:26" ht="15.75" customHeight="1" x14ac:dyDescent="0.2">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row>
    <row r="474" spans="1:26" ht="15.75" customHeight="1" x14ac:dyDescent="0.2">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row>
    <row r="475" spans="1:26" ht="15.75" customHeight="1" x14ac:dyDescent="0.2">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row>
    <row r="476" spans="1:26" ht="15.75" customHeight="1" x14ac:dyDescent="0.2">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row>
    <row r="477" spans="1:26" ht="15.75" customHeight="1" x14ac:dyDescent="0.2">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row>
    <row r="478" spans="1:26" ht="15.75" customHeight="1" x14ac:dyDescent="0.2">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row>
    <row r="479" spans="1:26" ht="15.75" customHeight="1" x14ac:dyDescent="0.2">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row>
    <row r="480" spans="1:26" ht="15.75" customHeight="1" x14ac:dyDescent="0.2">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row>
    <row r="481" spans="1:26" ht="15.75" customHeight="1" x14ac:dyDescent="0.2">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row>
    <row r="482" spans="1:26" ht="15.75" customHeight="1" x14ac:dyDescent="0.2">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row>
    <row r="483" spans="1:26" ht="15.75" customHeight="1" x14ac:dyDescent="0.2">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row>
    <row r="484" spans="1:26" ht="15.75" customHeight="1" x14ac:dyDescent="0.2">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row>
    <row r="485" spans="1:26" ht="15.75" customHeight="1" x14ac:dyDescent="0.2">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row>
    <row r="486" spans="1:26" ht="15.75" customHeight="1" x14ac:dyDescent="0.2">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row>
    <row r="487" spans="1:26" ht="15.75" customHeight="1" x14ac:dyDescent="0.2">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row>
    <row r="488" spans="1:26" ht="15.75" customHeight="1" x14ac:dyDescent="0.2">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row>
    <row r="489" spans="1:26" ht="15.75" customHeight="1" x14ac:dyDescent="0.2">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row>
    <row r="490" spans="1:26" ht="15.75" customHeight="1" x14ac:dyDescent="0.2">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row>
    <row r="491" spans="1:26" ht="15.75" customHeight="1" x14ac:dyDescent="0.2">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row>
    <row r="492" spans="1:26" ht="15.75" customHeight="1" x14ac:dyDescent="0.2">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row>
    <row r="493" spans="1:26" ht="15.75" customHeight="1" x14ac:dyDescent="0.2">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row>
    <row r="494" spans="1:26" ht="15.75" customHeight="1" x14ac:dyDescent="0.2">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row>
    <row r="495" spans="1:26" ht="15.75" customHeight="1" x14ac:dyDescent="0.2">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row>
    <row r="496" spans="1:26" ht="15.75" customHeight="1" x14ac:dyDescent="0.2">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row>
    <row r="497" spans="1:26" ht="15.75" customHeight="1" x14ac:dyDescent="0.2">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row>
    <row r="498" spans="1:26" ht="15.75" customHeight="1" x14ac:dyDescent="0.2">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row>
    <row r="499" spans="1:26" ht="15.75" customHeight="1" x14ac:dyDescent="0.2">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row>
    <row r="500" spans="1:26" ht="15.75" customHeight="1" x14ac:dyDescent="0.2">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row>
    <row r="501" spans="1:26" ht="15.75" customHeight="1" x14ac:dyDescent="0.2">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row>
    <row r="502" spans="1:26" ht="15.75" customHeight="1" x14ac:dyDescent="0.2">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row>
    <row r="503" spans="1:26" ht="15.75" customHeight="1" x14ac:dyDescent="0.2">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row>
    <row r="504" spans="1:26" ht="15.75" customHeight="1" x14ac:dyDescent="0.2">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row>
    <row r="505" spans="1:26" ht="15.75" customHeight="1" x14ac:dyDescent="0.2">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row>
    <row r="506" spans="1:26" ht="15.75" customHeight="1" x14ac:dyDescent="0.2">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row>
    <row r="507" spans="1:26" ht="15.75" customHeight="1" x14ac:dyDescent="0.2">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row>
    <row r="508" spans="1:26" ht="15.75" customHeight="1" x14ac:dyDescent="0.2">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row>
    <row r="509" spans="1:26" ht="15.75" customHeight="1" x14ac:dyDescent="0.2">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row>
    <row r="510" spans="1:26" ht="15.75" customHeight="1" x14ac:dyDescent="0.2">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row>
    <row r="511" spans="1:26" ht="15.75" customHeight="1" x14ac:dyDescent="0.2">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row>
    <row r="512" spans="1:26" ht="15.75" customHeight="1" x14ac:dyDescent="0.2">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row>
    <row r="513" spans="1:26" ht="15.75" customHeight="1" x14ac:dyDescent="0.2">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row>
    <row r="514" spans="1:26" ht="15.75" customHeight="1" x14ac:dyDescent="0.2">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row>
    <row r="515" spans="1:26" ht="15.75" customHeight="1" x14ac:dyDescent="0.2">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row>
    <row r="516" spans="1:26" ht="15.75" customHeight="1" x14ac:dyDescent="0.2">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row>
    <row r="517" spans="1:26" ht="15.75" customHeight="1" x14ac:dyDescent="0.2">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row>
    <row r="518" spans="1:26" ht="15.75" customHeight="1" x14ac:dyDescent="0.2">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row>
    <row r="519" spans="1:26" ht="15.75" customHeight="1" x14ac:dyDescent="0.2">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row>
    <row r="520" spans="1:26" ht="15.75" customHeight="1" x14ac:dyDescent="0.2">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row>
    <row r="521" spans="1:26" ht="15.75" customHeight="1" x14ac:dyDescent="0.2">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row>
    <row r="522" spans="1:26" ht="15.75" customHeight="1" x14ac:dyDescent="0.2">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row>
    <row r="523" spans="1:26" ht="15.75" customHeight="1" x14ac:dyDescent="0.2">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row>
    <row r="524" spans="1:26" ht="15.75" customHeight="1" x14ac:dyDescent="0.2">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row>
    <row r="525" spans="1:26" ht="15.75" customHeight="1" x14ac:dyDescent="0.2">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row>
    <row r="526" spans="1:26" ht="15.75" customHeight="1" x14ac:dyDescent="0.2">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row>
    <row r="527" spans="1:26" ht="15.75" customHeight="1" x14ac:dyDescent="0.2">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row>
    <row r="528" spans="1:26" ht="15.75" customHeight="1" x14ac:dyDescent="0.2">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row>
    <row r="529" spans="1:26" ht="15.75" customHeight="1" x14ac:dyDescent="0.2">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row>
    <row r="530" spans="1:26" ht="15.75" customHeight="1" x14ac:dyDescent="0.2">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row>
    <row r="531" spans="1:26" ht="15.75" customHeight="1" x14ac:dyDescent="0.2">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row>
    <row r="532" spans="1:26" ht="15.75" customHeight="1" x14ac:dyDescent="0.2">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row>
    <row r="533" spans="1:26" ht="15.75" customHeight="1" x14ac:dyDescent="0.2">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row>
    <row r="534" spans="1:26" ht="15.75" customHeight="1" x14ac:dyDescent="0.2">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row>
    <row r="535" spans="1:26" ht="15.75" customHeight="1" x14ac:dyDescent="0.2">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row>
    <row r="536" spans="1:26" ht="15.75" customHeight="1" x14ac:dyDescent="0.2">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row>
    <row r="537" spans="1:26" ht="15.75" customHeight="1" x14ac:dyDescent="0.2">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row>
    <row r="538" spans="1:26" ht="15.75" customHeight="1" x14ac:dyDescent="0.2">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row>
    <row r="539" spans="1:26" ht="15.75" customHeight="1" x14ac:dyDescent="0.2">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row>
    <row r="540" spans="1:26" ht="15.75" customHeight="1" x14ac:dyDescent="0.2">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row>
    <row r="541" spans="1:26" ht="15.75" customHeight="1" x14ac:dyDescent="0.2">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row>
    <row r="542" spans="1:26" ht="15.75" customHeight="1" x14ac:dyDescent="0.2">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row>
    <row r="543" spans="1:26" ht="15.75" customHeight="1" x14ac:dyDescent="0.2">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row>
    <row r="544" spans="1:26" ht="15.75" customHeight="1" x14ac:dyDescent="0.2">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row>
    <row r="545" spans="1:26" ht="15.75" customHeight="1" x14ac:dyDescent="0.2">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row>
    <row r="546" spans="1:26" ht="15.75" customHeight="1" x14ac:dyDescent="0.2">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row>
    <row r="547" spans="1:26" ht="15.75" customHeight="1" x14ac:dyDescent="0.2">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row>
    <row r="548" spans="1:26" ht="15.75" customHeight="1" x14ac:dyDescent="0.2">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row>
    <row r="549" spans="1:26" ht="15.75" customHeight="1" x14ac:dyDescent="0.2">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row>
    <row r="550" spans="1:26" ht="15.75" customHeight="1" x14ac:dyDescent="0.2">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row>
    <row r="551" spans="1:26" ht="15.75" customHeight="1" x14ac:dyDescent="0.2">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row>
    <row r="552" spans="1:26" ht="15.75" customHeight="1" x14ac:dyDescent="0.2">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row>
    <row r="553" spans="1:26" ht="15.75" customHeight="1" x14ac:dyDescent="0.2">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row>
    <row r="554" spans="1:26" ht="15.75" customHeight="1" x14ac:dyDescent="0.2">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row>
    <row r="555" spans="1:26" ht="15.75" customHeight="1" x14ac:dyDescent="0.2">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row>
    <row r="556" spans="1:26" ht="15.75" customHeight="1" x14ac:dyDescent="0.2">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row>
    <row r="557" spans="1:26" ht="15.75" customHeight="1" x14ac:dyDescent="0.2">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row>
    <row r="558" spans="1:26" ht="15.75" customHeight="1" x14ac:dyDescent="0.2">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row>
    <row r="559" spans="1:26" ht="15.75" customHeight="1" x14ac:dyDescent="0.2">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row>
    <row r="560" spans="1:26" ht="15.75" customHeight="1" x14ac:dyDescent="0.2">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row>
    <row r="561" spans="1:26" ht="15.75" customHeight="1" x14ac:dyDescent="0.2">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row>
    <row r="562" spans="1:26" ht="15.75" customHeight="1" x14ac:dyDescent="0.2">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row>
    <row r="563" spans="1:26" ht="15.75" customHeight="1" x14ac:dyDescent="0.2">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row>
    <row r="564" spans="1:26" ht="15.75" customHeight="1" x14ac:dyDescent="0.2">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row>
    <row r="565" spans="1:26" ht="15.75" customHeight="1" x14ac:dyDescent="0.2">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row>
    <row r="566" spans="1:26" ht="15.75" customHeight="1" x14ac:dyDescent="0.2">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row>
    <row r="567" spans="1:26" ht="15.75" customHeight="1" x14ac:dyDescent="0.2">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row>
    <row r="568" spans="1:26" ht="15.75" customHeight="1" x14ac:dyDescent="0.2">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row>
    <row r="569" spans="1:26" ht="15.75" customHeight="1" x14ac:dyDescent="0.2">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row>
    <row r="570" spans="1:26" ht="15.75" customHeight="1" x14ac:dyDescent="0.2">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row>
    <row r="571" spans="1:26" ht="15.75" customHeight="1" x14ac:dyDescent="0.2">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row>
    <row r="572" spans="1:26" ht="15.75" customHeight="1" x14ac:dyDescent="0.2">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row>
    <row r="573" spans="1:26" ht="15.75" customHeight="1" x14ac:dyDescent="0.2">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row>
    <row r="574" spans="1:26" ht="15.75" customHeight="1" x14ac:dyDescent="0.2">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row>
    <row r="575" spans="1:26" ht="15.75" customHeight="1" x14ac:dyDescent="0.2">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row>
    <row r="576" spans="1:26" ht="15.75" customHeight="1" x14ac:dyDescent="0.2">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row>
    <row r="577" spans="1:26" ht="15.75" customHeight="1" x14ac:dyDescent="0.2">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row>
    <row r="578" spans="1:26" ht="15.75" customHeight="1" x14ac:dyDescent="0.2">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row>
    <row r="579" spans="1:26" ht="15.75" customHeight="1" x14ac:dyDescent="0.2">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row>
    <row r="580" spans="1:26" ht="15.75" customHeight="1" x14ac:dyDescent="0.2">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row>
    <row r="581" spans="1:26" ht="15.75" customHeight="1" x14ac:dyDescent="0.2">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row>
    <row r="582" spans="1:26" ht="15.75" customHeight="1" x14ac:dyDescent="0.2">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row>
    <row r="583" spans="1:26" ht="15.75" customHeight="1" x14ac:dyDescent="0.2">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row>
    <row r="584" spans="1:26" ht="15.75" customHeight="1" x14ac:dyDescent="0.2">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row>
    <row r="585" spans="1:26" ht="15.75" customHeight="1" x14ac:dyDescent="0.2">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row>
    <row r="586" spans="1:26" ht="15.75" customHeight="1" x14ac:dyDescent="0.2">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row>
    <row r="587" spans="1:26" ht="15.75" customHeight="1" x14ac:dyDescent="0.2">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row>
    <row r="588" spans="1:26" ht="15.75" customHeight="1" x14ac:dyDescent="0.2">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row>
    <row r="589" spans="1:26" ht="15.75" customHeight="1" x14ac:dyDescent="0.2">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row>
    <row r="590" spans="1:26" ht="15.75" customHeight="1" x14ac:dyDescent="0.2">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row>
    <row r="591" spans="1:26" ht="15.75" customHeight="1" x14ac:dyDescent="0.2">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row>
    <row r="592" spans="1:26" ht="15.75" customHeight="1" x14ac:dyDescent="0.2">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row>
    <row r="593" spans="1:26" ht="15.75" customHeight="1" x14ac:dyDescent="0.2">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row>
    <row r="594" spans="1:26" ht="15.75" customHeight="1" x14ac:dyDescent="0.2">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row>
    <row r="595" spans="1:26" ht="15.75" customHeight="1" x14ac:dyDescent="0.2">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row>
    <row r="596" spans="1:26" ht="15.75" customHeight="1" x14ac:dyDescent="0.2">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row>
    <row r="597" spans="1:26" ht="15.75" customHeight="1" x14ac:dyDescent="0.2">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row>
    <row r="598" spans="1:26" ht="15.75" customHeight="1" x14ac:dyDescent="0.2">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row>
    <row r="599" spans="1:26" ht="15.75" customHeight="1" x14ac:dyDescent="0.2">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row>
    <row r="600" spans="1:26" ht="15.75" customHeight="1" x14ac:dyDescent="0.2">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row>
    <row r="601" spans="1:26" ht="15.75" customHeight="1" x14ac:dyDescent="0.2">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row>
    <row r="602" spans="1:26" ht="15.75" customHeight="1" x14ac:dyDescent="0.2">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row>
    <row r="603" spans="1:26" ht="15.75" customHeight="1" x14ac:dyDescent="0.2">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row>
    <row r="604" spans="1:26" ht="15.75" customHeight="1" x14ac:dyDescent="0.2">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row>
    <row r="605" spans="1:26" ht="15.75" customHeight="1" x14ac:dyDescent="0.2">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row>
    <row r="606" spans="1:26" ht="15.75" customHeight="1" x14ac:dyDescent="0.2">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row>
    <row r="607" spans="1:26" ht="15.75" customHeight="1" x14ac:dyDescent="0.2">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row>
    <row r="608" spans="1:26" ht="15.75" customHeight="1" x14ac:dyDescent="0.2">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row>
    <row r="609" spans="1:26" ht="15.75" customHeight="1" x14ac:dyDescent="0.2">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row>
    <row r="610" spans="1:26" ht="15.75" customHeight="1" x14ac:dyDescent="0.2">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row>
    <row r="611" spans="1:26" ht="15.75" customHeight="1" x14ac:dyDescent="0.2">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row>
    <row r="612" spans="1:26" ht="15.75" customHeight="1" x14ac:dyDescent="0.2">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row>
    <row r="613" spans="1:26" ht="15.75" customHeight="1" x14ac:dyDescent="0.2">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row>
    <row r="614" spans="1:26" ht="15.75" customHeight="1" x14ac:dyDescent="0.2">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row>
    <row r="615" spans="1:26" ht="15.75" customHeight="1" x14ac:dyDescent="0.2">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row>
    <row r="616" spans="1:26" ht="15.75" customHeight="1" x14ac:dyDescent="0.2">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row>
    <row r="617" spans="1:26" ht="15.75" customHeight="1" x14ac:dyDescent="0.2">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row>
    <row r="618" spans="1:26" ht="15.75" customHeight="1" x14ac:dyDescent="0.2">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row>
    <row r="619" spans="1:26" ht="15.75" customHeight="1" x14ac:dyDescent="0.2">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row>
    <row r="620" spans="1:26" ht="15.75" customHeight="1" x14ac:dyDescent="0.2">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row>
    <row r="621" spans="1:26" ht="15.75" customHeight="1" x14ac:dyDescent="0.2">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row>
    <row r="622" spans="1:26" ht="15.75" customHeight="1" x14ac:dyDescent="0.2">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row>
    <row r="623" spans="1:26" ht="15.75" customHeight="1" x14ac:dyDescent="0.2">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row>
    <row r="624" spans="1:26" ht="15.75" customHeight="1" x14ac:dyDescent="0.2">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row>
    <row r="625" spans="1:26" ht="15.75" customHeight="1" x14ac:dyDescent="0.2">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row>
    <row r="626" spans="1:26" ht="15.75" customHeight="1" x14ac:dyDescent="0.2">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row>
    <row r="627" spans="1:26" ht="15.75" customHeight="1" x14ac:dyDescent="0.2">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row>
    <row r="628" spans="1:26" ht="15.75" customHeight="1" x14ac:dyDescent="0.2">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row>
    <row r="629" spans="1:26" ht="15.75" customHeight="1" x14ac:dyDescent="0.2">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row>
    <row r="630" spans="1:26" ht="15.75" customHeight="1" x14ac:dyDescent="0.2">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row>
    <row r="631" spans="1:26" ht="15.75" customHeight="1" x14ac:dyDescent="0.2">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row>
    <row r="632" spans="1:26" ht="15.75" customHeight="1" x14ac:dyDescent="0.2">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row>
    <row r="633" spans="1:26" ht="15.75" customHeight="1" x14ac:dyDescent="0.2">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row>
    <row r="634" spans="1:26" ht="15.75" customHeight="1" x14ac:dyDescent="0.2">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row>
    <row r="635" spans="1:26" ht="15.75" customHeight="1" x14ac:dyDescent="0.2">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row>
    <row r="636" spans="1:26" ht="15.75" customHeight="1" x14ac:dyDescent="0.2">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row>
    <row r="637" spans="1:26" ht="15.75" customHeight="1" x14ac:dyDescent="0.2">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row>
    <row r="638" spans="1:26" ht="15.75" customHeight="1" x14ac:dyDescent="0.2">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row>
    <row r="639" spans="1:26" ht="15.75" customHeight="1" x14ac:dyDescent="0.2">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row>
    <row r="640" spans="1:26" ht="15.75" customHeight="1" x14ac:dyDescent="0.2">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row>
    <row r="641" spans="1:26" ht="15.75" customHeight="1" x14ac:dyDescent="0.2">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row>
    <row r="642" spans="1:26" ht="15.75" customHeight="1" x14ac:dyDescent="0.2">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row>
    <row r="643" spans="1:26" ht="15.75" customHeight="1" x14ac:dyDescent="0.2">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row>
    <row r="644" spans="1:26" ht="15.75" customHeight="1" x14ac:dyDescent="0.2">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row>
    <row r="645" spans="1:26" ht="15.75" customHeight="1" x14ac:dyDescent="0.2">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row>
    <row r="646" spans="1:26" ht="15.75" customHeight="1" x14ac:dyDescent="0.2">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row>
    <row r="647" spans="1:26" ht="15.75" customHeight="1" x14ac:dyDescent="0.2">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row>
    <row r="648" spans="1:26" ht="15.75" customHeight="1" x14ac:dyDescent="0.2">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row>
    <row r="649" spans="1:26" ht="15.75" customHeight="1" x14ac:dyDescent="0.2">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row>
    <row r="650" spans="1:26" ht="15.75" customHeight="1" x14ac:dyDescent="0.2">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row>
    <row r="651" spans="1:26" ht="15.75" customHeight="1" x14ac:dyDescent="0.2">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row>
    <row r="652" spans="1:26" ht="15.75" customHeight="1" x14ac:dyDescent="0.2">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row>
    <row r="653" spans="1:26" ht="15.75" customHeight="1" x14ac:dyDescent="0.2">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row>
    <row r="654" spans="1:26" ht="15.75" customHeight="1" x14ac:dyDescent="0.2">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row>
    <row r="655" spans="1:26" ht="15.75" customHeight="1" x14ac:dyDescent="0.2">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row>
    <row r="656" spans="1:26" ht="15.75" customHeight="1" x14ac:dyDescent="0.2">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row>
    <row r="657" spans="1:26" ht="15.75" customHeight="1" x14ac:dyDescent="0.2">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row>
    <row r="658" spans="1:26" ht="15.75" customHeight="1" x14ac:dyDescent="0.2">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row>
    <row r="659" spans="1:26" ht="15.75" customHeight="1" x14ac:dyDescent="0.2">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row>
    <row r="660" spans="1:26" ht="15.75" customHeight="1" x14ac:dyDescent="0.2">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row>
    <row r="661" spans="1:26" ht="15.75" customHeight="1" x14ac:dyDescent="0.2">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row>
    <row r="662" spans="1:26" ht="15.75" customHeight="1" x14ac:dyDescent="0.2">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row>
    <row r="663" spans="1:26" ht="15.75" customHeight="1" x14ac:dyDescent="0.2">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row>
    <row r="664" spans="1:26" ht="15.75" customHeight="1" x14ac:dyDescent="0.2">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row>
    <row r="665" spans="1:26" ht="15.75" customHeight="1" x14ac:dyDescent="0.2">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row>
    <row r="666" spans="1:26" ht="15.75" customHeight="1" x14ac:dyDescent="0.2">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row>
    <row r="667" spans="1:26" ht="15.75" customHeight="1" x14ac:dyDescent="0.2">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row>
    <row r="668" spans="1:26" ht="15.75" customHeight="1" x14ac:dyDescent="0.2">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row>
    <row r="669" spans="1:26" ht="15.75" customHeight="1" x14ac:dyDescent="0.2">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row>
    <row r="670" spans="1:26" ht="15.75" customHeight="1" x14ac:dyDescent="0.2">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row>
    <row r="671" spans="1:26" ht="15.75" customHeight="1" x14ac:dyDescent="0.2">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row>
    <row r="672" spans="1:26" ht="15.75" customHeight="1" x14ac:dyDescent="0.2">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row>
    <row r="673" spans="1:26" ht="15.75" customHeight="1" x14ac:dyDescent="0.2">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row>
    <row r="674" spans="1:26" ht="15.75" customHeight="1" x14ac:dyDescent="0.2">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row>
    <row r="675" spans="1:26" ht="15.75" customHeight="1" x14ac:dyDescent="0.2">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row>
    <row r="676" spans="1:26" ht="15.75" customHeight="1" x14ac:dyDescent="0.2">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row>
    <row r="677" spans="1:26" ht="15.75" customHeight="1" x14ac:dyDescent="0.2">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row>
    <row r="678" spans="1:26" ht="15.75" customHeight="1" x14ac:dyDescent="0.2">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row>
    <row r="679" spans="1:26" ht="15.75" customHeight="1" x14ac:dyDescent="0.2">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row>
    <row r="680" spans="1:26" ht="15.75" customHeight="1" x14ac:dyDescent="0.2">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row>
    <row r="681" spans="1:26" ht="15.75" customHeight="1" x14ac:dyDescent="0.2">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row>
    <row r="682" spans="1:26" ht="15.75" customHeight="1" x14ac:dyDescent="0.2">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row>
    <row r="683" spans="1:26" ht="15.75" customHeight="1" x14ac:dyDescent="0.2">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row>
    <row r="684" spans="1:26" ht="15.75" customHeight="1" x14ac:dyDescent="0.2">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row>
    <row r="685" spans="1:26" ht="15.75" customHeight="1" x14ac:dyDescent="0.2">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row>
    <row r="686" spans="1:26" ht="15.75" customHeight="1" x14ac:dyDescent="0.2">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row>
    <row r="687" spans="1:26" ht="15.75" customHeight="1" x14ac:dyDescent="0.2">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row>
    <row r="688" spans="1:26" ht="15.75" customHeight="1" x14ac:dyDescent="0.2">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row>
    <row r="689" spans="1:26" ht="15.75" customHeight="1" x14ac:dyDescent="0.2">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row>
    <row r="690" spans="1:26" ht="15.75" customHeight="1" x14ac:dyDescent="0.2">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row>
    <row r="691" spans="1:26" ht="15.75" customHeight="1" x14ac:dyDescent="0.2">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row>
    <row r="692" spans="1:26" ht="15.75" customHeight="1" x14ac:dyDescent="0.2">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row>
    <row r="693" spans="1:26" ht="15.75" customHeight="1" x14ac:dyDescent="0.2">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row>
    <row r="694" spans="1:26" ht="15.75" customHeight="1" x14ac:dyDescent="0.2">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row>
    <row r="695" spans="1:26" ht="15.75" customHeight="1" x14ac:dyDescent="0.2">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row>
    <row r="696" spans="1:26" ht="15.75" customHeight="1" x14ac:dyDescent="0.2">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row>
    <row r="697" spans="1:26" ht="15.75" customHeight="1" x14ac:dyDescent="0.2">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row>
    <row r="698" spans="1:26" ht="15.75" customHeight="1" x14ac:dyDescent="0.2">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row>
    <row r="699" spans="1:26" ht="15.75" customHeight="1" x14ac:dyDescent="0.2">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row>
    <row r="700" spans="1:26" ht="15.75" customHeight="1" x14ac:dyDescent="0.2">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row>
    <row r="701" spans="1:26" ht="15.75" customHeight="1" x14ac:dyDescent="0.2">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row>
    <row r="702" spans="1:26" ht="15.75" customHeight="1" x14ac:dyDescent="0.2">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row>
    <row r="703" spans="1:26" ht="15.75" customHeight="1" x14ac:dyDescent="0.2">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row>
    <row r="704" spans="1:26" ht="15.75" customHeight="1" x14ac:dyDescent="0.2">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row>
    <row r="705" spans="1:26" ht="15.75" customHeight="1" x14ac:dyDescent="0.2">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row>
    <row r="706" spans="1:26" ht="15.75" customHeight="1" x14ac:dyDescent="0.2">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row>
    <row r="707" spans="1:26" ht="15.75" customHeight="1" x14ac:dyDescent="0.2">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row>
    <row r="708" spans="1:26" ht="15.75" customHeight="1" x14ac:dyDescent="0.2">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row>
    <row r="709" spans="1:26" ht="15.75" customHeight="1" x14ac:dyDescent="0.2">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row>
    <row r="710" spans="1:26" ht="15.75" customHeight="1" x14ac:dyDescent="0.2">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row>
    <row r="711" spans="1:26" ht="15.75" customHeight="1" x14ac:dyDescent="0.2">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row>
    <row r="712" spans="1:26" ht="15.75" customHeight="1" x14ac:dyDescent="0.2">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row>
    <row r="713" spans="1:26" ht="15.75" customHeight="1" x14ac:dyDescent="0.2">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row>
    <row r="714" spans="1:26" ht="15.75" customHeight="1" x14ac:dyDescent="0.2">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row>
    <row r="715" spans="1:26" ht="15.75" customHeight="1" x14ac:dyDescent="0.2">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row>
    <row r="716" spans="1:26" ht="15.75" customHeight="1" x14ac:dyDescent="0.2">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row>
    <row r="717" spans="1:26" ht="15.75" customHeight="1" x14ac:dyDescent="0.2">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row>
    <row r="718" spans="1:26" ht="15.75" customHeight="1" x14ac:dyDescent="0.2">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row>
    <row r="719" spans="1:26" ht="15.75" customHeight="1" x14ac:dyDescent="0.2">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row>
    <row r="720" spans="1:26" ht="15.75" customHeight="1" x14ac:dyDescent="0.2">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row>
    <row r="721" spans="1:26" ht="15.75" customHeight="1" x14ac:dyDescent="0.2">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row>
    <row r="722" spans="1:26" ht="15.75" customHeight="1" x14ac:dyDescent="0.2">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row>
    <row r="723" spans="1:26" ht="15.75" customHeight="1" x14ac:dyDescent="0.2">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row>
    <row r="724" spans="1:26" ht="15.75" customHeight="1" x14ac:dyDescent="0.2">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row>
    <row r="725" spans="1:26" ht="15.75" customHeight="1" x14ac:dyDescent="0.2">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row>
    <row r="726" spans="1:26" ht="15.75" customHeight="1" x14ac:dyDescent="0.2">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row>
    <row r="727" spans="1:26" ht="15.75" customHeight="1" x14ac:dyDescent="0.2">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row>
    <row r="728" spans="1:26" ht="15.75" customHeight="1" x14ac:dyDescent="0.2">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row>
    <row r="729" spans="1:26" ht="15.75" customHeight="1" x14ac:dyDescent="0.2">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row>
    <row r="730" spans="1:26" ht="15.75" customHeight="1" x14ac:dyDescent="0.2">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row>
    <row r="731" spans="1:26" ht="15.75" customHeight="1" x14ac:dyDescent="0.2">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row>
    <row r="732" spans="1:26" ht="15.75" customHeight="1" x14ac:dyDescent="0.2">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row>
    <row r="733" spans="1:26" ht="15.75" customHeight="1" x14ac:dyDescent="0.2">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row>
    <row r="734" spans="1:26" ht="15.75" customHeight="1" x14ac:dyDescent="0.2">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row>
    <row r="735" spans="1:26" ht="15.75" customHeight="1" x14ac:dyDescent="0.2">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row>
    <row r="736" spans="1:26" ht="15.75" customHeight="1" x14ac:dyDescent="0.2">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row>
    <row r="737" spans="1:26" ht="15.75" customHeight="1" x14ac:dyDescent="0.2">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row>
    <row r="738" spans="1:26" ht="15.75" customHeight="1" x14ac:dyDescent="0.2">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row>
    <row r="739" spans="1:26" ht="15.75" customHeight="1" x14ac:dyDescent="0.2">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row>
    <row r="740" spans="1:26" ht="15.75" customHeight="1" x14ac:dyDescent="0.2">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row>
    <row r="741" spans="1:26" ht="15.75" customHeight="1" x14ac:dyDescent="0.2">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row>
    <row r="742" spans="1:26" ht="15.75" customHeight="1" x14ac:dyDescent="0.2">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row>
    <row r="743" spans="1:26" ht="15.75" customHeight="1" x14ac:dyDescent="0.2">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row>
    <row r="744" spans="1:26" ht="15.75" customHeight="1" x14ac:dyDescent="0.2">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row>
    <row r="745" spans="1:26" ht="15.75" customHeight="1" x14ac:dyDescent="0.2">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row>
    <row r="746" spans="1:26" ht="15.75" customHeight="1" x14ac:dyDescent="0.2">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row>
    <row r="747" spans="1:26" ht="15.75" customHeight="1" x14ac:dyDescent="0.2">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row>
    <row r="748" spans="1:26" ht="15.75" customHeight="1" x14ac:dyDescent="0.2">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row>
    <row r="749" spans="1:26" ht="15.75" customHeight="1" x14ac:dyDescent="0.2">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row>
    <row r="750" spans="1:26" ht="15.75" customHeight="1" x14ac:dyDescent="0.2">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row>
    <row r="751" spans="1:26" ht="15.75" customHeight="1" x14ac:dyDescent="0.2">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row>
    <row r="752" spans="1:26" ht="15.75" customHeight="1" x14ac:dyDescent="0.2">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row>
    <row r="753" spans="1:26" ht="15.75" customHeight="1" x14ac:dyDescent="0.2">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row>
    <row r="754" spans="1:26" ht="15.75" customHeight="1" x14ac:dyDescent="0.2">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row>
    <row r="755" spans="1:26" ht="15.75" customHeight="1" x14ac:dyDescent="0.2">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row>
    <row r="756" spans="1:26" ht="15.75" customHeight="1" x14ac:dyDescent="0.2">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row>
    <row r="757" spans="1:26" ht="15.75" customHeight="1" x14ac:dyDescent="0.2">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row>
    <row r="758" spans="1:26" ht="15.75" customHeight="1" x14ac:dyDescent="0.2">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row>
    <row r="759" spans="1:26" ht="15.75" customHeight="1" x14ac:dyDescent="0.2">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row>
    <row r="760" spans="1:26" ht="15.75" customHeight="1" x14ac:dyDescent="0.2">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row>
    <row r="761" spans="1:26" ht="15.75" customHeight="1" x14ac:dyDescent="0.2">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row>
    <row r="762" spans="1:26" ht="15.75" customHeight="1" x14ac:dyDescent="0.2">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row>
    <row r="763" spans="1:26" ht="15.75" customHeight="1" x14ac:dyDescent="0.2">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row>
    <row r="764" spans="1:26" ht="15.75" customHeight="1" x14ac:dyDescent="0.2">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row>
    <row r="765" spans="1:26" ht="15.75" customHeight="1" x14ac:dyDescent="0.2">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row>
    <row r="766" spans="1:26" ht="15.75" customHeight="1" x14ac:dyDescent="0.2">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row>
    <row r="767" spans="1:26" ht="15.75" customHeight="1" x14ac:dyDescent="0.2">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row>
    <row r="768" spans="1:26" ht="15.75" customHeight="1" x14ac:dyDescent="0.2">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row>
    <row r="769" spans="1:26" ht="15.75" customHeight="1" x14ac:dyDescent="0.2">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row>
    <row r="770" spans="1:26" ht="15.75" customHeight="1" x14ac:dyDescent="0.2">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row>
    <row r="771" spans="1:26" ht="15.75" customHeight="1" x14ac:dyDescent="0.2">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row>
    <row r="772" spans="1:26" ht="15.75" customHeight="1" x14ac:dyDescent="0.2">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row>
    <row r="773" spans="1:26" ht="15.75" customHeight="1" x14ac:dyDescent="0.2">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row>
    <row r="774" spans="1:26" ht="15.75" customHeight="1" x14ac:dyDescent="0.2">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row>
    <row r="775" spans="1:26" ht="15.75" customHeight="1" x14ac:dyDescent="0.2">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row>
    <row r="776" spans="1:26" ht="15.75" customHeight="1" x14ac:dyDescent="0.2">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row>
    <row r="777" spans="1:26" ht="15.75" customHeight="1" x14ac:dyDescent="0.2">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row>
    <row r="778" spans="1:26" ht="15.75" customHeight="1" x14ac:dyDescent="0.2">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row>
    <row r="779" spans="1:26" ht="15.75" customHeight="1" x14ac:dyDescent="0.2">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row>
    <row r="780" spans="1:26" ht="15.75" customHeight="1" x14ac:dyDescent="0.2">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row>
    <row r="781" spans="1:26" ht="15.75" customHeight="1" x14ac:dyDescent="0.2">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row>
    <row r="782" spans="1:26" ht="15.75" customHeight="1" x14ac:dyDescent="0.2">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row>
    <row r="783" spans="1:26" ht="15.75" customHeight="1" x14ac:dyDescent="0.2">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row>
    <row r="784" spans="1:26" ht="15.75" customHeight="1" x14ac:dyDescent="0.2">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row>
    <row r="785" spans="1:26" ht="15.75" customHeight="1" x14ac:dyDescent="0.2">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row>
    <row r="786" spans="1:26" ht="15.75" customHeight="1" x14ac:dyDescent="0.2">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row>
    <row r="787" spans="1:26" ht="15.75" customHeight="1" x14ac:dyDescent="0.2">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row>
    <row r="788" spans="1:26" ht="15.75" customHeight="1" x14ac:dyDescent="0.2">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row>
    <row r="789" spans="1:26" ht="15.75" customHeight="1" x14ac:dyDescent="0.2">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row>
    <row r="790" spans="1:26" ht="15.75" customHeight="1" x14ac:dyDescent="0.2">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row>
    <row r="791" spans="1:26" ht="15.75" customHeight="1" x14ac:dyDescent="0.2">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row>
    <row r="792" spans="1:26" ht="15.75" customHeight="1" x14ac:dyDescent="0.2">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row>
    <row r="793" spans="1:26" ht="15.75" customHeight="1" x14ac:dyDescent="0.2">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row>
    <row r="794" spans="1:26" ht="15.75" customHeight="1" x14ac:dyDescent="0.2">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row>
    <row r="795" spans="1:26" ht="15.75" customHeight="1" x14ac:dyDescent="0.2">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row>
    <row r="796" spans="1:26" ht="15.75" customHeight="1" x14ac:dyDescent="0.2">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row>
    <row r="797" spans="1:26" ht="15.75" customHeight="1" x14ac:dyDescent="0.2">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row>
    <row r="798" spans="1:26" ht="15.75" customHeight="1" x14ac:dyDescent="0.2">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row>
    <row r="799" spans="1:26" ht="15.75" customHeight="1" x14ac:dyDescent="0.2">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row>
    <row r="800" spans="1:26" ht="15.75" customHeight="1" x14ac:dyDescent="0.2">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row>
    <row r="801" spans="1:26" ht="15.75" customHeight="1" x14ac:dyDescent="0.2">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row>
    <row r="802" spans="1:26" ht="15.75" customHeight="1" x14ac:dyDescent="0.2">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row>
    <row r="803" spans="1:26" ht="15.75" customHeight="1" x14ac:dyDescent="0.2">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row>
    <row r="804" spans="1:26" ht="15.75" customHeight="1" x14ac:dyDescent="0.2">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row>
    <row r="805" spans="1:26" ht="15.75" customHeight="1" x14ac:dyDescent="0.2">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row>
    <row r="806" spans="1:26" ht="15.75" customHeight="1" x14ac:dyDescent="0.2">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row>
    <row r="807" spans="1:26" ht="15.75" customHeight="1" x14ac:dyDescent="0.2">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row>
    <row r="808" spans="1:26" ht="15.75" customHeight="1" x14ac:dyDescent="0.2">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row>
    <row r="809" spans="1:26" ht="15.75" customHeight="1" x14ac:dyDescent="0.2">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row>
    <row r="810" spans="1:26" ht="15.75" customHeight="1" x14ac:dyDescent="0.2">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row>
    <row r="811" spans="1:26" ht="15.75" customHeight="1" x14ac:dyDescent="0.2">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row>
    <row r="812" spans="1:26" ht="15.75" customHeight="1" x14ac:dyDescent="0.2">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row>
    <row r="813" spans="1:26" ht="15.75" customHeight="1" x14ac:dyDescent="0.2">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row>
    <row r="814" spans="1:26" ht="15.75" customHeight="1" x14ac:dyDescent="0.2">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row>
    <row r="815" spans="1:26" ht="15.75" customHeight="1" x14ac:dyDescent="0.2">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row>
    <row r="816" spans="1:26" ht="15.75" customHeight="1" x14ac:dyDescent="0.2">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row>
    <row r="817" spans="1:26" ht="15.75" customHeight="1" x14ac:dyDescent="0.2">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row>
    <row r="818" spans="1:26" ht="15.75" customHeight="1" x14ac:dyDescent="0.2">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row>
    <row r="819" spans="1:26" ht="15.75" customHeight="1" x14ac:dyDescent="0.2">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row>
    <row r="820" spans="1:26" ht="15.75" customHeight="1" x14ac:dyDescent="0.2">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row>
    <row r="821" spans="1:26" ht="15.75" customHeight="1" x14ac:dyDescent="0.2">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row>
    <row r="822" spans="1:26" ht="15.75" customHeight="1" x14ac:dyDescent="0.2">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row>
    <row r="823" spans="1:26" ht="15.75" customHeight="1" x14ac:dyDescent="0.2">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row>
    <row r="824" spans="1:26" ht="15.75" customHeight="1" x14ac:dyDescent="0.2">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row>
    <row r="825" spans="1:26" ht="15.75" customHeight="1" x14ac:dyDescent="0.2">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row>
    <row r="826" spans="1:26" ht="15.75" customHeight="1" x14ac:dyDescent="0.2">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row>
    <row r="827" spans="1:26" ht="15.75" customHeight="1" x14ac:dyDescent="0.2">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row>
    <row r="828" spans="1:26" ht="15.75" customHeight="1" x14ac:dyDescent="0.2">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row>
    <row r="829" spans="1:26" ht="15.75" customHeight="1" x14ac:dyDescent="0.2">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row>
    <row r="830" spans="1:26" ht="15.75" customHeight="1" x14ac:dyDescent="0.2">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row>
    <row r="831" spans="1:26" ht="15.75" customHeight="1" x14ac:dyDescent="0.2">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row>
    <row r="832" spans="1:26" ht="15.75" customHeight="1" x14ac:dyDescent="0.2">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row>
    <row r="833" spans="1:26" ht="15.75" customHeight="1" x14ac:dyDescent="0.2">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row>
    <row r="834" spans="1:26" ht="15.75" customHeight="1" x14ac:dyDescent="0.2">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row>
    <row r="835" spans="1:26" ht="15.75" customHeight="1" x14ac:dyDescent="0.2">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row>
    <row r="836" spans="1:26" ht="15.75" customHeight="1" x14ac:dyDescent="0.2">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row>
    <row r="837" spans="1:26" ht="15.75" customHeight="1" x14ac:dyDescent="0.2">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row>
    <row r="838" spans="1:26" ht="15.75" customHeight="1" x14ac:dyDescent="0.2">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row>
    <row r="839" spans="1:26" ht="15.75" customHeight="1" x14ac:dyDescent="0.2">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row>
    <row r="840" spans="1:26" ht="15.75" customHeight="1" x14ac:dyDescent="0.2">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row>
    <row r="841" spans="1:26" ht="15.75" customHeight="1" x14ac:dyDescent="0.2">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row>
    <row r="842" spans="1:26" ht="15.75" customHeight="1" x14ac:dyDescent="0.2">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row>
    <row r="843" spans="1:26" ht="15.75" customHeight="1" x14ac:dyDescent="0.2">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row>
    <row r="844" spans="1:26" ht="15.75" customHeight="1" x14ac:dyDescent="0.2">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row>
    <row r="845" spans="1:26" ht="15.75" customHeight="1" x14ac:dyDescent="0.2">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row>
    <row r="846" spans="1:26" ht="15.75" customHeight="1" x14ac:dyDescent="0.2">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row>
    <row r="847" spans="1:26" ht="15.75" customHeight="1" x14ac:dyDescent="0.2">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row>
    <row r="848" spans="1:26" ht="15.75" customHeight="1" x14ac:dyDescent="0.2">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row>
    <row r="849" spans="1:26" ht="15.75" customHeight="1" x14ac:dyDescent="0.2">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row>
    <row r="850" spans="1:26" ht="15.75" customHeight="1" x14ac:dyDescent="0.2">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row>
    <row r="851" spans="1:26" ht="15.75" customHeight="1" x14ac:dyDescent="0.2">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row>
    <row r="852" spans="1:26" ht="15.75" customHeight="1" x14ac:dyDescent="0.2">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row>
    <row r="853" spans="1:26" ht="15.75" customHeight="1" x14ac:dyDescent="0.2">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row>
    <row r="854" spans="1:26" ht="15.75" customHeight="1" x14ac:dyDescent="0.2">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row>
    <row r="855" spans="1:26" ht="15.75" customHeight="1" x14ac:dyDescent="0.2">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row>
    <row r="856" spans="1:26" ht="15.75" customHeight="1" x14ac:dyDescent="0.2">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row>
    <row r="857" spans="1:26" ht="15.75" customHeight="1" x14ac:dyDescent="0.2">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row>
    <row r="858" spans="1:26" ht="15.75" customHeight="1" x14ac:dyDescent="0.2">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row>
    <row r="859" spans="1:26" ht="15.75" customHeight="1" x14ac:dyDescent="0.2">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row>
    <row r="860" spans="1:26" ht="15.75" customHeight="1" x14ac:dyDescent="0.2">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row>
    <row r="861" spans="1:26" ht="15.75" customHeight="1" x14ac:dyDescent="0.2">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row>
    <row r="862" spans="1:26" ht="15.75" customHeight="1" x14ac:dyDescent="0.2">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row>
    <row r="863" spans="1:26" ht="15.75" customHeight="1" x14ac:dyDescent="0.2">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row>
    <row r="864" spans="1:26" ht="15.75" customHeight="1" x14ac:dyDescent="0.2">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row>
    <row r="865" spans="1:26" ht="15.75" customHeight="1" x14ac:dyDescent="0.2">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row>
    <row r="866" spans="1:26" ht="15.75" customHeight="1" x14ac:dyDescent="0.2">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row>
    <row r="867" spans="1:26" ht="15.75" customHeight="1" x14ac:dyDescent="0.2">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row>
    <row r="868" spans="1:26" ht="15.75" customHeight="1" x14ac:dyDescent="0.2">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row>
    <row r="869" spans="1:26" ht="15.75" customHeight="1" x14ac:dyDescent="0.2">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row>
    <row r="870" spans="1:26" ht="15.75" customHeight="1" x14ac:dyDescent="0.2">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row>
    <row r="871" spans="1:26" ht="15.75" customHeight="1" x14ac:dyDescent="0.2">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row>
    <row r="872" spans="1:26" ht="15.75" customHeight="1" x14ac:dyDescent="0.2">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row>
    <row r="873" spans="1:26" ht="15.75" customHeight="1" x14ac:dyDescent="0.2">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row>
    <row r="874" spans="1:26" ht="15.75" customHeight="1" x14ac:dyDescent="0.2">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row>
    <row r="875" spans="1:26" ht="15.75" customHeight="1" x14ac:dyDescent="0.2">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row>
    <row r="876" spans="1:26" ht="15.75" customHeight="1" x14ac:dyDescent="0.2">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row>
    <row r="877" spans="1:26" ht="15.75" customHeight="1" x14ac:dyDescent="0.2">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row>
    <row r="878" spans="1:26" ht="15.75" customHeight="1" x14ac:dyDescent="0.2">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row>
    <row r="879" spans="1:26" ht="15.75" customHeight="1" x14ac:dyDescent="0.2">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row>
    <row r="880" spans="1:26" ht="15.75" customHeight="1" x14ac:dyDescent="0.2">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row>
    <row r="881" spans="1:26" ht="15.75" customHeight="1" x14ac:dyDescent="0.2">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row>
    <row r="882" spans="1:26" ht="15.75" customHeight="1" x14ac:dyDescent="0.2">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row>
    <row r="883" spans="1:26" ht="15.75" customHeight="1" x14ac:dyDescent="0.2">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row>
    <row r="884" spans="1:26" ht="15.75" customHeight="1" x14ac:dyDescent="0.2">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row>
    <row r="885" spans="1:26" ht="15.75" customHeight="1" x14ac:dyDescent="0.2">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row>
    <row r="886" spans="1:26" ht="15.75" customHeight="1" x14ac:dyDescent="0.2">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row>
    <row r="887" spans="1:26" ht="15.75" customHeight="1" x14ac:dyDescent="0.2">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row>
    <row r="888" spans="1:26" ht="15.75" customHeight="1" x14ac:dyDescent="0.2">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row>
    <row r="889" spans="1:26" ht="15.75" customHeight="1" x14ac:dyDescent="0.2">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row>
    <row r="890" spans="1:26" ht="15.75" customHeight="1" x14ac:dyDescent="0.2">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row>
    <row r="891" spans="1:26" ht="15.75" customHeight="1" x14ac:dyDescent="0.2">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row>
    <row r="892" spans="1:26" ht="15.75" customHeight="1" x14ac:dyDescent="0.2">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row>
    <row r="893" spans="1:26" ht="15.75" customHeight="1" x14ac:dyDescent="0.2">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row>
    <row r="894" spans="1:26" ht="15.75" customHeight="1" x14ac:dyDescent="0.2">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row>
    <row r="895" spans="1:26" ht="15.75" customHeight="1" x14ac:dyDescent="0.2">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row>
    <row r="896" spans="1:26" ht="15.75" customHeight="1" x14ac:dyDescent="0.2">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row>
    <row r="897" spans="1:26" ht="15.75" customHeight="1" x14ac:dyDescent="0.2">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row>
    <row r="898" spans="1:26" ht="15.75" customHeight="1" x14ac:dyDescent="0.2">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row>
    <row r="899" spans="1:26" ht="15.75" customHeight="1" x14ac:dyDescent="0.2">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row>
    <row r="900" spans="1:26" ht="15.75" customHeight="1" x14ac:dyDescent="0.2">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row>
    <row r="901" spans="1:26" ht="15.75" customHeight="1" x14ac:dyDescent="0.2">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row>
    <row r="902" spans="1:26" ht="15.75" customHeight="1" x14ac:dyDescent="0.2">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row>
    <row r="903" spans="1:26" ht="15.75" customHeight="1" x14ac:dyDescent="0.2">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row>
    <row r="904" spans="1:26" ht="15.75" customHeight="1" x14ac:dyDescent="0.2">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row>
    <row r="905" spans="1:26" ht="15.75" customHeight="1" x14ac:dyDescent="0.2">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row>
    <row r="906" spans="1:26" ht="15.75" customHeight="1" x14ac:dyDescent="0.2">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row>
    <row r="907" spans="1:26" ht="15.75" customHeight="1" x14ac:dyDescent="0.2">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row>
    <row r="908" spans="1:26" ht="15.75" customHeight="1" x14ac:dyDescent="0.2">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row>
    <row r="909" spans="1:26" ht="15.75" customHeight="1" x14ac:dyDescent="0.2">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row>
    <row r="910" spans="1:26" ht="15.75" customHeight="1" x14ac:dyDescent="0.2">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row>
    <row r="911" spans="1:26" ht="15.75" customHeight="1" x14ac:dyDescent="0.2">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row>
    <row r="912" spans="1:26" ht="15.75" customHeight="1" x14ac:dyDescent="0.2">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row>
    <row r="913" spans="1:26" ht="15.75" customHeight="1" x14ac:dyDescent="0.2">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row>
    <row r="914" spans="1:26" ht="15.75" customHeight="1" x14ac:dyDescent="0.2">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row>
    <row r="915" spans="1:26" ht="15.75" customHeight="1" x14ac:dyDescent="0.2">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row>
    <row r="916" spans="1:26" ht="15.75" customHeight="1" x14ac:dyDescent="0.2">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row>
    <row r="917" spans="1:26" ht="15.75" customHeight="1" x14ac:dyDescent="0.2">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row>
    <row r="918" spans="1:26" ht="15.75" customHeight="1" x14ac:dyDescent="0.2">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row>
    <row r="919" spans="1:26" ht="15.75" customHeight="1" x14ac:dyDescent="0.2">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row>
    <row r="920" spans="1:26" ht="15.75" customHeight="1" x14ac:dyDescent="0.2">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row>
    <row r="921" spans="1:26" ht="15.75" customHeight="1" x14ac:dyDescent="0.2">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row>
    <row r="922" spans="1:26" ht="15.75" customHeight="1" x14ac:dyDescent="0.2">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row>
    <row r="923" spans="1:26" ht="15.75" customHeight="1" x14ac:dyDescent="0.2">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row>
    <row r="924" spans="1:26" ht="15.75" customHeight="1" x14ac:dyDescent="0.2">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row>
    <row r="925" spans="1:26" ht="15.75" customHeight="1" x14ac:dyDescent="0.2">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row>
    <row r="926" spans="1:26" ht="15.75" customHeight="1" x14ac:dyDescent="0.2">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row>
    <row r="927" spans="1:26" ht="15.75" customHeight="1" x14ac:dyDescent="0.2">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row>
    <row r="928" spans="1:26" ht="15.75" customHeight="1" x14ac:dyDescent="0.2">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row>
    <row r="929" spans="1:26" ht="15.75" customHeight="1" x14ac:dyDescent="0.2">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row>
    <row r="930" spans="1:26" ht="15.75" customHeight="1" x14ac:dyDescent="0.2">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row>
    <row r="931" spans="1:26" ht="15.75" customHeight="1" x14ac:dyDescent="0.2">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row>
    <row r="932" spans="1:26" ht="15.75" customHeight="1" x14ac:dyDescent="0.2">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row>
    <row r="933" spans="1:26" ht="15.75" customHeight="1" x14ac:dyDescent="0.2">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row>
    <row r="934" spans="1:26" ht="15.75" customHeight="1" x14ac:dyDescent="0.2">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row>
    <row r="935" spans="1:26" ht="15.75" customHeight="1" x14ac:dyDescent="0.2">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row>
    <row r="936" spans="1:26" ht="15.75" customHeight="1" x14ac:dyDescent="0.2">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row>
    <row r="937" spans="1:26" ht="15.75" customHeight="1" x14ac:dyDescent="0.2">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row>
    <row r="938" spans="1:26" ht="15.75" customHeight="1" x14ac:dyDescent="0.2">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row>
    <row r="939" spans="1:26" ht="15.75" customHeight="1" x14ac:dyDescent="0.2">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row>
    <row r="940" spans="1:26" ht="15.75" customHeight="1" x14ac:dyDescent="0.2">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row>
    <row r="941" spans="1:26" ht="15.75" customHeight="1" x14ac:dyDescent="0.2">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row>
    <row r="942" spans="1:26" ht="15.75" customHeight="1" x14ac:dyDescent="0.2">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row>
    <row r="943" spans="1:26" ht="15.75" customHeight="1" x14ac:dyDescent="0.2">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row>
    <row r="944" spans="1:26" ht="15.75" customHeight="1" x14ac:dyDescent="0.2">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row>
    <row r="945" spans="1:26" ht="15.75" customHeight="1" x14ac:dyDescent="0.2">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row>
    <row r="946" spans="1:26" ht="15.75" customHeight="1" x14ac:dyDescent="0.2">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row>
    <row r="947" spans="1:26" ht="15.75" customHeight="1" x14ac:dyDescent="0.2">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row>
    <row r="948" spans="1:26" ht="15.75" customHeight="1" x14ac:dyDescent="0.2">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row>
    <row r="949" spans="1:26" ht="15.75" customHeight="1" x14ac:dyDescent="0.2">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row>
    <row r="950" spans="1:26" ht="15.75" customHeight="1" x14ac:dyDescent="0.2">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row>
    <row r="951" spans="1:26" ht="15.75" customHeight="1" x14ac:dyDescent="0.2">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row>
    <row r="952" spans="1:26" ht="15.75" customHeight="1" x14ac:dyDescent="0.2">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row>
    <row r="953" spans="1:26" ht="15.75" customHeight="1" x14ac:dyDescent="0.2">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row>
    <row r="954" spans="1:26" ht="15.75" customHeight="1" x14ac:dyDescent="0.2">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row>
    <row r="955" spans="1:26" ht="15.75" customHeight="1" x14ac:dyDescent="0.2">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row>
    <row r="956" spans="1:26" ht="15.75" customHeight="1" x14ac:dyDescent="0.2">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row>
    <row r="957" spans="1:26" ht="15.75" customHeight="1" x14ac:dyDescent="0.2">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row>
    <row r="958" spans="1:26" ht="15.75" customHeight="1" x14ac:dyDescent="0.2">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row>
    <row r="959" spans="1:26" ht="15.75" customHeight="1" x14ac:dyDescent="0.2">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row>
    <row r="960" spans="1:26" ht="15.75" customHeight="1" x14ac:dyDescent="0.2">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row>
    <row r="961" spans="1:26" ht="15.75" customHeight="1" x14ac:dyDescent="0.2">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row>
    <row r="962" spans="1:26" ht="15.75" customHeight="1" x14ac:dyDescent="0.2">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row>
    <row r="963" spans="1:26" ht="15.75" customHeight="1" x14ac:dyDescent="0.2">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row>
    <row r="964" spans="1:26" ht="15.75" customHeight="1" x14ac:dyDescent="0.2">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row>
    <row r="965" spans="1:26" ht="15.75" customHeight="1" x14ac:dyDescent="0.2">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row>
    <row r="966" spans="1:26" ht="15.75" customHeight="1" x14ac:dyDescent="0.2">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row>
    <row r="967" spans="1:26" ht="15.75" customHeight="1" x14ac:dyDescent="0.2">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row>
    <row r="968" spans="1:26" ht="15.75" customHeight="1" x14ac:dyDescent="0.2">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row>
    <row r="969" spans="1:26" ht="15.75" customHeight="1" x14ac:dyDescent="0.2">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row>
    <row r="970" spans="1:26" ht="15.75" customHeight="1" x14ac:dyDescent="0.2">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row>
    <row r="971" spans="1:26" ht="15.75" customHeight="1" x14ac:dyDescent="0.2">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row>
    <row r="972" spans="1:26" ht="15.75" customHeight="1" x14ac:dyDescent="0.2">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row>
    <row r="973" spans="1:26" ht="15.75" customHeight="1" x14ac:dyDescent="0.2">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row>
    <row r="974" spans="1:26" ht="15.75" customHeight="1" x14ac:dyDescent="0.2">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row>
    <row r="975" spans="1:26" ht="15.75" customHeight="1" x14ac:dyDescent="0.2">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row>
    <row r="976" spans="1:26" ht="15.75" customHeight="1" x14ac:dyDescent="0.2">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row>
    <row r="977" spans="1:26" ht="15.75" customHeight="1" x14ac:dyDescent="0.2">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row>
    <row r="978" spans="1:26" ht="15.75" customHeight="1" x14ac:dyDescent="0.2">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row>
    <row r="979" spans="1:26" ht="15.75" customHeight="1" x14ac:dyDescent="0.2">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row>
    <row r="980" spans="1:26" ht="15.75" customHeight="1" x14ac:dyDescent="0.2">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row>
    <row r="981" spans="1:26" ht="15.75" customHeight="1" x14ac:dyDescent="0.2">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row>
    <row r="982" spans="1:26" ht="15.75" customHeight="1" x14ac:dyDescent="0.2">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row>
    <row r="983" spans="1:26" ht="15.75" customHeight="1" x14ac:dyDescent="0.2">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row>
    <row r="984" spans="1:26" ht="15.75" customHeight="1" x14ac:dyDescent="0.2">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row>
    <row r="985" spans="1:26" ht="15.75" customHeight="1" x14ac:dyDescent="0.2">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row>
    <row r="986" spans="1:26" ht="15.75" customHeight="1" x14ac:dyDescent="0.2">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row>
    <row r="987" spans="1:26" ht="15.75" customHeight="1" x14ac:dyDescent="0.2">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row>
    <row r="988" spans="1:26" ht="15.75" customHeight="1" x14ac:dyDescent="0.2">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row>
    <row r="989" spans="1:26" ht="15.75" customHeight="1" x14ac:dyDescent="0.2">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row>
    <row r="990" spans="1:26" ht="15.75" customHeight="1" x14ac:dyDescent="0.2">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row>
    <row r="991" spans="1:26" ht="15.75" customHeight="1" x14ac:dyDescent="0.2">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row>
    <row r="992" spans="1:26" ht="15.75" customHeight="1" x14ac:dyDescent="0.2">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row>
    <row r="993" spans="1:26" ht="15.75" customHeight="1" x14ac:dyDescent="0.2">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row>
    <row r="994" spans="1:26" ht="15.75" customHeight="1" x14ac:dyDescent="0.2">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row>
    <row r="995" spans="1:26" ht="15.75" customHeight="1" x14ac:dyDescent="0.2">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row>
    <row r="996" spans="1:26" ht="15.75" customHeight="1" x14ac:dyDescent="0.2">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row>
    <row r="997" spans="1:26" ht="15.75" customHeight="1" x14ac:dyDescent="0.2">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row>
    <row r="998" spans="1:26" ht="15.75" customHeight="1" x14ac:dyDescent="0.2">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row>
    <row r="999" spans="1:26" ht="15.75" customHeight="1" x14ac:dyDescent="0.2">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row>
    <row r="1000" spans="1:26" ht="15.75" customHeight="1" x14ac:dyDescent="0.2">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row>
  </sheetData>
  <mergeCells count="1">
    <mergeCell ref="A19:C19"/>
  </mergeCells>
  <hyperlinks>
    <hyperlink ref="G21" location="'Privacy Analyst Evaluation'!A47" display="Jump to General Privacy" xr:uid="{00000000-0004-0000-0A00-000000000000}"/>
    <hyperlink ref="F46" location="'Privacy Analyst Evaluation'!A1" display="Back to Scorecard" xr:uid="{00000000-0004-0000-0A00-000001000000}"/>
    <hyperlink ref="F52" location="'Privacy Analyst Evaluation'!A1" display="Back to Scorecard" xr:uid="{00000000-0004-0000-0A00-000002000000}"/>
    <hyperlink ref="F57" location="'Privacy Analyst Evaluation'!A1" display="Back to Scorecard" xr:uid="{00000000-0004-0000-0A00-000003000000}"/>
    <hyperlink ref="F61" location="'Privacy Analyst Evaluation'!A1" display="Back to Scorecard" xr:uid="{00000000-0004-0000-0A00-000004000000}"/>
    <hyperlink ref="F64" location="'Privacy Analyst Evaluation'!A1" display="Back to Scorecard" xr:uid="{00000000-0004-0000-0A00-000005000000}"/>
    <hyperlink ref="F67" location="'Privacy Analyst Evaluation'!A1" display="Back to Scorecard" xr:uid="{00000000-0004-0000-0A00-000006000000}"/>
    <hyperlink ref="F76" location="'Privacy Analyst Evaluation'!A1" display="Back to Scorecard" xr:uid="{00000000-0004-0000-0A00-000007000000}"/>
    <hyperlink ref="F90" location="'Privacy Analyst Evaluation'!A1" display="Back to Scorecard" xr:uid="{00000000-0004-0000-0A00-000008000000}"/>
    <hyperlink ref="F96" location="'Privacy Analyst Evaluation'!A1" display="Back to Scorecard" xr:uid="{00000000-0004-0000-0A00-000009000000}"/>
    <hyperlink ref="F112" location="'Privacy Analyst Evaluation'!A1" display="Back to Scorecard" xr:uid="{00000000-0004-0000-0A00-00000A000000}"/>
    <hyperlink ref="F125" location="'Privacy Analyst Evaluation'!A1" display="Back to Scorecard" xr:uid="{00000000-0004-0000-0A00-00000B000000}"/>
    <hyperlink ref="F130" location="'Privacy Analyst Evaluation'!A1" display="Back to Scorecard" xr:uid="{00000000-0004-0000-0A00-00000C000000}"/>
    <hyperlink ref="F135" location="'Privacy Analyst Evaluation'!A1" display="Back to Scorecard" xr:uid="{00000000-0004-0000-0A00-00000D000000}"/>
    <hyperlink ref="F142" location="'Privacy Analyst Evaluation'!A1" display="Back to Scorecard" xr:uid="{00000000-0004-0000-0A00-00000E000000}"/>
    <hyperlink ref="F145" location="'Privacy Analyst Evaluation'!A1" display="Back to Scorecard" xr:uid="{00000000-0004-0000-0A00-00000F000000}"/>
    <hyperlink ref="F150" location="'Privacy Analyst Evaluation'!A1" display="Back to Scorecard" xr:uid="{00000000-0004-0000-0A00-000010000000}"/>
    <hyperlink ref="F160" location="'Privacy Analyst Evaluation'!A1" display="Back to Scorecard" xr:uid="{00000000-0004-0000-0A00-000011000000}"/>
    <hyperlink ref="F164" location="'Privacy Analyst Evaluation'!A1" display="Back to Scorecard" xr:uid="{00000000-0004-0000-0A00-000012000000}"/>
    <hyperlink ref="F170" location="'Privacy Analyst Evaluation'!A1" display="Back to Scorecard" xr:uid="{00000000-0004-0000-0A00-000013000000}"/>
    <hyperlink ref="F173" location="'Privacy Analyst Evaluation'!A1" display="Back to Scorecard" xr:uid="{00000000-0004-0000-0A00-000014000000}"/>
    <hyperlink ref="F189" location="'Privacy Analyst Evaluation'!A1" display="Back to Scorecard" xr:uid="{00000000-0004-0000-0A00-000015000000}"/>
    <hyperlink ref="F192" location="'Privacy Analyst Evaluation'!A1" display="Back to Scorecard" xr:uid="{00000000-0004-0000-0A00-000016000000}"/>
    <hyperlink ref="F199" location="'Privacy Analyst Evaluation'!A1" display="Back to Scorecard" xr:uid="{00000000-0004-0000-0A00-000017000000}"/>
    <hyperlink ref="F207" location="'Privacy Analyst Evaluation'!A1" display="Back to Scorecard" xr:uid="{00000000-0004-0000-0A00-000018000000}"/>
    <hyperlink ref="F212" location="'Privacy Analyst Evaluation'!A1" display="Back to Scorecard" xr:uid="{00000000-0004-0000-0A00-000019000000}"/>
    <hyperlink ref="F217" location="'Privacy Analyst Evaluation'!A1" display="Back to Scorecard" xr:uid="{00000000-0004-0000-0A00-00001A000000}"/>
    <hyperlink ref="F247" location="'Privacy Analyst Evaluation'!A1" display="Back to Scorecard" xr:uid="{00000000-0004-0000-0A00-00001B000000}"/>
  </hyperlinks>
  <pageMargins left="0.7" right="0.7" top="0.75" bottom="0.75" header="0" footer="0"/>
  <pageSetup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0A00-000000000000}">
          <x14:formula1>
            <xm:f>'Auto Responses'!$J$7:$J$8</xm:f>
          </x14:formula1>
          <xm:sqref>H47:H51 H53:H56 H58:H60 H62:H63 H65:H66 H68:H75 H77:H89 H91:H95 H97:H111 H113:H120</xm:sqref>
        </x14:dataValidation>
        <x14:dataValidation type="list" allowBlank="1" showErrorMessage="1" xr:uid="{00000000-0002-0000-0A00-000001000000}">
          <x14:formula1>
            <xm:f>'Auto Responses'!$J$11:$J$14</xm:f>
          </x14:formula1>
          <xm:sqref>J47:J51 J53:J56 J58:J60 J62:J63 J65:J66 J68:J75 J77:J89 J91:J95 J97:J111 J113:J120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ECCA0"/>
  </sheetPr>
  <dimension ref="A1:Z1000"/>
  <sheetViews>
    <sheetView topLeftCell="A2" workbookViewId="0"/>
  </sheetViews>
  <sheetFormatPr defaultColWidth="9.19921875" defaultRowHeight="15" customHeight="1" x14ac:dyDescent="0.2"/>
  <cols>
    <col min="1" max="1" width="11.09765625" customWidth="1"/>
    <col min="2" max="2" width="57.796875" customWidth="1"/>
    <col min="3" max="3" width="71.09765625" customWidth="1"/>
    <col min="4" max="4" width="80.296875" customWidth="1"/>
    <col min="5" max="5" width="6.69921875" customWidth="1"/>
    <col min="6" max="6" width="8.5" hidden="1" customWidth="1"/>
    <col min="7" max="26" width="8.5" customWidth="1"/>
  </cols>
  <sheetData>
    <row r="1" spans="1:26" ht="180" hidden="1" x14ac:dyDescent="0.2">
      <c r="A1" s="58" t="s">
        <v>655</v>
      </c>
      <c r="B1" s="2"/>
      <c r="C1" s="3"/>
      <c r="D1" s="4"/>
      <c r="E1" s="58"/>
      <c r="F1" s="58"/>
      <c r="G1" s="58"/>
      <c r="H1" s="58"/>
      <c r="I1" s="58"/>
      <c r="J1" s="58"/>
      <c r="K1" s="58"/>
      <c r="L1" s="58"/>
      <c r="M1" s="58"/>
      <c r="N1" s="58"/>
      <c r="O1" s="58"/>
      <c r="P1" s="58"/>
      <c r="Q1" s="58"/>
      <c r="R1" s="58"/>
      <c r="S1" s="58"/>
      <c r="T1" s="58"/>
      <c r="U1" s="58"/>
      <c r="V1" s="58"/>
      <c r="W1" s="58"/>
      <c r="X1" s="58"/>
      <c r="Y1" s="58"/>
      <c r="Z1" s="58"/>
    </row>
    <row r="2" spans="1:26" ht="24.75" x14ac:dyDescent="0.2">
      <c r="A2" s="254" t="s">
        <v>656</v>
      </c>
      <c r="B2" s="254"/>
      <c r="C2" s="254"/>
      <c r="D2" s="255" t="s">
        <v>45</v>
      </c>
      <c r="E2" s="58"/>
      <c r="F2" s="58"/>
      <c r="G2" s="58"/>
      <c r="H2" s="58"/>
      <c r="I2" s="58"/>
      <c r="J2" s="58"/>
      <c r="K2" s="58"/>
      <c r="L2" s="58"/>
      <c r="M2" s="58"/>
      <c r="N2" s="58"/>
      <c r="O2" s="58"/>
      <c r="P2" s="58"/>
      <c r="Q2" s="58"/>
      <c r="R2" s="58"/>
      <c r="S2" s="58"/>
      <c r="T2" s="58"/>
      <c r="U2" s="58"/>
      <c r="V2" s="58"/>
      <c r="W2" s="58"/>
      <c r="X2" s="58"/>
      <c r="Y2" s="58"/>
      <c r="Z2" s="58"/>
    </row>
    <row r="3" spans="1:26" ht="18" x14ac:dyDescent="0.2">
      <c r="A3" s="256" t="s">
        <v>657</v>
      </c>
      <c r="B3" s="180"/>
      <c r="C3" s="180"/>
      <c r="D3" s="257"/>
      <c r="E3" s="58"/>
      <c r="F3" s="58"/>
      <c r="G3" s="58"/>
      <c r="H3" s="58"/>
      <c r="I3" s="58"/>
      <c r="J3" s="58"/>
      <c r="K3" s="58"/>
      <c r="L3" s="58"/>
      <c r="M3" s="58"/>
      <c r="N3" s="58"/>
      <c r="O3" s="58"/>
      <c r="P3" s="58"/>
      <c r="Q3" s="58"/>
      <c r="R3" s="58"/>
      <c r="S3" s="58"/>
      <c r="T3" s="58"/>
      <c r="U3" s="58"/>
      <c r="V3" s="58"/>
      <c r="W3" s="58"/>
      <c r="X3" s="58"/>
      <c r="Y3" s="58"/>
      <c r="Z3" s="58"/>
    </row>
    <row r="4" spans="1:26" ht="18" x14ac:dyDescent="0.2">
      <c r="A4" s="258" t="s">
        <v>658</v>
      </c>
      <c r="B4" s="180"/>
      <c r="C4" s="180"/>
      <c r="D4" s="257"/>
      <c r="E4" s="58"/>
      <c r="F4" s="58"/>
      <c r="G4" s="58"/>
      <c r="H4" s="58"/>
      <c r="I4" s="58"/>
      <c r="J4" s="58"/>
      <c r="K4" s="58"/>
      <c r="L4" s="58"/>
      <c r="M4" s="58"/>
      <c r="N4" s="58"/>
      <c r="O4" s="58"/>
      <c r="P4" s="58"/>
      <c r="Q4" s="58"/>
      <c r="R4" s="58"/>
      <c r="S4" s="58"/>
      <c r="T4" s="58"/>
      <c r="U4" s="58"/>
      <c r="V4" s="58"/>
      <c r="W4" s="58"/>
      <c r="X4" s="58"/>
      <c r="Y4" s="58"/>
      <c r="Z4" s="58"/>
    </row>
    <row r="5" spans="1:26" ht="18" x14ac:dyDescent="0.2">
      <c r="A5" s="259" t="s">
        <v>659</v>
      </c>
      <c r="B5" s="180"/>
      <c r="C5" s="180"/>
      <c r="D5" s="257"/>
      <c r="E5" s="225"/>
      <c r="F5" s="225"/>
      <c r="G5" s="225"/>
      <c r="H5" s="225"/>
      <c r="I5" s="225"/>
      <c r="J5" s="225"/>
      <c r="K5" s="225"/>
      <c r="L5" s="225"/>
      <c r="M5" s="225"/>
      <c r="N5" s="225"/>
      <c r="O5" s="225"/>
      <c r="P5" s="225"/>
      <c r="Q5" s="225"/>
      <c r="R5" s="225"/>
      <c r="S5" s="225"/>
      <c r="T5" s="225"/>
      <c r="U5" s="225"/>
      <c r="V5" s="225"/>
      <c r="W5" s="225"/>
      <c r="X5" s="225"/>
      <c r="Y5" s="225"/>
      <c r="Z5" s="225"/>
    </row>
    <row r="6" spans="1:26" ht="18" x14ac:dyDescent="0.2">
      <c r="A6" s="259" t="s">
        <v>660</v>
      </c>
      <c r="B6" s="180"/>
      <c r="C6" s="180"/>
      <c r="D6" s="260"/>
      <c r="E6" s="225"/>
      <c r="F6" s="225"/>
      <c r="G6" s="225"/>
      <c r="H6" s="225"/>
      <c r="I6" s="225"/>
      <c r="J6" s="225"/>
      <c r="K6" s="225"/>
      <c r="L6" s="225"/>
      <c r="M6" s="225"/>
      <c r="N6" s="225"/>
      <c r="O6" s="225"/>
      <c r="P6" s="225"/>
      <c r="Q6" s="225"/>
      <c r="R6" s="225"/>
      <c r="S6" s="225"/>
      <c r="T6" s="225"/>
      <c r="U6" s="225"/>
      <c r="V6" s="225"/>
      <c r="W6" s="225"/>
      <c r="X6" s="225"/>
      <c r="Y6" s="225"/>
      <c r="Z6" s="225"/>
    </row>
    <row r="7" spans="1:26" ht="18" x14ac:dyDescent="0.2">
      <c r="A7" s="17" t="str">
        <f>VLOOKUP(LEFT($A8,4),'Auto Responses'!$N$4:$O$38,2,0)&amp;""</f>
        <v xml:space="preserve"> General Information</v>
      </c>
      <c r="B7" s="18"/>
      <c r="C7" s="32" t="str">
        <f>Questions!$S$2</f>
        <v>Reason for Question</v>
      </c>
      <c r="D7" s="32" t="str">
        <f>Questions!$T$2</f>
        <v>Follow-Up Inquiries/Responses</v>
      </c>
      <c r="E7" s="58"/>
      <c r="F7" s="58"/>
      <c r="G7" s="58"/>
      <c r="H7" s="58"/>
      <c r="I7" s="58"/>
      <c r="J7" s="58"/>
      <c r="K7" s="58"/>
      <c r="L7" s="58"/>
      <c r="M7" s="58"/>
      <c r="N7" s="58"/>
      <c r="O7" s="58"/>
      <c r="P7" s="58"/>
      <c r="Q7" s="58"/>
      <c r="R7" s="58"/>
      <c r="S7" s="58"/>
      <c r="T7" s="58"/>
      <c r="U7" s="58"/>
      <c r="V7" s="58"/>
      <c r="W7" s="58"/>
      <c r="X7" s="58"/>
      <c r="Y7" s="58"/>
      <c r="Z7" s="58"/>
    </row>
    <row r="8" spans="1:26" x14ac:dyDescent="0.2">
      <c r="A8" s="261" t="s">
        <v>4</v>
      </c>
      <c r="B8" s="261" t="str">
        <f>VLOOKUP($A8,Questions!$A$3:$X$333,2,0)&amp;""</f>
        <v>Solution Provider Name</v>
      </c>
      <c r="C8" s="261" t="str">
        <f>VLOOKUP($A8,Questions!$A$3:$X$333,19,0)&amp;""</f>
        <v/>
      </c>
      <c r="D8" s="261" t="str">
        <f>VLOOKUP($A8,Questions!$A$3:$X$333,20,0)&amp;""</f>
        <v/>
      </c>
      <c r="E8" s="58"/>
      <c r="F8" s="58"/>
      <c r="G8" s="58"/>
      <c r="H8" s="58"/>
      <c r="I8" s="58"/>
      <c r="J8" s="58"/>
      <c r="K8" s="58"/>
      <c r="L8" s="58"/>
      <c r="M8" s="58"/>
      <c r="N8" s="58"/>
      <c r="O8" s="58"/>
      <c r="P8" s="58"/>
      <c r="Q8" s="58"/>
      <c r="R8" s="58"/>
      <c r="S8" s="58"/>
      <c r="T8" s="58"/>
      <c r="U8" s="58"/>
      <c r="V8" s="58"/>
      <c r="W8" s="58"/>
      <c r="X8" s="58"/>
      <c r="Y8" s="58"/>
      <c r="Z8" s="58"/>
    </row>
    <row r="9" spans="1:26" x14ac:dyDescent="0.2">
      <c r="A9" s="261" t="s">
        <v>6</v>
      </c>
      <c r="B9" s="261" t="str">
        <f>VLOOKUP($A9,Questions!$A$3:$X$333,2,0)&amp;""</f>
        <v>Solution Name</v>
      </c>
      <c r="C9" s="261" t="str">
        <f>VLOOKUP($A9,Questions!$A$3:$X$333,19,0)&amp;""</f>
        <v/>
      </c>
      <c r="D9" s="261" t="str">
        <f>VLOOKUP($A9,Questions!$A$3:$X$333,20,0)&amp;""</f>
        <v/>
      </c>
      <c r="E9" s="58"/>
      <c r="F9" s="58"/>
      <c r="G9" s="58"/>
      <c r="H9" s="58"/>
      <c r="I9" s="58"/>
      <c r="J9" s="58"/>
      <c r="K9" s="58"/>
      <c r="L9" s="58"/>
      <c r="M9" s="58"/>
      <c r="N9" s="58"/>
      <c r="O9" s="58"/>
      <c r="P9" s="58"/>
      <c r="Q9" s="58"/>
      <c r="R9" s="58"/>
      <c r="S9" s="58"/>
      <c r="T9" s="58"/>
      <c r="U9" s="58"/>
      <c r="V9" s="58"/>
      <c r="W9" s="58"/>
      <c r="X9" s="58"/>
      <c r="Y9" s="58"/>
      <c r="Z9" s="58"/>
    </row>
    <row r="10" spans="1:26" x14ac:dyDescent="0.2">
      <c r="A10" s="261" t="s">
        <v>8</v>
      </c>
      <c r="B10" s="261" t="str">
        <f>VLOOKUP($A10,Questions!$A$3:$X$333,2,0)&amp;""</f>
        <v>Solution Description</v>
      </c>
      <c r="C10" s="261" t="str">
        <f>VLOOKUP($A10,Questions!$A$3:$X$333,19,0)&amp;""</f>
        <v/>
      </c>
      <c r="D10" s="261" t="str">
        <f>VLOOKUP($A10,Questions!$A$3:$X$333,20,0)&amp;""</f>
        <v/>
      </c>
      <c r="E10" s="58"/>
      <c r="F10" s="58"/>
      <c r="G10" s="58"/>
      <c r="H10" s="58"/>
      <c r="I10" s="58"/>
      <c r="J10" s="58"/>
      <c r="K10" s="58"/>
      <c r="L10" s="58"/>
      <c r="M10" s="58"/>
      <c r="N10" s="58"/>
      <c r="O10" s="58"/>
      <c r="P10" s="58"/>
      <c r="Q10" s="58"/>
      <c r="R10" s="58"/>
      <c r="S10" s="58"/>
      <c r="T10" s="58"/>
      <c r="U10" s="58"/>
      <c r="V10" s="58"/>
      <c r="W10" s="58"/>
      <c r="X10" s="58"/>
      <c r="Y10" s="58"/>
      <c r="Z10" s="58"/>
    </row>
    <row r="11" spans="1:26" x14ac:dyDescent="0.2">
      <c r="A11" s="261" t="s">
        <v>10</v>
      </c>
      <c r="B11" s="261" t="str">
        <f>VLOOKUP($A11,Questions!$A$3:$X$333,2,0)&amp;""</f>
        <v>Solution Provider Contact Name</v>
      </c>
      <c r="C11" s="261" t="str">
        <f>VLOOKUP($A11,Questions!$A$3:$X$333,19,0)&amp;""</f>
        <v/>
      </c>
      <c r="D11" s="261" t="str">
        <f>VLOOKUP($A11,Questions!$A$3:$X$333,20,0)&amp;""</f>
        <v/>
      </c>
      <c r="E11" s="58"/>
      <c r="F11" s="58"/>
      <c r="G11" s="58"/>
      <c r="H11" s="58"/>
      <c r="I11" s="58"/>
      <c r="J11" s="58"/>
      <c r="K11" s="58"/>
      <c r="L11" s="58"/>
      <c r="M11" s="58"/>
      <c r="N11" s="58"/>
      <c r="O11" s="58"/>
      <c r="P11" s="58"/>
      <c r="Q11" s="58"/>
      <c r="R11" s="58"/>
      <c r="S11" s="58"/>
      <c r="T11" s="58"/>
      <c r="U11" s="58"/>
      <c r="V11" s="58"/>
      <c r="W11" s="58"/>
      <c r="X11" s="58"/>
      <c r="Y11" s="58"/>
      <c r="Z11" s="58"/>
    </row>
    <row r="12" spans="1:26" x14ac:dyDescent="0.2">
      <c r="A12" s="261" t="s">
        <v>12</v>
      </c>
      <c r="B12" s="261" t="str">
        <f>VLOOKUP($A12,Questions!$A$3:$X$333,2,0)&amp;""</f>
        <v>Solution Provider Contact Title</v>
      </c>
      <c r="C12" s="261" t="str">
        <f>VLOOKUP($A12,Questions!$A$3:$X$333,19,0)&amp;""</f>
        <v/>
      </c>
      <c r="D12" s="261" t="str">
        <f>VLOOKUP($A12,Questions!$A$3:$X$333,20,0)&amp;""</f>
        <v/>
      </c>
      <c r="E12" s="58"/>
      <c r="F12" s="58"/>
      <c r="G12" s="58"/>
      <c r="H12" s="58"/>
      <c r="I12" s="58"/>
      <c r="J12" s="58"/>
      <c r="K12" s="58"/>
      <c r="L12" s="58"/>
      <c r="M12" s="58"/>
      <c r="N12" s="58"/>
      <c r="O12" s="58"/>
      <c r="P12" s="58"/>
      <c r="Q12" s="58"/>
      <c r="R12" s="58"/>
      <c r="S12" s="58"/>
      <c r="T12" s="58"/>
      <c r="U12" s="58"/>
      <c r="V12" s="58"/>
      <c r="W12" s="58"/>
      <c r="X12" s="58"/>
      <c r="Y12" s="58"/>
      <c r="Z12" s="58"/>
    </row>
    <row r="13" spans="1:26" x14ac:dyDescent="0.2">
      <c r="A13" s="261" t="s">
        <v>14</v>
      </c>
      <c r="B13" s="261" t="str">
        <f>VLOOKUP($A13,Questions!$A$3:$X$333,2,0)&amp;""</f>
        <v>Solution Provider Contact Email</v>
      </c>
      <c r="C13" s="261" t="str">
        <f>VLOOKUP($A13,Questions!$A$3:$X$333,19,0)&amp;""</f>
        <v/>
      </c>
      <c r="D13" s="261" t="str">
        <f>VLOOKUP($A13,Questions!$A$3:$X$333,20,0)&amp;""</f>
        <v/>
      </c>
      <c r="E13" s="58"/>
      <c r="F13" s="58"/>
      <c r="G13" s="58"/>
      <c r="H13" s="58"/>
      <c r="I13" s="58"/>
      <c r="J13" s="58"/>
      <c r="K13" s="58"/>
      <c r="L13" s="58"/>
      <c r="M13" s="58"/>
      <c r="N13" s="58"/>
      <c r="O13" s="58"/>
      <c r="P13" s="58"/>
      <c r="Q13" s="58"/>
      <c r="R13" s="58"/>
      <c r="S13" s="58"/>
      <c r="T13" s="58"/>
      <c r="U13" s="58"/>
      <c r="V13" s="58"/>
      <c r="W13" s="58"/>
      <c r="X13" s="58"/>
      <c r="Y13" s="58"/>
      <c r="Z13" s="58"/>
    </row>
    <row r="14" spans="1:26" x14ac:dyDescent="0.2">
      <c r="A14" s="261" t="s">
        <v>16</v>
      </c>
      <c r="B14" s="261" t="str">
        <f>VLOOKUP($A14,Questions!$A$3:$X$333,2,0)&amp;""</f>
        <v>Solution Provider Contact Phone Number</v>
      </c>
      <c r="C14" s="261" t="str">
        <f>VLOOKUP($A14,Questions!$A$3:$X$333,19,0)&amp;""</f>
        <v/>
      </c>
      <c r="D14" s="261" t="str">
        <f>VLOOKUP($A14,Questions!$A$3:$X$333,20,0)&amp;""</f>
        <v/>
      </c>
      <c r="E14" s="58"/>
      <c r="F14" s="58"/>
      <c r="G14" s="58"/>
      <c r="H14" s="58"/>
      <c r="I14" s="58"/>
      <c r="J14" s="58"/>
      <c r="K14" s="58"/>
      <c r="L14" s="58"/>
      <c r="M14" s="58"/>
      <c r="N14" s="58"/>
      <c r="O14" s="58"/>
      <c r="P14" s="58"/>
      <c r="Q14" s="58"/>
      <c r="R14" s="58"/>
      <c r="S14" s="58"/>
      <c r="T14" s="58"/>
      <c r="U14" s="58"/>
      <c r="V14" s="58"/>
      <c r="W14" s="58"/>
      <c r="X14" s="58"/>
      <c r="Y14" s="58"/>
      <c r="Z14" s="58"/>
    </row>
    <row r="15" spans="1:26" x14ac:dyDescent="0.2">
      <c r="A15" s="261" t="s">
        <v>17</v>
      </c>
      <c r="B15" s="261" t="str">
        <f>VLOOKUP($A15,Questions!$A$3:$X$333,2,0)&amp;""</f>
        <v>Country of Company Headquarters</v>
      </c>
      <c r="C15" s="261" t="str">
        <f>VLOOKUP($A15,Questions!$A$3:$X$333,19,0)&amp;""</f>
        <v/>
      </c>
      <c r="D15" s="261" t="str">
        <f>VLOOKUP($A15,Questions!$A$3:$X$333,20,0)&amp;""</f>
        <v/>
      </c>
      <c r="E15" s="58"/>
      <c r="F15" s="58"/>
      <c r="G15" s="58"/>
      <c r="H15" s="58"/>
      <c r="I15" s="58"/>
      <c r="J15" s="58"/>
      <c r="K15" s="58"/>
      <c r="L15" s="58"/>
      <c r="M15" s="58"/>
      <c r="N15" s="58"/>
      <c r="O15" s="58"/>
      <c r="P15" s="58"/>
      <c r="Q15" s="58"/>
      <c r="R15" s="58"/>
      <c r="S15" s="58"/>
      <c r="T15" s="58"/>
      <c r="U15" s="58"/>
      <c r="V15" s="58"/>
      <c r="W15" s="58"/>
      <c r="X15" s="58"/>
      <c r="Y15" s="58"/>
      <c r="Z15" s="58"/>
    </row>
    <row r="16" spans="1:26" x14ac:dyDescent="0.2">
      <c r="A16" s="261" t="s">
        <v>19</v>
      </c>
      <c r="B16" s="261" t="str">
        <f>VLOOKUP($A16,Questions!$A$3:$X$333,2,0)&amp;""</f>
        <v>Employee Work Locations (all)</v>
      </c>
      <c r="C16" s="261" t="str">
        <f>VLOOKUP($A16,Questions!$A$3:$X$333,19,0)&amp;""</f>
        <v>Determines where solution provider employees will be physically located.</v>
      </c>
      <c r="D16" s="261" t="str">
        <f>VLOOKUP($A16,Questions!$A$3:$X$333,20,0)&amp;""</f>
        <v>Follow-up inquiries will be institution/implementation specific.</v>
      </c>
      <c r="E16" s="49" t="s">
        <v>661</v>
      </c>
      <c r="F16" s="58"/>
      <c r="G16" s="58"/>
      <c r="H16" s="58"/>
      <c r="I16" s="58"/>
      <c r="J16" s="58"/>
      <c r="K16" s="58"/>
      <c r="L16" s="58"/>
      <c r="M16" s="58"/>
      <c r="N16" s="58"/>
      <c r="O16" s="58"/>
      <c r="P16" s="58"/>
      <c r="Q16" s="58"/>
      <c r="R16" s="58"/>
      <c r="S16" s="58"/>
      <c r="T16" s="58"/>
      <c r="U16" s="58"/>
      <c r="V16" s="58"/>
      <c r="W16" s="58"/>
      <c r="X16" s="58"/>
      <c r="Y16" s="58"/>
      <c r="Z16" s="58"/>
    </row>
    <row r="17" spans="1:26" ht="18" x14ac:dyDescent="0.2">
      <c r="A17" s="18" t="str">
        <f>VLOOKUP(LEFT($A18,4),'Auto Responses'!$N$4:$O$38,2,0)&amp;""</f>
        <v xml:space="preserve"> Company Information</v>
      </c>
      <c r="B17" s="18"/>
      <c r="C17" s="32" t="str">
        <f>Questions!$S$2</f>
        <v>Reason for Question</v>
      </c>
      <c r="D17" s="32" t="str">
        <f>Questions!$T$2</f>
        <v>Follow-Up Inquiries/Responses</v>
      </c>
      <c r="E17" s="58"/>
      <c r="F17" s="58"/>
      <c r="G17" s="58"/>
      <c r="H17" s="58"/>
      <c r="I17" s="58"/>
      <c r="J17" s="58"/>
      <c r="K17" s="58"/>
      <c r="L17" s="58"/>
      <c r="M17" s="58"/>
      <c r="N17" s="58"/>
      <c r="O17" s="58"/>
      <c r="P17" s="58"/>
      <c r="Q17" s="58"/>
      <c r="R17" s="58"/>
      <c r="S17" s="58"/>
      <c r="T17" s="58"/>
      <c r="U17" s="58"/>
      <c r="V17" s="58"/>
      <c r="W17" s="58"/>
      <c r="X17" s="58"/>
      <c r="Y17" s="58"/>
      <c r="Z17" s="58"/>
    </row>
    <row r="18" spans="1:26" ht="71.25" x14ac:dyDescent="0.2">
      <c r="A18" s="261" t="s">
        <v>25</v>
      </c>
      <c r="B18" s="261" t="str">
        <f>VLOOKUP($A18,Questions!$A$3:$X$333,2,0)&amp;""</f>
        <v>Do you have a dedicated software and system development team(s) (e.g., customer support, implementation, product management, etc.)?*</v>
      </c>
      <c r="C18" s="261" t="str">
        <f>VLOOKUP($A18,Questions!$A$3:$X$333,19,0)&amp;""</f>
        <v>Understanding the development team size (and capabilities) of a solution provider has a significant impact on their ability to produce and maintain code, adhering to secure coding best practices. The size of a solution provider will determine their use of dedicated development teams, or lack thereof. Use the knowledge of this response when evaluating other solution provider statements.</v>
      </c>
      <c r="D18" s="261" t="str">
        <f>VLOOKUP($A18,Questions!$A$3:$X$333,20,0)&amp;""</f>
        <v>Follow-up inquiries for solution provider team strategies will be unique to your institution and may depend on the underlying infrastructures needed to support a system for your specific use case.</v>
      </c>
      <c r="E18" s="58"/>
      <c r="F18" s="58"/>
      <c r="G18" s="58"/>
      <c r="H18" s="58"/>
      <c r="I18" s="58"/>
      <c r="J18" s="58"/>
      <c r="K18" s="58"/>
      <c r="L18" s="58"/>
      <c r="M18" s="58"/>
      <c r="N18" s="58"/>
      <c r="O18" s="58"/>
      <c r="P18" s="58"/>
      <c r="Q18" s="58"/>
      <c r="R18" s="58"/>
      <c r="S18" s="58"/>
      <c r="T18" s="58"/>
      <c r="U18" s="58"/>
      <c r="V18" s="58"/>
      <c r="W18" s="58"/>
      <c r="X18" s="58"/>
      <c r="Y18" s="58"/>
      <c r="Z18" s="58"/>
    </row>
    <row r="19" spans="1:26" ht="43.5" customHeight="1" x14ac:dyDescent="0.2">
      <c r="A19" s="261" t="s">
        <v>27</v>
      </c>
      <c r="B19" s="261" t="str">
        <f>VLOOKUP($A19,Questions!$A$3:$X$333,2,0)&amp;""</f>
        <v>Describe your organization’s business background and ownership structure, including all parent and subsidiary relationships.</v>
      </c>
      <c r="C19" s="261" t="str">
        <f>VLOOKUP($A19,Questions!$A$3:$X$333,19,0)&amp;""</f>
        <v>This information defines the scale of company (support, resources, skillsets), general information about the organization that may be concerning.</v>
      </c>
      <c r="D19" s="261" t="str">
        <f>VLOOKUP($A19,Questions!$A$3:$X$333,20,0)&amp;""</f>
        <v>Follow-up responses to this one are normally unique to their response. Vague answers here usually result in some footprinting of a solution provider to determine their "reputation."</v>
      </c>
      <c r="E19" s="58"/>
      <c r="F19" s="58"/>
      <c r="G19" s="58"/>
      <c r="H19" s="58"/>
      <c r="I19" s="58"/>
      <c r="J19" s="58"/>
      <c r="K19" s="58"/>
      <c r="L19" s="58"/>
      <c r="M19" s="58"/>
      <c r="N19" s="58"/>
      <c r="O19" s="58"/>
      <c r="P19" s="58"/>
      <c r="Q19" s="58"/>
      <c r="R19" s="58"/>
      <c r="S19" s="58"/>
      <c r="T19" s="58"/>
      <c r="U19" s="58"/>
      <c r="V19" s="58"/>
      <c r="W19" s="58"/>
      <c r="X19" s="58"/>
      <c r="Y19" s="58"/>
      <c r="Z19" s="58"/>
    </row>
    <row r="20" spans="1:26" ht="67.5" customHeight="1" x14ac:dyDescent="0.2">
      <c r="A20" s="261" t="s">
        <v>28</v>
      </c>
      <c r="B20" s="261" t="str">
        <f>VLOOKUP($A20,Questions!$A$3:$X$333,2,0)&amp;""</f>
        <v>Have you operated without unplanned disruptions to this solution in the past 12 months?</v>
      </c>
      <c r="C20" s="261" t="str">
        <f>VLOOKUP($A20,Questions!$A$3:$X$333,19,0)&amp;""</f>
        <v>We want transparency from the solution provider, and an honest answer to this question, regardless of the response, is a good step in building trust.</v>
      </c>
      <c r="D20" s="261" t="str">
        <f>VLOOKUP($A20,Questions!$A$3:$X$333,20,0)&amp;""</f>
        <v>If a solution provider says "yes," it is taken at face value. If your organization is capable of conducting reconnaissance, it is encouraged. If a solution provider has experienced a breach, evaluate the circumstances of the incident and what the solution provider has done in response to the breach.</v>
      </c>
      <c r="E20" s="58"/>
      <c r="F20" s="58"/>
      <c r="G20" s="58"/>
      <c r="H20" s="58"/>
      <c r="I20" s="58"/>
      <c r="J20" s="58"/>
      <c r="K20" s="58"/>
      <c r="L20" s="58"/>
      <c r="M20" s="58"/>
      <c r="N20" s="58"/>
      <c r="O20" s="58"/>
      <c r="P20" s="58"/>
      <c r="Q20" s="58"/>
      <c r="R20" s="58"/>
      <c r="S20" s="58"/>
      <c r="T20" s="58"/>
      <c r="U20" s="58"/>
      <c r="V20" s="58"/>
      <c r="W20" s="58"/>
      <c r="X20" s="58"/>
      <c r="Y20" s="58"/>
      <c r="Z20" s="58"/>
    </row>
    <row r="21" spans="1:26" ht="67.5" customHeight="1" x14ac:dyDescent="0.2">
      <c r="A21" s="261" t="s">
        <v>29</v>
      </c>
      <c r="B21" s="261" t="str">
        <f>VLOOKUP($A21,Questions!$A$3:$X$333,2,0)&amp;""</f>
        <v>Do you have a dedicated information security staff or office?</v>
      </c>
      <c r="C21" s="261" t="str">
        <f>VLOOKUP($A21,Questions!$A$3:$X$333,19,0)&amp;""</f>
        <v>The size and capabilities of a solution provider's security program have a significant impact on its ability to respond effectively to a security incident. The size of a solution provider will determine their security operation size or lack thereof. Use the knowledge of this response when evaluating other solution provider statements.</v>
      </c>
      <c r="D21" s="261" t="str">
        <f>VLOOKUP($A21,Questions!$A$3:$X$333,20,0)&amp;""</f>
        <v>Vague responses to this question should be investigated further. Solution Providers without dedicated security personnel commonly have no security or security is embedded or dual-homed within operations (administrators). Ask about separation of duties, principle of least privilege, etc. There are many ways to get additional program state information from the solution provider.</v>
      </c>
      <c r="E21" s="58"/>
      <c r="F21" s="58"/>
      <c r="G21" s="58"/>
      <c r="H21" s="58"/>
      <c r="I21" s="58"/>
      <c r="J21" s="58"/>
      <c r="K21" s="58"/>
      <c r="L21" s="58"/>
      <c r="M21" s="58"/>
      <c r="N21" s="58"/>
      <c r="O21" s="58"/>
      <c r="P21" s="58"/>
      <c r="Q21" s="58"/>
      <c r="R21" s="58"/>
      <c r="S21" s="58"/>
      <c r="T21" s="58"/>
      <c r="U21" s="58"/>
      <c r="V21" s="58"/>
      <c r="W21" s="58"/>
      <c r="X21" s="58"/>
      <c r="Y21" s="58"/>
      <c r="Z21" s="58"/>
    </row>
    <row r="22" spans="1:26" ht="64.5" customHeight="1" x14ac:dyDescent="0.2">
      <c r="A22" s="261" t="s">
        <v>30</v>
      </c>
      <c r="B22" s="261" t="str">
        <f>VLOOKUP($A22,Questions!$A$3:$X$333,2,0)&amp;""</f>
        <v>Use this area to share information about your environment that will assist those who are assessing your company's data security program.</v>
      </c>
      <c r="C22" s="261" t="str">
        <f>VLOOKUP($A22,Questions!$A$3:$X$333,19,0)&amp;""</f>
        <v>For the 20% that HECVAT may not cover, this gives the solution provider a chance to support their other responses. Beware when this area is populated with sales hype or other irrelevant information. Thorough documentation, supporting evidence, and/or robust responses go a long way in building trust in this assessment process.</v>
      </c>
      <c r="D22" s="261" t="str">
        <f>VLOOKUP($A22,Questions!$A$3:$X$333,20,0)&amp;""</f>
        <v>This is a freebie to help the solution provider state their case. If a solution provider does not add anything here (or it is just sales stuff), we can assume it was filled out by a sales engineer and questions will be evaluated with higher scrutiny.</v>
      </c>
      <c r="E22" s="49" t="s">
        <v>661</v>
      </c>
      <c r="F22" s="58"/>
      <c r="G22" s="58"/>
      <c r="H22" s="58"/>
      <c r="I22" s="58"/>
      <c r="J22" s="58"/>
      <c r="K22" s="58"/>
      <c r="L22" s="58"/>
      <c r="M22" s="58"/>
      <c r="N22" s="58"/>
      <c r="O22" s="58"/>
      <c r="P22" s="58"/>
      <c r="Q22" s="58"/>
      <c r="R22" s="58"/>
      <c r="S22" s="58"/>
      <c r="T22" s="58"/>
      <c r="U22" s="58"/>
      <c r="V22" s="58"/>
      <c r="W22" s="58"/>
      <c r="X22" s="58"/>
      <c r="Y22" s="58"/>
      <c r="Z22" s="58"/>
    </row>
    <row r="23" spans="1:26" ht="15.75" customHeight="1" x14ac:dyDescent="0.2">
      <c r="A23" s="18" t="str">
        <f>VLOOKUP(LEFT($A24,4),'Auto Responses'!$N$4:$O$38,2,0)&amp;""</f>
        <v xml:space="preserve"> Required Questions</v>
      </c>
      <c r="B23" s="18"/>
      <c r="C23" s="32" t="str">
        <f>Questions!$S$2</f>
        <v>Reason for Question</v>
      </c>
      <c r="D23" s="32" t="str">
        <f>Questions!$T$2</f>
        <v>Follow-Up Inquiries/Responses</v>
      </c>
      <c r="E23" s="58"/>
      <c r="F23" s="58"/>
      <c r="G23" s="58"/>
      <c r="H23" s="58"/>
      <c r="I23" s="58"/>
      <c r="J23" s="58"/>
      <c r="K23" s="58"/>
      <c r="L23" s="58"/>
      <c r="M23" s="58"/>
      <c r="N23" s="58"/>
      <c r="O23" s="58"/>
      <c r="P23" s="58"/>
      <c r="Q23" s="58"/>
      <c r="R23" s="58"/>
      <c r="S23" s="58"/>
      <c r="T23" s="58"/>
      <c r="U23" s="58"/>
      <c r="V23" s="58"/>
      <c r="W23" s="58"/>
      <c r="X23" s="58"/>
      <c r="Y23" s="58"/>
      <c r="Z23" s="58"/>
    </row>
    <row r="24" spans="1:26" ht="15.75" customHeight="1" x14ac:dyDescent="0.2">
      <c r="A24" s="262" t="s">
        <v>662</v>
      </c>
      <c r="B24" s="263"/>
      <c r="C24" s="264"/>
      <c r="D24" s="264"/>
      <c r="E24" s="265"/>
      <c r="F24" s="265"/>
      <c r="G24" s="265"/>
      <c r="H24" s="265"/>
      <c r="I24" s="265"/>
      <c r="J24" s="265"/>
      <c r="K24" s="265"/>
      <c r="L24" s="265"/>
      <c r="M24" s="265"/>
      <c r="N24" s="265"/>
      <c r="O24" s="265"/>
      <c r="P24" s="265"/>
      <c r="Q24" s="265"/>
      <c r="R24" s="265"/>
      <c r="S24" s="265"/>
      <c r="T24" s="265"/>
      <c r="U24" s="265"/>
      <c r="V24" s="265"/>
      <c r="W24" s="265"/>
      <c r="X24" s="265"/>
      <c r="Y24" s="265"/>
      <c r="Z24" s="265"/>
    </row>
    <row r="25" spans="1:26" ht="36.75" customHeight="1" x14ac:dyDescent="0.2">
      <c r="A25" s="261" t="s">
        <v>32</v>
      </c>
      <c r="B25" s="261" t="str">
        <f>VLOOKUP($A25,Questions!$A$3:$X$333,2,0)&amp;""</f>
        <v>Are you offering a cloud-based product?</v>
      </c>
      <c r="C25" s="261" t="s">
        <v>663</v>
      </c>
      <c r="D25" s="261" t="str">
        <f>VLOOKUP($A25,Questions!$A$3:$X$333,19,0)&amp;""</f>
        <v/>
      </c>
      <c r="E25" s="58"/>
      <c r="F25" s="58"/>
      <c r="G25" s="58"/>
      <c r="H25" s="58"/>
      <c r="I25" s="58"/>
      <c r="J25" s="58"/>
      <c r="K25" s="58"/>
      <c r="L25" s="58"/>
      <c r="M25" s="58"/>
      <c r="N25" s="58"/>
      <c r="O25" s="58"/>
      <c r="P25" s="58"/>
      <c r="Q25" s="58"/>
      <c r="R25" s="58"/>
      <c r="S25" s="58"/>
      <c r="T25" s="58"/>
      <c r="U25" s="58"/>
      <c r="V25" s="58"/>
      <c r="W25" s="58"/>
      <c r="X25" s="58"/>
      <c r="Y25" s="58"/>
      <c r="Z25" s="58"/>
    </row>
    <row r="26" spans="1:26" ht="38.25" customHeight="1" x14ac:dyDescent="0.2">
      <c r="A26" s="261" t="s">
        <v>34</v>
      </c>
      <c r="B26" s="261" t="str">
        <f>VLOOKUP($A26,Questions!$A$3:$X$333,2,0)&amp;""</f>
        <v>Does your product or service have an interface?</v>
      </c>
      <c r="C26" s="261" t="s">
        <v>664</v>
      </c>
      <c r="D26" s="261" t="str">
        <f>VLOOKUP($A26,Questions!$A$3:$X$333,19,0)&amp;""</f>
        <v/>
      </c>
      <c r="E26" s="58"/>
      <c r="F26" s="58"/>
      <c r="G26" s="58"/>
      <c r="H26" s="58"/>
      <c r="I26" s="58"/>
      <c r="J26" s="58"/>
      <c r="K26" s="58"/>
      <c r="L26" s="58"/>
      <c r="M26" s="58"/>
      <c r="N26" s="58"/>
      <c r="O26" s="58"/>
      <c r="P26" s="58"/>
      <c r="Q26" s="58"/>
      <c r="R26" s="58"/>
      <c r="S26" s="58"/>
      <c r="T26" s="58"/>
      <c r="U26" s="58"/>
      <c r="V26" s="58"/>
      <c r="W26" s="58"/>
      <c r="X26" s="58"/>
      <c r="Y26" s="58"/>
      <c r="Z26" s="58"/>
    </row>
    <row r="27" spans="1:26" ht="15.75" customHeight="1" x14ac:dyDescent="0.2">
      <c r="A27" s="261" t="s">
        <v>35</v>
      </c>
      <c r="B27" s="261" t="str">
        <f>VLOOKUP($A27,Questions!$A$3:$X$333,2,0)&amp;""</f>
        <v>Are you providing consulting services?</v>
      </c>
      <c r="C27" s="261" t="s">
        <v>665</v>
      </c>
      <c r="D27" s="261" t="str">
        <f>VLOOKUP($A27,Questions!$A$3:$X$333,19,0)&amp;""</f>
        <v/>
      </c>
      <c r="E27" s="58"/>
      <c r="F27" s="58"/>
      <c r="G27" s="58"/>
      <c r="H27" s="58"/>
      <c r="I27" s="58"/>
      <c r="J27" s="58"/>
      <c r="K27" s="58"/>
      <c r="L27" s="58"/>
      <c r="M27" s="58"/>
      <c r="N27" s="58"/>
      <c r="O27" s="58"/>
      <c r="P27" s="58"/>
      <c r="Q27" s="58"/>
      <c r="R27" s="58"/>
      <c r="S27" s="58"/>
      <c r="T27" s="58"/>
      <c r="U27" s="58"/>
      <c r="V27" s="58"/>
      <c r="W27" s="58"/>
      <c r="X27" s="58"/>
      <c r="Y27" s="58"/>
      <c r="Z27" s="58"/>
    </row>
    <row r="28" spans="1:26" ht="15.75" customHeight="1" x14ac:dyDescent="0.2">
      <c r="A28" s="261" t="s">
        <v>37</v>
      </c>
      <c r="B28" s="261" t="str">
        <f>VLOOKUP($A28,Questions!$A$3:$X$333,2,0)&amp;""</f>
        <v>Does your solution have AI features, or are there plans to implement AI features in the next 12 months?</v>
      </c>
      <c r="C28" s="261" t="s">
        <v>666</v>
      </c>
      <c r="D28" s="261" t="str">
        <f>VLOOKUP($A28,Questions!$A$3:$X$333,19,0)&amp;""</f>
        <v/>
      </c>
      <c r="E28" s="58"/>
      <c r="F28" s="58"/>
      <c r="G28" s="58"/>
      <c r="H28" s="58"/>
      <c r="I28" s="58"/>
      <c r="J28" s="58"/>
      <c r="K28" s="58"/>
      <c r="L28" s="58"/>
      <c r="M28" s="58"/>
      <c r="N28" s="58"/>
      <c r="O28" s="58"/>
      <c r="P28" s="58"/>
      <c r="Q28" s="58"/>
      <c r="R28" s="58"/>
      <c r="S28" s="58"/>
      <c r="T28" s="58"/>
      <c r="U28" s="58"/>
      <c r="V28" s="58"/>
      <c r="W28" s="58"/>
      <c r="X28" s="58"/>
      <c r="Y28" s="58"/>
      <c r="Z28" s="58"/>
    </row>
    <row r="29" spans="1:26" ht="15.75" customHeight="1" x14ac:dyDescent="0.2">
      <c r="A29" s="261" t="s">
        <v>39</v>
      </c>
      <c r="B29" s="261" t="str">
        <f>VLOOKUP($A29,Questions!$A$3:$X$333,2,0)&amp;""</f>
        <v>Does your solution process protected health information (PHI) or any data covered by the Health Insurance Portability and Accountability Act (HIPAA)?</v>
      </c>
      <c r="C29" s="261" t="s">
        <v>667</v>
      </c>
      <c r="D29" s="261" t="str">
        <f>VLOOKUP($A29,Questions!$A$3:$X$333,19,0)&amp;""</f>
        <v/>
      </c>
      <c r="E29" s="58"/>
      <c r="F29" s="58"/>
      <c r="G29" s="58"/>
      <c r="H29" s="58"/>
      <c r="I29" s="58"/>
      <c r="J29" s="58"/>
      <c r="K29" s="58"/>
      <c r="L29" s="58"/>
      <c r="M29" s="58"/>
      <c r="N29" s="58"/>
      <c r="O29" s="58"/>
      <c r="P29" s="58"/>
      <c r="Q29" s="58"/>
      <c r="R29" s="58"/>
      <c r="S29" s="58"/>
      <c r="T29" s="58"/>
      <c r="U29" s="58"/>
      <c r="V29" s="58"/>
      <c r="W29" s="58"/>
      <c r="X29" s="58"/>
      <c r="Y29" s="58"/>
      <c r="Z29" s="58"/>
    </row>
    <row r="30" spans="1:26" ht="33.75" customHeight="1" x14ac:dyDescent="0.2">
      <c r="A30" s="261" t="s">
        <v>41</v>
      </c>
      <c r="B30" s="261" t="str">
        <f>VLOOKUP($A30,Questions!$A$3:$X$333,2,0)&amp;""</f>
        <v>Is the solution designed to process, store, or transmit credit card information?</v>
      </c>
      <c r="C30" s="261" t="s">
        <v>668</v>
      </c>
      <c r="D30" s="261" t="str">
        <f>VLOOKUP($A30,Questions!$A$3:$X$333,19,0)&amp;""</f>
        <v/>
      </c>
      <c r="E30" s="58"/>
      <c r="F30" s="58"/>
      <c r="G30" s="58"/>
      <c r="H30" s="58"/>
      <c r="I30" s="58"/>
      <c r="J30" s="58"/>
      <c r="K30" s="58"/>
      <c r="L30" s="58"/>
      <c r="M30" s="58"/>
      <c r="N30" s="58"/>
      <c r="O30" s="58"/>
      <c r="P30" s="58"/>
      <c r="Q30" s="58"/>
      <c r="R30" s="58"/>
      <c r="S30" s="58"/>
      <c r="T30" s="58"/>
      <c r="U30" s="58"/>
      <c r="V30" s="58"/>
      <c r="W30" s="58"/>
      <c r="X30" s="58"/>
      <c r="Y30" s="58"/>
      <c r="Z30" s="58"/>
    </row>
    <row r="31" spans="1:26" ht="66.75" customHeight="1" x14ac:dyDescent="0.2">
      <c r="A31" s="261" t="s">
        <v>42</v>
      </c>
      <c r="B31" s="261" t="str">
        <f>VLOOKUP($A31,Questions!$A$3:$X$333,2,0)&amp;""</f>
        <v>Does operating your solution require the institution to operate a physical or virtual appliance in their own environment or to provide inbound firewall exceptions to allow your employees to remotely administer systems in the institution's environment?</v>
      </c>
      <c r="C31" s="261" t="s">
        <v>669</v>
      </c>
      <c r="D31" s="261" t="str">
        <f>VLOOKUP($A31,Questions!$A$3:$X$333,19,0)&amp;""</f>
        <v/>
      </c>
      <c r="E31" s="49" t="s">
        <v>661</v>
      </c>
      <c r="F31" s="58"/>
      <c r="G31" s="58"/>
      <c r="H31" s="58"/>
      <c r="I31" s="58"/>
      <c r="J31" s="58"/>
      <c r="K31" s="58"/>
      <c r="L31" s="58"/>
      <c r="M31" s="58"/>
      <c r="N31" s="58"/>
      <c r="O31" s="58"/>
      <c r="P31" s="58"/>
      <c r="Q31" s="58"/>
      <c r="R31" s="58"/>
      <c r="S31" s="58"/>
      <c r="T31" s="58"/>
      <c r="U31" s="58"/>
      <c r="V31" s="58"/>
      <c r="W31" s="58"/>
      <c r="X31" s="58"/>
      <c r="Y31" s="58"/>
      <c r="Z31" s="58"/>
    </row>
    <row r="32" spans="1:26" ht="15.75" customHeight="1" x14ac:dyDescent="0.2">
      <c r="A32" s="18" t="str">
        <f>VLOOKUP(LEFT($A33,4),'Auto Responses'!$N$4:$O$38,2,0)&amp;""</f>
        <v xml:space="preserve"> Documentation</v>
      </c>
      <c r="B32" s="18"/>
      <c r="C32" s="32" t="str">
        <f>Questions!$S$2</f>
        <v>Reason for Question</v>
      </c>
      <c r="D32" s="32" t="str">
        <f>Questions!$T$2</f>
        <v>Follow-Up Inquiries/Responses</v>
      </c>
      <c r="E32" s="58"/>
      <c r="F32" s="58"/>
      <c r="G32" s="58"/>
      <c r="H32" s="58"/>
      <c r="I32" s="58"/>
      <c r="J32" s="58"/>
      <c r="K32" s="58"/>
      <c r="L32" s="58"/>
      <c r="M32" s="58"/>
      <c r="N32" s="58"/>
      <c r="O32" s="58"/>
      <c r="P32" s="58"/>
      <c r="Q32" s="58"/>
      <c r="R32" s="58"/>
      <c r="S32" s="58"/>
      <c r="T32" s="58"/>
      <c r="U32" s="58"/>
      <c r="V32" s="58"/>
      <c r="W32" s="58"/>
      <c r="X32" s="58"/>
      <c r="Y32" s="58"/>
      <c r="Z32" s="58"/>
    </row>
    <row r="33" spans="1:26" ht="57" customHeight="1" x14ac:dyDescent="0.2">
      <c r="A33" s="261" t="s">
        <v>47</v>
      </c>
      <c r="B33" s="261" t="str">
        <f>VLOOKUP($A33,Questions!$A$3:$X$333,2,0)&amp;""</f>
        <v>Do you have a well-documented business continuity plan (BCP), with a clear owner, that is tested annually?*</v>
      </c>
      <c r="C33" s="261" t="str">
        <f>VLOOKUP($A33,Questions!$A$3:$X$333,19,0)&amp;""</f>
        <v>Testing a business continuity plan is an important action that improves the efficiency and accuracy of a solutiuon provider's continuity plans. Vague responses to this question should be met with concern and appropriate follow-up, based on your institutions risk tolerance.</v>
      </c>
      <c r="D33" s="261" t="str">
        <f>VLOOKUP($A33,Questions!$A$3:$X$333,20,0)&amp;""</f>
        <v/>
      </c>
      <c r="E33" s="58"/>
      <c r="F33" s="58"/>
      <c r="G33" s="58"/>
      <c r="H33" s="58"/>
      <c r="I33" s="58"/>
      <c r="J33" s="58"/>
      <c r="K33" s="58"/>
      <c r="L33" s="58"/>
      <c r="M33" s="58"/>
      <c r="N33" s="58"/>
      <c r="O33" s="58"/>
      <c r="P33" s="58"/>
      <c r="Q33" s="58"/>
      <c r="R33" s="58"/>
      <c r="S33" s="58"/>
      <c r="T33" s="58"/>
      <c r="U33" s="58"/>
      <c r="V33" s="58"/>
      <c r="W33" s="58"/>
      <c r="X33" s="58"/>
      <c r="Y33" s="58"/>
      <c r="Z33" s="58"/>
    </row>
    <row r="34" spans="1:26" ht="57" customHeight="1" x14ac:dyDescent="0.2">
      <c r="A34" s="261" t="s">
        <v>49</v>
      </c>
      <c r="B34" s="261" t="str">
        <f>VLOOKUP($A34,Questions!$A$3:$X$333,2,0)&amp;""</f>
        <v>Do you have a well-documented disaster recovery plan (DRP), with a clear owner, that is tested annually?*</v>
      </c>
      <c r="C34" s="261" t="str">
        <f>VLOOKUP($A34,Questions!$A$3:$X$333,19,0)&amp;""</f>
        <v>Testing a disaster recovery plan is an important action that improves the efficiency and accuracy of a solutiuon provider's recovery plans. Vague responses to this question should be met with concern and appropriate follow-up, based on your institutions risk tolerance.</v>
      </c>
      <c r="D34" s="261" t="str">
        <f>VLOOKUP($A34,Questions!$A$3:$X$333,20,0)&amp;""</f>
        <v/>
      </c>
      <c r="E34" s="58"/>
      <c r="F34" s="58"/>
      <c r="G34" s="58"/>
      <c r="H34" s="58"/>
      <c r="I34" s="58"/>
      <c r="J34" s="58"/>
      <c r="K34" s="58"/>
      <c r="L34" s="58"/>
      <c r="M34" s="58"/>
      <c r="N34" s="58"/>
      <c r="O34" s="58"/>
      <c r="P34" s="58"/>
      <c r="Q34" s="58"/>
      <c r="R34" s="58"/>
      <c r="S34" s="58"/>
      <c r="T34" s="58"/>
      <c r="U34" s="58"/>
      <c r="V34" s="58"/>
      <c r="W34" s="58"/>
      <c r="X34" s="58"/>
      <c r="Y34" s="58"/>
      <c r="Z34" s="58"/>
    </row>
    <row r="35" spans="1:26" ht="35.25" customHeight="1" x14ac:dyDescent="0.2">
      <c r="A35" s="261" t="s">
        <v>51</v>
      </c>
      <c r="B35" s="261" t="str">
        <f>VLOOKUP($A35,Questions!$A$3:$X$333,2,0)&amp;""</f>
        <v>Have you undergone a SSAE 18/SOC 2 audit?</v>
      </c>
      <c r="C35" s="261" t="str">
        <f>VLOOKUP($A35,Questions!$A$3:$X$333,19,0)&amp;""</f>
        <v>SSAE 18 and SOC2 audits are standard documentation, relevant to institutions requiring a solution provider to undergo SSAE 18 audits.</v>
      </c>
      <c r="D35" s="261" t="str">
        <f>VLOOKUP($A35,Questions!$A$3:$X$333,20,0)&amp;""</f>
        <v>Follow-up inquiries for SSAE 18 content will be institution/implementation specific.</v>
      </c>
      <c r="E35" s="58"/>
      <c r="F35" s="58"/>
      <c r="G35" s="58"/>
      <c r="H35" s="58"/>
      <c r="I35" s="58"/>
      <c r="J35" s="58"/>
      <c r="K35" s="58"/>
      <c r="L35" s="58"/>
      <c r="M35" s="58"/>
      <c r="N35" s="58"/>
      <c r="O35" s="58"/>
      <c r="P35" s="58"/>
      <c r="Q35" s="58"/>
      <c r="R35" s="58"/>
      <c r="S35" s="58"/>
      <c r="T35" s="58"/>
      <c r="U35" s="58"/>
      <c r="V35" s="58"/>
      <c r="W35" s="58"/>
      <c r="X35" s="58"/>
      <c r="Y35" s="58"/>
      <c r="Z35" s="58"/>
    </row>
    <row r="36" spans="1:26" ht="15.75" customHeight="1" x14ac:dyDescent="0.2">
      <c r="A36" s="261" t="s">
        <v>53</v>
      </c>
      <c r="B36" s="261" t="str">
        <f>VLOOKUP($A36,Questions!$A$3:$X$333,2,0)&amp;""</f>
        <v>Do you conform with a specific industry standard security framework (e.g., NIST Cybersecurity Framework, CIS Controls, ISO 27001, etc.)?</v>
      </c>
      <c r="C36" s="261" t="str">
        <f>VLOOKUP($A36,Questions!$A$3:$X$333,19,0)&amp;""</f>
        <v>The details of the standard are not the focus here; it is the fact that a solution provider builds their environment around a standard and that they continually evaluate and assess their security programs.</v>
      </c>
      <c r="D36" s="261" t="str">
        <f>VLOOKUP($A36,Questions!$A$3:$X$333,20,0)&amp;""</f>
        <v>In an ideal world, a solution provider will conform to an industry framework that is adopted by an institution. When this synergy does not exist, the interpretation of the solution provider's responses must be interpreted in the context of the institution's environment. Follow-up inquires for industry frameworks (and levels of adoption) will be institution/implementation specific.</v>
      </c>
      <c r="E36" s="58"/>
      <c r="F36" s="58"/>
      <c r="G36" s="58"/>
      <c r="H36" s="58"/>
      <c r="I36" s="58"/>
      <c r="J36" s="58"/>
      <c r="K36" s="58"/>
      <c r="L36" s="58"/>
      <c r="M36" s="58"/>
      <c r="N36" s="58"/>
      <c r="O36" s="58"/>
      <c r="P36" s="58"/>
      <c r="Q36" s="58"/>
      <c r="R36" s="58"/>
      <c r="S36" s="58"/>
      <c r="T36" s="58"/>
      <c r="U36" s="58"/>
      <c r="V36" s="58"/>
      <c r="W36" s="58"/>
      <c r="X36" s="58"/>
      <c r="Y36" s="58"/>
      <c r="Z36" s="58"/>
    </row>
    <row r="37" spans="1:26" ht="64.5" customHeight="1" x14ac:dyDescent="0.2">
      <c r="A37" s="261" t="s">
        <v>55</v>
      </c>
      <c r="B37" s="261" t="str">
        <f>VLOOKUP($A37,Questions!$A$3:$X$333,2,0)&amp;""</f>
        <v>Can you provide overall system and/or application architecture diagrams, including a full description of the data flow for all components of the system?</v>
      </c>
      <c r="C37" s="261" t="str">
        <f>VLOOKUP($A37,Questions!$A$3:$X$333,19,0)&amp;""</f>
        <v>Managing and protecting institution data is the reason organizations perform security and risk assessments. Privacy policies outline how solution providers will obtain, use, share, and protect institutional data and as such, should be robust in its language. Beware of vaguely worded privacy policies.</v>
      </c>
      <c r="D37" s="261" t="str">
        <f>VLOOKUP($A37,Questions!$A$3:$X$333,20,0)&amp;""</f>
        <v>Inquire about any privacy language the solution provider may have. It may not be ideal but there may be something available to assess or enough to have your legal counsel or policy/privacy professionals review.</v>
      </c>
      <c r="E37" s="58"/>
      <c r="F37" s="58"/>
      <c r="G37" s="58"/>
      <c r="H37" s="58"/>
      <c r="I37" s="58"/>
      <c r="J37" s="58"/>
      <c r="K37" s="58"/>
      <c r="L37" s="58"/>
      <c r="M37" s="58"/>
      <c r="N37" s="58"/>
      <c r="O37" s="58"/>
      <c r="P37" s="58"/>
      <c r="Q37" s="58"/>
      <c r="R37" s="58"/>
      <c r="S37" s="58"/>
      <c r="T37" s="58"/>
      <c r="U37" s="58"/>
      <c r="V37" s="58"/>
      <c r="W37" s="58"/>
      <c r="X37" s="58"/>
      <c r="Y37" s="58"/>
      <c r="Z37" s="58"/>
    </row>
    <row r="38" spans="1:26" ht="63.75" customHeight="1" x14ac:dyDescent="0.2">
      <c r="A38" s="261" t="s">
        <v>57</v>
      </c>
      <c r="B38" s="261" t="str">
        <f>VLOOKUP($A38,Questions!$A$3:$X$333,2,0)&amp;""</f>
        <v>Does your organization have a data privacy policy?</v>
      </c>
      <c r="C38" s="261" t="str">
        <f>VLOOKUP($A38,Questions!$A$3:$X$333,19,0)&amp;""</f>
        <v>Managing and protecting institutional data is the reason organizations perform security and risk assessments. Privacy policies outline how solution providers will obtain, use, share, and protect institutional data and as such, should be robust in its language. Beware of vaguely worded privacy policies.</v>
      </c>
      <c r="D38" s="261" t="str">
        <f>VLOOKUP($A38,Questions!$A$3:$X$333,20,0)&amp;""</f>
        <v>Inquire about any privacy language the solution provider may have. It may not be ideal but there may be something available to assess or enough to have your legal counsel or policy/privacy professionals review.</v>
      </c>
      <c r="E38" s="58"/>
      <c r="F38" s="58"/>
      <c r="G38" s="58"/>
      <c r="H38" s="58"/>
      <c r="I38" s="58"/>
      <c r="J38" s="58"/>
      <c r="K38" s="58"/>
      <c r="L38" s="58"/>
      <c r="M38" s="58"/>
      <c r="N38" s="58"/>
      <c r="O38" s="58"/>
      <c r="P38" s="58"/>
      <c r="Q38" s="58"/>
      <c r="R38" s="58"/>
      <c r="S38" s="58"/>
      <c r="T38" s="58"/>
      <c r="U38" s="58"/>
      <c r="V38" s="58"/>
      <c r="W38" s="58"/>
      <c r="X38" s="58"/>
      <c r="Y38" s="58"/>
      <c r="Z38" s="58"/>
    </row>
    <row r="39" spans="1:26" ht="78" customHeight="1" x14ac:dyDescent="0.2">
      <c r="A39" s="261" t="s">
        <v>59</v>
      </c>
      <c r="B39" s="261" t="str">
        <f>VLOOKUP($A39,Questions!$A$3:$X$333,2,0)&amp;""</f>
        <v>Do you have a documented, and currently implemented, employee onboarding and offboarding policy?</v>
      </c>
      <c r="C39" s="261" t="str">
        <f>VLOOKUP($A39,Questions!$A$3:$X$333,19,0)&amp;""</f>
        <v>Managing and protecting a solution provider's assets through appropriate human resource management is of upmost importance. Knowing how roles and access controls are implemented (directed by policy) within a solution provider's infrastructure during the onboarding and offboarding processes is indicative of how access control is regarded in other areas on the provider (solution provider).</v>
      </c>
      <c r="D39" s="261" t="str">
        <f>VLOOKUP($A39,Questions!$A$3:$X$333,20,0)&amp;""</f>
        <v>Unsatisfactory answers should be met with questions about access control authority, roles and responsibilities (of access grantors), administrative privileges within the solution provider's infrastructure(s), etc.</v>
      </c>
      <c r="E39" s="49" t="s">
        <v>661</v>
      </c>
      <c r="F39" s="58"/>
      <c r="G39" s="58"/>
      <c r="H39" s="58"/>
      <c r="I39" s="58"/>
      <c r="J39" s="58"/>
      <c r="K39" s="58"/>
      <c r="L39" s="58"/>
      <c r="M39" s="58"/>
      <c r="N39" s="58"/>
      <c r="O39" s="58"/>
      <c r="P39" s="58"/>
      <c r="Q39" s="58"/>
      <c r="R39" s="58"/>
      <c r="S39" s="58"/>
      <c r="T39" s="58"/>
      <c r="U39" s="58"/>
      <c r="V39" s="58"/>
      <c r="W39" s="58"/>
      <c r="X39" s="58"/>
      <c r="Y39" s="58"/>
      <c r="Z39" s="58"/>
    </row>
    <row r="40" spans="1:26" ht="15.75" customHeight="1" x14ac:dyDescent="0.2">
      <c r="A40" s="18" t="str">
        <f>VLOOKUP(LEFT($A41,4),'Auto Responses'!$N$4:$O$38,2,0)&amp;""</f>
        <v xml:space="preserve"> Assessment of Third Parties</v>
      </c>
      <c r="B40" s="18"/>
      <c r="C40" s="32" t="str">
        <f>Questions!$S$2</f>
        <v>Reason for Question</v>
      </c>
      <c r="D40" s="32" t="str">
        <f>Questions!$T$2</f>
        <v>Follow-Up Inquiries/Responses</v>
      </c>
      <c r="E40" s="58"/>
      <c r="F40" s="58"/>
      <c r="G40" s="58"/>
      <c r="H40" s="58"/>
      <c r="I40" s="58"/>
      <c r="J40" s="58"/>
      <c r="K40" s="58"/>
      <c r="L40" s="58"/>
      <c r="M40" s="58"/>
      <c r="N40" s="58"/>
      <c r="O40" s="58"/>
      <c r="P40" s="58"/>
      <c r="Q40" s="58"/>
      <c r="R40" s="58"/>
      <c r="S40" s="58"/>
      <c r="T40" s="58"/>
      <c r="U40" s="58"/>
      <c r="V40" s="58"/>
      <c r="W40" s="58"/>
      <c r="X40" s="58"/>
      <c r="Y40" s="58"/>
      <c r="Z40" s="58"/>
    </row>
    <row r="41" spans="1:26" ht="15.75" customHeight="1" x14ac:dyDescent="0.2">
      <c r="A41" s="261" t="s">
        <v>61</v>
      </c>
      <c r="B41" s="261" t="str">
        <f>VLOOKUP($A41,Questions!$A$3:$X$333,2,0)&amp;""</f>
        <v>Do you perform security assessments of third-party companies with which you share data (e.g., hosting providers, cloud services, PaaS, IaaS, SaaS)?*</v>
      </c>
      <c r="C41" s="261" t="str">
        <f>VLOOKUP($A41,Questions!$A$3:$X$333,19,0)&amp;""</f>
        <v>In the context of the CIA triad, this question is focused on system integrity, ensuring that system changes are only executed by authorized users. Additionally, it is expected that devices (for administrators, solution provider staff, and affiliates) that are used to access the solution provider's systems are properly managed and secured.</v>
      </c>
      <c r="D41" s="261" t="str">
        <f>VLOOKUP($A41,Questions!$A$3:$X$333,20,0)&amp;""</f>
        <v>Follow up with a robust question set if the solution provider cannot clearly state full control of the integrity of their system(s). Questions about administrator access on end-user devices and other maintenance and patching type questions are appropriate.</v>
      </c>
      <c r="E41" s="58"/>
      <c r="F41" s="58"/>
      <c r="G41" s="58"/>
      <c r="H41" s="58"/>
      <c r="I41" s="58"/>
      <c r="J41" s="58"/>
      <c r="K41" s="58"/>
      <c r="L41" s="58"/>
      <c r="M41" s="58"/>
      <c r="N41" s="58"/>
      <c r="O41" s="58"/>
      <c r="P41" s="58"/>
      <c r="Q41" s="58"/>
      <c r="R41" s="58"/>
      <c r="S41" s="58"/>
      <c r="T41" s="58"/>
      <c r="U41" s="58"/>
      <c r="V41" s="58"/>
      <c r="W41" s="58"/>
      <c r="X41" s="58"/>
      <c r="Y41" s="58"/>
      <c r="Z41" s="58"/>
    </row>
    <row r="42" spans="1:26" ht="15.75" customHeight="1" x14ac:dyDescent="0.2">
      <c r="A42" s="261" t="s">
        <v>63</v>
      </c>
      <c r="B42" s="261" t="str">
        <f>VLOOKUP($A42,Questions!$A$3:$X$333,2,0)&amp;""</f>
        <v>Do you have contractual language in place with third parties governing access to institutional data?*</v>
      </c>
      <c r="C42" s="261" t="str">
        <f>VLOOKUP($A42,Questions!$A$3:$X$333,19,0)&amp;""</f>
        <v>The sharing of institutional data to fourth-parties may increase the risk to the institutation and thus, we want to know who gets what data, when they get that data, and why they get that data.</v>
      </c>
      <c r="D42" s="261" t="str">
        <f>VLOOKUP($A42,Questions!$A$3:$X$333,20,0)&amp;""</f>
        <v>Follow-up inquiries concerning third-party data sharing will be institution/implementation specific.</v>
      </c>
      <c r="E42" s="58"/>
      <c r="F42" s="58"/>
      <c r="G42" s="58"/>
      <c r="H42" s="58"/>
      <c r="I42" s="58"/>
      <c r="J42" s="58"/>
      <c r="K42" s="58"/>
      <c r="L42" s="58"/>
      <c r="M42" s="58"/>
      <c r="N42" s="58"/>
      <c r="O42" s="58"/>
      <c r="P42" s="58"/>
      <c r="Q42" s="58"/>
      <c r="R42" s="58"/>
      <c r="S42" s="58"/>
      <c r="T42" s="58"/>
      <c r="U42" s="58"/>
      <c r="V42" s="58"/>
      <c r="W42" s="58"/>
      <c r="X42" s="58"/>
      <c r="Y42" s="58"/>
      <c r="Z42" s="58"/>
    </row>
    <row r="43" spans="1:26" ht="15.75" customHeight="1" x14ac:dyDescent="0.2">
      <c r="A43" s="261" t="s">
        <v>65</v>
      </c>
      <c r="B43" s="261" t="str">
        <f>VLOOKUP($A43,Questions!$A$3:$X$333,2,0)&amp;""</f>
        <v>Do the contracts in place with these third parties address liability in the event of a data breach?*</v>
      </c>
      <c r="C43" s="261" t="str">
        <f>VLOOKUP($A43,Questions!$A$3:$X$333,19,0)&amp;""</f>
        <v>Knowing the protections and legal agreements in place for third-party data sharing may assist analysts in determininng residual risk.</v>
      </c>
      <c r="D43" s="261" t="str">
        <f>VLOOKUP($A43,Questions!$A$3:$X$333,20,0)&amp;""</f>
        <v>Follow-up inquiries concerning legal agreements with third parties will be institution/implementation specific.</v>
      </c>
      <c r="E43" s="58"/>
      <c r="F43" s="58"/>
      <c r="G43" s="58"/>
      <c r="H43" s="58"/>
      <c r="I43" s="58"/>
      <c r="J43" s="58"/>
      <c r="K43" s="58"/>
      <c r="L43" s="58"/>
      <c r="M43" s="58"/>
      <c r="N43" s="58"/>
      <c r="O43" s="58"/>
      <c r="P43" s="58"/>
      <c r="Q43" s="58"/>
      <c r="R43" s="58"/>
      <c r="S43" s="58"/>
      <c r="T43" s="58"/>
      <c r="U43" s="58"/>
      <c r="V43" s="58"/>
      <c r="W43" s="58"/>
      <c r="X43" s="58"/>
      <c r="Y43" s="58"/>
      <c r="Z43" s="58"/>
    </row>
    <row r="44" spans="1:26" ht="15.75" customHeight="1" x14ac:dyDescent="0.2">
      <c r="A44" s="261" t="s">
        <v>67</v>
      </c>
      <c r="B44" s="261" t="str">
        <f>VLOOKUP($A44,Questions!$A$3:$X$333,2,0)&amp;""</f>
        <v>Do you have an implemented third-party management strategy?*</v>
      </c>
      <c r="C44" s="261" t="str">
        <f>VLOOKUP($A44,Questions!$A$3:$X$333,19,0)&amp;""</f>
        <v>Every organization needs to actively understand and manage its supply chain. The solution provider's understanding of who their third-party partners are and their ability to manage those relationships effectively and consistently speaks to the amount of risk your institution is taking on by contracting with them. Modern technologies allow for rapid deployment of features and with them come changes to an established code environment. The focus of this question is to verify a solution provider's practice of regression testing their code and verifying that previously nonexistent risks are not introduced into a known, secured environment.</v>
      </c>
      <c r="D44" s="261" t="str">
        <f>VLOOKUP($A44,Questions!$A$3:$X$333,20,0)&amp;""</f>
        <v>If "No," inquire if there are plans to implement these processes. Ask the solution provider to summarize their decision behind not scanning their assets for vulnerabilities. Be sure that the solution provider answers for both systems AND applications. Do not let good practices in one overshadow deficiencies in the other.</v>
      </c>
      <c r="E44" s="58"/>
      <c r="F44" s="58"/>
      <c r="G44" s="58"/>
      <c r="H44" s="58"/>
      <c r="I44" s="58"/>
      <c r="J44" s="58"/>
      <c r="K44" s="58"/>
      <c r="L44" s="58"/>
      <c r="M44" s="58"/>
      <c r="N44" s="58"/>
      <c r="O44" s="58"/>
      <c r="P44" s="58"/>
      <c r="Q44" s="58"/>
      <c r="R44" s="58"/>
      <c r="S44" s="58"/>
      <c r="T44" s="58"/>
      <c r="U44" s="58"/>
      <c r="V44" s="58"/>
      <c r="W44" s="58"/>
      <c r="X44" s="58"/>
      <c r="Y44" s="58"/>
      <c r="Z44" s="58"/>
    </row>
    <row r="45" spans="1:26" ht="80.25" customHeight="1" x14ac:dyDescent="0.2">
      <c r="A45" s="261" t="s">
        <v>69</v>
      </c>
      <c r="B45" s="261" t="str">
        <f>VLOOKUP($A45,Questions!$A$3:$X$333,2,0)&amp;""</f>
        <v>Do you have a process and implemented procedures for managing your hardware supply chain (e.g., telecommunications equipment, export licensing, computing devices)?</v>
      </c>
      <c r="C45" s="261" t="str">
        <f>VLOOKUP($A45,Questions!$A$3:$X$333,19,0)&amp;""</f>
        <v>Understanding a solution provider's hardware supply chain can reveal infrastructure risks that may not be apparent by other means. In some cases, the use of trusted components may be favorable. In others, it may initiate the assessment of the solution provider's environment in more detail and/or expand the scope of the institution's assessment.</v>
      </c>
      <c r="D45" s="261" t="str">
        <f>VLOOKUP($A45,Questions!$A$3:$X$333,20,0)&amp;""</f>
        <v>Follow-up inquiries concerning hardware supply chain will be institution/implementation specific.</v>
      </c>
      <c r="E45" s="58"/>
      <c r="F45" s="58"/>
      <c r="G45" s="58"/>
      <c r="H45" s="58"/>
      <c r="I45" s="58"/>
      <c r="J45" s="58"/>
      <c r="K45" s="58"/>
      <c r="L45" s="58"/>
      <c r="M45" s="58"/>
      <c r="N45" s="58"/>
      <c r="O45" s="58"/>
      <c r="P45" s="58"/>
      <c r="Q45" s="58"/>
      <c r="R45" s="58"/>
      <c r="S45" s="58"/>
      <c r="T45" s="58"/>
      <c r="U45" s="58"/>
      <c r="V45" s="58"/>
      <c r="W45" s="58"/>
      <c r="X45" s="58"/>
      <c r="Y45" s="58"/>
      <c r="Z45" s="58"/>
    </row>
    <row r="46" spans="1:26" ht="15.75" customHeight="1" x14ac:dyDescent="0.2">
      <c r="A46" s="18" t="str">
        <f>VLOOKUP(LEFT($A47,4),'Auto Responses'!$N$4:$O$38,2,0)&amp;""</f>
        <v xml:space="preserve"> Change Management</v>
      </c>
      <c r="B46" s="18"/>
      <c r="C46" s="32" t="str">
        <f>Questions!$S$2</f>
        <v>Reason for Question</v>
      </c>
      <c r="D46" s="32" t="str">
        <f>Questions!$T$2</f>
        <v>Follow-Up Inquiries/Responses</v>
      </c>
      <c r="E46" s="58"/>
      <c r="F46" s="58"/>
      <c r="G46" s="58"/>
      <c r="H46" s="58"/>
      <c r="I46" s="58"/>
      <c r="J46" s="58"/>
      <c r="K46" s="58"/>
      <c r="L46" s="58"/>
      <c r="M46" s="58"/>
      <c r="N46" s="58"/>
      <c r="O46" s="58"/>
      <c r="P46" s="58"/>
      <c r="Q46" s="58"/>
      <c r="R46" s="58"/>
      <c r="S46" s="58"/>
      <c r="T46" s="58"/>
      <c r="U46" s="58"/>
      <c r="V46" s="58"/>
      <c r="W46" s="58"/>
      <c r="X46" s="58"/>
      <c r="Y46" s="58"/>
      <c r="Z46" s="58"/>
    </row>
    <row r="47" spans="1:26" ht="55.5" customHeight="1" x14ac:dyDescent="0.2">
      <c r="A47" s="261" t="s">
        <v>71</v>
      </c>
      <c r="B47" s="261" t="str">
        <f>VLOOKUP($A47,Questions!$A$3:$X$333,2,0)&amp;""</f>
        <v>Will the institution be notified of major changes to your environment that could impact the institution's security posture?*</v>
      </c>
      <c r="C47" s="261" t="str">
        <f>VLOOKUP($A47,Questions!$A$3:$X$333,19,0)&amp;""</f>
        <v>Notification expectations should be set earlier in the contract/assessment process. Timelines, correspondence medium, and playbook details are all aspects to keep in mind when assessing this response.</v>
      </c>
      <c r="D47" s="261" t="str">
        <f>VLOOKUP($A47,Questions!$A$3:$X$333,20,0)&amp;""</f>
        <v>If the solution provider's response does not cover the details outlined in the reasoning, follow up and get specific responses for each, as needed.</v>
      </c>
      <c r="E47" s="58"/>
      <c r="F47" s="58"/>
      <c r="G47" s="58"/>
      <c r="H47" s="58"/>
      <c r="I47" s="58"/>
      <c r="J47" s="58"/>
      <c r="K47" s="58"/>
      <c r="L47" s="58"/>
      <c r="M47" s="58"/>
      <c r="N47" s="58"/>
      <c r="O47" s="58"/>
      <c r="P47" s="58"/>
      <c r="Q47" s="58"/>
      <c r="R47" s="58"/>
      <c r="S47" s="58"/>
      <c r="T47" s="58"/>
      <c r="U47" s="58"/>
      <c r="V47" s="58"/>
      <c r="W47" s="58"/>
      <c r="X47" s="58"/>
      <c r="Y47" s="58"/>
      <c r="Z47" s="58"/>
    </row>
    <row r="48" spans="1:26" ht="15.75" customHeight="1" x14ac:dyDescent="0.2">
      <c r="A48" s="261" t="s">
        <v>73</v>
      </c>
      <c r="B48" s="261" t="str">
        <f>VLOOKUP($A48,Questions!$A$3:$X$333,2,0)&amp;""</f>
        <v>Does the system support client customizations from one release to another?*</v>
      </c>
      <c r="C48" s="261" t="str">
        <f>VLOOKUP($A48,Questions!$A$3:$X$333,19,0)&amp;""</f>
        <v>The solution provider's solution characteristics and the institution's use case will determine the relevancy of this question. The purpose of this question is to understand the underlying infrastructure and how it is maintained across all customers.</v>
      </c>
      <c r="D48" s="261" t="str">
        <f>VLOOKUP($A48,Questions!$A$3:$X$333,20,0)&amp;""</f>
        <v>In cases where the solution is customized for customer use cases, ensure the solution provider's response covers all aspects of code migration, including backups, data conversions, local resources from the institution, etc., as it relates to code upgrades and/or version adoptions.</v>
      </c>
      <c r="E48" s="58"/>
      <c r="F48" s="58"/>
      <c r="G48" s="58"/>
      <c r="H48" s="58"/>
      <c r="I48" s="58"/>
      <c r="J48" s="58"/>
      <c r="K48" s="58"/>
      <c r="L48" s="58"/>
      <c r="M48" s="58"/>
      <c r="N48" s="58"/>
      <c r="O48" s="58"/>
      <c r="P48" s="58"/>
      <c r="Q48" s="58"/>
      <c r="R48" s="58"/>
      <c r="S48" s="58"/>
      <c r="T48" s="58"/>
      <c r="U48" s="58"/>
      <c r="V48" s="58"/>
      <c r="W48" s="58"/>
      <c r="X48" s="58"/>
      <c r="Y48" s="58"/>
      <c r="Z48" s="58"/>
    </row>
    <row r="49" spans="1:26" ht="59.25" customHeight="1" x14ac:dyDescent="0.2">
      <c r="A49" s="261" t="s">
        <v>75</v>
      </c>
      <c r="B49" s="261" t="str">
        <f>VLOOKUP($A49,Questions!$A$3:$X$333,2,0)&amp;""</f>
        <v>Do you have an implemented system configuration management process (e.g.,secure "gold" images, etc.)?*</v>
      </c>
      <c r="C49" s="261" t="str">
        <f>VLOOKUP($A49,Questions!$A$3:$X$333,19,0)&amp;""</f>
        <v>Hardware lifecycles and continuous software updates creates an always-changing landscape in information technology. The focus of this question is the integrity of a solution provider's infrastructure. Mismanagement of system configurations can lead to breakdowns in layers of security.</v>
      </c>
      <c r="D49" s="261" t="str">
        <f>VLOOKUP($A49,Questions!$A$3:$X$333,20,0)&amp;""</f>
        <v>Solution Providers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v>
      </c>
      <c r="E49" s="58"/>
      <c r="F49" s="58"/>
      <c r="G49" s="58"/>
      <c r="H49" s="58"/>
      <c r="I49" s="58"/>
      <c r="J49" s="58"/>
      <c r="K49" s="58"/>
      <c r="L49" s="58"/>
      <c r="M49" s="58"/>
      <c r="N49" s="58"/>
      <c r="O49" s="58"/>
      <c r="P49" s="58"/>
      <c r="Q49" s="58"/>
      <c r="R49" s="58"/>
      <c r="S49" s="58"/>
      <c r="T49" s="58"/>
      <c r="U49" s="58"/>
      <c r="V49" s="58"/>
      <c r="W49" s="58"/>
      <c r="X49" s="58"/>
      <c r="Y49" s="58"/>
      <c r="Z49" s="58"/>
    </row>
    <row r="50" spans="1:26" ht="15.75" customHeight="1" x14ac:dyDescent="0.2">
      <c r="A50" s="261" t="s">
        <v>77</v>
      </c>
      <c r="B50" s="261" t="str">
        <f>VLOOKUP($A50,Questions!$A$3:$X$333,2,0)&amp;""</f>
        <v>Do you have a documented change management process?</v>
      </c>
      <c r="C50" s="261" t="str">
        <f>VLOOKUP($A50,Questions!$A$3:$X$333,19,0)&amp;""</f>
        <v>The lack of a change management function is indicative of immature program processes. Answers to this question can provide insight into how well their responses (on the HECVAT) represent their actual environment(s).</v>
      </c>
      <c r="D50" s="261" t="str">
        <f>VLOOKUP($A50,Questions!$A$3:$X$333,20,0)&amp;""</f>
        <v>If a weak response is given to this answer, response scrutiny should be increased. Questions about configuration management, system authority, and documentation are appropriate.</v>
      </c>
      <c r="E50" s="58"/>
      <c r="F50" s="58"/>
      <c r="G50" s="58"/>
      <c r="H50" s="58"/>
      <c r="I50" s="58"/>
      <c r="J50" s="58"/>
      <c r="K50" s="58"/>
      <c r="L50" s="58"/>
      <c r="M50" s="58"/>
      <c r="N50" s="58"/>
      <c r="O50" s="58"/>
      <c r="P50" s="58"/>
      <c r="Q50" s="58"/>
      <c r="R50" s="58"/>
      <c r="S50" s="58"/>
      <c r="T50" s="58"/>
      <c r="U50" s="58"/>
      <c r="V50" s="58"/>
      <c r="W50" s="58"/>
      <c r="X50" s="58"/>
      <c r="Y50" s="58"/>
      <c r="Z50" s="58"/>
    </row>
    <row r="51" spans="1:26" ht="44.25" customHeight="1" x14ac:dyDescent="0.2">
      <c r="A51" s="261" t="s">
        <v>79</v>
      </c>
      <c r="B51" s="261" t="str">
        <f>VLOOKUP($A51,Questions!$A$3:$X$333,2,0)&amp;""</f>
        <v>Does your change management process minimally include authorization, impact analysis, testing, and validation before moving changes to production?</v>
      </c>
      <c r="C51" s="261" t="str">
        <f>VLOOKUP($A51,Questions!$A$3:$X$333,19,0)&amp;""</f>
        <v>This question outlines a mature change management process. Changes should be analyzed for impact, officially approved, tested, and performed by authorized users.</v>
      </c>
      <c r="D51" s="261" t="str">
        <f>VLOOKUP($A51,Questions!$A$3:$X$333,20,0)&amp;""</f>
        <v>If the solution provider's response does not cover the details outlined in the reasoning, follow up and get specific responses, as needed.</v>
      </c>
      <c r="E51" s="58"/>
      <c r="F51" s="58"/>
      <c r="G51" s="58"/>
      <c r="H51" s="58"/>
      <c r="I51" s="58"/>
      <c r="J51" s="58"/>
      <c r="K51" s="58"/>
      <c r="L51" s="58"/>
      <c r="M51" s="58"/>
      <c r="N51" s="58"/>
      <c r="O51" s="58"/>
      <c r="P51" s="58"/>
      <c r="Q51" s="58"/>
      <c r="R51" s="58"/>
      <c r="S51" s="58"/>
      <c r="T51" s="58"/>
      <c r="U51" s="58"/>
      <c r="V51" s="58"/>
      <c r="W51" s="58"/>
      <c r="X51" s="58"/>
      <c r="Y51" s="58"/>
      <c r="Z51" s="58"/>
    </row>
    <row r="52" spans="1:26" ht="51" customHeight="1" x14ac:dyDescent="0.2">
      <c r="A52" s="261" t="s">
        <v>81</v>
      </c>
      <c r="B52" s="261" t="str">
        <f>VLOOKUP($A52,Questions!$A$3:$X$333,2,0)&amp;""</f>
        <v>Does your change management process verify that all required third-party libraries and dependencies are still supported with each major change?</v>
      </c>
      <c r="C52" s="261" t="str">
        <f>VLOOKUP($A52,Questions!$A$3:$X$333,19,0)&amp;""</f>
        <v>This question is fundamentally about supply chain. The solution provider should be able to document its procedures around tracking libraries maintained by third parties.</v>
      </c>
      <c r="D52" s="261" t="str">
        <f>VLOOKUP($A52,Questions!$A$3:$X$333,20,0)&amp;""</f>
        <v>If the solution provider's response does not cover the details outlined in the reasoning, follow-up and get specific responses for each, as needed.</v>
      </c>
      <c r="E52" s="58"/>
      <c r="F52" s="58"/>
      <c r="G52" s="58"/>
      <c r="H52" s="58"/>
      <c r="I52" s="58"/>
      <c r="J52" s="58"/>
      <c r="K52" s="58"/>
      <c r="L52" s="58"/>
      <c r="M52" s="58"/>
      <c r="N52" s="58"/>
      <c r="O52" s="58"/>
      <c r="P52" s="58"/>
      <c r="Q52" s="58"/>
      <c r="R52" s="58"/>
      <c r="S52" s="58"/>
      <c r="T52" s="58"/>
      <c r="U52" s="58"/>
      <c r="V52" s="58"/>
      <c r="W52" s="58"/>
      <c r="X52" s="58"/>
      <c r="Y52" s="58"/>
      <c r="Z52" s="58"/>
    </row>
    <row r="53" spans="1:26" ht="39" customHeight="1" x14ac:dyDescent="0.2">
      <c r="A53" s="261" t="s">
        <v>83</v>
      </c>
      <c r="B53" s="261" t="str">
        <f>VLOOKUP($A53,Questions!$A$3:$X$333,2,0)&amp;""</f>
        <v>Do you have policy and procedure, currently implemented, managing how critical patches are applied to all systems and applications?</v>
      </c>
      <c r="C53" s="261" t="str">
        <f>VLOOKUP($A53,Questions!$A$3:$X$333,19,0)&amp;""</f>
        <v>Answers to this question will reveal the solution provider’s knowledge of their IT assets and their ability to respond to notifications about their systems and software.</v>
      </c>
      <c r="D53" s="261" t="str">
        <f>VLOOKUP($A53,Questions!$A$3:$X$333,20,0)&amp;""</f>
        <v>Follow-up inquiries for the solution provider’s patching practices will be institution/implementation specific.</v>
      </c>
      <c r="E53" s="58"/>
      <c r="F53" s="58"/>
      <c r="G53" s="58"/>
      <c r="H53" s="58"/>
      <c r="I53" s="58"/>
      <c r="J53" s="58"/>
      <c r="K53" s="58"/>
      <c r="L53" s="58"/>
      <c r="M53" s="58"/>
      <c r="N53" s="58"/>
      <c r="O53" s="58"/>
      <c r="P53" s="58"/>
      <c r="Q53" s="58"/>
      <c r="R53" s="58"/>
      <c r="S53" s="58"/>
      <c r="T53" s="58"/>
      <c r="U53" s="58"/>
      <c r="V53" s="58"/>
      <c r="W53" s="58"/>
      <c r="X53" s="58"/>
      <c r="Y53" s="58"/>
      <c r="Z53" s="58"/>
    </row>
    <row r="54" spans="1:26" ht="63.75" customHeight="1" x14ac:dyDescent="0.2">
      <c r="A54" s="261" t="s">
        <v>85</v>
      </c>
      <c r="B54" s="261" t="str">
        <f>VLOOKUP($A54,Questions!$A$3:$X$333,2,0)&amp;""</f>
        <v>Have you implemented policies and procedures that guide how security risks are mitigated until patches can be applied?</v>
      </c>
      <c r="C54" s="261" t="str">
        <f>VLOOKUP($A54,Questions!$A$3:$X$333,19,0)&amp;""</f>
        <v>New vulnerabilities are published every day, and solution providers have a responsibility to maintain their software(s). The fundamental nature of operation will expose some risks to the system, but it is crucial that a solution provider recognize its responsibilities and have a plan to implement them, when this time arrives.</v>
      </c>
      <c r="D54" s="261" t="str">
        <f>VLOOKUP($A54,Questions!$A$3:$X$333,20,0)&amp;""</f>
        <v>Follow-up inquiries for the solution providers patching practices will be institution/implementation specific.</v>
      </c>
      <c r="E54" s="58"/>
      <c r="F54" s="58"/>
      <c r="G54" s="58"/>
      <c r="H54" s="58"/>
      <c r="I54" s="58"/>
      <c r="J54" s="58"/>
      <c r="K54" s="58"/>
      <c r="L54" s="58"/>
      <c r="M54" s="58"/>
      <c r="N54" s="58"/>
      <c r="O54" s="58"/>
      <c r="P54" s="58"/>
      <c r="Q54" s="58"/>
      <c r="R54" s="58"/>
      <c r="S54" s="58"/>
      <c r="T54" s="58"/>
      <c r="U54" s="58"/>
      <c r="V54" s="58"/>
      <c r="W54" s="58"/>
      <c r="X54" s="58"/>
      <c r="Y54" s="58"/>
      <c r="Z54" s="58"/>
    </row>
    <row r="55" spans="1:26" ht="71.25" customHeight="1" x14ac:dyDescent="0.2">
      <c r="A55" s="261" t="s">
        <v>86</v>
      </c>
      <c r="B55" s="261" t="str">
        <f>VLOOKUP($A55,Questions!$A$3:$X$333,2,0)&amp;""</f>
        <v>Do clients have the option to not participate in or postpone an upgrade to a new release?</v>
      </c>
      <c r="C55" s="261" t="str">
        <f>VLOOKUP($A55,Questions!$A$3:$X$333,19,0)&amp;""</f>
        <v>Unplanned and/or unexpected changes in a complex environment can introduce intolerable risks to the institution. Based on the operating environment of the institution, it may be necessary to postpone (or properly plan) the change to a system. The solution provider's response should clarify their use of a "one code base" method or the ability to run multiple versions concurrently.</v>
      </c>
      <c r="D55" s="261" t="str">
        <f>VLOOKUP($A55,Questions!$A$3:$X$333,20,0)&amp;""</f>
        <v>Follow-up inquiries for solution version releases will be institution/implementation specific.</v>
      </c>
      <c r="E55" s="58"/>
      <c r="F55" s="58"/>
      <c r="G55" s="58"/>
      <c r="H55" s="58"/>
      <c r="I55" s="58"/>
      <c r="J55" s="58"/>
      <c r="K55" s="58"/>
      <c r="L55" s="58"/>
      <c r="M55" s="58"/>
      <c r="N55" s="58"/>
      <c r="O55" s="58"/>
      <c r="P55" s="58"/>
      <c r="Q55" s="58"/>
      <c r="R55" s="58"/>
      <c r="S55" s="58"/>
      <c r="T55" s="58"/>
      <c r="U55" s="58"/>
      <c r="V55" s="58"/>
      <c r="W55" s="58"/>
      <c r="X55" s="58"/>
      <c r="Y55" s="58"/>
      <c r="Z55" s="58"/>
    </row>
    <row r="56" spans="1:26" ht="51" customHeight="1" x14ac:dyDescent="0.2">
      <c r="A56" s="261" t="s">
        <v>88</v>
      </c>
      <c r="B56" s="261" t="str">
        <f>VLOOKUP($A56,Questions!$A$3:$X$333,2,0)&amp;""</f>
        <v>Do you have a fully implemented solution support strategy that defines how many concurrent versions you support?</v>
      </c>
      <c r="C56" s="261" t="str">
        <f>VLOOKUP($A56,Questions!$A$3:$X$333,19,0)&amp;""</f>
        <v>Supporting multiple versions of a solution is challenging. Understanding the solution provider’s strategy and resources will provide insight into its ability to adequately support their customers.</v>
      </c>
      <c r="D56" s="261" t="str">
        <f>VLOOKUP($A56,Questions!$A$3:$X$333,20,0)&amp;""</f>
        <v>Follow-up inquiries for the solution provider’s support of concurrent versions will be institution/implementation specific.</v>
      </c>
      <c r="E56" s="58"/>
      <c r="F56" s="58"/>
      <c r="G56" s="58"/>
      <c r="H56" s="58"/>
      <c r="I56" s="58"/>
      <c r="J56" s="58"/>
      <c r="K56" s="58"/>
      <c r="L56" s="58"/>
      <c r="M56" s="58"/>
      <c r="N56" s="58"/>
      <c r="O56" s="58"/>
      <c r="P56" s="58"/>
      <c r="Q56" s="58"/>
      <c r="R56" s="58"/>
      <c r="S56" s="58"/>
      <c r="T56" s="58"/>
      <c r="U56" s="58"/>
      <c r="V56" s="58"/>
      <c r="W56" s="58"/>
      <c r="X56" s="58"/>
      <c r="Y56" s="58"/>
      <c r="Z56" s="58"/>
    </row>
    <row r="57" spans="1:26" ht="52.5" customHeight="1" x14ac:dyDescent="0.2">
      <c r="A57" s="261" t="s">
        <v>90</v>
      </c>
      <c r="B57" s="261" t="str">
        <f>VLOOKUP($A57,Questions!$A$3:$X$333,2,0)&amp;""</f>
        <v>Do you have a release schedule for product updates?</v>
      </c>
      <c r="C57" s="261" t="str">
        <f>VLOOKUP($A57,Questions!$A$3:$X$333,19,0)&amp;""</f>
        <v>Answers to this question will reveal the solution provider’s ability to plan in the short term. This is valuable information for customers so they can anticipate updates and potential bug fixes.</v>
      </c>
      <c r="D57" s="261" t="str">
        <f>VLOOKUP($A57,Questions!$A$3:$X$333,20,0)&amp;""</f>
        <v>Follow-up inquiries for the solution provider’s solution update practices will be institution/implementation specific.</v>
      </c>
      <c r="E57" s="58"/>
      <c r="F57" s="58"/>
      <c r="G57" s="58"/>
      <c r="H57" s="58"/>
      <c r="I57" s="58"/>
      <c r="J57" s="58"/>
      <c r="K57" s="58"/>
      <c r="L57" s="58"/>
      <c r="M57" s="58"/>
      <c r="N57" s="58"/>
      <c r="O57" s="58"/>
      <c r="P57" s="58"/>
      <c r="Q57" s="58"/>
      <c r="R57" s="58"/>
      <c r="S57" s="58"/>
      <c r="T57" s="58"/>
      <c r="U57" s="58"/>
      <c r="V57" s="58"/>
      <c r="W57" s="58"/>
      <c r="X57" s="58"/>
      <c r="Y57" s="58"/>
      <c r="Z57" s="58"/>
    </row>
    <row r="58" spans="1:26" ht="15.75" customHeight="1" x14ac:dyDescent="0.2">
      <c r="A58" s="261" t="s">
        <v>92</v>
      </c>
      <c r="B58" s="261" t="str">
        <f>VLOOKUP($A58,Questions!$A$3:$X$333,2,0)&amp;""</f>
        <v>Do you have a technology roadmap, for at least the next two years, for enhancements and bug fixes for the solution being assessed?</v>
      </c>
      <c r="C58" s="261" t="str">
        <f>VLOOKUP($A58,Questions!$A$3:$X$333,19,0)&amp;""</f>
        <v>Answers to this question will reveal the solution provider’s ability to plan for the future of their solution.</v>
      </c>
      <c r="D58" s="261" t="str">
        <f>VLOOKUP($A58,Questions!$A$3:$X$333,20,0)&amp;""</f>
        <v>Follow-up inquiries for the solution provider’s technology planning practices will be institution/implementation specific.</v>
      </c>
      <c r="E58" s="49" t="s">
        <v>661</v>
      </c>
      <c r="F58" s="58"/>
      <c r="G58" s="58"/>
      <c r="H58" s="58"/>
      <c r="I58" s="58"/>
      <c r="J58" s="58"/>
      <c r="K58" s="58"/>
      <c r="L58" s="58"/>
      <c r="M58" s="58"/>
      <c r="N58" s="58"/>
      <c r="O58" s="58"/>
      <c r="P58" s="58"/>
      <c r="Q58" s="58"/>
      <c r="R58" s="58"/>
      <c r="S58" s="58"/>
      <c r="T58" s="58"/>
      <c r="U58" s="58"/>
      <c r="V58" s="58"/>
      <c r="W58" s="58"/>
      <c r="X58" s="58"/>
      <c r="Y58" s="58"/>
      <c r="Z58" s="58"/>
    </row>
    <row r="59" spans="1:26" ht="15.75" customHeight="1" x14ac:dyDescent="0.2">
      <c r="A59" s="261" t="s">
        <v>94</v>
      </c>
      <c r="B59" s="261" t="str">
        <f>VLOOKUP($A59,Questions!$A$3:$X$333,2,0)&amp;""</f>
        <v>Can solution updates be completed without institutional involvement (i.e., technically or organizationally)?</v>
      </c>
      <c r="C59" s="261" t="str">
        <f>VLOOKUP($A59,Questions!$A$3:$X$333,19,0)&amp;""</f>
        <v>The response to this question allows the institution to understand the information technology resources required to properly maintain the solution provider's system. Initial acquisition and setup is important to assess, but the long-term maintenance (and the risks that come with it) should be clearly defined. Use the response to this question to pivot to other questions and/or verify other solution provider responses.</v>
      </c>
      <c r="D59" s="261" t="str">
        <f>VLOOKUP($A59,Questions!$A$3:$X$333,20,0)&amp;""</f>
        <v>Vague responses to this question should be investigated further. Ask for additional documentation for customer responsibilities (in the context of information technology/security).</v>
      </c>
      <c r="E59" s="58"/>
      <c r="F59" s="58"/>
      <c r="G59" s="58"/>
      <c r="H59" s="58"/>
      <c r="I59" s="58"/>
      <c r="J59" s="58"/>
      <c r="K59" s="58"/>
      <c r="L59" s="58"/>
      <c r="M59" s="58"/>
      <c r="N59" s="58"/>
      <c r="O59" s="58"/>
      <c r="P59" s="58"/>
      <c r="Q59" s="58"/>
      <c r="R59" s="58"/>
      <c r="S59" s="58"/>
      <c r="T59" s="58"/>
      <c r="U59" s="58"/>
      <c r="V59" s="58"/>
      <c r="W59" s="58"/>
      <c r="X59" s="58"/>
      <c r="Y59" s="58"/>
      <c r="Z59" s="58"/>
    </row>
    <row r="60" spans="1:26" ht="65.25" customHeight="1" x14ac:dyDescent="0.2">
      <c r="A60" s="261" t="s">
        <v>97</v>
      </c>
      <c r="B60" s="261" t="str">
        <f>VLOOKUP($A60,Questions!$A$3:$X$333,2,0)&amp;""</f>
        <v>Are upgrades or system changes installed during off-peak hours or in a manner that does not impact the customer?</v>
      </c>
      <c r="C60" s="261" t="str">
        <f>VLOOKUP($A60,Questions!$A$3:$X$333,19,0)&amp;""</f>
        <v>Restricting system updates to a standard maintenance timeframe is important for ensuring that changes to production systems do not impact operations. It’s also important for troubleshooting any problems that may occur as a result of the changes.</v>
      </c>
      <c r="D60" s="261" t="str">
        <f>VLOOKUP($A60,Questions!$A$3:$X$333,20,0)&amp;""</f>
        <v>If the solution provider's response does not cover the details outlined in the reasoning, follow up and get specific responses, as needed.</v>
      </c>
      <c r="E60" s="58"/>
      <c r="F60" s="58"/>
      <c r="G60" s="58"/>
      <c r="H60" s="58"/>
      <c r="I60" s="58"/>
      <c r="J60" s="58"/>
      <c r="K60" s="58"/>
      <c r="L60" s="58"/>
      <c r="M60" s="58"/>
      <c r="N60" s="58"/>
      <c r="O60" s="58"/>
      <c r="P60" s="58"/>
      <c r="Q60" s="58"/>
      <c r="R60" s="58"/>
      <c r="S60" s="58"/>
      <c r="T60" s="58"/>
      <c r="U60" s="58"/>
      <c r="V60" s="58"/>
      <c r="W60" s="58"/>
      <c r="X60" s="58"/>
      <c r="Y60" s="58"/>
      <c r="Z60" s="58"/>
    </row>
    <row r="61" spans="1:26" ht="52.5" customHeight="1" x14ac:dyDescent="0.2">
      <c r="A61" s="261" t="s">
        <v>99</v>
      </c>
      <c r="B61" s="261" t="str">
        <f>VLOOKUP($A61,Questions!$A$3:$X$333,2,0)&amp;""</f>
        <v>Do procedures exist to provide that emergency changes are documented and authorized (including after-the-fact approval)?</v>
      </c>
      <c r="C61" s="261" t="str">
        <f>VLOOKUP($A61,Questions!$A$3:$X$333,19,0)&amp;""</f>
        <v>In the context of the CIA triad, this question is focused on system integrity, ensuring that system changes are only executed by authorized users. In the event of emergency changes, accountability and post-action review are expected.</v>
      </c>
      <c r="D61" s="261" t="str">
        <f>VLOOKUP($A61,Questions!$A$3:$X$333,20,0)&amp;""</f>
        <v>Follow up with a robust question set if a solution provider cannot clearly state full control of the integrity of their system(s).</v>
      </c>
      <c r="E61" s="58"/>
      <c r="F61" s="58"/>
      <c r="G61" s="58"/>
      <c r="H61" s="58"/>
      <c r="I61" s="58"/>
      <c r="J61" s="58"/>
      <c r="K61" s="58"/>
      <c r="L61" s="58"/>
      <c r="M61" s="58"/>
      <c r="N61" s="58"/>
      <c r="O61" s="58"/>
      <c r="P61" s="58"/>
      <c r="Q61" s="58"/>
      <c r="R61" s="58"/>
      <c r="S61" s="58"/>
      <c r="T61" s="58"/>
      <c r="U61" s="58"/>
      <c r="V61" s="58"/>
      <c r="W61" s="58"/>
      <c r="X61" s="58"/>
      <c r="Y61" s="58"/>
      <c r="Z61" s="58"/>
    </row>
    <row r="62" spans="1:26" ht="66.75" customHeight="1" x14ac:dyDescent="0.2">
      <c r="A62" s="261" t="s">
        <v>101</v>
      </c>
      <c r="B62" s="261" t="str">
        <f>VLOOKUP($A62,Questions!$A$3:$X$333,2,0)&amp;""</f>
        <v>Do you have a systems management and configuration strategy that encompasses servers, appliances, cloud services, applications, and mobile devices (company and employee owned)?</v>
      </c>
      <c r="C62" s="261" t="str">
        <f>VLOOKUP($A62,Questions!$A$3:$X$333,19,0)&amp;""</f>
        <v>In the context of the CIA triad, this question is focused on system integrity, ensuring that system changes are only executed by authorized users. Additionally, it is expected that devices (for administrators, solution provider staff, and affiliates) that are used to access the solution provider's systems are properly managed and secured.</v>
      </c>
      <c r="D62" s="261" t="str">
        <f>VLOOKUP($A62,Questions!$A$3:$X$333,20,0)&amp;""</f>
        <v>Follow up with a robust question set if the solution provider cannot clearly state full control of the integrity of their system(s). Questions about administrator access on end-user devices and other maintenance and patching type questions are appropriate.</v>
      </c>
      <c r="E62" s="58"/>
      <c r="F62" s="58"/>
      <c r="G62" s="58"/>
      <c r="H62" s="58"/>
      <c r="I62" s="58"/>
      <c r="J62" s="58"/>
      <c r="K62" s="58"/>
      <c r="L62" s="58"/>
      <c r="M62" s="58"/>
      <c r="N62" s="58"/>
      <c r="O62" s="58"/>
      <c r="P62" s="58"/>
      <c r="Q62" s="58"/>
      <c r="R62" s="58"/>
      <c r="S62" s="58"/>
      <c r="T62" s="58"/>
      <c r="U62" s="58"/>
      <c r="V62" s="58"/>
      <c r="W62" s="58"/>
      <c r="X62" s="58"/>
      <c r="Y62" s="58"/>
      <c r="Z62" s="58"/>
    </row>
    <row r="63" spans="1:26" ht="15.75" customHeight="1" x14ac:dyDescent="0.2">
      <c r="A63" s="18" t="str">
        <f>VLOOKUP(LEFT($A64,4),'Auto Responses'!$N$4:$O$38,2,0)&amp;""</f>
        <v xml:space="preserve"> Policies, Processes, and Procedures</v>
      </c>
      <c r="B63" s="18"/>
      <c r="C63" s="32" t="str">
        <f>Questions!$S$2</f>
        <v>Reason for Question</v>
      </c>
      <c r="D63" s="32" t="str">
        <f>Questions!$T$2</f>
        <v>Follow-Up Inquiries/Responses</v>
      </c>
      <c r="E63" s="58"/>
      <c r="F63" s="58"/>
      <c r="G63" s="58"/>
      <c r="H63" s="58"/>
      <c r="I63" s="58"/>
      <c r="J63" s="58"/>
      <c r="K63" s="58"/>
      <c r="L63" s="58"/>
      <c r="M63" s="58"/>
      <c r="N63" s="58"/>
      <c r="O63" s="58"/>
      <c r="P63" s="58"/>
      <c r="Q63" s="58"/>
      <c r="R63" s="58"/>
      <c r="S63" s="58"/>
      <c r="T63" s="58"/>
      <c r="U63" s="58"/>
      <c r="V63" s="58"/>
      <c r="W63" s="58"/>
      <c r="X63" s="58"/>
      <c r="Y63" s="58"/>
      <c r="Z63" s="58"/>
    </row>
    <row r="64" spans="1:26" ht="75" customHeight="1" x14ac:dyDescent="0.2">
      <c r="A64" s="261" t="s">
        <v>103</v>
      </c>
      <c r="B64" s="261" t="str">
        <f>VLOOKUP($A64,Questions!$A$3:$X$333,2,0)&amp;""</f>
        <v>Do you have a documented patch management process?*</v>
      </c>
      <c r="C64" s="261" t="str">
        <f>VLOOKUP($A64,Questions!$A$3:$X$333,19,0)&amp;""</f>
        <v>In the context of the CIA triad, this question is focused on system integrity, ensuring that system changes are only executed according to policy. Additionally, it is expected that devices used to access the solution provider's systems are properly managed and secured.</v>
      </c>
      <c r="D64" s="261" t="str">
        <f>VLOOKUP($A64,Questions!$A$3:$X$333,20,0)&amp;""</f>
        <v>Follow up with a robust question set if the solution provider cannot clearly state full control of their system patching strategy. Questions about patch testing, testing environments, threat mitigation, incident remediation, etc., are appropriate.</v>
      </c>
      <c r="E64" s="49" t="s">
        <v>661</v>
      </c>
      <c r="F64" s="58"/>
      <c r="G64" s="58"/>
      <c r="H64" s="58"/>
      <c r="I64" s="58"/>
      <c r="J64" s="58"/>
      <c r="K64" s="58"/>
      <c r="L64" s="58"/>
      <c r="M64" s="58"/>
      <c r="N64" s="58"/>
      <c r="O64" s="58"/>
      <c r="P64" s="58"/>
      <c r="Q64" s="58"/>
      <c r="R64" s="58"/>
      <c r="S64" s="58"/>
      <c r="T64" s="58"/>
      <c r="U64" s="58"/>
      <c r="V64" s="58"/>
      <c r="W64" s="58"/>
      <c r="X64" s="58"/>
      <c r="Y64" s="58"/>
      <c r="Z64" s="58"/>
    </row>
    <row r="65" spans="1:26" ht="49.5" customHeight="1" x14ac:dyDescent="0.2">
      <c r="A65" s="261" t="s">
        <v>104</v>
      </c>
      <c r="B65" s="261" t="str">
        <f>VLOOKUP($A65,Questions!$A$3:$X$333,2,0)&amp;""</f>
        <v>Can your organization comply with institutional policies on privacy and data protection with regard to users of institutional systems, if required?*</v>
      </c>
      <c r="C65" s="261" t="str">
        <f>VLOOKUP($A65,Questions!$A$3:$X$333,19,0)&amp;""</f>
        <v>This is a general inquiry to determine if the solution provider has reviewed the institution's policies and is committed to complying with them.</v>
      </c>
      <c r="D65" s="261" t="str">
        <f>VLOOKUP($A65,Questions!$A$3:$X$333,20,0)&amp;""</f>
        <v>If a solution provider is vague in their response, follow up with direct questions about the institution's policies and ensure the expectation of compliance is clear with the solution provider.</v>
      </c>
      <c r="E65" s="58"/>
      <c r="F65" s="58"/>
      <c r="G65" s="58"/>
      <c r="H65" s="58"/>
      <c r="I65" s="58"/>
      <c r="J65" s="58"/>
      <c r="K65" s="58"/>
      <c r="L65" s="58"/>
      <c r="M65" s="58"/>
      <c r="N65" s="58"/>
      <c r="O65" s="58"/>
      <c r="P65" s="58"/>
      <c r="Q65" s="58"/>
      <c r="R65" s="58"/>
      <c r="S65" s="58"/>
      <c r="T65" s="58"/>
      <c r="U65" s="58"/>
      <c r="V65" s="58"/>
      <c r="W65" s="58"/>
      <c r="X65" s="58"/>
      <c r="Y65" s="58"/>
      <c r="Z65" s="58"/>
    </row>
    <row r="66" spans="1:26" ht="51" customHeight="1" x14ac:dyDescent="0.2">
      <c r="A66" s="261" t="s">
        <v>106</v>
      </c>
      <c r="B66" s="261" t="str">
        <f>VLOOKUP($A66,Questions!$A$3:$X$333,2,0)&amp;""</f>
        <v>Is your company subject to the institution's geographic region's laws and regulations?*</v>
      </c>
      <c r="C66" s="261" t="str">
        <f>VLOOKUP($A66,Questions!$A$3:$X$333,19,0)&amp;""</f>
        <v>This is a general inquiry to determine if the solution provider is well-versed in applicable laws and regulations that apply in the institution's region of business operation.</v>
      </c>
      <c r="D66" s="261" t="str">
        <f>VLOOKUP($A66,Questions!$A$3:$X$333,20,0)&amp;""</f>
        <v>If a solution provider is vague in their response, follow up with direct questions about doing business in your state/region/country and any laws that are pertinent to the institution.</v>
      </c>
      <c r="E66" s="58"/>
      <c r="F66" s="58"/>
      <c r="G66" s="58"/>
      <c r="H66" s="58"/>
      <c r="I66" s="58"/>
      <c r="J66" s="58"/>
      <c r="K66" s="58"/>
      <c r="L66" s="58"/>
      <c r="M66" s="58"/>
      <c r="N66" s="58"/>
      <c r="O66" s="58"/>
      <c r="P66" s="58"/>
      <c r="Q66" s="58"/>
      <c r="R66" s="58"/>
      <c r="S66" s="58"/>
      <c r="T66" s="58"/>
      <c r="U66" s="58"/>
      <c r="V66" s="58"/>
      <c r="W66" s="58"/>
      <c r="X66" s="58"/>
      <c r="Y66" s="58"/>
      <c r="Z66" s="58"/>
    </row>
    <row r="67" spans="1:26" ht="70.5" customHeight="1" x14ac:dyDescent="0.2">
      <c r="A67" s="261" t="s">
        <v>108</v>
      </c>
      <c r="B67" s="261" t="str">
        <f>VLOOKUP($A67,Questions!$A$3:$X$333,2,0)&amp;""</f>
        <v>Can you accommodate encryption requirements using open standards?</v>
      </c>
      <c r="C67" s="261" t="str">
        <f>VLOOKUP($A67,Questions!$A$3:$X$333,19,0)&amp;""</f>
        <v>Beware the use of proprietary encryption implementations. Open standard encryption, preferably mature, is often preferred. Although there may be cases in which that is not the case, be sure to understand the solution provider's infrastructure and the true security of a solution provider's solution.</v>
      </c>
      <c r="D67" s="261" t="str">
        <f>VLOOKUP($A67,Questions!$A$3:$X$333,20,0)&amp;""</f>
        <v>If the solution provider cannot accommodate open standards encryption requirements, direct them to NIST's Cryptographic Standards and Guidelines document &lt;https://csrc.nist.gov/Projects/Cryptographic-Standards-and-Guidelines&gt;.</v>
      </c>
      <c r="E67" s="58"/>
      <c r="F67" s="58"/>
      <c r="G67" s="58"/>
      <c r="H67" s="58"/>
      <c r="I67" s="58"/>
      <c r="J67" s="58"/>
      <c r="K67" s="58"/>
      <c r="L67" s="58"/>
      <c r="M67" s="58"/>
      <c r="N67" s="58"/>
      <c r="O67" s="58"/>
      <c r="P67" s="58"/>
      <c r="Q67" s="58"/>
      <c r="R67" s="58"/>
      <c r="S67" s="58"/>
      <c r="T67" s="58"/>
      <c r="U67" s="58"/>
      <c r="V67" s="58"/>
      <c r="W67" s="58"/>
      <c r="X67" s="58"/>
      <c r="Y67" s="58"/>
      <c r="Z67" s="58"/>
    </row>
    <row r="68" spans="1:26" ht="15.75" customHeight="1" x14ac:dyDescent="0.2">
      <c r="A68" s="261" t="s">
        <v>110</v>
      </c>
      <c r="B68" s="261" t="str">
        <f>VLOOKUP($A68,Questions!$A$3:$X$333,2,0)&amp;""</f>
        <v>Do you have a documented systems development life cycle (SDLC)?</v>
      </c>
      <c r="C68" s="261" t="str">
        <f>VLOOKUP($A68,Questions!$A$3:$X$333,19,0)&amp;""</f>
        <v>Mature solution lifecycle management can position a solution provider to sufficiently plan, implement, and manage systems that better protect institutional data.</v>
      </c>
      <c r="D68" s="261" t="str">
        <f>VLOOKUP($A68,Questions!$A$3:$X$333,20,0)&amp;""</f>
        <v>Although withdrawn by NIST, the Security Considerations in the Systems Development Life Cycle (SP 800-64r2) document is an excellent resource to provide guidance to solution providers (i.e., set expectations). Follow-up questions to SDLC use will be institution/implementation specific.</v>
      </c>
      <c r="E68" s="58"/>
      <c r="F68" s="58"/>
      <c r="G68" s="58"/>
      <c r="H68" s="58"/>
      <c r="I68" s="58"/>
      <c r="J68" s="58"/>
      <c r="K68" s="58"/>
      <c r="L68" s="58"/>
      <c r="M68" s="58"/>
      <c r="N68" s="58"/>
      <c r="O68" s="58"/>
      <c r="P68" s="58"/>
      <c r="Q68" s="58"/>
      <c r="R68" s="58"/>
      <c r="S68" s="58"/>
      <c r="T68" s="58"/>
      <c r="U68" s="58"/>
      <c r="V68" s="58"/>
      <c r="W68" s="58"/>
      <c r="X68" s="58"/>
      <c r="Y68" s="58"/>
      <c r="Z68" s="58"/>
    </row>
    <row r="69" spans="1:26" ht="65.25" customHeight="1" x14ac:dyDescent="0.2">
      <c r="A69" s="261" t="s">
        <v>112</v>
      </c>
      <c r="B69" s="261" t="str">
        <f>VLOOKUP($A69,Questions!$A$3:$X$333,2,0)&amp;""</f>
        <v>Do you perform background screenings or multi-state background checks on all employees prior to their first day of work?</v>
      </c>
      <c r="C69" s="261" t="str">
        <f>VLOOKUP($A69,Questions!$A$3:$X$333,19,0)&amp;""</f>
        <v>The use of detective and preventive controls in the hiring process serves a valuable role in protecting institutional data. As these are often HR documented policies, a solution provider should have their practices well-documented and ready for review, upon request.</v>
      </c>
      <c r="D69" s="261" t="str">
        <f>VLOOKUP($A69,Questions!$A$3:$X$333,20,0)&amp;""</f>
        <v>Ask the solution provider if background checks and/or screening are conducted in any capacity, at any time during the employment period. Ask about the precautions they take to ensure the intellectual property is secured and inquire if user data is treated in an appropriate manner.</v>
      </c>
      <c r="E69" s="58"/>
      <c r="F69" s="58"/>
      <c r="G69" s="58"/>
      <c r="H69" s="58"/>
      <c r="I69" s="58"/>
      <c r="J69" s="58"/>
      <c r="K69" s="58"/>
      <c r="L69" s="58"/>
      <c r="M69" s="58"/>
      <c r="N69" s="58"/>
      <c r="O69" s="58"/>
      <c r="P69" s="58"/>
      <c r="Q69" s="58"/>
      <c r="R69" s="58"/>
      <c r="S69" s="58"/>
      <c r="T69" s="58"/>
      <c r="U69" s="58"/>
      <c r="V69" s="58"/>
      <c r="W69" s="58"/>
      <c r="X69" s="58"/>
      <c r="Y69" s="58"/>
      <c r="Z69" s="58"/>
    </row>
    <row r="70" spans="1:26" ht="71.25" customHeight="1" x14ac:dyDescent="0.2">
      <c r="A70" s="261" t="s">
        <v>114</v>
      </c>
      <c r="B70" s="261" t="str">
        <f>VLOOKUP($A70,Questions!$A$3:$X$333,2,0)&amp;""</f>
        <v>Do you require new employees to fill out agreements and review policies?</v>
      </c>
      <c r="C70" s="261" t="str">
        <f>VLOOKUP($A70,Questions!$A$3:$X$333,19,0)&amp;""</f>
        <v>Setting the expectation of performance and increasing awareness of security-related responsibilities are part of these initial-hiring documents. Oftentimes these agreements and reviews are conducted during orientation for new employees.</v>
      </c>
      <c r="D70" s="261" t="str">
        <f>VLOOKUP($A70,Questions!$A$3:$X$333,20,0)&amp;""</f>
        <v>If a solution provider's practices are not clear, inquire about training requirements for employees, especially the frequency and scope of content.</v>
      </c>
      <c r="E70" s="58"/>
      <c r="F70" s="58"/>
      <c r="G70" s="58"/>
      <c r="H70" s="58"/>
      <c r="I70" s="58"/>
      <c r="J70" s="58"/>
      <c r="K70" s="58"/>
      <c r="L70" s="58"/>
      <c r="M70" s="58"/>
      <c r="N70" s="58"/>
      <c r="O70" s="58"/>
      <c r="P70" s="58"/>
      <c r="Q70" s="58"/>
      <c r="R70" s="58"/>
      <c r="S70" s="58"/>
      <c r="T70" s="58"/>
      <c r="U70" s="58"/>
      <c r="V70" s="58"/>
      <c r="W70" s="58"/>
      <c r="X70" s="58"/>
      <c r="Y70" s="58"/>
      <c r="Z70" s="58"/>
    </row>
    <row r="71" spans="1:26" ht="15.75" customHeight="1" x14ac:dyDescent="0.2">
      <c r="A71" s="261" t="s">
        <v>117</v>
      </c>
      <c r="B71" s="261" t="str">
        <f>VLOOKUP($A71,Questions!$A$3:$X$333,2,0)&amp;""</f>
        <v>Do you have a documented information security policy?</v>
      </c>
      <c r="C71" s="261" t="str">
        <f>VLOOKUP($A71,Questions!$A$3:$X$333,19,0)&amp;""</f>
        <v>A shared security [responsibility] environment is expected of solution providers in today's world. Security offices alone cannot protect an institution's data. Information security, ingrained in an organization, is the best case scenario for the protection of institutional data. Security awareness and practice start in a solution provider's policies. The ability for the solution provider to respond effectively (and quickly) to a security incident is of the utmost importance. The size of a solution provider's security office will determine its capabilities during a security incident, but the incident response plan will oftentimes determine its effectiveness. Use the knowledge of this response when evaluating other solution provider statements, particularly when discussing degraded operation states.</v>
      </c>
      <c r="D71" s="261" t="str">
        <f>VLOOKUP($A71,Questions!$A$3:$X$333,20,0)&amp;""</f>
        <v>If the solution provider does not have an incident response plan, point them to the NIST Computer Security Incident Handling Guide &lt;https://csrc.nist.gov/publications/detail/sp/800-61/rev-2/final&gt;.</v>
      </c>
      <c r="E71" s="58"/>
      <c r="F71" s="58"/>
      <c r="G71" s="58"/>
      <c r="H71" s="58"/>
      <c r="I71" s="58"/>
      <c r="J71" s="58"/>
      <c r="K71" s="58"/>
      <c r="L71" s="58"/>
      <c r="M71" s="58"/>
      <c r="N71" s="58"/>
      <c r="O71" s="58"/>
      <c r="P71" s="58"/>
      <c r="Q71" s="58"/>
      <c r="R71" s="58"/>
      <c r="S71" s="58"/>
      <c r="T71" s="58"/>
      <c r="U71" s="58"/>
      <c r="V71" s="58"/>
      <c r="W71" s="58"/>
      <c r="X71" s="58"/>
      <c r="Y71" s="58"/>
      <c r="Z71" s="58"/>
    </row>
    <row r="72" spans="1:26" ht="67.5" customHeight="1" x14ac:dyDescent="0.2">
      <c r="A72" s="261" t="s">
        <v>119</v>
      </c>
      <c r="B72" s="261" t="str">
        <f>VLOOKUP($A72,Questions!$A$3:$X$333,2,0)&amp;""</f>
        <v>Are information security principles designed into the product lifecycle?</v>
      </c>
      <c r="C72" s="261" t="str">
        <f>VLOOKUP($A72,Questions!$A$3:$X$333,19,0)&amp;""</f>
        <v>The adherence to secure coding best practices better positions a solution provider to maintain the CIA triad. Use the knowledge of this response when evaluating other solution provider statements, particularly those focused on development and the protection of communications.</v>
      </c>
      <c r="D72" s="261" t="str">
        <f>VLOOKUP($A72,Questions!$A$3:$X$333,20,0)&amp;""</f>
        <v>If information security principles are not designed into the product lifecycle, point the solution provider to OWASP's Secure Coding Practices - Quick Reference Guide &lt;https://www.owasp.org/index.php/OWASP_Secure_Coding_Practices_-_Quick_Reference_Guide&gt;.</v>
      </c>
      <c r="E72" s="266"/>
      <c r="F72" s="266"/>
      <c r="G72" s="266"/>
      <c r="H72" s="266"/>
      <c r="I72" s="266"/>
      <c r="J72" s="266"/>
      <c r="K72" s="266"/>
      <c r="L72" s="266"/>
      <c r="M72" s="266"/>
      <c r="N72" s="266"/>
      <c r="O72" s="266"/>
      <c r="P72" s="266"/>
      <c r="Q72" s="266"/>
      <c r="R72" s="266"/>
      <c r="S72" s="266"/>
      <c r="T72" s="266"/>
      <c r="U72" s="266"/>
      <c r="V72" s="266"/>
      <c r="W72" s="266"/>
      <c r="X72" s="266"/>
      <c r="Y72" s="266"/>
      <c r="Z72" s="266"/>
    </row>
    <row r="73" spans="1:26" ht="62.25" customHeight="1" x14ac:dyDescent="0.2">
      <c r="A73" s="261" t="s">
        <v>121</v>
      </c>
      <c r="B73" s="261" t="str">
        <f>VLOOKUP($A73,Questions!$A$3:$X$333,2,0)&amp;""</f>
        <v>Will you comply with applicable breach notification laws?</v>
      </c>
      <c r="C73" s="261" t="str">
        <f>VLOOKUP($A73,Questions!$A$3:$X$333,19,0)&amp;""</f>
        <v>This is a general inquiry to determine if the solution provider is well-versed in applicable laws and regulations that apply in the institution's region of business operation.</v>
      </c>
      <c r="D73" s="261" t="str">
        <f>VLOOKUP($A73,Questions!$A$3:$X$333,20,0)&amp;""</f>
        <v>If a solution provider is vague in their response, follow up with direct questions about doing business in your state/region/country and any laws that are pertinent to the institution.</v>
      </c>
      <c r="E73" s="58"/>
      <c r="F73" s="58"/>
      <c r="G73" s="58"/>
      <c r="H73" s="58"/>
      <c r="I73" s="58"/>
      <c r="J73" s="58"/>
      <c r="K73" s="58"/>
      <c r="L73" s="58"/>
      <c r="M73" s="58"/>
      <c r="N73" s="58"/>
      <c r="O73" s="58"/>
      <c r="P73" s="58"/>
      <c r="Q73" s="58"/>
      <c r="R73" s="58"/>
      <c r="S73" s="58"/>
      <c r="T73" s="58"/>
      <c r="U73" s="58"/>
      <c r="V73" s="58"/>
      <c r="W73" s="58"/>
      <c r="X73" s="58"/>
      <c r="Y73" s="58"/>
      <c r="Z73" s="58"/>
    </row>
    <row r="74" spans="1:26" ht="70.5" customHeight="1" x14ac:dyDescent="0.2">
      <c r="A74" s="261" t="s">
        <v>123</v>
      </c>
      <c r="B74" s="261" t="str">
        <f>VLOOKUP($A74,Questions!$A$3:$X$333,2,0)&amp;""</f>
        <v>Do you have an information security awareness program?</v>
      </c>
      <c r="C74" s="261" t="str">
        <f>VLOOKUP($A74,Questions!$A$3:$X$333,19,0)&amp;""</f>
        <v>Setting the expectation of security-related responsibilities throughout an organzation is favored in an information security awareness program. Solution Providers without an information security awareness campaign should be met with scrutiny on how security policies and procedures are implemented in their environment.</v>
      </c>
      <c r="D74" s="261" t="str">
        <f>VLOOKUP($A74,Questions!$A$3:$X$333,20,0)&amp;""</f>
        <v>Follow-up inquiries for information security awareness programs will be institution/implementation specific.</v>
      </c>
      <c r="E74" s="49" t="s">
        <v>661</v>
      </c>
      <c r="F74" s="266"/>
      <c r="G74" s="266"/>
      <c r="H74" s="266"/>
      <c r="I74" s="266"/>
      <c r="J74" s="266"/>
      <c r="K74" s="266"/>
      <c r="L74" s="266"/>
      <c r="M74" s="266"/>
      <c r="N74" s="266"/>
      <c r="O74" s="266"/>
      <c r="P74" s="266"/>
      <c r="Q74" s="266"/>
      <c r="R74" s="266"/>
      <c r="S74" s="266"/>
      <c r="T74" s="266"/>
      <c r="U74" s="266"/>
      <c r="V74" s="266"/>
      <c r="W74" s="266"/>
      <c r="X74" s="266"/>
      <c r="Y74" s="266"/>
      <c r="Z74" s="266"/>
    </row>
    <row r="75" spans="1:26" ht="15.75" customHeight="1" x14ac:dyDescent="0.2">
      <c r="A75" s="261" t="s">
        <v>125</v>
      </c>
      <c r="B75" s="261" t="str">
        <f>VLOOKUP($A75,Questions!$A$3:$X$333,2,0)&amp;""</f>
        <v>Is security awareness training mandatory for all employees?</v>
      </c>
      <c r="C75" s="261" t="str">
        <f>VLOOKUP($A75,Questions!$A$3:$X$333,19,0)&amp;""</f>
        <v>Setting the expectation of security-related responsibilities throughout an organzation is favored in an information security awareness program. Solution Providers without an information security awareness campaign should be met with scrutiny on how security policies and procedures are implemented in their environment.</v>
      </c>
      <c r="D75" s="261" t="str">
        <f>VLOOKUP($A75,Questions!$A$3:$X$333,20,0)&amp;""</f>
        <v>Follow-up inquiries for information security awareness programs will be institution/implementation specific.</v>
      </c>
      <c r="E75" s="58"/>
      <c r="F75" s="58"/>
      <c r="G75" s="58"/>
      <c r="H75" s="58"/>
      <c r="I75" s="58"/>
      <c r="J75" s="58"/>
      <c r="K75" s="58"/>
      <c r="L75" s="58"/>
      <c r="M75" s="58"/>
      <c r="N75" s="58"/>
      <c r="O75" s="58"/>
      <c r="P75" s="58"/>
      <c r="Q75" s="58"/>
      <c r="R75" s="58"/>
      <c r="S75" s="58"/>
      <c r="T75" s="58"/>
      <c r="U75" s="58"/>
      <c r="V75" s="58"/>
      <c r="W75" s="58"/>
      <c r="X75" s="58"/>
      <c r="Y75" s="58"/>
      <c r="Z75" s="58"/>
    </row>
    <row r="76" spans="1:26" ht="72" customHeight="1" x14ac:dyDescent="0.2">
      <c r="A76" s="261" t="s">
        <v>127</v>
      </c>
      <c r="B76" s="261" t="str">
        <f>VLOOKUP($A76,Questions!$A$3:$X$333,2,0)&amp;""</f>
        <v>Do you have process and procedure(s) documented, and currently followed, that require a review and update of the access list(s) for privileged accounts?</v>
      </c>
      <c r="C76" s="261" t="str">
        <f>VLOOKUP($A76,Questions!$A$3:$X$333,19,0)&amp;""</f>
        <v>Protecting privileged accounts is crucial to maintaining system integrity in any environment. This question is targeting privilege creep and unmanaged privileged acccounts to determine if the solution provider properly manages access control in their application/system environments.</v>
      </c>
      <c r="D76" s="261" t="str">
        <f>VLOOKUP($A76,Questions!$A$3:$X$333,20,0)&amp;""</f>
        <v>Ask the solution provider to summarize their implemented policies and/or procedures.</v>
      </c>
      <c r="E76" s="58"/>
      <c r="F76" s="58"/>
      <c r="G76" s="58"/>
      <c r="H76" s="58"/>
      <c r="I76" s="58"/>
      <c r="J76" s="58"/>
      <c r="K76" s="58"/>
      <c r="L76" s="58"/>
      <c r="M76" s="58"/>
      <c r="N76" s="58"/>
      <c r="O76" s="58"/>
      <c r="P76" s="58"/>
      <c r="Q76" s="58"/>
      <c r="R76" s="58"/>
      <c r="S76" s="58"/>
      <c r="T76" s="58"/>
      <c r="U76" s="58"/>
      <c r="V76" s="58"/>
      <c r="W76" s="58"/>
      <c r="X76" s="58"/>
      <c r="Y76" s="58"/>
      <c r="Z76" s="58"/>
    </row>
    <row r="77" spans="1:26" ht="72" customHeight="1" x14ac:dyDescent="0.2">
      <c r="A77" s="261" t="s">
        <v>129</v>
      </c>
      <c r="B77" s="261" t="str">
        <f>VLOOKUP($A77,Questions!$A$3:$X$333,2,0)&amp;""</f>
        <v>Do you have documented, and currently implemented, internal audit processes and procedures?</v>
      </c>
      <c r="C77" s="261" t="str">
        <f>VLOOKUP($A77,Questions!$A$3:$X$333,19,0)&amp;""</f>
        <v>The role of an internal auditor is to verify implemented controls and highlight areas in need of improvement. Solution Providers without internal audit processes and procedures should be met with scrutiny on how security policies and procedures are monitored and verified in their environment.</v>
      </c>
      <c r="D77" s="261" t="str">
        <f>VLOOKUP($A77,Questions!$A$3:$X$333,20,0)&amp;""</f>
        <v>Follow-up inquiries for internal audit processes and procedures will be institution/implementation specific.</v>
      </c>
      <c r="E77" s="58"/>
      <c r="F77" s="58"/>
      <c r="G77" s="58"/>
      <c r="H77" s="58"/>
      <c r="I77" s="58"/>
      <c r="J77" s="58"/>
      <c r="K77" s="58"/>
      <c r="L77" s="58"/>
      <c r="M77" s="58"/>
      <c r="N77" s="58"/>
      <c r="O77" s="58"/>
      <c r="P77" s="58"/>
      <c r="Q77" s="58"/>
      <c r="R77" s="58"/>
      <c r="S77" s="58"/>
      <c r="T77" s="58"/>
      <c r="U77" s="58"/>
      <c r="V77" s="58"/>
      <c r="W77" s="58"/>
      <c r="X77" s="58"/>
      <c r="Y77" s="58"/>
      <c r="Z77" s="58"/>
    </row>
    <row r="78" spans="1:26" ht="54.75" customHeight="1" x14ac:dyDescent="0.2">
      <c r="A78" s="261" t="s">
        <v>131</v>
      </c>
      <c r="B78" s="261" t="str">
        <f>VLOOKUP($A78,Questions!$A$3:$X$333,2,0)&amp;""</f>
        <v>Does your organization have physical security controls and policies in place?</v>
      </c>
      <c r="C78" s="261" t="str">
        <f>VLOOKUP($A78,Questions!$A$3:$X$333,19,0)&amp;""</f>
        <v>This question aims to understand the physical security state of the solution provider's operating environment and whether or not physical assets are appropriately protected.</v>
      </c>
      <c r="D78" s="261" t="str">
        <f>VLOOKUP($A78,Questions!$A$3:$X$333,20,0)&amp;""</f>
        <v>Follow-up inquiries for physical security controls and policies will be institution/implementation specific.</v>
      </c>
      <c r="E78" s="58"/>
      <c r="F78" s="58"/>
      <c r="G78" s="58"/>
      <c r="H78" s="58"/>
      <c r="I78" s="58"/>
      <c r="J78" s="58"/>
      <c r="K78" s="58"/>
      <c r="L78" s="58"/>
      <c r="M78" s="58"/>
      <c r="N78" s="58"/>
      <c r="O78" s="58"/>
      <c r="P78" s="58"/>
      <c r="Q78" s="58"/>
      <c r="R78" s="58"/>
      <c r="S78" s="58"/>
      <c r="T78" s="58"/>
      <c r="U78" s="58"/>
      <c r="V78" s="58"/>
      <c r="W78" s="58"/>
      <c r="X78" s="58"/>
      <c r="Y78" s="58"/>
      <c r="Z78" s="58"/>
    </row>
    <row r="79" spans="1:26" ht="15.75" customHeight="1" x14ac:dyDescent="0.2">
      <c r="A79" s="18" t="str">
        <f>VLOOKUP(LEFT($A80,4),'Auto Responses'!$N$4:$O$38,2,0)&amp;""</f>
        <v xml:space="preserve"> Authentication, Authorization, and Account Management</v>
      </c>
      <c r="B79" s="18"/>
      <c r="C79" s="32" t="str">
        <f>Questions!$S$2</f>
        <v>Reason for Question</v>
      </c>
      <c r="D79" s="32" t="str">
        <f>Questions!$T$2</f>
        <v>Follow-Up Inquiries/Responses</v>
      </c>
      <c r="E79" s="58"/>
      <c r="F79" s="58"/>
      <c r="G79" s="58"/>
      <c r="H79" s="58"/>
      <c r="I79" s="58"/>
      <c r="J79" s="58"/>
      <c r="K79" s="58"/>
      <c r="L79" s="58"/>
      <c r="M79" s="58"/>
      <c r="N79" s="58"/>
      <c r="O79" s="58"/>
      <c r="P79" s="58"/>
      <c r="Q79" s="58"/>
      <c r="R79" s="58"/>
      <c r="S79" s="58"/>
      <c r="T79" s="58"/>
      <c r="U79" s="58"/>
      <c r="V79" s="58"/>
      <c r="W79" s="58"/>
      <c r="X79" s="58"/>
      <c r="Y79" s="58"/>
      <c r="Z79" s="58"/>
    </row>
    <row r="80" spans="1:26" ht="75" customHeight="1" x14ac:dyDescent="0.2">
      <c r="A80" s="261" t="s">
        <v>135</v>
      </c>
      <c r="B80" s="261" t="str">
        <f>VLOOKUP($A80,Questions!$A$3:$X$333,2,0)&amp;""</f>
        <v>Does your solution support single sign-on (SSO) protocols for user and administrator authentication?*</v>
      </c>
      <c r="C80" s="261" t="str">
        <f>VLOOKUP($A80,Questions!$A$3:$X$333,19,0)&amp;""</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80" s="261" t="str">
        <f>VLOOKUP($A80,Questions!$A$3:$X$333,20,0)&amp;""</f>
        <v>Follow-up inquiries for IAM requirements will be institution/implementation specific.</v>
      </c>
      <c r="E80" s="58"/>
      <c r="F80" s="58"/>
      <c r="G80" s="58"/>
      <c r="H80" s="58"/>
      <c r="I80" s="58"/>
      <c r="J80" s="58"/>
      <c r="K80" s="58"/>
      <c r="L80" s="58"/>
      <c r="M80" s="58"/>
      <c r="N80" s="58"/>
      <c r="O80" s="58"/>
      <c r="P80" s="58"/>
      <c r="Q80" s="58"/>
      <c r="R80" s="58"/>
      <c r="S80" s="58"/>
      <c r="T80" s="58"/>
      <c r="U80" s="58"/>
      <c r="V80" s="58"/>
      <c r="W80" s="58"/>
      <c r="X80" s="58"/>
      <c r="Y80" s="58"/>
      <c r="Z80" s="58"/>
    </row>
    <row r="81" spans="1:26" ht="67.5" customHeight="1" x14ac:dyDescent="0.2">
      <c r="A81" s="261" t="s">
        <v>137</v>
      </c>
      <c r="B81" s="261" t="str">
        <f>VLOOKUP($A81,Questions!$A$3:$X$333,2,0)&amp;""</f>
        <v>For customers not using SSO, does your solution support local authentication protocols for user and administrator authentication?*</v>
      </c>
      <c r="C81" s="261" t="str">
        <f>VLOOKUP($A81,Questions!$A$3:$X$333,19,0)&amp;""</f>
        <v xml:space="preserve">The purpose of this question is understand the solution provider's authentication infrastructure so that additional questions can be formulated for the institution's use case. If you will be using SSO, consider marking this question as "Do Not Score" in column J of the evaluation tab. </v>
      </c>
      <c r="D81" s="261" t="str">
        <f>VLOOKUP($A81,Questions!$A$3:$X$333,20,0)&amp;""</f>
        <v>The content of this response may or may not have value for the type of use case on the institution. Follow-up inquiries for authentication modes will be institution/implementation specific.</v>
      </c>
      <c r="E81" s="58"/>
      <c r="F81" s="58"/>
      <c r="G81" s="58"/>
      <c r="H81" s="58"/>
      <c r="I81" s="58"/>
      <c r="J81" s="58"/>
      <c r="K81" s="58"/>
      <c r="L81" s="58"/>
      <c r="M81" s="58"/>
      <c r="N81" s="58"/>
      <c r="O81" s="58"/>
      <c r="P81" s="58"/>
      <c r="Q81" s="58"/>
      <c r="R81" s="58"/>
      <c r="S81" s="58"/>
      <c r="T81" s="58"/>
      <c r="U81" s="58"/>
      <c r="V81" s="58"/>
      <c r="W81" s="58"/>
      <c r="X81" s="58"/>
      <c r="Y81" s="58"/>
      <c r="Z81" s="58"/>
    </row>
    <row r="82" spans="1:26" ht="53.25" customHeight="1" x14ac:dyDescent="0.2">
      <c r="A82" s="261" t="s">
        <v>139</v>
      </c>
      <c r="B82" s="261" t="str">
        <f>VLOOKUP($A82,Questions!$A$3:$X$333,2,0)&amp;""</f>
        <v>For customers not using SSO, can you enforce password/passphrase complexity requirements (provided by the institution)?*</v>
      </c>
      <c r="C82" s="261" t="str">
        <f>VLOOKUP($A82,Questions!$A$3:$X$333,19,0)&amp;""</f>
        <v xml:space="preserve">Many institutions have a policy focused on passwords/passphrases, and this question confirms the capacity of a solution provider's solution to comply. If you will be using SSO, consider marking this question as "Do Not Score" in column J of the evaluation tab. </v>
      </c>
      <c r="D82" s="261" t="str">
        <f>VLOOKUP($A82,Questions!$A$3:$X$333,20,0)&amp;""</f>
        <v>Follow-up inquiries for password/passphrase complexity requirements will be institution/implementation specific.</v>
      </c>
      <c r="E82" s="266"/>
      <c r="F82" s="266"/>
      <c r="G82" s="266"/>
      <c r="H82" s="266"/>
      <c r="I82" s="266"/>
      <c r="J82" s="266"/>
      <c r="K82" s="266"/>
      <c r="L82" s="266"/>
      <c r="M82" s="266"/>
      <c r="N82" s="266"/>
      <c r="O82" s="266"/>
      <c r="P82" s="266"/>
      <c r="Q82" s="266"/>
      <c r="R82" s="266"/>
      <c r="S82" s="266"/>
      <c r="T82" s="266"/>
      <c r="U82" s="266"/>
      <c r="V82" s="266"/>
      <c r="W82" s="266"/>
      <c r="X82" s="266"/>
      <c r="Y82" s="266"/>
      <c r="Z82" s="266"/>
    </row>
    <row r="83" spans="1:26" ht="59.25" customHeight="1" x14ac:dyDescent="0.2">
      <c r="A83" s="261" t="s">
        <v>140</v>
      </c>
      <c r="B83" s="261" t="str">
        <f>VLOOKUP($A83,Questions!$A$3:$X$333,2,0)&amp;""</f>
        <v>For customers not using SSO, does the system have password complexity or length limitations and/or restrictions?*</v>
      </c>
      <c r="C83" s="261" t="str">
        <f>VLOOKUP($A83,Questions!$A$3:$X$333,19,0)&amp;""</f>
        <v xml:space="preserve">Many institutions have a policy focused on passwords/passphrases, and this question confirms the capacity of a solution provider's solution to comply. If you will be using SSO, consider marking this question as "Do Not Score" in column J of the evaluation tab. </v>
      </c>
      <c r="D83" s="261" t="str">
        <f>VLOOKUP($A83,Questions!$A$3:$X$333,20,0)&amp;""</f>
        <v>Follow-up inquiries for password/passphrase limitations and/or restrictions will be institution/implementation specific.</v>
      </c>
      <c r="E83" s="58"/>
      <c r="F83" s="58"/>
      <c r="G83" s="58"/>
      <c r="H83" s="58"/>
      <c r="I83" s="58"/>
      <c r="J83" s="58"/>
      <c r="K83" s="58"/>
      <c r="L83" s="58"/>
      <c r="M83" s="58"/>
      <c r="N83" s="58"/>
      <c r="O83" s="58"/>
      <c r="P83" s="58"/>
      <c r="Q83" s="58"/>
      <c r="R83" s="58"/>
      <c r="S83" s="58"/>
      <c r="T83" s="58"/>
      <c r="U83" s="58"/>
      <c r="V83" s="58"/>
      <c r="W83" s="58"/>
      <c r="X83" s="58"/>
      <c r="Y83" s="58"/>
      <c r="Z83" s="58"/>
    </row>
    <row r="84" spans="1:26" ht="72.75" customHeight="1" x14ac:dyDescent="0.2">
      <c r="A84" s="261" t="s">
        <v>141</v>
      </c>
      <c r="B84" s="261" t="str">
        <f>VLOOKUP($A84,Questions!$A$3:$X$333,2,0)&amp;""</f>
        <v>For customers not using SSO, do you have documented password/passphrase reset procedures that are currently implemented in the system and/or customer support?*</v>
      </c>
      <c r="C84" s="261" t="str">
        <f>VLOOKUP($A84,Questions!$A$3:$X$333,19,0)&amp;""</f>
        <v xml:space="preserve">Account management can be a time-consuming part of an information system. Account reset capabilities, built into a system, can reduce burden on institutional support services. If you will be using SSO, consider marking this question as "Do Not Score" in column J of the evaluation tab. </v>
      </c>
      <c r="D84" s="261" t="str">
        <f>VLOOKUP($A84,Questions!$A$3:$X$333,20,0)&amp;""</f>
        <v>Ask the solution provider how end users will be supported. Ask for training documentation or knowledgebase content. Confirm solution provider and institution responsibilities in this support area (and others).</v>
      </c>
      <c r="E84" s="58"/>
      <c r="F84" s="58"/>
      <c r="G84" s="58"/>
      <c r="H84" s="58"/>
      <c r="I84" s="58"/>
      <c r="J84" s="58"/>
      <c r="K84" s="58"/>
      <c r="L84" s="58"/>
      <c r="M84" s="58"/>
      <c r="N84" s="58"/>
      <c r="O84" s="58"/>
      <c r="P84" s="58"/>
      <c r="Q84" s="58"/>
      <c r="R84" s="58"/>
      <c r="S84" s="58"/>
      <c r="T84" s="58"/>
      <c r="U84" s="58"/>
      <c r="V84" s="58"/>
      <c r="W84" s="58"/>
      <c r="X84" s="58"/>
      <c r="Y84" s="58"/>
      <c r="Z84" s="58"/>
    </row>
    <row r="85" spans="1:26" ht="63" customHeight="1" x14ac:dyDescent="0.2">
      <c r="A85" s="261" t="s">
        <v>142</v>
      </c>
      <c r="B85" s="261" t="str">
        <f>VLOOKUP($A85,Questions!$A$3:$X$333,2,0)&amp;""</f>
        <v>Does your organization participate in InCommon or another eduGAIN-affiliated trust federation?*</v>
      </c>
      <c r="C85" s="261" t="str">
        <f>VLOOKUP($A85,Questions!$A$3:$X$333,19,0)&amp;""</f>
        <v>This question defines the solution provider's scope of federated identity practices and their willingness to embrace higher education requirements.</v>
      </c>
      <c r="D85" s="261" t="str">
        <f>VLOOKUP($A85,Questions!$A$3:$X$333,20,0)&amp;""</f>
        <v>If a solution provider indicates that a system is stand-alone and cannot integrate with community standards, follow up with maturity questions and ask about other commodity type functions or other system requirements your institution may have.</v>
      </c>
      <c r="E85" s="92"/>
      <c r="F85" s="58"/>
      <c r="G85" s="58"/>
      <c r="H85" s="58"/>
      <c r="I85" s="58"/>
      <c r="J85" s="58"/>
      <c r="K85" s="58"/>
      <c r="L85" s="58"/>
      <c r="M85" s="58"/>
      <c r="N85" s="58"/>
      <c r="O85" s="58"/>
      <c r="P85" s="58"/>
      <c r="Q85" s="58"/>
      <c r="R85" s="58"/>
      <c r="S85" s="58"/>
      <c r="T85" s="58"/>
      <c r="U85" s="58"/>
      <c r="V85" s="58"/>
      <c r="W85" s="58"/>
      <c r="X85" s="58"/>
      <c r="Y85" s="58"/>
      <c r="Z85" s="58"/>
    </row>
    <row r="86" spans="1:26" ht="52.5" customHeight="1" x14ac:dyDescent="0.2">
      <c r="A86" s="261" t="s">
        <v>144</v>
      </c>
      <c r="B86" s="261" t="str">
        <f>VLOOKUP($A86,Questions!$A$3:$X$333,2,0)&amp;""</f>
        <v>Are there any passwords/passphrases hard-coded into your systems or solutions?*</v>
      </c>
      <c r="C86" s="261" t="str">
        <f>VLOOKUP($A86,Questions!$A$3:$X$333,19,0)&amp;""</f>
        <v>The response to this question can reveal the use (or not) of coding best practices. If passwords/passphrases are hard-coded into systems/productions, the solution provider should provide robust details supporting why this is required.</v>
      </c>
      <c r="D86" s="261" t="str">
        <f>VLOOKUP($A86,Questions!$A$3:$X$333,20,0)&amp;""</f>
        <v>Vague responses to this question should be met with concern. Repeat the question if the first answer is insufficient. Ask pointedly to ensure the solution provider is not misunderstanding.</v>
      </c>
      <c r="E86" s="92"/>
      <c r="F86" s="58"/>
      <c r="G86" s="58"/>
      <c r="H86" s="58"/>
      <c r="I86" s="58"/>
      <c r="J86" s="58"/>
      <c r="K86" s="58"/>
      <c r="L86" s="58"/>
      <c r="M86" s="58"/>
      <c r="N86" s="58"/>
      <c r="O86" s="58"/>
      <c r="P86" s="58"/>
      <c r="Q86" s="58"/>
      <c r="R86" s="58"/>
      <c r="S86" s="58"/>
      <c r="T86" s="58"/>
      <c r="U86" s="58"/>
      <c r="V86" s="58"/>
      <c r="W86" s="58"/>
      <c r="X86" s="58"/>
      <c r="Y86" s="58"/>
      <c r="Z86" s="58"/>
    </row>
    <row r="87" spans="1:26" ht="55.5" customHeight="1" x14ac:dyDescent="0.2">
      <c r="A87" s="261" t="s">
        <v>146</v>
      </c>
      <c r="B87" s="261" t="str">
        <f>VLOOKUP($A87,Questions!$A$3:$X$333,2,0)&amp;""</f>
        <v>Are you storing any passwords in plaintext?*</v>
      </c>
      <c r="C87" s="261" t="str">
        <f>VLOOKUP($A87,Questions!$A$3:$X$333,19,0)&amp;""</f>
        <v>The focus of this question is confidentiality. It is a straightforward question confirming the encryption of user authentication details.</v>
      </c>
      <c r="D87" s="261" t="str">
        <f>VLOOKUP($A87,Questions!$A$3:$X$333,20,0)&amp;""</f>
        <v>Follow-up inquiries for password/passphrase encrypted storage will be institution/implementation specific.</v>
      </c>
      <c r="E87" s="58"/>
      <c r="F87" s="58"/>
      <c r="G87" s="58"/>
      <c r="H87" s="58"/>
      <c r="I87" s="58"/>
      <c r="J87" s="58"/>
      <c r="K87" s="58"/>
      <c r="L87" s="58"/>
      <c r="M87" s="58"/>
      <c r="N87" s="58"/>
      <c r="O87" s="58"/>
      <c r="P87" s="58"/>
      <c r="Q87" s="58"/>
      <c r="R87" s="58"/>
      <c r="S87" s="58"/>
      <c r="T87" s="58"/>
      <c r="U87" s="58"/>
      <c r="V87" s="58"/>
      <c r="W87" s="58"/>
      <c r="X87" s="58"/>
      <c r="Y87" s="58"/>
      <c r="Z87" s="58"/>
    </row>
    <row r="88" spans="1:26" ht="58.5" customHeight="1" x14ac:dyDescent="0.2">
      <c r="A88" s="261" t="s">
        <v>148</v>
      </c>
      <c r="B88" s="261" t="str">
        <f>VLOOKUP($A88,Questions!$A$3:$X$333,2,0)&amp;""</f>
        <v>Are audit logs available that include AT LEAST all of the following: login, logout, actions performed, and source IP address?*</v>
      </c>
      <c r="C88" s="261" t="str">
        <f>VLOOKUP($A88,Questions!$A$3:$X$333,19,0)&amp;""</f>
        <v>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v>
      </c>
      <c r="D88" s="261" t="str">
        <f>VLOOKUP($A88,Questions!$A$3:$X$333,20,0)&amp;""</f>
        <v>If a weak response is given, it is appropriate to ask directed questions to get specific information. Ensure that questions are targeted to ensure responses will come from the appropriate party within the solution provider.</v>
      </c>
      <c r="E88" s="58"/>
      <c r="F88" s="58"/>
      <c r="G88" s="58"/>
      <c r="H88" s="58"/>
      <c r="I88" s="58"/>
      <c r="J88" s="58"/>
      <c r="K88" s="58"/>
      <c r="L88" s="58"/>
      <c r="M88" s="58"/>
      <c r="N88" s="58"/>
      <c r="O88" s="58"/>
      <c r="P88" s="58"/>
      <c r="Q88" s="58"/>
      <c r="R88" s="58"/>
      <c r="S88" s="58"/>
      <c r="T88" s="58"/>
      <c r="U88" s="58"/>
      <c r="V88" s="58"/>
      <c r="W88" s="58"/>
      <c r="X88" s="58"/>
      <c r="Y88" s="58"/>
      <c r="Z88" s="58"/>
    </row>
    <row r="89" spans="1:26" ht="89.25" customHeight="1" x14ac:dyDescent="0.2">
      <c r="A89" s="261" t="s">
        <v>150</v>
      </c>
      <c r="B89" s="261" t="str">
        <f>VLOOKUP($A89,Questions!$A$3:$X$333,2,0)&amp;""</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89" s="261" t="str">
        <f>VLOOKUP($A89,Questions!$A$3:$X$333,19,0)&amp;""</f>
        <v>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(including but not limited to events, state changes, control modification, etc.).</v>
      </c>
      <c r="D89" s="261" t="str">
        <f>VLOOKUP($A89,Questions!$A$3:$X$333,20,0)&amp;""</f>
        <v>If a weak response is given, it is appropriate to ask directed questions to get specific information. Ensure that questions are targeted to ensure responses will come from the appropriate party within the solution provider.</v>
      </c>
      <c r="E89" s="49" t="s">
        <v>661</v>
      </c>
      <c r="F89" s="58"/>
      <c r="G89" s="58"/>
      <c r="H89" s="58"/>
      <c r="I89" s="58"/>
      <c r="J89" s="58"/>
      <c r="K89" s="58"/>
      <c r="L89" s="58"/>
      <c r="M89" s="58"/>
      <c r="N89" s="58"/>
      <c r="O89" s="58"/>
      <c r="P89" s="58"/>
      <c r="Q89" s="58"/>
      <c r="R89" s="58"/>
      <c r="S89" s="58"/>
      <c r="T89" s="58"/>
      <c r="U89" s="58"/>
      <c r="V89" s="58"/>
      <c r="W89" s="58"/>
      <c r="X89" s="58"/>
      <c r="Y89" s="58"/>
      <c r="Z89" s="58"/>
    </row>
    <row r="90" spans="1:26" ht="69.75" customHeight="1" x14ac:dyDescent="0.2">
      <c r="A90" s="261" t="s">
        <v>152</v>
      </c>
      <c r="B90" s="261" t="str">
        <f>VLOOKUP($A90,Questions!$A$3:$X$333,2,0)&amp;""</f>
        <v>Can you provide the institution documentation regarding the retention period for those logs, how logs are protected, and whether they are accessible to the customer (and if so, how)?*</v>
      </c>
      <c r="C90" s="261" t="str">
        <f>VLOOKUP($A90,Questions!$A$3:$X$333,19,0)&amp;""</f>
        <v>There are multiple components of this question. When assessing, ensure that the solution provider responds to them all. Logs that are not properly managed may not be available when needed. The purpose of this question is to ensure that the solution provider has a proper security mindset to ensure proper monitoring practices.</v>
      </c>
      <c r="D90" s="261" t="str">
        <f>VLOOKUP($A90,Questions!$A$3:$X$333,20,0)&amp;""</f>
        <v>Follow-up inquiries for logging details will be institution/implementation specific.</v>
      </c>
      <c r="E90" s="58"/>
      <c r="F90" s="58"/>
      <c r="G90" s="58"/>
      <c r="H90" s="58"/>
      <c r="I90" s="58"/>
      <c r="J90" s="58"/>
      <c r="K90" s="58"/>
      <c r="L90" s="58"/>
      <c r="M90" s="58"/>
      <c r="N90" s="58"/>
      <c r="O90" s="58"/>
      <c r="P90" s="58"/>
      <c r="Q90" s="58"/>
      <c r="R90" s="58"/>
      <c r="S90" s="58"/>
      <c r="T90" s="58"/>
      <c r="U90" s="58"/>
      <c r="V90" s="58"/>
      <c r="W90" s="58"/>
      <c r="X90" s="58"/>
      <c r="Y90" s="58"/>
      <c r="Z90" s="58"/>
    </row>
    <row r="91" spans="1:26" ht="78" customHeight="1" x14ac:dyDescent="0.2">
      <c r="A91" s="261" t="s">
        <v>154</v>
      </c>
      <c r="B91" s="261" t="str">
        <f>VLOOKUP($A91,Questions!$A$3:$X$333,2,0)&amp;""</f>
        <v>For customers not using SSO, does your application support integration with other authentication and authorization systems?</v>
      </c>
      <c r="C91" s="261" t="str">
        <f>VLOOKUP($A91,Questions!$A$3:$X$333,19,0)&amp;""</f>
        <v xml:space="preserve">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 If you will be using SSO, consider marking this question as "Do Not Score" in column J of the evaluation tab. </v>
      </c>
      <c r="D91" s="261" t="str">
        <f>VLOOKUP($A91,Questions!$A$3:$X$333,20,0)&amp;""</f>
        <v>If a solution provider indicates that a system is stand-alone and cannot integrate with the institution's infrastructure, follow up with maturity questions and ask about other commodity type functions or other system requirements your institution may have.</v>
      </c>
      <c r="E91" s="58"/>
      <c r="F91" s="58"/>
      <c r="G91" s="58"/>
      <c r="H91" s="58"/>
      <c r="I91" s="58"/>
      <c r="J91" s="58"/>
      <c r="K91" s="58"/>
      <c r="L91" s="58"/>
      <c r="M91" s="58"/>
      <c r="N91" s="58"/>
      <c r="O91" s="58"/>
      <c r="P91" s="58"/>
      <c r="Q91" s="58"/>
      <c r="R91" s="58"/>
      <c r="S91" s="58"/>
      <c r="T91" s="58"/>
      <c r="U91" s="58"/>
      <c r="V91" s="58"/>
      <c r="W91" s="58"/>
      <c r="X91" s="58"/>
      <c r="Y91" s="58"/>
      <c r="Z91" s="58"/>
    </row>
    <row r="92" spans="1:26" ht="46.5" customHeight="1" x14ac:dyDescent="0.2">
      <c r="A92" s="261" t="s">
        <v>156</v>
      </c>
      <c r="B92" s="261" t="str">
        <f>VLOOKUP($A92,Questions!$A$3:$X$333,2,0)&amp;""</f>
        <v>Do you allow the customer to specify attribute mappings for any needed information beyond a user identifier? (e.g., Reference eduPerson, ePPA/ePPN/ePE)</v>
      </c>
      <c r="C92" s="261" t="str">
        <f>VLOOKUP($A92,Questions!$A$3:$X$333,19,0)&amp;""</f>
        <v>This questions allows an institution to know solution provider system limitations and to help them gauge the resources (that may be needed to implement) required to successfully integrate the solution with institution systems.</v>
      </c>
      <c r="D92" s="261" t="str">
        <f>VLOOKUP($A92,Questions!$A$3:$X$333,20,0)&amp;""</f>
        <v>Follow-up inquiries for attribute mapping requirements will be institution/implementation specific.</v>
      </c>
      <c r="E92" s="58"/>
      <c r="F92" s="58"/>
      <c r="G92" s="58"/>
      <c r="H92" s="58"/>
      <c r="I92" s="58"/>
      <c r="J92" s="58"/>
      <c r="K92" s="58"/>
      <c r="L92" s="58"/>
      <c r="M92" s="58"/>
      <c r="N92" s="58"/>
      <c r="O92" s="58"/>
      <c r="P92" s="58"/>
      <c r="Q92" s="58"/>
      <c r="R92" s="58"/>
      <c r="S92" s="58"/>
      <c r="T92" s="58"/>
      <c r="U92" s="58"/>
      <c r="V92" s="58"/>
      <c r="W92" s="58"/>
      <c r="X92" s="58"/>
      <c r="Y92" s="58"/>
      <c r="Z92" s="58"/>
    </row>
    <row r="93" spans="1:26" ht="15.75" customHeight="1" x14ac:dyDescent="0.2">
      <c r="A93" s="261" t="s">
        <v>158</v>
      </c>
      <c r="B93" s="261" t="str">
        <f>VLOOKUP($A93,Questions!$A$3:$X$333,2,0)&amp;""</f>
        <v>For customers not using SSO, does your application support directory integration for user accounts?</v>
      </c>
      <c r="C93" s="261" t="str">
        <f>VLOOKUP($A93,Questions!$A$3:$X$333,19,0)&amp;""</f>
        <v xml:space="preserve">System (technical and security) administration is complex, and it is important to understand a system's capabilities to integrate with existing security and access systems. Having to maintain additional accounts increases overhead and may impact your institution's risk footprint. If you will be using SSO, consider marking this question as "Do Not Score" in column J of the evaluation tab. </v>
      </c>
      <c r="D93" s="261" t="str">
        <f>VLOOKUP($A93,Questions!$A$3:$X$333,20,0)&amp;""</f>
        <v>Follow-up inquiries for system authentication will be unique to your institution (e.g., policy, infrastructure, etc.).</v>
      </c>
      <c r="E93" s="58"/>
      <c r="F93" s="58"/>
      <c r="G93" s="58"/>
      <c r="H93" s="58"/>
      <c r="I93" s="58"/>
      <c r="J93" s="58"/>
      <c r="K93" s="58"/>
      <c r="L93" s="58"/>
      <c r="M93" s="58"/>
      <c r="N93" s="58"/>
      <c r="O93" s="58"/>
      <c r="P93" s="58"/>
      <c r="Q93" s="58"/>
      <c r="R93" s="58"/>
      <c r="S93" s="58"/>
      <c r="T93" s="58"/>
      <c r="U93" s="58"/>
      <c r="V93" s="58"/>
      <c r="W93" s="58"/>
      <c r="X93" s="58"/>
      <c r="Y93" s="58"/>
      <c r="Z93" s="58"/>
    </row>
    <row r="94" spans="1:26" ht="15.75" customHeight="1" x14ac:dyDescent="0.2">
      <c r="A94" s="261" t="s">
        <v>159</v>
      </c>
      <c r="B94" s="261" t="str">
        <f>VLOOKUP($A94,Questions!$A$3:$X$333,2,0)&amp;""</f>
        <v>Does your solution support any of the following web SSO standards: SAML2 (with redirect flow), OIDC, CAS, or other?</v>
      </c>
      <c r="C94" s="261" t="str">
        <f>VLOOKUP($A94,Questions!$A$3:$X$333,19,0)&amp;""</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4" s="261" t="str">
        <f>VLOOKUP($A94,Questions!$A$3:$X$333,20,0)&amp;""</f>
        <v>Follow-up inquiries for IAM requirements will be institution/implementation specific.</v>
      </c>
      <c r="E94" s="58"/>
      <c r="F94" s="58"/>
      <c r="G94" s="58"/>
      <c r="H94" s="58"/>
      <c r="I94" s="58"/>
      <c r="J94" s="58"/>
      <c r="K94" s="58"/>
      <c r="L94" s="58"/>
      <c r="M94" s="58"/>
      <c r="N94" s="58"/>
      <c r="O94" s="58"/>
      <c r="P94" s="58"/>
      <c r="Q94" s="58"/>
      <c r="R94" s="58"/>
      <c r="S94" s="58"/>
      <c r="T94" s="58"/>
      <c r="U94" s="58"/>
      <c r="V94" s="58"/>
      <c r="W94" s="58"/>
      <c r="X94" s="58"/>
      <c r="Y94" s="58"/>
      <c r="Z94" s="58"/>
    </row>
    <row r="95" spans="1:26" ht="57" customHeight="1" x14ac:dyDescent="0.2">
      <c r="A95" s="261" t="s">
        <v>161</v>
      </c>
      <c r="B95" s="261" t="str">
        <f>VLOOKUP($A95,Questions!$A$3:$X$333,2,0)&amp;""</f>
        <v>Do you support differentiation between email address and user identifier?</v>
      </c>
      <c r="C95" s="261" t="str">
        <f>VLOOKUP($A95,Questions!$A$3:$X$333,19,0)&amp;""</f>
        <v>This questions allows an institution to know solution provider system limitations and to help them gauge the resources (that may be needed to implement) required to successfully integrate the solution with institution systems.</v>
      </c>
      <c r="D95" s="261" t="str">
        <f>VLOOKUP($A95,Questions!$A$3:$X$333,20,0)&amp;""</f>
        <v>Follow-up inquiries for identifier requirements will be institution/implementation specific.</v>
      </c>
      <c r="E95" s="58"/>
      <c r="F95" s="58"/>
      <c r="G95" s="58"/>
      <c r="H95" s="58"/>
      <c r="I95" s="58"/>
      <c r="J95" s="58"/>
      <c r="K95" s="58"/>
      <c r="L95" s="58"/>
      <c r="M95" s="58"/>
      <c r="N95" s="58"/>
      <c r="O95" s="58"/>
      <c r="P95" s="58"/>
      <c r="Q95" s="58"/>
      <c r="R95" s="58"/>
      <c r="S95" s="58"/>
      <c r="T95" s="58"/>
      <c r="U95" s="58"/>
      <c r="V95" s="58"/>
      <c r="W95" s="58"/>
      <c r="X95" s="58"/>
      <c r="Y95" s="58"/>
      <c r="Z95" s="58"/>
    </row>
    <row r="96" spans="1:26" ht="67.5" customHeight="1" x14ac:dyDescent="0.2">
      <c r="A96" s="261" t="s">
        <v>163</v>
      </c>
      <c r="B96" s="261" t="str">
        <f>VLOOKUP($A96,Questions!$A$3:$X$333,2,0)&amp;""</f>
        <v>For customers not using SSO, does your application and/or user frontend/portal support multifactor authentication (e.g., Duo, Google Authenticator, OTP, etc.)?</v>
      </c>
      <c r="C96" s="261" t="str">
        <f>VLOOKUP($A96,Questions!$A$3:$X$333,19,0)&amp;""</f>
        <v xml:space="preserve">2FA/MFA, implemented correctly, strengthens the security state of a system. 2FA/MFA is commonly implemented and in many use cases is a requirement for account protection purposes. If you will be using SSO, consider marking this question as "Do Not Score" in column J of the evaluation tab. </v>
      </c>
      <c r="D96" s="261" t="str">
        <f>VLOOKUP($A96,Questions!$A$3:$X$333,20,0)&amp;""</f>
        <v>Ask the solution provider about hardware and software options, future roadmap for implementations and support, etc.</v>
      </c>
      <c r="E96" s="58"/>
      <c r="F96" s="58"/>
      <c r="G96" s="58"/>
      <c r="H96" s="58"/>
      <c r="I96" s="58"/>
      <c r="J96" s="58"/>
      <c r="K96" s="58"/>
      <c r="L96" s="58"/>
      <c r="M96" s="58"/>
      <c r="N96" s="58"/>
      <c r="O96" s="58"/>
      <c r="P96" s="58"/>
      <c r="Q96" s="58"/>
      <c r="R96" s="58"/>
      <c r="S96" s="58"/>
      <c r="T96" s="58"/>
      <c r="U96" s="58"/>
      <c r="V96" s="58"/>
      <c r="W96" s="58"/>
      <c r="X96" s="58"/>
      <c r="Y96" s="58"/>
      <c r="Z96" s="58"/>
    </row>
    <row r="97" spans="1:26" ht="15.75" customHeight="1" x14ac:dyDescent="0.2">
      <c r="A97" s="261" t="s">
        <v>164</v>
      </c>
      <c r="B97" s="261" t="str">
        <f>VLOOKUP($A97,Questions!$A$3:$X$333,2,0)&amp;""</f>
        <v>Does your application automatically lock the session or log out an account after a period of inactivity?</v>
      </c>
      <c r="C97" s="261" t="str">
        <f>VLOOKUP($A97,Questions!$A$3:$X$333,19,0)&amp;""</f>
        <v>This is a question to ensure account integrity and institutional data confidentiality.</v>
      </c>
      <c r="D97" s="261" t="str">
        <f>VLOOKUP($A97,Questions!$A$3:$X$333,20,0)&amp;""</f>
        <v>Follow-up inquiries for inactivity protections will be institution/implementation specific.</v>
      </c>
      <c r="E97" s="58"/>
      <c r="F97" s="58"/>
      <c r="G97" s="58"/>
      <c r="H97" s="58"/>
      <c r="I97" s="58"/>
      <c r="J97" s="58"/>
      <c r="K97" s="58"/>
      <c r="L97" s="58"/>
      <c r="M97" s="58"/>
      <c r="N97" s="58"/>
      <c r="O97" s="58"/>
      <c r="P97" s="58"/>
      <c r="Q97" s="58"/>
      <c r="R97" s="58"/>
      <c r="S97" s="58"/>
      <c r="T97" s="58"/>
      <c r="U97" s="58"/>
      <c r="V97" s="58"/>
      <c r="W97" s="58"/>
      <c r="X97" s="58"/>
      <c r="Y97" s="58"/>
      <c r="Z97" s="58"/>
    </row>
    <row r="98" spans="1:26" ht="35.25" customHeight="1" x14ac:dyDescent="0.2">
      <c r="A98" s="261" t="s">
        <v>146</v>
      </c>
      <c r="B98" s="261" t="str">
        <f>VLOOKUP($A98,Questions!$A$3:$X$333,2,0)&amp;""</f>
        <v>Are you storing any passwords in plaintext?*</v>
      </c>
      <c r="C98" s="261" t="str">
        <f>VLOOKUP($A98,Questions!$A$3:$X$333,19,0)&amp;""</f>
        <v>The focus of this question is confidentiality. It is a straightforward question confirming the encryption of user authentication details.</v>
      </c>
      <c r="D98" s="261" t="str">
        <f>VLOOKUP($A98,Questions!$A$3:$X$333,20,0)&amp;""</f>
        <v>Follow-up inquiries for password/passphrase encrypted storage will be institution/implementation specific.</v>
      </c>
      <c r="E98" s="58"/>
      <c r="F98" s="58"/>
      <c r="G98" s="58"/>
      <c r="H98" s="58"/>
      <c r="I98" s="58"/>
      <c r="J98" s="58"/>
      <c r="K98" s="58"/>
      <c r="L98" s="58"/>
      <c r="M98" s="58"/>
      <c r="N98" s="58"/>
      <c r="O98" s="58"/>
      <c r="P98" s="58"/>
      <c r="Q98" s="58"/>
      <c r="R98" s="58"/>
      <c r="S98" s="58"/>
      <c r="T98" s="58"/>
      <c r="U98" s="58"/>
      <c r="V98" s="58"/>
      <c r="W98" s="58"/>
      <c r="X98" s="58"/>
      <c r="Y98" s="58"/>
      <c r="Z98" s="58"/>
    </row>
    <row r="99" spans="1:26" ht="72.75" customHeight="1" x14ac:dyDescent="0.2">
      <c r="A99" s="261" t="s">
        <v>148</v>
      </c>
      <c r="B99" s="261" t="str">
        <f>VLOOKUP($A99,Questions!$A$3:$X$333,2,0)&amp;""</f>
        <v>Are audit logs available that include AT LEAST all of the following: login, logout, actions performed, and source IP address?*</v>
      </c>
      <c r="C99" s="261" t="str">
        <f>VLOOKUP($A99,Questions!$A$3:$X$333,19,0)&amp;""</f>
        <v>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v>
      </c>
      <c r="D99" s="261" t="str">
        <f>VLOOKUP($A99,Questions!$A$3:$X$333,20,0)&amp;""</f>
        <v>If a weak response is given, it is appropriate to ask directed questions to get specific information. Ensure that questions are targeted to ensure responses will come from the appropriate party within the solution provider.</v>
      </c>
      <c r="E99" s="58"/>
      <c r="F99" s="58"/>
      <c r="G99" s="58"/>
      <c r="H99" s="58"/>
      <c r="I99" s="58"/>
      <c r="J99" s="58"/>
      <c r="K99" s="58"/>
      <c r="L99" s="58"/>
      <c r="M99" s="58"/>
      <c r="N99" s="58"/>
      <c r="O99" s="58"/>
      <c r="P99" s="58"/>
      <c r="Q99" s="58"/>
      <c r="R99" s="58"/>
      <c r="S99" s="58"/>
      <c r="T99" s="58"/>
      <c r="U99" s="58"/>
      <c r="V99" s="58"/>
      <c r="W99" s="58"/>
      <c r="X99" s="58"/>
      <c r="Y99" s="58"/>
      <c r="Z99" s="58"/>
    </row>
    <row r="100" spans="1:26" ht="92.25" customHeight="1" x14ac:dyDescent="0.2">
      <c r="A100" s="261" t="s">
        <v>150</v>
      </c>
      <c r="B100" s="261" t="str">
        <f>VLOOKUP($A100,Questions!$A$3:$X$333,2,0)&amp;""</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00" s="261" t="str">
        <f>VLOOKUP($A100,Questions!$A$3:$X$333,19,0)&amp;""</f>
        <v>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(including but not limited to events, state changes, control modification, etc.).</v>
      </c>
      <c r="D100" s="261" t="str">
        <f>VLOOKUP($A100,Questions!$A$3:$X$333,20,0)&amp;""</f>
        <v>If a weak response is given, it is appropriate to ask directed questions to get specific information. Ensure that questions are targeted to ensure responses will come from the appropriate party within the solution provider.</v>
      </c>
      <c r="E100" s="58"/>
      <c r="F100" s="58"/>
      <c r="G100" s="58"/>
      <c r="H100" s="58"/>
      <c r="I100" s="58"/>
      <c r="J100" s="58"/>
      <c r="K100" s="58"/>
      <c r="L100" s="58"/>
      <c r="M100" s="58"/>
      <c r="N100" s="58"/>
      <c r="O100" s="58"/>
      <c r="P100" s="58"/>
      <c r="Q100" s="58"/>
      <c r="R100" s="58"/>
      <c r="S100" s="58"/>
      <c r="T100" s="58"/>
      <c r="U100" s="58"/>
      <c r="V100" s="58"/>
      <c r="W100" s="58"/>
      <c r="X100" s="58"/>
      <c r="Y100" s="58"/>
      <c r="Z100" s="58"/>
    </row>
    <row r="101" spans="1:26" ht="65.25" customHeight="1" x14ac:dyDescent="0.2">
      <c r="A101" s="261" t="s">
        <v>152</v>
      </c>
      <c r="B101" s="261" t="str">
        <f>VLOOKUP($A101,Questions!$A$3:$X$333,2,0)&amp;""</f>
        <v>Can you provide the institution documentation regarding the retention period for those logs, how logs are protected, and whether they are accessible to the customer (and if so, how)?*</v>
      </c>
      <c r="C101" s="261" t="str">
        <f>VLOOKUP($A101,Questions!$A$3:$X$333,19,0)&amp;""</f>
        <v>There are multiple components of this question. When assessing, ensure that the solution provider responds to them all. Logs that are not properly managed may not be available when needed. The purpose of this question is to ensure that the solution provider has a proper security mindset to ensure proper monitoring practices.</v>
      </c>
      <c r="D101" s="261" t="str">
        <f>VLOOKUP($A101,Questions!$A$3:$X$333,20,0)&amp;""</f>
        <v>Follow-up inquiries for logging details will be institution/implementation specific.</v>
      </c>
      <c r="E101" s="58"/>
      <c r="F101" s="58"/>
      <c r="G101" s="58"/>
      <c r="H101" s="58"/>
      <c r="I101" s="58"/>
      <c r="J101" s="58"/>
      <c r="K101" s="58"/>
      <c r="L101" s="58"/>
      <c r="M101" s="58"/>
      <c r="N101" s="58"/>
      <c r="O101" s="58"/>
      <c r="P101" s="58"/>
      <c r="Q101" s="58"/>
      <c r="R101" s="58"/>
      <c r="S101" s="58"/>
      <c r="T101" s="58"/>
      <c r="U101" s="58"/>
      <c r="V101" s="58"/>
      <c r="W101" s="58"/>
      <c r="X101" s="58"/>
      <c r="Y101" s="58"/>
      <c r="Z101" s="58"/>
    </row>
    <row r="102" spans="1:26" ht="77.25" customHeight="1" x14ac:dyDescent="0.2">
      <c r="A102" s="261" t="s">
        <v>154</v>
      </c>
      <c r="B102" s="261" t="str">
        <f>VLOOKUP($A102,Questions!$A$3:$X$333,2,0)&amp;""</f>
        <v>For customers not using SSO, does your application support integration with other authentication and authorization systems?</v>
      </c>
      <c r="C102" s="261" t="str">
        <f>VLOOKUP($A102,Questions!$A$3:$X$333,19,0)&amp;""</f>
        <v xml:space="preserve">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 If you will be using SSO, consider marking this question as "Do Not Score" in column J of the evaluation tab. </v>
      </c>
      <c r="D102" s="261" t="str">
        <f>VLOOKUP($A102,Questions!$A$3:$X$333,20,0)&amp;""</f>
        <v>If a solution provider indicates that a system is stand-alone and cannot integrate with the institution's infrastructure, follow up with maturity questions and ask about other commodity type functions or other system requirements your institution may have.</v>
      </c>
      <c r="E102" s="58"/>
      <c r="F102" s="58"/>
      <c r="G102" s="58"/>
      <c r="H102" s="58"/>
      <c r="I102" s="58"/>
      <c r="J102" s="58"/>
      <c r="K102" s="58"/>
      <c r="L102" s="58"/>
      <c r="M102" s="58"/>
      <c r="N102" s="58"/>
      <c r="O102" s="58"/>
      <c r="P102" s="58"/>
      <c r="Q102" s="58"/>
      <c r="R102" s="58"/>
      <c r="S102" s="58"/>
      <c r="T102" s="58"/>
      <c r="U102" s="58"/>
      <c r="V102" s="58"/>
      <c r="W102" s="58"/>
      <c r="X102" s="58"/>
      <c r="Y102" s="58"/>
      <c r="Z102" s="58"/>
    </row>
    <row r="103" spans="1:26" ht="57.75" customHeight="1" x14ac:dyDescent="0.2">
      <c r="A103" s="261" t="s">
        <v>156</v>
      </c>
      <c r="B103" s="261" t="str">
        <f>VLOOKUP($A103,Questions!$A$3:$X$333,2,0)&amp;""</f>
        <v>Do you allow the customer to specify attribute mappings for any needed information beyond a user identifier? (e.g., Reference eduPerson, ePPA/ePPN/ePE)</v>
      </c>
      <c r="C103" s="261" t="str">
        <f>VLOOKUP($A103,Questions!$A$3:$X$333,19,0)&amp;""</f>
        <v>This questions allows an institution to know solution provider system limitations and to help them gauge the resources (that may be needed to implement) required to successfully integrate the solution with institution systems.</v>
      </c>
      <c r="D103" s="261" t="str">
        <f>VLOOKUP($A103,Questions!$A$3:$X$333,20,0)&amp;""</f>
        <v>Follow-up inquiries for attribute mapping requirements will be institution/implementation specific.</v>
      </c>
      <c r="E103" s="92"/>
      <c r="F103" s="58"/>
      <c r="G103" s="58"/>
      <c r="H103" s="58"/>
      <c r="I103" s="58"/>
      <c r="J103" s="58"/>
      <c r="K103" s="58"/>
      <c r="L103" s="58"/>
      <c r="M103" s="58"/>
      <c r="N103" s="58"/>
      <c r="O103" s="58"/>
      <c r="P103" s="58"/>
      <c r="Q103" s="58"/>
      <c r="R103" s="58"/>
      <c r="S103" s="58"/>
      <c r="T103" s="58"/>
      <c r="U103" s="58"/>
      <c r="V103" s="58"/>
      <c r="W103" s="58"/>
      <c r="X103" s="58"/>
      <c r="Y103" s="58"/>
      <c r="Z103" s="58"/>
    </row>
    <row r="104" spans="1:26" ht="74.25" customHeight="1" x14ac:dyDescent="0.2">
      <c r="A104" s="261" t="s">
        <v>158</v>
      </c>
      <c r="B104" s="261" t="str">
        <f>VLOOKUP($A104,Questions!$A$3:$X$333,2,0)&amp;""</f>
        <v>For customers not using SSO, does your application support directory integration for user accounts?</v>
      </c>
      <c r="C104" s="261" t="str">
        <f>VLOOKUP($A104,Questions!$A$3:$X$333,19,0)&amp;""</f>
        <v xml:space="preserve">System (technical and security) administration is complex, and it is important to understand a system's capabilities to integrate with existing security and access systems. Having to maintain additional accounts increases overhead and may impact your institution's risk footprint. If you will be using SSO, consider marking this question as "Do Not Score" in column J of the evaluation tab. </v>
      </c>
      <c r="D104" s="261" t="str">
        <f>VLOOKUP($A104,Questions!$A$3:$X$333,20,0)&amp;""</f>
        <v>Follow-up inquiries for system authentication will be unique to your institution (e.g., policy, infrastructure, etc.).</v>
      </c>
      <c r="E104" s="58"/>
      <c r="F104" s="58"/>
      <c r="G104" s="58"/>
      <c r="H104" s="58"/>
      <c r="I104" s="58"/>
      <c r="J104" s="58"/>
      <c r="K104" s="58"/>
      <c r="L104" s="58"/>
      <c r="M104" s="58"/>
      <c r="N104" s="58"/>
      <c r="O104" s="58"/>
      <c r="P104" s="58"/>
      <c r="Q104" s="58"/>
      <c r="R104" s="58"/>
      <c r="S104" s="58"/>
      <c r="T104" s="58"/>
      <c r="U104" s="58"/>
      <c r="V104" s="58"/>
      <c r="W104" s="58"/>
      <c r="X104" s="58"/>
      <c r="Y104" s="58"/>
      <c r="Z104" s="58"/>
    </row>
    <row r="105" spans="1:26" ht="67.5" customHeight="1" x14ac:dyDescent="0.2">
      <c r="A105" s="261" t="s">
        <v>159</v>
      </c>
      <c r="B105" s="261" t="str">
        <f>VLOOKUP($A105,Questions!$A$3:$X$333,2,0)&amp;""</f>
        <v>Does your solution support any of the following web SSO standards: SAML2 (with redirect flow), OIDC, CAS, or other?</v>
      </c>
      <c r="C105" s="261" t="str">
        <f>VLOOKUP($A105,Questions!$A$3:$X$333,19,0)&amp;""</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105" s="261" t="str">
        <f>VLOOKUP($A105,Questions!$A$3:$X$333,20,0)&amp;""</f>
        <v>Follow-up inquiries for IAM requirements will be institution/implementation specific.</v>
      </c>
      <c r="E105" s="58"/>
      <c r="F105" s="58"/>
      <c r="G105" s="58"/>
      <c r="H105" s="58"/>
      <c r="I105" s="58"/>
      <c r="J105" s="58"/>
      <c r="K105" s="58"/>
      <c r="L105" s="58"/>
      <c r="M105" s="58"/>
      <c r="N105" s="58"/>
      <c r="O105" s="58"/>
      <c r="P105" s="58"/>
      <c r="Q105" s="58"/>
      <c r="R105" s="58"/>
      <c r="S105" s="58"/>
      <c r="T105" s="58"/>
      <c r="U105" s="58"/>
      <c r="V105" s="58"/>
      <c r="W105" s="58"/>
      <c r="X105" s="58"/>
      <c r="Y105" s="58"/>
      <c r="Z105" s="58"/>
    </row>
    <row r="106" spans="1:26" ht="52.5" customHeight="1" x14ac:dyDescent="0.2">
      <c r="A106" s="261" t="s">
        <v>161</v>
      </c>
      <c r="B106" s="261" t="str">
        <f>VLOOKUP($A106,Questions!$A$3:$X$333,2,0)&amp;""</f>
        <v>Do you support differentiation between email address and user identifier?</v>
      </c>
      <c r="C106" s="261" t="str">
        <f>VLOOKUP($A106,Questions!$A$3:$X$333,19,0)&amp;""</f>
        <v>This questions allows an institution to know solution provider system limitations and to help them gauge the resources (that may be needed to implement) required to successfully integrate the solution with institution systems.</v>
      </c>
      <c r="D106" s="261" t="str">
        <f>VLOOKUP($A106,Questions!$A$3:$X$333,20,0)&amp;""</f>
        <v>Follow-up inquiries for identifier requirements will be institution/implementation specific.</v>
      </c>
      <c r="E106" s="58"/>
      <c r="F106" s="58"/>
      <c r="G106" s="58"/>
      <c r="H106" s="58"/>
      <c r="I106" s="58"/>
      <c r="J106" s="58"/>
      <c r="K106" s="58"/>
      <c r="L106" s="58"/>
      <c r="M106" s="58"/>
      <c r="N106" s="58"/>
      <c r="O106" s="58"/>
      <c r="P106" s="58"/>
      <c r="Q106" s="58"/>
      <c r="R106" s="58"/>
      <c r="S106" s="58"/>
      <c r="T106" s="58"/>
      <c r="U106" s="58"/>
      <c r="V106" s="58"/>
      <c r="W106" s="58"/>
      <c r="X106" s="58"/>
      <c r="Y106" s="58"/>
      <c r="Z106" s="58"/>
    </row>
    <row r="107" spans="1:26" ht="63.75" customHeight="1" x14ac:dyDescent="0.2">
      <c r="A107" s="261" t="s">
        <v>163</v>
      </c>
      <c r="B107" s="261" t="str">
        <f>VLOOKUP($A107,Questions!$A$3:$X$333,2,0)&amp;""</f>
        <v>For customers not using SSO, does your application and/or user frontend/portal support multifactor authentication (e.g., Duo, Google Authenticator, OTP, etc.)?</v>
      </c>
      <c r="C107" s="261" t="str">
        <f>VLOOKUP($A107,Questions!$A$3:$X$333,19,0)&amp;""</f>
        <v xml:space="preserve">2FA/MFA, implemented correctly, strengthens the security state of a system. 2FA/MFA is commonly implemented and in many use cases is a requirement for account protection purposes. If you will be using SSO, consider marking this question as "Do Not Score" in column J of the evaluation tab. </v>
      </c>
      <c r="D107" s="261" t="str">
        <f>VLOOKUP($A107,Questions!$A$3:$X$333,20,0)&amp;""</f>
        <v>Ask the solution provider about hardware and software options, future roadmap for implementations and support, etc.</v>
      </c>
      <c r="E107" s="58"/>
      <c r="F107" s="58"/>
      <c r="G107" s="58"/>
      <c r="H107" s="58"/>
      <c r="I107" s="58"/>
      <c r="J107" s="58"/>
      <c r="K107" s="58"/>
      <c r="L107" s="58"/>
      <c r="M107" s="58"/>
      <c r="N107" s="58"/>
      <c r="O107" s="58"/>
      <c r="P107" s="58"/>
      <c r="Q107" s="58"/>
      <c r="R107" s="58"/>
      <c r="S107" s="58"/>
      <c r="T107" s="58"/>
      <c r="U107" s="58"/>
      <c r="V107" s="58"/>
      <c r="W107" s="58"/>
      <c r="X107" s="58"/>
      <c r="Y107" s="58"/>
      <c r="Z107" s="58"/>
    </row>
    <row r="108" spans="1:26" ht="36.75" customHeight="1" x14ac:dyDescent="0.2">
      <c r="A108" s="261" t="s">
        <v>164</v>
      </c>
      <c r="B108" s="261" t="str">
        <f>VLOOKUP($A108,Questions!$A$3:$X$333,2,0)&amp;""</f>
        <v>Does your application automatically lock the session or log out an account after a period of inactivity?</v>
      </c>
      <c r="C108" s="261" t="str">
        <f>VLOOKUP($A108,Questions!$A$3:$X$333,19,0)&amp;""</f>
        <v>This is a question to ensure account integrity and institutional data confidentiality.</v>
      </c>
      <c r="D108" s="261" t="str">
        <f>VLOOKUP($A108,Questions!$A$3:$X$333,20,0)&amp;""</f>
        <v>Follow-up inquiries for inactivity protections will be institution/implementation specific.</v>
      </c>
      <c r="E108" s="49" t="s">
        <v>661</v>
      </c>
      <c r="F108" s="58"/>
      <c r="G108" s="58"/>
      <c r="H108" s="58"/>
      <c r="I108" s="58"/>
      <c r="J108" s="58"/>
      <c r="K108" s="58"/>
      <c r="L108" s="58"/>
      <c r="M108" s="58"/>
      <c r="N108" s="58"/>
      <c r="O108" s="58"/>
      <c r="P108" s="58"/>
      <c r="Q108" s="58"/>
      <c r="R108" s="58"/>
      <c r="S108" s="58"/>
      <c r="T108" s="58"/>
      <c r="U108" s="58"/>
      <c r="V108" s="58"/>
      <c r="W108" s="58"/>
      <c r="X108" s="58"/>
      <c r="Y108" s="58"/>
      <c r="Z108" s="58"/>
    </row>
    <row r="109" spans="1:26" ht="15.75" customHeight="1" x14ac:dyDescent="0.2">
      <c r="A109" s="18" t="str">
        <f>VLOOKUP(LEFT($A110,4),'Auto Responses'!$N$4:$O$38,2,0)&amp;""</f>
        <v xml:space="preserve"> Data</v>
      </c>
      <c r="B109" s="18"/>
      <c r="C109" s="32" t="str">
        <f>Questions!$S$2</f>
        <v>Reason for Question</v>
      </c>
      <c r="D109" s="32" t="str">
        <f>Questions!$T$2</f>
        <v>Follow-Up Inquiries/Responses</v>
      </c>
      <c r="E109" s="58"/>
      <c r="F109" s="58"/>
      <c r="G109" s="58"/>
      <c r="H109" s="58"/>
      <c r="I109" s="58"/>
      <c r="J109" s="58"/>
      <c r="K109" s="58"/>
      <c r="L109" s="58"/>
      <c r="M109" s="58"/>
      <c r="N109" s="58"/>
      <c r="O109" s="58"/>
      <c r="P109" s="58"/>
      <c r="Q109" s="58"/>
      <c r="R109" s="58"/>
      <c r="S109" s="58"/>
      <c r="T109" s="58"/>
      <c r="U109" s="58"/>
      <c r="V109" s="58"/>
      <c r="W109" s="58"/>
      <c r="X109" s="58"/>
      <c r="Y109" s="58"/>
      <c r="Z109" s="58"/>
    </row>
    <row r="110" spans="1:26" ht="51" customHeight="1" x14ac:dyDescent="0.2">
      <c r="A110" s="261" t="s">
        <v>166</v>
      </c>
      <c r="B110" s="261" t="str">
        <f>VLOOKUP($A110,Questions!$A$3:$X$333,2,0)&amp;""</f>
        <v>Will the institution's data be stored on any devices (database servers, file servers, SAN, NAS, etc.) configured with non-RFC 1918/4193 (i.e., publicly routable) IP addresses?*</v>
      </c>
      <c r="C110" s="261" t="str">
        <f>VLOOKUP($A110,Questions!$A$3:$X$333,19,0)&amp;""</f>
        <v>Systems that are directly exposed to public internet resources are at greater risk than those that are not. Understanding the requirements for this configuration is important, particularly when assessing compensating controls.</v>
      </c>
      <c r="D110" s="261" t="str">
        <f>VLOOKUP($A110,Questions!$A$3:$X$333,20,0)&amp;""</f>
        <v>Ask the solution provider about its infrastructure and if there is a solution that eliminates the need for this environment.</v>
      </c>
      <c r="E110" s="58"/>
      <c r="F110" s="58"/>
      <c r="G110" s="58"/>
      <c r="H110" s="58"/>
      <c r="I110" s="58"/>
      <c r="J110" s="58"/>
      <c r="K110" s="58"/>
      <c r="L110" s="58"/>
      <c r="M110" s="58"/>
      <c r="N110" s="58"/>
      <c r="O110" s="58"/>
      <c r="P110" s="58"/>
      <c r="Q110" s="58"/>
      <c r="R110" s="58"/>
      <c r="S110" s="58"/>
      <c r="T110" s="58"/>
      <c r="U110" s="58"/>
      <c r="V110" s="58"/>
      <c r="W110" s="58"/>
      <c r="X110" s="58"/>
      <c r="Y110" s="58"/>
      <c r="Z110" s="58"/>
    </row>
    <row r="111" spans="1:26" ht="57" customHeight="1" x14ac:dyDescent="0.2">
      <c r="A111" s="261" t="s">
        <v>167</v>
      </c>
      <c r="B111" s="261" t="str">
        <f>VLOOKUP($A111,Questions!$A$3:$X$333,2,0)&amp;""</f>
        <v>Is the transport of sensitive data encrypted using security protocols/algorithms (e.g., system-to-client)?*</v>
      </c>
      <c r="C111" s="261" t="str">
        <f>VLOOKUP($A111,Questions!$A$3:$X$333,19,0)&amp;""</f>
        <v>The need for encryption in transport is unique to your institution's implementation of a system. In particular, the data flow between the system and the end users of the solution.</v>
      </c>
      <c r="D111" s="261" t="str">
        <f>VLOOKUP($A111,Questions!$A$3:$X$333,20,0)&amp;""</f>
        <v>Follow-up inquiries for data encryption between the system and end-users will be institution/implementation specific.</v>
      </c>
      <c r="E111" s="58"/>
      <c r="F111" s="58"/>
      <c r="G111" s="58"/>
      <c r="H111" s="58"/>
      <c r="I111" s="58"/>
      <c r="J111" s="58"/>
      <c r="K111" s="58"/>
      <c r="L111" s="58"/>
      <c r="M111" s="58"/>
      <c r="N111" s="58"/>
      <c r="O111" s="58"/>
      <c r="P111" s="58"/>
      <c r="Q111" s="58"/>
      <c r="R111" s="58"/>
      <c r="S111" s="58"/>
      <c r="T111" s="58"/>
      <c r="U111" s="58"/>
      <c r="V111" s="58"/>
      <c r="W111" s="58"/>
      <c r="X111" s="58"/>
      <c r="Y111" s="58"/>
      <c r="Z111" s="58"/>
    </row>
    <row r="112" spans="1:26" ht="75.75" customHeight="1" x14ac:dyDescent="0.2">
      <c r="A112" s="261" t="s">
        <v>169</v>
      </c>
      <c r="B112" s="261" t="str">
        <f>VLOOKUP($A112,Questions!$A$3:$X$333,2,0)&amp;""</f>
        <v>Is the storage of sensitive data encrypted using security protocols/algorithms (e.g., disk encryption, at-rest, files, and within a running database)?*</v>
      </c>
      <c r="C112" s="261" t="str">
        <f>VLOOKUP($A112,Questions!$A$3:$X$333,19,0)&amp;""</f>
        <v>The need for encryption at-rest is unique to your institution's implementation of a system. In particular, system components, architectures, and data flows all factor into the need for this control.</v>
      </c>
      <c r="D112" s="261" t="str">
        <f>VLOOKUP($A112,Questions!$A$3:$X$333,20,0)&amp;""</f>
        <v>Follow-up inquiries for data encryption at-rest will be institution/implementation specific.</v>
      </c>
      <c r="E112" s="58"/>
      <c r="F112" s="58"/>
      <c r="G112" s="58"/>
      <c r="H112" s="58"/>
      <c r="I112" s="58"/>
      <c r="J112" s="58"/>
      <c r="K112" s="58"/>
      <c r="L112" s="58"/>
      <c r="M112" s="58"/>
      <c r="N112" s="58"/>
      <c r="O112" s="58"/>
      <c r="P112" s="58"/>
      <c r="Q112" s="58"/>
      <c r="R112" s="58"/>
      <c r="S112" s="58"/>
      <c r="T112" s="58"/>
      <c r="U112" s="58"/>
      <c r="V112" s="58"/>
      <c r="W112" s="58"/>
      <c r="X112" s="58"/>
      <c r="Y112" s="58"/>
      <c r="Z112" s="58"/>
    </row>
    <row r="113" spans="1:26" ht="68.25" customHeight="1" x14ac:dyDescent="0.2">
      <c r="A113" s="261" t="s">
        <v>171</v>
      </c>
      <c r="B113" s="261" t="str">
        <f>VLOOKUP($A113,Questions!$A$3:$X$333,2,0)&amp;""</f>
        <v>Do all cryptographic modules in use in your solution conform to the Federal Information Processing Standards (FIPS PUB 140-2 or 140-3)?*</v>
      </c>
      <c r="C113" s="261" t="str">
        <f>VLOOKUP($A113,Questions!$A$3:$X$333,19,0)&amp;""</f>
        <v>Beware the use of proprietary encryption implementations. Open standard encryption, preferably mature, is often preferred. Although there may be cases in which that is not the case, be sure to understand the solution provider's infrastructure and the true security of a solution provider's solution.</v>
      </c>
      <c r="D113" s="261" t="str">
        <f>VLOOKUP($A113,Questions!$A$3:$X$333,20,0)&amp;""</f>
        <v>If the solution provider cannot accommodate open standards encryption requirements, direct them to NIST's Cryptographic Standards and Guidelines document &lt;https://csrc.nist.gov/Projects/Cryptographic-Standards-and-Guidelines&gt;.</v>
      </c>
      <c r="E113" s="92"/>
      <c r="F113" s="58"/>
      <c r="G113" s="58"/>
      <c r="H113" s="58"/>
      <c r="I113" s="58"/>
      <c r="J113" s="58"/>
      <c r="K113" s="58"/>
      <c r="L113" s="58"/>
      <c r="M113" s="58"/>
      <c r="N113" s="58"/>
      <c r="O113" s="58"/>
      <c r="P113" s="58"/>
      <c r="Q113" s="58"/>
      <c r="R113" s="58"/>
      <c r="S113" s="58"/>
      <c r="T113" s="58"/>
      <c r="U113" s="58"/>
      <c r="V113" s="58"/>
      <c r="W113" s="58"/>
      <c r="X113" s="58"/>
      <c r="Y113" s="58"/>
      <c r="Z113" s="58"/>
    </row>
    <row r="114" spans="1:26" ht="54" customHeight="1" x14ac:dyDescent="0.2">
      <c r="A114" s="261" t="s">
        <v>173</v>
      </c>
      <c r="B114" s="261" t="str">
        <f>VLOOKUP($A114,Questions!$A$3:$X$333,2,0)&amp;""</f>
        <v>Will the institution's data be available within the system for a period of time at the completion of this contract?*</v>
      </c>
      <c r="C114" s="261" t="str">
        <f>VLOOKUP($A114,Questions!$A$3:$X$333,19,0)&amp;""</f>
        <v>When cancelling a solution, an institution will commonly want all institutional data that was provided to a solution provider. This questions allows the solution provider to state their general practices when a customer leaves their environment.</v>
      </c>
      <c r="D114" s="261" t="str">
        <f>VLOOKUP($A114,Questions!$A$3:$X$333,20,0)&amp;""</f>
        <v>A solution provider's response should be clear and concise. Be wary of vague responses to this questions and inquire about export specifics, as needed.</v>
      </c>
      <c r="E114" s="92"/>
      <c r="F114" s="58"/>
      <c r="G114" s="58"/>
      <c r="H114" s="58"/>
      <c r="I114" s="58"/>
      <c r="J114" s="58"/>
      <c r="K114" s="58"/>
      <c r="L114" s="58"/>
      <c r="M114" s="58"/>
      <c r="N114" s="58"/>
      <c r="O114" s="58"/>
      <c r="P114" s="58"/>
      <c r="Q114" s="58"/>
      <c r="R114" s="58"/>
      <c r="S114" s="58"/>
      <c r="T114" s="58"/>
      <c r="U114" s="58"/>
      <c r="V114" s="58"/>
      <c r="W114" s="58"/>
      <c r="X114" s="58"/>
      <c r="Y114" s="58"/>
      <c r="Z114" s="58"/>
    </row>
    <row r="115" spans="1:26" ht="51" customHeight="1" x14ac:dyDescent="0.2">
      <c r="A115" s="261" t="s">
        <v>175</v>
      </c>
      <c r="B115" s="261" t="str">
        <f>VLOOKUP($A115,Questions!$A$3:$X$333,2,0)&amp;""</f>
        <v>Are ownership rights to all data, inputs, outputs, and metadata retained even through a provider acquisition or bankruptcy event?*</v>
      </c>
      <c r="C115" s="261" t="str">
        <f>VLOOKUP($A115,Questions!$A$3:$X$333,19,0)&amp;""</f>
        <v>This question clarifies the position of the institution in the case of acquisition or bankruptcy. Expect clear responses to this question. If they are vague, be sure to follow up based on institutional counsel guidance.</v>
      </c>
      <c r="D115" s="261" t="str">
        <f>VLOOKUP($A115,Questions!$A$3:$X$333,20,0)&amp;""</f>
        <v>If a solution provider's response is unsatisfactory, engage institutional counsel to appropriately address any ownership concerns.</v>
      </c>
      <c r="E115" s="58"/>
      <c r="F115" s="58"/>
      <c r="G115" s="58"/>
      <c r="H115" s="58"/>
      <c r="I115" s="58"/>
      <c r="J115" s="58"/>
      <c r="K115" s="58"/>
      <c r="L115" s="58"/>
      <c r="M115" s="58"/>
      <c r="N115" s="58"/>
      <c r="O115" s="58"/>
      <c r="P115" s="58"/>
      <c r="Q115" s="58"/>
      <c r="R115" s="58"/>
      <c r="S115" s="58"/>
      <c r="T115" s="58"/>
      <c r="U115" s="58"/>
      <c r="V115" s="58"/>
      <c r="W115" s="58"/>
      <c r="X115" s="58"/>
      <c r="Y115" s="58"/>
      <c r="Z115" s="58"/>
    </row>
    <row r="116" spans="1:26" ht="61.5" customHeight="1" x14ac:dyDescent="0.2">
      <c r="A116" s="261" t="s">
        <v>177</v>
      </c>
      <c r="B116" s="261" t="str">
        <f>VLOOKUP($A116,Questions!$A$3:$X$333,2,0)&amp;""</f>
        <v>Do backups containing the institution's data ever leave the institution's data zone either physically or via network routing?*</v>
      </c>
      <c r="C116" s="261" t="str">
        <f>VLOOKUP($A116,Questions!$A$3:$X$333,19,0)&amp;""</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16" s="261" t="str">
        <f>VLOOKUP($A116,Questions!$A$3:$X$333,20,0)&amp;""</f>
        <v>Follow-up inquiries for data backup procedures/practices will be institution/implementation specific.</v>
      </c>
      <c r="E116" s="58"/>
      <c r="F116" s="58"/>
      <c r="G116" s="58"/>
      <c r="H116" s="58"/>
      <c r="I116" s="58"/>
      <c r="J116" s="58"/>
      <c r="K116" s="58"/>
      <c r="L116" s="58"/>
      <c r="M116" s="58"/>
      <c r="N116" s="58"/>
      <c r="O116" s="58"/>
      <c r="P116" s="58"/>
      <c r="Q116" s="58"/>
      <c r="R116" s="58"/>
      <c r="S116" s="58"/>
      <c r="T116" s="58"/>
      <c r="U116" s="58"/>
      <c r="V116" s="58"/>
      <c r="W116" s="58"/>
      <c r="X116" s="58"/>
      <c r="Y116" s="58"/>
      <c r="Z116" s="58"/>
    </row>
    <row r="117" spans="1:26" ht="66.75" customHeight="1" x14ac:dyDescent="0.2">
      <c r="A117" s="261" t="s">
        <v>178</v>
      </c>
      <c r="B117" s="261" t="str">
        <f>VLOOKUP($A117,Questions!$A$3:$X$333,2,0)&amp;""</f>
        <v>Is media used for long-term retention of business data and archival purposes stored in a secure, environmentally protected area?*</v>
      </c>
      <c r="C117" s="261" t="str">
        <f>VLOOKUP($A117,Questions!$A$3:$X$333,19,0)&amp;""</f>
        <v>Managing media (and the data within) throughout its lifecycle is crucial to the protection of institutional data. The focus of this question is confidentiality, ensuring that media that may store institutional data is protected by well-established policy and procedure.</v>
      </c>
      <c r="D117" s="261" t="str">
        <f>VLOOKUP($A117,Questions!$A$3:$X$333,20,0)&amp;""</f>
        <v>Vague responses to this question should be investigated further. Ask for additional documentation and verify that procedure (and possibly training) exists to ensure proper media handling activity.</v>
      </c>
      <c r="E117" s="58"/>
      <c r="F117" s="58"/>
      <c r="G117" s="58"/>
      <c r="H117" s="58"/>
      <c r="I117" s="58"/>
      <c r="J117" s="58"/>
      <c r="K117" s="58"/>
      <c r="L117" s="58"/>
      <c r="M117" s="58"/>
      <c r="N117" s="58"/>
      <c r="O117" s="58"/>
      <c r="P117" s="58"/>
      <c r="Q117" s="58"/>
      <c r="R117" s="58"/>
      <c r="S117" s="58"/>
      <c r="T117" s="58"/>
      <c r="U117" s="58"/>
      <c r="V117" s="58"/>
      <c r="W117" s="58"/>
      <c r="X117" s="58"/>
      <c r="Y117" s="58"/>
      <c r="Z117" s="58"/>
    </row>
    <row r="118" spans="1:26" ht="86.25" customHeight="1" x14ac:dyDescent="0.2">
      <c r="A118" s="261" t="s">
        <v>180</v>
      </c>
      <c r="B118" s="261" t="str">
        <f>VLOOKUP($A118,Questions!$A$3:$X$333,2,0)&amp;""</f>
        <v>At the completion of this contract, will data be returned to the institution and/or deleted from all your systems and archives?</v>
      </c>
      <c r="C118" s="261" t="str">
        <f>VLOOKUP($A118,Questions!$A$3:$X$333,19,0)&amp;""</f>
        <v>When cancelling a solution, an institution will commonly want all institutional data that was provided to a solution provider. This question allows the solution provider to state its general practices when a customer leaves its environment.</v>
      </c>
      <c r="D118" s="261" t="str">
        <f>VLOOKUP($A118,Questions!$A$3:$X$333,20,0)&amp;""</f>
        <v>A solution provider's response should be clear and concise. Be wary of vague responses to this questions and inquire about export specifics, as needed.</v>
      </c>
      <c r="E118" s="58"/>
      <c r="F118" s="58"/>
      <c r="G118" s="58"/>
      <c r="H118" s="58"/>
      <c r="I118" s="58"/>
      <c r="J118" s="58"/>
      <c r="K118" s="58"/>
      <c r="L118" s="58"/>
      <c r="M118" s="58"/>
      <c r="N118" s="58"/>
      <c r="O118" s="58"/>
      <c r="P118" s="58"/>
      <c r="Q118" s="58"/>
      <c r="R118" s="58"/>
      <c r="S118" s="58"/>
      <c r="T118" s="58"/>
      <c r="U118" s="58"/>
      <c r="V118" s="58"/>
      <c r="W118" s="58"/>
      <c r="X118" s="58"/>
      <c r="Y118" s="58"/>
      <c r="Z118" s="58"/>
    </row>
    <row r="119" spans="1:26" ht="15.75" customHeight="1" x14ac:dyDescent="0.2">
      <c r="A119" s="261" t="s">
        <v>183</v>
      </c>
      <c r="B119" s="261" t="str">
        <f>VLOOKUP($A119,Questions!$A$3:$X$333,2,0)&amp;""</f>
        <v>Can the institution extract a full or partial backup of data?</v>
      </c>
      <c r="C119" s="261" t="str">
        <f>VLOOKUP($A119,Questions!$A$3:$X$333,19,0)&amp;""</f>
        <v>When cancelling a solution, an institution will commonly want all institutional data that was provided to a solution provider. The solution provider's response should verify if the institution can extract data or if it is a manual extraction by solution provider staff.</v>
      </c>
      <c r="D119" s="261" t="str">
        <f>VLOOKUP($A119,Questions!$A$3:$X$333,20,0)&amp;""</f>
        <v>A solution provider's response should be clear and concise. Be wary of vague responses to this questions and inquire about export specifics, as needed.</v>
      </c>
      <c r="E119" s="58"/>
      <c r="F119" s="58"/>
      <c r="G119" s="58"/>
      <c r="H119" s="58"/>
      <c r="I119" s="58"/>
      <c r="J119" s="58"/>
      <c r="K119" s="58"/>
      <c r="L119" s="58"/>
      <c r="M119" s="58"/>
      <c r="N119" s="58"/>
      <c r="O119" s="58"/>
      <c r="P119" s="58"/>
      <c r="Q119" s="58"/>
      <c r="R119" s="58"/>
      <c r="S119" s="58"/>
      <c r="T119" s="58"/>
      <c r="U119" s="58"/>
      <c r="V119" s="58"/>
      <c r="W119" s="58"/>
      <c r="X119" s="58"/>
      <c r="Y119" s="58"/>
      <c r="Z119" s="58"/>
    </row>
    <row r="120" spans="1:26" ht="49.5" customHeight="1" x14ac:dyDescent="0.2">
      <c r="A120" s="261" t="s">
        <v>185</v>
      </c>
      <c r="B120" s="261" t="str">
        <f>VLOOKUP($A120,Questions!$A$3:$X$333,2,0)&amp;""</f>
        <v>Do current backups include all operating system software, utilities, security software, application software, and data files necessary for recovery?</v>
      </c>
      <c r="C120" s="261" t="str">
        <f>VLOOKUP($A120,Questions!$A$3:$X$333,19,0)&amp;""</f>
        <v>The purpose of this question is to define the scope of backup operations and the scope at which a solution provider may readily recover when backup restoration is required.</v>
      </c>
      <c r="D120" s="261" t="str">
        <f>VLOOKUP($A120,Questions!$A$3:$X$333,20,0)&amp;""</f>
        <v>Follow-up inquiries for backup content scope will be institution/implementation specific.</v>
      </c>
      <c r="E120" s="58"/>
      <c r="F120" s="58"/>
      <c r="G120" s="58"/>
      <c r="H120" s="58"/>
      <c r="I120" s="58"/>
      <c r="J120" s="58"/>
      <c r="K120" s="58"/>
      <c r="L120" s="58"/>
      <c r="M120" s="58"/>
      <c r="N120" s="58"/>
      <c r="O120" s="58"/>
      <c r="P120" s="58"/>
      <c r="Q120" s="58"/>
      <c r="R120" s="58"/>
      <c r="S120" s="58"/>
      <c r="T120" s="58"/>
      <c r="U120" s="58"/>
      <c r="V120" s="58"/>
      <c r="W120" s="58"/>
      <c r="X120" s="58"/>
      <c r="Y120" s="58"/>
      <c r="Z120" s="58"/>
    </row>
    <row r="121" spans="1:26" ht="64.5" customHeight="1" x14ac:dyDescent="0.2">
      <c r="A121" s="261" t="s">
        <v>187</v>
      </c>
      <c r="B121" s="261" t="str">
        <f>VLOOKUP($A121,Questions!$A$3:$X$333,2,0)&amp;""</f>
        <v>Are you performing off-site backups (i.e., digitally moved off site)?</v>
      </c>
      <c r="C121" s="261" t="str">
        <f>VLOOKUP($A121,Questions!$A$3:$X$333,19,0)&amp;""</f>
        <v>When data is moved digitally (e.g., cloud provider, solution provider-owned facility, etc.) off-site, the policies and implemented procedures are important to know. The protections implemented to prevent compromise will be technical in nature and should be well-documented.</v>
      </c>
      <c r="D121" s="261" t="str">
        <f>VLOOKUP($A121,Questions!$A$3:$X$333,20,0)&amp;""</f>
        <v>Follow-up inquiries for off-site, digital backups will be institution/implementation specific.</v>
      </c>
      <c r="E121" s="58"/>
      <c r="F121" s="58"/>
      <c r="G121" s="58"/>
      <c r="H121" s="58"/>
      <c r="I121" s="58"/>
      <c r="J121" s="58"/>
      <c r="K121" s="58"/>
      <c r="L121" s="58"/>
      <c r="M121" s="58"/>
      <c r="N121" s="58"/>
      <c r="O121" s="58"/>
      <c r="P121" s="58"/>
      <c r="Q121" s="58"/>
      <c r="R121" s="58"/>
      <c r="S121" s="58"/>
      <c r="T121" s="58"/>
      <c r="U121" s="58"/>
      <c r="V121" s="58"/>
      <c r="W121" s="58"/>
      <c r="X121" s="58"/>
      <c r="Y121" s="58"/>
      <c r="Z121" s="58"/>
    </row>
    <row r="122" spans="1:26" ht="60.75" customHeight="1" x14ac:dyDescent="0.2">
      <c r="A122" s="261" t="s">
        <v>189</v>
      </c>
      <c r="B122" s="261" t="str">
        <f>VLOOKUP($A122,Questions!$A$3:$X$333,2,0)&amp;""</f>
        <v>Are physical backups taken off-site (i.e., physically moved off site)?</v>
      </c>
      <c r="C122" s="261" t="str">
        <f>VLOOKUP($A122,Questions!$A$3:$X$333,19,0)&amp;""</f>
        <v>When data is moved physically (e.g.,HDD, print, etc.) off-site, the policies and implemented procedures are important to know. Unencrypted data taken outside secured areas introduces unnecessary risks.</v>
      </c>
      <c r="D122" s="261" t="str">
        <f>VLOOKUP($A122,Questions!$A$3:$X$333,20,0)&amp;""</f>
        <v>Follow-up inquiries for off-site, physical backups will be institution/implementation specific.</v>
      </c>
      <c r="E122" s="58"/>
      <c r="F122" s="58"/>
      <c r="G122" s="58"/>
      <c r="H122" s="58"/>
      <c r="I122" s="58"/>
      <c r="J122" s="58"/>
      <c r="K122" s="58"/>
      <c r="L122" s="58"/>
      <c r="M122" s="58"/>
      <c r="N122" s="58"/>
      <c r="O122" s="58"/>
      <c r="P122" s="58"/>
      <c r="Q122" s="58"/>
      <c r="R122" s="58"/>
      <c r="S122" s="58"/>
      <c r="T122" s="58"/>
      <c r="U122" s="58"/>
      <c r="V122" s="58"/>
      <c r="W122" s="58"/>
      <c r="X122" s="58"/>
      <c r="Y122" s="58"/>
      <c r="Z122" s="58"/>
    </row>
    <row r="123" spans="1:26" ht="58.5" customHeight="1" x14ac:dyDescent="0.2">
      <c r="A123" s="261" t="s">
        <v>192</v>
      </c>
      <c r="B123" s="261" t="str">
        <f>VLOOKUP($A123,Questions!$A$3:$X$333,2,0)&amp;""</f>
        <v>Are data backups encrypted?</v>
      </c>
      <c r="C123" s="261" t="str">
        <f>VLOOKUP($A123,Questions!$A$3:$X$333,19,0)&amp;""</f>
        <v>The need for encryption at rest (for backups) is unique to your institution's implementation of a system. In particular, system components, architectures, and data flows all factor into the need for this control.</v>
      </c>
      <c r="D123" s="261" t="str">
        <f>VLOOKUP($A123,Questions!$A$3:$X$333,20,0)&amp;""</f>
        <v>Follow-up inquiries for data backup encryption at-rest will be institution/implementation specific.</v>
      </c>
      <c r="E123" s="58"/>
      <c r="F123" s="58"/>
      <c r="G123" s="58"/>
      <c r="H123" s="58"/>
      <c r="I123" s="58"/>
      <c r="J123" s="58"/>
      <c r="K123" s="58"/>
      <c r="L123" s="58"/>
      <c r="M123" s="58"/>
      <c r="N123" s="58"/>
      <c r="O123" s="58"/>
      <c r="P123" s="58"/>
      <c r="Q123" s="58"/>
      <c r="R123" s="58"/>
      <c r="S123" s="58"/>
      <c r="T123" s="58"/>
      <c r="U123" s="58"/>
      <c r="V123" s="58"/>
      <c r="W123" s="58"/>
      <c r="X123" s="58"/>
      <c r="Y123" s="58"/>
      <c r="Z123" s="58"/>
    </row>
    <row r="124" spans="1:26" ht="15.75" customHeight="1" x14ac:dyDescent="0.2">
      <c r="A124" s="261" t="s">
        <v>194</v>
      </c>
      <c r="B124" s="261" t="str">
        <f>VLOOKUP($A124,Questions!$A$3:$X$333,2,0)&amp;""</f>
        <v>Do you have a media handling process that is documented and currently implemented that meets established business needs and regulatory requirements, including end-of-life, repurposing, and data-sanitization procedures?</v>
      </c>
      <c r="C124" s="261" t="str">
        <f>VLOOKUP($A124,Questions!$A$3:$X$333,19,0)&amp;""</f>
        <v>Managing media (and the data within) throughout its lifecycle is crucial to the protection of institutional data. The focus of this question is confidentiality, ensuring that media that may store institutional data is protected by well-established policy and procedure.</v>
      </c>
      <c r="D124" s="261" t="str">
        <f>VLOOKUP($A124,Questions!$A$3:$X$333,20,0)&amp;""</f>
        <v>Vague responses to this question should be investigated further. Ask for additional documentation and verify that procedure (and possibly training) exists to ensure proper media handling activity.</v>
      </c>
      <c r="E124" s="58"/>
      <c r="F124" s="58"/>
      <c r="G124" s="58"/>
      <c r="H124" s="58"/>
      <c r="I124" s="58"/>
      <c r="J124" s="58"/>
      <c r="K124" s="58"/>
      <c r="L124" s="58"/>
      <c r="M124" s="58"/>
      <c r="N124" s="58"/>
      <c r="O124" s="58"/>
      <c r="P124" s="58"/>
      <c r="Q124" s="58"/>
      <c r="R124" s="58"/>
      <c r="S124" s="58"/>
      <c r="T124" s="58"/>
      <c r="U124" s="58"/>
      <c r="V124" s="58"/>
      <c r="W124" s="58"/>
      <c r="X124" s="58"/>
      <c r="Y124" s="58"/>
      <c r="Z124" s="58"/>
    </row>
    <row r="125" spans="1:26" ht="66.75" customHeight="1" x14ac:dyDescent="0.2">
      <c r="A125" s="261" t="s">
        <v>196</v>
      </c>
      <c r="B125" s="261" t="str">
        <f>VLOOKUP($A125,Questions!$A$3:$X$333,2,0)&amp;""</f>
        <v>Does the process described in DATA-15 adhere to DoD 5220.22-M and/or NIST SP 800-88 standards?</v>
      </c>
      <c r="C125" s="261" t="str">
        <f>VLOOKUP($A125,Questions!$A$3:$X$333,19,0)&amp;""</f>
        <v>Managing media (and the data within) throughout its lifecycle is crucial to the protection of institutional data. The focus of this question is confidentiality, ensuring that media that may store institutional data is protected by well-established policy and procedure.</v>
      </c>
      <c r="D125" s="261" t="str">
        <f>VLOOKUP($A125,Questions!$A$3:$X$333,20,0)&amp;""</f>
        <v>Follow-up inquiries for DoD 5220.22-M and/or SP800-88 standards will be institution specific.</v>
      </c>
      <c r="E125" s="49" t="s">
        <v>661</v>
      </c>
      <c r="F125" s="58"/>
      <c r="G125" s="58"/>
      <c r="H125" s="58"/>
      <c r="I125" s="58"/>
      <c r="J125" s="58"/>
      <c r="K125" s="58"/>
      <c r="L125" s="58"/>
      <c r="M125" s="58"/>
      <c r="N125" s="58"/>
      <c r="O125" s="58"/>
      <c r="P125" s="58"/>
      <c r="Q125" s="58"/>
      <c r="R125" s="58"/>
      <c r="S125" s="58"/>
      <c r="T125" s="58"/>
      <c r="U125" s="58"/>
      <c r="V125" s="58"/>
      <c r="W125" s="58"/>
      <c r="X125" s="58"/>
      <c r="Y125" s="58"/>
      <c r="Z125" s="58"/>
    </row>
    <row r="126" spans="1:26" ht="15.75" customHeight="1" x14ac:dyDescent="0.2">
      <c r="A126" s="261" t="s">
        <v>198</v>
      </c>
      <c r="B126" s="261" t="str">
        <f>VLOOKUP($A126,Questions!$A$3:$X$333,2,0)&amp;""</f>
        <v>Does your staff (or third party) have access to institutional data (e.g., financial, PHI, or other sensitive information) through any means?</v>
      </c>
      <c r="C126" s="261" t="str">
        <f>VLOOKUP($A126,Questions!$A$3:$X$333,19,0)&amp;""</f>
        <v>Confidentiality is the focus of this question. Based on the capabilities of solution provider administrators, the institution may require additional safeguards to protect the confidentiality of data stored by or shared with a solution provider (e.g., additional layer of encryption, etc.).</v>
      </c>
      <c r="D126" s="261" t="str">
        <f>VLOOKUP($A126,Questions!$A$3:$X$333,20,0)&amp;""</f>
        <v>If institutional data is visible by the solution provider's system administrators, follow up with the solution provider to understand the scope of visibility, process/procedure that administrators follow, and use cases when administrators are allowed to access (view) institutional data.</v>
      </c>
      <c r="E126" s="58"/>
      <c r="F126" s="58"/>
      <c r="G126" s="58"/>
      <c r="H126" s="58"/>
      <c r="I126" s="58"/>
      <c r="J126" s="58"/>
      <c r="K126" s="58"/>
      <c r="L126" s="58"/>
      <c r="M126" s="58"/>
      <c r="N126" s="58"/>
      <c r="O126" s="58"/>
      <c r="P126" s="58"/>
      <c r="Q126" s="58"/>
      <c r="R126" s="58"/>
      <c r="S126" s="58"/>
      <c r="T126" s="58"/>
      <c r="U126" s="58"/>
      <c r="V126" s="58"/>
      <c r="W126" s="58"/>
      <c r="X126" s="58"/>
      <c r="Y126" s="58"/>
      <c r="Z126" s="58"/>
    </row>
    <row r="127" spans="1:26" ht="143.25" customHeight="1" x14ac:dyDescent="0.2">
      <c r="A127" s="261" t="s">
        <v>199</v>
      </c>
      <c r="B127" s="261" t="str">
        <f>VLOOKUP($A127,Questions!$A$3:$X$333,2,0)&amp;""</f>
        <v>Do you have a documented and currently implemented strategy for securing employee workstations when they work remotely (i.e., not in a trusted computing environment)?</v>
      </c>
      <c r="C127" s="261" t="str">
        <f>VLOOKUP($A127,Questions!$A$3:$X$333,19,0)&amp;""</f>
        <v>Telecommuting in the IT world is the norm, and an institution should know that proper safeguards are in place when remote access is allowed. Solution Provider responses vary greatly, so confirm the context of the response if it is not clear. Many cloud services can only be managed remotely, so there is often a gray area to interpret for this response. In the context of the CIA triad, this question is focused on confidentiality. Printed documents, mobile device use, and remote access are all relevant to this question. A solution provider's response to this question will provide insight into their overall business process. Solution Provider business activity that poses additional security risks should be met with increased concern.</v>
      </c>
      <c r="D127" s="261" t="str">
        <f>VLOOKUP($A127,Questions!$A$3:$X$333,20,0)&amp;""</f>
        <v>Vague responses to this question should be investigated further. Ask for additional documentation and verify that procedure (and possibly training) exists to ensure proper customer data handling activity.</v>
      </c>
      <c r="E127" s="58"/>
      <c r="F127" s="58"/>
      <c r="G127" s="58"/>
      <c r="H127" s="58"/>
      <c r="I127" s="58"/>
      <c r="J127" s="58"/>
      <c r="K127" s="58"/>
      <c r="L127" s="58"/>
      <c r="M127" s="58"/>
      <c r="N127" s="58"/>
      <c r="O127" s="58"/>
      <c r="P127" s="58"/>
      <c r="Q127" s="58"/>
      <c r="R127" s="58"/>
      <c r="S127" s="58"/>
      <c r="T127" s="58"/>
      <c r="U127" s="58"/>
      <c r="V127" s="58"/>
      <c r="W127" s="58"/>
      <c r="X127" s="58"/>
      <c r="Y127" s="58"/>
      <c r="Z127" s="58"/>
    </row>
    <row r="128" spans="1:26" ht="91.5" customHeight="1" x14ac:dyDescent="0.2">
      <c r="A128" s="261" t="s">
        <v>201</v>
      </c>
      <c r="B128" s="261" t="str">
        <f>VLOOKUP($A128,Questions!$A$3:$X$333,2,0)&amp;""</f>
        <v>Does the environment provide for dedicated single-tenant capabilities? If not, describe how your solution or environment separates data from different customers (e.g., logically, physically, single tenancy, multi-tenancy).</v>
      </c>
      <c r="C128" s="261" t="str">
        <f>VLOOKUP($A128,Questions!$A$3:$X$333,19,0)&amp;""</f>
        <v>A solution provider's response to this question can reveal a system's infrastructure quickly. Off-point responses are common here, so general follow-up is often needed. Understanding how a solution provider segments its customers' data (or doesn't) affects various other controls, including network settings, use of encryption, access controls, etc. A solution provider's response here will influence potential follow-up inquiries for other HECVAT questions.</v>
      </c>
      <c r="D128" s="261" t="str">
        <f>VLOOKUP($A128,Questions!$A$3:$X$333,20,0)&amp;""</f>
        <v>Follow-up inquiries for dedicated single-tenant capabilities will be institution/implementation specific.</v>
      </c>
      <c r="E128" s="58"/>
      <c r="F128" s="58"/>
      <c r="G128" s="58"/>
      <c r="H128" s="58"/>
      <c r="I128" s="58"/>
      <c r="J128" s="58"/>
      <c r="K128" s="58"/>
      <c r="L128" s="58"/>
      <c r="M128" s="58"/>
      <c r="N128" s="58"/>
      <c r="O128" s="58"/>
      <c r="P128" s="58"/>
      <c r="Q128" s="58"/>
      <c r="R128" s="58"/>
      <c r="S128" s="58"/>
      <c r="T128" s="58"/>
      <c r="U128" s="58"/>
      <c r="V128" s="58"/>
      <c r="W128" s="58"/>
      <c r="X128" s="58"/>
      <c r="Y128" s="58"/>
      <c r="Z128" s="58"/>
    </row>
    <row r="129" spans="1:26" ht="73.5" customHeight="1" x14ac:dyDescent="0.2">
      <c r="A129" s="261" t="s">
        <v>203</v>
      </c>
      <c r="B129" s="261" t="str">
        <f>VLOOKUP($A129,Questions!$A$3:$X$333,2,0)&amp;""</f>
        <v>Are ownership rights to all data, inputs, outputs, and metadata retained by the institution?</v>
      </c>
      <c r="C129" s="261" t="str">
        <f>VLOOKUP($A129,Questions!$A$3:$X$333,19,0)&amp;""</f>
        <v>This question clarifies the operating model of a solution provider and provides insight into the solution provider-customer paradigm of a company. Knowing whether the institution is of value to a solution provider or if the institution's data is of value to a solution provider should weigh heavily in the decision-making process.</v>
      </c>
      <c r="D129" s="261" t="str">
        <f>VLOOKUP($A129,Questions!$A$3:$X$333,20,0)&amp;""</f>
        <v>If a solution provider's response is unsatisfactory, engage institutional counsel to appropriately address any ownership concerns.</v>
      </c>
      <c r="E129" s="92"/>
      <c r="F129" s="58"/>
      <c r="G129" s="58"/>
      <c r="H129" s="58"/>
      <c r="I129" s="58"/>
      <c r="J129" s="58"/>
      <c r="K129" s="58"/>
      <c r="L129" s="58"/>
      <c r="M129" s="58"/>
      <c r="N129" s="58"/>
      <c r="O129" s="58"/>
      <c r="P129" s="58"/>
      <c r="Q129" s="58"/>
      <c r="R129" s="58"/>
      <c r="S129" s="58"/>
      <c r="T129" s="58"/>
      <c r="U129" s="58"/>
      <c r="V129" s="58"/>
      <c r="W129" s="58"/>
      <c r="X129" s="58"/>
      <c r="Y129" s="58"/>
      <c r="Z129" s="58"/>
    </row>
    <row r="130" spans="1:26" ht="64.5" customHeight="1" x14ac:dyDescent="0.2">
      <c r="A130" s="261" t="s">
        <v>205</v>
      </c>
      <c r="B130" s="261" t="str">
        <f>VLOOKUP($A130,Questions!$A$3:$X$333,2,0)&amp;""</f>
        <v>In the event of imminent bankruptcy, closing of business, or retirement of service, will you provide 90 days for customers to get their data out of the system and migrate applications?</v>
      </c>
      <c r="C130" s="261" t="str">
        <f>VLOOKUP($A130,Questions!$A$3:$X$333,19,0)&amp;""</f>
        <v>This question clarifies the position of the institution in the case of acquisition or bankruptcy. Expect clear responses to this question. If they are vague, be sure to follow up based on institutional counsel guidance.</v>
      </c>
      <c r="D130" s="261" t="str">
        <f>VLOOKUP($A130,Questions!$A$3:$X$333,20,0)&amp;""</f>
        <v>If a solution provider's response is unsatisfactory, engage institutional counsel to appropriately address any ownership concerns.</v>
      </c>
      <c r="E130" s="92"/>
      <c r="F130" s="58"/>
      <c r="G130" s="58"/>
      <c r="H130" s="58"/>
      <c r="I130" s="58"/>
      <c r="J130" s="58"/>
      <c r="K130" s="58"/>
      <c r="L130" s="58"/>
      <c r="M130" s="58"/>
      <c r="N130" s="58"/>
      <c r="O130" s="58"/>
      <c r="P130" s="58"/>
      <c r="Q130" s="58"/>
      <c r="R130" s="58"/>
      <c r="S130" s="58"/>
      <c r="T130" s="58"/>
      <c r="U130" s="58"/>
      <c r="V130" s="58"/>
      <c r="W130" s="58"/>
      <c r="X130" s="58"/>
      <c r="Y130" s="58"/>
      <c r="Z130" s="58"/>
    </row>
    <row r="131" spans="1:26" ht="66.75" customHeight="1" x14ac:dyDescent="0.2">
      <c r="A131" s="261" t="s">
        <v>207</v>
      </c>
      <c r="B131" s="261" t="str">
        <f>VLOOKUP($A131,Questions!$A$3:$X$333,2,0)&amp;""</f>
        <v>Are involatile backup copies made according to predefined schedules and securely stored and protected?</v>
      </c>
      <c r="C131" s="261" t="str">
        <f>VLOOKUP($A131,Questions!$A$3:$X$333,19,0)&amp;""</f>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v>
      </c>
      <c r="D131" s="261" t="str">
        <f>VLOOKUP($A131,Questions!$A$3:$X$333,20,0)&amp;""</f>
        <v>An institution's use case will drive the requirements for backup strategy. Ensure that the institution's use case and risk tolerance can be met by solution provider systems.</v>
      </c>
      <c r="E131" s="58"/>
      <c r="F131" s="58"/>
      <c r="G131" s="58"/>
      <c r="H131" s="58"/>
      <c r="I131" s="58"/>
      <c r="J131" s="58"/>
      <c r="K131" s="58"/>
      <c r="L131" s="58"/>
      <c r="M131" s="58"/>
      <c r="N131" s="58"/>
      <c r="O131" s="58"/>
      <c r="P131" s="58"/>
      <c r="Q131" s="58"/>
      <c r="R131" s="58"/>
      <c r="S131" s="58"/>
      <c r="T131" s="58"/>
      <c r="U131" s="58"/>
      <c r="V131" s="58"/>
      <c r="W131" s="58"/>
      <c r="X131" s="58"/>
      <c r="Y131" s="58"/>
      <c r="Z131" s="58"/>
    </row>
    <row r="132" spans="1:26" ht="81.75" customHeight="1" x14ac:dyDescent="0.2">
      <c r="A132" s="261" t="s">
        <v>209</v>
      </c>
      <c r="B132" s="261" t="str">
        <f>VLOOKUP($A132,Questions!$A$3:$X$333,2,0)&amp;""</f>
        <v>Do you have a cryptographic key management process (generation, exchange, storage, safeguards, use, vetting, and replacement) that is documented and currently implemented, for all system components (e.g., database, system, web, etc.)?</v>
      </c>
      <c r="C132" s="261" t="str">
        <f>VLOOKUP($A132,Questions!$A$3:$X$333,19,0)&amp;""</f>
        <v>Understanding how key management is handled and the safeguards implemented by the solution provider to ensure key confidentiality in all components of a system(s) can provide insight into other complex details of a solution provider's infrastructure. Use solution provider responses to this question as a way to pivot to other infrastructure specifics, as needed to clarify potential risks.</v>
      </c>
      <c r="D132" s="261" t="str">
        <f>VLOOKUP($A132,Questions!$A$3:$X$333,20,0)&amp;""</f>
        <v>Follow up with the solution provider to ensure that all components of the system are considered. This includes system-to-system, system-to-client, applications, system accounts, etc.</v>
      </c>
      <c r="E132" s="58"/>
      <c r="F132" s="58"/>
      <c r="G132" s="58"/>
      <c r="H132" s="58"/>
      <c r="I132" s="58"/>
      <c r="J132" s="58"/>
      <c r="K132" s="58"/>
      <c r="L132" s="58"/>
      <c r="M132" s="58"/>
      <c r="N132" s="58"/>
      <c r="O132" s="58"/>
      <c r="P132" s="58"/>
      <c r="Q132" s="58"/>
      <c r="R132" s="58"/>
      <c r="S132" s="58"/>
      <c r="T132" s="58"/>
      <c r="U132" s="58"/>
      <c r="V132" s="58"/>
      <c r="W132" s="58"/>
      <c r="X132" s="58"/>
      <c r="Y132" s="58"/>
      <c r="Z132" s="58"/>
    </row>
    <row r="133" spans="1:26" ht="15.75" customHeight="1" x14ac:dyDescent="0.2">
      <c r="A133" s="18" t="str">
        <f>VLOOKUP(LEFT($A134,4),'Auto Responses'!$N$4:$O$38,2,0)&amp;""</f>
        <v xml:space="preserve"> Application/Service Security</v>
      </c>
      <c r="B133" s="18"/>
      <c r="C133" s="32" t="str">
        <f>Questions!$S$2</f>
        <v>Reason for Question</v>
      </c>
      <c r="D133" s="32" t="str">
        <f>Questions!$T$2</f>
        <v>Follow-Up Inquiries/Responses</v>
      </c>
      <c r="E133" s="58"/>
      <c r="F133" s="58"/>
      <c r="G133" s="58"/>
      <c r="H133" s="58"/>
      <c r="I133" s="58"/>
      <c r="J133" s="58"/>
      <c r="K133" s="58"/>
      <c r="L133" s="58"/>
      <c r="M133" s="58"/>
      <c r="N133" s="58"/>
      <c r="O133" s="58"/>
      <c r="P133" s="58"/>
      <c r="Q133" s="58"/>
      <c r="R133" s="58"/>
      <c r="S133" s="58"/>
      <c r="T133" s="58"/>
      <c r="U133" s="58"/>
      <c r="V133" s="58"/>
      <c r="W133" s="58"/>
      <c r="X133" s="58"/>
      <c r="Y133" s="58"/>
      <c r="Z133" s="58"/>
    </row>
    <row r="134" spans="1:26" ht="80.25" customHeight="1" x14ac:dyDescent="0.2">
      <c r="A134" s="267" t="s">
        <v>214</v>
      </c>
      <c r="B134" s="261" t="str">
        <f>VLOOKUP($A134,Questions!$A$3:$X$333,2,0)&amp;""</f>
        <v>Are access controls for institutional accounts based on structured rules, such as role-based access control (RBAC), attribute-based access control (ABAC), or policy-based access control (PBAC)?*</v>
      </c>
      <c r="C134" s="261" t="str">
        <f>VLOOKUP($A134,Questions!$A$3:$X$333,19,0)&amp;""</f>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solution under review. This question is specific to end users.</v>
      </c>
      <c r="D134" s="261" t="str">
        <f>VLOOKUP($A134,Questions!$A$3:$X$333,20,0)&amp;""</f>
        <v>Ask the solution provider to summarize the best practices to restrict/control the access given to the institution's end users without the use of RBAC. Make sure to understand the administrative requirements/overhead introduced in the solution provider's environment.</v>
      </c>
      <c r="E134" s="58"/>
      <c r="F134" s="58"/>
      <c r="G134" s="58"/>
      <c r="H134" s="58"/>
      <c r="I134" s="58"/>
      <c r="J134" s="58"/>
      <c r="K134" s="58"/>
      <c r="L134" s="58"/>
      <c r="M134" s="58"/>
      <c r="N134" s="58"/>
      <c r="O134" s="58"/>
      <c r="P134" s="58"/>
      <c r="Q134" s="58"/>
      <c r="R134" s="58"/>
      <c r="S134" s="58"/>
      <c r="T134" s="58"/>
      <c r="U134" s="58"/>
      <c r="V134" s="58"/>
      <c r="W134" s="58"/>
      <c r="X134" s="58"/>
      <c r="Y134" s="58"/>
      <c r="Z134" s="58"/>
    </row>
    <row r="135" spans="1:26" ht="84" customHeight="1" x14ac:dyDescent="0.2">
      <c r="A135" s="261" t="s">
        <v>216</v>
      </c>
      <c r="B135" s="261" t="str">
        <f>VLOOKUP($A135,Questions!$A$3:$X$333,2,0)&amp;""</f>
        <v>Are you using a web application firewall (WAF)?*</v>
      </c>
      <c r="C135" s="261" t="str">
        <f>VLOOKUP($A135,Questions!$A$3:$X$333,19,0)&amp;""</f>
        <v>The use case, solution provider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solution provider has limited access to the code infrastructure.</v>
      </c>
      <c r="D135" s="261" t="str">
        <f>VLOOKUP($A135,Questions!$A$3:$X$333,20,0)&amp;""</f>
        <v>If a solution provider states that they outsource their code development and do not run a WAF, there is elevated reason for concern. Verify how code is tested, monitored, and controlled in production environments.</v>
      </c>
      <c r="E135" s="58"/>
      <c r="F135" s="58"/>
      <c r="G135" s="58"/>
      <c r="H135" s="58"/>
      <c r="I135" s="58"/>
      <c r="J135" s="58"/>
      <c r="K135" s="58"/>
      <c r="L135" s="58"/>
      <c r="M135" s="58"/>
      <c r="N135" s="58"/>
      <c r="O135" s="58"/>
      <c r="P135" s="58"/>
      <c r="Q135" s="58"/>
      <c r="R135" s="58"/>
      <c r="S135" s="58"/>
      <c r="T135" s="58"/>
      <c r="U135" s="58"/>
      <c r="V135" s="58"/>
      <c r="W135" s="58"/>
      <c r="X135" s="58"/>
      <c r="Y135" s="58"/>
      <c r="Z135" s="58"/>
    </row>
    <row r="136" spans="1:26" ht="71.25" customHeight="1" x14ac:dyDescent="0.2">
      <c r="A136" s="261" t="s">
        <v>218</v>
      </c>
      <c r="B136" s="261" t="str">
        <f>VLOOKUP($A136,Questions!$A$3:$X$333,2,0)&amp;""</f>
        <v>Are only currently supported operating system(s), software, and libraries leveraged by the system(s)/application(s) that will have access to institution's data?*</v>
      </c>
      <c r="C136" s="261" t="str">
        <f>VLOOKUP($A136,Questions!$A$3:$X$333,19,0)&amp;""</f>
        <v>Solution Provider responses to this question provide clarity on environment constraints that may exist and/or influence future development, configurations, infrastructure, etc. Although the solution provider response may not directly affect end users, the risks of the underlying infrastructure are better understood.</v>
      </c>
      <c r="D136" s="261" t="str">
        <f>VLOOKUP($A136,Questions!$A$3:$X$333,20,0)&amp;""</f>
        <v>Follow-up inquiries for operating systems leveraged by the solution provider will be institution/implementation specific.</v>
      </c>
      <c r="E136" s="58"/>
      <c r="F136" s="58"/>
      <c r="G136" s="58"/>
      <c r="H136" s="58"/>
      <c r="I136" s="58"/>
      <c r="J136" s="58"/>
      <c r="K136" s="58"/>
      <c r="L136" s="58"/>
      <c r="M136" s="58"/>
      <c r="N136" s="58"/>
      <c r="O136" s="58"/>
      <c r="P136" s="58"/>
      <c r="Q136" s="58"/>
      <c r="R136" s="58"/>
      <c r="S136" s="58"/>
      <c r="T136" s="58"/>
      <c r="U136" s="58"/>
      <c r="V136" s="58"/>
      <c r="W136" s="58"/>
      <c r="X136" s="58"/>
      <c r="Y136" s="58"/>
      <c r="Z136" s="58"/>
    </row>
    <row r="137" spans="1:26" ht="46.5" customHeight="1" x14ac:dyDescent="0.2">
      <c r="A137" s="261" t="s">
        <v>220</v>
      </c>
      <c r="B137" s="261" t="str">
        <f>VLOOKUP($A137,Questions!$A$3:$X$333,2,0)&amp;""</f>
        <v>Does your application require access to location or GPS data?*</v>
      </c>
      <c r="C137" s="261" t="str">
        <f>VLOOKUP($A137,Questions!$A$3:$X$333,19,0)&amp;""</f>
        <v>Sharing location data significantly increases risk factors for users. It's important to understand if this is required.</v>
      </c>
      <c r="D137" s="261" t="str">
        <f>VLOOKUP($A137,Questions!$A$3:$X$333,20,0)&amp;""</f>
        <v>Ask the solution provider about the need for this requirement, and understand any mitigation strategies that may be possible.</v>
      </c>
      <c r="E137" s="58"/>
      <c r="F137" s="58"/>
      <c r="G137" s="58"/>
      <c r="H137" s="58"/>
      <c r="I137" s="58"/>
      <c r="J137" s="58"/>
      <c r="K137" s="58"/>
      <c r="L137" s="58"/>
      <c r="M137" s="58"/>
      <c r="N137" s="58"/>
      <c r="O137" s="58"/>
      <c r="P137" s="58"/>
      <c r="Q137" s="58"/>
      <c r="R137" s="58"/>
      <c r="S137" s="58"/>
      <c r="T137" s="58"/>
      <c r="U137" s="58"/>
      <c r="V137" s="58"/>
      <c r="W137" s="58"/>
      <c r="X137" s="58"/>
      <c r="Y137" s="58"/>
      <c r="Z137" s="58"/>
    </row>
    <row r="138" spans="1:26" ht="74.25" customHeight="1" x14ac:dyDescent="0.2">
      <c r="A138" s="261" t="s">
        <v>221</v>
      </c>
      <c r="B138" s="261" t="str">
        <f>VLOOKUP($A138,Questions!$A$3:$X$333,2,0)&amp;""</f>
        <v>Does your application provide separation of duties between security administration, system administration, and standard user functions?*</v>
      </c>
      <c r="C138" s="261" t="str">
        <f>VLOOKUP($A138,Questions!$A$3:$X$333,19,0)&amp;""</f>
        <v>Managing a solution may rely on various teams to administrate a system. In this question, it is security operations and systems administration. This question is focused on how system(s) administration, and the segregation of duties, are implemented in the solution provider's organization, so that system administrators do not also have security responsibilities (e.g., monitoring, mitigating, reporting, etc.).</v>
      </c>
      <c r="D138" s="261" t="str">
        <f>VLOOKUP($A138,Questions!$A$3:$X$333,20,0)&amp;""</f>
        <v>Ask the solution provider to summarize their best practices for securing their system(s) administratively without the use of RBAC. Make sure to understand the administrative requirements/overhead introduced in the solution provider's environment.</v>
      </c>
      <c r="E138" s="58"/>
      <c r="F138" s="58"/>
      <c r="G138" s="58"/>
      <c r="H138" s="58"/>
      <c r="I138" s="58"/>
      <c r="J138" s="58"/>
      <c r="K138" s="58"/>
      <c r="L138" s="58"/>
      <c r="M138" s="58"/>
      <c r="N138" s="58"/>
      <c r="O138" s="58"/>
      <c r="P138" s="58"/>
      <c r="Q138" s="58"/>
      <c r="R138" s="58"/>
      <c r="S138" s="58"/>
      <c r="T138" s="58"/>
      <c r="U138" s="58"/>
      <c r="V138" s="58"/>
      <c r="W138" s="58"/>
      <c r="X138" s="58"/>
      <c r="Y138" s="58"/>
      <c r="Z138" s="58"/>
    </row>
    <row r="139" spans="1:26" ht="79.5" customHeight="1" x14ac:dyDescent="0.2">
      <c r="A139" s="261" t="s">
        <v>212</v>
      </c>
      <c r="B139" s="261" t="str">
        <f>VLOOKUP($A139,Questions!$A$3:$X$333,2,0)&amp;""</f>
        <v>Do you subject your code to static code analysis and/or static application security testing prior to release?*</v>
      </c>
      <c r="C139" s="261" t="str">
        <f>VLOOKUP($A139,Questions!$A$3:$X$333,19,0)&amp;""</f>
        <v>Code analysis (prior to implementation) can decrease the number of vulnerabilities within a system. Depending on the insight a solution provider has into their code, code testing should be expected. When a solution provider outsources their coding efforts, the use of a web application firewall may be appropriate. In this case, reference the solution provider's response to their use of a WAF.</v>
      </c>
      <c r="D139" s="261" t="str">
        <f>VLOOKUP($A139,Questions!$A$3:$X$333,20,0)&amp;""</f>
        <v>Ask the solution provider what types of tools they use in testing and who performs the testing of the code. Are developers the ones running the security tests? If static code analysis and/or static application security testing is not conducted, point the solution provider to OWASP's Testing Guide &lt;https://www.owasp.org/index.php/OWASP_Testing_Guide_v4_Table_of_Contents&gt;.</v>
      </c>
      <c r="E139" s="58"/>
      <c r="F139" s="58"/>
      <c r="G139" s="58"/>
      <c r="H139" s="58"/>
      <c r="I139" s="58"/>
      <c r="J139" s="58"/>
      <c r="K139" s="58"/>
      <c r="L139" s="58"/>
      <c r="M139" s="58"/>
      <c r="N139" s="58"/>
      <c r="O139" s="58"/>
      <c r="P139" s="58"/>
      <c r="Q139" s="58"/>
      <c r="R139" s="58"/>
      <c r="S139" s="58"/>
      <c r="T139" s="58"/>
      <c r="U139" s="58"/>
      <c r="V139" s="58"/>
      <c r="W139" s="58"/>
      <c r="X139" s="58"/>
      <c r="Y139" s="58"/>
      <c r="Z139" s="58"/>
    </row>
    <row r="140" spans="1:26" ht="56.25" customHeight="1" x14ac:dyDescent="0.2">
      <c r="A140" s="261" t="s">
        <v>223</v>
      </c>
      <c r="B140" s="261" t="str">
        <f>VLOOKUP($A140,Questions!$A$3:$X$333,2,0)&amp;""</f>
        <v>Do you have software testing processes (dynamic or static) that are established and followed?*</v>
      </c>
      <c r="C140" s="261" t="str">
        <f>VLOOKUP($A140,Questions!$A$3:$X$333,19,0)&amp;""</f>
        <v>Code analysis (prior to implementation) can decrease the number of vulnerabilities within a system. Depending on the insight a solution provider has into their code, code testing should be expected.</v>
      </c>
      <c r="D140" s="261" t="str">
        <f>VLOOKUP($A140,Questions!$A$3:$X$333,20,0)&amp;""</f>
        <v>If software testing processes are not established and followed, point the solution provider to OWASP's Testing Guide &lt;https://www.owasp.org/index.php/OWASP_Testing_Guide_v4_Table_of_Contents&gt;.</v>
      </c>
      <c r="E140" s="58"/>
      <c r="F140" s="58"/>
      <c r="G140" s="58"/>
      <c r="H140" s="58"/>
      <c r="I140" s="58"/>
      <c r="J140" s="58"/>
      <c r="K140" s="58"/>
      <c r="L140" s="58"/>
      <c r="M140" s="58"/>
      <c r="N140" s="58"/>
      <c r="O140" s="58"/>
      <c r="P140" s="58"/>
      <c r="Q140" s="58"/>
      <c r="R140" s="58"/>
      <c r="S140" s="58"/>
      <c r="T140" s="58"/>
      <c r="U140" s="58"/>
      <c r="V140" s="58"/>
      <c r="W140" s="58"/>
      <c r="X140" s="58"/>
      <c r="Y140" s="58"/>
      <c r="Z140" s="58"/>
    </row>
    <row r="141" spans="1:26" ht="63.75" customHeight="1" x14ac:dyDescent="0.2">
      <c r="A141" s="261" t="s">
        <v>225</v>
      </c>
      <c r="B141" s="261" t="str">
        <f>VLOOKUP($A141,Questions!$A$3:$X$333,2,0)&amp;""</f>
        <v>Are access controls for staff within your organization based on structured rules, such as RBAC, ABAC, or PBAC?</v>
      </c>
      <c r="C141" s="261" t="str">
        <f>VLOOKUP($A141,Questions!$A$3:$X$333,19,0)&amp;""</f>
        <v>Managing a solution may rely on various professionals to administer a system. This question is focused on how administration, and the segregation of functions, is implemented within the solution provider's infrastructure.</v>
      </c>
      <c r="D141" s="261" t="str">
        <f>VLOOKUP($A141,Questions!$A$3:$X$333,20,0)&amp;""</f>
        <v>Managing a complex infrastructure requires diligence in protecting access and authority. Unsatisfactory responses may indicate the lack of maturity with a solution provider and/or a flat infrastructure with few individuals with broad authority. Inquire about separation of duties and look for areas of inappropriate functional overlap.</v>
      </c>
      <c r="E141" s="58"/>
      <c r="F141" s="58"/>
      <c r="G141" s="58"/>
      <c r="H141" s="58"/>
      <c r="I141" s="58"/>
      <c r="J141" s="58"/>
      <c r="K141" s="58"/>
      <c r="L141" s="58"/>
      <c r="M141" s="58"/>
      <c r="N141" s="58"/>
      <c r="O141" s="58"/>
      <c r="P141" s="58"/>
      <c r="Q141" s="58"/>
      <c r="R141" s="58"/>
      <c r="S141" s="58"/>
      <c r="T141" s="58"/>
      <c r="U141" s="58"/>
      <c r="V141" s="58"/>
      <c r="W141" s="58"/>
      <c r="X141" s="58"/>
      <c r="Y141" s="58"/>
      <c r="Z141" s="58"/>
    </row>
    <row r="142" spans="1:26" ht="74.25" customHeight="1" x14ac:dyDescent="0.2">
      <c r="A142" s="261" t="s">
        <v>227</v>
      </c>
      <c r="B142" s="261" t="str">
        <f>VLOOKUP($A142,Questions!$A$3:$X$333,2,0)&amp;""</f>
        <v>Does the system provide data input validation and error messages?</v>
      </c>
      <c r="C142" s="261" t="str">
        <f>VLOOKUP($A142,Questions!$A$3:$X$333,19,0)&amp;""</f>
        <v>Input validation is a secure coding best practice,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v>
      </c>
      <c r="D142" s="261" t="str">
        <f>VLOOKUP($A142,Questions!$A$3:$X$333,20,0)&amp;""</f>
        <v>Inquire about any planned improvements to these capabilities. Ask about their product roadmap, and try to understand how they prioritize security concerns in their environment.</v>
      </c>
      <c r="E142" s="58"/>
      <c r="F142" s="58"/>
      <c r="G142" s="58"/>
      <c r="H142" s="58"/>
      <c r="I142" s="58"/>
      <c r="J142" s="58"/>
      <c r="K142" s="58"/>
      <c r="L142" s="58"/>
      <c r="M142" s="58"/>
      <c r="N142" s="58"/>
      <c r="O142" s="58"/>
      <c r="P142" s="58"/>
      <c r="Q142" s="58"/>
      <c r="R142" s="58"/>
      <c r="S142" s="58"/>
      <c r="T142" s="58"/>
      <c r="U142" s="58"/>
      <c r="V142" s="58"/>
      <c r="W142" s="58"/>
      <c r="X142" s="58"/>
      <c r="Y142" s="58"/>
      <c r="Z142" s="58"/>
    </row>
    <row r="143" spans="1:26" ht="90" customHeight="1" x14ac:dyDescent="0.2">
      <c r="A143" s="261" t="s">
        <v>228</v>
      </c>
      <c r="B143" s="261" t="str">
        <f>VLOOKUP($A143,Questions!$A$3:$X$333,2,0)&amp;""</f>
        <v>Do you have a process and implemented procedures for managing your software supply chain (e.g., libraries, repositories, frameworks, etc.)</v>
      </c>
      <c r="C143" s="261" t="str">
        <f>VLOOKUP($A143,Questions!$A$3:$X$333,19,0)&amp;""</f>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solution provider's environment in more detail and/or expand the scope of the institution's assessment.</v>
      </c>
      <c r="D143" s="261" t="str">
        <f>VLOOKUP($A143,Questions!$A$3:$X$333,20,0)&amp;""</f>
        <v>Follow-up inquiries concerning software supply chain will be institution/implementation specific.</v>
      </c>
      <c r="E143" s="58"/>
      <c r="F143" s="58"/>
      <c r="G143" s="58"/>
      <c r="H143" s="58"/>
      <c r="I143" s="58"/>
      <c r="J143" s="58"/>
      <c r="K143" s="58"/>
      <c r="L143" s="58"/>
      <c r="M143" s="58"/>
      <c r="N143" s="58"/>
      <c r="O143" s="58"/>
      <c r="P143" s="58"/>
      <c r="Q143" s="58"/>
      <c r="R143" s="58"/>
      <c r="S143" s="58"/>
      <c r="T143" s="58"/>
      <c r="U143" s="58"/>
      <c r="V143" s="58"/>
      <c r="W143" s="58"/>
      <c r="X143" s="58"/>
      <c r="Y143" s="58"/>
      <c r="Z143" s="58"/>
    </row>
    <row r="144" spans="1:26" ht="75.75" customHeight="1" x14ac:dyDescent="0.2">
      <c r="A144" s="261" t="s">
        <v>230</v>
      </c>
      <c r="B144" s="261" t="str">
        <f>VLOOKUP($A144,Questions!$A$3:$X$333,2,0)&amp;""</f>
        <v>Have your developers been trained in secure coding techniques?</v>
      </c>
      <c r="C144" s="261" t="str">
        <f>VLOOKUP($A144,Questions!$A$3:$X$333,19,0)&amp;""</f>
        <v>The adherence to secure coding best practices better positions a solution provider to maintain the CIA triad. Use the knowledge of this response when evaluating other solution provider statements, particularly those focused on development and the protection of communications.</v>
      </c>
      <c r="D144" s="261" t="str">
        <f>VLOOKUP($A144,Questions!$A$3:$X$333,20,0)&amp;""</f>
        <v>If information security principles are not designed into the product lifecycle, point the solution provider to OWASP's Secure Coding Practices - Quick Reference Guide &lt;https://www.owasp.org/index.php/OWASP_Secure_Coding_Practices_-_Quick_Reference_Guide&gt;.</v>
      </c>
      <c r="E144" s="58"/>
      <c r="F144" s="58"/>
      <c r="G144" s="58"/>
      <c r="H144" s="58"/>
      <c r="I144" s="58"/>
      <c r="J144" s="58"/>
      <c r="K144" s="58"/>
      <c r="L144" s="58"/>
      <c r="M144" s="58"/>
      <c r="N144" s="58"/>
      <c r="O144" s="58"/>
      <c r="P144" s="58"/>
      <c r="Q144" s="58"/>
      <c r="R144" s="58"/>
      <c r="S144" s="58"/>
      <c r="T144" s="58"/>
      <c r="U144" s="58"/>
      <c r="V144" s="58"/>
      <c r="W144" s="58"/>
      <c r="X144" s="58"/>
      <c r="Y144" s="58"/>
      <c r="Z144" s="58"/>
    </row>
    <row r="145" spans="1:26" ht="76.5" customHeight="1" x14ac:dyDescent="0.2">
      <c r="A145" s="261" t="s">
        <v>232</v>
      </c>
      <c r="B145" s="261" t="str">
        <f>VLOOKUP($A145,Questions!$A$3:$X$333,2,0)&amp;""</f>
        <v>Was your application developed using secure coding techniques?</v>
      </c>
      <c r="C145" s="261" t="str">
        <f>VLOOKUP($A145,Questions!$A$3:$X$333,19,0)&amp;""</f>
        <v>The adherence to secure coding best practices better positions a solution provider to maintain the CIA triad. Use the knowledge of this response when evaluating other solution provider statements, particularly those focused on development and the protection of communications.</v>
      </c>
      <c r="D145" s="261" t="str">
        <f>VLOOKUP($A145,Questions!$A$3:$X$333,20,0)&amp;""</f>
        <v>If information security principles are not designed into the product lifecycle, point the solution provider to OWASP's Secure Coding Practices - Quick Reference Guide &lt;https://www.owasp.org/index.php/OWASP_Secure_Coding_Practices_-_Quick_Reference_Guide&gt;.</v>
      </c>
      <c r="E145" s="58"/>
      <c r="F145" s="58"/>
      <c r="G145" s="58"/>
      <c r="H145" s="58"/>
      <c r="I145" s="58"/>
      <c r="J145" s="58"/>
      <c r="K145" s="58"/>
      <c r="L145" s="58"/>
      <c r="M145" s="58"/>
      <c r="N145" s="58"/>
      <c r="O145" s="58"/>
      <c r="P145" s="58"/>
      <c r="Q145" s="58"/>
      <c r="R145" s="58"/>
      <c r="S145" s="58"/>
      <c r="T145" s="58"/>
      <c r="U145" s="58"/>
      <c r="V145" s="58"/>
      <c r="W145" s="58"/>
      <c r="X145" s="58"/>
      <c r="Y145" s="58"/>
      <c r="Z145" s="58"/>
    </row>
    <row r="146" spans="1:26" ht="61.5" customHeight="1" x14ac:dyDescent="0.2">
      <c r="A146" s="261" t="s">
        <v>234</v>
      </c>
      <c r="B146" s="261" t="str">
        <f>VLOOKUP($A146,Questions!$A$3:$X$333,2,0)&amp;""</f>
        <v>If mobile, is the application available from a trusted source (e.g., App Store, Google Play Store)?</v>
      </c>
      <c r="C146" s="261" t="str">
        <f>VLOOKUP($A146,Questions!$A$3:$X$333,19,0)&amp;""</f>
        <v>Distributing application via known, moderately vetted application platform decreases the chances of malicious code distribution. Stand-alone deployments (nontrusted sources) should be looked at more closely.</v>
      </c>
      <c r="D146" s="261" t="str">
        <f>VLOOKUP($A146,Questions!$A$3:$X$333,20,0)&amp;""</f>
        <v>Ask the solution provider why this deployment strategy is used. Ask if it is a restriction of the app store platform or some other environment restriction.</v>
      </c>
      <c r="E146" s="58"/>
      <c r="F146" s="58"/>
      <c r="G146" s="58"/>
      <c r="H146" s="58"/>
      <c r="I146" s="58"/>
      <c r="J146" s="58"/>
      <c r="K146" s="58"/>
      <c r="L146" s="58"/>
      <c r="M146" s="58"/>
      <c r="N146" s="58"/>
      <c r="O146" s="58"/>
      <c r="P146" s="58"/>
      <c r="Q146" s="58"/>
      <c r="R146" s="58"/>
      <c r="S146" s="58"/>
      <c r="T146" s="58"/>
      <c r="U146" s="58"/>
      <c r="V146" s="58"/>
      <c r="W146" s="58"/>
      <c r="X146" s="58"/>
      <c r="Y146" s="58"/>
      <c r="Z146" s="58"/>
    </row>
    <row r="147" spans="1:26" ht="60.75" customHeight="1" x14ac:dyDescent="0.2">
      <c r="A147" s="261" t="s">
        <v>236</v>
      </c>
      <c r="B147" s="261" t="str">
        <f>VLOOKUP($A147,Questions!$A$3:$X$333,2,0)&amp;""</f>
        <v>Do you have a fully implemented policy or procedure that details how your employees obtain administrator access to institutional instance of the application?</v>
      </c>
      <c r="C147" s="261" t="str">
        <f>VLOOKUP($A147,Questions!$A$3:$X$333,19,0)&amp;""</f>
        <v>Protecting administrative accounts is crucial to maintaining system integrity in any environment. This question is targeting privilege creep and unmanaged privileged acccounts to determine if the solution provider properly manages access control in their application/system environments.</v>
      </c>
      <c r="D147" s="261" t="str">
        <f>VLOOKUP($A147,Questions!$A$3:$X$333,20,0)&amp;""</f>
        <v>Ask the solution provider to summarize their implemented policies and/or procedures</v>
      </c>
      <c r="E147" s="58"/>
      <c r="F147" s="58"/>
      <c r="G147" s="58"/>
      <c r="H147" s="58"/>
      <c r="I147" s="58"/>
      <c r="J147" s="58"/>
      <c r="K147" s="58"/>
      <c r="L147" s="58"/>
      <c r="M147" s="58"/>
      <c r="N147" s="58"/>
      <c r="O147" s="58"/>
      <c r="P147" s="58"/>
      <c r="Q147" s="58"/>
      <c r="R147" s="58"/>
      <c r="S147" s="58"/>
      <c r="T147" s="58"/>
      <c r="U147" s="58"/>
      <c r="V147" s="58"/>
      <c r="W147" s="58"/>
      <c r="X147" s="58"/>
      <c r="Y147" s="58"/>
      <c r="Z147" s="58"/>
    </row>
    <row r="148" spans="1:26" ht="15.75" customHeight="1" x14ac:dyDescent="0.2">
      <c r="A148" s="18" t="str">
        <f>VLOOKUP(LEFT($A149,4),'Auto Responses'!$N$4:$O$38,2,0)&amp;""</f>
        <v xml:space="preserve"> Datacenter</v>
      </c>
      <c r="B148" s="18"/>
      <c r="C148" s="32" t="str">
        <f>Questions!$S$2</f>
        <v>Reason for Question</v>
      </c>
      <c r="D148" s="32" t="str">
        <f>Questions!$T$2</f>
        <v>Follow-Up Inquiries/Responses</v>
      </c>
      <c r="E148" s="58"/>
      <c r="F148" s="58"/>
      <c r="G148" s="58"/>
      <c r="H148" s="58"/>
      <c r="I148" s="58"/>
      <c r="J148" s="58"/>
      <c r="K148" s="58"/>
      <c r="L148" s="58"/>
      <c r="M148" s="58"/>
      <c r="N148" s="58"/>
      <c r="O148" s="58"/>
      <c r="P148" s="58"/>
      <c r="Q148" s="58"/>
      <c r="R148" s="58"/>
      <c r="S148" s="58"/>
      <c r="T148" s="58"/>
      <c r="U148" s="58"/>
      <c r="V148" s="58"/>
      <c r="W148" s="58"/>
      <c r="X148" s="58"/>
      <c r="Y148" s="58"/>
      <c r="Z148" s="58"/>
    </row>
    <row r="149" spans="1:26" ht="57.75" customHeight="1" x14ac:dyDescent="0.2">
      <c r="A149" s="261" t="s">
        <v>237</v>
      </c>
      <c r="B149" s="261" t="str">
        <f>VLOOKUP($A149,Questions!$A$3:$X$333,2,0)&amp;""</f>
        <v>Select your hosting option.</v>
      </c>
      <c r="C149" s="261" t="str">
        <f>VLOOKUP($A149,Questions!$A$3:$X$333,19,0)&amp;""</f>
        <v>Understanding the hosting environment may reveal infrastructure risks that may not be apparent by other means and provides context to the responses provided throughout this HECVAT.</v>
      </c>
      <c r="D149" s="261" t="str">
        <f>VLOOKUP($A149,Questions!$A$3:$X$333,20,0)&amp;""</f>
        <v>Follow-up inquiries for hosting options will be institution/implementation specific.</v>
      </c>
      <c r="E149" s="49" t="s">
        <v>661</v>
      </c>
      <c r="F149" s="58"/>
      <c r="G149" s="58"/>
      <c r="H149" s="58"/>
      <c r="I149" s="58"/>
      <c r="J149" s="58"/>
      <c r="K149" s="58"/>
      <c r="L149" s="58"/>
      <c r="M149" s="58"/>
      <c r="N149" s="58"/>
      <c r="O149" s="58"/>
      <c r="P149" s="58"/>
      <c r="Q149" s="58"/>
      <c r="R149" s="58"/>
      <c r="S149" s="58"/>
      <c r="T149" s="58"/>
      <c r="U149" s="58"/>
      <c r="V149" s="58"/>
      <c r="W149" s="58"/>
      <c r="X149" s="58"/>
      <c r="Y149" s="58"/>
      <c r="Z149" s="58"/>
    </row>
    <row r="150" spans="1:26" ht="129" customHeight="1" x14ac:dyDescent="0.2">
      <c r="A150" s="261" t="s">
        <v>240</v>
      </c>
      <c r="B150" s="261" t="str">
        <f>VLOOKUP($A150,Questions!$A$3:$X$333,2,0)&amp;""</f>
        <v>Is a SOC 2 Type 2 report available for the hosting environment?</v>
      </c>
      <c r="C150" s="261" t="str">
        <f>VLOOKUP($A150,Questions!$A$3:$X$333,19,0)&amp;""</f>
        <v>This question is relative to the response above. Understanding the ownership structure of the facility that will host institutional data is important for setting availability expectations and ensuring that proper contract terms are in place to protect the institution due to use of third parties. If a solution provider uses a third-party solution provider to provide data center solutions, having that solution provider's SOC 2 Type 2 provides additional insight. The ability to assess these "forth-party" solution providers is based on your institution's resources. The solution provider is responsible for providing this information; ensure that they handle their solution providers properly.</v>
      </c>
      <c r="D150" s="261" t="str">
        <f>VLOOKUP($A150,Questions!$A$3:$X$333,20,0)&amp;""</f>
        <v>Follow-up inquiries for additional solution provider's SOC 2 Type 2 reports will be institution/implementation specific.</v>
      </c>
      <c r="E150" s="58"/>
      <c r="F150" s="58"/>
      <c r="G150" s="58"/>
      <c r="H150" s="58"/>
      <c r="I150" s="58"/>
      <c r="J150" s="58"/>
      <c r="K150" s="58"/>
      <c r="L150" s="58"/>
      <c r="M150" s="58"/>
      <c r="N150" s="58"/>
      <c r="O150" s="58"/>
      <c r="P150" s="58"/>
      <c r="Q150" s="58"/>
      <c r="R150" s="58"/>
      <c r="S150" s="58"/>
      <c r="T150" s="58"/>
      <c r="U150" s="58"/>
      <c r="V150" s="58"/>
      <c r="W150" s="58"/>
      <c r="X150" s="58"/>
      <c r="Y150" s="58"/>
      <c r="Z150" s="58"/>
    </row>
    <row r="151" spans="1:26" ht="90" customHeight="1" x14ac:dyDescent="0.2">
      <c r="A151" s="261" t="s">
        <v>242</v>
      </c>
      <c r="B151" s="261" t="str">
        <f>VLOOKUP($A151,Questions!$A$3:$X$333,2,0)&amp;""</f>
        <v>Are you generally able to accommodate storing each institution's data within its geographic region?</v>
      </c>
      <c r="C151" s="261" t="str">
        <f>VLOOKUP($A151,Questions!$A$3:$X$333,19,0)&amp;""</f>
        <v>An institution's location will dictate what laws and regulations apply. Because solution providers may not know where all of their customers reside, it is imperative that solution providers are able to accommodate geographic requirements for their customers. Although it is unfair to expect support for all geographic regions in common infrastructure/platform/software-as-a-service, solution providers are expected to be absolutely clear about the regions they leverage and/or support.</v>
      </c>
      <c r="D151" s="261" t="str">
        <f>VLOOKUP($A151,Questions!$A$3:$X$333,20,0)&amp;""</f>
        <v>If a solution provider is unable to accommodate storing/processing institutional data within specific regions, ask them why they are unable to. Try to determine if it's an infrastructure issue (scalability), a cost-reduction strategy (size/maturity), or some other issue.</v>
      </c>
      <c r="E151" s="58"/>
      <c r="F151" s="58"/>
      <c r="G151" s="58"/>
      <c r="H151" s="58"/>
      <c r="I151" s="58"/>
      <c r="J151" s="58"/>
      <c r="K151" s="58"/>
      <c r="L151" s="58"/>
      <c r="M151" s="58"/>
      <c r="N151" s="58"/>
      <c r="O151" s="58"/>
      <c r="P151" s="58"/>
      <c r="Q151" s="58"/>
      <c r="R151" s="58"/>
      <c r="S151" s="58"/>
      <c r="T151" s="58"/>
      <c r="U151" s="58"/>
      <c r="V151" s="58"/>
      <c r="W151" s="58"/>
      <c r="X151" s="58"/>
      <c r="Y151" s="58"/>
      <c r="Z151" s="58"/>
    </row>
    <row r="152" spans="1:26" ht="75" customHeight="1" x14ac:dyDescent="0.2">
      <c r="A152" s="261" t="s">
        <v>244</v>
      </c>
      <c r="B152" s="261" t="str">
        <f>VLOOKUP($A152,Questions!$A$3:$X$333,2,0)&amp;""</f>
        <v>Are the data centers staffed 24 hours a day, seven days a week (i.e., 24 x 7 x 365)?</v>
      </c>
      <c r="C152" s="261" t="str">
        <f>VLOOKUP($A152,Questions!$A$3:$X$333,19,0)&amp;""</f>
        <v>Solution Providers that operate their own datacenter(s) can implement their own monitoring strategy. Use the solution provider's response to this questions to verify/validate other responses related to ownership/co-location/physical security.</v>
      </c>
      <c r="D152" s="261" t="str">
        <f>VLOOKUP($A152,Questions!$A$3:$X$333,20,0)&amp;""</f>
        <v>Follow-up inquiries for data center staffing will be institution/implementation specific.</v>
      </c>
      <c r="E152" s="58"/>
      <c r="F152" s="58"/>
      <c r="G152" s="58"/>
      <c r="H152" s="58"/>
      <c r="I152" s="58"/>
      <c r="J152" s="58"/>
      <c r="K152" s="58"/>
      <c r="L152" s="58"/>
      <c r="M152" s="58"/>
      <c r="N152" s="58"/>
      <c r="O152" s="58"/>
      <c r="P152" s="58"/>
      <c r="Q152" s="58"/>
      <c r="R152" s="58"/>
      <c r="S152" s="58"/>
      <c r="T152" s="58"/>
      <c r="U152" s="58"/>
      <c r="V152" s="58"/>
      <c r="W152" s="58"/>
      <c r="X152" s="58"/>
      <c r="Y152" s="58"/>
      <c r="Z152" s="58"/>
    </row>
    <row r="153" spans="1:26" ht="75" customHeight="1" x14ac:dyDescent="0.2">
      <c r="A153" s="261" t="s">
        <v>246</v>
      </c>
      <c r="B153" s="261" t="str">
        <f>VLOOKUP($A153,Questions!$A$3:$X$333,2,0)&amp;""</f>
        <v>Are your servers separated from other companies via a physical barrier, such as a cage or hard walls?</v>
      </c>
      <c r="C153" s="261" t="str">
        <f>VLOOKUP($A153,Questions!$A$3:$X$333,19,0)&amp;""</f>
        <v>This question is primarily focused on system integrity. If institutional data is stored in a system that is not physically secured from unauthorized access, the need for compensating controls is often higher. Depending on the use case or solution provider infrastructure, this may not be relevant.</v>
      </c>
      <c r="D153" s="261" t="str">
        <f>VLOOKUP($A153,Questions!$A$3:$X$333,20,0)&amp;""</f>
        <v>Follow-up inquiries for system physical security will be institution/implementation specific.</v>
      </c>
      <c r="E153" s="92"/>
      <c r="F153" s="58"/>
      <c r="G153" s="58"/>
      <c r="H153" s="58"/>
      <c r="I153" s="58"/>
      <c r="J153" s="58"/>
      <c r="K153" s="58"/>
      <c r="L153" s="58"/>
      <c r="M153" s="58"/>
      <c r="N153" s="58"/>
      <c r="O153" s="58"/>
      <c r="P153" s="58"/>
      <c r="Q153" s="58"/>
      <c r="R153" s="58"/>
      <c r="S153" s="58"/>
      <c r="T153" s="58"/>
      <c r="U153" s="58"/>
      <c r="V153" s="58"/>
      <c r="W153" s="58"/>
      <c r="X153" s="58"/>
      <c r="Y153" s="58"/>
      <c r="Z153" s="58"/>
    </row>
    <row r="154" spans="1:26" ht="64.5" customHeight="1" x14ac:dyDescent="0.2">
      <c r="A154" s="261" t="s">
        <v>248</v>
      </c>
      <c r="B154" s="261" t="str">
        <f>VLOOKUP($A154,Questions!$A$3:$X$333,2,0)&amp;""</f>
        <v>Does a physical barrier fully enclose the physical space, preventing unauthorized physical contact with any of your devices?*</v>
      </c>
      <c r="C154" s="261" t="str">
        <f>VLOOKUP($A154,Questions!$A$3:$X$333,19,0)&amp;""</f>
        <v>This question is primarily focused on system integrity. If institutional data is stored in a system that is not physically secured from unauthorized access, the need for compensating controls is often higher. Depending on the use case or solution provider infrastructure, this may not be relevant.</v>
      </c>
      <c r="D154" s="261" t="str">
        <f>VLOOKUP($A154,Questions!$A$3:$X$333,20,0)&amp;""</f>
        <v>Follow-up inquiries for system physical security will be institution/implementation specific.</v>
      </c>
      <c r="E154" s="92"/>
      <c r="F154" s="58"/>
      <c r="G154" s="58"/>
      <c r="H154" s="58"/>
      <c r="I154" s="58"/>
      <c r="J154" s="58"/>
      <c r="K154" s="58"/>
      <c r="L154" s="58"/>
      <c r="M154" s="58"/>
      <c r="N154" s="58"/>
      <c r="O154" s="58"/>
      <c r="P154" s="58"/>
      <c r="Q154" s="58"/>
      <c r="R154" s="58"/>
      <c r="S154" s="58"/>
      <c r="T154" s="58"/>
      <c r="U154" s="58"/>
      <c r="V154" s="58"/>
      <c r="W154" s="58"/>
      <c r="X154" s="58"/>
      <c r="Y154" s="58"/>
      <c r="Z154" s="58"/>
    </row>
    <row r="155" spans="1:26" ht="72" customHeight="1" x14ac:dyDescent="0.2">
      <c r="A155" s="261" t="s">
        <v>250</v>
      </c>
      <c r="B155" s="261" t="str">
        <f>VLOOKUP($A155,Questions!$A$3:$X$333,2,0)&amp;""</f>
        <v>Are your primary and secondary data centers geographically diverse?</v>
      </c>
      <c r="C155" s="261" t="str">
        <f>VLOOKUP($A155,Questions!$A$3:$X$333,19,0)&amp;""</f>
        <v>When planning for business continuity and disaster recovery, considering geographic diversity of a solution provider's operating environment will help analysts better understand risk due to widespread technical issues as well as weather and environmental considerations.</v>
      </c>
      <c r="D155" s="261" t="str">
        <f>VLOOKUP($A155,Questions!$A$3:$X$333,20,0)&amp;""</f>
        <v>Follow-up inquiries for geographic diversity in datacenters will be institution/implementation specific.</v>
      </c>
      <c r="E155" s="58"/>
      <c r="F155" s="58"/>
      <c r="G155" s="58"/>
      <c r="H155" s="58"/>
      <c r="I155" s="58"/>
      <c r="J155" s="58"/>
      <c r="K155" s="58"/>
      <c r="L155" s="58"/>
      <c r="M155" s="58"/>
      <c r="N155" s="58"/>
      <c r="O155" s="58"/>
      <c r="P155" s="58"/>
      <c r="Q155" s="58"/>
      <c r="R155" s="58"/>
      <c r="S155" s="58"/>
      <c r="T155" s="58"/>
      <c r="U155" s="58"/>
      <c r="V155" s="58"/>
      <c r="W155" s="58"/>
      <c r="X155" s="58"/>
      <c r="Y155" s="58"/>
      <c r="Z155" s="58"/>
    </row>
    <row r="156" spans="1:26" ht="54.75" customHeight="1" x14ac:dyDescent="0.2">
      <c r="A156" s="261" t="s">
        <v>252</v>
      </c>
      <c r="B156" s="261" t="str">
        <f>VLOOKUP($A156,Questions!$A$3:$X$333,2,0)&amp;""</f>
        <v>Is the service hosted in a high-availability environment?</v>
      </c>
      <c r="C156" s="261" t="str">
        <f>VLOOKUP($A156,Questions!$A$3:$X$333,19,0)&amp;""</f>
        <v>In the context of the CIA triad, this question is focused on the availability of a system (or set of systems).</v>
      </c>
      <c r="D156" s="261" t="str">
        <f>VLOOKUP($A156,Questions!$A$3:$X$333,20,0)&amp;""</f>
        <v>The weight placed on the solution provider's response will be specific to the institution's use case and solution requirements.</v>
      </c>
      <c r="E156" s="58"/>
      <c r="F156" s="58"/>
      <c r="G156" s="58"/>
      <c r="H156" s="58"/>
      <c r="I156" s="58"/>
      <c r="J156" s="58"/>
      <c r="K156" s="58"/>
      <c r="L156" s="58"/>
      <c r="M156" s="58"/>
      <c r="N156" s="58"/>
      <c r="O156" s="58"/>
      <c r="P156" s="58"/>
      <c r="Q156" s="58"/>
      <c r="R156" s="58"/>
      <c r="S156" s="58"/>
      <c r="T156" s="58"/>
      <c r="U156" s="58"/>
      <c r="V156" s="58"/>
      <c r="W156" s="58"/>
      <c r="X156" s="58"/>
      <c r="Y156" s="58"/>
      <c r="Z156" s="58"/>
    </row>
    <row r="157" spans="1:26" ht="48" customHeight="1" x14ac:dyDescent="0.2">
      <c r="A157" s="261" t="s">
        <v>254</v>
      </c>
      <c r="B157" s="261" t="str">
        <f>VLOOKUP($A157,Questions!$A$3:$X$333,2,0)&amp;""</f>
        <v>Is redundant power available for all data centers where institutional data will reside?</v>
      </c>
      <c r="C157" s="261" t="str">
        <f>VLOOKUP($A157,Questions!$A$3:$X$333,19,0)&amp;""</f>
        <v>In the context of the CIA triad, this question is focused on the availability of a system (or set of systems).</v>
      </c>
      <c r="D157" s="261" t="str">
        <f>VLOOKUP($A157,Questions!$A$3:$X$333,20,0)&amp;""</f>
        <v>The weight placed on the solution provider's response will be specific to the institution's use case and solution requirements.</v>
      </c>
      <c r="E157" s="58"/>
      <c r="F157" s="58"/>
      <c r="G157" s="58"/>
      <c r="H157" s="58"/>
      <c r="I157" s="58"/>
      <c r="J157" s="58"/>
      <c r="K157" s="58"/>
      <c r="L157" s="58"/>
      <c r="M157" s="58"/>
      <c r="N157" s="58"/>
      <c r="O157" s="58"/>
      <c r="P157" s="58"/>
      <c r="Q157" s="58"/>
      <c r="R157" s="58"/>
      <c r="S157" s="58"/>
      <c r="T157" s="58"/>
      <c r="U157" s="58"/>
      <c r="V157" s="58"/>
      <c r="W157" s="58"/>
      <c r="X157" s="58"/>
      <c r="Y157" s="58"/>
      <c r="Z157" s="58"/>
    </row>
    <row r="158" spans="1:26" ht="59.25" customHeight="1" x14ac:dyDescent="0.2">
      <c r="A158" s="261" t="s">
        <v>256</v>
      </c>
      <c r="B158" s="261" t="str">
        <f>VLOOKUP($A158,Questions!$A$3:$X$333,2,0)&amp;""</f>
        <v>Are redundant power strategies tested?*</v>
      </c>
      <c r="C158" s="261" t="str">
        <f>VLOOKUP($A158,Questions!$A$3:$X$333,19,0)&amp;""</f>
        <v>Installing (potential) redundant power and regularly testing strategies to ensure they will work when needed are very different. Vague responses to this question should be met with concern and appropriate follow up, based on your institution's risk tolerance.</v>
      </c>
      <c r="D158" s="261" t="str">
        <f>VLOOKUP($A158,Questions!$A$3:$X$333,20,0)&amp;""</f>
        <v>Follow-up inquiries for redundant power testing details will be institution/implementation specific.</v>
      </c>
      <c r="E158" s="58"/>
      <c r="F158" s="58"/>
      <c r="G158" s="58"/>
      <c r="H158" s="58"/>
      <c r="I158" s="58"/>
      <c r="J158" s="58"/>
      <c r="K158" s="58"/>
      <c r="L158" s="58"/>
      <c r="M158" s="58"/>
      <c r="N158" s="58"/>
      <c r="O158" s="58"/>
      <c r="P158" s="58"/>
      <c r="Q158" s="58"/>
      <c r="R158" s="58"/>
      <c r="S158" s="58"/>
      <c r="T158" s="58"/>
      <c r="U158" s="58"/>
      <c r="V158" s="58"/>
      <c r="W158" s="58"/>
      <c r="X158" s="58"/>
      <c r="Y158" s="58"/>
      <c r="Z158" s="58"/>
    </row>
    <row r="159" spans="1:26" ht="48" customHeight="1" x14ac:dyDescent="0.2">
      <c r="A159" s="261" t="s">
        <v>258</v>
      </c>
      <c r="B159" s="261" t="str">
        <f>VLOOKUP($A159,Questions!$A$3:$X$333,2,0)&amp;""</f>
        <v>Does the center where the data will reside have cooling and fire-suppression systems that are active and regularly tested?</v>
      </c>
      <c r="C159" s="261" t="str">
        <f>VLOOKUP($A159,Questions!$A$3:$X$333,19,0)&amp;""</f>
        <v>Installing appropriate environmental controls is crucial to maintaining the integrity of the hosting site. Vague responses to this question should be met with concern and appropriate follow up, based on your institutions risk tolerance.</v>
      </c>
      <c r="D159" s="261" t="str">
        <f>VLOOKUP($A159,Questions!$A$3:$X$333,20,0)&amp;""</f>
        <v>Follow-up inquiries for cooling and fire suppression systems will be institution/implementation specific.</v>
      </c>
      <c r="E159" s="58"/>
      <c r="F159" s="58"/>
      <c r="G159" s="58"/>
      <c r="H159" s="58"/>
      <c r="I159" s="58"/>
      <c r="J159" s="58"/>
      <c r="K159" s="58"/>
      <c r="L159" s="58"/>
      <c r="M159" s="58"/>
      <c r="N159" s="58"/>
      <c r="O159" s="58"/>
      <c r="P159" s="58"/>
      <c r="Q159" s="58"/>
      <c r="R159" s="58"/>
      <c r="S159" s="58"/>
      <c r="T159" s="58"/>
      <c r="U159" s="58"/>
      <c r="V159" s="58"/>
      <c r="W159" s="58"/>
      <c r="X159" s="58"/>
      <c r="Y159" s="58"/>
      <c r="Z159" s="58"/>
    </row>
    <row r="160" spans="1:26" ht="45" customHeight="1" x14ac:dyDescent="0.2">
      <c r="A160" s="261" t="s">
        <v>259</v>
      </c>
      <c r="B160" s="261" t="str">
        <f>VLOOKUP($A160,Questions!$A$3:$X$333,2,0)&amp;""</f>
        <v>Do you have Internet Service Provider (ISP) redundancy?</v>
      </c>
      <c r="C160" s="261" t="str">
        <f>VLOOKUP($A160,Questions!$A$3:$X$333,19,0)&amp;""</f>
        <v>In the context of the CIA triad, this question is focused on the availability of a system (or set of systems).</v>
      </c>
      <c r="D160" s="261" t="str">
        <f>VLOOKUP($A160,Questions!$A$3:$X$333,20,0)&amp;""</f>
        <v>The weight placed on the solution provider's response will be specific to the institution's use case and solution requirements.</v>
      </c>
      <c r="E160" s="58"/>
      <c r="F160" s="58"/>
      <c r="G160" s="58"/>
      <c r="H160" s="58"/>
      <c r="I160" s="58"/>
      <c r="J160" s="58"/>
      <c r="K160" s="58"/>
      <c r="L160" s="58"/>
      <c r="M160" s="58"/>
      <c r="N160" s="58"/>
      <c r="O160" s="58"/>
      <c r="P160" s="58"/>
      <c r="Q160" s="58"/>
      <c r="R160" s="58"/>
      <c r="S160" s="58"/>
      <c r="T160" s="58"/>
      <c r="U160" s="58"/>
      <c r="V160" s="58"/>
      <c r="W160" s="58"/>
      <c r="X160" s="58"/>
      <c r="Y160" s="58"/>
      <c r="Z160" s="58"/>
    </row>
    <row r="161" spans="1:26" ht="53.25" customHeight="1" x14ac:dyDescent="0.2">
      <c r="A161" s="261" t="s">
        <v>261</v>
      </c>
      <c r="B161" s="261" t="str">
        <f>VLOOKUP($A161,Questions!$A$3:$X$333,2,0)&amp;""</f>
        <v>Does every data center where the institution's data will reside have multiple telephone company or network provider entrances to the facility?</v>
      </c>
      <c r="C161" s="261" t="str">
        <f>VLOOKUP($A161,Questions!$A$3:$X$333,19,0)&amp;""</f>
        <v>In the context of the CIA triad, this question is focused on the availability of a system (or set of systems).</v>
      </c>
      <c r="D161" s="261" t="str">
        <f>VLOOKUP($A161,Questions!$A$3:$X$333,20,0)&amp;""</f>
        <v>The weight placed on the solution provider's response will be specific to the institution's use case and solution requirements.</v>
      </c>
      <c r="E161" s="58"/>
      <c r="F161" s="58"/>
      <c r="G161" s="58"/>
      <c r="H161" s="58"/>
      <c r="I161" s="58"/>
      <c r="J161" s="58"/>
      <c r="K161" s="58"/>
      <c r="L161" s="58"/>
      <c r="M161" s="58"/>
      <c r="N161" s="58"/>
      <c r="O161" s="58"/>
      <c r="P161" s="58"/>
      <c r="Q161" s="58"/>
      <c r="R161" s="58"/>
      <c r="S161" s="58"/>
      <c r="T161" s="58"/>
      <c r="U161" s="58"/>
      <c r="V161" s="58"/>
      <c r="W161" s="58"/>
      <c r="X161" s="58"/>
      <c r="Y161" s="58"/>
      <c r="Z161" s="58"/>
    </row>
    <row r="162" spans="1:26" ht="52.5" customHeight="1" x14ac:dyDescent="0.2">
      <c r="A162" s="261" t="s">
        <v>262</v>
      </c>
      <c r="B162" s="261" t="str">
        <f>VLOOKUP($A162,Questions!$A$3:$X$333,2,0)&amp;""</f>
        <v>Do you require multifactor authentication for all administrative accounts in your environment?</v>
      </c>
      <c r="C162" s="261" t="str">
        <f>VLOOKUP($A162,Questions!$A$3:$X$333,19,0)&amp;""</f>
        <v>2FA/MFA, implemented correctly, strengthens the security state of a system. 2FA/MFA is commonly implemented and in many use cases is a requirement for account protection purposes.</v>
      </c>
      <c r="D162" s="261" t="str">
        <f>VLOOKUP($A162,Questions!$A$3:$X$333,20,0)&amp;""</f>
        <v>Ask the solution provider about hardware and software options, future roadmap for implementations and support, etc.</v>
      </c>
      <c r="E162" s="58"/>
      <c r="F162" s="58"/>
      <c r="G162" s="58"/>
      <c r="H162" s="58"/>
      <c r="I162" s="58"/>
      <c r="J162" s="58"/>
      <c r="K162" s="58"/>
      <c r="L162" s="58"/>
      <c r="M162" s="58"/>
      <c r="N162" s="58"/>
      <c r="O162" s="58"/>
      <c r="P162" s="58"/>
      <c r="Q162" s="58"/>
      <c r="R162" s="58"/>
      <c r="S162" s="58"/>
      <c r="T162" s="58"/>
      <c r="U162" s="58"/>
      <c r="V162" s="58"/>
      <c r="W162" s="58"/>
      <c r="X162" s="58"/>
      <c r="Y162" s="58"/>
      <c r="Z162" s="58"/>
    </row>
    <row r="163" spans="1:26" ht="39" customHeight="1" x14ac:dyDescent="0.2">
      <c r="A163" s="261" t="s">
        <v>264</v>
      </c>
      <c r="B163" s="261" t="str">
        <f>VLOOKUP($A163,Questions!$A$3:$X$333,2,0)&amp;""</f>
        <v>Are you using your cloud provider's available hardening tools or pre-hardened images?</v>
      </c>
      <c r="C163" s="261" t="str">
        <f>VLOOKUP($A163,Questions!$A$3:$X$333,19,0)&amp;""</f>
        <v>In the context of the CIA triad, this question is focused on the integrity of a system (or set of systems).</v>
      </c>
      <c r="D163" s="261" t="str">
        <f>VLOOKUP($A163,Questions!$A$3:$X$333,20,0)&amp;""</f>
        <v>Ask the solution provider about their system lifecycle practices and security methodology.</v>
      </c>
      <c r="E163" s="58"/>
      <c r="F163" s="58"/>
      <c r="G163" s="58"/>
      <c r="H163" s="58"/>
      <c r="I163" s="58"/>
      <c r="J163" s="58"/>
      <c r="K163" s="58"/>
      <c r="L163" s="58"/>
      <c r="M163" s="58"/>
      <c r="N163" s="58"/>
      <c r="O163" s="58"/>
      <c r="P163" s="58"/>
      <c r="Q163" s="58"/>
      <c r="R163" s="58"/>
      <c r="S163" s="58"/>
      <c r="T163" s="58"/>
      <c r="U163" s="58"/>
      <c r="V163" s="58"/>
      <c r="W163" s="58"/>
      <c r="X163" s="58"/>
      <c r="Y163" s="58"/>
      <c r="Z163" s="58"/>
    </row>
    <row r="164" spans="1:26" ht="75.75" customHeight="1" x14ac:dyDescent="0.2">
      <c r="A164" s="261" t="s">
        <v>266</v>
      </c>
      <c r="B164" s="261" t="str">
        <f>VLOOKUP($A164,Questions!$A$3:$X$333,2,0)&amp;""</f>
        <v>Does your cloud solution provider have access to your encryption keys?</v>
      </c>
      <c r="C164" s="261" t="str">
        <f>VLOOKUP($A164,Questions!$A$3:$X$333,19,0)&amp;""</f>
        <v>Understanding how key management is handled and the safeguards implemented by the solution provider to ensure key confidentiality in all components of a system(s) can provide insight into other complex details of a solution provider's infrastructure. Use solution provider responses to this question as a way to pivot to other infrastructure specifics, as needed to clarify potential risks.</v>
      </c>
      <c r="D164" s="261" t="str">
        <f>VLOOKUP($A164,Questions!$A$3:$X$333,20,0)&amp;""</f>
        <v>Follow up with the solution provider to ensure that all components of the system are considered. This includes system-to-system, system-to-client, applications, system accounts, etc.</v>
      </c>
      <c r="E164" s="58"/>
      <c r="F164" s="58"/>
      <c r="G164" s="58"/>
      <c r="H164" s="58"/>
      <c r="I164" s="58"/>
      <c r="J164" s="58"/>
      <c r="K164" s="58"/>
      <c r="L164" s="58"/>
      <c r="M164" s="58"/>
      <c r="N164" s="58"/>
      <c r="O164" s="58"/>
      <c r="P164" s="58"/>
      <c r="Q164" s="58"/>
      <c r="R164" s="58"/>
      <c r="S164" s="58"/>
      <c r="T164" s="58"/>
      <c r="U164" s="58"/>
      <c r="V164" s="58"/>
      <c r="W164" s="58"/>
      <c r="X164" s="58"/>
      <c r="Y164" s="58"/>
      <c r="Z164" s="58"/>
    </row>
    <row r="165" spans="1:26" ht="15.75" customHeight="1" x14ac:dyDescent="0.2">
      <c r="A165" s="18" t="str">
        <f>VLOOKUP(LEFT($A166,4),'Auto Responses'!$N$4:$O$38,2,0)&amp;""</f>
        <v xml:space="preserve"> Firewalls, IDS, IPS, and Networking</v>
      </c>
      <c r="B165" s="18"/>
      <c r="C165" s="32" t="str">
        <f>Questions!$S$2</f>
        <v>Reason for Question</v>
      </c>
      <c r="D165" s="32" t="str">
        <f>Questions!$T$2</f>
        <v>Follow-Up Inquiries/Responses</v>
      </c>
      <c r="E165" s="58"/>
      <c r="F165" s="58"/>
      <c r="G165" s="58"/>
      <c r="H165" s="58"/>
      <c r="I165" s="58"/>
      <c r="J165" s="58"/>
      <c r="K165" s="58"/>
      <c r="L165" s="58"/>
      <c r="M165" s="58"/>
      <c r="N165" s="58"/>
      <c r="O165" s="58"/>
      <c r="P165" s="58"/>
      <c r="Q165" s="58"/>
      <c r="R165" s="58"/>
      <c r="S165" s="58"/>
      <c r="T165" s="58"/>
      <c r="U165" s="58"/>
      <c r="V165" s="58"/>
      <c r="W165" s="58"/>
      <c r="X165" s="58"/>
      <c r="Y165" s="58"/>
      <c r="Z165" s="58"/>
    </row>
    <row r="166" spans="1:26" ht="67.5" customHeight="1" x14ac:dyDescent="0.2">
      <c r="A166" s="261" t="s">
        <v>267</v>
      </c>
      <c r="B166" s="261" t="str">
        <f>VLOOKUP($A166,Questions!$A$3:$X$333,2,0)&amp;""</f>
        <v>Are you utilizing a stateful packet inspection (SPI) firewall?*</v>
      </c>
      <c r="C166" s="261" t="str">
        <f>VLOOKUP($A166,Questions!$A$3:$X$333,19,0)&amp;""</f>
        <v>The use case, vendor infrastructure, and types of services offered will greatly affect the need for various firewalling devices. The focus of this question is integrity, ensuring that the systems hosting institutional data are limited in need-only communications.</v>
      </c>
      <c r="D166" s="261" t="str">
        <f>VLOOKUP($A166,Questions!$A$3:$X$333,20,0)&amp;""</f>
        <v>Follow-up inquiries for firewall capabilities will be institution/implementation specific.</v>
      </c>
      <c r="E166" s="58"/>
      <c r="F166" s="58"/>
      <c r="G166" s="58"/>
      <c r="H166" s="58"/>
      <c r="I166" s="58"/>
      <c r="J166" s="58"/>
      <c r="K166" s="58"/>
      <c r="L166" s="58"/>
      <c r="M166" s="58"/>
      <c r="N166" s="58"/>
      <c r="O166" s="58"/>
      <c r="P166" s="58"/>
      <c r="Q166" s="58"/>
      <c r="R166" s="58"/>
      <c r="S166" s="58"/>
      <c r="T166" s="58"/>
      <c r="U166" s="58"/>
      <c r="V166" s="58"/>
      <c r="W166" s="58"/>
      <c r="X166" s="58"/>
      <c r="Y166" s="58"/>
      <c r="Z166" s="58"/>
    </row>
    <row r="167" spans="1:26" ht="60" customHeight="1" x14ac:dyDescent="0.2">
      <c r="A167" s="261" t="s">
        <v>269</v>
      </c>
      <c r="B167" s="261" t="str">
        <f>VLOOKUP($A167,Questions!$A$3:$X$333,2,0)&amp;""</f>
        <v>Do you have a documented policy for firewall change requests?*</v>
      </c>
      <c r="C167" s="261" t="str">
        <f>VLOOKUP($A167,Questions!$A$3:$X$333,19,0)&amp;""</f>
        <v>In the context of the CIA triad, this question is focused on system integrity, ensuring that system changes are only executed by authorized users. Any change to a verified, known, secure environment should be carefully evaluated by stakeholders in a structured manner.</v>
      </c>
      <c r="D167" s="261" t="str">
        <f>VLOOKUP($A167,Questions!$A$3:$X$333,20,0)&amp;""</f>
        <v>Follow-up inquiries for firewall change requests will be institution/implementation specific.</v>
      </c>
      <c r="E167" s="58"/>
      <c r="F167" s="58"/>
      <c r="G167" s="58"/>
      <c r="H167" s="58"/>
      <c r="I167" s="58"/>
      <c r="J167" s="58"/>
      <c r="K167" s="58"/>
      <c r="L167" s="58"/>
      <c r="M167" s="58"/>
      <c r="N167" s="58"/>
      <c r="O167" s="58"/>
      <c r="P167" s="58"/>
      <c r="Q167" s="58"/>
      <c r="R167" s="58"/>
      <c r="S167" s="58"/>
      <c r="T167" s="58"/>
      <c r="U167" s="58"/>
      <c r="V167" s="58"/>
      <c r="W167" s="58"/>
      <c r="X167" s="58"/>
      <c r="Y167" s="58"/>
      <c r="Z167" s="58"/>
    </row>
    <row r="168" spans="1:26" ht="59.25" customHeight="1" x14ac:dyDescent="0.2">
      <c r="A168" s="261" t="s">
        <v>271</v>
      </c>
      <c r="B168" s="261" t="str">
        <f>VLOOKUP($A168,Questions!$A$3:$X$333,2,0)&amp;""</f>
        <v>Have you implemented an intrusion detection system (network-based)?*</v>
      </c>
      <c r="C168" s="261" t="str">
        <f>VLOOKUP($A168,Questions!$A$3:$X$333,19,0)&amp;""</f>
        <v>It is important to have detective capabilities in an information system to protect institutional data. Because this is somewhat expected in information systems, solution providers without IDSs implemented should raise concerns. Compensating controls need future evaluation, if provided by the solution provider.</v>
      </c>
      <c r="D168" s="261" t="str">
        <f>VLOOKUP($A168,Questions!$A$3:$X$333,20,0)&amp;""</f>
        <v>A security program with limited resources for event detection is not effective. Inquiries should include training for staff, reasoning behind not using IDS technologies, and how systems are monitored. Additional questions about a SIEM and other tool may be appropriate.</v>
      </c>
      <c r="E168" s="58"/>
      <c r="F168" s="58"/>
      <c r="G168" s="58"/>
      <c r="H168" s="58"/>
      <c r="I168" s="58"/>
      <c r="J168" s="58"/>
      <c r="K168" s="58"/>
      <c r="L168" s="58"/>
      <c r="M168" s="58"/>
      <c r="N168" s="58"/>
      <c r="O168" s="58"/>
      <c r="P168" s="58"/>
      <c r="Q168" s="58"/>
      <c r="R168" s="58"/>
      <c r="S168" s="58"/>
      <c r="T168" s="58"/>
      <c r="U168" s="58"/>
      <c r="V168" s="58"/>
      <c r="W168" s="58"/>
      <c r="X168" s="58"/>
      <c r="Y168" s="58"/>
      <c r="Z168" s="58"/>
    </row>
    <row r="169" spans="1:26" ht="63.75" customHeight="1" x14ac:dyDescent="0.2">
      <c r="A169" s="261" t="s">
        <v>273</v>
      </c>
      <c r="B169" s="261" t="str">
        <f>VLOOKUP($A169,Questions!$A$3:$X$333,2,0)&amp;""</f>
        <v>Do you employ host-based intrusion detection?*</v>
      </c>
      <c r="C169" s="261" t="str">
        <f>VLOOKUP($A169,Questions!$A$3:$X$333,19,0)&amp;""</f>
        <v>It is important to have detective capabilities in an information system to protect institutional data. Because this is somewhat expected in information systems, solution providers without IDSs implemented should raise concerns. Compensating controls need future evaluation, if provided by the solution provider.</v>
      </c>
      <c r="D169" s="261" t="str">
        <f>VLOOKUP($A169,Questions!$A$3:$X$333,20,0)&amp;""</f>
        <v>Ask the solution provider to summarize why host-based intrusion detection tools are not implemented in their environment. What compensating controls are in place to detect configuration changes and/or failures of integrity?</v>
      </c>
      <c r="E169" s="92"/>
      <c r="F169" s="58"/>
      <c r="G169" s="58"/>
      <c r="H169" s="58"/>
      <c r="I169" s="58"/>
      <c r="J169" s="58"/>
      <c r="K169" s="58"/>
      <c r="L169" s="58"/>
      <c r="M169" s="58"/>
      <c r="N169" s="58"/>
      <c r="O169" s="58"/>
      <c r="P169" s="58"/>
      <c r="Q169" s="58"/>
      <c r="R169" s="58"/>
      <c r="S169" s="58"/>
      <c r="T169" s="58"/>
      <c r="U169" s="58"/>
      <c r="V169" s="58"/>
      <c r="W169" s="58"/>
      <c r="X169" s="58"/>
      <c r="Y169" s="58"/>
      <c r="Z169" s="58"/>
    </row>
    <row r="170" spans="1:26" ht="71.25" customHeight="1" x14ac:dyDescent="0.2">
      <c r="A170" s="261" t="s">
        <v>275</v>
      </c>
      <c r="B170" s="261" t="str">
        <f>VLOOKUP($A170,Questions!$A$3:$X$333,2,0)&amp;""</f>
        <v>Are audit logs available for all changes to the network, firewall, IDS, and IPS systems?*</v>
      </c>
      <c r="C170" s="261" t="str">
        <f>VLOOKUP($A170,Questions!$A$3:$X$333,19,0)&amp;""</f>
        <v>Strong logging capabilities are vital to the proper management of a network. Implementing an immature system that lacks sufficient logging capabilities exposes an institution to great risk.</v>
      </c>
      <c r="D170" s="261" t="str">
        <f>VLOOKUP($A170,Questions!$A$3:$X$333,20,0)&amp;""</f>
        <v>If a weak response is given to this answer, it is an indicator that a nontechnical representative populated the document and response scrutiny should be increased. If a solution provider does not answer appropriately, a follow-up request to have the question fully answered is appropriate.</v>
      </c>
      <c r="E170" s="92"/>
      <c r="F170" s="58"/>
      <c r="G170" s="58"/>
      <c r="H170" s="58"/>
      <c r="I170" s="58"/>
      <c r="J170" s="58"/>
      <c r="K170" s="58"/>
      <c r="L170" s="58"/>
      <c r="M170" s="58"/>
      <c r="N170" s="58"/>
      <c r="O170" s="58"/>
      <c r="P170" s="58"/>
      <c r="Q170" s="58"/>
      <c r="R170" s="58"/>
      <c r="S170" s="58"/>
      <c r="T170" s="58"/>
      <c r="U170" s="58"/>
      <c r="V170" s="58"/>
      <c r="W170" s="58"/>
      <c r="X170" s="58"/>
      <c r="Y170" s="58"/>
      <c r="Z170" s="58"/>
    </row>
    <row r="171" spans="1:26" ht="72" customHeight="1" x14ac:dyDescent="0.2">
      <c r="A171" s="261" t="s">
        <v>277</v>
      </c>
      <c r="B171" s="261" t="str">
        <f>VLOOKUP($A171,Questions!$A$3:$X$333,2,0)&amp;""</f>
        <v>Is authority for firewall change approval documented? Please list approver names or titles in Additional Info.</v>
      </c>
      <c r="C171" s="261" t="str">
        <f>VLOOKUP($A171,Questions!$A$3:$X$333,19,0)&amp;""</f>
        <v>Modifications to firewall rule sets can have significant repercussions. To ensure the integrity of the rule set, this question targets the individual (or responsible party) for changes and the reasoning behind their authority.</v>
      </c>
      <c r="D171" s="261" t="str">
        <f>VLOOKUP($A171,Questions!$A$3:$X$333,20,0)&amp;""</f>
        <v>Ensure that a separation of duties exists in network security configurations. Pay close attention to responsibility overlap in small organizations, where staff often fill multiple roles.</v>
      </c>
      <c r="E171" s="58"/>
      <c r="F171" s="58"/>
      <c r="G171" s="58"/>
      <c r="H171" s="58"/>
      <c r="I171" s="58"/>
      <c r="J171" s="58"/>
      <c r="K171" s="58"/>
      <c r="L171" s="58"/>
      <c r="M171" s="58"/>
      <c r="N171" s="58"/>
      <c r="O171" s="58"/>
      <c r="P171" s="58"/>
      <c r="Q171" s="58"/>
      <c r="R171" s="58"/>
      <c r="S171" s="58"/>
      <c r="T171" s="58"/>
      <c r="U171" s="58"/>
      <c r="V171" s="58"/>
      <c r="W171" s="58"/>
      <c r="X171" s="58"/>
      <c r="Y171" s="58"/>
      <c r="Z171" s="58"/>
    </row>
    <row r="172" spans="1:26" ht="67.5" customHeight="1" x14ac:dyDescent="0.2">
      <c r="A172" s="261" t="s">
        <v>279</v>
      </c>
      <c r="B172" s="261" t="str">
        <f>VLOOKUP($A172,Questions!$A$3:$X$333,2,0)&amp;""</f>
        <v>Have you implemented an intrusion prevention system (network-based)?</v>
      </c>
      <c r="C172" s="261" t="str">
        <f>VLOOKUP($A172,Questions!$A$3:$X$333,19,0)&amp;""</f>
        <v>It is important to have preventive capabilities in an information system to protect institutional data. Because this is somewhat expected in information systems, solution providers without IPSs implemented should raise concerns. Compensating controls need future evaluation, if provided by the solution provider.</v>
      </c>
      <c r="D172" s="261" t="str">
        <f>VLOOKUP($A172,Questions!$A$3:$X$333,20,0)&amp;""</f>
        <v>A security program with limited resources for active prevention is inefficient. Inquiries should include training for staff, reasoning behind not using IPS technologies, and how systems are actively protected and how malicious activity is stopped.</v>
      </c>
      <c r="E172" s="58"/>
      <c r="F172" s="58"/>
      <c r="G172" s="58"/>
      <c r="H172" s="58"/>
      <c r="I172" s="58"/>
      <c r="J172" s="58"/>
      <c r="K172" s="58"/>
      <c r="L172" s="58"/>
      <c r="M172" s="58"/>
      <c r="N172" s="58"/>
      <c r="O172" s="58"/>
      <c r="P172" s="58"/>
      <c r="Q172" s="58"/>
      <c r="R172" s="58"/>
      <c r="S172" s="58"/>
      <c r="T172" s="58"/>
      <c r="U172" s="58"/>
      <c r="V172" s="58"/>
      <c r="W172" s="58"/>
      <c r="X172" s="58"/>
      <c r="Y172" s="58"/>
      <c r="Z172" s="58"/>
    </row>
    <row r="173" spans="1:26" ht="60.75" customHeight="1" x14ac:dyDescent="0.2">
      <c r="A173" s="261" t="s">
        <v>281</v>
      </c>
      <c r="B173" s="261" t="str">
        <f>VLOOKUP($A173,Questions!$A$3:$X$333,2,0)&amp;""</f>
        <v>Do you employ host-based intrusion prevention?</v>
      </c>
      <c r="C173" s="261" t="str">
        <f>VLOOKUP($A173,Questions!$A$3:$X$333,19,0)&amp;""</f>
        <v>It is important to have preventive capabilities in an information system to protect institutional data. Because this is somewhat expected in information systems, solution providers without IPSs implemented should raise concerns. Compensating controls need future evaluation, if provided by the solution provider.</v>
      </c>
      <c r="D173" s="261" t="str">
        <f>VLOOKUP($A173,Questions!$A$3:$X$333,20,0)&amp;""</f>
        <v>Ask the solution provider to summarize why host-based intrusion prevention tools are not implemented in their environment. What compensating controls are in place to detect malicious activity and to actively prevent its function?</v>
      </c>
      <c r="E173" s="58"/>
      <c r="F173" s="58"/>
      <c r="G173" s="58"/>
      <c r="H173" s="58"/>
      <c r="I173" s="58"/>
      <c r="J173" s="58"/>
      <c r="K173" s="58"/>
      <c r="L173" s="58"/>
      <c r="M173" s="58"/>
      <c r="N173" s="58"/>
      <c r="O173" s="58"/>
      <c r="P173" s="58"/>
      <c r="Q173" s="58"/>
      <c r="R173" s="58"/>
      <c r="S173" s="58"/>
      <c r="T173" s="58"/>
      <c r="U173" s="58"/>
      <c r="V173" s="58"/>
      <c r="W173" s="58"/>
      <c r="X173" s="58"/>
      <c r="Y173" s="58"/>
      <c r="Z173" s="58"/>
    </row>
    <row r="174" spans="1:26" ht="72.75" customHeight="1" x14ac:dyDescent="0.2">
      <c r="A174" s="261" t="s">
        <v>282</v>
      </c>
      <c r="B174" s="261" t="str">
        <f>VLOOKUP($A174,Questions!$A$3:$X$333,2,0)&amp;""</f>
        <v>Are you employing any next-generation persistent threat (NGPT) monitoring?</v>
      </c>
      <c r="C174" s="261" t="str">
        <f>VLOOKUP($A174,Questions!$A$3:$X$333,19,0)&amp;""</f>
        <v>This question is primarily focused on determining the maturity of a solution provider's security program and their ability to implement and operate cutting-edge technologies. Investment in advanced technologies may indicate appropriate security program capabilities.</v>
      </c>
      <c r="D174" s="261" t="str">
        <f>VLOOKUP($A174,Questions!$A$3:$X$333,20,0)&amp;""</f>
        <v>Follow-up inquiries for next-generation persistent threat monitoring will be institution/implementation specific.</v>
      </c>
      <c r="E174" s="58"/>
      <c r="F174" s="58"/>
      <c r="G174" s="58"/>
      <c r="H174" s="58"/>
      <c r="I174" s="58"/>
      <c r="J174" s="58"/>
      <c r="K174" s="58"/>
      <c r="L174" s="58"/>
      <c r="M174" s="58"/>
      <c r="N174" s="58"/>
      <c r="O174" s="58"/>
      <c r="P174" s="58"/>
      <c r="Q174" s="58"/>
      <c r="R174" s="58"/>
      <c r="S174" s="58"/>
      <c r="T174" s="58"/>
      <c r="U174" s="58"/>
      <c r="V174" s="58"/>
      <c r="W174" s="58"/>
      <c r="X174" s="58"/>
      <c r="Y174" s="58"/>
      <c r="Z174" s="58"/>
    </row>
    <row r="175" spans="1:26" ht="72.75" customHeight="1" x14ac:dyDescent="0.2">
      <c r="A175" s="261" t="s">
        <v>284</v>
      </c>
      <c r="B175" s="261" t="str">
        <f>VLOOKUP($A175,Questions!$A$3:$X$333,2,0)&amp;""</f>
        <v>Is intrusion monitoring performed internally or by a third-party service?</v>
      </c>
      <c r="C175" s="261" t="str">
        <f>VLOOKUP($A175,Questions!$A$3:$X$333,19,0)&amp;""</f>
        <v>This question is primarily focused on the capability of a solution provider's security program. Understanding the size and skillsets of a solution provider (taken from other responses) is needed to determine the appropriateness of the solution provider's response to this question.</v>
      </c>
      <c r="D175" s="261" t="str">
        <f>VLOOKUP($A175,Questions!$A$3:$X$333,20,0)&amp;""</f>
        <v>Follow-up inquiries for intrusion monitoring will be institution/implementation specific.</v>
      </c>
      <c r="E175" s="58"/>
      <c r="F175" s="58"/>
      <c r="G175" s="58"/>
      <c r="H175" s="58"/>
      <c r="I175" s="58"/>
      <c r="J175" s="58"/>
      <c r="K175" s="58"/>
      <c r="L175" s="58"/>
      <c r="M175" s="58"/>
      <c r="N175" s="58"/>
      <c r="O175" s="58"/>
      <c r="P175" s="58"/>
      <c r="Q175" s="58"/>
      <c r="R175" s="58"/>
      <c r="S175" s="58"/>
      <c r="T175" s="58"/>
      <c r="U175" s="58"/>
      <c r="V175" s="58"/>
      <c r="W175" s="58"/>
      <c r="X175" s="58"/>
      <c r="Y175" s="58"/>
      <c r="Z175" s="58"/>
    </row>
    <row r="176" spans="1:26" ht="66.75" customHeight="1" x14ac:dyDescent="0.2">
      <c r="A176" s="261" t="s">
        <v>286</v>
      </c>
      <c r="B176" s="261" t="str">
        <f>VLOOKUP($A176,Questions!$A$3:$X$333,2,0)&amp;""</f>
        <v>Do you monitor for intrusions on a 24 x 7 x 365 basis?</v>
      </c>
      <c r="C176" s="261" t="str">
        <f>VLOOKUP($A176,Questions!$A$3:$X$333,19,0)&amp;""</f>
        <v>This question is primarily focused on system(s) integrity. If institutional data is stored in a system that is not physically secured from unauthorized access, the need for compensating controls is often higher. Depending on the use case or solution provider infrastructure, this may not be relevant.</v>
      </c>
      <c r="D176" s="261" t="str">
        <f>VLOOKUP($A176,Questions!$A$3:$X$333,20,0)&amp;""</f>
        <v>Follow-up inquiries for 24 x 7 x 365 monitoring will be institution/implementation specific.</v>
      </c>
      <c r="E176" s="58"/>
      <c r="F176" s="58"/>
      <c r="G176" s="58"/>
      <c r="H176" s="58"/>
      <c r="I176" s="58"/>
      <c r="J176" s="58"/>
      <c r="K176" s="58"/>
      <c r="L176" s="58"/>
      <c r="M176" s="58"/>
      <c r="N176" s="58"/>
      <c r="O176" s="58"/>
      <c r="P176" s="58"/>
      <c r="Q176" s="58"/>
      <c r="R176" s="58"/>
      <c r="S176" s="58"/>
      <c r="T176" s="58"/>
      <c r="U176" s="58"/>
      <c r="V176" s="58"/>
      <c r="W176" s="58"/>
      <c r="X176" s="58"/>
      <c r="Y176" s="58"/>
      <c r="Z176" s="58"/>
    </row>
    <row r="177" spans="1:26" ht="15.75" customHeight="1" x14ac:dyDescent="0.2">
      <c r="A177" s="18" t="str">
        <f>VLOOKUP(LEFT($A178,4),'Auto Responses'!$N$4:$O$38,2,0)&amp;""</f>
        <v xml:space="preserve"> Incident Handling</v>
      </c>
      <c r="B177" s="18"/>
      <c r="C177" s="32" t="str">
        <f>Questions!$S$2</f>
        <v>Reason for Question</v>
      </c>
      <c r="D177" s="32" t="str">
        <f>Questions!$T$2</f>
        <v>Follow-Up Inquiries/Responses</v>
      </c>
      <c r="E177" s="58"/>
      <c r="F177" s="58"/>
      <c r="G177" s="58"/>
      <c r="H177" s="58"/>
      <c r="I177" s="58"/>
      <c r="J177" s="58"/>
      <c r="K177" s="58"/>
      <c r="L177" s="58"/>
      <c r="M177" s="58"/>
      <c r="N177" s="58"/>
      <c r="O177" s="58"/>
      <c r="P177" s="58"/>
      <c r="Q177" s="58"/>
      <c r="R177" s="58"/>
      <c r="S177" s="58"/>
      <c r="T177" s="58"/>
      <c r="U177" s="58"/>
      <c r="V177" s="58"/>
      <c r="W177" s="58"/>
      <c r="X177" s="58"/>
      <c r="Y177" s="58"/>
      <c r="Z177" s="58"/>
    </row>
    <row r="178" spans="1:26" ht="100.5" customHeight="1" x14ac:dyDescent="0.2">
      <c r="A178" s="261" t="s">
        <v>288</v>
      </c>
      <c r="B178" s="261" t="str">
        <f>VLOOKUP($A178,Questions!$A$3:$X$333,2,0)&amp;""</f>
        <v>Do you have a formal incident response plan?</v>
      </c>
      <c r="C178" s="261" t="str">
        <f>VLOOKUP($A178,Questions!$A$3:$X$333,19,0)&amp;""</f>
        <v>The ability for the solution provider to respond effectively (and quickly) to a security incident is of the utmost importance. The size of a solution provider's security office will determine their capabilities during a security incident, but the incident response plan will oftentimes determine their effectiveness. Use the knowledge of this response when evaluating other solution provider statements, particularly when discussing degraded operation states.</v>
      </c>
      <c r="D178" s="261" t="str">
        <f>VLOOKUP($A178,Questions!$A$3:$X$333,20,0)&amp;""</f>
        <v>If the solution provider does not have an incident response plan, direct them to the NIST Computer Security Incident Handling Guide &lt;https://csrc.nist.gov/publications/detail/sp/800-61/rev-2/final&gt;.</v>
      </c>
      <c r="E178" s="49" t="s">
        <v>661</v>
      </c>
      <c r="F178" s="58"/>
      <c r="G178" s="58"/>
      <c r="H178" s="58"/>
      <c r="I178" s="58"/>
      <c r="J178" s="58"/>
      <c r="K178" s="58"/>
      <c r="L178" s="58"/>
      <c r="M178" s="58"/>
      <c r="N178" s="58"/>
      <c r="O178" s="58"/>
      <c r="P178" s="58"/>
      <c r="Q178" s="58"/>
      <c r="R178" s="58"/>
      <c r="S178" s="58"/>
      <c r="T178" s="58"/>
      <c r="U178" s="58"/>
      <c r="V178" s="58"/>
      <c r="W178" s="58"/>
      <c r="X178" s="58"/>
      <c r="Y178" s="58"/>
      <c r="Z178" s="58"/>
    </row>
    <row r="179" spans="1:26" ht="60.75" customHeight="1" x14ac:dyDescent="0.2">
      <c r="A179" s="261" t="s">
        <v>290</v>
      </c>
      <c r="B179" s="261" t="str">
        <f>VLOOKUP($A179,Questions!$A$3:$X$333,2,0)&amp;""</f>
        <v>Do you either have an internal incident response team or retain an external team?</v>
      </c>
      <c r="C179" s="261" t="str">
        <f>VLOOKUP($A179,Questions!$A$3:$X$333,19,0)&amp;""</f>
        <v>The ability for the solution provider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v>
      </c>
      <c r="D179" s="261" t="str">
        <f>VLOOKUP($A179,Questions!$A$3:$X$333,20,0)&amp;""</f>
        <v>If the solution provider does not have an incident response plan, direct them to the NIST Computer Security Incident Handling Guide &lt;https://csrc.nist.gov/publications/detail/sp/800-61/rev-2/final&gt;.</v>
      </c>
      <c r="E179" s="58"/>
      <c r="F179" s="58"/>
      <c r="G179" s="58"/>
      <c r="H179" s="58"/>
      <c r="I179" s="58"/>
      <c r="J179" s="58"/>
      <c r="K179" s="58"/>
      <c r="L179" s="58"/>
      <c r="M179" s="58"/>
      <c r="N179" s="58"/>
      <c r="O179" s="58"/>
      <c r="P179" s="58"/>
      <c r="Q179" s="58"/>
      <c r="R179" s="58"/>
      <c r="S179" s="58"/>
      <c r="T179" s="58"/>
      <c r="U179" s="58"/>
      <c r="V179" s="58"/>
      <c r="W179" s="58"/>
      <c r="X179" s="58"/>
      <c r="Y179" s="58"/>
      <c r="Z179" s="58"/>
    </row>
    <row r="180" spans="1:26" ht="69" customHeight="1" x14ac:dyDescent="0.2">
      <c r="A180" s="261" t="s">
        <v>292</v>
      </c>
      <c r="B180" s="261" t="str">
        <f>VLOOKUP($A180,Questions!$A$3:$X$333,2,0)&amp;""</f>
        <v>Do you have the capability to respond to incidents on a 24 x 7 x 365 basis?</v>
      </c>
      <c r="C180" s="261" t="str">
        <f>VLOOKUP($A180,Questions!$A$3:$X$333,19,0)&amp;""</f>
        <v>The incident team structure (internal vs. external), size, and capabilities of a solution provider have a significant impact on their ability to respond to and protect an institution's data. Use the knowledge of this response when evaluating other solution provider statements.</v>
      </c>
      <c r="D180" s="261" t="str">
        <f>VLOOKUP($A180,Questions!$A$3:$X$333,20,0)&amp;""</f>
        <v>If the solution provider does not have an incident response team, direct them to the NIST Computer Security Incident Handling Guide &lt;https://csrc.nist.gov/publications/detail/sp/800-61/rev-2/final&gt;.</v>
      </c>
      <c r="E180" s="58"/>
      <c r="F180" s="58"/>
      <c r="G180" s="58"/>
      <c r="H180" s="58"/>
      <c r="I180" s="58"/>
      <c r="J180" s="58"/>
      <c r="K180" s="58"/>
      <c r="L180" s="58"/>
      <c r="M180" s="58"/>
      <c r="N180" s="58"/>
      <c r="O180" s="58"/>
      <c r="P180" s="58"/>
      <c r="Q180" s="58"/>
      <c r="R180" s="58"/>
      <c r="S180" s="58"/>
      <c r="T180" s="58"/>
      <c r="U180" s="58"/>
      <c r="V180" s="58"/>
      <c r="W180" s="58"/>
      <c r="X180" s="58"/>
      <c r="Y180" s="58"/>
      <c r="Z180" s="58"/>
    </row>
    <row r="181" spans="1:26" ht="78" customHeight="1" x14ac:dyDescent="0.2">
      <c r="A181" s="261" t="s">
        <v>294</v>
      </c>
      <c r="B181" s="261" t="str">
        <f>VLOOKUP($A181,Questions!$A$3:$X$333,2,0)&amp;""</f>
        <v>Do you carry cyber-risk insurance to protect against unforeseen service outages, data that is lost or stolen, and security incidents?</v>
      </c>
      <c r="C181" s="261" t="str">
        <f>VLOOKUP($A181,Questions!$A$3:$X$333,19,0)&amp;""</f>
        <v>The capacity for the solution provider to respond effectively (and quickly) to a security incident is of the utmost importance. The size and talent of a solution provider's incident response team will determine their capabilities during a security incident. Use the knowledge of this response when evaluating other solution provider statements, particularly when discussing degraded operation states.</v>
      </c>
      <c r="D181" s="261" t="str">
        <f>VLOOKUP($A181,Questions!$A$3:$X$333,20,0)&amp;""</f>
        <v>If the solution provider does not have an incident response plan, point them to the NIST Computer Security Incident Handling Guide &lt;https://csrc.nist.gov/publications/detail/sp/800-61/rev-2/final&gt;.</v>
      </c>
      <c r="E181" s="92"/>
      <c r="F181" s="58"/>
      <c r="G181" s="58"/>
      <c r="H181" s="58"/>
      <c r="I181" s="58"/>
      <c r="J181" s="58"/>
      <c r="K181" s="58"/>
      <c r="L181" s="58"/>
      <c r="M181" s="58"/>
      <c r="N181" s="58"/>
      <c r="O181" s="58"/>
      <c r="P181" s="58"/>
      <c r="Q181" s="58"/>
      <c r="R181" s="58"/>
      <c r="S181" s="58"/>
      <c r="T181" s="58"/>
      <c r="U181" s="58"/>
      <c r="V181" s="58"/>
      <c r="W181" s="58"/>
      <c r="X181" s="58"/>
      <c r="Y181" s="58"/>
      <c r="Z181" s="58"/>
    </row>
    <row r="182" spans="1:26" ht="15.75" customHeight="1" x14ac:dyDescent="0.2">
      <c r="A182" s="18" t="str">
        <f>VLOOKUP(LEFT($A183,4),'Auto Responses'!$N$4:$O$38,2,0)&amp;""</f>
        <v xml:space="preserve"> Vulnerability Management</v>
      </c>
      <c r="B182" s="18"/>
      <c r="C182" s="32" t="str">
        <f>Questions!$S$2</f>
        <v>Reason for Question</v>
      </c>
      <c r="D182" s="32" t="str">
        <f>Questions!$T$2</f>
        <v>Follow-Up Inquiries/Responses</v>
      </c>
      <c r="E182" s="92"/>
      <c r="F182" s="58"/>
      <c r="G182" s="58"/>
      <c r="H182" s="58"/>
      <c r="I182" s="58"/>
      <c r="J182" s="58"/>
      <c r="K182" s="58"/>
      <c r="L182" s="58"/>
      <c r="M182" s="58"/>
      <c r="N182" s="58"/>
      <c r="O182" s="58"/>
      <c r="P182" s="58"/>
      <c r="Q182" s="58"/>
      <c r="R182" s="58"/>
      <c r="S182" s="58"/>
      <c r="T182" s="58"/>
      <c r="U182" s="58"/>
      <c r="V182" s="58"/>
      <c r="W182" s="58"/>
      <c r="X182" s="58"/>
      <c r="Y182" s="58"/>
      <c r="Z182" s="58"/>
    </row>
    <row r="183" spans="1:26" ht="65.25" customHeight="1" x14ac:dyDescent="0.2">
      <c r="A183" s="261" t="s">
        <v>296</v>
      </c>
      <c r="B183" s="261" t="str">
        <f>VLOOKUP($A183,Questions!$A$3:$X$333,2,0)&amp;""</f>
        <v>Are your systems and applications scanned with an authenticated user account for vulnerabilities (that are remediated) prior to new releases?*</v>
      </c>
      <c r="C183" s="261" t="str">
        <f>VLOOKUP($A183,Questions!$A$3:$X$333,19,0)&amp;""</f>
        <v>Modern technologies allow for rapid deployment of features, and with them come changes to an established code environment. The focus of this question is to verify a solution provider's practice of regression testing their code and verifying that previously nonexistent risks are not introduced into a known, secured environment.</v>
      </c>
      <c r="D183" s="261" t="str">
        <f>VLOOKUP($A183,Questions!$A$3:$X$333,20,0)&amp;""</f>
        <v>Ask if there are plans to implement these processes. Ask the solution provider to summarize their decision behind not scanning their applications for vulnerabilities prior to release.</v>
      </c>
      <c r="E183" s="58"/>
      <c r="F183" s="58"/>
      <c r="G183" s="58"/>
      <c r="H183" s="58"/>
      <c r="I183" s="58"/>
      <c r="J183" s="58"/>
      <c r="K183" s="58"/>
      <c r="L183" s="58"/>
      <c r="M183" s="58"/>
      <c r="N183" s="58"/>
      <c r="O183" s="58"/>
      <c r="P183" s="58"/>
      <c r="Q183" s="58"/>
      <c r="R183" s="58"/>
      <c r="S183" s="58"/>
      <c r="T183" s="58"/>
      <c r="U183" s="58"/>
      <c r="V183" s="58"/>
      <c r="W183" s="58"/>
      <c r="X183" s="58"/>
      <c r="Y183" s="58"/>
      <c r="Z183" s="58"/>
    </row>
    <row r="184" spans="1:26" ht="58.5" customHeight="1" x14ac:dyDescent="0.2">
      <c r="A184" s="261" t="s">
        <v>298</v>
      </c>
      <c r="B184" s="261" t="str">
        <f>VLOOKUP($A184,Questions!$A$3:$X$333,2,0)&amp;""</f>
        <v>Will you provide results of application and system vulnerability scans to the institution?*</v>
      </c>
      <c r="C184" s="261" t="str">
        <f>VLOOKUP($A184,Questions!$A$3:$X$333,19,0)&amp;""</f>
        <v>If a solution provider is scanning its applications and/or systems, oftentimes an institution will want to review the report, if possible. Preferably, any finding on the reports will have a matching mitigation action.</v>
      </c>
      <c r="D184" s="261" t="str">
        <f>VLOOKUP($A184,Questions!$A$3:$X$333,20,0)&amp;""</f>
        <v>If a solution provider is hesitant to share the report, ask for a summarized version; some insight is better than none.</v>
      </c>
      <c r="E184" s="58"/>
      <c r="F184" s="58"/>
      <c r="G184" s="58"/>
      <c r="H184" s="58"/>
      <c r="I184" s="58"/>
      <c r="J184" s="58"/>
      <c r="K184" s="58"/>
      <c r="L184" s="58"/>
      <c r="M184" s="58"/>
      <c r="N184" s="58"/>
      <c r="O184" s="58"/>
      <c r="P184" s="58"/>
      <c r="Q184" s="58"/>
      <c r="R184" s="58"/>
      <c r="S184" s="58"/>
      <c r="T184" s="58"/>
      <c r="U184" s="58"/>
      <c r="V184" s="58"/>
      <c r="W184" s="58"/>
      <c r="X184" s="58"/>
      <c r="Y184" s="58"/>
      <c r="Z184" s="58"/>
    </row>
    <row r="185" spans="1:26" ht="65.25" customHeight="1" x14ac:dyDescent="0.2">
      <c r="A185" s="261" t="s">
        <v>300</v>
      </c>
      <c r="B185" s="261" t="str">
        <f>VLOOKUP($A185,Questions!$A$3:$X$333,2,0)&amp;""</f>
        <v>Will you allow the institution to perform its own vulnerability testing and/or scanning of your systems and/or application, provided that testing is performed at a mutually agreed upon time and date?*</v>
      </c>
      <c r="C185" s="261" t="str">
        <f>VLOOKUP($A185,Questions!$A$3:$X$333,19,0)&amp;""</f>
        <v>Many higher education institutions are capable of performing vulnerability assessments and/or penetration testing on their solution providers' infrastructures. This question confirms the possibility of conducting these actions against the solution provider's infrastructure.</v>
      </c>
      <c r="D185" s="261" t="str">
        <f>VLOOKUP($A185,Questions!$A$3:$X$333,20,0)&amp;""</f>
        <v>Follow-up inquiries for vulnerability scanning and penetration testing will be institution/implementation specific.</v>
      </c>
      <c r="E185" s="58"/>
      <c r="F185" s="58"/>
      <c r="G185" s="58"/>
      <c r="H185" s="58"/>
      <c r="I185" s="58"/>
      <c r="J185" s="58"/>
      <c r="K185" s="58"/>
      <c r="L185" s="58"/>
      <c r="M185" s="58"/>
      <c r="N185" s="58"/>
      <c r="O185" s="58"/>
      <c r="P185" s="58"/>
      <c r="Q185" s="58"/>
      <c r="R185" s="58"/>
      <c r="S185" s="58"/>
      <c r="T185" s="58"/>
      <c r="U185" s="58"/>
      <c r="V185" s="58"/>
      <c r="W185" s="58"/>
      <c r="X185" s="58"/>
      <c r="Y185" s="58"/>
      <c r="Z185" s="58"/>
    </row>
    <row r="186" spans="1:26" ht="85.5" customHeight="1" x14ac:dyDescent="0.2">
      <c r="A186" s="261" t="s">
        <v>302</v>
      </c>
      <c r="B186" s="261" t="str">
        <f>VLOOKUP($A186,Questions!$A$3:$X$333,2,0)&amp;""</f>
        <v>Have your systems and applications had a third-party security assessment completed in the last year?</v>
      </c>
      <c r="C186" s="261" t="str">
        <f>VLOOKUP($A186,Questions!$A$3:$X$333,19,0)&amp;""</f>
        <v>External verification of system and application security controls are important when managing a system. Trust, but verify, is the focus of this question. HECVAT responses are taken at face value and verified within reason, in most cases. When a solution provider can attest to and provide externally provided evidence supporting that attestation, it goes a long way in building trust that the solution provider will appropriately protect institutional data.</v>
      </c>
      <c r="D186" s="261" t="str">
        <f>VLOOKUP($A186,Questions!$A$3:$X$333,20,0)&amp;""</f>
        <v>Ask if there has ever been a vulnerability scan. A short lapse in external assessment validity can be understood (if there is a planned assessment), but a significant time lapse or no scan whatsoever is cause for elevated levels of concern.</v>
      </c>
      <c r="E186" s="58"/>
      <c r="F186" s="58"/>
      <c r="G186" s="58"/>
      <c r="H186" s="58"/>
      <c r="I186" s="58"/>
      <c r="J186" s="58"/>
      <c r="K186" s="58"/>
      <c r="L186" s="58"/>
      <c r="M186" s="58"/>
      <c r="N186" s="58"/>
      <c r="O186" s="58"/>
      <c r="P186" s="58"/>
      <c r="Q186" s="58"/>
      <c r="R186" s="58"/>
      <c r="S186" s="58"/>
      <c r="T186" s="58"/>
      <c r="U186" s="58"/>
      <c r="V186" s="58"/>
      <c r="W186" s="58"/>
      <c r="X186" s="58"/>
      <c r="Y186" s="58"/>
      <c r="Z186" s="58"/>
    </row>
    <row r="187" spans="1:26" ht="15.75" customHeight="1" x14ac:dyDescent="0.2">
      <c r="A187" s="261" t="s">
        <v>304</v>
      </c>
      <c r="B187" s="261" t="str">
        <f>VLOOKUP($A187,Questions!$A$3:$X$333,2,0)&amp;""</f>
        <v>Do you regularly scan for common web application security vulnerabilities (e.g., SQL injection, XSS, XSRF, etc.)?</v>
      </c>
      <c r="C187" s="261" t="str">
        <f>VLOOKUP($A187,Questions!$A$3:$X$333,19,0)&amp;""</f>
        <v>The adherence to secure coding best practices better positions a solution provider to maintain the CIA triad. Use the knowledge of this response when evaluating other solution provider statements, particularly those focused on development and the protection of communications. Solution Providers should be monitoring for and addressing these issues in their solutions.</v>
      </c>
      <c r="D187" s="261" t="str">
        <f>VLOOKUP($A187,Questions!$A$3:$X$333,20,0)&amp;""</f>
        <v>If information security principles are not designed into the product lifecycle, point the solution provider to OWASP's Secure Coding Practices - Quick Reference Guide &lt;https://www.owasp.org/index.php/OWASP_Secure_Coding_Practices_-_Quick_Reference_Guide&gt;. Inquire about the tools a solution provider uses, the interval at which systems are monitored/mitigated, and who is responsible for the process/procedure in place for this monitoring.</v>
      </c>
      <c r="E187" s="58"/>
      <c r="F187" s="58"/>
      <c r="G187" s="58"/>
      <c r="H187" s="58"/>
      <c r="I187" s="58"/>
      <c r="J187" s="58"/>
      <c r="K187" s="58"/>
      <c r="L187" s="58"/>
      <c r="M187" s="58"/>
      <c r="N187" s="58"/>
      <c r="O187" s="58"/>
      <c r="P187" s="58"/>
      <c r="Q187" s="58"/>
      <c r="R187" s="58"/>
      <c r="S187" s="58"/>
      <c r="T187" s="58"/>
      <c r="U187" s="58"/>
      <c r="V187" s="58"/>
      <c r="W187" s="58"/>
      <c r="X187" s="58"/>
      <c r="Y187" s="58"/>
      <c r="Z187" s="58"/>
    </row>
    <row r="188" spans="1:26" ht="91.5" customHeight="1" x14ac:dyDescent="0.2">
      <c r="A188" s="261" t="s">
        <v>306</v>
      </c>
      <c r="B188" s="261" t="str">
        <f>VLOOKUP($A188,Questions!$A$3:$X$333,2,0)&amp;""</f>
        <v>Are your systems and applications regularly scanned externally for vulnerabilities?</v>
      </c>
      <c r="C188" s="261" t="str">
        <f>VLOOKUP($A188,Questions!$A$3:$X$333,19,0)&amp;""</f>
        <v>External verification of application security controls is important when managing a system. Trust, but verify, is the focus of this question. HECVAT responses are taken at face value and verified within reason, in most cases. When a solution provider can attest to and provide externally provided evidence supporting that attestation, it goes a long way in building trust that the solution provider will appropriately protect institutional data.</v>
      </c>
      <c r="D188" s="261" t="str">
        <f>VLOOKUP($A188,Questions!$A$3:$X$333,20,0)&amp;""</f>
        <v>If "no," inquire if there has ever been a vulnerability scan. A short lapse in external assessment validity can be understood (if there is a planned assessment), but a significant time lapse or no scan whatsoever is cause for elevated levels of concern.</v>
      </c>
      <c r="E188" s="58"/>
      <c r="F188" s="58"/>
      <c r="G188" s="58"/>
      <c r="H188" s="58"/>
      <c r="I188" s="58"/>
      <c r="J188" s="58"/>
      <c r="K188" s="58"/>
      <c r="L188" s="58"/>
      <c r="M188" s="58"/>
      <c r="N188" s="58"/>
      <c r="O188" s="58"/>
      <c r="P188" s="58"/>
      <c r="Q188" s="58"/>
      <c r="R188" s="58"/>
      <c r="S188" s="58"/>
      <c r="T188" s="58"/>
      <c r="U188" s="58"/>
      <c r="V188" s="58"/>
      <c r="W188" s="58"/>
      <c r="X188" s="58"/>
      <c r="Y188" s="58"/>
      <c r="Z188" s="58"/>
    </row>
    <row r="189" spans="1:26" ht="15.75" customHeight="1" x14ac:dyDescent="0.2">
      <c r="A189" s="18" t="str">
        <f>VLOOKUP(LEFT($A190,4),'Auto Responses'!$N$4:$O$38,2,0)&amp;""</f>
        <v xml:space="preserve"> IT Accessibility</v>
      </c>
      <c r="B189" s="18"/>
      <c r="C189" s="32" t="str">
        <f>Questions!$S$2</f>
        <v>Reason for Question</v>
      </c>
      <c r="D189" s="32" t="str">
        <f>Questions!$T$2</f>
        <v>Follow-Up Inquiries/Responses</v>
      </c>
      <c r="E189" s="58"/>
      <c r="F189" s="58"/>
      <c r="G189" s="58"/>
      <c r="H189" s="58"/>
      <c r="I189" s="58"/>
      <c r="J189" s="58"/>
      <c r="K189" s="58"/>
      <c r="L189" s="58"/>
      <c r="M189" s="58"/>
      <c r="N189" s="58"/>
      <c r="O189" s="58"/>
      <c r="P189" s="58"/>
      <c r="Q189" s="58"/>
      <c r="R189" s="58"/>
      <c r="S189" s="58"/>
      <c r="T189" s="58"/>
      <c r="U189" s="58"/>
      <c r="V189" s="58"/>
      <c r="W189" s="58"/>
      <c r="X189" s="58"/>
      <c r="Y189" s="58"/>
      <c r="Z189" s="58"/>
    </row>
    <row r="190" spans="1:26" ht="15.75" customHeight="1" x14ac:dyDescent="0.2">
      <c r="A190" s="261" t="s">
        <v>309</v>
      </c>
      <c r="B190" s="261" t="str">
        <f>VLOOKUP($A190,Questions!$A$3:$X$333,2,0)&amp;""</f>
        <v>Solution Provider Accessibility Contact Name</v>
      </c>
      <c r="C190" s="261" t="str">
        <f>VLOOKUP($A190,Questions!$A$3:$X$333,19,0)&amp;""</f>
        <v/>
      </c>
      <c r="D190" s="261" t="str">
        <f>VLOOKUP($A190,Questions!$A$3:$X$333,20,0)&amp;""</f>
        <v/>
      </c>
      <c r="E190" s="58"/>
      <c r="F190" s="58"/>
      <c r="G190" s="58"/>
      <c r="H190" s="58"/>
      <c r="I190" s="58"/>
      <c r="J190" s="58"/>
      <c r="K190" s="58"/>
      <c r="L190" s="58"/>
      <c r="M190" s="58"/>
      <c r="N190" s="58"/>
      <c r="O190" s="58"/>
      <c r="P190" s="58"/>
      <c r="Q190" s="58"/>
      <c r="R190" s="58"/>
      <c r="S190" s="58"/>
      <c r="T190" s="58"/>
      <c r="U190" s="58"/>
      <c r="V190" s="58"/>
      <c r="W190" s="58"/>
      <c r="X190" s="58"/>
      <c r="Y190" s="58"/>
      <c r="Z190" s="58"/>
    </row>
    <row r="191" spans="1:26" ht="15.75" customHeight="1" x14ac:dyDescent="0.2">
      <c r="A191" s="261" t="s">
        <v>311</v>
      </c>
      <c r="B191" s="261" t="str">
        <f>VLOOKUP($A191,Questions!$A$3:$X$333,2,0)&amp;""</f>
        <v>Solution Provider Accessibility Contact Title</v>
      </c>
      <c r="C191" s="261" t="str">
        <f>VLOOKUP($A191,Questions!$A$3:$X$333,19,0)&amp;""</f>
        <v/>
      </c>
      <c r="D191" s="261" t="str">
        <f>VLOOKUP($A191,Questions!$A$3:$X$333,20,0)&amp;""</f>
        <v/>
      </c>
      <c r="E191" s="58"/>
      <c r="F191" s="58"/>
      <c r="G191" s="58"/>
      <c r="H191" s="58"/>
      <c r="I191" s="58"/>
      <c r="J191" s="58"/>
      <c r="K191" s="58"/>
      <c r="L191" s="58"/>
      <c r="M191" s="58"/>
      <c r="N191" s="58"/>
      <c r="O191" s="58"/>
      <c r="P191" s="58"/>
      <c r="Q191" s="58"/>
      <c r="R191" s="58"/>
      <c r="S191" s="58"/>
      <c r="T191" s="58"/>
      <c r="U191" s="58"/>
      <c r="V191" s="58"/>
      <c r="W191" s="58"/>
      <c r="X191" s="58"/>
      <c r="Y191" s="58"/>
      <c r="Z191" s="58"/>
    </row>
    <row r="192" spans="1:26" ht="15.75" customHeight="1" x14ac:dyDescent="0.2">
      <c r="A192" s="261" t="s">
        <v>313</v>
      </c>
      <c r="B192" s="261" t="str">
        <f>VLOOKUP($A192,Questions!$A$3:$X$333,2,0)&amp;""</f>
        <v>Solution Provider Accessibility Contact Email</v>
      </c>
      <c r="C192" s="261" t="str">
        <f>VLOOKUP($A192,Questions!$A$3:$X$333,19,0)&amp;""</f>
        <v/>
      </c>
      <c r="D192" s="261" t="str">
        <f>VLOOKUP($A192,Questions!$A$3:$X$333,20,0)&amp;""</f>
        <v/>
      </c>
      <c r="E192" s="58"/>
      <c r="F192" s="58"/>
      <c r="G192" s="58"/>
      <c r="H192" s="58"/>
      <c r="I192" s="58"/>
      <c r="J192" s="58"/>
      <c r="K192" s="58"/>
      <c r="L192" s="58"/>
      <c r="M192" s="58"/>
      <c r="N192" s="58"/>
      <c r="O192" s="58"/>
      <c r="P192" s="58"/>
      <c r="Q192" s="58"/>
      <c r="R192" s="58"/>
      <c r="S192" s="58"/>
      <c r="T192" s="58"/>
      <c r="U192" s="58"/>
      <c r="V192" s="58"/>
      <c r="W192" s="58"/>
      <c r="X192" s="58"/>
      <c r="Y192" s="58"/>
      <c r="Z192" s="58"/>
    </row>
    <row r="193" spans="1:26" ht="15.75" customHeight="1" x14ac:dyDescent="0.2">
      <c r="A193" s="261" t="s">
        <v>315</v>
      </c>
      <c r="B193" s="261" t="str">
        <f>VLOOKUP($A193,Questions!$A$3:$X$333,2,0)&amp;""</f>
        <v>Solution Provider Accessibility Contact Phone Number</v>
      </c>
      <c r="C193" s="261" t="str">
        <f>VLOOKUP($A193,Questions!$A$3:$X$333,19,0)&amp;""</f>
        <v/>
      </c>
      <c r="D193" s="261" t="str">
        <f>VLOOKUP($A193,Questions!$A$3:$X$333,20,0)&amp;""</f>
        <v/>
      </c>
      <c r="E193" s="92"/>
      <c r="F193" s="58"/>
      <c r="G193" s="58"/>
      <c r="H193" s="58"/>
      <c r="I193" s="58"/>
      <c r="J193" s="58"/>
      <c r="K193" s="58"/>
      <c r="L193" s="58"/>
      <c r="M193" s="58"/>
      <c r="N193" s="58"/>
      <c r="O193" s="58"/>
      <c r="P193" s="58"/>
      <c r="Q193" s="58"/>
      <c r="R193" s="58"/>
      <c r="S193" s="58"/>
      <c r="T193" s="58"/>
      <c r="U193" s="58"/>
      <c r="V193" s="58"/>
      <c r="W193" s="58"/>
      <c r="X193" s="58"/>
      <c r="Y193" s="58"/>
      <c r="Z193" s="58"/>
    </row>
    <row r="194" spans="1:26" ht="15.75" customHeight="1" x14ac:dyDescent="0.2">
      <c r="A194" s="261" t="s">
        <v>317</v>
      </c>
      <c r="B194" s="261" t="str">
        <f>VLOOKUP($A194,Questions!$A$3:$X$333,2,0)&amp;""</f>
        <v>Web Link to Accessibility Statement or VPAT</v>
      </c>
      <c r="C194" s="261" t="str">
        <f>VLOOKUP($A194,Questions!$A$3:$X$333,19,0)&amp;""</f>
        <v/>
      </c>
      <c r="D194" s="261" t="str">
        <f>VLOOKUP($A194,Questions!$A$3:$X$333,20,0)&amp;""</f>
        <v/>
      </c>
      <c r="E194" s="49" t="s">
        <v>661</v>
      </c>
      <c r="F194" s="58"/>
      <c r="G194" s="58"/>
      <c r="H194" s="58"/>
      <c r="I194" s="58"/>
      <c r="J194" s="58"/>
      <c r="K194" s="58"/>
      <c r="L194" s="58"/>
      <c r="M194" s="58"/>
      <c r="N194" s="58"/>
      <c r="O194" s="58"/>
      <c r="P194" s="58"/>
      <c r="Q194" s="58"/>
      <c r="R194" s="58"/>
      <c r="S194" s="58"/>
      <c r="T194" s="58"/>
      <c r="U194" s="58"/>
      <c r="V194" s="58"/>
      <c r="W194" s="58"/>
      <c r="X194" s="58"/>
      <c r="Y194" s="58"/>
      <c r="Z194" s="58"/>
    </row>
    <row r="195" spans="1:26" ht="15.75" customHeight="1" x14ac:dyDescent="0.2">
      <c r="A195" s="261" t="s">
        <v>319</v>
      </c>
      <c r="B195" s="261" t="str">
        <f>VLOOKUP($A195,Questions!$A$3:$X$333,2,0)&amp;""</f>
        <v>Has a VPAT or ACR been created or updated for the solution and version under consideration within the past 12 months?*</v>
      </c>
      <c r="C195" s="261" t="str">
        <f>VLOOKUP($A195,Questions!$A$3:$X$333,19,0)&amp;""</f>
        <v>VPATs (Voluntary Product Accessibility Template) / ACRs (Accessibility Conformance Report, a completed VPAT) are standard accessibility reporting formats from the ITIC &lt;https://www.itic.org/policy/accessibility/vpat&gt;. They can be self-assessments from a solution provider, though higher confidence is given if completed by expert third parties. It is important to confirm the version of the product tested and reported on for the VPAT matches the one under consideration.</v>
      </c>
      <c r="D195" s="261" t="str">
        <f>VLOOKUP($A195,Questions!$A$3:$X$333,20,0)&amp;""</f>
        <v>Cross-reference Accessibility Conformance Reports (ACR) with any answers from ITAC-14 about product roadmaps for accessibility improvements.</v>
      </c>
      <c r="E195" s="58"/>
      <c r="F195" s="58"/>
      <c r="G195" s="58"/>
      <c r="H195" s="58"/>
      <c r="I195" s="58"/>
      <c r="J195" s="58"/>
      <c r="K195" s="58"/>
      <c r="L195" s="58"/>
      <c r="M195" s="58"/>
      <c r="N195" s="58"/>
      <c r="O195" s="58"/>
      <c r="P195" s="58"/>
      <c r="Q195" s="58"/>
      <c r="R195" s="58"/>
      <c r="S195" s="58"/>
      <c r="T195" s="58"/>
      <c r="U195" s="58"/>
      <c r="V195" s="58"/>
      <c r="W195" s="58"/>
      <c r="X195" s="58"/>
      <c r="Y195" s="58"/>
      <c r="Z195" s="58"/>
    </row>
    <row r="196" spans="1:26" ht="74.25" customHeight="1" x14ac:dyDescent="0.2">
      <c r="A196" s="261" t="s">
        <v>321</v>
      </c>
      <c r="B196" s="261" t="str">
        <f>VLOOKUP($A196,Questions!$A$3:$X$333,2,0)&amp;""</f>
        <v>Will your company agree to meet your stated accessibility standard or WCAG 2.1 AA as part of your contractual agreement for the solution?*</v>
      </c>
      <c r="C196" s="261" t="str">
        <f>VLOOKUP($A196,Questions!$A$3:$X$333,19,0)&amp;""</f>
        <v xml:space="preserve">Federal regulation requires that technology products conform to WCAG 2.1 AA. Technology platforms that do not substantially conform to this standard put schools at risk of not complying with these requirements. </v>
      </c>
      <c r="D196" s="261" t="str">
        <f>VLOOKUP($A196,Questions!$A$3:$X$333,20,0)&amp;""</f>
        <v/>
      </c>
      <c r="E196" s="58"/>
      <c r="F196" s="58"/>
      <c r="G196" s="58"/>
      <c r="H196" s="58"/>
      <c r="I196" s="58"/>
      <c r="J196" s="58"/>
      <c r="K196" s="58"/>
      <c r="L196" s="58"/>
      <c r="M196" s="58"/>
      <c r="N196" s="58"/>
      <c r="O196" s="58"/>
      <c r="P196" s="58"/>
      <c r="Q196" s="58"/>
      <c r="R196" s="58"/>
      <c r="S196" s="58"/>
      <c r="T196" s="58"/>
      <c r="U196" s="58"/>
      <c r="V196" s="58"/>
      <c r="W196" s="58"/>
      <c r="X196" s="58"/>
      <c r="Y196" s="58"/>
      <c r="Z196" s="58"/>
    </row>
    <row r="197" spans="1:26" ht="57.75" customHeight="1" x14ac:dyDescent="0.2">
      <c r="A197" s="261" t="s">
        <v>323</v>
      </c>
      <c r="B197" s="261" t="str">
        <f>VLOOKUP($A197,Questions!$A$3:$X$333,2,0)&amp;""</f>
        <v>Does the solution substantially conform to WCAG 2.1 AA?*</v>
      </c>
      <c r="C197" s="261" t="str">
        <f>VLOOKUP($A197,Questions!$A$3:$X$333,19,0)&amp;""</f>
        <v xml:space="preserve">Federal regulation requires that technology products conform to WCAG 2.1 AA. Technology platforms that do not substantially conform to this standard put schools at risk of not complying with these requirements. </v>
      </c>
      <c r="D197" s="261" t="str">
        <f>VLOOKUP($A197,Questions!$A$3:$X$333,20,0)&amp;""</f>
        <v/>
      </c>
      <c r="E197" s="58"/>
      <c r="F197" s="58"/>
      <c r="G197" s="58"/>
      <c r="H197" s="58"/>
      <c r="I197" s="58"/>
      <c r="J197" s="58"/>
      <c r="K197" s="58"/>
      <c r="L197" s="58"/>
      <c r="M197" s="58"/>
      <c r="N197" s="58"/>
      <c r="O197" s="58"/>
      <c r="P197" s="58"/>
      <c r="Q197" s="58"/>
      <c r="R197" s="58"/>
      <c r="S197" s="58"/>
      <c r="T197" s="58"/>
      <c r="U197" s="58"/>
      <c r="V197" s="58"/>
      <c r="W197" s="58"/>
      <c r="X197" s="58"/>
      <c r="Y197" s="58"/>
      <c r="Z197" s="58"/>
    </row>
    <row r="198" spans="1:26" ht="74.25" customHeight="1" x14ac:dyDescent="0.2">
      <c r="A198" s="261" t="s">
        <v>325</v>
      </c>
      <c r="B198" s="261" t="str">
        <f>VLOOKUP($A198,Questions!$A$3:$X$333,2,0)&amp;""</f>
        <v>Do you have a documented and implemented process for reporting and tracking accessibility issues?*</v>
      </c>
      <c r="C198" s="261" t="str">
        <f>VLOOKUP($A198,Questions!$A$3:$X$333,19,0)&amp;""</f>
        <v/>
      </c>
      <c r="D198" s="261" t="str">
        <f>VLOOKUP($A198,Questions!$A$3:$X$333,20,0)&amp;""</f>
        <v>What is the prioritization of accessibility issues received, and how are they tracked? Is there a regular cadence for tracking and addressing accessibility barriers?</v>
      </c>
      <c r="E198" s="58"/>
      <c r="F198" s="58"/>
      <c r="G198" s="58"/>
      <c r="H198" s="58"/>
      <c r="I198" s="58"/>
      <c r="J198" s="58"/>
      <c r="K198" s="58"/>
      <c r="L198" s="58"/>
      <c r="M198" s="58"/>
      <c r="N198" s="58"/>
      <c r="O198" s="58"/>
      <c r="P198" s="58"/>
      <c r="Q198" s="58"/>
      <c r="R198" s="58"/>
      <c r="S198" s="58"/>
      <c r="T198" s="58"/>
      <c r="U198" s="58"/>
      <c r="V198" s="58"/>
      <c r="W198" s="58"/>
      <c r="X198" s="58"/>
      <c r="Y198" s="58"/>
      <c r="Z198" s="58"/>
    </row>
    <row r="199" spans="1:26" ht="81" customHeight="1" x14ac:dyDescent="0.2">
      <c r="A199" s="261" t="s">
        <v>327</v>
      </c>
      <c r="B199" s="261" t="str">
        <f>VLOOKUP($A199,Questions!$A$3:$X$333,2,0)&amp;""</f>
        <v>Do you have documentation to support the accessibility features of your solution?</v>
      </c>
      <c r="C199" s="261" t="str">
        <f>VLOOKUP($A199,Questions!$A$3:$X$333,19,0)&amp;""</f>
        <v>Has the solution provider documented any additional information needed by users in order to create accessible products with the solution? Are there tutorials, if needed, on how assistive technology users can best use the solution (platforms tested and works best, shortcuts) etc.? In other words, are they taking care of the end users? Accessibility is more than completing checklists.</v>
      </c>
      <c r="D199" s="261" t="str">
        <f>VLOOKUP($A199,Questions!$A$3:$X$333,20,0)&amp;""</f>
        <v>If claims are made about accessibility and there is no supporting documentation on how they can be achieved, ensure that intended configurations and uses of the product in question were assessed for any accessibility documentation or claims.</v>
      </c>
      <c r="E199" s="49" t="s">
        <v>661</v>
      </c>
      <c r="F199" s="58"/>
      <c r="G199" s="58"/>
      <c r="H199" s="58"/>
      <c r="I199" s="58"/>
      <c r="J199" s="58"/>
      <c r="K199" s="58"/>
      <c r="L199" s="58"/>
      <c r="M199" s="58"/>
      <c r="N199" s="58"/>
      <c r="O199" s="58"/>
      <c r="P199" s="58"/>
      <c r="Q199" s="58"/>
      <c r="R199" s="58"/>
      <c r="S199" s="58"/>
      <c r="T199" s="58"/>
      <c r="U199" s="58"/>
      <c r="V199" s="58"/>
      <c r="W199" s="58"/>
      <c r="X199" s="58"/>
      <c r="Y199" s="58"/>
      <c r="Z199" s="58"/>
    </row>
    <row r="200" spans="1:26" ht="15.75" customHeight="1" x14ac:dyDescent="0.2">
      <c r="A200" s="261" t="s">
        <v>329</v>
      </c>
      <c r="B200" s="261" t="str">
        <f>VLOOKUP($A200,Questions!$A$3:$X$333,2,0)&amp;""</f>
        <v>Has a third-party expert conducted an audit of the most recent version of your solution?</v>
      </c>
      <c r="C200" s="261" t="str">
        <f>VLOOKUP($A200,Questions!$A$3:$X$333,19,0)&amp;""</f>
        <v xml:space="preserve">Third-party test results lend more credence to accessibility claims in documentation. It is possible that well-qualified first parties may still deliver meaningful results via a VPAT/ACR. Ensuring results for the most recent versions means purchasing decisions are not made with outdated information. </v>
      </c>
      <c r="D200" s="261" t="str">
        <f>VLOOKUP($A200,Questions!$A$3:$X$333,20,0)&amp;""</f>
        <v/>
      </c>
      <c r="E200" s="58"/>
      <c r="F200" s="58"/>
      <c r="G200" s="58"/>
      <c r="H200" s="58"/>
      <c r="I200" s="58"/>
      <c r="J200" s="58"/>
      <c r="K200" s="58"/>
      <c r="L200" s="58"/>
      <c r="M200" s="58"/>
      <c r="N200" s="58"/>
      <c r="O200" s="58"/>
      <c r="P200" s="58"/>
      <c r="Q200" s="58"/>
      <c r="R200" s="58"/>
      <c r="S200" s="58"/>
      <c r="T200" s="58"/>
      <c r="U200" s="58"/>
      <c r="V200" s="58"/>
      <c r="W200" s="58"/>
      <c r="X200" s="58"/>
      <c r="Y200" s="58"/>
      <c r="Z200" s="58"/>
    </row>
    <row r="201" spans="1:26" ht="15.75" customHeight="1" x14ac:dyDescent="0.2">
      <c r="A201" s="261" t="s">
        <v>331</v>
      </c>
      <c r="B201" s="261" t="str">
        <f>VLOOKUP($A201,Questions!$A$3:$X$333,2,0)&amp;""</f>
        <v>Do you have a documented and implemented process for verifying accessibility conformance?</v>
      </c>
      <c r="C201" s="261" t="str">
        <f>VLOOKUP($A201,Questions!$A$3:$X$333,19,0)&amp;""</f>
        <v>The goal of accessibility is ultimately usability by persons with disabilities. Expert staff and automated testing are important, but automated tools can only detect ~25% of issues so must be supplemented with additional methodologies. Best practice would include testing by people with disabilities. At minimum, some manual testing needs to be conducted in the verification process. The use of overlays or AI plugin solutions to help products "automatically conform" with accessibility guidelines is presently inadequate and should impact scores negatively.</v>
      </c>
      <c r="D201" s="261" t="str">
        <f>VLOOKUP($A201,Questions!$A$3:$X$333,20,0)&amp;""</f>
        <v/>
      </c>
      <c r="E201" s="58"/>
      <c r="F201" s="58"/>
      <c r="G201" s="58"/>
      <c r="H201" s="58"/>
      <c r="I201" s="58"/>
      <c r="J201" s="58"/>
      <c r="K201" s="58"/>
      <c r="L201" s="58"/>
      <c r="M201" s="58"/>
      <c r="N201" s="58"/>
      <c r="O201" s="58"/>
      <c r="P201" s="58"/>
      <c r="Q201" s="58"/>
      <c r="R201" s="58"/>
      <c r="S201" s="58"/>
      <c r="T201" s="58"/>
      <c r="U201" s="58"/>
      <c r="V201" s="58"/>
      <c r="W201" s="58"/>
      <c r="X201" s="58"/>
      <c r="Y201" s="58"/>
      <c r="Z201" s="58"/>
    </row>
    <row r="202" spans="1:26" ht="62.25" customHeight="1" x14ac:dyDescent="0.2">
      <c r="A202" s="261" t="s">
        <v>333</v>
      </c>
      <c r="B202" s="261" t="str">
        <f>VLOOKUP($A202,Questions!$A$3:$X$333,2,0)&amp;""</f>
        <v>Have you adopted a technical or legal standard of conformance for the solution?</v>
      </c>
      <c r="C202" s="261" t="str">
        <f>VLOOKUP($A202,Questions!$A$3:$X$333,19,0)&amp;""</f>
        <v xml:space="preserve">Knowing the standard solution providers aim for ensures aligned goals. For example, WCAG 2.0 or §508 specify accessibility standards from 2008 that may not meet present needs. WCAG 2.2 is the most current, and 2.1 AA is the most commonly cited current technical accessibility standard. </v>
      </c>
      <c r="D202" s="261" t="str">
        <f>VLOOKUP($A202,Questions!$A$3:$X$333,20,0)&amp;""</f>
        <v/>
      </c>
      <c r="E202" s="58"/>
      <c r="F202" s="58"/>
      <c r="G202" s="58"/>
      <c r="H202" s="58"/>
      <c r="I202" s="58"/>
      <c r="J202" s="58"/>
      <c r="K202" s="58"/>
      <c r="L202" s="58"/>
      <c r="M202" s="58"/>
      <c r="N202" s="58"/>
      <c r="O202" s="58"/>
      <c r="P202" s="58"/>
      <c r="Q202" s="58"/>
      <c r="R202" s="58"/>
      <c r="S202" s="58"/>
      <c r="T202" s="58"/>
      <c r="U202" s="58"/>
      <c r="V202" s="58"/>
      <c r="W202" s="58"/>
      <c r="X202" s="58"/>
      <c r="Y202" s="58"/>
      <c r="Z202" s="58"/>
    </row>
    <row r="203" spans="1:26" ht="66" customHeight="1" x14ac:dyDescent="0.2">
      <c r="A203" s="261" t="s">
        <v>335</v>
      </c>
      <c r="B203" s="261" t="str">
        <f>VLOOKUP($A203,Questions!$A$3:$X$333,2,0)&amp;""</f>
        <v>Can you provide a current, detailed accessibility roadmap with delivery timelines?</v>
      </c>
      <c r="C203" s="261" t="str">
        <f>VLOOKUP($A203,Questions!$A$3:$X$333,19,0)&amp;""</f>
        <v>If solution do not fully conform to accessibility standards, it is important that solution providers have a roadmap specifying how they will work to achieve it. A roadmap with delivery timelines is best supported by evidence of prior delivery on such timelines. Analysts can better predict time to conformance and institutions can plan accordingly.</v>
      </c>
      <c r="D203" s="261" t="str">
        <f>VLOOKUP($A203,Questions!$A$3:$X$333,20,0)&amp;""</f>
        <v>If no roadmap is available, seek additional information from the solution provider such as release notes that address accessibility and any feedback from users that address the accessibility of the solution.</v>
      </c>
      <c r="E203" s="58"/>
      <c r="F203" s="58"/>
      <c r="G203" s="58"/>
      <c r="H203" s="58"/>
      <c r="I203" s="58"/>
      <c r="J203" s="58"/>
      <c r="K203" s="58"/>
      <c r="L203" s="58"/>
      <c r="M203" s="58"/>
      <c r="N203" s="58"/>
      <c r="O203" s="58"/>
      <c r="P203" s="58"/>
      <c r="Q203" s="58"/>
      <c r="R203" s="58"/>
      <c r="S203" s="58"/>
      <c r="T203" s="58"/>
      <c r="U203" s="58"/>
      <c r="V203" s="58"/>
      <c r="W203" s="58"/>
      <c r="X203" s="58"/>
      <c r="Y203" s="58"/>
      <c r="Z203" s="58"/>
    </row>
    <row r="204" spans="1:26" ht="98.25" customHeight="1" x14ac:dyDescent="0.2">
      <c r="A204" s="261" t="s">
        <v>337</v>
      </c>
      <c r="B204" s="261" t="str">
        <f>VLOOKUP($A204,Questions!$A$3:$X$333,2,0)&amp;""</f>
        <v>Do you expect your staff to maintain a current skill set in IT accessibility?</v>
      </c>
      <c r="C204" s="261" t="str">
        <f>VLOOKUP($A204,Questions!$A$3:$X$333,19,0)&amp;""</f>
        <v>Having accessibility expertise within the staff supports the proactive development of accessible solutions. If staff lack sufficient accessibility expertise, then accessibility improvements may only be the result of the solution provider reacting to issues or reports of access barriers submitted by clients of the solution provider.</v>
      </c>
      <c r="D204" s="261" t="str">
        <f>VLOOKUP($A204,Questions!$A$3:$X$333,20,0)&amp;""</f>
        <v/>
      </c>
      <c r="E204" s="58"/>
      <c r="F204" s="58"/>
      <c r="G204" s="58"/>
      <c r="H204" s="58"/>
      <c r="I204" s="58"/>
      <c r="J204" s="58"/>
      <c r="K204" s="58"/>
      <c r="L204" s="58"/>
      <c r="M204" s="58"/>
      <c r="N204" s="58"/>
      <c r="O204" s="58"/>
      <c r="P204" s="58"/>
      <c r="Q204" s="58"/>
      <c r="R204" s="58"/>
      <c r="S204" s="58"/>
      <c r="T204" s="58"/>
      <c r="U204" s="58"/>
      <c r="V204" s="58"/>
      <c r="W204" s="58"/>
      <c r="X204" s="58"/>
      <c r="Y204" s="58"/>
      <c r="Z204" s="58"/>
    </row>
    <row r="205" spans="1:26" ht="81" customHeight="1" x14ac:dyDescent="0.2">
      <c r="A205" s="261" t="s">
        <v>339</v>
      </c>
      <c r="B205" s="261" t="str">
        <f>VLOOKUP($A205,Questions!$A$3:$X$333,2,0)&amp;""</f>
        <v>Do you have documented processes and procedures for implementing accessibility into your development lifecycle?</v>
      </c>
      <c r="C205" s="261" t="str">
        <f>VLOOKUP($A205,Questions!$A$3:$X$333,19,0)&amp;""</f>
        <v>This question is designed to understand how accessibility is included in new versions and features of solutions, particularly with solution providers that implement Agile or similar methodologies where software is updated frequently and continuously.</v>
      </c>
      <c r="D205" s="261" t="str">
        <f>VLOOKUP($A205,Questions!$A$3:$X$333,20,0)&amp;""</f>
        <v/>
      </c>
      <c r="E205" s="58"/>
      <c r="F205" s="58"/>
      <c r="G205" s="58"/>
      <c r="H205" s="58"/>
      <c r="I205" s="58"/>
      <c r="J205" s="58"/>
      <c r="K205" s="58"/>
      <c r="L205" s="58"/>
      <c r="M205" s="58"/>
      <c r="N205" s="58"/>
      <c r="O205" s="58"/>
      <c r="P205" s="58"/>
      <c r="Q205" s="58"/>
      <c r="R205" s="58"/>
      <c r="S205" s="58"/>
      <c r="T205" s="58"/>
      <c r="U205" s="58"/>
      <c r="V205" s="58"/>
      <c r="W205" s="58"/>
      <c r="X205" s="58"/>
      <c r="Y205" s="58"/>
      <c r="Z205" s="58"/>
    </row>
    <row r="206" spans="1:26" ht="89.25" customHeight="1" x14ac:dyDescent="0.2">
      <c r="A206" s="261" t="s">
        <v>341</v>
      </c>
      <c r="B206" s="261" t="str">
        <f>VLOOKUP($A206,Questions!$A$3:$X$333,2,0)&amp;""</f>
        <v>Can all functions of the application or service be performed using only the keyboard?</v>
      </c>
      <c r="C206" s="261" t="str">
        <f>VLOOKUP($A206,Questions!$A$3:$X$333,19,0)&amp;""</f>
        <v>One critical accessibility requirement is the full use of a product using only the keyboard, -no mouse or trackpad. This requirement is easy for a nontechnical or non-accessibility expert to understand and verify.</v>
      </c>
      <c r="D206" s="261" t="str">
        <f>VLOOKUP($A206,Questions!$A$3:$X$333,20,0)&amp;""</f>
        <v>To confirm keyboard-only claims, follow the how-to at Minimum Expectations for applications webpage &lt;https://go.iu.edu/minimum-expectations&gt; from Indiana University or reference WebAIM’s Keyboard Testing guidance &lt;https://webaim.org/techniques/keyboard/#testing&gt;.</v>
      </c>
      <c r="E206" s="49" t="s">
        <v>661</v>
      </c>
      <c r="F206" s="58"/>
      <c r="G206" s="58"/>
      <c r="H206" s="58"/>
      <c r="I206" s="58"/>
      <c r="J206" s="58"/>
      <c r="K206" s="58"/>
      <c r="L206" s="58"/>
      <c r="M206" s="58"/>
      <c r="N206" s="58"/>
      <c r="O206" s="58"/>
      <c r="P206" s="58"/>
      <c r="Q206" s="58"/>
      <c r="R206" s="58"/>
      <c r="S206" s="58"/>
      <c r="T206" s="58"/>
      <c r="U206" s="58"/>
      <c r="V206" s="58"/>
      <c r="W206" s="58"/>
      <c r="X206" s="58"/>
      <c r="Y206" s="58"/>
      <c r="Z206" s="58"/>
    </row>
    <row r="207" spans="1:26" ht="15.75" customHeight="1" x14ac:dyDescent="0.2">
      <c r="A207" s="261" t="s">
        <v>343</v>
      </c>
      <c r="B207" s="261" t="str">
        <f>VLOOKUP($A207,Questions!$A$3:$X$333,2,0)&amp;""</f>
        <v>Does your product rely on activating a special "accessibility mode," a "lite version," or using an alternate interface (including “overlay” or AI-based alternates)  for accessibility purposes?</v>
      </c>
      <c r="C207" s="261" t="str">
        <f>VLOOKUP($A207,Questions!$A$3:$X$333,19,0)&amp;""</f>
        <v>Third-party overlays or add-ons are not sufficient for products to conform with accessibility Standards (more information at &lt;https://overlayfactsheet.com&gt;). Lite or alternate versions for accessibility versions are typically not feature equivalent and are less maintained. Plans should be shared on how a provider intends to bridge such a gap and work toward accessibility on the primary product path.</v>
      </c>
      <c r="D207" s="261" t="str">
        <f>VLOOKUP($A207,Questions!$A$3:$X$333,20,0)&amp;""</f>
        <v/>
      </c>
      <c r="E207" s="58"/>
      <c r="F207" s="58"/>
      <c r="G207" s="58"/>
      <c r="H207" s="58"/>
      <c r="I207" s="58"/>
      <c r="J207" s="58"/>
      <c r="K207" s="58"/>
      <c r="L207" s="58"/>
      <c r="M207" s="58"/>
      <c r="N207" s="58"/>
      <c r="O207" s="58"/>
      <c r="P207" s="58"/>
      <c r="Q207" s="58"/>
      <c r="R207" s="58"/>
      <c r="S207" s="58"/>
      <c r="T207" s="58"/>
      <c r="U207" s="58"/>
      <c r="V207" s="58"/>
      <c r="W207" s="58"/>
      <c r="X207" s="58"/>
      <c r="Y207" s="58"/>
      <c r="Z207" s="58"/>
    </row>
    <row r="208" spans="1:26" ht="15.75" customHeight="1" x14ac:dyDescent="0.2">
      <c r="A208" s="18" t="str">
        <f>VLOOKUP(LEFT($A209,4),'Auto Responses'!$N$4:$O$38,2,0)&amp;""</f>
        <v xml:space="preserve"> Consulting Services</v>
      </c>
      <c r="B208" s="18"/>
      <c r="C208" s="32" t="str">
        <f>Questions!$S$2</f>
        <v>Reason for Question</v>
      </c>
      <c r="D208" s="32" t="str">
        <f>Questions!$T$2</f>
        <v>Follow-Up Inquiries/Responses</v>
      </c>
      <c r="E208" s="58"/>
      <c r="F208" s="58"/>
      <c r="G208" s="58"/>
      <c r="H208" s="58"/>
      <c r="I208" s="58"/>
      <c r="J208" s="58"/>
      <c r="K208" s="58"/>
      <c r="L208" s="58"/>
      <c r="M208" s="58"/>
      <c r="N208" s="58"/>
      <c r="O208" s="58"/>
      <c r="P208" s="58"/>
      <c r="Q208" s="58"/>
      <c r="R208" s="58"/>
      <c r="S208" s="58"/>
      <c r="T208" s="58"/>
      <c r="U208" s="58"/>
      <c r="V208" s="58"/>
      <c r="W208" s="58"/>
      <c r="X208" s="58"/>
      <c r="Y208" s="58"/>
      <c r="Z208" s="58"/>
    </row>
    <row r="209" spans="1:26" ht="15.75" customHeight="1" x14ac:dyDescent="0.2">
      <c r="A209" s="261" t="s">
        <v>345</v>
      </c>
      <c r="B209" s="261" t="str">
        <f>VLOOKUP($A209,Questions!$A$3:$X$333,2,0)&amp;""</f>
        <v>Will the consultant require access to the institution's network resources?*</v>
      </c>
      <c r="C209" s="261" t="str">
        <f>VLOOKUP($A209,Questions!$A$3:$X$333,19,0)&amp;""</f>
        <v>Consultants are often used to implement, maintain, fix, and assess technology environments. In these cases, third-party consultants have access to institutional data, and appropriate access, whether remote or onsite, must be protected during the consulting engagement.</v>
      </c>
      <c r="D209" s="261" t="str">
        <f>VLOOKUP($A209,Questions!$A$3:$X$333,20,0)&amp;""</f>
        <v>Follow-up inquiries will be institution/implementation specific.</v>
      </c>
      <c r="E209" s="58"/>
      <c r="F209" s="58"/>
      <c r="G209" s="58"/>
      <c r="H209" s="58"/>
      <c r="I209" s="58"/>
      <c r="J209" s="58"/>
      <c r="K209" s="58"/>
      <c r="L209" s="58"/>
      <c r="M209" s="58"/>
      <c r="N209" s="58"/>
      <c r="O209" s="58"/>
      <c r="P209" s="58"/>
      <c r="Q209" s="58"/>
      <c r="R209" s="58"/>
      <c r="S209" s="58"/>
      <c r="T209" s="58"/>
      <c r="U209" s="58"/>
      <c r="V209" s="58"/>
      <c r="W209" s="58"/>
      <c r="X209" s="58"/>
      <c r="Y209" s="58"/>
      <c r="Z209" s="58"/>
    </row>
    <row r="210" spans="1:26" ht="15.75" customHeight="1" x14ac:dyDescent="0.2">
      <c r="A210" s="261" t="s">
        <v>347</v>
      </c>
      <c r="B210" s="261" t="str">
        <f>VLOOKUP($A210,Questions!$A$3:$X$333,2,0)&amp;""</f>
        <v>Has the consultant received training on (sensitive, HIPAA, PCI, etc.) data handling?*</v>
      </c>
      <c r="C210" s="261" t="str">
        <f>VLOOKUP($A210,Questions!$A$3:$X$333,19,0)&amp;""</f>
        <v>Consultants are often used to implement, maintain, fix, and assess technology environments. In these cases, third-party consultants have access to institutional data, and appropriate access, whether remote or onsite, must be protected during the consulting engagement.</v>
      </c>
      <c r="D210" s="261" t="str">
        <f>VLOOKUP($A210,Questions!$A$3:$X$333,20,0)&amp;""</f>
        <v>Follow-up inquiries will be institution/implementation specific.</v>
      </c>
      <c r="E210" s="92"/>
      <c r="F210" s="58"/>
      <c r="G210" s="58"/>
      <c r="H210" s="58"/>
      <c r="I210" s="58"/>
      <c r="J210" s="58"/>
      <c r="K210" s="58"/>
      <c r="L210" s="58"/>
      <c r="M210" s="58"/>
      <c r="N210" s="58"/>
      <c r="O210" s="58"/>
      <c r="P210" s="58"/>
      <c r="Q210" s="58"/>
      <c r="R210" s="58"/>
      <c r="S210" s="58"/>
      <c r="T210" s="58"/>
      <c r="U210" s="58"/>
      <c r="V210" s="58"/>
      <c r="W210" s="58"/>
      <c r="X210" s="58"/>
      <c r="Y210" s="58"/>
      <c r="Z210" s="58"/>
    </row>
    <row r="211" spans="1:26" ht="15.75" customHeight="1" x14ac:dyDescent="0.2">
      <c r="A211" s="261" t="s">
        <v>349</v>
      </c>
      <c r="B211" s="261" t="str">
        <f>VLOOKUP($A211,Questions!$A$3:$X$333,2,0)&amp;""</f>
        <v>Is the data encrypted (at rest) while in the consultant's possession?*</v>
      </c>
      <c r="C211" s="261" t="str">
        <f>VLOOKUP($A211,Questions!$A$3:$X$333,19,0)&amp;""</f>
        <v>Consultants are often used to implement, maintain, fix, and assess technology environments. In these cases, third-party consultants have access to institutional data, and appropriate access, whether remote or onsite, must be protected during the consulting engagement.</v>
      </c>
      <c r="D211" s="261" t="str">
        <f>VLOOKUP($A211,Questions!$A$3:$X$333,20,0)&amp;""</f>
        <v>Follow-up inquiries will be institution/implementation specific.</v>
      </c>
      <c r="E211" s="58"/>
      <c r="F211" s="58"/>
      <c r="G211" s="58"/>
      <c r="H211" s="58"/>
      <c r="I211" s="58"/>
      <c r="J211" s="58"/>
      <c r="K211" s="58"/>
      <c r="L211" s="58"/>
      <c r="M211" s="58"/>
      <c r="N211" s="58"/>
      <c r="O211" s="58"/>
      <c r="P211" s="58"/>
      <c r="Q211" s="58"/>
      <c r="R211" s="58"/>
      <c r="S211" s="58"/>
      <c r="T211" s="58"/>
      <c r="U211" s="58"/>
      <c r="V211" s="58"/>
      <c r="W211" s="58"/>
      <c r="X211" s="58"/>
      <c r="Y211" s="58"/>
      <c r="Z211" s="58"/>
    </row>
    <row r="212" spans="1:26" ht="15.75" customHeight="1" x14ac:dyDescent="0.2">
      <c r="A212" s="261" t="s">
        <v>351</v>
      </c>
      <c r="B212" s="261" t="str">
        <f>VLOOKUP($A212,Questions!$A$3:$X$333,2,0)&amp;""</f>
        <v>Can access be restricted based on source IP address?*</v>
      </c>
      <c r="C212" s="261" t="str">
        <f>VLOOKUP($A212,Questions!$A$3:$X$333,19,0)&amp;""</f>
        <v>Consultants are often used to implement, maintain, fix, and assess technology environments. In these cases, third-party consultants have access to institutional data, and appropriate access, whether remote or onsite, must be protected during the consulting engagement.</v>
      </c>
      <c r="D212" s="261" t="str">
        <f>VLOOKUP($A212,Questions!$A$3:$X$333,20,0)&amp;""</f>
        <v>Follow-up inquiries will be institution/implementation specific.</v>
      </c>
      <c r="E212" s="58"/>
      <c r="F212" s="58"/>
      <c r="G212" s="58"/>
      <c r="H212" s="58"/>
      <c r="I212" s="58"/>
      <c r="J212" s="58"/>
      <c r="K212" s="58"/>
      <c r="L212" s="58"/>
      <c r="M212" s="58"/>
      <c r="N212" s="58"/>
      <c r="O212" s="58"/>
      <c r="P212" s="58"/>
      <c r="Q212" s="58"/>
      <c r="R212" s="58"/>
      <c r="S212" s="58"/>
      <c r="T212" s="58"/>
      <c r="U212" s="58"/>
      <c r="V212" s="58"/>
      <c r="W212" s="58"/>
      <c r="X212" s="58"/>
      <c r="Y212" s="58"/>
      <c r="Z212" s="58"/>
    </row>
    <row r="213" spans="1:26" ht="15.75" customHeight="1" x14ac:dyDescent="0.2">
      <c r="A213" s="261" t="s">
        <v>353</v>
      </c>
      <c r="B213" s="261" t="str">
        <f>VLOOKUP($A213,Questions!$A$3:$X$333,2,0)&amp;""</f>
        <v>Will the consulting take place on-premises?</v>
      </c>
      <c r="C213" s="261" t="str">
        <f>VLOOKUP($A213,Questions!$A$3:$X$333,19,0)&amp;""</f>
        <v>Consultants are often used to implement, maintain, fix, and assess technology environments. In these cases, third-party consultants have access to institutional data, and appropriate access, whether remote or onsite, must be protected during the consulting engagement.</v>
      </c>
      <c r="D213" s="261" t="str">
        <f>VLOOKUP($A213,Questions!$A$3:$X$333,20,0)&amp;""</f>
        <v>Follow-up inquiries will be institution/implementation specific.</v>
      </c>
      <c r="E213" s="58"/>
      <c r="F213" s="58"/>
      <c r="G213" s="58"/>
      <c r="H213" s="58"/>
      <c r="I213" s="58"/>
      <c r="J213" s="58"/>
      <c r="K213" s="58"/>
      <c r="L213" s="58"/>
      <c r="M213" s="58"/>
      <c r="N213" s="58"/>
      <c r="O213" s="58"/>
      <c r="P213" s="58"/>
      <c r="Q213" s="58"/>
      <c r="R213" s="58"/>
      <c r="S213" s="58"/>
      <c r="T213" s="58"/>
      <c r="U213" s="58"/>
      <c r="V213" s="58"/>
      <c r="W213" s="58"/>
      <c r="X213" s="58"/>
      <c r="Y213" s="58"/>
      <c r="Z213" s="58"/>
    </row>
    <row r="214" spans="1:26" ht="15.75" customHeight="1" x14ac:dyDescent="0.2">
      <c r="A214" s="261" t="s">
        <v>354</v>
      </c>
      <c r="B214" s="261" t="str">
        <f>VLOOKUP($A214,Questions!$A$3:$X$333,2,0)&amp;""</f>
        <v>Will the consultant require access to hardware in the institution's data centers?</v>
      </c>
      <c r="C214" s="261" t="str">
        <f>VLOOKUP($A214,Questions!$A$3:$X$333,19,0)&amp;""</f>
        <v>Consultants are often used to implement, maintain, fix, and assess technology environments. In these cases, third-party consultants have access to institutional data, and appropriate access, whether remote or onsite, must be protected during the consulting engagement.</v>
      </c>
      <c r="D214" s="261" t="str">
        <f>VLOOKUP($A214,Questions!$A$3:$X$333,20,0)&amp;""</f>
        <v>Follow-up inquiries will be institution/implementation specific.</v>
      </c>
      <c r="E214" s="58"/>
      <c r="F214" s="58"/>
      <c r="G214" s="58"/>
      <c r="H214" s="58"/>
      <c r="I214" s="58"/>
      <c r="J214" s="58"/>
      <c r="K214" s="58"/>
      <c r="L214" s="58"/>
      <c r="M214" s="58"/>
      <c r="N214" s="58"/>
      <c r="O214" s="58"/>
      <c r="P214" s="58"/>
      <c r="Q214" s="58"/>
      <c r="R214" s="58"/>
      <c r="S214" s="58"/>
      <c r="T214" s="58"/>
      <c r="U214" s="58"/>
      <c r="V214" s="58"/>
      <c r="W214" s="58"/>
      <c r="X214" s="58"/>
      <c r="Y214" s="58"/>
      <c r="Z214" s="58"/>
    </row>
    <row r="215" spans="1:26" ht="15.75" customHeight="1" x14ac:dyDescent="0.2">
      <c r="A215" s="261" t="s">
        <v>355</v>
      </c>
      <c r="B215" s="261" t="str">
        <f>VLOOKUP($A215,Questions!$A$3:$X$333,2,0)&amp;""</f>
        <v>Will the consultant require an account within the institution's domain (@*.edu)?</v>
      </c>
      <c r="C215" s="261" t="str">
        <f>VLOOKUP($A215,Questions!$A$3:$X$333,19,0)&amp;""</f>
        <v>Consultants are often used to implement, maintain, fix, and assess technology environments. In these cases, third-party consultants have access to institutional data, and appropriate access, whether remote or onsite, must be protected during the consulting engagement.</v>
      </c>
      <c r="D215" s="261" t="str">
        <f>VLOOKUP($A215,Questions!$A$3:$X$333,20,0)&amp;""</f>
        <v>Follow-up inquiries will be institution/implementation specific.</v>
      </c>
      <c r="E215" s="92"/>
      <c r="F215" s="58"/>
      <c r="G215" s="58"/>
      <c r="H215" s="58"/>
      <c r="I215" s="58"/>
      <c r="J215" s="58"/>
      <c r="K215" s="58"/>
      <c r="L215" s="58"/>
      <c r="M215" s="58"/>
      <c r="N215" s="58"/>
      <c r="O215" s="58"/>
      <c r="P215" s="58"/>
      <c r="Q215" s="58"/>
      <c r="R215" s="58"/>
      <c r="S215" s="58"/>
      <c r="T215" s="58"/>
      <c r="U215" s="58"/>
      <c r="V215" s="58"/>
      <c r="W215" s="58"/>
      <c r="X215" s="58"/>
      <c r="Y215" s="58"/>
      <c r="Z215" s="58"/>
    </row>
    <row r="216" spans="1:26" ht="15.75" customHeight="1" x14ac:dyDescent="0.2">
      <c r="A216" s="261" t="s">
        <v>356</v>
      </c>
      <c r="B216" s="261" t="str">
        <f>VLOOKUP($A216,Questions!$A$3:$X$333,2,0)&amp;""</f>
        <v>Will any data be transferred to the consultant's possession?</v>
      </c>
      <c r="C216" s="261" t="str">
        <f>VLOOKUP($A216,Questions!$A$3:$X$333,19,0)&amp;""</f>
        <v>Consultants are often used to implement, maintain, fix, and assess technology environments. In these cases, third-party consultants have access to institutional data, and appropriate access, whether remote or onsite, must be protected during the consulting engagement.</v>
      </c>
      <c r="D216" s="261" t="str">
        <f>VLOOKUP($A216,Questions!$A$3:$X$333,20,0)&amp;""</f>
        <v>Follow-up inquiries will be institution/implementation specific.</v>
      </c>
      <c r="E216" s="58"/>
      <c r="F216" s="58"/>
      <c r="G216" s="58"/>
      <c r="H216" s="58"/>
      <c r="I216" s="58"/>
      <c r="J216" s="58"/>
      <c r="K216" s="58"/>
      <c r="L216" s="58"/>
      <c r="M216" s="58"/>
      <c r="N216" s="58"/>
      <c r="O216" s="58"/>
      <c r="P216" s="58"/>
      <c r="Q216" s="58"/>
      <c r="R216" s="58"/>
      <c r="S216" s="58"/>
      <c r="T216" s="58"/>
      <c r="U216" s="58"/>
      <c r="V216" s="58"/>
      <c r="W216" s="58"/>
      <c r="X216" s="58"/>
      <c r="Y216" s="58"/>
      <c r="Z216" s="58"/>
    </row>
    <row r="217" spans="1:26" ht="15.75" customHeight="1" x14ac:dyDescent="0.2">
      <c r="A217" s="261" t="s">
        <v>357</v>
      </c>
      <c r="B217" s="261" t="str">
        <f>VLOOKUP($A217,Questions!$A$3:$X$333,2,0)&amp;""</f>
        <v>Will the consultant need remote access to the institution's network or systems?</v>
      </c>
      <c r="C217" s="261" t="str">
        <f>VLOOKUP($A217,Questions!$A$3:$X$333,19,0)&amp;""</f>
        <v>Consultants are often used to implement, maintain, fix, and assess technology environments. In these cases, third-party consultants have access to institutional data, and appropriate access, whether remote or onsite, must be protected during the consulting engagement.</v>
      </c>
      <c r="D217" s="261" t="str">
        <f>VLOOKUP($A217,Questions!$A$3:$X$333,20,0)&amp;""</f>
        <v>Follow-up inquiries will be institution/implementation specific.</v>
      </c>
      <c r="E217" s="58"/>
      <c r="F217" s="58"/>
      <c r="G217" s="58"/>
      <c r="H217" s="58"/>
      <c r="I217" s="58"/>
      <c r="J217" s="58"/>
      <c r="K217" s="58"/>
      <c r="L217" s="58"/>
      <c r="M217" s="58"/>
      <c r="N217" s="58"/>
      <c r="O217" s="58"/>
      <c r="P217" s="58"/>
      <c r="Q217" s="58"/>
      <c r="R217" s="58"/>
      <c r="S217" s="58"/>
      <c r="T217" s="58"/>
      <c r="U217" s="58"/>
      <c r="V217" s="58"/>
      <c r="W217" s="58"/>
      <c r="X217" s="58"/>
      <c r="Y217" s="58"/>
      <c r="Z217" s="58"/>
    </row>
    <row r="218" spans="1:26" ht="42.75" customHeight="1" x14ac:dyDescent="0.2">
      <c r="A218" s="18" t="str">
        <f>VLOOKUP(LEFT($A219,4),'Auto Responses'!$N$4:$O$38,2,0)&amp;""</f>
        <v xml:space="preserve">HIPAA Compliance </v>
      </c>
      <c r="B218" s="18"/>
      <c r="C218" s="32" t="str">
        <f>Questions!$S$2</f>
        <v>Reason for Question</v>
      </c>
      <c r="D218" s="32" t="str">
        <f>Questions!$T$2</f>
        <v>Follow-Up Inquiries/Responses</v>
      </c>
      <c r="E218" s="58"/>
      <c r="F218" s="58"/>
      <c r="G218" s="58"/>
      <c r="H218" s="58"/>
      <c r="I218" s="58"/>
      <c r="J218" s="58"/>
      <c r="K218" s="58"/>
      <c r="L218" s="58"/>
      <c r="M218" s="58"/>
      <c r="N218" s="58"/>
      <c r="O218" s="58"/>
      <c r="P218" s="58"/>
      <c r="Q218" s="58"/>
      <c r="R218" s="58"/>
      <c r="S218" s="58"/>
      <c r="T218" s="58"/>
      <c r="U218" s="58"/>
      <c r="V218" s="58"/>
      <c r="W218" s="58"/>
      <c r="X218" s="58"/>
      <c r="Y218" s="58"/>
      <c r="Z218" s="58"/>
    </row>
    <row r="219" spans="1:26" ht="53.25" customHeight="1" x14ac:dyDescent="0.2">
      <c r="A219" s="261" t="s">
        <v>358</v>
      </c>
      <c r="B219" s="261" t="str">
        <f>VLOOKUP($A219,Questions!$A$3:$X$333,2,0)&amp;""</f>
        <v>Do your workforce members receive regular training related to the Health Insurance Portability and Accountability Act (HIPAA) Privacy and Security Rules and the HITECH Act?*</v>
      </c>
      <c r="C219" s="261" t="str">
        <f>VLOOKUP($A219,Questions!$A$3:$X$333,19,0)&amp;""</f>
        <v>HIPAA</v>
      </c>
      <c r="D219" s="261" t="str">
        <f>VLOOKUP($A219,Questions!$A$3:$X$333,20,0)&amp;""</f>
        <v>Refer to HIPAA documentation or your institution's Chief HIPAA Security Officer.</v>
      </c>
      <c r="E219" s="58"/>
      <c r="F219" s="58"/>
      <c r="G219" s="58"/>
      <c r="H219" s="58"/>
      <c r="I219" s="58"/>
      <c r="J219" s="58"/>
      <c r="K219" s="58"/>
      <c r="L219" s="58"/>
      <c r="M219" s="58"/>
      <c r="N219" s="58"/>
      <c r="O219" s="58"/>
      <c r="P219" s="58"/>
      <c r="Q219" s="58"/>
      <c r="R219" s="58"/>
      <c r="S219" s="58"/>
      <c r="T219" s="58"/>
      <c r="U219" s="58"/>
      <c r="V219" s="58"/>
      <c r="W219" s="58"/>
      <c r="X219" s="58"/>
      <c r="Y219" s="58"/>
      <c r="Z219" s="58"/>
    </row>
    <row r="220" spans="1:26" ht="39.75" customHeight="1" x14ac:dyDescent="0.2">
      <c r="A220" s="261" t="s">
        <v>360</v>
      </c>
      <c r="B220" s="261" t="str">
        <f>VLOOKUP($A220,Questions!$A$3:$X$333,2,0)&amp;""</f>
        <v>Have you identified areas of risk?*</v>
      </c>
      <c r="C220" s="261" t="str">
        <f>VLOOKUP($A220,Questions!$A$3:$X$333,19,0)&amp;""</f>
        <v>HIPAA</v>
      </c>
      <c r="D220" s="261" t="str">
        <f>VLOOKUP($A220,Questions!$A$3:$X$333,20,0)&amp;""</f>
        <v>Refer to HIPAA documentation or your institution's Chief HIPAA Security Officer.</v>
      </c>
      <c r="E220" s="58"/>
      <c r="F220" s="58"/>
      <c r="G220" s="58"/>
      <c r="H220" s="58"/>
      <c r="I220" s="58"/>
      <c r="J220" s="58"/>
      <c r="K220" s="58"/>
      <c r="L220" s="58"/>
      <c r="M220" s="58"/>
      <c r="N220" s="58"/>
      <c r="O220" s="58"/>
      <c r="P220" s="58"/>
      <c r="Q220" s="58"/>
      <c r="R220" s="58"/>
      <c r="S220" s="58"/>
      <c r="T220" s="58"/>
      <c r="U220" s="58"/>
      <c r="V220" s="58"/>
      <c r="W220" s="58"/>
      <c r="X220" s="58"/>
      <c r="Y220" s="58"/>
      <c r="Z220" s="58"/>
    </row>
    <row r="221" spans="1:26" ht="40.5" customHeight="1" x14ac:dyDescent="0.2">
      <c r="A221" s="261" t="s">
        <v>361</v>
      </c>
      <c r="B221" s="261" t="str">
        <f>VLOOKUP($A221,Questions!$A$3:$X$333,2,0)&amp;""</f>
        <v>Have the relevant policies/plans been tested?*</v>
      </c>
      <c r="C221" s="261" t="str">
        <f>VLOOKUP($A221,Questions!$A$3:$X$333,19,0)&amp;""</f>
        <v>HIPAA</v>
      </c>
      <c r="D221" s="261" t="str">
        <f>VLOOKUP($A221,Questions!$A$3:$X$333,20,0)&amp;""</f>
        <v>Refer to HIPAA documentation or your institution's Chief HIPAA Security Officer.</v>
      </c>
      <c r="E221" s="92"/>
      <c r="F221" s="58"/>
      <c r="G221" s="58"/>
      <c r="H221" s="58"/>
      <c r="I221" s="58"/>
      <c r="J221" s="58"/>
      <c r="K221" s="58"/>
      <c r="L221" s="58"/>
      <c r="M221" s="58"/>
      <c r="N221" s="58"/>
      <c r="O221" s="58"/>
      <c r="P221" s="58"/>
      <c r="Q221" s="58"/>
      <c r="R221" s="58"/>
      <c r="S221" s="58"/>
      <c r="T221" s="58"/>
      <c r="U221" s="58"/>
      <c r="V221" s="58"/>
      <c r="W221" s="58"/>
      <c r="X221" s="58"/>
      <c r="Y221" s="58"/>
      <c r="Z221" s="58"/>
    </row>
    <row r="222" spans="1:26" ht="39" customHeight="1" x14ac:dyDescent="0.2">
      <c r="A222" s="261" t="s">
        <v>362</v>
      </c>
      <c r="B222" s="261" t="str">
        <f>VLOOKUP($A222,Questions!$A$3:$X$333,2,0)&amp;""</f>
        <v>Have you entered into a Business Associate Agreements with all subcontractors who may have access to protected health information (PHI)?*</v>
      </c>
      <c r="C222" s="261" t="str">
        <f>VLOOKUP($A222,Questions!$A$3:$X$333,19,0)&amp;""</f>
        <v>HIPAA</v>
      </c>
      <c r="D222" s="261" t="str">
        <f>VLOOKUP($A222,Questions!$A$3:$X$333,20,0)&amp;""</f>
        <v>Refer to HIPAA documentation or your institution's Chief HIPAA Security Officer.</v>
      </c>
      <c r="E222" s="58"/>
      <c r="F222" s="58"/>
      <c r="G222" s="58"/>
      <c r="H222" s="58"/>
      <c r="I222" s="58"/>
      <c r="J222" s="58"/>
      <c r="K222" s="58"/>
      <c r="L222" s="58"/>
      <c r="M222" s="58"/>
      <c r="N222" s="58"/>
      <c r="O222" s="58"/>
      <c r="P222" s="58"/>
      <c r="Q222" s="58"/>
      <c r="R222" s="58"/>
      <c r="S222" s="58"/>
      <c r="T222" s="58"/>
      <c r="U222" s="58"/>
      <c r="V222" s="58"/>
      <c r="W222" s="58"/>
      <c r="X222" s="58"/>
      <c r="Y222" s="58"/>
      <c r="Z222" s="58"/>
    </row>
    <row r="223" spans="1:26" ht="23.25" customHeight="1" x14ac:dyDescent="0.2">
      <c r="A223" s="261" t="s">
        <v>363</v>
      </c>
      <c r="B223" s="261" t="str">
        <f>VLOOKUP($A223,Questions!$A$3:$X$333,2,0)&amp;""</f>
        <v>Do you monitor or receive information regarding changes in HIPAA regulations?</v>
      </c>
      <c r="C223" s="261" t="str">
        <f>VLOOKUP($A223,Questions!$A$3:$X$333,19,0)&amp;""</f>
        <v>HIPAA</v>
      </c>
      <c r="D223" s="261" t="str">
        <f>VLOOKUP($A223,Questions!$A$3:$X$333,20,0)&amp;""</f>
        <v>Refer to HIPAA documentation or your institution's Chief HIPAA Security Officer.</v>
      </c>
      <c r="E223" s="58"/>
      <c r="F223" s="58"/>
      <c r="G223" s="58"/>
      <c r="H223" s="58"/>
      <c r="I223" s="58"/>
      <c r="J223" s="58"/>
      <c r="K223" s="58"/>
      <c r="L223" s="58"/>
      <c r="M223" s="58"/>
      <c r="N223" s="58"/>
      <c r="O223" s="58"/>
      <c r="P223" s="58"/>
      <c r="Q223" s="58"/>
      <c r="R223" s="58"/>
      <c r="S223" s="58"/>
      <c r="T223" s="58"/>
      <c r="U223" s="58"/>
      <c r="V223" s="58"/>
      <c r="W223" s="58"/>
      <c r="X223" s="58"/>
      <c r="Y223" s="58"/>
      <c r="Z223" s="58"/>
    </row>
    <row r="224" spans="1:26" ht="39.75" customHeight="1" x14ac:dyDescent="0.2">
      <c r="A224" s="261" t="s">
        <v>364</v>
      </c>
      <c r="B224" s="261" t="str">
        <f>VLOOKUP($A224,Questions!$A$3:$X$333,2,0)&amp;""</f>
        <v>Has your organization designated HIPAA Privacy and Security officers as required by the rules?</v>
      </c>
      <c r="C224" s="261" t="str">
        <f>VLOOKUP($A224,Questions!$A$3:$X$333,19,0)&amp;""</f>
        <v>HIPAA</v>
      </c>
      <c r="D224" s="261" t="str">
        <f>VLOOKUP($A224,Questions!$A$3:$X$333,20,0)&amp;""</f>
        <v>Refer to HIPAA documentation or your institution's Chief HIPAA Security Officer.</v>
      </c>
      <c r="E224" s="58"/>
      <c r="F224" s="58"/>
      <c r="G224" s="58"/>
      <c r="H224" s="58"/>
      <c r="I224" s="58"/>
      <c r="J224" s="58"/>
      <c r="K224" s="58"/>
      <c r="L224" s="58"/>
      <c r="M224" s="58"/>
      <c r="N224" s="58"/>
      <c r="O224" s="58"/>
      <c r="P224" s="58"/>
      <c r="Q224" s="58"/>
      <c r="R224" s="58"/>
      <c r="S224" s="58"/>
      <c r="T224" s="58"/>
      <c r="U224" s="58"/>
      <c r="V224" s="58"/>
      <c r="W224" s="58"/>
      <c r="X224" s="58"/>
      <c r="Y224" s="58"/>
      <c r="Z224" s="58"/>
    </row>
    <row r="225" spans="1:26" ht="38.25" customHeight="1" x14ac:dyDescent="0.2">
      <c r="A225" s="261" t="s">
        <v>365</v>
      </c>
      <c r="B225" s="261" t="str">
        <f>VLOOKUP($A225,Questions!$A$3:$X$333,2,0)&amp;""</f>
        <v>Do you comply with the requirements of the Health Information Technology for Economic and Clinical Health Act (HITECH)?</v>
      </c>
      <c r="C225" s="261" t="str">
        <f>VLOOKUP($A225,Questions!$A$3:$X$333,19,0)&amp;""</f>
        <v>HIPAA</v>
      </c>
      <c r="D225" s="261" t="str">
        <f>VLOOKUP($A225,Questions!$A$3:$X$333,20,0)&amp;""</f>
        <v>Refer to HIPAA documentation or your institution's Chief HIPAA Security Officer.</v>
      </c>
      <c r="E225" s="58"/>
      <c r="F225" s="58"/>
      <c r="G225" s="58"/>
      <c r="H225" s="58"/>
      <c r="I225" s="58"/>
      <c r="J225" s="58"/>
      <c r="K225" s="58"/>
      <c r="L225" s="58"/>
      <c r="M225" s="58"/>
      <c r="N225" s="58"/>
      <c r="O225" s="58"/>
      <c r="P225" s="58"/>
      <c r="Q225" s="58"/>
      <c r="R225" s="58"/>
      <c r="S225" s="58"/>
      <c r="T225" s="58"/>
      <c r="U225" s="58"/>
      <c r="V225" s="58"/>
      <c r="W225" s="58"/>
      <c r="X225" s="58"/>
      <c r="Y225" s="58"/>
      <c r="Z225" s="58"/>
    </row>
    <row r="226" spans="1:26" ht="36" customHeight="1" x14ac:dyDescent="0.2">
      <c r="A226" s="261" t="s">
        <v>366</v>
      </c>
      <c r="B226" s="261" t="str">
        <f>VLOOKUP($A226,Questions!$A$3:$X$333,2,0)&amp;""</f>
        <v>Have you conducted a risk analysis as required under the HIPAA Security Rule?</v>
      </c>
      <c r="C226" s="261" t="str">
        <f>VLOOKUP($A226,Questions!$A$3:$X$333,19,0)&amp;""</f>
        <v>HIPAA</v>
      </c>
      <c r="D226" s="261" t="str">
        <f>VLOOKUP($A226,Questions!$A$3:$X$333,20,0)&amp;""</f>
        <v>Refer to HIPAA documentation or your institution's Chief HIPAA Security Officer.</v>
      </c>
      <c r="E226" s="58"/>
      <c r="F226" s="58"/>
      <c r="G226" s="58"/>
      <c r="H226" s="58"/>
      <c r="I226" s="58"/>
      <c r="J226" s="58"/>
      <c r="K226" s="58"/>
      <c r="L226" s="58"/>
      <c r="M226" s="58"/>
      <c r="N226" s="58"/>
      <c r="O226" s="58"/>
      <c r="P226" s="58"/>
      <c r="Q226" s="58"/>
      <c r="R226" s="58"/>
      <c r="S226" s="58"/>
      <c r="T226" s="58"/>
      <c r="U226" s="58"/>
      <c r="V226" s="58"/>
      <c r="W226" s="58"/>
      <c r="X226" s="58"/>
      <c r="Y226" s="58"/>
      <c r="Z226" s="58"/>
    </row>
    <row r="227" spans="1:26" ht="15.75" customHeight="1" x14ac:dyDescent="0.2">
      <c r="A227" s="261" t="s">
        <v>367</v>
      </c>
      <c r="B227" s="261" t="str">
        <f>VLOOKUP($A227,Questions!$A$3:$X$333,2,0)&amp;""</f>
        <v>Have you taken actions to mitigate the identified risks?</v>
      </c>
      <c r="C227" s="261" t="str">
        <f>VLOOKUP($A227,Questions!$A$3:$X$333,19,0)&amp;""</f>
        <v>HIPAA</v>
      </c>
      <c r="D227" s="261" t="str">
        <f>VLOOKUP($A227,Questions!$A$3:$X$333,20,0)&amp;""</f>
        <v>Refer to HIPAA documentation or your institution's Chief HIPAA Security Officer.</v>
      </c>
      <c r="E227" s="58"/>
      <c r="F227" s="58"/>
      <c r="G227" s="58"/>
      <c r="H227" s="58"/>
      <c r="I227" s="58"/>
      <c r="J227" s="58"/>
      <c r="K227" s="58"/>
      <c r="L227" s="58"/>
      <c r="M227" s="58"/>
      <c r="N227" s="58"/>
      <c r="O227" s="58"/>
      <c r="P227" s="58"/>
      <c r="Q227" s="58"/>
      <c r="R227" s="58"/>
      <c r="S227" s="58"/>
      <c r="T227" s="58"/>
      <c r="U227" s="58"/>
      <c r="V227" s="58"/>
      <c r="W227" s="58"/>
      <c r="X227" s="58"/>
      <c r="Y227" s="58"/>
      <c r="Z227" s="58"/>
    </row>
    <row r="228" spans="1:26" ht="34.5" customHeight="1" x14ac:dyDescent="0.2">
      <c r="A228" s="261" t="s">
        <v>368</v>
      </c>
      <c r="B228" s="261" t="str">
        <f>VLOOKUP($A228,Questions!$A$3:$X$333,2,0)&amp;""</f>
        <v>Does your application require user and system administrator password changes at a frequency no greater than 90 days?</v>
      </c>
      <c r="C228" s="261" t="str">
        <f>VLOOKUP($A228,Questions!$A$3:$X$333,19,0)&amp;""</f>
        <v>HIPAA</v>
      </c>
      <c r="D228" s="261" t="str">
        <f>VLOOKUP($A228,Questions!$A$3:$X$333,20,0)&amp;""</f>
        <v>Refer to HIPAA documentation or your institution's Chief HIPAA Security Officer.</v>
      </c>
      <c r="E228" s="92"/>
      <c r="F228" s="58"/>
      <c r="G228" s="58"/>
      <c r="H228" s="58"/>
      <c r="I228" s="58"/>
      <c r="J228" s="58"/>
      <c r="K228" s="58"/>
      <c r="L228" s="58"/>
      <c r="M228" s="58"/>
      <c r="N228" s="58"/>
      <c r="O228" s="58"/>
      <c r="P228" s="58"/>
      <c r="Q228" s="58"/>
      <c r="R228" s="58"/>
      <c r="S228" s="58"/>
      <c r="T228" s="58"/>
      <c r="U228" s="58"/>
      <c r="V228" s="58"/>
      <c r="W228" s="58"/>
      <c r="X228" s="58"/>
      <c r="Y228" s="58"/>
      <c r="Z228" s="58"/>
    </row>
    <row r="229" spans="1:26" ht="52.5" customHeight="1" x14ac:dyDescent="0.2">
      <c r="A229" s="261" t="s">
        <v>369</v>
      </c>
      <c r="B229" s="261" t="str">
        <f>VLOOKUP($A229,Questions!$A$3:$X$333,2,0)&amp;""</f>
        <v>Does your application require users to set their own password after an administrator reset or on first use of the account?</v>
      </c>
      <c r="C229" s="261" t="str">
        <f>VLOOKUP($A229,Questions!$A$3:$X$333,19,0)&amp;""</f>
        <v>HIPAA</v>
      </c>
      <c r="D229" s="261" t="str">
        <f>VLOOKUP($A229,Questions!$A$3:$X$333,20,0)&amp;""</f>
        <v>Refer to HIPAA documentation or your institution's Chief HIPAA Security Officer.</v>
      </c>
      <c r="E229" s="58"/>
      <c r="F229" s="58"/>
      <c r="G229" s="58"/>
      <c r="H229" s="58"/>
      <c r="I229" s="58"/>
      <c r="J229" s="58"/>
      <c r="K229" s="58"/>
      <c r="L229" s="58"/>
      <c r="M229" s="58"/>
      <c r="N229" s="58"/>
      <c r="O229" s="58"/>
      <c r="P229" s="58"/>
      <c r="Q229" s="58"/>
      <c r="R229" s="58"/>
      <c r="S229" s="58"/>
      <c r="T229" s="58"/>
      <c r="U229" s="58"/>
      <c r="V229" s="58"/>
      <c r="W229" s="58"/>
      <c r="X229" s="58"/>
      <c r="Y229" s="58"/>
      <c r="Z229" s="58"/>
    </row>
    <row r="230" spans="1:26" ht="21" customHeight="1" x14ac:dyDescent="0.2">
      <c r="A230" s="261" t="s">
        <v>370</v>
      </c>
      <c r="B230" s="261" t="str">
        <f>VLOOKUP($A230,Questions!$A$3:$X$333,2,0)&amp;""</f>
        <v>Does your application lock out an account after a number of failed login attempts?</v>
      </c>
      <c r="C230" s="261" t="str">
        <f>VLOOKUP($A230,Questions!$A$3:$X$333,19,0)&amp;""</f>
        <v>HIPAA</v>
      </c>
      <c r="D230" s="261" t="str">
        <f>VLOOKUP($A230,Questions!$A$3:$X$333,20,0)&amp;""</f>
        <v>Refer to HIPAA documentation or your institution's Chief HIPAA Security Officer.</v>
      </c>
      <c r="E230" s="58"/>
      <c r="F230" s="58"/>
      <c r="G230" s="58"/>
      <c r="H230" s="58"/>
      <c r="I230" s="58"/>
      <c r="J230" s="58"/>
      <c r="K230" s="58"/>
      <c r="L230" s="58"/>
      <c r="M230" s="58"/>
      <c r="N230" s="58"/>
      <c r="O230" s="58"/>
      <c r="P230" s="58"/>
      <c r="Q230" s="58"/>
      <c r="R230" s="58"/>
      <c r="S230" s="58"/>
      <c r="T230" s="58"/>
      <c r="U230" s="58"/>
      <c r="V230" s="58"/>
      <c r="W230" s="58"/>
      <c r="X230" s="58"/>
      <c r="Y230" s="58"/>
      <c r="Z230" s="58"/>
    </row>
    <row r="231" spans="1:26" ht="23.25" customHeight="1" x14ac:dyDescent="0.2">
      <c r="A231" s="261" t="s">
        <v>371</v>
      </c>
      <c r="B231" s="261" t="str">
        <f>VLOOKUP($A231,Questions!$A$3:$X$333,2,0)&amp;""</f>
        <v>Does your application automatically lock or log-out an account after a period of inactivity?</v>
      </c>
      <c r="C231" s="261" t="str">
        <f>VLOOKUP($A231,Questions!$A$3:$X$333,19,0)&amp;""</f>
        <v>HIPAA</v>
      </c>
      <c r="D231" s="261" t="str">
        <f>VLOOKUP($A231,Questions!$A$3:$X$333,20,0)&amp;""</f>
        <v>Refer to HIPAA documentation or your institution's Chief HIPAA Security Officer.</v>
      </c>
      <c r="E231" s="58"/>
      <c r="F231" s="58"/>
      <c r="G231" s="58"/>
      <c r="H231" s="58"/>
      <c r="I231" s="58"/>
      <c r="J231" s="58"/>
      <c r="K231" s="58"/>
      <c r="L231" s="58"/>
      <c r="M231" s="58"/>
      <c r="N231" s="58"/>
      <c r="O231" s="58"/>
      <c r="P231" s="58"/>
      <c r="Q231" s="58"/>
      <c r="R231" s="58"/>
      <c r="S231" s="58"/>
      <c r="T231" s="58"/>
      <c r="U231" s="58"/>
      <c r="V231" s="58"/>
      <c r="W231" s="58"/>
      <c r="X231" s="58"/>
      <c r="Y231" s="58"/>
      <c r="Z231" s="58"/>
    </row>
    <row r="232" spans="1:26" ht="24.75" customHeight="1" x14ac:dyDescent="0.2">
      <c r="A232" s="261" t="s">
        <v>372</v>
      </c>
      <c r="B232" s="261" t="str">
        <f>VLOOKUP($A232,Questions!$A$3:$X$333,2,0)&amp;""</f>
        <v>Are passwords visible in plain text, whether when stored or entered, including service level accounts (i.e., database accounts, etc.)?</v>
      </c>
      <c r="C232" s="261" t="str">
        <f>VLOOKUP($A232,Questions!$A$3:$X$333,19,0)&amp;""</f>
        <v>HIPAA</v>
      </c>
      <c r="D232" s="261" t="str">
        <f>VLOOKUP($A232,Questions!$A$3:$X$333,20,0)&amp;""</f>
        <v>Refer to HIPAA documentation or your institution's Chief HIPAA Security Officer.</v>
      </c>
      <c r="E232" s="58"/>
      <c r="F232" s="58"/>
      <c r="G232" s="58"/>
      <c r="H232" s="58"/>
      <c r="I232" s="58"/>
      <c r="J232" s="58"/>
      <c r="K232" s="58"/>
      <c r="L232" s="58"/>
      <c r="M232" s="58"/>
      <c r="N232" s="58"/>
      <c r="O232" s="58"/>
      <c r="P232" s="58"/>
      <c r="Q232" s="58"/>
      <c r="R232" s="58"/>
      <c r="S232" s="58"/>
      <c r="T232" s="58"/>
      <c r="U232" s="58"/>
      <c r="V232" s="58"/>
      <c r="W232" s="58"/>
      <c r="X232" s="58"/>
      <c r="Y232" s="58"/>
      <c r="Z232" s="58"/>
    </row>
    <row r="233" spans="1:26" ht="39" customHeight="1" x14ac:dyDescent="0.2">
      <c r="A233" s="261" t="s">
        <v>373</v>
      </c>
      <c r="B233" s="261" t="str">
        <f>VLOOKUP($A233,Questions!$A$3:$X$333,2,0)&amp;""</f>
        <v>If the application is institution-hosted, can all service level and administrative account passwords be changed by the institution?</v>
      </c>
      <c r="C233" s="261" t="str">
        <f>VLOOKUP($A233,Questions!$A$3:$X$333,19,0)&amp;""</f>
        <v>HIPAA</v>
      </c>
      <c r="D233" s="261" t="str">
        <f>VLOOKUP($A233,Questions!$A$3:$X$333,20,0)&amp;""</f>
        <v>Refer to HIPAA documentation or your institution's Chief HIPAA Security Officer.</v>
      </c>
      <c r="E233" s="58"/>
      <c r="F233" s="58"/>
      <c r="G233" s="58"/>
      <c r="H233" s="58"/>
      <c r="I233" s="58"/>
      <c r="J233" s="58"/>
      <c r="K233" s="58"/>
      <c r="L233" s="58"/>
      <c r="M233" s="58"/>
      <c r="N233" s="58"/>
      <c r="O233" s="58"/>
      <c r="P233" s="58"/>
      <c r="Q233" s="58"/>
      <c r="R233" s="58"/>
      <c r="S233" s="58"/>
      <c r="T233" s="58"/>
      <c r="U233" s="58"/>
      <c r="V233" s="58"/>
      <c r="W233" s="58"/>
      <c r="X233" s="58"/>
      <c r="Y233" s="58"/>
      <c r="Z233" s="58"/>
    </row>
    <row r="234" spans="1:26" ht="23.25" customHeight="1" x14ac:dyDescent="0.2">
      <c r="A234" s="261" t="s">
        <v>374</v>
      </c>
      <c r="B234" s="261" t="str">
        <f>VLOOKUP($A234,Questions!$A$3:$X$333,2,0)&amp;""</f>
        <v>Does your application provide the ability to define user access levels?</v>
      </c>
      <c r="C234" s="261" t="str">
        <f>VLOOKUP($A234,Questions!$A$3:$X$333,19,0)&amp;""</f>
        <v>HIPAA</v>
      </c>
      <c r="D234" s="261" t="str">
        <f>VLOOKUP($A234,Questions!$A$3:$X$333,20,0)&amp;""</f>
        <v>Refer to HIPAA documentation or your institution's Chief HIPAA Security Officer.</v>
      </c>
      <c r="E234" s="58"/>
      <c r="F234" s="58"/>
      <c r="G234" s="58"/>
      <c r="H234" s="58"/>
      <c r="I234" s="58"/>
      <c r="J234" s="58"/>
      <c r="K234" s="58"/>
      <c r="L234" s="58"/>
      <c r="M234" s="58"/>
      <c r="N234" s="58"/>
      <c r="O234" s="58"/>
      <c r="P234" s="58"/>
      <c r="Q234" s="58"/>
      <c r="R234" s="58"/>
      <c r="S234" s="58"/>
      <c r="T234" s="58"/>
      <c r="U234" s="58"/>
      <c r="V234" s="58"/>
      <c r="W234" s="58"/>
      <c r="X234" s="58"/>
      <c r="Y234" s="58"/>
      <c r="Z234" s="58"/>
    </row>
    <row r="235" spans="1:26" ht="22.5" customHeight="1" x14ac:dyDescent="0.2">
      <c r="A235" s="261" t="s">
        <v>375</v>
      </c>
      <c r="B235" s="261" t="str">
        <f>VLOOKUP($A235,Questions!$A$3:$X$333,2,0)&amp;""</f>
        <v>Does your application support varying levels of access to administrative tasks defined individually per user?</v>
      </c>
      <c r="C235" s="261" t="str">
        <f>VLOOKUP($A235,Questions!$A$3:$X$333,19,0)&amp;""</f>
        <v>HIPAA</v>
      </c>
      <c r="D235" s="261" t="str">
        <f>VLOOKUP($A235,Questions!$A$3:$X$333,20,0)&amp;""</f>
        <v>Refer to HIPAA documentation or your institution's Chief HIPAA Security Officer.</v>
      </c>
      <c r="E235" s="58"/>
      <c r="F235" s="58"/>
      <c r="G235" s="58"/>
      <c r="H235" s="58"/>
      <c r="I235" s="58"/>
      <c r="J235" s="58"/>
      <c r="K235" s="58"/>
      <c r="L235" s="58"/>
      <c r="M235" s="58"/>
      <c r="N235" s="58"/>
      <c r="O235" s="58"/>
      <c r="P235" s="58"/>
      <c r="Q235" s="58"/>
      <c r="R235" s="58"/>
      <c r="S235" s="58"/>
      <c r="T235" s="58"/>
      <c r="U235" s="58"/>
      <c r="V235" s="58"/>
      <c r="W235" s="58"/>
      <c r="X235" s="58"/>
      <c r="Y235" s="58"/>
      <c r="Z235" s="58"/>
    </row>
    <row r="236" spans="1:26" ht="33" customHeight="1" x14ac:dyDescent="0.2">
      <c r="A236" s="261" t="s">
        <v>376</v>
      </c>
      <c r="B236" s="261" t="str">
        <f>VLOOKUP($A236,Questions!$A$3:$X$333,2,0)&amp;""</f>
        <v>Does your application support varying levels of access to records based on user ID?</v>
      </c>
      <c r="C236" s="261" t="str">
        <f>VLOOKUP($A236,Questions!$A$3:$X$333,19,0)&amp;""</f>
        <v>HIPAA</v>
      </c>
      <c r="D236" s="261" t="str">
        <f>VLOOKUP($A236,Questions!$A$3:$X$333,20,0)&amp;""</f>
        <v>Refer to HIPAA documentation or your institution's Chief HIPAA Security Officer.</v>
      </c>
      <c r="E236" s="49" t="s">
        <v>661</v>
      </c>
      <c r="F236" s="58"/>
      <c r="G236" s="58"/>
      <c r="H236" s="58"/>
      <c r="I236" s="58"/>
      <c r="J236" s="58"/>
      <c r="K236" s="58"/>
      <c r="L236" s="58"/>
      <c r="M236" s="58"/>
      <c r="N236" s="58"/>
      <c r="O236" s="58"/>
      <c r="P236" s="58"/>
      <c r="Q236" s="58"/>
      <c r="R236" s="58"/>
      <c r="S236" s="58"/>
      <c r="T236" s="58"/>
      <c r="U236" s="58"/>
      <c r="V236" s="58"/>
      <c r="W236" s="58"/>
      <c r="X236" s="58"/>
      <c r="Y236" s="58"/>
      <c r="Z236" s="58"/>
    </row>
    <row r="237" spans="1:26" ht="15.75" customHeight="1" x14ac:dyDescent="0.2">
      <c r="A237" s="261" t="s">
        <v>377</v>
      </c>
      <c r="B237" s="261" t="str">
        <f>VLOOKUP($A237,Questions!$A$3:$X$333,2,0)&amp;""</f>
        <v>Is there a limit to the number of groups to which a user can be assigned?</v>
      </c>
      <c r="C237" s="261" t="str">
        <f>VLOOKUP($A237,Questions!$A$3:$X$333,19,0)&amp;""</f>
        <v>HIPAA</v>
      </c>
      <c r="D237" s="261" t="str">
        <f>VLOOKUP($A237,Questions!$A$3:$X$333,20,0)&amp;""</f>
        <v>Refer to HIPAA documentation or your institution's Chief HIPAA Security Officer.</v>
      </c>
      <c r="E237" s="58"/>
      <c r="F237" s="58"/>
      <c r="G237" s="58"/>
      <c r="H237" s="58"/>
      <c r="I237" s="58"/>
      <c r="J237" s="58"/>
      <c r="K237" s="58"/>
      <c r="L237" s="58"/>
      <c r="M237" s="58"/>
      <c r="N237" s="58"/>
      <c r="O237" s="58"/>
      <c r="P237" s="58"/>
      <c r="Q237" s="58"/>
      <c r="R237" s="58"/>
      <c r="S237" s="58"/>
      <c r="T237" s="58"/>
      <c r="U237" s="58"/>
      <c r="V237" s="58"/>
      <c r="W237" s="58"/>
      <c r="X237" s="58"/>
      <c r="Y237" s="58"/>
      <c r="Z237" s="58"/>
    </row>
    <row r="238" spans="1:26" ht="36" customHeight="1" x14ac:dyDescent="0.2">
      <c r="A238" s="261" t="s">
        <v>378</v>
      </c>
      <c r="B238" s="261" t="str">
        <f>VLOOKUP($A238,Questions!$A$3:$X$333,2,0)&amp;""</f>
        <v>Do accounts used for solution provider-supplied remote support abide by the same authentication policies and access logging as the rest of the system?</v>
      </c>
      <c r="C238" s="261" t="str">
        <f>VLOOKUP($A238,Questions!$A$3:$X$333,19,0)&amp;""</f>
        <v>HIPAA</v>
      </c>
      <c r="D238" s="261" t="str">
        <f>VLOOKUP($A238,Questions!$A$3:$X$333,20,0)&amp;""</f>
        <v>Refer to HIPAA documentation or your institution's Chief HIPAA Security Officer.</v>
      </c>
      <c r="E238" s="58"/>
      <c r="F238" s="58"/>
      <c r="G238" s="58"/>
      <c r="H238" s="58"/>
      <c r="I238" s="58"/>
      <c r="J238" s="58"/>
      <c r="K238" s="58"/>
      <c r="L238" s="58"/>
      <c r="M238" s="58"/>
      <c r="N238" s="58"/>
      <c r="O238" s="58"/>
      <c r="P238" s="58"/>
      <c r="Q238" s="58"/>
      <c r="R238" s="58"/>
      <c r="S238" s="58"/>
      <c r="T238" s="58"/>
      <c r="U238" s="58"/>
      <c r="V238" s="58"/>
      <c r="W238" s="58"/>
      <c r="X238" s="58"/>
      <c r="Y238" s="58"/>
      <c r="Z238" s="58"/>
    </row>
    <row r="239" spans="1:26" ht="36.75" customHeight="1" x14ac:dyDescent="0.2">
      <c r="A239" s="261" t="s">
        <v>379</v>
      </c>
      <c r="B239" s="261" t="str">
        <f>VLOOKUP($A239,Questions!$A$3:$X$333,2,0)&amp;""</f>
        <v>Does the application log record access including specific user, date/time of access, and originating IP or device?</v>
      </c>
      <c r="C239" s="261" t="str">
        <f>VLOOKUP($A239,Questions!$A$3:$X$333,19,0)&amp;""</f>
        <v>HIPAA</v>
      </c>
      <c r="D239" s="261" t="str">
        <f>VLOOKUP($A239,Questions!$A$3:$X$333,20,0)&amp;""</f>
        <v>Refer to HIPAA documentation or your institution's Chief HIPAA Security Officer.</v>
      </c>
      <c r="E239" s="58"/>
      <c r="F239" s="58"/>
      <c r="G239" s="58"/>
      <c r="H239" s="58"/>
      <c r="I239" s="58"/>
      <c r="J239" s="58"/>
      <c r="K239" s="58"/>
      <c r="L239" s="58"/>
      <c r="M239" s="58"/>
      <c r="N239" s="58"/>
      <c r="O239" s="58"/>
      <c r="P239" s="58"/>
      <c r="Q239" s="58"/>
      <c r="R239" s="58"/>
      <c r="S239" s="58"/>
      <c r="T239" s="58"/>
      <c r="U239" s="58"/>
      <c r="V239" s="58"/>
      <c r="W239" s="58"/>
      <c r="X239" s="58"/>
      <c r="Y239" s="58"/>
      <c r="Z239" s="58"/>
    </row>
    <row r="240" spans="1:26" ht="40.5" customHeight="1" x14ac:dyDescent="0.2">
      <c r="A240" s="261" t="s">
        <v>380</v>
      </c>
      <c r="B240" s="261" t="str">
        <f>VLOOKUP($A240,Questions!$A$3:$X$333,2,0)&amp;""</f>
        <v>Does the application log administrative activity, such as user account access changes and password changes, including specific user, date/time of changes, and originating IP or device?</v>
      </c>
      <c r="C240" s="261" t="str">
        <f>VLOOKUP($A240,Questions!$A$3:$X$333,19,0)&amp;""</f>
        <v>HIPAA</v>
      </c>
      <c r="D240" s="261" t="str">
        <f>VLOOKUP($A240,Questions!$A$3:$X$333,20,0)&amp;""</f>
        <v>Refer to HIPAA documentation or your institution's Chief HIPAA Security Officer.</v>
      </c>
      <c r="E240" s="58"/>
      <c r="F240" s="58"/>
      <c r="G240" s="58"/>
      <c r="H240" s="58"/>
      <c r="I240" s="58"/>
      <c r="J240" s="58"/>
      <c r="K240" s="58"/>
      <c r="L240" s="58"/>
      <c r="M240" s="58"/>
      <c r="N240" s="58"/>
      <c r="O240" s="58"/>
      <c r="P240" s="58"/>
      <c r="Q240" s="58"/>
      <c r="R240" s="58"/>
      <c r="S240" s="58"/>
      <c r="T240" s="58"/>
      <c r="U240" s="58"/>
      <c r="V240" s="58"/>
      <c r="W240" s="58"/>
      <c r="X240" s="58"/>
      <c r="Y240" s="58"/>
      <c r="Z240" s="58"/>
    </row>
    <row r="241" spans="1:26" ht="39" customHeight="1" x14ac:dyDescent="0.2">
      <c r="A241" s="261" t="s">
        <v>381</v>
      </c>
      <c r="B241" s="261" t="str">
        <f>VLOOKUP($A241,Questions!$A$3:$X$333,2,0)&amp;""</f>
        <v>Do you retain logs for at least as long as required by HIPAA regulations?</v>
      </c>
      <c r="C241" s="261" t="str">
        <f>VLOOKUP($A241,Questions!$A$3:$X$333,19,0)&amp;""</f>
        <v>HIPAA</v>
      </c>
      <c r="D241" s="261" t="str">
        <f>VLOOKUP($A241,Questions!$A$3:$X$333,20,0)&amp;""</f>
        <v>Refer to HIPAA documentation or your institution's Chief HIPAA Security Officer.</v>
      </c>
      <c r="E241" s="58"/>
      <c r="F241" s="58"/>
      <c r="G241" s="58"/>
      <c r="H241" s="58"/>
      <c r="I241" s="58"/>
      <c r="J241" s="58"/>
      <c r="K241" s="58"/>
      <c r="L241" s="58"/>
      <c r="M241" s="58"/>
      <c r="N241" s="58"/>
      <c r="O241" s="58"/>
      <c r="P241" s="58"/>
      <c r="Q241" s="58"/>
      <c r="R241" s="58"/>
      <c r="S241" s="58"/>
      <c r="T241" s="58"/>
      <c r="U241" s="58"/>
      <c r="V241" s="58"/>
      <c r="W241" s="58"/>
      <c r="X241" s="58"/>
      <c r="Y241" s="58"/>
      <c r="Z241" s="58"/>
    </row>
    <row r="242" spans="1:26" ht="38.25" customHeight="1" x14ac:dyDescent="0.2">
      <c r="A242" s="261" t="s">
        <v>382</v>
      </c>
      <c r="B242" s="261" t="str">
        <f>VLOOKUP($A242,Questions!$A$3:$X$333,2,0)&amp;""</f>
        <v>Can the application logs be archived?</v>
      </c>
      <c r="C242" s="261" t="str">
        <f>VLOOKUP($A242,Questions!$A$3:$X$333,19,0)&amp;""</f>
        <v>HIPAA</v>
      </c>
      <c r="D242" s="261" t="str">
        <f>VLOOKUP($A242,Questions!$A$3:$X$333,20,0)&amp;""</f>
        <v>Refer to HIPAA documentation or your institution's Chief HIPAA Security Officer.</v>
      </c>
      <c r="E242" s="58"/>
      <c r="F242" s="58"/>
      <c r="G242" s="58"/>
      <c r="H242" s="58"/>
      <c r="I242" s="58"/>
      <c r="J242" s="58"/>
      <c r="K242" s="58"/>
      <c r="L242" s="58"/>
      <c r="M242" s="58"/>
      <c r="N242" s="58"/>
      <c r="O242" s="58"/>
      <c r="P242" s="58"/>
      <c r="Q242" s="58"/>
      <c r="R242" s="58"/>
      <c r="S242" s="58"/>
      <c r="T242" s="58"/>
      <c r="U242" s="58"/>
      <c r="V242" s="58"/>
      <c r="W242" s="58"/>
      <c r="X242" s="58"/>
      <c r="Y242" s="58"/>
      <c r="Z242" s="58"/>
    </row>
    <row r="243" spans="1:26" ht="28.5" customHeight="1" x14ac:dyDescent="0.2">
      <c r="A243" s="261" t="s">
        <v>383</v>
      </c>
      <c r="B243" s="261" t="str">
        <f>VLOOKUP($A243,Questions!$A$3:$X$333,2,0)&amp;""</f>
        <v>Can the application logs be saved externally?</v>
      </c>
      <c r="C243" s="261" t="str">
        <f>VLOOKUP($A243,Questions!$A$3:$X$333,19,0)&amp;""</f>
        <v>HIPAA</v>
      </c>
      <c r="D243" s="261" t="str">
        <f>VLOOKUP($A243,Questions!$A$3:$X$333,20,0)&amp;""</f>
        <v>Refer to HIPAA documentation or your institution's Chief HIPAA Security Officer.</v>
      </c>
      <c r="E243" s="58"/>
      <c r="F243" s="58"/>
      <c r="G243" s="58"/>
      <c r="H243" s="58"/>
      <c r="I243" s="58"/>
      <c r="J243" s="58"/>
      <c r="K243" s="58"/>
      <c r="L243" s="58"/>
      <c r="M243" s="58"/>
      <c r="N243" s="58"/>
      <c r="O243" s="58"/>
      <c r="P243" s="58"/>
      <c r="Q243" s="58"/>
      <c r="R243" s="58"/>
      <c r="S243" s="58"/>
      <c r="T243" s="58"/>
      <c r="U243" s="58"/>
      <c r="V243" s="58"/>
      <c r="W243" s="58"/>
      <c r="X243" s="58"/>
      <c r="Y243" s="58"/>
      <c r="Z243" s="58"/>
    </row>
    <row r="244" spans="1:26" ht="29.25" customHeight="1" x14ac:dyDescent="0.2">
      <c r="A244" s="261" t="s">
        <v>384</v>
      </c>
      <c r="B244" s="261" t="str">
        <f>VLOOKUP($A244,Questions!$A$3:$X$333,2,0)&amp;""</f>
        <v>Do you have a disaster recovery plan and emergency mode operation plan?</v>
      </c>
      <c r="C244" s="261" t="str">
        <f>VLOOKUP($A244,Questions!$A$3:$X$333,19,0)&amp;""</f>
        <v>HIPAA</v>
      </c>
      <c r="D244" s="261" t="str">
        <f>VLOOKUP($A244,Questions!$A$3:$X$333,20,0)&amp;""</f>
        <v>Refer to HIPAA documentation or your institution's Chief HIPAA Security Officer.</v>
      </c>
      <c r="E244" s="58"/>
      <c r="F244" s="58"/>
      <c r="G244" s="58"/>
      <c r="H244" s="58"/>
      <c r="I244" s="58"/>
      <c r="J244" s="58"/>
      <c r="K244" s="58"/>
      <c r="L244" s="58"/>
      <c r="M244" s="58"/>
      <c r="N244" s="58"/>
      <c r="O244" s="58"/>
      <c r="P244" s="58"/>
      <c r="Q244" s="58"/>
      <c r="R244" s="58"/>
      <c r="S244" s="58"/>
      <c r="T244" s="58"/>
      <c r="U244" s="58"/>
      <c r="V244" s="58"/>
      <c r="W244" s="58"/>
      <c r="X244" s="58"/>
      <c r="Y244" s="58"/>
      <c r="Z244" s="58"/>
    </row>
    <row r="245" spans="1:26" ht="26.25" customHeight="1" x14ac:dyDescent="0.2">
      <c r="A245" s="261" t="s">
        <v>385</v>
      </c>
      <c r="B245" s="261" t="str">
        <f>VLOOKUP($A245,Questions!$A$3:$X$333,2,0)&amp;""</f>
        <v>Can you provide a HIPAA compliance attestation document?</v>
      </c>
      <c r="C245" s="261" t="str">
        <f>VLOOKUP($A245,Questions!$A$3:$X$333,19,0)&amp;""</f>
        <v>HIPAA</v>
      </c>
      <c r="D245" s="261" t="str">
        <f>VLOOKUP($A245,Questions!$A$3:$X$333,20,0)&amp;""</f>
        <v>Refer to HIPAA documentation or your institution's Chief HIPAA Security Officer.</v>
      </c>
      <c r="E245" s="58"/>
      <c r="F245" s="58"/>
      <c r="G245" s="58"/>
      <c r="H245" s="58"/>
      <c r="I245" s="58"/>
      <c r="J245" s="58"/>
      <c r="K245" s="58"/>
      <c r="L245" s="58"/>
      <c r="M245" s="58"/>
      <c r="N245" s="58"/>
      <c r="O245" s="58"/>
      <c r="P245" s="58"/>
      <c r="Q245" s="58"/>
      <c r="R245" s="58"/>
      <c r="S245" s="58"/>
      <c r="T245" s="58"/>
      <c r="U245" s="58"/>
      <c r="V245" s="58"/>
      <c r="W245" s="58"/>
      <c r="X245" s="58"/>
      <c r="Y245" s="58"/>
      <c r="Z245" s="58"/>
    </row>
    <row r="246" spans="1:26" ht="36.75" customHeight="1" x14ac:dyDescent="0.2">
      <c r="A246" s="261" t="s">
        <v>386</v>
      </c>
      <c r="B246" s="261" t="str">
        <f>VLOOKUP($A246,Questions!$A$3:$X$333,2,0)&amp;""</f>
        <v>Are you willing to enter into a Business Associate Agreement (BAA)?</v>
      </c>
      <c r="C246" s="261" t="str">
        <f>VLOOKUP($A246,Questions!$A$3:$X$333,19,0)&amp;""</f>
        <v>HIPAA</v>
      </c>
      <c r="D246" s="261" t="str">
        <f>VLOOKUP($A246,Questions!$A$3:$X$333,20,0)&amp;""</f>
        <v>Refer to HIPAA documentation or your institution's Chief HIPAA Security Officer.</v>
      </c>
      <c r="E246" s="58"/>
      <c r="F246" s="58"/>
      <c r="G246" s="58"/>
      <c r="H246" s="58"/>
      <c r="I246" s="58"/>
      <c r="J246" s="58"/>
      <c r="K246" s="58"/>
      <c r="L246" s="58"/>
      <c r="M246" s="58"/>
      <c r="N246" s="58"/>
      <c r="O246" s="58"/>
      <c r="P246" s="58"/>
      <c r="Q246" s="58"/>
      <c r="R246" s="58"/>
      <c r="S246" s="58"/>
      <c r="T246" s="58"/>
      <c r="U246" s="58"/>
      <c r="V246" s="58"/>
      <c r="W246" s="58"/>
      <c r="X246" s="58"/>
      <c r="Y246" s="58"/>
      <c r="Z246" s="58"/>
    </row>
    <row r="247" spans="1:26" ht="22.5" customHeight="1" x14ac:dyDescent="0.2">
      <c r="A247" s="261" t="s">
        <v>387</v>
      </c>
      <c r="B247" s="261" t="str">
        <f>VLOOKUP($A247,Questions!$A$3:$X$333,2,0)&amp;""</f>
        <v>Do your data backup and retention policies and practices meet HIPAA requirements?</v>
      </c>
      <c r="C247" s="261" t="str">
        <f>VLOOKUP($A247,Questions!$A$3:$X$333,19,0)&amp;""</f>
        <v>HIPAA</v>
      </c>
      <c r="D247" s="261" t="str">
        <f>VLOOKUP($A247,Questions!$A$3:$X$333,20,0)&amp;""</f>
        <v>Refer to HIPAA documentation or your institution's Chief HIPAA Security Officer.</v>
      </c>
      <c r="E247" s="58"/>
      <c r="F247" s="58"/>
      <c r="G247" s="58"/>
      <c r="H247" s="58"/>
      <c r="I247" s="58"/>
      <c r="J247" s="58"/>
      <c r="K247" s="58"/>
      <c r="L247" s="58"/>
      <c r="M247" s="58"/>
      <c r="N247" s="58"/>
      <c r="O247" s="58"/>
      <c r="P247" s="58"/>
      <c r="Q247" s="58"/>
      <c r="R247" s="58"/>
      <c r="S247" s="58"/>
      <c r="T247" s="58"/>
      <c r="U247" s="58"/>
      <c r="V247" s="58"/>
      <c r="W247" s="58"/>
      <c r="X247" s="58"/>
      <c r="Y247" s="58"/>
      <c r="Z247" s="58"/>
    </row>
    <row r="248" spans="1:26" ht="24.75" customHeight="1" x14ac:dyDescent="0.2">
      <c r="A248" s="18" t="str">
        <f>VLOOKUP(LEFT($A249,4),'Auto Responses'!$N$4:$O$38,2,0)&amp;""</f>
        <v xml:space="preserve"> Payment Card Industry Data Security Standard (PCI DSS)</v>
      </c>
      <c r="B248" s="18"/>
      <c r="C248" s="32" t="str">
        <f>Questions!$S$2</f>
        <v>Reason for Question</v>
      </c>
      <c r="D248" s="32" t="str">
        <f>Questions!$T$2</f>
        <v>Follow-Up Inquiries/Responses</v>
      </c>
      <c r="E248" s="58"/>
      <c r="F248" s="58"/>
      <c r="G248" s="58"/>
      <c r="H248" s="58"/>
      <c r="I248" s="58"/>
      <c r="J248" s="58"/>
      <c r="K248" s="58"/>
      <c r="L248" s="58"/>
      <c r="M248" s="58"/>
      <c r="N248" s="58"/>
      <c r="O248" s="58"/>
      <c r="P248" s="58"/>
      <c r="Q248" s="58"/>
      <c r="R248" s="58"/>
      <c r="S248" s="58"/>
      <c r="T248" s="58"/>
      <c r="U248" s="58"/>
      <c r="V248" s="58"/>
      <c r="W248" s="58"/>
      <c r="X248" s="58"/>
      <c r="Y248" s="58"/>
      <c r="Z248" s="58"/>
    </row>
    <row r="249" spans="1:26" ht="51" customHeight="1" x14ac:dyDescent="0.2">
      <c r="A249" s="261" t="s">
        <v>388</v>
      </c>
      <c r="B249" s="261" t="str">
        <f>VLOOKUP($A249,Questions!$A$3:$X$333,2,0)&amp;""</f>
        <v>Do you have a current, executed within the past year, Attestation of Compliance (AoC) or Report on Compliance (RoC)?*</v>
      </c>
      <c r="C249" s="261" t="str">
        <f>VLOOKUP($A249,Questions!$A$3:$X$333,19,0)&amp;""</f>
        <v>PCI DSS</v>
      </c>
      <c r="D249" s="261" t="str">
        <f>VLOOKUP($A249,Questions!$A$3:$X$333,20,0)&amp;""</f>
        <v>Refer to PCI DSS documentation or your institution's treasurer's office.</v>
      </c>
      <c r="E249" s="49" t="s">
        <v>661</v>
      </c>
      <c r="F249" s="58"/>
      <c r="G249" s="58"/>
      <c r="H249" s="58"/>
      <c r="I249" s="58"/>
      <c r="J249" s="58"/>
      <c r="K249" s="58"/>
      <c r="L249" s="58"/>
      <c r="M249" s="58"/>
      <c r="N249" s="58"/>
      <c r="O249" s="58"/>
      <c r="P249" s="58"/>
      <c r="Q249" s="58"/>
      <c r="R249" s="58"/>
      <c r="S249" s="58"/>
      <c r="T249" s="58"/>
      <c r="U249" s="58"/>
      <c r="V249" s="58"/>
      <c r="W249" s="58"/>
      <c r="X249" s="58"/>
      <c r="Y249" s="58"/>
      <c r="Z249" s="58"/>
    </row>
    <row r="250" spans="1:26" ht="15.75" customHeight="1" x14ac:dyDescent="0.2">
      <c r="A250" s="261" t="s">
        <v>390</v>
      </c>
      <c r="B250" s="261" t="str">
        <f>VLOOKUP($A250,Questions!$A$3:$X$333,2,0)&amp;""</f>
        <v>Is the application listed as an approved Payment Application Data Security Standard (PA-DSS) application?*</v>
      </c>
      <c r="C250" s="261" t="str">
        <f>VLOOKUP($A250,Questions!$A$3:$X$333,19,0)&amp;""</f>
        <v>PCI DSS</v>
      </c>
      <c r="D250" s="261" t="str">
        <f>VLOOKUP($A250,Questions!$A$3:$X$333,20,0)&amp;""</f>
        <v>Refer to PCI DSS documentation or your institution's treasurer's office.</v>
      </c>
      <c r="E250" s="58"/>
      <c r="F250" s="58"/>
      <c r="G250" s="58"/>
      <c r="H250" s="58"/>
      <c r="I250" s="58"/>
      <c r="J250" s="58"/>
      <c r="K250" s="58"/>
      <c r="L250" s="58"/>
      <c r="M250" s="58"/>
      <c r="N250" s="58"/>
      <c r="O250" s="58"/>
      <c r="P250" s="58"/>
      <c r="Q250" s="58"/>
      <c r="R250" s="58"/>
      <c r="S250" s="58"/>
      <c r="T250" s="58"/>
      <c r="U250" s="58"/>
      <c r="V250" s="58"/>
      <c r="W250" s="58"/>
      <c r="X250" s="58"/>
      <c r="Y250" s="58"/>
      <c r="Z250" s="58"/>
    </row>
    <row r="251" spans="1:26" ht="68.25" customHeight="1" x14ac:dyDescent="0.2">
      <c r="A251" s="261" t="s">
        <v>391</v>
      </c>
      <c r="B251" s="261" t="str">
        <f>VLOOKUP($A251,Questions!$A$3:$X$333,2,0)&amp;""</f>
        <v>Does the system or solutions use a third party to collect, store, process, or transmit cardholder (payment/credit/debt card) data?*</v>
      </c>
      <c r="C251" s="261" t="str">
        <f>VLOOKUP($A251,Questions!$A$3:$X$333,19,0)&amp;""</f>
        <v>PCI DSS</v>
      </c>
      <c r="D251" s="261" t="str">
        <f>VLOOKUP($A251,Questions!$A$3:$X$333,20,0)&amp;""</f>
        <v>Refer to PCI DSS documentation or your institution's treasurer's office.</v>
      </c>
      <c r="E251" s="58"/>
      <c r="F251" s="58"/>
      <c r="G251" s="58"/>
      <c r="H251" s="58"/>
      <c r="I251" s="58"/>
      <c r="J251" s="58"/>
      <c r="K251" s="58"/>
      <c r="L251" s="58"/>
      <c r="M251" s="58"/>
      <c r="N251" s="58"/>
      <c r="O251" s="58"/>
      <c r="P251" s="58"/>
      <c r="Q251" s="58"/>
      <c r="R251" s="58"/>
      <c r="S251" s="58"/>
      <c r="T251" s="58"/>
      <c r="U251" s="58"/>
      <c r="V251" s="58"/>
      <c r="W251" s="58"/>
      <c r="X251" s="58"/>
      <c r="Y251" s="58"/>
      <c r="Z251" s="58"/>
    </row>
    <row r="252" spans="1:26" ht="71.25" customHeight="1" x14ac:dyDescent="0.2">
      <c r="A252" s="261" t="s">
        <v>392</v>
      </c>
      <c r="B252" s="261" t="str">
        <f>VLOOKUP($A252,Questions!$A$3:$X$333,2,0)&amp;""</f>
        <v>Do your systems or solutions store, process, or transmit cardholder (payment/credit/debt card) data?</v>
      </c>
      <c r="C252" s="261" t="str">
        <f>VLOOKUP($A252,Questions!$A$3:$X$333,19,0)&amp;""</f>
        <v>PCI DSS</v>
      </c>
      <c r="D252" s="261" t="str">
        <f>VLOOKUP($A252,Questions!$A$3:$X$333,20,0)&amp;""</f>
        <v>Refer to PCI DSS documentation or your institution's treasurer's office.</v>
      </c>
      <c r="E252" s="58"/>
      <c r="F252" s="58"/>
      <c r="G252" s="58"/>
      <c r="H252" s="58"/>
      <c r="I252" s="58"/>
      <c r="J252" s="58"/>
      <c r="K252" s="58"/>
      <c r="L252" s="58"/>
      <c r="M252" s="58"/>
      <c r="N252" s="58"/>
      <c r="O252" s="58"/>
      <c r="P252" s="58"/>
      <c r="Q252" s="58"/>
      <c r="R252" s="58"/>
      <c r="S252" s="58"/>
      <c r="T252" s="58"/>
      <c r="U252" s="58"/>
      <c r="V252" s="58"/>
      <c r="W252" s="58"/>
      <c r="X252" s="58"/>
      <c r="Y252" s="58"/>
      <c r="Z252" s="58"/>
    </row>
    <row r="253" spans="1:26" ht="68.25" customHeight="1" x14ac:dyDescent="0.2">
      <c r="A253" s="261" t="s">
        <v>393</v>
      </c>
      <c r="B253" s="261" t="str">
        <f>VLOOKUP($A253,Questions!$A$3:$X$333,2,0)&amp;""</f>
        <v>Are you compliant with the Payment Card Industry Data Security Standard (PCI DSS)?</v>
      </c>
      <c r="C253" s="261" t="str">
        <f>VLOOKUP($A253,Questions!$A$3:$X$333,19,0)&amp;""</f>
        <v>PCI DSS</v>
      </c>
      <c r="D253" s="261" t="str">
        <f>VLOOKUP($A253,Questions!$A$3:$X$333,20,0)&amp;""</f>
        <v>Refer to PCI DSS documentation or your institution's treasurer's office.</v>
      </c>
      <c r="E253" s="58"/>
      <c r="F253" s="58"/>
      <c r="G253" s="58"/>
      <c r="H253" s="58"/>
      <c r="I253" s="58"/>
      <c r="J253" s="58"/>
      <c r="K253" s="58"/>
      <c r="L253" s="58"/>
      <c r="M253" s="58"/>
      <c r="N253" s="58"/>
      <c r="O253" s="58"/>
      <c r="P253" s="58"/>
      <c r="Q253" s="58"/>
      <c r="R253" s="58"/>
      <c r="S253" s="58"/>
      <c r="T253" s="58"/>
      <c r="U253" s="58"/>
      <c r="V253" s="58"/>
      <c r="W253" s="58"/>
      <c r="X253" s="58"/>
      <c r="Y253" s="58"/>
      <c r="Z253" s="58"/>
    </row>
    <row r="254" spans="1:26" ht="76.5" customHeight="1" x14ac:dyDescent="0.2">
      <c r="A254" s="261" t="s">
        <v>394</v>
      </c>
      <c r="B254" s="261" t="str">
        <f>VLOOKUP($A254,Questions!$A$3:$X$333,2,0)&amp;""</f>
        <v>Are you classified as a service provider?</v>
      </c>
      <c r="C254" s="261" t="str">
        <f>VLOOKUP($A254,Questions!$A$3:$X$333,19,0)&amp;""</f>
        <v>PCI DSS</v>
      </c>
      <c r="D254" s="261" t="str">
        <f>VLOOKUP($A254,Questions!$A$3:$X$333,20,0)&amp;""</f>
        <v>Refer to PCI DSS documentation or your institution's treasurer's office.</v>
      </c>
      <c r="E254" s="58"/>
      <c r="F254" s="58"/>
      <c r="G254" s="58"/>
      <c r="H254" s="58"/>
      <c r="I254" s="58"/>
      <c r="J254" s="58"/>
      <c r="K254" s="58"/>
      <c r="L254" s="58"/>
      <c r="M254" s="58"/>
      <c r="N254" s="58"/>
      <c r="O254" s="58"/>
      <c r="P254" s="58"/>
      <c r="Q254" s="58"/>
      <c r="R254" s="58"/>
      <c r="S254" s="58"/>
      <c r="T254" s="58"/>
      <c r="U254" s="58"/>
      <c r="V254" s="58"/>
      <c r="W254" s="58"/>
      <c r="X254" s="58"/>
      <c r="Y254" s="58"/>
      <c r="Z254" s="58"/>
    </row>
    <row r="255" spans="1:26" ht="81" customHeight="1" x14ac:dyDescent="0.2">
      <c r="A255" s="261" t="s">
        <v>395</v>
      </c>
      <c r="B255" s="261" t="str">
        <f>VLOOKUP($A255,Questions!$A$3:$X$333,2,0)&amp;""</f>
        <v>Are you on the list of Visa approved service providers?</v>
      </c>
      <c r="C255" s="261" t="str">
        <f>VLOOKUP($A255,Questions!$A$3:$X$333,19,0)&amp;""</f>
        <v>PCI DSS</v>
      </c>
      <c r="D255" s="261" t="str">
        <f>VLOOKUP($A255,Questions!$A$3:$X$333,20,0)&amp;""</f>
        <v>Refer to PCI DSS documentation or your institution's treasurer's office.</v>
      </c>
      <c r="E255" s="58"/>
      <c r="F255" s="58"/>
      <c r="G255" s="58"/>
      <c r="H255" s="58"/>
      <c r="I255" s="58"/>
      <c r="J255" s="58"/>
      <c r="K255" s="58"/>
      <c r="L255" s="58"/>
      <c r="M255" s="58"/>
      <c r="N255" s="58"/>
      <c r="O255" s="58"/>
      <c r="P255" s="58"/>
      <c r="Q255" s="58"/>
      <c r="R255" s="58"/>
      <c r="S255" s="58"/>
      <c r="T255" s="58"/>
      <c r="U255" s="58"/>
      <c r="V255" s="58"/>
      <c r="W255" s="58"/>
      <c r="X255" s="58"/>
      <c r="Y255" s="58"/>
      <c r="Z255" s="58"/>
    </row>
    <row r="256" spans="1:26" ht="38.25" customHeight="1" x14ac:dyDescent="0.2">
      <c r="A256" s="261" t="s">
        <v>396</v>
      </c>
      <c r="B256" s="261" t="str">
        <f>VLOOKUP($A256,Questions!$A$3:$X$333,2,0)&amp;""</f>
        <v>Are you classified as a merchant? If so, what level (1, 2, 3, 4)?</v>
      </c>
      <c r="C256" s="261" t="str">
        <f>VLOOKUP($A256,Questions!$A$3:$X$333,19,0)&amp;""</f>
        <v>PCI DSS</v>
      </c>
      <c r="D256" s="261" t="str">
        <f>VLOOKUP($A256,Questions!$A$3:$X$333,20,0)&amp;""</f>
        <v>Refer to PCI DSS documentation or your institution's treasurer's office.</v>
      </c>
      <c r="E256" s="58"/>
      <c r="F256" s="58"/>
      <c r="G256" s="58"/>
      <c r="H256" s="58"/>
      <c r="I256" s="58"/>
      <c r="J256" s="58"/>
      <c r="K256" s="58"/>
      <c r="L256" s="58"/>
      <c r="M256" s="58"/>
      <c r="N256" s="58"/>
      <c r="O256" s="58"/>
      <c r="P256" s="58"/>
      <c r="Q256" s="58"/>
      <c r="R256" s="58"/>
      <c r="S256" s="58"/>
      <c r="T256" s="58"/>
      <c r="U256" s="58"/>
      <c r="V256" s="58"/>
      <c r="W256" s="58"/>
      <c r="X256" s="58"/>
      <c r="Y256" s="58"/>
      <c r="Z256" s="58"/>
    </row>
    <row r="257" spans="1:26" ht="61.5" customHeight="1" x14ac:dyDescent="0.2">
      <c r="A257" s="261" t="s">
        <v>397</v>
      </c>
      <c r="B257" s="261" t="str">
        <f>VLOOKUP($A257,Questions!$A$3:$X$333,2,0)&amp;""</f>
        <v>Describe the architecture employed by the system to verify and authorize credit card transactions.</v>
      </c>
      <c r="C257" s="261" t="str">
        <f>VLOOKUP($A257,Questions!$A$3:$X$333,19,0)&amp;""</f>
        <v>PCI DSS</v>
      </c>
      <c r="D257" s="261" t="str">
        <f>VLOOKUP($A257,Questions!$A$3:$X$333,20,0)&amp;""</f>
        <v>Refer to PCI DSS documentation or your institution's treasurer's office.</v>
      </c>
      <c r="E257" s="58"/>
      <c r="F257" s="58"/>
      <c r="G257" s="58"/>
      <c r="H257" s="58"/>
      <c r="I257" s="58"/>
      <c r="J257" s="58"/>
      <c r="K257" s="58"/>
      <c r="L257" s="58"/>
      <c r="M257" s="58"/>
      <c r="N257" s="58"/>
      <c r="O257" s="58"/>
      <c r="P257" s="58"/>
      <c r="Q257" s="58"/>
      <c r="R257" s="58"/>
      <c r="S257" s="58"/>
      <c r="T257" s="58"/>
      <c r="U257" s="58"/>
      <c r="V257" s="58"/>
      <c r="W257" s="58"/>
      <c r="X257" s="58"/>
      <c r="Y257" s="58"/>
      <c r="Z257" s="58"/>
    </row>
    <row r="258" spans="1:26" ht="54" customHeight="1" x14ac:dyDescent="0.2">
      <c r="A258" s="261" t="s">
        <v>398</v>
      </c>
      <c r="B258" s="261" t="str">
        <f>VLOOKUP($A258,Questions!$A$3:$X$333,2,0)&amp;""</f>
        <v>What payment processors/gateways does the system support?</v>
      </c>
      <c r="C258" s="261" t="str">
        <f>VLOOKUP($A258,Questions!$A$3:$X$333,19,0)&amp;""</f>
        <v>PCI DSS</v>
      </c>
      <c r="D258" s="261" t="str">
        <f>VLOOKUP($A258,Questions!$A$3:$X$333,20,0)&amp;""</f>
        <v>Refer to PCI DSS documentation or your institution's treasurer's office.</v>
      </c>
      <c r="E258" s="92"/>
      <c r="F258" s="58"/>
      <c r="G258" s="58"/>
      <c r="H258" s="58"/>
      <c r="I258" s="58"/>
      <c r="J258" s="58"/>
      <c r="K258" s="58"/>
      <c r="L258" s="58"/>
      <c r="M258" s="58"/>
      <c r="N258" s="58"/>
      <c r="O258" s="58"/>
      <c r="P258" s="58"/>
      <c r="Q258" s="58"/>
      <c r="R258" s="58"/>
      <c r="S258" s="58"/>
      <c r="T258" s="58"/>
      <c r="U258" s="58"/>
      <c r="V258" s="58"/>
      <c r="W258" s="58"/>
      <c r="X258" s="58"/>
      <c r="Y258" s="58"/>
      <c r="Z258" s="58"/>
    </row>
    <row r="259" spans="1:26" ht="15.75" customHeight="1" x14ac:dyDescent="0.2">
      <c r="A259" s="261" t="s">
        <v>399</v>
      </c>
      <c r="B259" s="261" t="str">
        <f>VLOOKUP($A259,Questions!$A$3:$X$333,2,0)&amp;""</f>
        <v>Can the application be installed in a PCI DSS–compliant manner?</v>
      </c>
      <c r="C259" s="261" t="str">
        <f>VLOOKUP($A259,Questions!$A$3:$X$333,19,0)&amp;""</f>
        <v>PCI DSS</v>
      </c>
      <c r="D259" s="261" t="str">
        <f>VLOOKUP($A259,Questions!$A$3:$X$333,20,0)&amp;""</f>
        <v>Refer to PCI DSS documentation or your institution's treasurer's office.</v>
      </c>
      <c r="E259" s="92"/>
      <c r="F259" s="58"/>
      <c r="G259" s="58"/>
      <c r="H259" s="58"/>
      <c r="I259" s="58"/>
      <c r="J259" s="58"/>
      <c r="K259" s="58"/>
      <c r="L259" s="58"/>
      <c r="M259" s="58"/>
      <c r="N259" s="58"/>
      <c r="O259" s="58"/>
      <c r="P259" s="58"/>
      <c r="Q259" s="58"/>
      <c r="R259" s="58"/>
      <c r="S259" s="58"/>
      <c r="T259" s="58"/>
      <c r="U259" s="58"/>
      <c r="V259" s="58"/>
      <c r="W259" s="58"/>
      <c r="X259" s="58"/>
      <c r="Y259" s="58"/>
      <c r="Z259" s="58"/>
    </row>
    <row r="260" spans="1:26" ht="60.75" customHeight="1" x14ac:dyDescent="0.2">
      <c r="A260" s="261" t="s">
        <v>400</v>
      </c>
      <c r="B260" s="261" t="str">
        <f>VLOOKUP($A260,Questions!$A$3:$X$333,2,0)&amp;""</f>
        <v>Include documentation describing the system's abilities to comply with the PCI DSS and any features or capabilities of the system that must be added or changed in order to operate in compliance with the standards.</v>
      </c>
      <c r="C260" s="261" t="str">
        <f>VLOOKUP($A260,Questions!$A$3:$X$333,19,0)&amp;""</f>
        <v>PCI DSS</v>
      </c>
      <c r="D260" s="261" t="str">
        <f>VLOOKUP($A260,Questions!$A$3:$X$333,20,0)&amp;""</f>
        <v>Refer to PCI DSS documentation or your institution's treasurer's office.</v>
      </c>
      <c r="E260" s="49" t="s">
        <v>661</v>
      </c>
      <c r="F260" s="58"/>
      <c r="G260" s="58"/>
      <c r="H260" s="58"/>
      <c r="I260" s="58"/>
      <c r="J260" s="58"/>
      <c r="K260" s="58"/>
      <c r="L260" s="58"/>
      <c r="M260" s="58"/>
      <c r="N260" s="58"/>
      <c r="O260" s="58"/>
      <c r="P260" s="58"/>
      <c r="Q260" s="58"/>
      <c r="R260" s="58"/>
      <c r="S260" s="58"/>
      <c r="T260" s="58"/>
      <c r="U260" s="58"/>
      <c r="V260" s="58"/>
      <c r="W260" s="58"/>
      <c r="X260" s="58"/>
      <c r="Y260" s="58"/>
      <c r="Z260" s="58"/>
    </row>
    <row r="261" spans="1:26" ht="15.75" customHeight="1" x14ac:dyDescent="0.2">
      <c r="A261" s="18" t="str">
        <f>VLOOKUP(LEFT($A262,4),'Auto Responses'!$N$4:$O$38,2,0)&amp;""</f>
        <v xml:space="preserve"> On-Premises Data Solutions</v>
      </c>
      <c r="B261" s="18"/>
      <c r="C261" s="32" t="str">
        <f>Questions!$S$2</f>
        <v>Reason for Question</v>
      </c>
      <c r="D261" s="32" t="str">
        <f>Questions!$T$2</f>
        <v>Follow-Up Inquiries/Responses</v>
      </c>
      <c r="E261" s="58"/>
      <c r="F261" s="58"/>
      <c r="G261" s="58"/>
      <c r="H261" s="58"/>
      <c r="I261" s="58"/>
      <c r="J261" s="58"/>
      <c r="K261" s="58"/>
      <c r="L261" s="58"/>
      <c r="M261" s="58"/>
      <c r="N261" s="58"/>
      <c r="O261" s="58"/>
      <c r="P261" s="58"/>
      <c r="Q261" s="58"/>
      <c r="R261" s="58"/>
      <c r="S261" s="58"/>
      <c r="T261" s="58"/>
      <c r="U261" s="58"/>
      <c r="V261" s="58"/>
      <c r="W261" s="58"/>
      <c r="X261" s="58"/>
      <c r="Y261" s="58"/>
      <c r="Z261" s="58"/>
    </row>
    <row r="262" spans="1:26" ht="65.25" customHeight="1" x14ac:dyDescent="0.2">
      <c r="A262" s="261" t="s">
        <v>401</v>
      </c>
      <c r="B262" s="261" t="str">
        <f>VLOOKUP($A262,Questions!$A$3:$X$333,2,0)&amp;""</f>
        <v>Do you support role-based access control (RBAC) for system administrators?</v>
      </c>
      <c r="C262" s="261" t="str">
        <f>VLOOKUP($A262,Questions!$A$3:$X$333,19,0)&amp;""</f>
        <v>Managing a solution may rely on various professionals to administer a system. This question is focused on how administration, and the segregation of functions, can be implemented within the system. Securing the administration portion of a system has additional implications (e.g., logging, administration, etc.) beyond that of end users.</v>
      </c>
      <c r="D262" s="261" t="str">
        <f>VLOOKUP($A262,Questions!$A$3:$X$333,20,0)&amp;""</f>
        <v>Ask the solution provider to summarize the best practices for securing their system(s) administratively without the use of RBAC. Make sure to understand the administrative requirements/overhead introduced in the solution provider's environment.</v>
      </c>
      <c r="E262" s="58"/>
      <c r="F262" s="58"/>
      <c r="G262" s="58"/>
      <c r="H262" s="58"/>
      <c r="I262" s="58"/>
      <c r="J262" s="58"/>
      <c r="K262" s="58"/>
      <c r="L262" s="58"/>
      <c r="M262" s="58"/>
      <c r="N262" s="58"/>
      <c r="O262" s="58"/>
      <c r="P262" s="58"/>
      <c r="Q262" s="58"/>
      <c r="R262" s="58"/>
      <c r="S262" s="58"/>
      <c r="T262" s="58"/>
      <c r="U262" s="58"/>
      <c r="V262" s="58"/>
      <c r="W262" s="58"/>
      <c r="X262" s="58"/>
      <c r="Y262" s="58"/>
      <c r="Z262" s="58"/>
    </row>
    <row r="263" spans="1:26" ht="78" customHeight="1" x14ac:dyDescent="0.2">
      <c r="A263" s="261" t="s">
        <v>403</v>
      </c>
      <c r="B263" s="261" t="str">
        <f>VLOOKUP($A263,Questions!$A$3:$X$333,2,0)&amp;""</f>
        <v>Can your employees access customer systems remotely?</v>
      </c>
      <c r="C263" s="261" t="str">
        <f>VLOOKUP($A263,Questions!$A$3:$X$333,19,0)&amp;""</f>
        <v>Telecommuting in the IT world is common. An institution should know that proper safeguards are in place if remote access is allowed. Solution Provider responses vary greatly on this, so confirm the context of the response if it is not clear. Many cloud services can only be managed remotely, so there is often a gray area to interpret for this response.</v>
      </c>
      <c r="D263" s="261" t="str">
        <f>VLOOKUP($A263,Questions!$A$3:$X$333,20,0)&amp;""</f>
        <v>Ask the solution provider to summarize the reasoning behind this business process and request additional documentation that outlines the security controls implemented to safeguard institutional data.</v>
      </c>
      <c r="E263" s="58"/>
      <c r="F263" s="58"/>
      <c r="G263" s="58"/>
      <c r="H263" s="58"/>
      <c r="I263" s="58"/>
      <c r="J263" s="58"/>
      <c r="K263" s="58"/>
      <c r="L263" s="58"/>
      <c r="M263" s="58"/>
      <c r="N263" s="58"/>
      <c r="O263" s="58"/>
      <c r="P263" s="58"/>
      <c r="Q263" s="58"/>
      <c r="R263" s="58"/>
      <c r="S263" s="58"/>
      <c r="T263" s="58"/>
      <c r="U263" s="58"/>
      <c r="V263" s="58"/>
      <c r="W263" s="58"/>
      <c r="X263" s="58"/>
      <c r="Y263" s="58"/>
      <c r="Z263" s="58"/>
    </row>
    <row r="264" spans="1:26" ht="60.75" customHeight="1" x14ac:dyDescent="0.2">
      <c r="A264" s="261" t="s">
        <v>405</v>
      </c>
      <c r="B264" s="261" t="str">
        <f>VLOOKUP($A264,Questions!$A$3:$X$333,2,0)&amp;""</f>
        <v>Can you provide overall system and/or application architecture diagrams including a full description of the data communications architecture for all components of the system?</v>
      </c>
      <c r="C264" s="261" t="str">
        <f>VLOOKUP($A264,Questions!$A$3:$X$333,19,0)&amp;""</f>
        <v>Many systems can be used a variety of ways. We want these implementation type diagrams so that we can understand the "real" use of the solution.</v>
      </c>
      <c r="D264" s="261" t="str">
        <f>VLOOKUP($A264,Questions!$A$3:$X$333,20,0)&amp;""</f>
        <v>Additional requests for documentation are made when other parts of the HECVAT are insufficient. Although supporting documentation is helpful, many solution providers do not provide it. We try to be specific with our follow-up questions so that solution providers understand we are not looking for 20-50 page whitepapers (sales documentation).</v>
      </c>
      <c r="E264" s="58"/>
      <c r="F264" s="58"/>
      <c r="G264" s="58"/>
      <c r="H264" s="58"/>
      <c r="I264" s="58"/>
      <c r="J264" s="58"/>
      <c r="K264" s="58"/>
      <c r="L264" s="58"/>
      <c r="M264" s="58"/>
      <c r="N264" s="58"/>
      <c r="O264" s="58"/>
      <c r="P264" s="58"/>
      <c r="Q264" s="58"/>
      <c r="R264" s="58"/>
      <c r="S264" s="58"/>
      <c r="T264" s="58"/>
      <c r="U264" s="58"/>
      <c r="V264" s="58"/>
      <c r="W264" s="58"/>
      <c r="X264" s="58"/>
      <c r="Y264" s="58"/>
      <c r="Z264" s="58"/>
    </row>
    <row r="265" spans="1:26" ht="78.75" customHeight="1" x14ac:dyDescent="0.2">
      <c r="A265" s="261" t="s">
        <v>407</v>
      </c>
      <c r="B265" s="261" t="str">
        <f>VLOOKUP($A265,Questions!$A$3:$X$333,2,0)&amp;""</f>
        <v>Do you require remote management of the system?</v>
      </c>
      <c r="C265" s="261" t="str">
        <f>VLOOKUP($A265,Questions!$A$3:$X$333,19,0)&amp;""</f>
        <v>Telecommuting in the IT world is common. An institution should know that proper safeguards are in place, if remote access is allowed. Solution Provider responses vary greatly on this, so confirm the context of the response if it is not clear. Many cloud services can only be managed remotely, so there is often a gray area to interpret for this response.</v>
      </c>
      <c r="D265" s="261" t="str">
        <f>VLOOKUP($A265,Questions!$A$3:$X$333,20,0)&amp;""</f>
        <v>Ask the solution provider to summarize the reasoning behind this business process and request additional documentation that outlines the security controls implemented to safeguard institutional data.</v>
      </c>
      <c r="E265" s="58"/>
      <c r="F265" s="58"/>
      <c r="G265" s="58"/>
      <c r="H265" s="58"/>
      <c r="I265" s="58"/>
      <c r="J265" s="58"/>
      <c r="K265" s="58"/>
      <c r="L265" s="58"/>
      <c r="M265" s="58"/>
      <c r="N265" s="58"/>
      <c r="O265" s="58"/>
      <c r="P265" s="58"/>
      <c r="Q265" s="58"/>
      <c r="R265" s="58"/>
      <c r="S265" s="58"/>
      <c r="T265" s="58"/>
      <c r="U265" s="58"/>
      <c r="V265" s="58"/>
      <c r="W265" s="58"/>
      <c r="X265" s="58"/>
      <c r="Y265" s="58"/>
      <c r="Z265" s="58"/>
    </row>
    <row r="266" spans="1:26" ht="74.25" customHeight="1" x14ac:dyDescent="0.2">
      <c r="A266" s="261" t="s">
        <v>408</v>
      </c>
      <c r="B266" s="261" t="str">
        <f>VLOOKUP($A266,Questions!$A$3:$X$333,2,0)&amp;""</f>
        <v>If you answered "yes" to OPEM-04, are your remote actions and changes logged or otherwise visible to the campus?</v>
      </c>
      <c r="C266" s="261" t="str">
        <f>VLOOKUP($A266,Questions!$A$3:$X$333,19,0)&amp;""</f>
        <v>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remote access logging.</v>
      </c>
      <c r="D266" s="261" t="str">
        <f>VLOOKUP($A266,Questions!$A$3:$X$333,20,0)&amp;""</f>
        <v>If a weak response is given to this answer, it is appropriate to ask directed answers to get specific information. Ensure that questions are targeted to ensure responses will come from the appropriate party within the solution provider.</v>
      </c>
      <c r="E266" s="49" t="s">
        <v>661</v>
      </c>
      <c r="F266" s="58"/>
      <c r="G266" s="58"/>
      <c r="H266" s="58"/>
      <c r="I266" s="58"/>
      <c r="J266" s="58"/>
      <c r="K266" s="58"/>
      <c r="L266" s="58"/>
      <c r="M266" s="58"/>
      <c r="N266" s="58"/>
      <c r="O266" s="58"/>
      <c r="P266" s="58"/>
      <c r="Q266" s="58"/>
      <c r="R266" s="58"/>
      <c r="S266" s="58"/>
      <c r="T266" s="58"/>
      <c r="U266" s="58"/>
      <c r="V266" s="58"/>
      <c r="W266" s="58"/>
      <c r="X266" s="58"/>
      <c r="Y266" s="58"/>
      <c r="Z266" s="58"/>
    </row>
    <row r="267" spans="1:26" ht="15.75" customHeight="1" x14ac:dyDescent="0.2">
      <c r="A267" s="261" t="s">
        <v>409</v>
      </c>
      <c r="B267" s="261" t="str">
        <f>VLOOKUP($A267,Questions!$A$3:$X$333,2,0)&amp;""</f>
        <v>If you maintain remote access to the system, will you handle data in a FERPA-compliant manner?</v>
      </c>
      <c r="C267" s="261" t="str">
        <f>VLOOKUP($A267,Questions!$A$3:$X$333,19,0)&amp;""</f>
        <v>This is standard documentation, relevant to institution implementations requiring FERPA compliance.</v>
      </c>
      <c r="D267" s="261" t="str">
        <f>VLOOKUP($A267,Questions!$A$3:$X$333,20,0)&amp;""</f>
        <v>Follow-up inquiries for FERPA compliance details will be institution/implementation specific.</v>
      </c>
      <c r="E267" s="58"/>
      <c r="F267" s="58"/>
      <c r="G267" s="58"/>
      <c r="H267" s="58"/>
      <c r="I267" s="58"/>
      <c r="J267" s="58"/>
      <c r="K267" s="58"/>
      <c r="L267" s="58"/>
      <c r="M267" s="58"/>
      <c r="N267" s="58"/>
      <c r="O267" s="58"/>
      <c r="P267" s="58"/>
      <c r="Q267" s="58"/>
      <c r="R267" s="58"/>
      <c r="S267" s="58"/>
      <c r="T267" s="58"/>
      <c r="U267" s="58"/>
      <c r="V267" s="58"/>
      <c r="W267" s="58"/>
      <c r="X267" s="58"/>
      <c r="Y267" s="58"/>
      <c r="Z267" s="58"/>
    </row>
    <row r="268" spans="1:26" ht="60" customHeight="1" x14ac:dyDescent="0.2">
      <c r="A268" s="261" t="s">
        <v>410</v>
      </c>
      <c r="B268" s="261" t="str">
        <f>VLOOKUP($A268,Questions!$A$3:$X$333,2,0)&amp;""</f>
        <v>Do you support campus status monitoring through SNMPv3 or other means?</v>
      </c>
      <c r="C268" s="261" t="str">
        <f>VLOOKUP($A268,Questions!$A$3:$X$333,19,0)&amp;""</f>
        <v>Standard documentation question. With an on-premise device, the possibility to tie-in with existing monitoring/management systems is beneficial. The solution provider's response should be clear and concise.</v>
      </c>
      <c r="D268" s="261" t="str">
        <f>VLOOKUP($A268,Questions!$A$3:$X$333,20,0)&amp;""</f>
        <v>Follow-up inquiries for monitoring via SNMPv3 will be institution/implementation specific.</v>
      </c>
      <c r="E268" s="58"/>
      <c r="F268" s="58"/>
      <c r="G268" s="58"/>
      <c r="H268" s="58"/>
      <c r="I268" s="58"/>
      <c r="J268" s="58"/>
      <c r="K268" s="58"/>
      <c r="L268" s="58"/>
      <c r="M268" s="58"/>
      <c r="N268" s="58"/>
      <c r="O268" s="58"/>
      <c r="P268" s="58"/>
      <c r="Q268" s="58"/>
      <c r="R268" s="58"/>
      <c r="S268" s="58"/>
      <c r="T268" s="58"/>
      <c r="U268" s="58"/>
      <c r="V268" s="58"/>
      <c r="W268" s="58"/>
      <c r="X268" s="58"/>
      <c r="Y268" s="58"/>
      <c r="Z268" s="58"/>
    </row>
    <row r="269" spans="1:26" ht="58.5" customHeight="1" x14ac:dyDescent="0.2">
      <c r="A269" s="261" t="s">
        <v>411</v>
      </c>
      <c r="B269" s="261" t="str">
        <f>VLOOKUP($A269,Questions!$A$3:$X$333,2,0)&amp;""</f>
        <v>Describe or provide a reference to any other safeguards used to monitor for malicious activity.</v>
      </c>
      <c r="C269" s="261" t="str">
        <f>VLOOKUP($A269,Questions!$A$3:$X$333,19,0)&amp;""</f>
        <v>This question is primarily focused on system(s) integrity and confidentiality. The solution provider's response should clearly state the system(s) capabilities to properly monitor for (and alert for) malicious activity.</v>
      </c>
      <c r="D269" s="261" t="str">
        <f>VLOOKUP($A269,Questions!$A$3:$X$333,20,0)&amp;""</f>
        <v>Follow-up inquiries for system monitoring will be institution/implementation specific.</v>
      </c>
      <c r="E269" s="58"/>
      <c r="F269" s="58"/>
      <c r="G269" s="58"/>
      <c r="H269" s="58"/>
      <c r="I269" s="58"/>
      <c r="J269" s="58"/>
      <c r="K269" s="58"/>
      <c r="L269" s="58"/>
      <c r="M269" s="58"/>
      <c r="N269" s="58"/>
      <c r="O269" s="58"/>
      <c r="P269" s="58"/>
      <c r="Q269" s="58"/>
      <c r="R269" s="58"/>
      <c r="S269" s="58"/>
      <c r="T269" s="58"/>
      <c r="U269" s="58"/>
      <c r="V269" s="58"/>
      <c r="W269" s="58"/>
      <c r="X269" s="58"/>
      <c r="Y269" s="58"/>
      <c r="Z269" s="58"/>
    </row>
    <row r="270" spans="1:26" ht="51.75" customHeight="1" x14ac:dyDescent="0.2">
      <c r="A270" s="261" t="s">
        <v>413</v>
      </c>
      <c r="B270" s="261" t="str">
        <f>VLOOKUP($A270,Questions!$A$3:$X$333,2,0)&amp;""</f>
        <v>Describe how long your organization has conducted business in this area.</v>
      </c>
      <c r="C270" s="261" t="str">
        <f>VLOOKUP($A270,Questions!$A$3:$X$333,19,0)&amp;""</f>
        <v>We want to establish longevity of a solution and whether or not a solution provider is new to the higher education space.</v>
      </c>
      <c r="D270" s="261" t="str">
        <f>VLOOKUP($A270,Questions!$A$3:$X$333,20,0)&amp;""</f>
        <v>Normally a solution provider will state their overall longevity but not talk about the software/service/product under evaluation. Follow-ups includes specific questions about the origins of the software/service/product and references will be requested.</v>
      </c>
      <c r="E270" s="58"/>
      <c r="F270" s="58"/>
      <c r="G270" s="58"/>
      <c r="H270" s="58"/>
      <c r="I270" s="58"/>
      <c r="J270" s="58"/>
      <c r="K270" s="58"/>
      <c r="L270" s="58"/>
      <c r="M270" s="58"/>
      <c r="N270" s="58"/>
      <c r="O270" s="58"/>
      <c r="P270" s="58"/>
      <c r="Q270" s="58"/>
      <c r="R270" s="58"/>
      <c r="S270" s="58"/>
      <c r="T270" s="58"/>
      <c r="U270" s="58"/>
      <c r="V270" s="58"/>
      <c r="W270" s="58"/>
      <c r="X270" s="58"/>
      <c r="Y270" s="58"/>
      <c r="Z270" s="58"/>
    </row>
    <row r="271" spans="1:26" ht="63.75" customHeight="1" x14ac:dyDescent="0.2">
      <c r="A271" s="261" t="s">
        <v>415</v>
      </c>
      <c r="B271" s="261" t="str">
        <f>VLOOKUP($A271,Questions!$A$3:$X$333,2,0)&amp;""</f>
        <v>Do you have existing higher education customers?</v>
      </c>
      <c r="C271" s="261" t="str">
        <f>VLOOKUP($A271,Questions!$A$3:$X$333,19,0)&amp;""</f>
        <v>Higher education is a unique vertical. A solution provider's response to this question can help an analyst set the context for all solution provider responses. Established and/or mature solutions are more likely to have current higher education customers, and therefore understand the environment that we operate in.</v>
      </c>
      <c r="D271" s="261" t="str">
        <f>VLOOKUP($A271,Questions!$A$3:$X$333,20,0)&amp;""</f>
        <v>A simple "yes" without any references or supporting information should be questioned. Question the size of institutions that are using the solution and the scope of their implementations.</v>
      </c>
      <c r="E271" s="49" t="s">
        <v>661</v>
      </c>
      <c r="F271" s="58"/>
      <c r="G271" s="58"/>
      <c r="H271" s="58"/>
      <c r="I271" s="58"/>
      <c r="J271" s="58"/>
      <c r="K271" s="58"/>
      <c r="L271" s="58"/>
      <c r="M271" s="58"/>
      <c r="N271" s="58"/>
      <c r="O271" s="58"/>
      <c r="P271" s="58"/>
      <c r="Q271" s="58"/>
      <c r="R271" s="58"/>
      <c r="S271" s="58"/>
      <c r="T271" s="58"/>
      <c r="U271" s="58"/>
      <c r="V271" s="58"/>
      <c r="W271" s="58"/>
      <c r="X271" s="58"/>
      <c r="Y271" s="58"/>
      <c r="Z271" s="58"/>
    </row>
    <row r="272" spans="1:26" ht="15.75" customHeight="1" x14ac:dyDescent="0.2">
      <c r="A272" s="18" t="str">
        <f>VLOOKUP(LEFT($A273,4),'Auto Responses'!$N$4:$O$38,2,0)&amp;""</f>
        <v xml:space="preserve"> AI Qualifying Questions</v>
      </c>
      <c r="B272" s="18"/>
      <c r="C272" s="32" t="str">
        <f>Questions!$S$2</f>
        <v>Reason for Question</v>
      </c>
      <c r="D272" s="32" t="str">
        <f>Questions!$T$2</f>
        <v>Follow-Up Inquiries/Responses</v>
      </c>
      <c r="E272" s="58"/>
      <c r="F272" s="58"/>
      <c r="G272" s="58"/>
      <c r="H272" s="58"/>
      <c r="I272" s="58"/>
      <c r="J272" s="58"/>
      <c r="K272" s="58"/>
      <c r="L272" s="58"/>
      <c r="M272" s="58"/>
      <c r="N272" s="58"/>
      <c r="O272" s="58"/>
      <c r="P272" s="58"/>
      <c r="Q272" s="58"/>
      <c r="R272" s="58"/>
      <c r="S272" s="58"/>
      <c r="T272" s="58"/>
      <c r="U272" s="58"/>
      <c r="V272" s="58"/>
      <c r="W272" s="58"/>
      <c r="X272" s="58"/>
      <c r="Y272" s="58"/>
      <c r="Z272" s="58"/>
    </row>
    <row r="273" spans="1:26" ht="36" customHeight="1" x14ac:dyDescent="0.2">
      <c r="A273" s="261" t="s">
        <v>419</v>
      </c>
      <c r="B273" s="261" t="str">
        <f>VLOOKUP($A273,Questions!$A$3:$X$333,2,0)&amp;""</f>
        <v>Does your solution leverage machine learning (ML) or do you plan to do so in the next 12 months?</v>
      </c>
      <c r="C273" s="261" t="str">
        <f>VLOOKUP($A273,Questions!$A$3:$X$333,19,0)&amp;""</f>
        <v/>
      </c>
      <c r="D273" s="261" t="str">
        <f>VLOOKUP($A273,Questions!$A$3:$X$333,20,0)&amp;""</f>
        <v/>
      </c>
      <c r="E273" s="58"/>
      <c r="F273" s="58"/>
      <c r="G273" s="58"/>
      <c r="H273" s="58"/>
      <c r="I273" s="58"/>
      <c r="J273" s="58"/>
      <c r="K273" s="58"/>
      <c r="L273" s="58"/>
      <c r="M273" s="58"/>
      <c r="N273" s="58"/>
      <c r="O273" s="58"/>
      <c r="P273" s="58"/>
      <c r="Q273" s="58"/>
      <c r="R273" s="58"/>
      <c r="S273" s="58"/>
      <c r="T273" s="58"/>
      <c r="U273" s="58"/>
      <c r="V273" s="58"/>
      <c r="W273" s="58"/>
      <c r="X273" s="58"/>
      <c r="Y273" s="58"/>
      <c r="Z273" s="58"/>
    </row>
    <row r="274" spans="1:26" ht="38.25" customHeight="1" x14ac:dyDescent="0.2">
      <c r="A274" s="261" t="s">
        <v>420</v>
      </c>
      <c r="B274" s="261" t="str">
        <f>VLOOKUP($A274,Questions!$A$3:$X$333,2,0)&amp;""</f>
        <v>Does your solution leverage a large language model (LLM) or do you plan to do so in the next 12 months?</v>
      </c>
      <c r="C274" s="261" t="str">
        <f>VLOOKUP($A274,Questions!$A$3:$X$333,19,0)&amp;""</f>
        <v/>
      </c>
      <c r="D274" s="261" t="str">
        <f>VLOOKUP($A274,Questions!$A$3:$X$333,20,0)&amp;""</f>
        <v/>
      </c>
      <c r="E274" s="58"/>
      <c r="F274" s="58"/>
      <c r="G274" s="58"/>
      <c r="H274" s="58"/>
      <c r="I274" s="58"/>
      <c r="J274" s="58"/>
      <c r="K274" s="58"/>
      <c r="L274" s="58"/>
      <c r="M274" s="58"/>
      <c r="N274" s="58"/>
      <c r="O274" s="58"/>
      <c r="P274" s="58"/>
      <c r="Q274" s="58"/>
      <c r="R274" s="58"/>
      <c r="S274" s="58"/>
      <c r="T274" s="58"/>
      <c r="U274" s="58"/>
      <c r="V274" s="58"/>
      <c r="W274" s="58"/>
      <c r="X274" s="58"/>
      <c r="Y274" s="58"/>
      <c r="Z274" s="58"/>
    </row>
    <row r="275" spans="1:26" ht="39" customHeight="1" x14ac:dyDescent="0.2">
      <c r="A275" s="18" t="str">
        <f>VLOOKUP(LEFT($A276,4),'Auto Responses'!$N$4:$O$38,2,0)&amp;""</f>
        <v xml:space="preserve"> General AI Questions</v>
      </c>
      <c r="B275" s="18"/>
      <c r="C275" s="32" t="str">
        <f>Questions!$S$2</f>
        <v>Reason for Question</v>
      </c>
      <c r="D275" s="32" t="str">
        <f>Questions!$T$2</f>
        <v>Follow-Up Inquiries/Responses</v>
      </c>
      <c r="E275" s="49" t="s">
        <v>661</v>
      </c>
      <c r="F275" s="58"/>
      <c r="G275" s="58"/>
      <c r="H275" s="58"/>
      <c r="I275" s="58"/>
      <c r="J275" s="58"/>
      <c r="K275" s="58"/>
      <c r="L275" s="58"/>
      <c r="M275" s="58"/>
      <c r="N275" s="58"/>
      <c r="O275" s="58"/>
      <c r="P275" s="58"/>
      <c r="Q275" s="58"/>
      <c r="R275" s="58"/>
      <c r="S275" s="58"/>
      <c r="T275" s="58"/>
      <c r="U275" s="58"/>
      <c r="V275" s="58"/>
      <c r="W275" s="58"/>
      <c r="X275" s="58"/>
      <c r="Y275" s="58"/>
      <c r="Z275" s="58"/>
    </row>
    <row r="276" spans="1:26" ht="15.75" customHeight="1" x14ac:dyDescent="0.2">
      <c r="A276" s="261" t="s">
        <v>421</v>
      </c>
      <c r="B276" s="261" t="str">
        <f>VLOOKUP($A276,Questions!$A$3:$X$333,2,0)&amp;""</f>
        <v>Does your solution have an AI risk model when developing or implementing your solution's AI model?*</v>
      </c>
      <c r="C276" s="261" t="str">
        <f>VLOOKUP($A276,Questions!$A$3:$X$333,19,0)&amp;""</f>
        <v>To ensure the vendor has proactive governance and has a defined, documented risk management strategy that is aligned with responsible AI.</v>
      </c>
      <c r="D276" s="261" t="str">
        <f>VLOOKUP($A276,Questions!$A$3:$X$333,20,0)&amp;""</f>
        <v>Can the AI risk model or framework in use be shared? How often is it reviewed and updated? If an AI framework is not in use, what practices are currently used to address AI risks?</v>
      </c>
      <c r="E276" s="58"/>
      <c r="F276" s="58"/>
      <c r="G276" s="58"/>
      <c r="H276" s="58"/>
      <c r="I276" s="58"/>
      <c r="J276" s="58"/>
      <c r="K276" s="58"/>
      <c r="L276" s="58"/>
      <c r="M276" s="58"/>
      <c r="N276" s="58"/>
      <c r="O276" s="58"/>
      <c r="P276" s="58"/>
      <c r="Q276" s="58"/>
      <c r="R276" s="58"/>
      <c r="S276" s="58"/>
      <c r="T276" s="58"/>
      <c r="U276" s="58"/>
      <c r="V276" s="58"/>
      <c r="W276" s="58"/>
      <c r="X276" s="58"/>
      <c r="Y276" s="58"/>
      <c r="Z276" s="58"/>
    </row>
    <row r="277" spans="1:26" ht="50.25" customHeight="1" x14ac:dyDescent="0.2">
      <c r="A277" s="261" t="s">
        <v>422</v>
      </c>
      <c r="B277" s="261" t="str">
        <f>VLOOKUP($A277,Questions!$A$3:$X$333,2,0)&amp;""</f>
        <v>Can your solution's AI features be disabled by tenant and/or user?*</v>
      </c>
      <c r="C277" s="261" t="str">
        <f>VLOOKUP($A277,Questions!$A$3:$X$333,19,0)&amp;""</f>
        <v>To verify whether customers have control over AI features and can opt out when AI is not desired or creates compliance concerns.</v>
      </c>
      <c r="D277" s="261" t="str">
        <f>VLOOKUP($A277,Questions!$A$3:$X$333,20,0)&amp;""</f>
        <v>How easy is it to disable/enable AI features?</v>
      </c>
      <c r="E277" s="58"/>
      <c r="F277" s="58"/>
      <c r="G277" s="58"/>
      <c r="H277" s="58"/>
      <c r="I277" s="58"/>
      <c r="J277" s="58"/>
      <c r="K277" s="58"/>
      <c r="L277" s="58"/>
      <c r="M277" s="58"/>
      <c r="N277" s="58"/>
      <c r="O277" s="58"/>
      <c r="P277" s="58"/>
      <c r="Q277" s="58"/>
      <c r="R277" s="58"/>
      <c r="S277" s="58"/>
      <c r="T277" s="58"/>
      <c r="U277" s="58"/>
      <c r="V277" s="58"/>
      <c r="W277" s="58"/>
      <c r="X277" s="58"/>
      <c r="Y277" s="58"/>
      <c r="Z277" s="58"/>
    </row>
    <row r="278" spans="1:26" ht="60.75" customHeight="1" x14ac:dyDescent="0.2">
      <c r="A278" s="261" t="s">
        <v>424</v>
      </c>
      <c r="B278" s="261" t="str">
        <f>VLOOKUP($A278,Questions!$A$3:$X$333,2,0)&amp;""</f>
        <v>Have your staff completed responsible AI training?*</v>
      </c>
      <c r="C278" s="261" t="str">
        <f>VLOOKUP($A278,Questions!$A$3:$X$333,19,0)&amp;""</f>
        <v>To confirm that staff are educated on ethical AI principles, data stewardship, bias mitigation, and compliance, ensuring responsible use and support for customers.</v>
      </c>
      <c r="D278" s="261" t="str">
        <f>VLOOKUP($A278,Questions!$A$3:$X$333,20,0)&amp;""</f>
        <v>Clarify the structure and enforcement of training supports transparency and accountability in AI-related operations.</v>
      </c>
      <c r="E278" s="49" t="s">
        <v>661</v>
      </c>
      <c r="F278" s="58"/>
      <c r="G278" s="58"/>
      <c r="H278" s="58"/>
      <c r="I278" s="58"/>
      <c r="J278" s="58"/>
      <c r="K278" s="58"/>
      <c r="L278" s="58"/>
      <c r="M278" s="58"/>
      <c r="N278" s="58"/>
      <c r="O278" s="58"/>
      <c r="P278" s="58"/>
      <c r="Q278" s="58"/>
      <c r="R278" s="58"/>
      <c r="S278" s="58"/>
      <c r="T278" s="58"/>
      <c r="U278" s="58"/>
      <c r="V278" s="58"/>
      <c r="W278" s="58"/>
      <c r="X278" s="58"/>
      <c r="Y278" s="58"/>
      <c r="Z278" s="58"/>
    </row>
    <row r="279" spans="1:26" ht="15.75" customHeight="1" x14ac:dyDescent="0.2">
      <c r="A279" s="261" t="s">
        <v>426</v>
      </c>
      <c r="B279" s="261" t="str">
        <f>VLOOKUP($A279,Questions!$A$3:$X$333,2,0)&amp;""</f>
        <v>Please describe the capabilities of your solution's AI features.</v>
      </c>
      <c r="C279" s="261" t="str">
        <f>VLOOKUP($A279,Questions!$A$3:$X$333,19,0)&amp;""</f>
        <v>To help institutions understand the scope, functionality, and intended use cases of the AI feature(s) and evaluate whether its capabilities align with institutional needs and risk tolerance.</v>
      </c>
      <c r="D279" s="261" t="str">
        <f>VLOOKUP($A279,Questions!$A$3:$X$333,20,0)&amp;""</f>
        <v>Can documentation of supported AI functions, limitations, and safeguards be provided?</v>
      </c>
      <c r="E279" s="58"/>
      <c r="F279" s="58"/>
      <c r="G279" s="58"/>
      <c r="H279" s="58"/>
      <c r="I279" s="58"/>
      <c r="J279" s="58"/>
      <c r="K279" s="58"/>
      <c r="L279" s="58"/>
      <c r="M279" s="58"/>
      <c r="N279" s="58"/>
      <c r="O279" s="58"/>
      <c r="P279" s="58"/>
      <c r="Q279" s="58"/>
      <c r="R279" s="58"/>
      <c r="S279" s="58"/>
      <c r="T279" s="58"/>
      <c r="U279" s="58"/>
      <c r="V279" s="58"/>
      <c r="W279" s="58"/>
      <c r="X279" s="58"/>
      <c r="Y279" s="58"/>
      <c r="Z279" s="58"/>
    </row>
    <row r="280" spans="1:26" ht="39" customHeight="1" x14ac:dyDescent="0.2">
      <c r="A280" s="261" t="s">
        <v>428</v>
      </c>
      <c r="B280" s="261" t="str">
        <f>VLOOKUP($A280,Questions!$A$3:$X$333,2,0)&amp;""</f>
        <v>Does your solution support business rules to protect sensitive data from being ingested by the AI model?</v>
      </c>
      <c r="C280" s="261" t="str">
        <f>VLOOKUP($A280,Questions!$A$3:$X$333,19,0)&amp;""</f>
        <v>To determine the risk of senstive data exposure from AI feature inputs and outputs.</v>
      </c>
      <c r="D280" s="261" t="str">
        <f>VLOOKUP($A280,Questions!$A$3:$X$333,20,0)&amp;""</f>
        <v>Can you provide examples of data loss prevention (DLP) features? Where are these DLP solutions implemented? Are these DLP features customizable?</v>
      </c>
      <c r="E280" s="58"/>
      <c r="F280" s="58"/>
      <c r="G280" s="58"/>
      <c r="H280" s="58"/>
      <c r="I280" s="58"/>
      <c r="J280" s="58"/>
      <c r="K280" s="58"/>
      <c r="L280" s="58"/>
      <c r="M280" s="58"/>
      <c r="N280" s="58"/>
      <c r="O280" s="58"/>
      <c r="P280" s="58"/>
      <c r="Q280" s="58"/>
      <c r="R280" s="58"/>
      <c r="S280" s="58"/>
      <c r="T280" s="58"/>
      <c r="U280" s="58"/>
      <c r="V280" s="58"/>
      <c r="W280" s="58"/>
      <c r="X280" s="58"/>
      <c r="Y280" s="58"/>
      <c r="Z280" s="58"/>
    </row>
    <row r="281" spans="1:26" ht="38.25" customHeight="1" x14ac:dyDescent="0.2">
      <c r="A281" s="18" t="str">
        <f>VLOOKUP(LEFT($A282,4),'Auto Responses'!$N$4:$O$38,2,0)&amp;""</f>
        <v xml:space="preserve"> AI Policy</v>
      </c>
      <c r="B281" s="18"/>
      <c r="C281" s="32" t="str">
        <f>Questions!$S$2</f>
        <v>Reason for Question</v>
      </c>
      <c r="D281" s="32" t="str">
        <f>Questions!$T$2</f>
        <v>Follow-Up Inquiries/Responses</v>
      </c>
      <c r="E281" s="49" t="s">
        <v>661</v>
      </c>
      <c r="F281" s="58"/>
      <c r="G281" s="58"/>
      <c r="H281" s="58"/>
      <c r="I281" s="58"/>
      <c r="J281" s="58"/>
      <c r="K281" s="58"/>
      <c r="L281" s="58"/>
      <c r="M281" s="58"/>
      <c r="N281" s="58"/>
      <c r="O281" s="58"/>
      <c r="P281" s="58"/>
      <c r="Q281" s="58"/>
      <c r="R281" s="58"/>
      <c r="S281" s="58"/>
      <c r="T281" s="58"/>
      <c r="U281" s="58"/>
      <c r="V281" s="58"/>
      <c r="W281" s="58"/>
      <c r="X281" s="58"/>
      <c r="Y281" s="58"/>
      <c r="Z281" s="58"/>
    </row>
    <row r="282" spans="1:26" ht="15.75" customHeight="1" x14ac:dyDescent="0.2">
      <c r="A282" s="261" t="s">
        <v>430</v>
      </c>
      <c r="B282" s="261" t="str">
        <f>VLOOKUP($A282,Questions!$A$3:$X$333,2,0)&amp;""</f>
        <v>Are your AI developer's policies, processes, procedures, and practices across the organization related to the mapping, measuring, and managing of AI risks conspicuously posted, unambiguous, and implemented effectively?*</v>
      </c>
      <c r="C282" s="261" t="str">
        <f>VLOOKUP($A282,Questions!$A$3:$X$333,19,0)&amp;""</f>
        <v>To ensure that the vendor has established a mature AI governance framework, is prepared to manage the complex and evolving risks of AI, and is not likely to transfer that risk directly to customers.</v>
      </c>
      <c r="D282" s="261" t="str">
        <f>VLOOKUP($A282,Questions!$A$3:$X$333,20,0)&amp;""</f>
        <v>Given that a lack of formal governance can expose our institution to significant legal and reputational risks, how can you assure us that partnering with you will not transfer these liabilities to our organization?</v>
      </c>
      <c r="E282" s="58"/>
      <c r="F282" s="58"/>
      <c r="G282" s="58"/>
      <c r="H282" s="58"/>
      <c r="I282" s="58"/>
      <c r="J282" s="58"/>
      <c r="K282" s="58"/>
      <c r="L282" s="58"/>
      <c r="M282" s="58"/>
      <c r="N282" s="58"/>
      <c r="O282" s="58"/>
      <c r="P282" s="58"/>
      <c r="Q282" s="58"/>
      <c r="R282" s="58"/>
      <c r="S282" s="58"/>
      <c r="T282" s="58"/>
      <c r="U282" s="58"/>
      <c r="V282" s="58"/>
      <c r="W282" s="58"/>
      <c r="X282" s="58"/>
      <c r="Y282" s="58"/>
      <c r="Z282" s="58"/>
    </row>
    <row r="283" spans="1:26" ht="56.25" customHeight="1" x14ac:dyDescent="0.2">
      <c r="A283" s="261" t="s">
        <v>432</v>
      </c>
      <c r="B283" s="261" t="str">
        <f>VLOOKUP($A283,Questions!$A$3:$X$333,2,0)&amp;""</f>
        <v>Have you identified and measured AI risks?*</v>
      </c>
      <c r="C283" s="261" t="str">
        <f>VLOOKUP($A283,Questions!$A$3:$X$333,19,0)&amp;""</f>
        <v>To help an organization verify that the vendor has a mature, proactive risk management framework in place, which is essential to protect the organization from the legal, financial, and reputational liabilities that can arise from a poorly governed AI system.</v>
      </c>
      <c r="D283" s="261" t="str">
        <f>VLOOKUP($A283,Questions!$A$3:$X$333,20,0)&amp;""</f>
        <v>Can you provide a list of moderate and high AI-specific risks? Can you explain how your company would handle the legal, reputational, and financial liabilities that our organization would face in the event your AI causes a significant incident, such as a privacy breach or an ethical failure?</v>
      </c>
      <c r="E283" s="58"/>
      <c r="F283" s="58"/>
      <c r="G283" s="58"/>
      <c r="H283" s="58"/>
      <c r="I283" s="58"/>
      <c r="J283" s="58"/>
      <c r="K283" s="58"/>
      <c r="L283" s="58"/>
      <c r="M283" s="58"/>
      <c r="N283" s="58"/>
      <c r="O283" s="58"/>
      <c r="P283" s="58"/>
      <c r="Q283" s="58"/>
      <c r="R283" s="58"/>
      <c r="S283" s="58"/>
      <c r="T283" s="58"/>
      <c r="U283" s="58"/>
      <c r="V283" s="58"/>
      <c r="W283" s="58"/>
      <c r="X283" s="58"/>
      <c r="Y283" s="58"/>
      <c r="Z283" s="58"/>
    </row>
    <row r="284" spans="1:26" ht="68.25" customHeight="1" x14ac:dyDescent="0.2">
      <c r="A284" s="261" t="s">
        <v>434</v>
      </c>
      <c r="B284" s="261" t="str">
        <f>VLOOKUP($A284,Questions!$A$3:$X$333,2,0)&amp;""</f>
        <v>In the event of an incident, can your solution's AI features be disabled in a timely manner?*</v>
      </c>
      <c r="C284" s="261" t="str">
        <f>VLOOKUP($A284,Questions!$A$3:$X$333,19,0)&amp;""</f>
        <v>The ability to disable/enable AI features is essential for containing an incident and preventing a security or ethical failure.</v>
      </c>
      <c r="D284" s="261" t="str">
        <f>VLOOKUP($A284,Questions!$A$3:$X$333,20,0)&amp;""</f>
        <v>Given the critical need for a timely incident response, what is your specific, documented procedure for disabling the AI features; who is authorized to execute it; and can you provide a service level agreement (SLA) or a documented timeline for this process? Does disabling AI features require action by the vendor?</v>
      </c>
      <c r="E284" s="58"/>
      <c r="F284" s="58"/>
      <c r="G284" s="58"/>
      <c r="H284" s="58"/>
      <c r="I284" s="58"/>
      <c r="J284" s="58"/>
      <c r="K284" s="58"/>
      <c r="L284" s="58"/>
      <c r="M284" s="58"/>
      <c r="N284" s="58"/>
      <c r="O284" s="58"/>
      <c r="P284" s="58"/>
      <c r="Q284" s="58"/>
      <c r="R284" s="58"/>
      <c r="S284" s="58"/>
      <c r="T284" s="58"/>
      <c r="U284" s="58"/>
      <c r="V284" s="58"/>
      <c r="W284" s="58"/>
      <c r="X284" s="58"/>
      <c r="Y284" s="58"/>
      <c r="Z284" s="58"/>
    </row>
    <row r="285" spans="1:26" ht="50.25" customHeight="1" x14ac:dyDescent="0.2">
      <c r="A285" s="261" t="s">
        <v>436</v>
      </c>
      <c r="B285" s="261" t="str">
        <f>VLOOKUP($A285,Questions!$A$3:$X$333,2,0)&amp;""</f>
        <v>If disabled because of an incident, can your solution's AI features be re-enabled in a timely manner?*</v>
      </c>
      <c r="C285" s="261" t="str">
        <f>VLOOKUP($A285,Questions!$A$3:$X$333,19,0)&amp;""</f>
        <v>This helps an organization create a business continuity plan and incident recovery plan.</v>
      </c>
      <c r="D285" s="261" t="str">
        <f>VLOOKUP($A285,Questions!$A$3:$X$333,20,0)&amp;""</f>
        <v/>
      </c>
      <c r="E285" s="58"/>
      <c r="F285" s="58"/>
      <c r="G285" s="58"/>
      <c r="H285" s="58"/>
      <c r="I285" s="58"/>
      <c r="J285" s="58"/>
      <c r="K285" s="58"/>
      <c r="L285" s="58"/>
      <c r="M285" s="58"/>
      <c r="N285" s="58"/>
      <c r="O285" s="58"/>
      <c r="P285" s="58"/>
      <c r="Q285" s="58"/>
      <c r="R285" s="58"/>
      <c r="S285" s="58"/>
      <c r="T285" s="58"/>
      <c r="U285" s="58"/>
      <c r="V285" s="58"/>
      <c r="W285" s="58"/>
      <c r="X285" s="58"/>
      <c r="Y285" s="58"/>
      <c r="Z285" s="58"/>
    </row>
    <row r="286" spans="1:26" ht="65.25" customHeight="1" x14ac:dyDescent="0.2">
      <c r="A286" s="261" t="s">
        <v>438</v>
      </c>
      <c r="B286" s="261" t="str">
        <f>VLOOKUP($A286,Questions!$A$3:$X$333,2,0)&amp;""</f>
        <v>Do you have documented technical and procedural processes to address potential negative impacts of AI as described by the AI Risk Management Framework (RMF)?</v>
      </c>
      <c r="C286" s="261" t="str">
        <f>VLOOKUP($A286,Questions!$A$3:$X$333,19,0)&amp;""</f>
        <v>This question helps maximize the value of the AI feature(s) while minimizing the negative impacts of AI.</v>
      </c>
      <c r="D286" s="261" t="str">
        <f>VLOOKUP($A286,Questions!$A$3:$X$333,20,0)&amp;""</f>
        <v>Are resources that are required to manage risks taken into account? Are mechanisms in place and applied to sustain the value of the deployed AI system? Are mechanisms in place and applied to supersede, disengage, or deactivate AI systems that demonstrate performance or outcomes inconsistent with the intended use?</v>
      </c>
      <c r="E286" s="58"/>
      <c r="F286" s="58"/>
      <c r="G286" s="58"/>
      <c r="H286" s="58"/>
      <c r="I286" s="58"/>
      <c r="J286" s="58"/>
      <c r="K286" s="58"/>
      <c r="L286" s="58"/>
      <c r="M286" s="58"/>
      <c r="N286" s="58"/>
      <c r="O286" s="58"/>
      <c r="P286" s="58"/>
      <c r="Q286" s="58"/>
      <c r="R286" s="58"/>
      <c r="S286" s="58"/>
      <c r="T286" s="58"/>
      <c r="U286" s="58"/>
      <c r="V286" s="58"/>
      <c r="W286" s="58"/>
      <c r="X286" s="58"/>
      <c r="Y286" s="58"/>
      <c r="Z286" s="58"/>
    </row>
    <row r="287" spans="1:26" ht="18.75" customHeight="1" x14ac:dyDescent="0.2">
      <c r="A287" s="18" t="str">
        <f>VLOOKUP(LEFT($A288,4),'Auto Responses'!$N$4:$O$38,2,0)&amp;""</f>
        <v xml:space="preserve"> AI Data Security</v>
      </c>
      <c r="B287" s="18"/>
      <c r="C287" s="32" t="str">
        <f>Questions!$S$2</f>
        <v>Reason for Question</v>
      </c>
      <c r="D287" s="32" t="str">
        <f>Questions!$T$2</f>
        <v>Follow-Up Inquiries/Responses</v>
      </c>
      <c r="E287" s="261"/>
      <c r="F287" s="261"/>
      <c r="G287" s="261"/>
      <c r="H287" s="261"/>
      <c r="I287" s="261"/>
      <c r="J287" s="261"/>
      <c r="K287" s="261"/>
      <c r="L287" s="261"/>
      <c r="M287" s="261"/>
      <c r="N287" s="261"/>
      <c r="O287" s="261"/>
      <c r="P287" s="261"/>
      <c r="Q287" s="261"/>
      <c r="R287" s="261"/>
      <c r="S287" s="261"/>
      <c r="T287" s="261"/>
      <c r="U287" s="261"/>
      <c r="V287" s="261"/>
      <c r="W287" s="261"/>
      <c r="X287" s="261"/>
      <c r="Y287" s="261"/>
      <c r="Z287" s="261"/>
    </row>
    <row r="288" spans="1:26" ht="15.75" customHeight="1" x14ac:dyDescent="0.2">
      <c r="A288" s="261" t="s">
        <v>440</v>
      </c>
      <c r="B288" s="261" t="str">
        <f>VLOOKUP($A288,Questions!$A$3:$X$333,2,0)&amp;""</f>
        <v>If sensitive data is introduced to your solution's AI model, can the data be removed from the AI model by request?*</v>
      </c>
      <c r="C288" s="261" t="str">
        <f>VLOOKUP($A288,Questions!$A$3:$X$333,19,0)&amp;""</f>
        <v>This question assesses whether the vendor can remove sensitive data from its AI model upon request. This capability is essential for privacy compliance, including GDPR (Right to Erasure), FERPA, and state data protection laws, and it helps institutions ensure that their data is not retained or used beyond its intended purpose</v>
      </c>
      <c r="D288" s="261" t="str">
        <f>VLOOKUP($A288,Questions!$A$3:$X$333,20,0)&amp;""</f>
        <v>If the vendor does not support data deletion or provides an unclear response, the institution should follow up to determine how the vendor identifies, manages, and minimizes exposure of sensitive data within its AI systems. Ask for documentation or clarification on any compensating controls (e.g., data filtering, temporary memory use), data retention practices, limitations preventing deletion, and whether future support for deletion or unlearning is planned.</v>
      </c>
      <c r="E288" s="261"/>
      <c r="F288" s="261"/>
      <c r="G288" s="261"/>
      <c r="H288" s="261"/>
      <c r="I288" s="261"/>
      <c r="J288" s="261"/>
      <c r="K288" s="261"/>
      <c r="L288" s="261"/>
      <c r="M288" s="261"/>
      <c r="N288" s="261"/>
      <c r="O288" s="261"/>
      <c r="P288" s="261"/>
      <c r="Q288" s="261"/>
      <c r="R288" s="261"/>
      <c r="S288" s="261"/>
      <c r="T288" s="261"/>
      <c r="U288" s="261"/>
      <c r="V288" s="261"/>
      <c r="W288" s="261"/>
      <c r="X288" s="261"/>
      <c r="Y288" s="261"/>
      <c r="Z288" s="261"/>
    </row>
    <row r="289" spans="1:26" ht="15.75" customHeight="1" x14ac:dyDescent="0.2">
      <c r="A289" s="261" t="s">
        <v>441</v>
      </c>
      <c r="B289" s="261" t="str">
        <f>VLOOKUP($A289,Questions!$A$3:$X$333,2,0)&amp;""</f>
        <v>Is user input data used to influence your solution's AI model?*</v>
      </c>
      <c r="C289" s="261" t="str">
        <f>VLOOKUP($A289,Questions!$A$3:$X$333,19,0)&amp;""</f>
        <v>This question helps institutions determine whether their input data is used to train or influence the vendor’s AI model. Understanding this protects institutional data from unauthorized reuse, supports compliance with privacy and data protection laws, and ensures that any future change to data use would require institutional consent.</v>
      </c>
      <c r="D289" s="261" t="str">
        <f>VLOOKUP($A289,Questions!$A$3:$X$333,20,0)&amp;""</f>
        <v>If the vendor’s response is unclear or incomplete, the institution should ask whether user input data is retained in any form (e.g., logs, embeddings, temporary memory) and how long it is stored. Confirm whether the vendor’s data sharing or processing agreement explicitly prohibits the use of institutional data for model training. If the vendor does use user input for model influence, request details on anonymization, opt-out mechanisms, and notification procedures for future changes.</v>
      </c>
      <c r="E289" s="58"/>
      <c r="F289" s="58"/>
      <c r="G289" s="58"/>
      <c r="H289" s="58"/>
      <c r="I289" s="58"/>
      <c r="J289" s="58"/>
      <c r="K289" s="58"/>
      <c r="L289" s="58"/>
      <c r="M289" s="58"/>
      <c r="N289" s="58"/>
      <c r="O289" s="58"/>
      <c r="P289" s="58"/>
      <c r="Q289" s="58"/>
      <c r="R289" s="58"/>
      <c r="S289" s="58"/>
      <c r="T289" s="58"/>
      <c r="U289" s="58"/>
      <c r="V289" s="58"/>
      <c r="W289" s="58"/>
      <c r="X289" s="58"/>
      <c r="Y289" s="58"/>
      <c r="Z289" s="58"/>
    </row>
    <row r="290" spans="1:26" ht="15.75" customHeight="1" x14ac:dyDescent="0.2">
      <c r="A290" s="261" t="s">
        <v>443</v>
      </c>
      <c r="B290" s="261" t="str">
        <f>VLOOKUP($A290,Questions!$A$3:$X$333,2,0)&amp;""</f>
        <v>Do you provide logging for your solution's AI feature(s) that includes user, date, and action taken?*</v>
      </c>
      <c r="C290" s="261" t="str">
        <f>VLOOKUP($A290,Questions!$A$3:$X$333,19,0)&amp;""</f>
        <v>This question helps institutions confirm whether AI features can be audited for user activity, data use, and system behavior. Audit logging supports regulatory compliance, incident response, and transparency in environments handling sensitive or regulated data.</v>
      </c>
      <c r="D290" s="261" t="str">
        <f>VLOOKUP($A290,Questions!$A$3:$X$333,20,0)&amp;""</f>
        <v>If the vendor’s response is incomplete, the institution should confirm whether logs are segmented by AI feature, whether log data is reviewed or integrated into the vendor’s Security Operations Center processes, and how long logs are retained. Institutions should also verify whether logs are available for institutional review or external audit when required.</v>
      </c>
      <c r="E290" s="49" t="s">
        <v>661</v>
      </c>
      <c r="F290" s="58"/>
      <c r="G290" s="58"/>
      <c r="H290" s="58"/>
      <c r="I290" s="58"/>
      <c r="J290" s="58"/>
      <c r="K290" s="58"/>
      <c r="L290" s="58"/>
      <c r="M290" s="58"/>
      <c r="N290" s="58"/>
      <c r="O290" s="58"/>
      <c r="P290" s="58"/>
      <c r="Q290" s="58"/>
      <c r="R290" s="58"/>
      <c r="S290" s="58"/>
      <c r="T290" s="58"/>
      <c r="U290" s="58"/>
      <c r="V290" s="58"/>
      <c r="W290" s="58"/>
      <c r="X290" s="58"/>
      <c r="Y290" s="58"/>
      <c r="Z290" s="58"/>
    </row>
    <row r="291" spans="1:26" ht="15.75" customHeight="1" x14ac:dyDescent="0.2">
      <c r="A291" s="261" t="s">
        <v>445</v>
      </c>
      <c r="B291" s="261" t="str">
        <f>VLOOKUP($A291,Questions!$A$3:$X$333,2,0)&amp;""</f>
        <v>Please describe how you validate user inputs.</v>
      </c>
      <c r="C291" s="261" t="str">
        <f>VLOOKUP($A291,Questions!$A$3:$X$333,19,0)&amp;""</f>
        <v>This question helps institutions assess whether the solution protects against anomalous, malicious, or sensitive inputs that could compromise AI features. Input validation supports data integrity, incident prevention, and compliance with FERPA, GDPR, and state privacy and cybersecurity laws.</v>
      </c>
      <c r="D291" s="261" t="str">
        <f>VLOOKUP($A291,Questions!$A$3:$X$333,20,0)&amp;""</f>
        <v>If the vendor’s response is unclear, the institution should ask how anomalous or malicious inputs are detected, whether sensitive data is filtered, and where validation occurs (client-side, server-side, or within the AI model). Institutions may also request details on alerting, logging, and safeguards such as rate limiting or input sanitization.</v>
      </c>
      <c r="E291" s="58"/>
      <c r="F291" s="58"/>
      <c r="G291" s="58"/>
      <c r="H291" s="58"/>
      <c r="I291" s="58"/>
      <c r="J291" s="58"/>
      <c r="K291" s="58"/>
      <c r="L291" s="58"/>
      <c r="M291" s="58"/>
      <c r="N291" s="58"/>
      <c r="O291" s="58"/>
      <c r="P291" s="58"/>
      <c r="Q291" s="58"/>
      <c r="R291" s="58"/>
      <c r="S291" s="58"/>
      <c r="T291" s="58"/>
      <c r="U291" s="58"/>
      <c r="V291" s="58"/>
      <c r="W291" s="58"/>
      <c r="X291" s="58"/>
      <c r="Y291" s="58"/>
      <c r="Z291" s="58"/>
    </row>
    <row r="292" spans="1:26" ht="15.75" customHeight="1" x14ac:dyDescent="0.2">
      <c r="A292" s="261" t="s">
        <v>447</v>
      </c>
      <c r="B292" s="261" t="str">
        <f>VLOOKUP($A292,Questions!$A$3:$X$333,2,0)&amp;""</f>
        <v>Do you plan for and mitigate supply-chain risk related to your AI features?</v>
      </c>
      <c r="C292" s="261" t="str">
        <f>VLOOKUP($A292,Questions!$A$3:$X$333,19,0)&amp;""</f>
        <v>This question helps institutions assess whether vendors manage supply chain risks in their AI features, which often rely on third-party models, libraries, and APIs. Institutions need assurance that vendors use practices such as SAST, SBOM, and ongoing monitoring to address vulnerabilities, while aligning with frameworks such as NIST AI RMF, NIST CSF, and Executive Order 14028.</v>
      </c>
      <c r="D292" s="261" t="str">
        <f>VLOOKUP($A292,Questions!$A$3:$X$333,20,0)&amp;""</f>
        <v>If the vendor’s response is unclear, the institution should ask whether an SBOM is maintained for AI components, how often third-party models and libraries are reviewed for vulnerabilities, and whether SAST or other testing is performed. Institutions may also confirm whether the vendor’s practices align with NIST AI RMF, NIST CSF, or Executive Order 14028 requirements.</v>
      </c>
      <c r="E292" s="58"/>
      <c r="F292" s="58"/>
      <c r="G292" s="58"/>
      <c r="H292" s="58"/>
      <c r="I292" s="58"/>
      <c r="J292" s="58"/>
      <c r="K292" s="58"/>
      <c r="L292" s="58"/>
      <c r="M292" s="58"/>
      <c r="N292" s="58"/>
      <c r="O292" s="58"/>
      <c r="P292" s="58"/>
      <c r="Q292" s="58"/>
      <c r="R292" s="58"/>
      <c r="S292" s="58"/>
      <c r="T292" s="58"/>
      <c r="U292" s="58"/>
      <c r="V292" s="58"/>
      <c r="W292" s="58"/>
      <c r="X292" s="58"/>
      <c r="Y292" s="58"/>
      <c r="Z292" s="58"/>
    </row>
    <row r="293" spans="1:26" ht="36.75" customHeight="1" x14ac:dyDescent="0.2">
      <c r="A293" s="18" t="str">
        <f>VLOOKUP(LEFT($A294,4),'Auto Responses'!$N$4:$O$38,2,0)&amp;""</f>
        <v xml:space="preserve"> AI Machine Learning</v>
      </c>
      <c r="B293" s="18"/>
      <c r="C293" s="32" t="str">
        <f>Questions!$S$2</f>
        <v>Reason for Question</v>
      </c>
      <c r="D293" s="32" t="str">
        <f>Questions!$T$2</f>
        <v>Follow-Up Inquiries/Responses</v>
      </c>
      <c r="E293" s="58"/>
      <c r="F293" s="58"/>
      <c r="G293" s="58"/>
      <c r="H293" s="58"/>
      <c r="I293" s="58"/>
      <c r="J293" s="58"/>
      <c r="K293" s="58"/>
      <c r="L293" s="58"/>
      <c r="M293" s="58"/>
      <c r="N293" s="58"/>
      <c r="O293" s="58"/>
      <c r="P293" s="58"/>
      <c r="Q293" s="58"/>
      <c r="R293" s="58"/>
      <c r="S293" s="58"/>
      <c r="T293" s="58"/>
      <c r="U293" s="58"/>
      <c r="V293" s="58"/>
      <c r="W293" s="58"/>
      <c r="X293" s="58"/>
      <c r="Y293" s="58"/>
      <c r="Z293" s="58"/>
    </row>
    <row r="294" spans="1:26" ht="15.75" customHeight="1" x14ac:dyDescent="0.2">
      <c r="A294" s="261" t="s">
        <v>449</v>
      </c>
      <c r="B294" s="261" t="str">
        <f>VLOOKUP($A294,Questions!$A$3:$X$333,2,0)&amp;""</f>
        <v>Do you separate ML training data from your ML solution data?*</v>
      </c>
      <c r="C294" s="261" t="str">
        <f>VLOOKUP($A294,Questions!$A$3:$X$333,19,0)&amp;""</f>
        <v>This question helps institutions determine whether operational data provided through the solution is kept separate from machine learning training data. Without this separation, institutional data could be inadvertently incorporated into global or shared models, creating risks of data leakage, misuse, or exposure to other customers. Ensuring separation also supports compliance with privacy and security requirements under FERPA, GDPR, and state data protection laws and gives institutions control over whether their data may be used for training or model improvement.</v>
      </c>
      <c r="D294" s="261" t="str">
        <f>VLOOKUP($A294,Questions!$A$3:$X$333,20,0)&amp;""</f>
        <v>If the vendor’s response is unclear, the institution should ask how data is flagged or excluded from training, whether customer data is ever used in shared/global models, and what opt-out mechanisms are available. Institutions may also request details on data environments used for training versus production.</v>
      </c>
      <c r="E294" s="58"/>
      <c r="F294" s="58"/>
      <c r="G294" s="58"/>
      <c r="H294" s="58"/>
      <c r="I294" s="58"/>
      <c r="J294" s="58"/>
      <c r="K294" s="58"/>
      <c r="L294" s="58"/>
      <c r="M294" s="58"/>
      <c r="N294" s="58"/>
      <c r="O294" s="58"/>
      <c r="P294" s="58"/>
      <c r="Q294" s="58"/>
      <c r="R294" s="58"/>
      <c r="S294" s="58"/>
      <c r="T294" s="58"/>
      <c r="U294" s="58"/>
      <c r="V294" s="58"/>
      <c r="W294" s="58"/>
      <c r="X294" s="58"/>
      <c r="Y294" s="58"/>
      <c r="Z294" s="58"/>
    </row>
    <row r="295" spans="1:26" ht="15.75" customHeight="1" x14ac:dyDescent="0.2">
      <c r="A295" s="261" t="s">
        <v>451</v>
      </c>
      <c r="B295" s="261" t="str">
        <f>VLOOKUP($A295,Questions!$A$3:$X$333,2,0)&amp;""</f>
        <v>Do you authenticate and verify your ML model's feedback?*</v>
      </c>
      <c r="C295" s="261" t="str">
        <f>VLOOKUP($A295,Questions!$A$3:$X$333,19,0)&amp;""</f>
        <v>Verifying ML model feedback helps prevent skewing attacks that could distort predictions or reduce reliability.</v>
      </c>
      <c r="D295" s="261" t="str">
        <f>VLOOKUP($A295,Questions!$A$3:$X$333,20,0)&amp;""</f>
        <v>Understand whether any other controls or processes are in place that would mitigate the risk of the vendor not doing the authentication or verification. How does the vendor perform trigger-sweep evaluations?</v>
      </c>
      <c r="E295" s="58"/>
      <c r="F295" s="58"/>
      <c r="G295" s="58"/>
      <c r="H295" s="58"/>
      <c r="I295" s="58"/>
      <c r="J295" s="58"/>
      <c r="K295" s="58"/>
      <c r="L295" s="58"/>
      <c r="M295" s="58"/>
      <c r="N295" s="58"/>
      <c r="O295" s="58"/>
      <c r="P295" s="58"/>
      <c r="Q295" s="58"/>
      <c r="R295" s="58"/>
      <c r="S295" s="58"/>
      <c r="T295" s="58"/>
      <c r="U295" s="58"/>
      <c r="V295" s="58"/>
      <c r="W295" s="58"/>
      <c r="X295" s="58"/>
      <c r="Y295" s="58"/>
      <c r="Z295" s="58"/>
    </row>
    <row r="296" spans="1:26" ht="15.75" customHeight="1" x14ac:dyDescent="0.2">
      <c r="A296" s="261" t="s">
        <v>452</v>
      </c>
      <c r="B296" s="261" t="str">
        <f>VLOOKUP($A296,Questions!$A$3:$X$333,2,0)&amp;""</f>
        <v>Is your ML training data vetted, validated, and verified before training the solution's AI model?</v>
      </c>
      <c r="C296" s="261" t="str">
        <f>VLOOKUP($A296,Questions!$A$3:$X$333,19,0)&amp;""</f>
        <v>This process can reduce the risk of errors or bias, as well as poor data quality undermining the model's accuracy and integrity.</v>
      </c>
      <c r="D296" s="261" t="str">
        <f>VLOOKUP($A296,Questions!$A$3:$X$333,20,0)&amp;""</f>
        <v>What other controls are in place as a substitute to this process? If not all steps are complete, what part of the process is currently being done?</v>
      </c>
      <c r="E296" s="58"/>
      <c r="F296" s="58"/>
      <c r="G296" s="58"/>
      <c r="H296" s="58"/>
      <c r="I296" s="58"/>
      <c r="J296" s="58"/>
      <c r="K296" s="58"/>
      <c r="L296" s="58"/>
      <c r="M296" s="58"/>
      <c r="N296" s="58"/>
      <c r="O296" s="58"/>
      <c r="P296" s="58"/>
      <c r="Q296" s="58"/>
      <c r="R296" s="58"/>
      <c r="S296" s="58"/>
      <c r="T296" s="58"/>
      <c r="U296" s="58"/>
      <c r="V296" s="58"/>
      <c r="W296" s="58"/>
      <c r="X296" s="58"/>
      <c r="Y296" s="58"/>
      <c r="Z296" s="58"/>
    </row>
    <row r="297" spans="1:26" ht="15.75" customHeight="1" x14ac:dyDescent="0.2">
      <c r="A297" s="261" t="s">
        <v>453</v>
      </c>
      <c r="B297" s="261" t="str">
        <f>VLOOKUP($A297,Questions!$A$3:$X$333,2,0)&amp;""</f>
        <v>Is your ML training data monitored and audited?</v>
      </c>
      <c r="C297" s="261" t="str">
        <f>VLOOKUP($A297,Questions!$A$3:$X$333,19,0)&amp;""</f>
        <v>Training data can be targeted by attackers to influence the ML model’s behavior in harmful ways.</v>
      </c>
      <c r="D297" s="261" t="str">
        <f>VLOOKUP($A297,Questions!$A$3:$X$333,20,0)&amp;""</f>
        <v>Understand whether any other controls or processes are in place that would mitigate the risk of training data being manipulated by attackers? Do you audit for trojan/backdoor patterns? How do you protect against malicious code injection when using this ML tool for coding? Are trend, alerts flag, rare-token spikes monitored?</v>
      </c>
      <c r="E297" s="58"/>
      <c r="F297" s="58"/>
      <c r="G297" s="58"/>
      <c r="H297" s="58"/>
      <c r="I297" s="58"/>
      <c r="J297" s="58"/>
      <c r="K297" s="58"/>
      <c r="L297" s="58"/>
      <c r="M297" s="58"/>
      <c r="N297" s="58"/>
      <c r="O297" s="58"/>
      <c r="P297" s="58"/>
      <c r="Q297" s="58"/>
      <c r="R297" s="58"/>
      <c r="S297" s="58"/>
      <c r="T297" s="58"/>
      <c r="U297" s="58"/>
      <c r="V297" s="58"/>
      <c r="W297" s="58"/>
      <c r="X297" s="58"/>
      <c r="Y297" s="58"/>
      <c r="Z297" s="58"/>
    </row>
    <row r="298" spans="1:26" ht="15.75" customHeight="1" x14ac:dyDescent="0.2">
      <c r="A298" s="261" t="s">
        <v>454</v>
      </c>
      <c r="B298" s="261" t="str">
        <f>VLOOKUP($A298,Questions!$A$3:$X$333,2,0)&amp;""</f>
        <v>Have you limited access to your ML training data to only staff with an explicit business need?</v>
      </c>
      <c r="C298" s="261" t="str">
        <f>VLOOKUP($A298,Questions!$A$3:$X$333,19,0)&amp;""</f>
        <v>Training data can be targeted by attackers to influence the ML model’s behavior in harmful ways.</v>
      </c>
      <c r="D298" s="261" t="str">
        <f>VLOOKUP($A298,Questions!$A$3:$X$333,20,0)&amp;""</f>
        <v/>
      </c>
      <c r="E298" s="58"/>
      <c r="F298" s="58"/>
      <c r="G298" s="58"/>
      <c r="H298" s="58"/>
      <c r="I298" s="58"/>
      <c r="J298" s="58"/>
      <c r="K298" s="58"/>
      <c r="L298" s="58"/>
      <c r="M298" s="58"/>
      <c r="N298" s="58"/>
      <c r="O298" s="58"/>
      <c r="P298" s="58"/>
      <c r="Q298" s="58"/>
      <c r="R298" s="58"/>
      <c r="S298" s="58"/>
      <c r="T298" s="58"/>
      <c r="U298" s="58"/>
      <c r="V298" s="58"/>
      <c r="W298" s="58"/>
      <c r="X298" s="58"/>
      <c r="Y298" s="58"/>
      <c r="Z298" s="58"/>
    </row>
    <row r="299" spans="1:26" ht="36" customHeight="1" x14ac:dyDescent="0.2">
      <c r="A299" s="261" t="s">
        <v>455</v>
      </c>
      <c r="B299" s="261" t="str">
        <f>VLOOKUP($A299,Questions!$A$3:$X$333,2,0)&amp;""</f>
        <v>Have you implemented adversarial training or other model defense mechanisms to protect your ML-related features?</v>
      </c>
      <c r="C299" s="261" t="str">
        <f>VLOOKUP($A299,Questions!$A$3:$X$333,19,0)&amp;""</f>
        <v>Adversarial training and defenses help keep models resilient against manipulation and evasion attacks.</v>
      </c>
      <c r="D299" s="261" t="str">
        <f>VLOOKUP($A299,Questions!$A$3:$X$333,20,0)&amp;""</f>
        <v>What adversarial training is performed on the ML? What defense mechanisms are incorporated into the ML? How is the input validated for the ML?</v>
      </c>
      <c r="E299" s="58"/>
      <c r="F299" s="58"/>
      <c r="G299" s="58"/>
      <c r="H299" s="58"/>
      <c r="I299" s="58"/>
      <c r="J299" s="58"/>
      <c r="K299" s="58"/>
      <c r="L299" s="58"/>
      <c r="M299" s="58"/>
      <c r="N299" s="58"/>
      <c r="O299" s="58"/>
      <c r="P299" s="58"/>
      <c r="Q299" s="58"/>
      <c r="R299" s="58"/>
      <c r="S299" s="58"/>
      <c r="T299" s="58"/>
      <c r="U299" s="58"/>
      <c r="V299" s="58"/>
      <c r="W299" s="58"/>
      <c r="X299" s="58"/>
      <c r="Y299" s="58"/>
      <c r="Z299" s="58"/>
    </row>
    <row r="300" spans="1:26" ht="58.5" customHeight="1" x14ac:dyDescent="0.2">
      <c r="A300" s="261" t="s">
        <v>456</v>
      </c>
      <c r="B300" s="261" t="str">
        <f>VLOOKUP($A300,Questions!$A$3:$X$333,2,0)&amp;""</f>
        <v>Do you make your ML model transparent through documentation and log inputs and outputs?</v>
      </c>
      <c r="C300" s="261" t="str">
        <f>VLOOKUP($A300,Questions!$A$3:$X$333,19,0)&amp;""</f>
        <v>This process helps ensure accountability and detect misuse or anomalies.</v>
      </c>
      <c r="D300" s="261" t="str">
        <f>VLOOKUP($A300,Questions!$A$3:$X$333,20,0)&amp;""</f>
        <v>How long are input/output logs retained, and how is log data protected? How often are transparency and logging processes reviewed or updated? Do logs enable post-hoc trigger correlation?</v>
      </c>
      <c r="E300" s="58"/>
      <c r="F300" s="58"/>
      <c r="G300" s="58"/>
      <c r="H300" s="58"/>
      <c r="I300" s="58"/>
      <c r="J300" s="58"/>
      <c r="K300" s="58"/>
      <c r="L300" s="58"/>
      <c r="M300" s="58"/>
      <c r="N300" s="58"/>
      <c r="O300" s="58"/>
      <c r="P300" s="58"/>
      <c r="Q300" s="58"/>
      <c r="R300" s="58"/>
      <c r="S300" s="58"/>
      <c r="T300" s="58"/>
      <c r="U300" s="58"/>
      <c r="V300" s="58"/>
      <c r="W300" s="58"/>
      <c r="X300" s="58"/>
      <c r="Y300" s="58"/>
      <c r="Z300" s="58"/>
    </row>
    <row r="301" spans="1:26" ht="48" customHeight="1" x14ac:dyDescent="0.2">
      <c r="A301" s="261" t="s">
        <v>458</v>
      </c>
      <c r="B301" s="261" t="str">
        <f>VLOOKUP($A301,Questions!$A$3:$X$333,2,0)&amp;""</f>
        <v>Do you watermark your ML training data?</v>
      </c>
      <c r="C301" s="261" t="str">
        <f>VLOOKUP($A301,Questions!$A$3:$X$333,19,0)&amp;""</f>
        <v>Watermarking training data supports traceability, making it easier to detect misuse and respond to incidents.</v>
      </c>
      <c r="D301" s="261" t="str">
        <f>VLOOKUP($A301,Questions!$A$3:$X$333,20,0)&amp;""</f>
        <v>Are all training datasets watermarked, or only specific subsets? Are there any policies, procedures, or controls in place that would serve as substitutes or compensating measures for this practice?</v>
      </c>
      <c r="E301" s="58"/>
      <c r="F301" s="58"/>
      <c r="G301" s="58"/>
      <c r="H301" s="58"/>
      <c r="I301" s="58"/>
      <c r="J301" s="58"/>
      <c r="K301" s="58"/>
      <c r="L301" s="58"/>
      <c r="M301" s="58"/>
      <c r="N301" s="58"/>
      <c r="O301" s="58"/>
      <c r="P301" s="58"/>
      <c r="Q301" s="58"/>
      <c r="R301" s="58"/>
      <c r="S301" s="58"/>
      <c r="T301" s="58"/>
      <c r="U301" s="58"/>
      <c r="V301" s="58"/>
      <c r="W301" s="58"/>
      <c r="X301" s="58"/>
      <c r="Y301" s="58"/>
      <c r="Z301" s="58"/>
    </row>
    <row r="302" spans="1:26" ht="39" customHeight="1" x14ac:dyDescent="0.2">
      <c r="A302" s="18" t="str">
        <f>VLOOKUP(LEFT($A303,4),'Auto Responses'!$N$4:$O$38,2,0)&amp;""</f>
        <v xml:space="preserve"> AI Large Language Model (LLM)</v>
      </c>
      <c r="B302" s="18"/>
      <c r="C302" s="32" t="str">
        <f>Questions!$S$2</f>
        <v>Reason for Question</v>
      </c>
      <c r="D302" s="32" t="str">
        <f>Questions!$T$2</f>
        <v>Follow-Up Inquiries/Responses</v>
      </c>
      <c r="E302" s="58"/>
      <c r="F302" s="58"/>
      <c r="G302" s="58"/>
      <c r="H302" s="58"/>
      <c r="I302" s="58"/>
      <c r="J302" s="58"/>
      <c r="K302" s="58"/>
      <c r="L302" s="58"/>
      <c r="M302" s="58"/>
      <c r="N302" s="58"/>
      <c r="O302" s="58"/>
      <c r="P302" s="58"/>
      <c r="Q302" s="58"/>
      <c r="R302" s="58"/>
      <c r="S302" s="58"/>
      <c r="T302" s="58"/>
      <c r="U302" s="58"/>
      <c r="V302" s="58"/>
      <c r="W302" s="58"/>
      <c r="X302" s="58"/>
      <c r="Y302" s="58"/>
      <c r="Z302" s="58"/>
    </row>
    <row r="303" spans="1:26" ht="40.5" customHeight="1" x14ac:dyDescent="0.2">
      <c r="A303" s="261" t="s">
        <v>460</v>
      </c>
      <c r="B303" s="261" t="str">
        <f>VLOOKUP($A303,Questions!$A$3:$X$333,2,0)&amp;""</f>
        <v>Do you limit your solution's LLM privileges by default?*</v>
      </c>
      <c r="C303" s="261" t="str">
        <f>VLOOKUP($A303,Questions!$A$3:$X$333,19,0)&amp;""</f>
        <v>This question addresses misuse, exfiltration/change risk, and over-privileged behavior. It supports accountable operations and auditability.</v>
      </c>
      <c r="D303" s="261" t="str">
        <f>VLOOKUP($A303,Questions!$A$3:$X$333,20,0)&amp;""</f>
        <v>Is the LLM's API token unique? How do you segregate external content from user prompts? Do you manually monitor LLM input and output periodically?</v>
      </c>
      <c r="E303" s="58"/>
      <c r="F303" s="58"/>
      <c r="G303" s="58"/>
      <c r="H303" s="58"/>
      <c r="I303" s="58"/>
      <c r="J303" s="58"/>
      <c r="K303" s="58"/>
      <c r="L303" s="58"/>
      <c r="M303" s="58"/>
      <c r="N303" s="58"/>
      <c r="O303" s="58"/>
      <c r="P303" s="58"/>
      <c r="Q303" s="58"/>
      <c r="R303" s="58"/>
      <c r="S303" s="58"/>
      <c r="T303" s="58"/>
      <c r="U303" s="58"/>
      <c r="V303" s="58"/>
      <c r="W303" s="58"/>
      <c r="X303" s="58"/>
      <c r="Y303" s="58"/>
      <c r="Z303" s="58"/>
    </row>
    <row r="304" spans="1:26" ht="54" customHeight="1" x14ac:dyDescent="0.2">
      <c r="A304" s="261" t="s">
        <v>462</v>
      </c>
      <c r="B304" s="261" t="str">
        <f>VLOOKUP($A304,Questions!$A$3:$X$333,2,0)&amp;""</f>
        <v>Is your LLM training data vetted, validated, and verified before training the solution's AI model?*</v>
      </c>
      <c r="C304" s="261" t="str">
        <f>VLOOKUP($A304,Questions!$A$3:$X$333,19,0)&amp;""</f>
        <v>Assures lawful, ethical, and auditable data use while reducing IP and privacy risk. This is key to trustworthy AI and effective audits.</v>
      </c>
      <c r="D304" s="261" t="str">
        <f>VLOOKUP($A304,Questions!$A$3:$X$333,20,0)&amp;""</f>
        <v>Request a dataset register with provenance records, license documentation, and change-control history. Request sample outputs of PII scrubbing/anonymization processes, results of bias/safety evaluations, and records of dataset refresh or retirement events.</v>
      </c>
      <c r="E304" s="49" t="s">
        <v>661</v>
      </c>
      <c r="F304" s="58"/>
      <c r="G304" s="58"/>
      <c r="H304" s="58"/>
      <c r="I304" s="58"/>
      <c r="J304" s="58"/>
      <c r="K304" s="58"/>
      <c r="L304" s="58"/>
      <c r="M304" s="58"/>
      <c r="N304" s="58"/>
      <c r="O304" s="58"/>
      <c r="P304" s="58"/>
      <c r="Q304" s="58"/>
      <c r="R304" s="58"/>
      <c r="S304" s="58"/>
      <c r="T304" s="58"/>
      <c r="U304" s="58"/>
      <c r="V304" s="58"/>
      <c r="W304" s="58"/>
      <c r="X304" s="58"/>
      <c r="Y304" s="58"/>
      <c r="Z304" s="58"/>
    </row>
    <row r="305" spans="1:26" ht="63.75" customHeight="1" x14ac:dyDescent="0.2">
      <c r="A305" s="261" t="s">
        <v>464</v>
      </c>
      <c r="B305" s="261" t="str">
        <f>VLOOKUP($A305,Questions!$A$3:$X$333,2,0)&amp;""</f>
        <v>Do any actions taken by your solution's LLM features or plugins require human intervention?*</v>
      </c>
      <c r="C305" s="261" t="str">
        <f>VLOOKUP($A305,Questions!$A$3:$X$333,19,0)&amp;""</f>
        <v>Prevents autonomous risky actions or misconfigurations and enforces accountability. This limits excessive agency.</v>
      </c>
      <c r="D305" s="261" t="str">
        <f>VLOOKUP($A305,Questions!$A$3:$X$333,20,0)&amp;""</f>
        <v>Ask which actions the LLM can trigger, what approvals are required, and how approvals are logged. Request RBAC matrices showing approver roles, sample approval/denial tickets, and audit logs of LLM-initiated actions with human overrides. Request rollback playbooks, incident reports of missteps caught by HITL, and evidence of periodic control testing.</v>
      </c>
      <c r="E305" s="58"/>
      <c r="F305" s="58"/>
      <c r="G305" s="58"/>
      <c r="H305" s="58"/>
      <c r="I305" s="58"/>
      <c r="J305" s="58"/>
      <c r="K305" s="58"/>
      <c r="L305" s="58"/>
      <c r="M305" s="58"/>
      <c r="N305" s="58"/>
      <c r="O305" s="58"/>
      <c r="P305" s="58"/>
      <c r="Q305" s="58"/>
      <c r="R305" s="58"/>
      <c r="S305" s="58"/>
      <c r="T305" s="58"/>
      <c r="U305" s="58"/>
      <c r="V305" s="58"/>
      <c r="W305" s="58"/>
      <c r="X305" s="58"/>
      <c r="Y305" s="58"/>
      <c r="Z305" s="58"/>
    </row>
    <row r="306" spans="1:26" ht="52.5" customHeight="1" x14ac:dyDescent="0.2">
      <c r="A306" s="261" t="s">
        <v>465</v>
      </c>
      <c r="B306" s="261" t="str">
        <f>VLOOKUP($A306,Questions!$A$3:$X$333,2,0)&amp;""</f>
        <v>Do you limit multiple LLM model plugins being called as part of a single input?*</v>
      </c>
      <c r="C306" s="261" t="str">
        <f>VLOOKUP($A306,Questions!$A$3:$X$333,19,0)&amp;""</f>
        <v>Reduces supply-chain and prompt-injection risk, controls attack surface, and clarifies accountability. Aligns with governance expectations.</v>
      </c>
      <c r="D306" s="261" t="str">
        <f>VLOOKUP($A306,Questions!$A$3:$X$333,20,0)&amp;""</f>
        <v>Request a list of all plugins/tools callable by the LLM and the allow-listing criteria/review cadence. Ask for the validation approach, sandbox/egress rules, and test evidence.</v>
      </c>
      <c r="E306" s="58"/>
      <c r="F306" s="58"/>
      <c r="G306" s="58"/>
      <c r="H306" s="58"/>
      <c r="I306" s="58"/>
      <c r="J306" s="58"/>
      <c r="K306" s="58"/>
      <c r="L306" s="58"/>
      <c r="M306" s="58"/>
      <c r="N306" s="58"/>
      <c r="O306" s="58"/>
      <c r="P306" s="58"/>
      <c r="Q306" s="58"/>
      <c r="R306" s="58"/>
      <c r="S306" s="58"/>
      <c r="T306" s="58"/>
      <c r="U306" s="58"/>
      <c r="V306" s="58"/>
      <c r="W306" s="58"/>
      <c r="X306" s="58"/>
      <c r="Y306" s="58"/>
      <c r="Z306" s="58"/>
    </row>
    <row r="307" spans="1:26" ht="78" customHeight="1" x14ac:dyDescent="0.2">
      <c r="A307" s="261" t="s">
        <v>466</v>
      </c>
      <c r="B307" s="261" t="str">
        <f>VLOOKUP($A307,Questions!$A$3:$X$333,2,0)&amp;""</f>
        <v>Do you limit your solution's LLM resource use per request, per step, and per action?</v>
      </c>
      <c r="C307" s="261" t="str">
        <f>VLOOKUP($A307,Questions!$A$3:$X$333,19,0)&amp;""</f>
        <v>Prevents denial-of-service and cost overruns from excessive or malicious consumption. Demonstrates managed, measurable operations.</v>
      </c>
      <c r="D307" s="261" t="str">
        <f>VLOOKUP($A307,Questions!$A$3:$X$333,20,0)&amp;""</f>
        <v>Request current default versus maximum token/CPU/memory quotas per tenant, monitoring dashboards of usage, and alerts or incidents where throttling was triggered. Ask about runbooks for resource spikes, evidence of recent resource reviews, and escalation paths.</v>
      </c>
      <c r="E307" s="58"/>
      <c r="F307" s="58"/>
      <c r="G307" s="58"/>
      <c r="H307" s="58"/>
      <c r="I307" s="58"/>
      <c r="J307" s="58"/>
      <c r="K307" s="58"/>
      <c r="L307" s="58"/>
      <c r="M307" s="58"/>
      <c r="N307" s="58"/>
      <c r="O307" s="58"/>
      <c r="P307" s="58"/>
      <c r="Q307" s="58"/>
      <c r="R307" s="58"/>
      <c r="S307" s="58"/>
      <c r="T307" s="58"/>
      <c r="U307" s="58"/>
      <c r="V307" s="58"/>
      <c r="W307" s="58"/>
      <c r="X307" s="58"/>
      <c r="Y307" s="58"/>
      <c r="Z307" s="58"/>
    </row>
    <row r="308" spans="1:26" ht="62.25" customHeight="1" x14ac:dyDescent="0.2">
      <c r="A308" s="261" t="s">
        <v>467</v>
      </c>
      <c r="B308" s="261" t="str">
        <f>VLOOKUP($A308,Questions!$A$3:$X$333,2,0)&amp;""</f>
        <v>Do you leverage LLM model tuning or other model validation mechanisms?</v>
      </c>
      <c r="C308" s="261" t="str">
        <f>VLOOKUP($A308,Questions!$A$3:$X$333,19,0)&amp;""</f>
        <v>Mitigates hallucinations and ensures decisions rely on verifiable information. Supports trustworthy outcomes and reduces downstream misuse.</v>
      </c>
      <c r="D308" s="261" t="str">
        <f>VLOOKUP($A308,Questions!$A$3:$X$333,20,0)&amp;""</f>
        <v>Request benchmark and evaluation results with acceptance thresholds, along with logs or reports from fact-checking pipelines, retrieval-augmented validation, or citation verification. Include any red-team or adversarial testing results, records of human review for high-risk outputs, and the release gating criteria tied to evaluation outcomes.</v>
      </c>
      <c r="E308" s="58"/>
      <c r="F308" s="58"/>
      <c r="G308" s="58"/>
      <c r="H308" s="58"/>
      <c r="I308" s="58"/>
      <c r="J308" s="58"/>
      <c r="K308" s="58"/>
      <c r="L308" s="58"/>
      <c r="M308" s="58"/>
      <c r="N308" s="58"/>
      <c r="O308" s="58"/>
      <c r="P308" s="58"/>
      <c r="Q308" s="58"/>
      <c r="R308" s="58"/>
      <c r="S308" s="58"/>
      <c r="T308" s="58"/>
      <c r="U308" s="58"/>
      <c r="V308" s="58"/>
      <c r="W308" s="58"/>
      <c r="X308" s="58"/>
      <c r="Y308" s="58"/>
      <c r="Z308" s="58"/>
    </row>
    <row r="309" spans="1:26" ht="41.25" customHeight="1" x14ac:dyDescent="0.2">
      <c r="A309" s="261" t="s">
        <v>540</v>
      </c>
      <c r="B309" s="261" t="str">
        <f>VLOOKUP($A309,Questions!$A$3:$X$333,2,0)&amp;""</f>
        <v>Will data be collected from or processed in or stored in China?</v>
      </c>
      <c r="C309" s="261" t="str">
        <f>VLOOKUP($A309,Questions!$A$3:$X$333,19,0)&amp;""</f>
        <v>Understanding whether the vendor processes data in China may help with institutional PIPL compliance.</v>
      </c>
      <c r="D309" s="261" t="str">
        <f>VLOOKUP($A309,Questions!$A$3:$X$333,20,0)&amp;""</f>
        <v>If institution's intended use includes targeting of data subjects in China and if vendor marks "no," institution might want to follow up to clarify data collected.</v>
      </c>
      <c r="E309" s="58"/>
      <c r="F309" s="58"/>
      <c r="G309" s="58"/>
      <c r="H309" s="58"/>
      <c r="I309" s="58"/>
      <c r="J309" s="58"/>
      <c r="K309" s="58"/>
      <c r="L309" s="58"/>
      <c r="M309" s="58"/>
      <c r="N309" s="58"/>
      <c r="O309" s="58"/>
      <c r="P309" s="58"/>
      <c r="Q309" s="58"/>
      <c r="R309" s="58"/>
      <c r="S309" s="58"/>
      <c r="T309" s="58"/>
      <c r="U309" s="58"/>
      <c r="V309" s="58"/>
      <c r="W309" s="58"/>
      <c r="X309" s="58"/>
      <c r="Y309" s="58"/>
      <c r="Z309" s="58"/>
    </row>
    <row r="310" spans="1:26" ht="34.5" customHeight="1" x14ac:dyDescent="0.2">
      <c r="A310" s="261" t="s">
        <v>541</v>
      </c>
      <c r="B310" s="261" t="str">
        <f>VLOOKUP($A310,Questions!$A$3:$X$333,2,0)&amp;""</f>
        <v>Do you comply with PIPL security, privacy, and data localization requirements?</v>
      </c>
      <c r="C310" s="261" t="str">
        <f>VLOOKUP($A310,Questions!$A$3:$X$333,19,0)&amp;""</f>
        <v>Vendors targeting services in China should have the ability to comply with PIPL requirements.</v>
      </c>
      <c r="D310" s="261" t="str">
        <f>VLOOKUP($A310,Questions!$A$3:$X$333,20,0)&amp;""</f>
        <v/>
      </c>
      <c r="E310" s="49" t="s">
        <v>661</v>
      </c>
      <c r="F310" s="58"/>
      <c r="G310" s="58"/>
      <c r="H310" s="58"/>
      <c r="I310" s="58"/>
      <c r="J310" s="58"/>
      <c r="K310" s="58"/>
      <c r="L310" s="58"/>
      <c r="M310" s="58"/>
      <c r="N310" s="58"/>
      <c r="O310" s="58"/>
      <c r="P310" s="58"/>
      <c r="Q310" s="58"/>
      <c r="R310" s="58"/>
      <c r="S310" s="58"/>
      <c r="T310" s="58"/>
      <c r="U310" s="58"/>
      <c r="V310" s="58"/>
      <c r="W310" s="58"/>
      <c r="X310" s="58"/>
      <c r="Y310" s="58"/>
      <c r="Z310" s="58"/>
    </row>
    <row r="311" spans="1:26" ht="15.75" customHeight="1" x14ac:dyDescent="0.2">
      <c r="A311" s="18" t="str">
        <f>VLOOKUP(LEFT($A312,4),'Auto Responses'!$N$4:$O$38,2,0)&amp;""</f>
        <v xml:space="preserve"> General Privacy</v>
      </c>
      <c r="B311" s="18"/>
      <c r="C311" s="32" t="str">
        <f>Questions!$S$2</f>
        <v>Reason for Question</v>
      </c>
      <c r="D311" s="32" t="str">
        <f>Questions!$T$2</f>
        <v>Follow-Up Inquiries/Responses</v>
      </c>
      <c r="E311" s="58"/>
      <c r="F311" s="58"/>
      <c r="G311" s="58"/>
      <c r="H311" s="58"/>
      <c r="I311" s="58"/>
      <c r="J311" s="58"/>
      <c r="K311" s="58"/>
      <c r="L311" s="58"/>
      <c r="M311" s="58"/>
      <c r="N311" s="58"/>
      <c r="O311" s="58"/>
      <c r="P311" s="58"/>
      <c r="Q311" s="58"/>
      <c r="R311" s="58"/>
      <c r="S311" s="58"/>
      <c r="T311" s="58"/>
      <c r="U311" s="58"/>
      <c r="V311" s="58"/>
      <c r="W311" s="58"/>
      <c r="X311" s="58"/>
      <c r="Y311" s="58"/>
      <c r="Z311" s="58"/>
    </row>
    <row r="312" spans="1:26" ht="15.75" customHeight="1" x14ac:dyDescent="0.2">
      <c r="A312" s="261" t="s">
        <v>470</v>
      </c>
      <c r="B312" s="261" t="str">
        <f>VLOOKUP($A312,Questions!$A$3:$X$333,2,0)&amp;""</f>
        <v>Does your solution process FERPA-related data?</v>
      </c>
      <c r="C312" s="261" t="str">
        <f>VLOOKUP($A312,Questions!$A$3:$X$333,19,0)&amp;""</f>
        <v>This question will help the institution gain an understanding of the types of data processed by this product or service.</v>
      </c>
      <c r="D312" s="261" t="str">
        <f>VLOOKUP($A312,Questions!$A$3:$X$333,20,0)&amp;""</f>
        <v>Will data be re-disclosed and/or used for any purpose other than directly providing the service, including quality assurance or marketing?</v>
      </c>
      <c r="E312" s="58"/>
      <c r="F312" s="58"/>
      <c r="G312" s="58"/>
      <c r="H312" s="58"/>
      <c r="I312" s="58"/>
      <c r="J312" s="58"/>
      <c r="K312" s="58"/>
      <c r="L312" s="58"/>
      <c r="M312" s="58"/>
      <c r="N312" s="58"/>
      <c r="O312" s="58"/>
      <c r="P312" s="58"/>
      <c r="Q312" s="58"/>
      <c r="R312" s="58"/>
      <c r="S312" s="58"/>
      <c r="T312" s="58"/>
      <c r="U312" s="58"/>
      <c r="V312" s="58"/>
      <c r="W312" s="58"/>
      <c r="X312" s="58"/>
      <c r="Y312" s="58"/>
      <c r="Z312" s="58"/>
    </row>
    <row r="313" spans="1:26" ht="15.75" customHeight="1" x14ac:dyDescent="0.2">
      <c r="A313" s="261" t="s">
        <v>471</v>
      </c>
      <c r="B313" s="261" t="str">
        <f>VLOOKUP($A313,Questions!$A$3:$X$333,2,0)&amp;""</f>
        <v>Does your solution process GDPR-related or PIPL-related data?</v>
      </c>
      <c r="C313" s="261" t="str">
        <f>VLOOKUP($A313,Questions!$A$3:$X$333,19,0)&amp;""</f>
        <v>This question will help the institution gain an understanding of the types of data processed by this product or service.</v>
      </c>
      <c r="D313" s="261" t="str">
        <f>VLOOKUP($A313,Questions!$A$3:$X$333,20,0)&amp;""</f>
        <v/>
      </c>
      <c r="E313" s="58"/>
      <c r="F313" s="58"/>
      <c r="G313" s="58"/>
      <c r="H313" s="58"/>
      <c r="I313" s="58"/>
      <c r="J313" s="58"/>
      <c r="K313" s="58"/>
      <c r="L313" s="58"/>
      <c r="M313" s="58"/>
      <c r="N313" s="58"/>
      <c r="O313" s="58"/>
      <c r="P313" s="58"/>
      <c r="Q313" s="58"/>
      <c r="R313" s="58"/>
      <c r="S313" s="58"/>
      <c r="T313" s="58"/>
      <c r="U313" s="58"/>
      <c r="V313" s="58"/>
      <c r="W313" s="58"/>
      <c r="X313" s="58"/>
      <c r="Y313" s="58"/>
      <c r="Z313" s="58"/>
    </row>
    <row r="314" spans="1:26" ht="15.75" customHeight="1" x14ac:dyDescent="0.2">
      <c r="A314" s="261" t="s">
        <v>472</v>
      </c>
      <c r="B314" s="261" t="str">
        <f>VLOOKUP($A314,Questions!$A$3:$X$333,2,0)&amp;""</f>
        <v>Does your solution process personal data regulated by state law(s) (e.g., CCPA)?</v>
      </c>
      <c r="C314" s="261" t="str">
        <f>VLOOKUP($A314,Questions!$A$3:$X$333,19,0)&amp;""</f>
        <v>This question will help the institution gain an understanding of the types of data processed by this product or service.</v>
      </c>
      <c r="D314" s="261" t="str">
        <f>VLOOKUP($A314,Questions!$A$3:$X$333,20,0)&amp;""</f>
        <v/>
      </c>
      <c r="E314" s="58"/>
      <c r="F314" s="58"/>
      <c r="G314" s="58"/>
      <c r="H314" s="58"/>
      <c r="I314" s="58"/>
      <c r="J314" s="58"/>
      <c r="K314" s="58"/>
      <c r="L314" s="58"/>
      <c r="M314" s="58"/>
      <c r="N314" s="58"/>
      <c r="O314" s="58"/>
      <c r="P314" s="58"/>
      <c r="Q314" s="58"/>
      <c r="R314" s="58"/>
      <c r="S314" s="58"/>
      <c r="T314" s="58"/>
      <c r="U314" s="58"/>
      <c r="V314" s="58"/>
      <c r="W314" s="58"/>
      <c r="X314" s="58"/>
      <c r="Y314" s="58"/>
      <c r="Z314" s="58"/>
    </row>
    <row r="315" spans="1:26" ht="15.75" customHeight="1" x14ac:dyDescent="0.2">
      <c r="A315" s="261" t="s">
        <v>474</v>
      </c>
      <c r="B315" s="261" t="str">
        <f>VLOOKUP($A315,Questions!$A$3:$X$333,2,0)&amp;""</f>
        <v>Does your solution process user-provided data that may contain regulated information?</v>
      </c>
      <c r="C315" s="261" t="str">
        <f>VLOOKUP($A315,Questions!$A$3:$X$333,19,0)&amp;""</f>
        <v>This question will help the institution gain an understanding of the types of data processed by this product or service.</v>
      </c>
      <c r="D315" s="261" t="str">
        <f>VLOOKUP($A315,Questions!$A$3:$X$333,20,0)&amp;""</f>
        <v/>
      </c>
      <c r="E315" s="58"/>
      <c r="F315" s="58"/>
      <c r="G315" s="58"/>
      <c r="H315" s="58"/>
      <c r="I315" s="58"/>
      <c r="J315" s="58"/>
      <c r="K315" s="58"/>
      <c r="L315" s="58"/>
      <c r="M315" s="58"/>
      <c r="N315" s="58"/>
      <c r="O315" s="58"/>
      <c r="P315" s="58"/>
      <c r="Q315" s="58"/>
      <c r="R315" s="58"/>
      <c r="S315" s="58"/>
      <c r="T315" s="58"/>
      <c r="U315" s="58"/>
      <c r="V315" s="58"/>
      <c r="W315" s="58"/>
      <c r="X315" s="58"/>
      <c r="Y315" s="58"/>
      <c r="Z315" s="58"/>
    </row>
    <row r="316" spans="1:26" ht="43.5" customHeight="1" x14ac:dyDescent="0.2">
      <c r="A316" s="261" t="s">
        <v>476</v>
      </c>
      <c r="B316" s="261" t="str">
        <f>VLOOKUP($A316,Questions!$A$3:$X$333,2,0)&amp;""</f>
        <v>Web Link to Product/Service Privacy Notice</v>
      </c>
      <c r="C316" s="261" t="str">
        <f>VLOOKUP($A316,Questions!$A$3:$X$333,19,0)&amp;""</f>
        <v>To ensure transparency and verify the vendor provides accessible privacy documentation that institutions can review and share with stakeholders.</v>
      </c>
      <c r="D316" s="261" t="str">
        <f>VLOOKUP($A316,Questions!$A$3:$X$333,20,0)&amp;""</f>
        <v>Please provide the direct URL to your privacy policy and confirm how frequently it is reviewed and updated.</v>
      </c>
      <c r="E316" s="58"/>
      <c r="F316" s="58"/>
      <c r="G316" s="58"/>
      <c r="H316" s="58"/>
      <c r="I316" s="58"/>
      <c r="J316" s="58"/>
      <c r="K316" s="58"/>
      <c r="L316" s="58"/>
      <c r="M316" s="58"/>
      <c r="N316" s="58"/>
      <c r="O316" s="58"/>
      <c r="P316" s="58"/>
      <c r="Q316" s="58"/>
      <c r="R316" s="58"/>
      <c r="S316" s="58"/>
      <c r="T316" s="58"/>
      <c r="U316" s="58"/>
      <c r="V316" s="58"/>
      <c r="W316" s="58"/>
      <c r="X316" s="58"/>
      <c r="Y316" s="58"/>
      <c r="Z316" s="58"/>
    </row>
    <row r="317" spans="1:26" ht="15.75" customHeight="1" x14ac:dyDescent="0.2">
      <c r="A317" s="18" t="str">
        <f>VLOOKUP(LEFT($A318,4),'Auto Responses'!$N$4:$O$38,2,0)&amp;""</f>
        <v xml:space="preserve"> Privacy-Specific Company Details</v>
      </c>
      <c r="B317" s="18"/>
      <c r="C317" s="32" t="str">
        <f>Questions!$S$2</f>
        <v>Reason for Question</v>
      </c>
      <c r="D317" s="32" t="str">
        <f>Questions!$T$2</f>
        <v>Follow-Up Inquiries/Responses</v>
      </c>
      <c r="E317" s="58"/>
      <c r="F317" s="58"/>
      <c r="G317" s="58"/>
      <c r="H317" s="58"/>
      <c r="I317" s="58"/>
      <c r="J317" s="58"/>
      <c r="K317" s="58"/>
      <c r="L317" s="58"/>
      <c r="M317" s="58"/>
      <c r="N317" s="58"/>
      <c r="O317" s="58"/>
      <c r="P317" s="58"/>
      <c r="Q317" s="58"/>
      <c r="R317" s="58"/>
      <c r="S317" s="58"/>
      <c r="T317" s="58"/>
      <c r="U317" s="58"/>
      <c r="V317" s="58"/>
      <c r="W317" s="58"/>
      <c r="X317" s="58"/>
      <c r="Y317" s="58"/>
      <c r="Z317" s="58"/>
    </row>
    <row r="318" spans="1:26" ht="58.5" customHeight="1" x14ac:dyDescent="0.2">
      <c r="A318" s="261" t="s">
        <v>478</v>
      </c>
      <c r="B318" s="261" t="str">
        <f>VLOOKUP($A318,Questions!$A$3:$X$333,2,0)&amp;""</f>
        <v>Have you had a personal data breach in the past three years that involved reporting to a governmental agency, notice to individuals (including voluntary notice), or notice to another organization or institution?*</v>
      </c>
      <c r="C318" s="261" t="str">
        <f>VLOOKUP($A318,Questions!$A$3:$X$333,19,0)&amp;""</f>
        <v>Having a previous data breach can indicate a level of risk that will indicate that the instituion should further investigate changes made after the breach.</v>
      </c>
      <c r="D318" s="261" t="str">
        <f>VLOOKUP($A318,Questions!$A$3:$X$333,20,0)&amp;""</f>
        <v/>
      </c>
      <c r="E318" s="58"/>
      <c r="F318" s="58"/>
      <c r="G318" s="58"/>
      <c r="H318" s="58"/>
      <c r="I318" s="58"/>
      <c r="J318" s="58"/>
      <c r="K318" s="58"/>
      <c r="L318" s="58"/>
      <c r="M318" s="58"/>
      <c r="N318" s="58"/>
      <c r="O318" s="58"/>
      <c r="P318" s="58"/>
      <c r="Q318" s="58"/>
      <c r="R318" s="58"/>
      <c r="S318" s="58"/>
      <c r="T318" s="58"/>
      <c r="U318" s="58"/>
      <c r="V318" s="58"/>
      <c r="W318" s="58"/>
      <c r="X318" s="58"/>
      <c r="Y318" s="58"/>
      <c r="Z318" s="58"/>
    </row>
    <row r="319" spans="1:26" ht="39.75" customHeight="1" x14ac:dyDescent="0.2">
      <c r="A319" s="261" t="s">
        <v>479</v>
      </c>
      <c r="B319" s="261" t="str">
        <f>VLOOKUP($A319,Questions!$A$3:$X$333,2,0)&amp;""</f>
        <v>Use this area to share information about your privacy practices that will assist those who are assessing your company data privacy program.*</v>
      </c>
      <c r="C319" s="261" t="str">
        <f>VLOOKUP($A319,Questions!$A$3:$X$333,19,0)&amp;""</f>
        <v>To gather voluntary disclosures that provide additional context beyond required responses, helping assessors understand the vendor's privacy culture and proactive commitment to data protection.</v>
      </c>
      <c r="D319" s="261" t="str">
        <f>VLOOKUP($A319,Questions!$A$3:$X$333,20,0)&amp;""</f>
        <v/>
      </c>
      <c r="E319" s="58"/>
      <c r="F319" s="58"/>
      <c r="G319" s="58"/>
      <c r="H319" s="58"/>
      <c r="I319" s="58"/>
      <c r="J319" s="58"/>
      <c r="K319" s="58"/>
      <c r="L319" s="58"/>
      <c r="M319" s="58"/>
      <c r="N319" s="58"/>
      <c r="O319" s="58"/>
      <c r="P319" s="58"/>
      <c r="Q319" s="58"/>
      <c r="R319" s="58"/>
      <c r="S319" s="58"/>
      <c r="T319" s="58"/>
      <c r="U319" s="58"/>
      <c r="V319" s="58"/>
      <c r="W319" s="58"/>
      <c r="X319" s="58"/>
      <c r="Y319" s="58"/>
      <c r="Z319" s="58"/>
    </row>
    <row r="320" spans="1:26" ht="36.75" customHeight="1" x14ac:dyDescent="0.2">
      <c r="A320" s="261" t="s">
        <v>481</v>
      </c>
      <c r="B320" s="261" t="str">
        <f>VLOOKUP($A320,Questions!$A$3:$X$333,2,0)&amp;""</f>
        <v>Have you had any violations of your internal privacy policies or violations of applicable privacy law in the past 36 months?</v>
      </c>
      <c r="C320" s="261" t="str">
        <f>VLOOKUP($A320,Questions!$A$3:$X$333,19,0)&amp;""</f>
        <v>This question solicits information about internal privacy policy violations and/or violations of applicable privacy law in the past three years.</v>
      </c>
      <c r="D320" s="261" t="str">
        <f>VLOOKUP($A320,Questions!$A$3:$X$333,20,0)&amp;""</f>
        <v/>
      </c>
      <c r="E320" s="58"/>
      <c r="F320" s="58"/>
      <c r="G320" s="58"/>
      <c r="H320" s="58"/>
      <c r="I320" s="58"/>
      <c r="J320" s="58"/>
      <c r="K320" s="58"/>
      <c r="L320" s="58"/>
      <c r="M320" s="58"/>
      <c r="N320" s="58"/>
      <c r="O320" s="58"/>
      <c r="P320" s="58"/>
      <c r="Q320" s="58"/>
      <c r="R320" s="58"/>
      <c r="S320" s="58"/>
      <c r="T320" s="58"/>
      <c r="U320" s="58"/>
      <c r="V320" s="58"/>
      <c r="W320" s="58"/>
      <c r="X320" s="58"/>
      <c r="Y320" s="58"/>
      <c r="Z320" s="58"/>
    </row>
    <row r="321" spans="1:26" ht="40.5" customHeight="1" x14ac:dyDescent="0.2">
      <c r="A321" s="261" t="s">
        <v>482</v>
      </c>
      <c r="B321" s="261" t="str">
        <f>VLOOKUP($A321,Questions!$A$3:$X$333,2,0)&amp;""</f>
        <v>Do you have a dedicated data privacy staff or office?</v>
      </c>
      <c r="C321" s="261" t="str">
        <f>VLOOKUP($A321,Questions!$A$3:$X$333,19,0)&amp;""</f>
        <v>Any solution provider processing protected student data should have resources/staff dedicated to the protection of the data.</v>
      </c>
      <c r="D321" s="261" t="str">
        <f>VLOOKUP($A321,Questions!$A$3:$X$333,20,0)&amp;""</f>
        <v/>
      </c>
      <c r="E321" s="58"/>
      <c r="F321" s="58"/>
      <c r="G321" s="58"/>
      <c r="H321" s="58"/>
      <c r="I321" s="58"/>
      <c r="J321" s="58"/>
      <c r="K321" s="58"/>
      <c r="L321" s="58"/>
      <c r="M321" s="58"/>
      <c r="N321" s="58"/>
      <c r="O321" s="58"/>
      <c r="P321" s="58"/>
      <c r="Q321" s="58"/>
      <c r="R321" s="58"/>
      <c r="S321" s="58"/>
      <c r="T321" s="58"/>
      <c r="U321" s="58"/>
      <c r="V321" s="58"/>
      <c r="W321" s="58"/>
      <c r="X321" s="58"/>
      <c r="Y321" s="58"/>
      <c r="Z321" s="58"/>
    </row>
    <row r="322" spans="1:26" ht="35.25" customHeight="1" x14ac:dyDescent="0.2">
      <c r="A322" s="18" t="str">
        <f>VLOOKUP(LEFT($A323,4),'Auto Responses'!$N$4:$O$38,2,0)&amp;""</f>
        <v xml:space="preserve"> Privacy-Specific Documentation</v>
      </c>
      <c r="B322" s="18"/>
      <c r="C322" s="32" t="str">
        <f>Questions!$S$2</f>
        <v>Reason for Question</v>
      </c>
      <c r="D322" s="32" t="str">
        <f>Questions!$T$2</f>
        <v>Follow-Up Inquiries/Responses</v>
      </c>
      <c r="E322" s="58"/>
      <c r="F322" s="58"/>
      <c r="G322" s="58"/>
      <c r="H322" s="58"/>
      <c r="I322" s="58"/>
      <c r="J322" s="58"/>
      <c r="K322" s="58"/>
      <c r="L322" s="58"/>
      <c r="M322" s="58"/>
      <c r="N322" s="58"/>
      <c r="O322" s="58"/>
      <c r="P322" s="58"/>
      <c r="Q322" s="58"/>
      <c r="R322" s="58"/>
      <c r="S322" s="58"/>
      <c r="T322" s="58"/>
      <c r="U322" s="58"/>
      <c r="V322" s="58"/>
      <c r="W322" s="58"/>
      <c r="X322" s="58"/>
      <c r="Y322" s="58"/>
      <c r="Z322" s="58"/>
    </row>
    <row r="323" spans="1:26" ht="33.75" customHeight="1" x14ac:dyDescent="0.2">
      <c r="A323" s="261" t="s">
        <v>484</v>
      </c>
      <c r="B323" s="261" t="str">
        <f>VLOOKUP($A323,Questions!$A$3:$X$333,2,0)&amp;""</f>
        <v>If you have completed a SOC 2 audit, does it include the Privacy Trust Service Principle?</v>
      </c>
      <c r="C323" s="261" t="str">
        <f>VLOOKUP($A323,Questions!$A$3:$X$333,19,0)&amp;""</f>
        <v>This is specifically asking for the Privacy Trust Service Principle, which is not always included in a SOC 2 audit.</v>
      </c>
      <c r="D323" s="261" t="str">
        <f>VLOOKUP($A323,Questions!$A$3:$X$333,20,0)&amp;""</f>
        <v/>
      </c>
      <c r="E323" s="58"/>
      <c r="F323" s="58"/>
      <c r="G323" s="58"/>
      <c r="H323" s="58"/>
      <c r="I323" s="58"/>
      <c r="J323" s="58"/>
      <c r="K323" s="58"/>
      <c r="L323" s="58"/>
      <c r="M323" s="58"/>
      <c r="N323" s="58"/>
      <c r="O323" s="58"/>
      <c r="P323" s="58"/>
      <c r="Q323" s="58"/>
      <c r="R323" s="58"/>
      <c r="S323" s="58"/>
      <c r="T323" s="58"/>
      <c r="U323" s="58"/>
      <c r="V323" s="58"/>
      <c r="W323" s="58"/>
      <c r="X323" s="58"/>
      <c r="Y323" s="58"/>
      <c r="Z323" s="58"/>
    </row>
    <row r="324" spans="1:26" ht="78" customHeight="1" x14ac:dyDescent="0.2">
      <c r="A324" s="261" t="s">
        <v>486</v>
      </c>
      <c r="B324" s="261" t="str">
        <f>VLOOKUP($A324,Questions!$A$3:$X$333,2,0)&amp;""</f>
        <v>Do you conform with a specific industry-standard privacy framework (e.g., NIST Privacy Framework, GDPR, ISO 27701)?</v>
      </c>
      <c r="C324" s="261" t="str">
        <f>VLOOKUP($A324,Questions!$A$3:$X$333,19,0)&amp;""</f>
        <v>Conformance with industry privacy frameworks can demonstrate an organization's privacy posture and can provide clients a sense of comfort as to the organization's commitment to protection of personal data.</v>
      </c>
      <c r="D324" s="261" t="str">
        <f>VLOOKUP($A324,Questions!$A$3:$X$333,20,0)&amp;""</f>
        <v>If the organization relies on more than one framework or only on portions of a framework, has this been mapped to the Security Controls Framework? If so, please provide a copy of the mapping used.</v>
      </c>
      <c r="E324" s="58"/>
      <c r="F324" s="58"/>
      <c r="G324" s="58"/>
      <c r="H324" s="58"/>
      <c r="I324" s="58"/>
      <c r="J324" s="58"/>
      <c r="K324" s="58"/>
      <c r="L324" s="58"/>
      <c r="M324" s="58"/>
      <c r="N324" s="58"/>
      <c r="O324" s="58"/>
      <c r="P324" s="58"/>
      <c r="Q324" s="58"/>
      <c r="R324" s="58"/>
      <c r="S324" s="58"/>
      <c r="T324" s="58"/>
      <c r="U324" s="58"/>
      <c r="V324" s="58"/>
      <c r="W324" s="58"/>
      <c r="X324" s="58"/>
      <c r="Y324" s="58"/>
      <c r="Z324" s="58"/>
    </row>
    <row r="325" spans="1:26" ht="98.25" customHeight="1" x14ac:dyDescent="0.2">
      <c r="A325" s="261" t="s">
        <v>488</v>
      </c>
      <c r="B325" s="261" t="str">
        <f>VLOOKUP($A325,Questions!$A$3:$X$333,2,0)&amp;""</f>
        <v>Does your employee onboarding and offboarding policy include training of employees on information security and data privacy?</v>
      </c>
      <c r="C325" s="261" t="str">
        <f>VLOOKUP($A325,Questions!$A$3:$X$333,19,0)&amp;""</f>
        <v>It is important that new employees be informed of organizational and individual expectations, obligations, and processes for protecting the privacy of personal data entrusted to your organization. It is equally important to ensure departing employees are informed of expectations and thier obligations to maintain protection and privacy of personal data they may have been privy to in the course of their employment with your organization.</v>
      </c>
      <c r="D325" s="261" t="str">
        <f>VLOOKUP($A325,Questions!$A$3:$X$333,20,0)&amp;""</f>
        <v>If training is provided to specific employee groups only, please provide information as to which groups and an overview of the training for each group.</v>
      </c>
      <c r="E325" s="58"/>
      <c r="F325" s="58"/>
      <c r="G325" s="58"/>
      <c r="H325" s="58"/>
      <c r="I325" s="58"/>
      <c r="J325" s="58"/>
      <c r="K325" s="58"/>
      <c r="L325" s="58"/>
      <c r="M325" s="58"/>
      <c r="N325" s="58"/>
      <c r="O325" s="58"/>
      <c r="P325" s="58"/>
      <c r="Q325" s="58"/>
      <c r="R325" s="58"/>
      <c r="S325" s="58"/>
      <c r="T325" s="58"/>
      <c r="U325" s="58"/>
      <c r="V325" s="58"/>
      <c r="W325" s="58"/>
      <c r="X325" s="58"/>
      <c r="Y325" s="58"/>
      <c r="Z325" s="58"/>
    </row>
    <row r="326" spans="1:26" ht="21" customHeight="1" x14ac:dyDescent="0.2">
      <c r="A326" s="18" t="str">
        <f>VLOOKUP(LEFT($A327,4),'Auto Responses'!$N$4:$O$38,2,0)&amp;""</f>
        <v xml:space="preserve"> Privacy of Third Parties</v>
      </c>
      <c r="B326" s="18"/>
      <c r="C326" s="32" t="str">
        <f>Questions!$S$2</f>
        <v>Reason for Question</v>
      </c>
      <c r="D326" s="32" t="str">
        <f>Questions!$T$2</f>
        <v>Follow-Up Inquiries/Responses</v>
      </c>
      <c r="E326" s="49" t="s">
        <v>661</v>
      </c>
      <c r="F326" s="58"/>
      <c r="G326" s="58"/>
      <c r="H326" s="58"/>
      <c r="I326" s="58"/>
      <c r="J326" s="58"/>
      <c r="K326" s="58"/>
      <c r="L326" s="58"/>
      <c r="M326" s="58"/>
      <c r="N326" s="58"/>
      <c r="O326" s="58"/>
      <c r="P326" s="58"/>
      <c r="Q326" s="58"/>
      <c r="R326" s="58"/>
      <c r="S326" s="58"/>
      <c r="T326" s="58"/>
      <c r="U326" s="58"/>
      <c r="V326" s="58"/>
      <c r="W326" s="58"/>
      <c r="X326" s="58"/>
      <c r="Y326" s="58"/>
      <c r="Z326" s="58"/>
    </row>
    <row r="327" spans="1:26" ht="15.75" customHeight="1" x14ac:dyDescent="0.2">
      <c r="A327" s="261" t="s">
        <v>490</v>
      </c>
      <c r="B327" s="261" t="str">
        <f>VLOOKUP($A327,Questions!$A$3:$X$333,2,0)&amp;""</f>
        <v>Do you have contractual agreements with third parties that require them to maintain standards and to comply with all regulatory requirements?*</v>
      </c>
      <c r="C327" s="261" t="str">
        <f>VLOOKUP($A327,Questions!$A$3:$X$333,19,0)&amp;""</f>
        <v>Inclusion of language in contractual agreements ensures third parties are aware of and have agreed to their obligations to maintain standards and comply with all regulatory requirements in regards to protection of personal data they handle on behalf of the organization.</v>
      </c>
      <c r="D327" s="261" t="str">
        <f>VLOOKUP($A327,Questions!$A$3:$X$333,20,0)&amp;""</f>
        <v/>
      </c>
      <c r="E327" s="58"/>
      <c r="F327" s="58"/>
      <c r="G327" s="58"/>
      <c r="H327" s="58"/>
      <c r="I327" s="58"/>
      <c r="J327" s="58"/>
      <c r="K327" s="58"/>
      <c r="L327" s="58"/>
      <c r="M327" s="58"/>
      <c r="N327" s="58"/>
      <c r="O327" s="58"/>
      <c r="P327" s="58"/>
      <c r="Q327" s="58"/>
      <c r="R327" s="58"/>
      <c r="S327" s="58"/>
      <c r="T327" s="58"/>
      <c r="U327" s="58"/>
      <c r="V327" s="58"/>
      <c r="W327" s="58"/>
      <c r="X327" s="58"/>
      <c r="Y327" s="58"/>
      <c r="Z327" s="58"/>
    </row>
    <row r="328" spans="1:26" ht="129.75" customHeight="1" x14ac:dyDescent="0.2">
      <c r="A328" s="261" t="s">
        <v>492</v>
      </c>
      <c r="B328" s="261" t="str">
        <f>VLOOKUP($A328,Questions!$A$3:$X$333,2,0)&amp;""</f>
        <v>Do you perform privacy impact assesments of third parties that collect, process, or have access to personal data to ensure they meet industry and regulatory standards and to mitigate harmful, unethical, or discriminatory impacts on data subjects?</v>
      </c>
      <c r="C328" s="261" t="str">
        <f>VLOOKUP($A328,Questions!$A$3:$X$333,19,0)&amp;""</f>
        <v>The organization providing a product or service cannot reasonably claim it appropriately protects privacy of information entrusted to it if it relies on third parties or subprocessors that do not likewise meet or exceed the claimed levels of protection.</v>
      </c>
      <c r="D328" s="261" t="str">
        <f>VLOOKUP($A328,Questions!$A$3:$X$333,20,0)&amp;""</f>
        <v>If answer is "YES"...
Provide a list of third parties that were subject to a privacy impact assessment, the jurisdiction within which they operate, and the corresponding industry and regulatory standards for each.
If answer is "NO"…
If there are no plans to perform data privacy assessments of third parties, please explain any compensating measures or controls your organization relies on to ensure the privacy and security of client personal data entrusted to your organization.</v>
      </c>
      <c r="E328" s="58"/>
      <c r="F328" s="58"/>
      <c r="G328" s="58"/>
      <c r="H328" s="58"/>
      <c r="I328" s="58"/>
      <c r="J328" s="58"/>
      <c r="K328" s="58"/>
      <c r="L328" s="58"/>
      <c r="M328" s="58"/>
      <c r="N328" s="58"/>
      <c r="O328" s="58"/>
      <c r="P328" s="58"/>
      <c r="Q328" s="58"/>
      <c r="R328" s="58"/>
      <c r="S328" s="58"/>
      <c r="T328" s="58"/>
      <c r="U328" s="58"/>
      <c r="V328" s="58"/>
      <c r="W328" s="58"/>
      <c r="X328" s="58"/>
      <c r="Y328" s="58"/>
      <c r="Z328" s="58"/>
    </row>
    <row r="329" spans="1:26" ht="15.75" customHeight="1" x14ac:dyDescent="0.2">
      <c r="A329" s="18" t="str">
        <f>VLOOKUP(LEFT($A330,4),'Auto Responses'!$N$4:$O$38,2,0)&amp;""</f>
        <v xml:space="preserve"> Privacy Change Management</v>
      </c>
      <c r="B329" s="18"/>
      <c r="C329" s="32" t="str">
        <f>Questions!$S$2</f>
        <v>Reason for Question</v>
      </c>
      <c r="D329" s="32" t="str">
        <f>Questions!$T$2</f>
        <v>Follow-Up Inquiries/Responses</v>
      </c>
      <c r="E329" s="58"/>
      <c r="F329" s="58"/>
      <c r="G329" s="58"/>
      <c r="H329" s="58"/>
      <c r="I329" s="58"/>
      <c r="J329" s="58"/>
      <c r="K329" s="58"/>
      <c r="L329" s="58"/>
      <c r="M329" s="58"/>
      <c r="N329" s="58"/>
      <c r="O329" s="58"/>
      <c r="P329" s="58"/>
      <c r="Q329" s="58"/>
      <c r="R329" s="58"/>
      <c r="S329" s="58"/>
      <c r="T329" s="58"/>
      <c r="U329" s="58"/>
      <c r="V329" s="58"/>
      <c r="W329" s="58"/>
      <c r="X329" s="58"/>
      <c r="Y329" s="58"/>
      <c r="Z329" s="58"/>
    </row>
    <row r="330" spans="1:26" ht="42.75" customHeight="1" x14ac:dyDescent="0.2">
      <c r="A330" s="261" t="s">
        <v>494</v>
      </c>
      <c r="B330" s="261" t="str">
        <f>VLOOKUP($A330,Questions!$A$3:$X$333,2,0)&amp;""</f>
        <v>Does your change management process include privacy review and approval?</v>
      </c>
      <c r="C330" s="261" t="str">
        <f>VLOOKUP($A330,Questions!$A$3:$X$333,19,0)&amp;""</f>
        <v>It is important that change management not overlook any privacy considerations.</v>
      </c>
      <c r="D330" s="261" t="str">
        <f>VLOOKUP($A330,Questions!$A$3:$X$333,20,0)&amp;""</f>
        <v>If the answer is yes, describe the process; if the answer is no, describe plans to implement.</v>
      </c>
      <c r="E330" s="58"/>
      <c r="F330" s="58"/>
      <c r="G330" s="58"/>
      <c r="H330" s="58"/>
      <c r="I330" s="58"/>
      <c r="J330" s="58"/>
      <c r="K330" s="58"/>
      <c r="L330" s="58"/>
      <c r="M330" s="58"/>
      <c r="N330" s="58"/>
      <c r="O330" s="58"/>
      <c r="P330" s="58"/>
      <c r="Q330" s="58"/>
      <c r="R330" s="58"/>
      <c r="S330" s="58"/>
      <c r="T330" s="58"/>
      <c r="U330" s="58"/>
      <c r="V330" s="58"/>
      <c r="W330" s="58"/>
      <c r="X330" s="58"/>
      <c r="Y330" s="58"/>
      <c r="Z330" s="58"/>
    </row>
    <row r="331" spans="1:26" ht="42.75" customHeight="1" x14ac:dyDescent="0.2">
      <c r="A331" s="261" t="s">
        <v>496</v>
      </c>
      <c r="B331" s="261" t="str">
        <f>VLOOKUP($A331,Questions!$A$3:$X$333,2,0)&amp;""</f>
        <v>Do you have policy and procedure, currently implemented, guiding how privacy risks are mitigated until they can be resolved?</v>
      </c>
      <c r="C331" s="261" t="str">
        <f>VLOOKUP($A331,Questions!$A$3:$X$333,19,0)&amp;""</f>
        <v>It is important to have a procedure in place to mitiage privacy risks as they come up.</v>
      </c>
      <c r="D331" s="261" t="str">
        <f>VLOOKUP($A331,Questions!$A$3:$X$333,20,0)&amp;""</f>
        <v>If the answer is yes, describe the process; if the answer is no, describe plans to implement.</v>
      </c>
      <c r="E331" s="58"/>
      <c r="F331" s="58"/>
      <c r="G331" s="58"/>
      <c r="H331" s="58"/>
      <c r="I331" s="58"/>
      <c r="J331" s="58"/>
      <c r="K331" s="58"/>
      <c r="L331" s="58"/>
      <c r="M331" s="58"/>
      <c r="N331" s="58"/>
      <c r="O331" s="58"/>
      <c r="P331" s="58"/>
      <c r="Q331" s="58"/>
      <c r="R331" s="58"/>
      <c r="S331" s="58"/>
      <c r="T331" s="58"/>
      <c r="U331" s="58"/>
      <c r="V331" s="58"/>
      <c r="W331" s="58"/>
      <c r="X331" s="58"/>
      <c r="Y331" s="58"/>
      <c r="Z331" s="58"/>
    </row>
    <row r="332" spans="1:26" ht="15.75" customHeight="1" x14ac:dyDescent="0.2">
      <c r="A332" s="18" t="str">
        <f>VLOOKUP(LEFT($A333,4),'Auto Responses'!$N$4:$O$38,2,0)&amp;""</f>
        <v xml:space="preserve"> Privacy of Sensitive Data</v>
      </c>
      <c r="B332" s="18"/>
      <c r="C332" s="32" t="str">
        <f>Questions!$S$2</f>
        <v>Reason for Question</v>
      </c>
      <c r="D332" s="32" t="str">
        <f>Questions!$T$2</f>
        <v>Follow-Up Inquiries/Responses</v>
      </c>
      <c r="E332" s="58"/>
      <c r="F332" s="58"/>
      <c r="G332" s="58"/>
      <c r="H332" s="58"/>
      <c r="I332" s="58"/>
      <c r="J332" s="58"/>
      <c r="K332" s="58"/>
      <c r="L332" s="58"/>
      <c r="M332" s="58"/>
      <c r="N332" s="58"/>
      <c r="O332" s="58"/>
      <c r="P332" s="58"/>
      <c r="Q332" s="58"/>
      <c r="R332" s="58"/>
      <c r="S332" s="58"/>
      <c r="T332" s="58"/>
      <c r="U332" s="58"/>
      <c r="V332" s="58"/>
      <c r="W332" s="58"/>
      <c r="X332" s="58"/>
      <c r="Y332" s="58"/>
      <c r="Z332" s="58"/>
    </row>
    <row r="333" spans="1:26" ht="42.75" customHeight="1" x14ac:dyDescent="0.2">
      <c r="A333" s="261" t="s">
        <v>498</v>
      </c>
      <c r="B333" s="261" t="str">
        <f>VLOOKUP($A333,Questions!$A$3:$X$333,2,0)&amp;""</f>
        <v>Do you collect, process, or store demographic information?*</v>
      </c>
      <c r="C333" s="261" t="str">
        <f>VLOOKUP($A333,Questions!$A$3:$X$333,19,0)&amp;""</f>
        <v>This data can be included in data sets that are deidentified but is sensitive data that could be reidentified if paired with other data points.</v>
      </c>
      <c r="D333" s="261" t="str">
        <f>VLOOKUP($A333,Questions!$A$3:$X$333,20,0)&amp;""</f>
        <v>Because of the nature of such data, it is important to have a full understanding of how the data is used and protected.</v>
      </c>
      <c r="E333" s="58"/>
      <c r="F333" s="58"/>
      <c r="G333" s="58"/>
      <c r="H333" s="58"/>
      <c r="I333" s="58"/>
      <c r="J333" s="58"/>
      <c r="K333" s="58"/>
      <c r="L333" s="58"/>
      <c r="M333" s="58"/>
      <c r="N333" s="58"/>
      <c r="O333" s="58"/>
      <c r="P333" s="58"/>
      <c r="Q333" s="58"/>
      <c r="R333" s="58"/>
      <c r="S333" s="58"/>
      <c r="T333" s="58"/>
      <c r="U333" s="58"/>
      <c r="V333" s="58"/>
      <c r="W333" s="58"/>
      <c r="X333" s="58"/>
      <c r="Y333" s="58"/>
      <c r="Z333" s="58"/>
    </row>
    <row r="334" spans="1:26" ht="42.75" customHeight="1" x14ac:dyDescent="0.2">
      <c r="A334" s="261" t="s">
        <v>499</v>
      </c>
      <c r="B334" s="261" t="str">
        <f>VLOOKUP($A334,Questions!$A$3:$X$333,2,0)&amp;""</f>
        <v>Do you capture or create genetic, biometric, or behaviometric information (e.g., facial recognition or fingerprints)?*</v>
      </c>
      <c r="C334" s="261" t="str">
        <f>VLOOKUP($A334,Questions!$A$3:$X$333,19,0)&amp;""</f>
        <v>This data can be included in data sets that are deidentified but is sensitive data that could be reidentified if paired with other data points.</v>
      </c>
      <c r="D334" s="261" t="str">
        <f>VLOOKUP($A334,Questions!$A$3:$X$333,20,0)&amp;""</f>
        <v>Because of the nature of such data, it is important to have a full understanding of how the data is used and protected.</v>
      </c>
      <c r="E334" s="58"/>
      <c r="F334" s="58"/>
      <c r="G334" s="58"/>
      <c r="H334" s="58"/>
      <c r="I334" s="58"/>
      <c r="J334" s="58"/>
      <c r="K334" s="58"/>
      <c r="L334" s="58"/>
      <c r="M334" s="58"/>
      <c r="N334" s="58"/>
      <c r="O334" s="58"/>
      <c r="P334" s="58"/>
      <c r="Q334" s="58"/>
      <c r="R334" s="58"/>
      <c r="S334" s="58"/>
      <c r="T334" s="58"/>
      <c r="U334" s="58"/>
      <c r="V334" s="58"/>
      <c r="W334" s="58"/>
      <c r="X334" s="58"/>
      <c r="Y334" s="58"/>
      <c r="Z334" s="58"/>
    </row>
    <row r="335" spans="1:26" ht="42.75" customHeight="1" x14ac:dyDescent="0.2">
      <c r="A335" s="261" t="s">
        <v>500</v>
      </c>
      <c r="B335" s="261" t="str">
        <f>VLOOKUP($A335,Questions!$A$3:$X$333,2,0)&amp;""</f>
        <v>Do you combine institutional data (including "de-identified," "anonymized," or otherwise masked data) with personal data from any other sources?*</v>
      </c>
      <c r="C335" s="261" t="str">
        <f>VLOOKUP($A335,Questions!$A$3:$X$333,19,0)&amp;""</f>
        <v>To identify potential re-identification risks and ensure the vendor doesn't merge institutional data with external datasets in ways that could compromise privacy protections or violate data use restrictions.</v>
      </c>
      <c r="D335" s="261" t="str">
        <f>VLOOKUP($A335,Questions!$A$3:$X$333,20,0)&amp;""</f>
        <v>If yes, describe what types of external data sources are combined with institutional data and for what purposes.</v>
      </c>
      <c r="E335" s="58"/>
      <c r="F335" s="58"/>
      <c r="G335" s="58"/>
      <c r="H335" s="58"/>
      <c r="I335" s="58"/>
      <c r="J335" s="58"/>
      <c r="K335" s="58"/>
      <c r="L335" s="58"/>
      <c r="M335" s="58"/>
      <c r="N335" s="58"/>
      <c r="O335" s="58"/>
      <c r="P335" s="58"/>
      <c r="Q335" s="58"/>
      <c r="R335" s="58"/>
      <c r="S335" s="58"/>
      <c r="T335" s="58"/>
      <c r="U335" s="58"/>
      <c r="V335" s="58"/>
      <c r="W335" s="58"/>
      <c r="X335" s="58"/>
      <c r="Y335" s="58"/>
      <c r="Z335" s="58"/>
    </row>
    <row r="336" spans="1:26" ht="42.75" customHeight="1" x14ac:dyDescent="0.2">
      <c r="A336" s="261" t="s">
        <v>501</v>
      </c>
      <c r="B336" s="261" t="str">
        <f>VLOOKUP($A336,Questions!$A$3:$X$333,2,0)&amp;""</f>
        <v>Is institutional data coming into or going out of the United States at any point during collection, processing, storage, or archiving?</v>
      </c>
      <c r="C336" s="261" t="str">
        <f>VLOOKUP($A336,Questions!$A$3:$X$333,19,0)&amp;""</f>
        <v>To assess cross-border data transfer risks and ensure compliance with international privacy regulations including GDPR, data localization requirements, and data sovereignty considerations.</v>
      </c>
      <c r="D336" s="261" t="str">
        <f>VLOOKUP($A336,Questions!$A$3:$X$333,20,0)&amp;""</f>
        <v>If yes, identify which countries data flows to/from and what safeguards are in place (e.g., Standard Contractual Clauses, adequacy decisions).</v>
      </c>
      <c r="E336" s="58"/>
      <c r="F336" s="58"/>
      <c r="G336" s="58"/>
      <c r="H336" s="58"/>
      <c r="I336" s="58"/>
      <c r="J336" s="58"/>
      <c r="K336" s="58"/>
      <c r="L336" s="58"/>
      <c r="M336" s="58"/>
      <c r="N336" s="58"/>
      <c r="O336" s="58"/>
      <c r="P336" s="58"/>
      <c r="Q336" s="58"/>
      <c r="R336" s="58"/>
      <c r="S336" s="58"/>
      <c r="T336" s="58"/>
      <c r="U336" s="58"/>
      <c r="V336" s="58"/>
      <c r="W336" s="58"/>
      <c r="X336" s="58"/>
      <c r="Y336" s="58"/>
      <c r="Z336" s="58"/>
    </row>
    <row r="337" spans="1:26" ht="42.75" customHeight="1" x14ac:dyDescent="0.2">
      <c r="A337" s="261" t="s">
        <v>502</v>
      </c>
      <c r="B337" s="261" t="str">
        <f>VLOOKUP($A337,Questions!$A$3:$X$333,2,0)&amp;""</f>
        <v>Do you capture device information (e.g., IP address, MAC address)?</v>
      </c>
      <c r="C337" s="261" t="str">
        <f>VLOOKUP($A337,Questions!$A$3:$X$333,19,0)&amp;""</f>
        <v>This question can clarify whether there are any indirect identifiers that don't appear to be readily identifiable but that could be identifiable in the event of unauthorized access or use.</v>
      </c>
      <c r="D337" s="261" t="str">
        <f>VLOOKUP($A337,Questions!$A$3:$X$333,20,0)&amp;""</f>
        <v/>
      </c>
      <c r="E337" s="58"/>
      <c r="F337" s="58"/>
      <c r="G337" s="58"/>
      <c r="H337" s="58"/>
      <c r="I337" s="58"/>
      <c r="J337" s="58"/>
      <c r="K337" s="58"/>
      <c r="L337" s="58"/>
      <c r="M337" s="58"/>
      <c r="N337" s="58"/>
      <c r="O337" s="58"/>
      <c r="P337" s="58"/>
      <c r="Q337" s="58"/>
      <c r="R337" s="58"/>
      <c r="S337" s="58"/>
      <c r="T337" s="58"/>
      <c r="U337" s="58"/>
      <c r="V337" s="58"/>
      <c r="W337" s="58"/>
      <c r="X337" s="58"/>
      <c r="Y337" s="58"/>
      <c r="Z337" s="58"/>
    </row>
    <row r="338" spans="1:26" ht="42.75" customHeight="1" x14ac:dyDescent="0.2">
      <c r="A338" s="261" t="s">
        <v>504</v>
      </c>
      <c r="B338" s="261" t="str">
        <f>VLOOKUP($A338,Questions!$A$3:$X$333,2,0)&amp;""</f>
        <v>Does any part of this service/project involve a web/app tracking component (e.g., use of web-tracking pixels, cookies)?</v>
      </c>
      <c r="C338" s="261" t="str">
        <f>VLOOKUP($A338,Questions!$A$3:$X$333,19,0)&amp;""</f>
        <v>Web tracking can be used to identify users via their IP address, login information, browser information, etc.</v>
      </c>
      <c r="D338" s="261" t="str">
        <f>VLOOKUP($A338,Questions!$A$3:$X$333,20,0)&amp;""</f>
        <v/>
      </c>
      <c r="E338" s="49" t="s">
        <v>661</v>
      </c>
      <c r="F338" s="58"/>
      <c r="G338" s="58"/>
      <c r="H338" s="58"/>
      <c r="I338" s="58"/>
      <c r="J338" s="58"/>
      <c r="K338" s="58"/>
      <c r="L338" s="58"/>
      <c r="M338" s="58"/>
      <c r="N338" s="58"/>
      <c r="O338" s="58"/>
      <c r="P338" s="58"/>
      <c r="Q338" s="58"/>
      <c r="R338" s="58"/>
      <c r="S338" s="58"/>
      <c r="T338" s="58"/>
      <c r="U338" s="58"/>
      <c r="V338" s="58"/>
      <c r="W338" s="58"/>
      <c r="X338" s="58"/>
      <c r="Y338" s="58"/>
      <c r="Z338" s="58"/>
    </row>
    <row r="339" spans="1:26" ht="42.75" customHeight="1" x14ac:dyDescent="0.2">
      <c r="A339" s="261" t="s">
        <v>505</v>
      </c>
      <c r="B339" s="261" t="str">
        <f>VLOOKUP($A339,Questions!$A$3:$X$333,2,0)&amp;""</f>
        <v>Does your staff (or a third party) have access to institutional data (e.g., financial, PHI, or other sensitive information) through any means?</v>
      </c>
      <c r="C339" s="261" t="str">
        <f>VLOOKUP($A339,Questions!$A$3:$X$333,19,0)&amp;""</f>
        <v>Institutional data may be sensitive in nature and should only be accessed for legitimate business purposes.</v>
      </c>
      <c r="D339" s="261" t="str">
        <f>VLOOKUP($A339,Questions!$A$3:$X$333,20,0)&amp;""</f>
        <v/>
      </c>
      <c r="E339" s="58"/>
      <c r="F339" s="58"/>
      <c r="G339" s="58"/>
      <c r="H339" s="58"/>
      <c r="I339" s="58"/>
      <c r="J339" s="58"/>
      <c r="K339" s="58"/>
      <c r="L339" s="58"/>
      <c r="M339" s="58"/>
      <c r="N339" s="58"/>
      <c r="O339" s="58"/>
      <c r="P339" s="58"/>
      <c r="Q339" s="58"/>
      <c r="R339" s="58"/>
      <c r="S339" s="58"/>
      <c r="T339" s="58"/>
      <c r="U339" s="58"/>
      <c r="V339" s="58"/>
      <c r="W339" s="58"/>
      <c r="X339" s="58"/>
      <c r="Y339" s="58"/>
      <c r="Z339" s="58"/>
    </row>
    <row r="340" spans="1:26" ht="42.75" customHeight="1" x14ac:dyDescent="0.2">
      <c r="A340" s="261" t="s">
        <v>507</v>
      </c>
      <c r="B340" s="261" t="str">
        <f>VLOOKUP($A340,Questions!$A$3:$X$333,2,0)&amp;""</f>
        <v>Will you handle personal data in a manner compliant with all relevant laws, regulations, and applicable institution policies?</v>
      </c>
      <c r="C340" s="261" t="str">
        <f>VLOOKUP($A340,Questions!$A$3:$X$333,19,0)&amp;""</f>
        <v>Personal data that is handled improperly or against law/regulation can have significant negative impact.</v>
      </c>
      <c r="D340" s="261" t="str">
        <f>VLOOKUP($A340,Questions!$A$3:$X$333,20,0)&amp;""</f>
        <v/>
      </c>
      <c r="E340" s="58"/>
      <c r="F340" s="58"/>
      <c r="G340" s="58"/>
      <c r="H340" s="58"/>
      <c r="I340" s="58"/>
      <c r="J340" s="58"/>
      <c r="K340" s="58"/>
      <c r="L340" s="58"/>
      <c r="M340" s="58"/>
      <c r="N340" s="58"/>
      <c r="O340" s="58"/>
      <c r="P340" s="58"/>
      <c r="Q340" s="58"/>
      <c r="R340" s="58"/>
      <c r="S340" s="58"/>
      <c r="T340" s="58"/>
      <c r="U340" s="58"/>
      <c r="V340" s="58"/>
      <c r="W340" s="58"/>
      <c r="X340" s="58"/>
      <c r="Y340" s="58"/>
      <c r="Z340" s="58"/>
    </row>
    <row r="341" spans="1:26" ht="42.75" customHeight="1" x14ac:dyDescent="0.2">
      <c r="A341" s="18" t="str">
        <f>VLOOKUP(LEFT($A342,4),'Auto Responses'!$N$4:$O$38,2,0)&amp;""</f>
        <v xml:space="preserve"> Privacy Policies and Procedures</v>
      </c>
      <c r="B341" s="18"/>
      <c r="C341" s="32" t="str">
        <f>Questions!$S$2</f>
        <v>Reason for Question</v>
      </c>
      <c r="D341" s="32" t="str">
        <f>Questions!$T$2</f>
        <v>Follow-Up Inquiries/Responses</v>
      </c>
      <c r="E341" s="58"/>
      <c r="F341" s="58"/>
      <c r="G341" s="58"/>
      <c r="H341" s="58"/>
      <c r="I341" s="58"/>
      <c r="J341" s="58"/>
      <c r="K341" s="58"/>
      <c r="L341" s="58"/>
      <c r="M341" s="58"/>
      <c r="N341" s="58"/>
      <c r="O341" s="58"/>
      <c r="P341" s="58"/>
      <c r="Q341" s="58"/>
      <c r="R341" s="58"/>
      <c r="S341" s="58"/>
      <c r="T341" s="58"/>
      <c r="U341" s="58"/>
      <c r="V341" s="58"/>
      <c r="W341" s="58"/>
      <c r="X341" s="58"/>
      <c r="Y341" s="58"/>
      <c r="Z341" s="58"/>
    </row>
    <row r="342" spans="1:26" ht="42.75" customHeight="1" x14ac:dyDescent="0.2">
      <c r="A342" s="261" t="s">
        <v>509</v>
      </c>
      <c r="B342" s="261" t="str">
        <f>VLOOKUP($A342,Questions!$A$3:$X$333,2,0)&amp;""</f>
        <v>Do you have a documented privacy management process?</v>
      </c>
      <c r="C342" s="261" t="str">
        <f>VLOOKUP($A342,Questions!$A$3:$X$333,19,0)&amp;""</f>
        <v>It's important for customers to know their data will remain private after being shared with the vendor.</v>
      </c>
      <c r="D342" s="261" t="str">
        <f>VLOOKUP($A342,Questions!$A$3:$X$333,20,0)&amp;""</f>
        <v>Are your internal privacy practices and obligations documented in internal corporate privacy policy/policies? Does the internal privacy policy explain your organization's policies and practices regarding collection of personal information and other data about individuals?</v>
      </c>
      <c r="E342" s="58"/>
      <c r="F342" s="58"/>
      <c r="G342" s="58"/>
      <c r="H342" s="58"/>
      <c r="I342" s="58"/>
      <c r="J342" s="58"/>
      <c r="K342" s="58"/>
      <c r="L342" s="58"/>
      <c r="M342" s="58"/>
      <c r="N342" s="58"/>
      <c r="O342" s="58"/>
      <c r="P342" s="58"/>
      <c r="Q342" s="58"/>
      <c r="R342" s="58"/>
      <c r="S342" s="58"/>
      <c r="T342" s="58"/>
      <c r="U342" s="58"/>
      <c r="V342" s="58"/>
      <c r="W342" s="58"/>
      <c r="X342" s="58"/>
      <c r="Y342" s="58"/>
      <c r="Z342" s="58"/>
    </row>
    <row r="343" spans="1:26" ht="42.75" customHeight="1" x14ac:dyDescent="0.2">
      <c r="A343" s="261" t="s">
        <v>511</v>
      </c>
      <c r="B343" s="261" t="str">
        <f>VLOOKUP($A343,Questions!$A$3:$X$333,2,0)&amp;""</f>
        <v>Are privacy principles designed into the product lifecycle (i.e., privacy-by-design)?</v>
      </c>
      <c r="C343" s="261" t="str">
        <f>VLOOKUP($A343,Questions!$A$3:$X$333,19,0)&amp;""</f>
        <v>Building privacy principles into the product lifecycle (e.g., privacy-by-design) can help ease the privacy management process.</v>
      </c>
      <c r="D343" s="261" t="str">
        <f>VLOOKUP($A343,Questions!$A$3:$X$333,20,0)&amp;""</f>
        <v/>
      </c>
      <c r="E343" s="58"/>
      <c r="F343" s="58"/>
      <c r="G343" s="58"/>
      <c r="H343" s="58"/>
      <c r="I343" s="58"/>
      <c r="J343" s="58"/>
      <c r="K343" s="58"/>
      <c r="L343" s="58"/>
      <c r="M343" s="58"/>
      <c r="N343" s="58"/>
      <c r="O343" s="58"/>
      <c r="P343" s="58"/>
      <c r="Q343" s="58"/>
      <c r="R343" s="58"/>
      <c r="S343" s="58"/>
      <c r="T343" s="58"/>
      <c r="U343" s="58"/>
      <c r="V343" s="58"/>
      <c r="W343" s="58"/>
      <c r="X343" s="58"/>
      <c r="Y343" s="58"/>
      <c r="Z343" s="58"/>
    </row>
    <row r="344" spans="1:26" ht="42.75" customHeight="1" x14ac:dyDescent="0.2">
      <c r="A344" s="261" t="s">
        <v>513</v>
      </c>
      <c r="B344" s="261" t="str">
        <f>VLOOKUP($A344,Questions!$A$3:$X$333,2,0)&amp;""</f>
        <v>Will you comply with applicable breach notification laws?</v>
      </c>
      <c r="C344" s="261" t="str">
        <f>VLOOKUP($A344,Questions!$A$3:$X$333,19,0)&amp;""</f>
        <v>It's very important to get out in front of the impact from a system breach. Once a breach has been confirmed, timely communication is imperative.</v>
      </c>
      <c r="D344" s="261" t="str">
        <f>VLOOKUP($A344,Questions!$A$3:$X$333,20,0)&amp;""</f>
        <v>This is usually dictated by the government agency for the geographic region and, possibly, by your cybersecurity insurance carrier.</v>
      </c>
      <c r="E344" s="49" t="s">
        <v>661</v>
      </c>
      <c r="F344" s="58"/>
      <c r="G344" s="58"/>
      <c r="H344" s="58"/>
      <c r="I344" s="58"/>
      <c r="J344" s="58"/>
      <c r="K344" s="58"/>
      <c r="L344" s="58"/>
      <c r="M344" s="58"/>
      <c r="N344" s="58"/>
      <c r="O344" s="58"/>
      <c r="P344" s="58"/>
      <c r="Q344" s="58"/>
      <c r="R344" s="58"/>
      <c r="S344" s="58"/>
      <c r="T344" s="58"/>
      <c r="U344" s="58"/>
      <c r="V344" s="58"/>
      <c r="W344" s="58"/>
      <c r="X344" s="58"/>
      <c r="Y344" s="58"/>
      <c r="Z344" s="58"/>
    </row>
    <row r="345" spans="1:26" ht="42.75" customHeight="1" x14ac:dyDescent="0.2">
      <c r="A345" s="261" t="s">
        <v>515</v>
      </c>
      <c r="B345" s="261" t="str">
        <f>VLOOKUP($A345,Questions!$A$3:$X$333,2,0)&amp;""</f>
        <v>Will you comply with the institution's policies regarding user privacy and data protection?</v>
      </c>
      <c r="C345" s="261" t="str">
        <f>VLOOKUP($A345,Questions!$A$3:$X$333,19,0)&amp;""</f>
        <v>This question can help gauge a solution provider's willingness to align with institutional data privacy and protection policies before the contracting stage.</v>
      </c>
      <c r="D345" s="261" t="str">
        <f>VLOOKUP($A345,Questions!$A$3:$X$333,20,0)&amp;""</f>
        <v>Do any parts of your instituitonal policy conflict with the solution provider's standard practices?</v>
      </c>
      <c r="E345" s="58"/>
      <c r="F345" s="58"/>
      <c r="G345" s="58"/>
      <c r="H345" s="58"/>
      <c r="I345" s="58"/>
      <c r="J345" s="58"/>
      <c r="K345" s="58"/>
      <c r="L345" s="58"/>
      <c r="M345" s="58"/>
      <c r="N345" s="58"/>
      <c r="O345" s="58"/>
      <c r="P345" s="58"/>
      <c r="Q345" s="58"/>
      <c r="R345" s="58"/>
      <c r="S345" s="58"/>
      <c r="T345" s="58"/>
      <c r="U345" s="58"/>
      <c r="V345" s="58"/>
      <c r="W345" s="58"/>
      <c r="X345" s="58"/>
      <c r="Y345" s="58"/>
      <c r="Z345" s="58"/>
    </row>
    <row r="346" spans="1:26" ht="65.25" customHeight="1" x14ac:dyDescent="0.2">
      <c r="A346" s="261" t="s">
        <v>517</v>
      </c>
      <c r="B346" s="261" t="str">
        <f>VLOOKUP($A346,Questions!$A$3:$X$333,2,0)&amp;""</f>
        <v>Is your company subject to the laws and regulations of the institution's geographic region?</v>
      </c>
      <c r="C346" s="261" t="str">
        <f>VLOOKUP($A346,Questions!$A$3:$X$333,19,0)&amp;""</f>
        <v>This question identifies whether the institution and solution provider are beholden to the same laws. If not, this should be covered in the contract.</v>
      </c>
      <c r="D346" s="261" t="str">
        <f>VLOOKUP($A346,Questions!$A$3:$X$333,20,0)&amp;""</f>
        <v>Which laws apply to your operations in institution's region? Where is institutional data processed or stored? Provide a link or document summarizing your compliance stance.</v>
      </c>
      <c r="E346" s="58"/>
      <c r="F346" s="58"/>
      <c r="G346" s="58"/>
      <c r="H346" s="58"/>
      <c r="I346" s="58"/>
      <c r="J346" s="58"/>
      <c r="K346" s="58"/>
      <c r="L346" s="58"/>
      <c r="M346" s="58"/>
      <c r="N346" s="58"/>
      <c r="O346" s="58"/>
      <c r="P346" s="58"/>
      <c r="Q346" s="58"/>
      <c r="R346" s="58"/>
      <c r="S346" s="58"/>
      <c r="T346" s="58"/>
      <c r="U346" s="58"/>
      <c r="V346" s="58"/>
      <c r="W346" s="58"/>
      <c r="X346" s="58"/>
      <c r="Y346" s="58"/>
      <c r="Z346" s="58"/>
    </row>
    <row r="347" spans="1:26" ht="15.75" customHeight="1" x14ac:dyDescent="0.2">
      <c r="A347" s="261" t="s">
        <v>519</v>
      </c>
      <c r="B347" s="261" t="str">
        <f>VLOOKUP($A347,Questions!$A$3:$X$333,2,0)&amp;""</f>
        <v>Do you have a privacy awareness/training program?*</v>
      </c>
      <c r="C347" s="261" t="str">
        <f>VLOOKUP($A347,Questions!$A$3:$X$333,19,0)&amp;""</f>
        <v>Privacy awareness/training refers to the ongoing education provided to individuals who handle sensitive data to ensure they understand privacy obligations, data protection principles, and regulatory requirements (e.g., FERPA, HIPAA, GDPR). This training helps reduce the risk of accidental data exposure and reinforces responsible data stewardship.</v>
      </c>
      <c r="D347" s="261" t="str">
        <f>VLOOKUP($A347,Questions!$A$3:$X$333,20,0)&amp;""</f>
        <v/>
      </c>
      <c r="E347" s="58"/>
      <c r="F347" s="58"/>
      <c r="G347" s="58"/>
      <c r="H347" s="58"/>
      <c r="I347" s="58"/>
      <c r="J347" s="58"/>
      <c r="K347" s="58"/>
      <c r="L347" s="58"/>
      <c r="M347" s="58"/>
      <c r="N347" s="58"/>
      <c r="O347" s="58"/>
      <c r="P347" s="58"/>
      <c r="Q347" s="58"/>
      <c r="R347" s="58"/>
      <c r="S347" s="58"/>
      <c r="T347" s="58"/>
      <c r="U347" s="58"/>
      <c r="V347" s="58"/>
      <c r="W347" s="58"/>
      <c r="X347" s="58"/>
      <c r="Y347" s="58"/>
      <c r="Z347" s="58"/>
    </row>
    <row r="348" spans="1:26" ht="42.75" customHeight="1" x14ac:dyDescent="0.2">
      <c r="A348" s="261" t="s">
        <v>521</v>
      </c>
      <c r="B348" s="261" t="str">
        <f>VLOOKUP($A348,Questions!$A$3:$X$333,2,0)&amp;""</f>
        <v>Is privacy awareness training mandatory for all employees?</v>
      </c>
      <c r="C348" s="261" t="str">
        <f>VLOOKUP($A348,Questions!$A$3:$X$333,19,0)&amp;""</f>
        <v>This question serves a critical purpose in evaluating a vendor or institution’s commitment to data protection, risk mitigation, and regulatory compliance.</v>
      </c>
      <c r="D348" s="261" t="str">
        <f>VLOOKUP($A348,Questions!$A$3:$X$333,20,0)&amp;""</f>
        <v>This question helps assess whether privacy is treated as an organizational responsibility and whether the institution enforces consistent practices to reduce human risk factors.</v>
      </c>
      <c r="E348" s="58"/>
      <c r="F348" s="58"/>
      <c r="G348" s="58"/>
      <c r="H348" s="58"/>
      <c r="I348" s="58"/>
      <c r="J348" s="58"/>
      <c r="K348" s="58"/>
      <c r="L348" s="58"/>
      <c r="M348" s="58"/>
      <c r="N348" s="58"/>
      <c r="O348" s="58"/>
      <c r="P348" s="58"/>
      <c r="Q348" s="58"/>
      <c r="R348" s="58"/>
      <c r="S348" s="58"/>
      <c r="T348" s="58"/>
      <c r="U348" s="58"/>
      <c r="V348" s="58"/>
      <c r="W348" s="58"/>
      <c r="X348" s="58"/>
      <c r="Y348" s="58"/>
      <c r="Z348" s="58"/>
    </row>
    <row r="349" spans="1:26" ht="42.75" customHeight="1" x14ac:dyDescent="0.2">
      <c r="A349" s="261" t="s">
        <v>523</v>
      </c>
      <c r="B349" s="261" t="str">
        <f>VLOOKUP($A349,Questions!$A$3:$X$333,2,0)&amp;""</f>
        <v>Is AI privacy and ethics awareness/training required for all employees who work with AI?</v>
      </c>
      <c r="C349" s="261" t="str">
        <f>VLOOKUP($A349,Questions!$A$3:$X$333,19,0)&amp;""</f>
        <v>This question is intended to assess whether an institution or vendor is proactively managing the risks, responsibilities, and ethical implications of AI use, especially as it relates to sensitive data, autonomy, and fairness.</v>
      </c>
      <c r="D349" s="261" t="str">
        <f>VLOOKUP($A349,Questions!$A$3:$X$333,20,0)&amp;""</f>
        <v>This question helps assess institutional maturity in governing responsible AI use, particularly as privacy and fairness concerns rise with increased automation and data use. Clarifying the structure and enforcement of training supports transparency and accountability in AI-related operations.</v>
      </c>
      <c r="E349" s="58"/>
      <c r="F349" s="58"/>
      <c r="G349" s="58"/>
      <c r="H349" s="58"/>
      <c r="I349" s="58"/>
      <c r="J349" s="58"/>
      <c r="K349" s="58"/>
      <c r="L349" s="58"/>
      <c r="M349" s="58"/>
      <c r="N349" s="58"/>
      <c r="O349" s="58"/>
      <c r="P349" s="58"/>
      <c r="Q349" s="58"/>
      <c r="R349" s="58"/>
      <c r="S349" s="58"/>
      <c r="T349" s="58"/>
      <c r="U349" s="58"/>
      <c r="V349" s="58"/>
      <c r="W349" s="58"/>
      <c r="X349" s="58"/>
      <c r="Y349" s="58"/>
      <c r="Z349" s="58"/>
    </row>
    <row r="350" spans="1:26" ht="70.5" customHeight="1" x14ac:dyDescent="0.2">
      <c r="A350" s="261" t="s">
        <v>525</v>
      </c>
      <c r="B350" s="261" t="str">
        <f>VLOOKUP($A350,Questions!$A$3:$X$333,2,0)&amp;""</f>
        <v>Do you have any decision-making processes that are completely automated (i.e., there is no human involvement)?</v>
      </c>
      <c r="C350" s="261" t="str">
        <f>VLOOKUP($A350,Questions!$A$3:$X$333,19,0)&amp;""</f>
        <v>This question identifies potential privacy, ethical, security, and compliance risks that may arise from fully automated systems, especially those that affect individuals or their data.</v>
      </c>
      <c r="D350" s="261" t="str">
        <f>VLOOKUP($A350,Questions!$A$3:$X$333,20,0)&amp;""</f>
        <v>This question evaluates risk exposure and ethical considerations surrounding automated processes, especially those that affect access, compliance, or personal data rights. Transparency about the scope, oversight, and redress options for automated decision-making is critical to maintaining trust and regulatory alignment.</v>
      </c>
      <c r="E350" s="49" t="s">
        <v>661</v>
      </c>
      <c r="F350" s="58"/>
      <c r="G350" s="58"/>
      <c r="H350" s="58"/>
      <c r="I350" s="58"/>
      <c r="J350" s="58"/>
      <c r="K350" s="58"/>
      <c r="L350" s="58"/>
      <c r="M350" s="58"/>
      <c r="N350" s="58"/>
      <c r="O350" s="58"/>
      <c r="P350" s="58"/>
      <c r="Q350" s="58"/>
      <c r="R350" s="58"/>
      <c r="S350" s="58"/>
      <c r="T350" s="58"/>
      <c r="U350" s="58"/>
      <c r="V350" s="58"/>
      <c r="W350" s="58"/>
      <c r="X350" s="58"/>
      <c r="Y350" s="58"/>
      <c r="Z350" s="58"/>
    </row>
    <row r="351" spans="1:26" ht="15.75" customHeight="1" x14ac:dyDescent="0.2">
      <c r="A351" s="261" t="s">
        <v>526</v>
      </c>
      <c r="B351" s="261" t="str">
        <f>VLOOKUP($A351,Questions!$A$3:$X$333,2,0)&amp;""</f>
        <v>Do you have a documented process for managing automated processing, including validations, monitoring, and data subject requests?</v>
      </c>
      <c r="C351" s="261" t="str">
        <f>VLOOKUP($A351,Questions!$A$3:$X$333,19,0)&amp;""</f>
        <v>This question assesses the maturity of your automation governance. Documented procedures help ensure that automated systems are accountable, reliable, and capable of respecting individual rights. Lack of documentation may indicate unmanaged risks, especially in environments handling sensitive or regulated data.</v>
      </c>
      <c r="D351" s="261" t="str">
        <f>VLOOKUP($A351,Questions!$A$3:$X$333,20,0)&amp;""</f>
        <v/>
      </c>
      <c r="E351" s="58"/>
      <c r="F351" s="58"/>
      <c r="G351" s="58"/>
      <c r="H351" s="58"/>
      <c r="I351" s="58"/>
      <c r="J351" s="58"/>
      <c r="K351" s="58"/>
      <c r="L351" s="58"/>
      <c r="M351" s="58"/>
      <c r="N351" s="58"/>
      <c r="O351" s="58"/>
      <c r="P351" s="58"/>
      <c r="Q351" s="58"/>
      <c r="R351" s="58"/>
      <c r="S351" s="58"/>
      <c r="T351" s="58"/>
      <c r="U351" s="58"/>
      <c r="V351" s="58"/>
      <c r="W351" s="58"/>
      <c r="X351" s="58"/>
      <c r="Y351" s="58"/>
      <c r="Z351" s="58"/>
    </row>
    <row r="352" spans="1:26" ht="42.75" customHeight="1" x14ac:dyDescent="0.2">
      <c r="A352" s="261" t="s">
        <v>528</v>
      </c>
      <c r="B352" s="261" t="str">
        <f>VLOOKUP($A352,Questions!$A$3:$X$333,2,0)&amp;""</f>
        <v>Do you have a documented policy for sharing information with law enforcement?</v>
      </c>
      <c r="C352" s="261" t="str">
        <f>VLOOKUP($A352,Questions!$A$3:$X$333,19,0)&amp;""</f>
        <v>The insitution should know which laws apply to the data to which the solution provider will have access. You should also have a thorough understanding of how requests from law enforcement will be handled.</v>
      </c>
      <c r="D352" s="261" t="str">
        <f>VLOOKUP($A352,Questions!$A$3:$X$333,20,0)&amp;""</f>
        <v/>
      </c>
      <c r="E352" s="58"/>
      <c r="F352" s="58"/>
      <c r="G352" s="58"/>
      <c r="H352" s="58"/>
      <c r="I352" s="58"/>
      <c r="J352" s="58"/>
      <c r="K352" s="58"/>
      <c r="L352" s="58"/>
      <c r="M352" s="58"/>
      <c r="N352" s="58"/>
      <c r="O352" s="58"/>
      <c r="P352" s="58"/>
      <c r="Q352" s="58"/>
      <c r="R352" s="58"/>
      <c r="S352" s="58"/>
      <c r="T352" s="58"/>
      <c r="U352" s="58"/>
      <c r="V352" s="58"/>
      <c r="W352" s="58"/>
      <c r="X352" s="58"/>
      <c r="Y352" s="58"/>
      <c r="Z352" s="58"/>
    </row>
    <row r="353" spans="1:26" ht="42.75" customHeight="1" x14ac:dyDescent="0.2">
      <c r="A353" s="261" t="s">
        <v>530</v>
      </c>
      <c r="B353" s="261" t="str">
        <f>VLOOKUP($A353,Questions!$A$3:$X$333,2,0)&amp;""</f>
        <v>Do you share any institutional data with law enforcement without a valid warrant or subpoena?*</v>
      </c>
      <c r="C353" s="261" t="str">
        <f>VLOOKUP($A353,Questions!$A$3:$X$333,19,0)&amp;""</f>
        <v>To protect institutional and individual privacy rights by ensuring data is only disclosed to law enforcement through proper legal channels with appropriate due process protections.</v>
      </c>
      <c r="D353" s="261" t="str">
        <f>VLOOKUP($A353,Questions!$A$3:$X$333,20,0)&amp;""</f>
        <v>If yes, under what circumstances and with what documentation/notification to the institution?</v>
      </c>
      <c r="E353" s="58"/>
      <c r="F353" s="58"/>
      <c r="G353" s="58"/>
      <c r="H353" s="58"/>
      <c r="I353" s="58"/>
      <c r="J353" s="58"/>
      <c r="K353" s="58"/>
      <c r="L353" s="58"/>
      <c r="M353" s="58"/>
      <c r="N353" s="58"/>
      <c r="O353" s="58"/>
      <c r="P353" s="58"/>
      <c r="Q353" s="58"/>
      <c r="R353" s="58"/>
      <c r="S353" s="58"/>
      <c r="T353" s="58"/>
      <c r="U353" s="58"/>
      <c r="V353" s="58"/>
      <c r="W353" s="58"/>
      <c r="X353" s="58"/>
      <c r="Y353" s="58"/>
      <c r="Z353" s="58"/>
    </row>
    <row r="354" spans="1:26" ht="42.75" customHeight="1" x14ac:dyDescent="0.2">
      <c r="A354" s="261" t="s">
        <v>532</v>
      </c>
      <c r="B354" s="261" t="str">
        <f>VLOOKUP($A354,Questions!$A$3:$X$333,2,0)&amp;""</f>
        <v>Does your incident response team include a privacy analyst/officer?</v>
      </c>
      <c r="C354" s="261" t="str">
        <f>VLOOKUP($A354,Questions!$A$3:$X$333,19,0)&amp;""</f>
        <v>Having a privacy analyst/officer on an incident response team can help the company more quickly identify a breach and comply with applicable notification laws.</v>
      </c>
      <c r="D354" s="261" t="str">
        <f>VLOOKUP($A354,Questions!$A$3:$X$333,20,0)&amp;""</f>
        <v/>
      </c>
      <c r="E354" s="58"/>
      <c r="F354" s="58"/>
      <c r="G354" s="58"/>
      <c r="H354" s="58"/>
      <c r="I354" s="58"/>
      <c r="J354" s="58"/>
      <c r="K354" s="58"/>
      <c r="L354" s="58"/>
      <c r="M354" s="58"/>
      <c r="N354" s="58"/>
      <c r="O354" s="58"/>
      <c r="P354" s="58"/>
      <c r="Q354" s="58"/>
      <c r="R354" s="58"/>
      <c r="S354" s="58"/>
      <c r="T354" s="58"/>
      <c r="U354" s="58"/>
      <c r="V354" s="58"/>
      <c r="W354" s="58"/>
      <c r="X354" s="58"/>
      <c r="Y354" s="58"/>
      <c r="Z354" s="58"/>
    </row>
    <row r="355" spans="1:26" ht="42.75" customHeight="1" x14ac:dyDescent="0.2">
      <c r="A355" s="18" t="str">
        <f>VLOOKUP(LEFT($A356,4),'Auto Responses'!$N$4:$O$38,2,0)&amp;""</f>
        <v xml:space="preserve"> International Privacy</v>
      </c>
      <c r="B355" s="18"/>
      <c r="C355" s="32" t="str">
        <f>Questions!$S$2</f>
        <v>Reason for Question</v>
      </c>
      <c r="D355" s="32" t="str">
        <f>Questions!$T$2</f>
        <v>Follow-Up Inquiries/Responses</v>
      </c>
      <c r="E355" s="58"/>
      <c r="F355" s="58"/>
      <c r="G355" s="58"/>
      <c r="H355" s="58"/>
      <c r="I355" s="58"/>
      <c r="J355" s="58"/>
      <c r="K355" s="58"/>
      <c r="L355" s="58"/>
      <c r="M355" s="58"/>
      <c r="N355" s="58"/>
      <c r="O355" s="58"/>
      <c r="P355" s="58"/>
      <c r="Q355" s="58"/>
      <c r="R355" s="58"/>
      <c r="S355" s="58"/>
      <c r="T355" s="58"/>
      <c r="U355" s="58"/>
      <c r="V355" s="58"/>
      <c r="W355" s="58"/>
      <c r="X355" s="58"/>
      <c r="Y355" s="58"/>
      <c r="Z355" s="58"/>
    </row>
    <row r="356" spans="1:26" ht="42.75" customHeight="1" x14ac:dyDescent="0.2">
      <c r="A356" s="261" t="s">
        <v>534</v>
      </c>
      <c r="B356" s="261" t="str">
        <f>VLOOKUP($A356,Questions!$A$3:$X$333,2,0)&amp;""</f>
        <v>Will data be collected from or processed in or stored in the European Economic Area (EEA)?</v>
      </c>
      <c r="C356" s="261" t="str">
        <f>VLOOKUP($A356,Questions!$A$3:$X$333,19,0)&amp;""</f>
        <v>Understanding whether the vendor processes data in Europe may help with institutional GDPR compliance.</v>
      </c>
      <c r="D356" s="261" t="str">
        <f>VLOOKUP($A356,Questions!$A$3:$X$333,20,0)&amp;""</f>
        <v>If institution's intended use includes targeting of data subjects in EEA/UK and if vendor marks "no," institution might want to follow up to clarify data collected.</v>
      </c>
      <c r="E356" s="49" t="s">
        <v>661</v>
      </c>
      <c r="F356" s="58"/>
      <c r="G356" s="58"/>
      <c r="H356" s="58"/>
      <c r="I356" s="58"/>
      <c r="J356" s="58"/>
      <c r="K356" s="58"/>
      <c r="L356" s="58"/>
      <c r="M356" s="58"/>
      <c r="N356" s="58"/>
      <c r="O356" s="58"/>
      <c r="P356" s="58"/>
      <c r="Q356" s="58"/>
      <c r="R356" s="58"/>
      <c r="S356" s="58"/>
      <c r="T356" s="58"/>
      <c r="U356" s="58"/>
      <c r="V356" s="58"/>
      <c r="W356" s="58"/>
      <c r="X356" s="58"/>
      <c r="Y356" s="58"/>
      <c r="Z356" s="58"/>
    </row>
    <row r="357" spans="1:26" ht="42.75" customHeight="1" x14ac:dyDescent="0.2">
      <c r="A357" s="261" t="s">
        <v>536</v>
      </c>
      <c r="B357" s="261" t="str">
        <f>VLOOKUP($A357,Questions!$A$3:$X$333,2,0)&amp;""</f>
        <v>Do you have a data protection officer (DPO)?</v>
      </c>
      <c r="C357" s="261" t="str">
        <f>VLOOKUP($A357,Questions!$A$3:$X$333,19,0)&amp;""</f>
        <v>Vendors targeting services in the EEA/UK should have GDPR-compliant policies and procedures.</v>
      </c>
      <c r="D357" s="261" t="str">
        <f>VLOOKUP($A357,Questions!$A$3:$X$333,20,0)&amp;""</f>
        <v/>
      </c>
      <c r="E357" s="58"/>
      <c r="F357" s="58"/>
      <c r="G357" s="58"/>
      <c r="H357" s="58"/>
      <c r="I357" s="58"/>
      <c r="J357" s="58"/>
      <c r="K357" s="58"/>
      <c r="L357" s="58"/>
      <c r="M357" s="58"/>
      <c r="N357" s="58"/>
      <c r="O357" s="58"/>
      <c r="P357" s="58"/>
      <c r="Q357" s="58"/>
      <c r="R357" s="58"/>
      <c r="S357" s="58"/>
      <c r="T357" s="58"/>
      <c r="U357" s="58"/>
      <c r="V357" s="58"/>
      <c r="W357" s="58"/>
      <c r="X357" s="58"/>
      <c r="Y357" s="58"/>
      <c r="Z357" s="58"/>
    </row>
    <row r="358" spans="1:26" ht="42.75" customHeight="1" x14ac:dyDescent="0.2">
      <c r="A358" s="261" t="s">
        <v>538</v>
      </c>
      <c r="B358" s="261" t="str">
        <f>VLOOKUP($A358,Questions!$A$3:$X$333,2,0)&amp;""</f>
        <v>Will you sign appropriate GDPR Standard Contractual Clauses (SCCs) with the institution?</v>
      </c>
      <c r="C358" s="261" t="str">
        <f>VLOOKUP($A358,Questions!$A$3:$X$333,19,0)&amp;""</f>
        <v>Vendors targeting services in the EEA/UK should have the ability to agree to the SCCs.</v>
      </c>
      <c r="D358" s="261" t="str">
        <f>VLOOKUP($A358,Questions!$A$3:$X$333,20,0)&amp;""</f>
        <v/>
      </c>
      <c r="E358" s="58"/>
      <c r="F358" s="58"/>
      <c r="G358" s="58"/>
      <c r="H358" s="58"/>
      <c r="I358" s="58"/>
      <c r="J358" s="58"/>
      <c r="K358" s="58"/>
      <c r="L358" s="58"/>
      <c r="M358" s="58"/>
      <c r="N358" s="58"/>
      <c r="O358" s="58"/>
      <c r="P358" s="58"/>
      <c r="Q358" s="58"/>
      <c r="R358" s="58"/>
      <c r="S358" s="58"/>
      <c r="T358" s="58"/>
      <c r="U358" s="58"/>
      <c r="V358" s="58"/>
      <c r="W358" s="58"/>
      <c r="X358" s="58"/>
      <c r="Y358" s="58"/>
      <c r="Z358" s="58"/>
    </row>
    <row r="359" spans="1:26" ht="42.75" customHeight="1" x14ac:dyDescent="0.2">
      <c r="A359" s="261" t="s">
        <v>540</v>
      </c>
      <c r="B359" s="261" t="str">
        <f>VLOOKUP($A359,Questions!$A$3:$X$333,2,0)&amp;""</f>
        <v>Will data be collected from or processed in or stored in China?</v>
      </c>
      <c r="C359" s="261" t="str">
        <f>VLOOKUP($A359,Questions!$A$3:$X$333,19,0)&amp;""</f>
        <v>Understanding whether the vendor processes data in China may help with institutional PIPL compliance.</v>
      </c>
      <c r="D359" s="261" t="str">
        <f>VLOOKUP($A359,Questions!$A$3:$X$333,20,0)&amp;""</f>
        <v>If institution's intended use includes targeting of data subjects in China and if vendor marks "no," institution might want to follow up to clarify data collected.</v>
      </c>
      <c r="E359" s="58"/>
      <c r="F359" s="58"/>
      <c r="G359" s="58"/>
      <c r="H359" s="58"/>
      <c r="I359" s="58"/>
      <c r="J359" s="58"/>
      <c r="K359" s="58"/>
      <c r="L359" s="58"/>
      <c r="M359" s="58"/>
      <c r="N359" s="58"/>
      <c r="O359" s="58"/>
      <c r="P359" s="58"/>
      <c r="Q359" s="58"/>
      <c r="R359" s="58"/>
      <c r="S359" s="58"/>
      <c r="T359" s="58"/>
      <c r="U359" s="58"/>
      <c r="V359" s="58"/>
      <c r="W359" s="58"/>
      <c r="X359" s="58"/>
      <c r="Y359" s="58"/>
      <c r="Z359" s="58"/>
    </row>
    <row r="360" spans="1:26" ht="42.75" customHeight="1" x14ac:dyDescent="0.2">
      <c r="A360" s="261" t="s">
        <v>541</v>
      </c>
      <c r="B360" s="261" t="str">
        <f>VLOOKUP($A360,Questions!$A$3:$X$333,2,0)&amp;""</f>
        <v>Do you comply with PIPL security, privacy, and data localization requirements?</v>
      </c>
      <c r="C360" s="261" t="str">
        <f>VLOOKUP($A360,Questions!$A$3:$X$333,19,0)&amp;""</f>
        <v>Vendors targeting services in China should have the ability to comply with PIPL requirements.</v>
      </c>
      <c r="D360" s="261" t="str">
        <f>VLOOKUP($A360,Questions!$A$3:$X$333,20,0)&amp;""</f>
        <v/>
      </c>
      <c r="E360" s="58"/>
      <c r="F360" s="58"/>
      <c r="G360" s="58"/>
      <c r="H360" s="58"/>
      <c r="I360" s="58"/>
      <c r="J360" s="58"/>
      <c r="K360" s="58"/>
      <c r="L360" s="58"/>
      <c r="M360" s="58"/>
      <c r="N360" s="58"/>
      <c r="O360" s="58"/>
      <c r="P360" s="58"/>
      <c r="Q360" s="58"/>
      <c r="R360" s="58"/>
      <c r="S360" s="58"/>
      <c r="T360" s="58"/>
      <c r="U360" s="58"/>
      <c r="V360" s="58"/>
      <c r="W360" s="58"/>
      <c r="X360" s="58"/>
      <c r="Y360" s="58"/>
      <c r="Z360" s="58"/>
    </row>
    <row r="361" spans="1:26" ht="42.75" customHeight="1" x14ac:dyDescent="0.2">
      <c r="A361" s="18" t="str">
        <f>VLOOKUP(LEFT($A362,4),'Auto Responses'!$N$4:$O$38,2,0)&amp;""</f>
        <v xml:space="preserve"> Data Privacy</v>
      </c>
      <c r="B361" s="18"/>
      <c r="C361" s="32" t="str">
        <f>Questions!$S$2</f>
        <v>Reason for Question</v>
      </c>
      <c r="D361" s="32" t="str">
        <f>Questions!$T$2</f>
        <v>Follow-Up Inquiries/Responses</v>
      </c>
      <c r="E361" s="58"/>
      <c r="F361" s="58"/>
      <c r="G361" s="58"/>
      <c r="H361" s="58"/>
      <c r="I361" s="58"/>
      <c r="J361" s="58"/>
      <c r="K361" s="58"/>
      <c r="L361" s="58"/>
      <c r="M361" s="58"/>
      <c r="N361" s="58"/>
      <c r="O361" s="58"/>
      <c r="P361" s="58"/>
      <c r="Q361" s="58"/>
      <c r="R361" s="58"/>
      <c r="S361" s="58"/>
      <c r="T361" s="58"/>
      <c r="U361" s="58"/>
      <c r="V361" s="58"/>
      <c r="W361" s="58"/>
      <c r="X361" s="58"/>
      <c r="Y361" s="58"/>
      <c r="Z361" s="58"/>
    </row>
    <row r="362" spans="1:26" ht="42.75" customHeight="1" x14ac:dyDescent="0.2">
      <c r="A362" s="261" t="s">
        <v>543</v>
      </c>
      <c r="B362" s="261" t="str">
        <f>VLOOKUP($A362,Questions!$A$3:$X$333,2,0)&amp;""</f>
        <v>Have you performed a Data Privacy Impact Assesssment for the solution/project?</v>
      </c>
      <c r="C362" s="261" t="str">
        <f>VLOOKUP($A362,Questions!$A$3:$X$333,19,0)&amp;""</f>
        <v>To verify the vendor has systematically evaluated privacy risks and implemented appropriate safeguards before deploying their solution, demonstrating privacy-by-design principles.</v>
      </c>
      <c r="D362" s="261" t="str">
        <f>VLOOKUP($A362,Questions!$A$3:$X$333,20,0)&amp;""</f>
        <v>Please provide a copy of the DPIA or summary of findings and mitigation measures.</v>
      </c>
      <c r="E362" s="58"/>
      <c r="F362" s="58"/>
      <c r="G362" s="58"/>
      <c r="H362" s="58"/>
      <c r="I362" s="58"/>
      <c r="J362" s="58"/>
      <c r="K362" s="58"/>
      <c r="L362" s="58"/>
      <c r="M362" s="58"/>
      <c r="N362" s="58"/>
      <c r="O362" s="58"/>
      <c r="P362" s="58"/>
      <c r="Q362" s="58"/>
      <c r="R362" s="58"/>
      <c r="S362" s="58"/>
      <c r="T362" s="58"/>
      <c r="U362" s="58"/>
      <c r="V362" s="58"/>
      <c r="W362" s="58"/>
      <c r="X362" s="58"/>
      <c r="Y362" s="58"/>
      <c r="Z362" s="58"/>
    </row>
    <row r="363" spans="1:26" ht="42.75" customHeight="1" x14ac:dyDescent="0.2">
      <c r="A363" s="261" t="s">
        <v>545</v>
      </c>
      <c r="B363" s="261" t="str">
        <f>VLOOKUP($A363,Questions!$A$3:$X$333,2,0)&amp;""</f>
        <v>Do you provide an end-user privacy notice about privacy policies and procedures that identify the purpose(s) for which personal information is collected, used, retained, and disclosed?</v>
      </c>
      <c r="C363" s="261" t="str">
        <f>VLOOKUP($A363,Questions!$A$3:$X$333,19,0)&amp;""</f>
        <v>To ensure transparency with end users about data practices and compliance with privacy notice requirements under FERPA, GDPR, CCPA, and other applicable regulations.</v>
      </c>
      <c r="D363" s="261" t="str">
        <f>VLOOKUP($A363,Questions!$A$3:$X$333,20,0)&amp;""</f>
        <v>How do you inform users of changes to the policy?</v>
      </c>
      <c r="E363" s="58"/>
      <c r="F363" s="58"/>
      <c r="G363" s="58"/>
      <c r="H363" s="58"/>
      <c r="I363" s="58"/>
      <c r="J363" s="58"/>
      <c r="K363" s="58"/>
      <c r="L363" s="58"/>
      <c r="M363" s="58"/>
      <c r="N363" s="58"/>
      <c r="O363" s="58"/>
      <c r="P363" s="58"/>
      <c r="Q363" s="58"/>
      <c r="R363" s="58"/>
      <c r="S363" s="58"/>
      <c r="T363" s="58"/>
      <c r="U363" s="58"/>
      <c r="V363" s="58"/>
      <c r="W363" s="58"/>
      <c r="X363" s="58"/>
      <c r="Y363" s="58"/>
      <c r="Z363" s="58"/>
    </row>
    <row r="364" spans="1:26" ht="42.75" customHeight="1" x14ac:dyDescent="0.2">
      <c r="A364" s="261" t="s">
        <v>547</v>
      </c>
      <c r="B364" s="261" t="str">
        <f>VLOOKUP($A364,Questions!$A$3:$X$333,2,0)&amp;""</f>
        <v>Do you describe the choices available to the individual and obtain implicit or explicit consent with respect to the collection, use, and disclosure of personal information?</v>
      </c>
      <c r="C364" s="261" t="str">
        <f>VLOOKUP($A364,Questions!$A$3:$X$333,19,0)&amp;""</f>
        <v>To verify meaningful consent mechanisms exist and users have adequate control over their personal information in accordance with fair information practice principles and regulatory requirements.</v>
      </c>
      <c r="D364" s="261" t="str">
        <f>VLOOKUP($A364,Questions!$A$3:$X$333,20,0)&amp;""</f>
        <v>Describe your consent mechanism and how users can withdraw consent if they choose.</v>
      </c>
      <c r="E364" s="58"/>
      <c r="F364" s="58"/>
      <c r="G364" s="58"/>
      <c r="H364" s="58"/>
      <c r="I364" s="58"/>
      <c r="J364" s="58"/>
      <c r="K364" s="58"/>
      <c r="L364" s="58"/>
      <c r="M364" s="58"/>
      <c r="N364" s="58"/>
      <c r="O364" s="58"/>
      <c r="P364" s="58"/>
      <c r="Q364" s="58"/>
      <c r="R364" s="58"/>
      <c r="S364" s="58"/>
      <c r="T364" s="58"/>
      <c r="U364" s="58"/>
      <c r="V364" s="58"/>
      <c r="W364" s="58"/>
      <c r="X364" s="58"/>
      <c r="Y364" s="58"/>
      <c r="Z364" s="58"/>
    </row>
    <row r="365" spans="1:26" ht="42.75" customHeight="1" x14ac:dyDescent="0.2">
      <c r="A365" s="261" t="s">
        <v>549</v>
      </c>
      <c r="B365" s="261" t="str">
        <f>VLOOKUP($A365,Questions!$A$3:$X$333,2,0)&amp;""</f>
        <v>Do you collect personal information only for the purpose(s) identified in the agreement with an institution or, if there is none, the purpose(s) identified in the privacy notice?</v>
      </c>
      <c r="C365" s="261" t="str">
        <f>VLOOKUP($A365,Questions!$A$3:$X$333,19,0)&amp;""</f>
        <v>Companies may collect information for purposes not outlined in the service agreement, including quality assurance, marketing, etc. Instituions should have a thorough understanding of what data is being used and how.</v>
      </c>
      <c r="D365" s="261" t="str">
        <f>VLOOKUP($A365,Questions!$A$3:$X$333,20,0)&amp;""</f>
        <v/>
      </c>
      <c r="E365" s="49" t="s">
        <v>661</v>
      </c>
      <c r="F365" s="58"/>
      <c r="G365" s="58"/>
      <c r="H365" s="58"/>
      <c r="I365" s="58"/>
      <c r="J365" s="58"/>
      <c r="K365" s="58"/>
      <c r="L365" s="58"/>
      <c r="M365" s="58"/>
      <c r="N365" s="58"/>
      <c r="O365" s="58"/>
      <c r="P365" s="58"/>
      <c r="Q365" s="58"/>
      <c r="R365" s="58"/>
      <c r="S365" s="58"/>
      <c r="T365" s="58"/>
      <c r="U365" s="58"/>
      <c r="V365" s="58"/>
      <c r="W365" s="58"/>
      <c r="X365" s="58"/>
      <c r="Y365" s="58"/>
      <c r="Z365" s="58"/>
    </row>
    <row r="366" spans="1:26" ht="42.75" customHeight="1" x14ac:dyDescent="0.2">
      <c r="A366" s="261" t="s">
        <v>551</v>
      </c>
      <c r="B366" s="261" t="str">
        <f>VLOOKUP($A366,Questions!$A$3:$X$333,2,0)&amp;""</f>
        <v>Do you have a documented list of personal data your service maintains?</v>
      </c>
      <c r="C366" s="261" t="str">
        <f>VLOOKUP($A366,Questions!$A$3:$X$333,19,0)&amp;""</f>
        <v>To ensure the vendor maintains data inventory records necessary for privacy compliance, breach response, data subject rights requests, and understanding the full scope of data collection.</v>
      </c>
      <c r="D366" s="261" t="str">
        <f>VLOOKUP($A366,Questions!$A$3:$X$333,20,0)&amp;""</f>
        <v>Please provide your data inventory or map showing categories of personal data collected and retention periods.</v>
      </c>
      <c r="E366" s="58"/>
      <c r="F366" s="58"/>
      <c r="G366" s="58"/>
      <c r="H366" s="58"/>
      <c r="I366" s="58"/>
      <c r="J366" s="58"/>
      <c r="K366" s="58"/>
      <c r="L366" s="58"/>
      <c r="M366" s="58"/>
      <c r="N366" s="58"/>
      <c r="O366" s="58"/>
      <c r="P366" s="58"/>
      <c r="Q366" s="58"/>
      <c r="R366" s="58"/>
      <c r="S366" s="58"/>
      <c r="T366" s="58"/>
      <c r="U366" s="58"/>
      <c r="V366" s="58"/>
      <c r="W366" s="58"/>
      <c r="X366" s="58"/>
      <c r="Y366" s="58"/>
      <c r="Z366" s="58"/>
    </row>
    <row r="367" spans="1:26" ht="42.75" customHeight="1" x14ac:dyDescent="0.2">
      <c r="A367" s="261" t="s">
        <v>553</v>
      </c>
      <c r="B367" s="261" t="str">
        <f>VLOOKUP($A367,Questions!$A$3:$X$333,2,0)&amp;""</f>
        <v>Do you retain personal information for only as long as necessary to fulfill the stated purpose(s) or as required by law or regulation and thereafter appropriately dispose of such information?</v>
      </c>
      <c r="C367" s="261" t="str">
        <f>VLOOKUP($A367,Questions!$A$3:$X$333,19,0)&amp;""</f>
        <v>Data minimization is a basic privacy principle, and it is important to know whether the solution provider is keeping data longer than necessary and introducing a significant privacy risk.</v>
      </c>
      <c r="D367" s="261" t="str">
        <f>VLOOKUP($A367,Questions!$A$3:$X$333,20,0)&amp;""</f>
        <v/>
      </c>
      <c r="E367" s="58"/>
      <c r="F367" s="58"/>
      <c r="G367" s="58"/>
      <c r="H367" s="58"/>
      <c r="I367" s="58"/>
      <c r="J367" s="58"/>
      <c r="K367" s="58"/>
      <c r="L367" s="58"/>
      <c r="M367" s="58"/>
      <c r="N367" s="58"/>
      <c r="O367" s="58"/>
      <c r="P367" s="58"/>
      <c r="Q367" s="58"/>
      <c r="R367" s="58"/>
      <c r="S367" s="58"/>
      <c r="T367" s="58"/>
      <c r="U367" s="58"/>
      <c r="V367" s="58"/>
      <c r="W367" s="58"/>
      <c r="X367" s="58"/>
      <c r="Y367" s="58"/>
      <c r="Z367" s="58"/>
    </row>
    <row r="368" spans="1:26" ht="15.75" customHeight="1" x14ac:dyDescent="0.2">
      <c r="A368" s="261" t="s">
        <v>554</v>
      </c>
      <c r="B368" s="261" t="str">
        <f>VLOOKUP($A368,Questions!$A$3:$X$333,2,0)&amp;""</f>
        <v>Do you provide individuals with access to their personal information for review and update (i.e., data subject rights)?</v>
      </c>
      <c r="C368" s="261" t="str">
        <f>VLOOKUP($A368,Questions!$A$3:$X$333,19,0)&amp;""</f>
        <v>This question seeks proof of an entity's ability to honor data-subject rights related to providing an individual access to their own informaiton. Such processes would include descriptions of request processes individuals can follow to review thier information and written processes a data subject may use to ask for changes or corrections to data held about them.</v>
      </c>
      <c r="D368" s="261" t="str">
        <f>VLOOKUP($A368,Questions!$A$3:$X$333,20,0)&amp;""</f>
        <v/>
      </c>
      <c r="E368" s="58"/>
      <c r="F368" s="58"/>
      <c r="G368" s="58"/>
      <c r="H368" s="58"/>
      <c r="I368" s="58"/>
      <c r="J368" s="58"/>
      <c r="K368" s="58"/>
      <c r="L368" s="58"/>
      <c r="M368" s="58"/>
      <c r="N368" s="58"/>
      <c r="O368" s="58"/>
      <c r="P368" s="58"/>
      <c r="Q368" s="58"/>
      <c r="R368" s="58"/>
      <c r="S368" s="58"/>
      <c r="T368" s="58"/>
      <c r="U368" s="58"/>
      <c r="V368" s="58"/>
      <c r="W368" s="58"/>
      <c r="X368" s="58"/>
      <c r="Y368" s="58"/>
      <c r="Z368" s="58"/>
    </row>
    <row r="369" spans="1:26" ht="42.75" customHeight="1" x14ac:dyDescent="0.2">
      <c r="A369" s="261" t="s">
        <v>556</v>
      </c>
      <c r="B369" s="261" t="str">
        <f>VLOOKUP($A369,Questions!$A$3:$X$333,2,0)&amp;""</f>
        <v>Do you disclose personal information to third parties only for the purpose(s) identified in the privacy notice or with the implicit or explicit consent of the individual?</v>
      </c>
      <c r="C369" s="261" t="str">
        <f>VLOOKUP($A369,Questions!$A$3:$X$333,19,0)&amp;""</f>
        <v>To limit unauthorized third-party data sharing and ensure transparency about data flows beyond the direct vendor relationship, protecting against unexpected secondary uses.</v>
      </c>
      <c r="D369" s="261" t="str">
        <f>VLOOKUP($A369,Questions!$A$3:$X$333,20,0)&amp;""</f>
        <v>Provide a list of third parties who receive personal information and the purpose for each disclosure.</v>
      </c>
      <c r="E369" s="58"/>
      <c r="F369" s="58"/>
      <c r="G369" s="58"/>
      <c r="H369" s="58"/>
      <c r="I369" s="58"/>
      <c r="J369" s="58"/>
      <c r="K369" s="58"/>
      <c r="L369" s="58"/>
      <c r="M369" s="58"/>
      <c r="N369" s="58"/>
      <c r="O369" s="58"/>
      <c r="P369" s="58"/>
      <c r="Q369" s="58"/>
      <c r="R369" s="58"/>
      <c r="S369" s="58"/>
      <c r="T369" s="58"/>
      <c r="U369" s="58"/>
      <c r="V369" s="58"/>
      <c r="W369" s="58"/>
      <c r="X369" s="58"/>
      <c r="Y369" s="58"/>
      <c r="Z369" s="58"/>
    </row>
    <row r="370" spans="1:26" ht="42.75" customHeight="1" x14ac:dyDescent="0.2">
      <c r="A370" s="261" t="s">
        <v>557</v>
      </c>
      <c r="B370" s="261" t="str">
        <f>VLOOKUP($A370,Questions!$A$3:$X$333,2,0)&amp;""</f>
        <v>Do you protect personal information against unauthorized access (both physical and logical)?</v>
      </c>
      <c r="C370" s="261" t="str">
        <f>VLOOKUP($A370,Questions!$A$3:$X$333,19,0)&amp;""</f>
        <v>To verify appropriate security controls are in place to protect personal data from breaches, unauthorized disclosure, and both external and internal threats.</v>
      </c>
      <c r="D370" s="261" t="str">
        <f>VLOOKUP($A370,Questions!$A$3:$X$333,20,0)&amp;""</f>
        <v>Describe your access control mechanisms, encryption methods, and incident response procedures.</v>
      </c>
      <c r="E370" s="58"/>
      <c r="F370" s="58"/>
      <c r="G370" s="58"/>
      <c r="H370" s="58"/>
      <c r="I370" s="58"/>
      <c r="J370" s="58"/>
      <c r="K370" s="58"/>
      <c r="L370" s="58"/>
      <c r="M370" s="58"/>
      <c r="N370" s="58"/>
      <c r="O370" s="58"/>
      <c r="P370" s="58"/>
      <c r="Q370" s="58"/>
      <c r="R370" s="58"/>
      <c r="S370" s="58"/>
      <c r="T370" s="58"/>
      <c r="U370" s="58"/>
      <c r="V370" s="58"/>
      <c r="W370" s="58"/>
      <c r="X370" s="58"/>
      <c r="Y370" s="58"/>
      <c r="Z370" s="58"/>
    </row>
    <row r="371" spans="1:26" ht="42.75" customHeight="1" x14ac:dyDescent="0.2">
      <c r="A371" s="261" t="s">
        <v>558</v>
      </c>
      <c r="B371" s="261" t="str">
        <f>VLOOKUP($A371,Questions!$A$3:$X$333,2,0)&amp;""</f>
        <v>Do you maintain accurate, complete, and relevant personal information for the purposes identified in the privacy notice?</v>
      </c>
      <c r="C371" s="261" t="str">
        <f>VLOOKUP($A371,Questions!$A$3:$X$333,19,0)&amp;""</f>
        <v>To ensure data quality practices that prevent privacy harms from inaccurate or outdated personal information, particularly in contexts where data accuracy affects individual rights or opportunities.</v>
      </c>
      <c r="D371" s="261" t="str">
        <f>VLOOKUP($A371,Questions!$A$3:$X$333,20,0)&amp;""</f>
        <v>What processes do you have for individuals to review and correct their personal information?</v>
      </c>
      <c r="E371" s="58"/>
      <c r="F371" s="58"/>
      <c r="G371" s="58"/>
      <c r="H371" s="58"/>
      <c r="I371" s="58"/>
      <c r="J371" s="58"/>
      <c r="K371" s="58"/>
      <c r="L371" s="58"/>
      <c r="M371" s="58"/>
      <c r="N371" s="58"/>
      <c r="O371" s="58"/>
      <c r="P371" s="58"/>
      <c r="Q371" s="58"/>
      <c r="R371" s="58"/>
      <c r="S371" s="58"/>
      <c r="T371" s="58"/>
      <c r="U371" s="58"/>
      <c r="V371" s="58"/>
      <c r="W371" s="58"/>
      <c r="X371" s="58"/>
      <c r="Y371" s="58"/>
      <c r="Z371" s="58"/>
    </row>
    <row r="372" spans="1:26" ht="42.75" customHeight="1" x14ac:dyDescent="0.2">
      <c r="A372" s="261" t="s">
        <v>559</v>
      </c>
      <c r="B372" s="261" t="str">
        <f>VLOOKUP($A372,Questions!$A$3:$X$333,2,0)&amp;""</f>
        <v>Do you have procedures to address privacy-related noncompliance complaints and disputes?</v>
      </c>
      <c r="C372" s="261" t="str">
        <f>VLOOKUP($A372,Questions!$A$3:$X$333,19,0)&amp;""</f>
        <v>To verify accountability mechanisms exist for addressing privacy concerns, providing recourse to affected individuals, and demonstrating responsiveness to privacy complaints.</v>
      </c>
      <c r="D372" s="261" t="str">
        <f>VLOOKUP($A372,Questions!$A$3:$X$333,20,0)&amp;""</f>
        <v>Describe your complaint handling process, typical response times, and escalation procedures.</v>
      </c>
      <c r="E372" s="49" t="s">
        <v>661</v>
      </c>
      <c r="F372" s="58"/>
      <c r="G372" s="58"/>
      <c r="H372" s="58"/>
      <c r="I372" s="58"/>
      <c r="J372" s="58"/>
      <c r="K372" s="58"/>
      <c r="L372" s="58"/>
      <c r="M372" s="58"/>
      <c r="N372" s="58"/>
      <c r="O372" s="58"/>
      <c r="P372" s="58"/>
      <c r="Q372" s="58"/>
      <c r="R372" s="58"/>
      <c r="S372" s="58"/>
      <c r="T372" s="58"/>
      <c r="U372" s="58"/>
      <c r="V372" s="58"/>
      <c r="W372" s="58"/>
      <c r="X372" s="58"/>
      <c r="Y372" s="58"/>
      <c r="Z372" s="58"/>
    </row>
    <row r="373" spans="1:26" ht="15.75" customHeight="1" x14ac:dyDescent="0.2">
      <c r="A373" s="261" t="s">
        <v>561</v>
      </c>
      <c r="B373" s="261" t="str">
        <f>VLOOKUP($A373,Questions!$A$3:$X$333,2,0)&amp;""</f>
        <v>Do you "anonymize," "de-identify," or otherwise mask personal data?</v>
      </c>
      <c r="C373" s="261" t="str">
        <f>VLOOKUP($A373,Questions!$A$3:$X$333,19,0)&amp;""</f>
        <v>To understand the vendor's approach to privacy-enhancing techniques and assess whether data masking methods are appropriate, effective, and aligned with recognized anonymization standards.</v>
      </c>
      <c r="D373" s="261" t="str">
        <f>VLOOKUP($A373,Questions!$A$3:$X$333,20,0)&amp;""</f>
        <v>Describe your anonymization methodology and any validation or testing performed to ensure re-identification risks are minimized.</v>
      </c>
      <c r="E373" s="58"/>
      <c r="F373" s="58"/>
      <c r="G373" s="58"/>
      <c r="H373" s="58"/>
      <c r="I373" s="58"/>
      <c r="J373" s="58"/>
      <c r="K373" s="58"/>
      <c r="L373" s="58"/>
      <c r="M373" s="58"/>
      <c r="N373" s="58"/>
      <c r="O373" s="58"/>
      <c r="P373" s="58"/>
      <c r="Q373" s="58"/>
      <c r="R373" s="58"/>
      <c r="S373" s="58"/>
      <c r="T373" s="58"/>
      <c r="U373" s="58"/>
      <c r="V373" s="58"/>
      <c r="W373" s="58"/>
      <c r="X373" s="58"/>
      <c r="Y373" s="58"/>
      <c r="Z373" s="58"/>
    </row>
    <row r="374" spans="1:26" ht="15.75" customHeight="1" x14ac:dyDescent="0.2">
      <c r="A374" s="261" t="s">
        <v>563</v>
      </c>
      <c r="B374" s="261" t="str">
        <f>VLOOKUP($A374,Questions!$A$3:$X$333,2,0)&amp;""</f>
        <v>Do you or your subprocessors use or disclose "anonymized," "de-identified," or otherwise masked data for any purpose other than those identified in the agreement with an institution (e.g., sharing with ad networks or data brokers, marketing, creation of profiles, analytics unrelated to services provided to institution)?</v>
      </c>
      <c r="C374" s="261" t="str">
        <f>VLOOKUP($A374,Questions!$A$3:$X$333,19,0)&amp;""</f>
        <v>To prevent secondary use of institutional data that could undermine privacy protections, contradict institutional data governance policies, or enable commercial uses incompatible with educational purposes.</v>
      </c>
      <c r="D374" s="261" t="str">
        <f>VLOOKUP($A374,Questions!$A$3:$X$333,20,0)&amp;""</f>
        <v>If yes, provide details on secondary uses and obtain specific written consent from the institution for these uses.</v>
      </c>
      <c r="E374" s="58"/>
      <c r="F374" s="58"/>
      <c r="G374" s="58"/>
      <c r="H374" s="58"/>
      <c r="I374" s="58"/>
      <c r="J374" s="58"/>
      <c r="K374" s="58"/>
      <c r="L374" s="58"/>
      <c r="M374" s="58"/>
      <c r="N374" s="58"/>
      <c r="O374" s="58"/>
      <c r="P374" s="58"/>
      <c r="Q374" s="58"/>
      <c r="R374" s="58"/>
      <c r="S374" s="58"/>
      <c r="T374" s="58"/>
      <c r="U374" s="58"/>
      <c r="V374" s="58"/>
      <c r="W374" s="58"/>
      <c r="X374" s="58"/>
      <c r="Y374" s="58"/>
      <c r="Z374" s="58"/>
    </row>
    <row r="375" spans="1:26" ht="15.75" customHeight="1" x14ac:dyDescent="0.2">
      <c r="A375" s="261" t="s">
        <v>565</v>
      </c>
      <c r="B375" s="261" t="str">
        <f>VLOOKUP($A375,Questions!$A$3:$X$333,2,0)&amp;""</f>
        <v>Do you certify stop-processing requests, including any data that is processed by a third party on your behalf?</v>
      </c>
      <c r="C375" s="261" t="str">
        <f>VLOOKUP($A375,Questions!$A$3:$X$333,19,0)&amp;""</f>
        <v>It is helpful to understand a vendor or third party's actions with data they recieve or create, which might include your organization's constituent data. Good practices include abiding by a requirement to delete or stop processing an individual's data upon request. Check your state's law to see what that requirement might be: https://iapp.org/resources/article/us-state-privacy-legislation-tracker/</v>
      </c>
      <c r="D375" s="261" t="str">
        <f>VLOOKUP($A375,Questions!$A$3:$X$333,20,0)&amp;""</f>
        <v>If your organization has exchange programs or does business with global organzations or organizations located outside the United States, depending on the services sought, your institution should determine whether this is a requirement.</v>
      </c>
      <c r="E375" s="58"/>
      <c r="F375" s="58"/>
      <c r="G375" s="58"/>
      <c r="H375" s="58"/>
      <c r="I375" s="58"/>
      <c r="J375" s="58"/>
      <c r="K375" s="58"/>
      <c r="L375" s="58"/>
      <c r="M375" s="58"/>
      <c r="N375" s="58"/>
      <c r="O375" s="58"/>
      <c r="P375" s="58"/>
      <c r="Q375" s="58"/>
      <c r="R375" s="58"/>
      <c r="S375" s="58"/>
      <c r="T375" s="58"/>
      <c r="U375" s="58"/>
      <c r="V375" s="58"/>
      <c r="W375" s="58"/>
      <c r="X375" s="58"/>
      <c r="Y375" s="58"/>
      <c r="Z375" s="58"/>
    </row>
    <row r="376" spans="1:26" ht="15.75" customHeight="1" x14ac:dyDescent="0.2">
      <c r="A376" s="261" t="s">
        <v>567</v>
      </c>
      <c r="B376" s="261" t="str">
        <f>VLOOKUP($A376,Questions!$A$3:$X$333,2,0)&amp;""</f>
        <v>Do you have a process to review code for ethical considerations?</v>
      </c>
      <c r="C376" s="261" t="str">
        <f>VLOOKUP($A376,Questions!$A$3:$X$333,19,0)&amp;""</f>
        <v>AI and other software developers increasingly ingest confidential datasets to use for output. Understanding the ethics, transparency, and other such considerations that went into the product help the purchasing organization see the position of the vendor and its etiquette toward privacy.</v>
      </c>
      <c r="D376" s="261" t="str">
        <f>VLOOKUP($A376,Questions!$A$3:$X$333,20,0)&amp;""</f>
        <v/>
      </c>
      <c r="E376" s="58"/>
      <c r="F376" s="58"/>
      <c r="G376" s="58"/>
      <c r="H376" s="58"/>
      <c r="I376" s="58"/>
      <c r="J376" s="58"/>
      <c r="K376" s="58"/>
      <c r="L376" s="58"/>
      <c r="M376" s="58"/>
      <c r="N376" s="58"/>
      <c r="O376" s="58"/>
      <c r="P376" s="58"/>
      <c r="Q376" s="58"/>
      <c r="R376" s="58"/>
      <c r="S376" s="58"/>
      <c r="T376" s="58"/>
      <c r="U376" s="58"/>
      <c r="V376" s="58"/>
      <c r="W376" s="58"/>
      <c r="X376" s="58"/>
      <c r="Y376" s="58"/>
      <c r="Z376" s="58"/>
    </row>
    <row r="377" spans="1:26" ht="15.75" hidden="1" customHeight="1" x14ac:dyDescent="0.2">
      <c r="A377" s="18" t="str">
        <f>VLOOKUP(LEFT($A378,4),'Auto Responses'!$N$4:$O$38,2,0)&amp;""</f>
        <v xml:space="preserve"> Privacy and AI</v>
      </c>
      <c r="B377" s="18"/>
      <c r="C377" s="32" t="str">
        <f>Questions!$S$2</f>
        <v>Reason for Question</v>
      </c>
      <c r="D377" s="32" t="str">
        <f>Questions!$T$2</f>
        <v>Follow-Up Inquiries/Responses</v>
      </c>
      <c r="E377" s="58"/>
      <c r="F377" s="58"/>
      <c r="G377" s="58"/>
      <c r="H377" s="58"/>
      <c r="I377" s="58"/>
      <c r="J377" s="58"/>
      <c r="K377" s="58"/>
      <c r="L377" s="58"/>
      <c r="M377" s="58"/>
      <c r="N377" s="58"/>
      <c r="O377" s="58"/>
      <c r="P377" s="58"/>
      <c r="Q377" s="58"/>
      <c r="R377" s="58"/>
      <c r="S377" s="58"/>
      <c r="T377" s="58"/>
      <c r="U377" s="58"/>
      <c r="V377" s="58"/>
      <c r="W377" s="58"/>
      <c r="X377" s="58"/>
      <c r="Y377" s="58"/>
      <c r="Z377" s="58"/>
    </row>
    <row r="378" spans="1:26" ht="15.75" hidden="1" customHeight="1" x14ac:dyDescent="0.2">
      <c r="A378" s="261" t="s">
        <v>569</v>
      </c>
      <c r="B378" s="261" t="str">
        <f>VLOOKUP($A378,Questions!$A$3:$X$333,2,0)&amp;""</f>
        <v>Does your service use AI for the processing of institutional data?</v>
      </c>
      <c r="C378" s="261" t="str">
        <f>VLOOKUP($A378,Questions!$A$3:$X$333,18,0)&amp;""</f>
        <v>Please explain why this does not apply to your product or service.</v>
      </c>
      <c r="D378" s="261" t="str">
        <f>VLOOKUP($A378,Questions!$A$3:$X$333,19,0)&amp;""</f>
        <v>To identify AI-related privacy risks including potential bias, unintended disclosures, lack of explainability in automated decision-making, and training data provenance concerns.</v>
      </c>
      <c r="E378" s="58"/>
      <c r="F378" s="58"/>
      <c r="G378" s="58"/>
      <c r="H378" s="58"/>
      <c r="I378" s="58"/>
      <c r="J378" s="58"/>
      <c r="K378" s="58"/>
      <c r="L378" s="58"/>
      <c r="M378" s="58"/>
      <c r="N378" s="58"/>
      <c r="O378" s="58"/>
      <c r="P378" s="58"/>
      <c r="Q378" s="58"/>
      <c r="R378" s="58"/>
      <c r="S378" s="58"/>
      <c r="T378" s="58"/>
      <c r="U378" s="58"/>
      <c r="V378" s="58"/>
      <c r="W378" s="58"/>
      <c r="X378" s="58"/>
      <c r="Y378" s="58"/>
      <c r="Z378" s="58"/>
    </row>
    <row r="379" spans="1:26" ht="15.75" hidden="1" customHeight="1" x14ac:dyDescent="0.2">
      <c r="A379" s="261" t="s">
        <v>570</v>
      </c>
      <c r="B379" s="261" t="str">
        <f>VLOOKUP($A379,Questions!$A$3:$X$333,2,0)&amp;""</f>
        <v>Is any institutional data retained in AI processing?*</v>
      </c>
      <c r="C379" s="261" t="str">
        <f>VLOOKUP($A379,Questions!$A$3:$X$333,18,0)&amp;""</f>
        <v>Please explain why this does not apply to your product or service.</v>
      </c>
      <c r="D379" s="261" t="str">
        <f>VLOOKUP($A379,Questions!$A$3:$X$333,19,0)&amp;""</f>
        <v>This question assesses whether institutional data is stored or retained during AI processing, which may have implications for data security, retention policies, and regulatory compliance.</v>
      </c>
      <c r="E379" s="58"/>
      <c r="F379" s="58"/>
      <c r="G379" s="58"/>
      <c r="H379" s="58"/>
      <c r="I379" s="58"/>
      <c r="J379" s="58"/>
      <c r="K379" s="58"/>
      <c r="L379" s="58"/>
      <c r="M379" s="58"/>
      <c r="N379" s="58"/>
      <c r="O379" s="58"/>
      <c r="P379" s="58"/>
      <c r="Q379" s="58"/>
      <c r="R379" s="58"/>
      <c r="S379" s="58"/>
      <c r="T379" s="58"/>
      <c r="U379" s="58"/>
      <c r="V379" s="58"/>
      <c r="W379" s="58"/>
      <c r="X379" s="58"/>
      <c r="Y379" s="58"/>
      <c r="Z379" s="58"/>
    </row>
    <row r="380" spans="1:26" ht="15.75" hidden="1" customHeight="1" x14ac:dyDescent="0.2">
      <c r="A380" s="261" t="s">
        <v>571</v>
      </c>
      <c r="B380" s="261" t="str">
        <f>VLOOKUP($A380,Questions!$A$3:$X$333,2,0)&amp;""</f>
        <v>Do you have agreements in place with third parties or subprocessors regarding the protection of customer data and use of AI?*</v>
      </c>
      <c r="C380" s="261" t="str">
        <f>VLOOKUP($A380,Questions!$A$3:$X$333,18,0)&amp;""</f>
        <v>Please explain why this does not apply to your product or service.</v>
      </c>
      <c r="D380" s="261" t="str">
        <f>VLOOKUP($A380,Questions!$A$3:$X$333,19,0)&amp;""</f>
        <v>It's important to ensure that third-party vendors or subprocessors involved in AI processing are contractually bound to protect institutional data and comply with privacy standards.</v>
      </c>
      <c r="E380" s="58"/>
      <c r="F380" s="58"/>
      <c r="G380" s="58"/>
      <c r="H380" s="58"/>
      <c r="I380" s="58"/>
      <c r="J380" s="58"/>
      <c r="K380" s="58"/>
      <c r="L380" s="58"/>
      <c r="M380" s="58"/>
      <c r="N380" s="58"/>
      <c r="O380" s="58"/>
      <c r="P380" s="58"/>
      <c r="Q380" s="58"/>
      <c r="R380" s="58"/>
      <c r="S380" s="58"/>
      <c r="T380" s="58"/>
      <c r="U380" s="58"/>
      <c r="V380" s="58"/>
      <c r="W380" s="58"/>
      <c r="X380" s="58"/>
      <c r="Y380" s="58"/>
      <c r="Z380" s="58"/>
    </row>
    <row r="381" spans="1:26" ht="15.75" hidden="1" customHeight="1" x14ac:dyDescent="0.2">
      <c r="A381" s="261" t="s">
        <v>572</v>
      </c>
      <c r="B381" s="261" t="str">
        <f>VLOOKUP($A381,Questions!$A$3:$X$333,2,0)&amp;""</f>
        <v>Will institutional data be processed through a third party or subprocessor that also uses AI?</v>
      </c>
      <c r="C381" s="261" t="str">
        <f>VLOOKUP($A381,Questions!$A$3:$X$333,18,0)&amp;""</f>
        <v>Please explain why this does not apply to your product or service.</v>
      </c>
      <c r="D381" s="261" t="str">
        <f>VLOOKUP($A381,Questions!$A$3:$X$333,19,0)&amp;""</f>
        <v>This question identifies whether institutional data is shared with or processed by third parties that use AI, which may introduce additional privacy or ethical considerations.</v>
      </c>
      <c r="E381" s="58"/>
      <c r="F381" s="58"/>
      <c r="G381" s="58"/>
      <c r="H381" s="58"/>
      <c r="I381" s="58"/>
      <c r="J381" s="58"/>
      <c r="K381" s="58"/>
      <c r="L381" s="58"/>
      <c r="M381" s="58"/>
      <c r="N381" s="58"/>
      <c r="O381" s="58"/>
      <c r="P381" s="58"/>
      <c r="Q381" s="58"/>
      <c r="R381" s="58"/>
      <c r="S381" s="58"/>
      <c r="T381" s="58"/>
      <c r="U381" s="58"/>
      <c r="V381" s="58"/>
      <c r="W381" s="58"/>
      <c r="X381" s="58"/>
      <c r="Y381" s="58"/>
      <c r="Z381" s="58"/>
    </row>
    <row r="382" spans="1:26" ht="15.75" hidden="1" customHeight="1" x14ac:dyDescent="0.2">
      <c r="A382" s="261" t="s">
        <v>573</v>
      </c>
      <c r="B382" s="261" t="str">
        <f>VLOOKUP($A382,Questions!$A$3:$X$333,2,0)&amp;""</f>
        <v>Is AI processing limited to fully licensed commercial enterprise AI services?</v>
      </c>
      <c r="C382" s="261" t="str">
        <f>VLOOKUP($A382,Questions!$A$3:$X$333,18,0)&amp;""</f>
        <v>Please explain why this does not apply to your product or service.</v>
      </c>
      <c r="D382" s="261" t="str">
        <f>VLOOKUP($A382,Questions!$A$3:$X$333,19,0)&amp;""</f>
        <v>In most cases, only enterprise licenses allow for an organization to customize what data is collected and how it is used. Free licenses to AI tools could introduce a risk to data.</v>
      </c>
      <c r="E382" s="58"/>
      <c r="F382" s="58"/>
      <c r="G382" s="58"/>
      <c r="H382" s="58"/>
      <c r="I382" s="58"/>
      <c r="J382" s="58"/>
      <c r="K382" s="58"/>
      <c r="L382" s="58"/>
      <c r="M382" s="58"/>
      <c r="N382" s="58"/>
      <c r="O382" s="58"/>
      <c r="P382" s="58"/>
      <c r="Q382" s="58"/>
      <c r="R382" s="58"/>
      <c r="S382" s="58"/>
      <c r="T382" s="58"/>
      <c r="U382" s="58"/>
      <c r="V382" s="58"/>
      <c r="W382" s="58"/>
      <c r="X382" s="58"/>
      <c r="Y382" s="58"/>
      <c r="Z382" s="58"/>
    </row>
    <row r="383" spans="1:26" ht="15.75" hidden="1" customHeight="1" x14ac:dyDescent="0.2">
      <c r="A383" s="261" t="s">
        <v>575</v>
      </c>
      <c r="B383" s="261" t="str">
        <f>VLOOKUP($A383,Questions!$A$3:$X$333,2,0)&amp;""</f>
        <v>Will institutional data be used or processed by any shared AI services?</v>
      </c>
      <c r="C383" s="261" t="str">
        <f>VLOOKUP($A383,Questions!$A$3:$X$333,18,0)&amp;""</f>
        <v>Please explain why this does not apply to your product or service.</v>
      </c>
      <c r="D383" s="261" t="str">
        <f>VLOOKUP($A383,Questions!$A$3:$X$333,19,0)&amp;""</f>
        <v>Use of AI services and tools runs a risk of being supported by bad batches or databanks of information. Additionally, harmful bias and other data-quality issues can affect AI system trustworthiness, which could lead to negative impacts.</v>
      </c>
      <c r="E383" s="58"/>
      <c r="F383" s="58"/>
      <c r="G383" s="58"/>
      <c r="H383" s="58"/>
      <c r="I383" s="58"/>
      <c r="J383" s="58"/>
      <c r="K383" s="58"/>
      <c r="L383" s="58"/>
      <c r="M383" s="58"/>
      <c r="N383" s="58"/>
      <c r="O383" s="58"/>
      <c r="P383" s="58"/>
      <c r="Q383" s="58"/>
      <c r="R383" s="58"/>
      <c r="S383" s="58"/>
      <c r="T383" s="58"/>
      <c r="U383" s="58"/>
      <c r="V383" s="58"/>
      <c r="W383" s="58"/>
      <c r="X383" s="58"/>
      <c r="Y383" s="58"/>
      <c r="Z383" s="58"/>
    </row>
    <row r="384" spans="1:26" ht="15.75" hidden="1" customHeight="1" x14ac:dyDescent="0.2">
      <c r="A384" s="261" t="s">
        <v>577</v>
      </c>
      <c r="B384" s="261" t="str">
        <f>VLOOKUP($A384,Questions!$A$3:$X$333,2,0)&amp;""</f>
        <v>Do you have safeguards in place to protect institutional data and data privacy from unintended AI queries or processing?</v>
      </c>
      <c r="C384" s="261" t="str">
        <f>VLOOKUP($A384,Questions!$A$3:$X$333,18,0)&amp;""</f>
        <v>Please explain why this does not apply to your product or service.</v>
      </c>
      <c r="D384" s="261" t="str">
        <f>VLOOKUP($A384,Questions!$A$3:$X$333,19,0)&amp;""</f>
        <v>AI systems can present new risks to privacy by allowing inference to identify individuals or previously private information about individuals. Additionally, institutional data may be copyright protected or include other intellectual property belonging to the institution that should be protected from AI processing where necessary.</v>
      </c>
      <c r="E384" s="58"/>
      <c r="F384" s="58"/>
      <c r="G384" s="58"/>
      <c r="H384" s="58"/>
      <c r="I384" s="58"/>
      <c r="J384" s="58"/>
      <c r="K384" s="58"/>
      <c r="L384" s="58"/>
      <c r="M384" s="58"/>
      <c r="N384" s="58"/>
      <c r="O384" s="58"/>
      <c r="P384" s="58"/>
      <c r="Q384" s="58"/>
      <c r="R384" s="58"/>
      <c r="S384" s="58"/>
      <c r="T384" s="58"/>
      <c r="U384" s="58"/>
      <c r="V384" s="58"/>
      <c r="W384" s="58"/>
      <c r="X384" s="58"/>
      <c r="Y384" s="58"/>
      <c r="Z384" s="58"/>
    </row>
    <row r="385" spans="1:26" ht="15.75" hidden="1" customHeight="1" x14ac:dyDescent="0.2">
      <c r="A385" s="261" t="s">
        <v>579</v>
      </c>
      <c r="B385" s="261" t="str">
        <f>VLOOKUP($A385,Questions!$A$3:$X$333,2,0)&amp;""</f>
        <v>Do you provide choice to the user to opt out of AI use?</v>
      </c>
      <c r="C385" s="261" t="str">
        <f>VLOOKUP($A385,Questions!$A$3:$X$333,18,0)&amp;""</f>
        <v>Please explain why this does not apply to your product or service.</v>
      </c>
      <c r="D385" s="261" t="str">
        <f>VLOOKUP($A385,Questions!$A$3:$X$333,19,0)&amp;""</f>
        <v>To ensure user autonomy regarding AI processing of their data and compliance with emerging AI transparency requirements and ethical principles around algorithmic decision-making.</v>
      </c>
      <c r="E385" s="58"/>
      <c r="F385" s="58"/>
      <c r="G385" s="58"/>
      <c r="H385" s="58"/>
      <c r="I385" s="58"/>
      <c r="J385" s="58"/>
      <c r="K385" s="58"/>
      <c r="L385" s="58"/>
      <c r="M385" s="58"/>
      <c r="N385" s="58"/>
      <c r="O385" s="58"/>
      <c r="P385" s="58"/>
      <c r="Q385" s="58"/>
      <c r="R385" s="58"/>
      <c r="S385" s="58"/>
      <c r="T385" s="58"/>
      <c r="U385" s="58"/>
      <c r="V385" s="58"/>
      <c r="W385" s="58"/>
      <c r="X385" s="58"/>
      <c r="Y385" s="58"/>
      <c r="Z385" s="58"/>
    </row>
    <row r="386" spans="1:26" ht="15.75" customHeight="1" x14ac:dyDescent="0.2">
      <c r="A386" s="58"/>
      <c r="B386" s="2"/>
      <c r="C386" s="3"/>
      <c r="D386" s="4"/>
      <c r="E386" s="58"/>
      <c r="F386" s="58"/>
      <c r="G386" s="58"/>
      <c r="H386" s="58"/>
      <c r="I386" s="58"/>
      <c r="J386" s="58"/>
      <c r="K386" s="58"/>
      <c r="L386" s="58"/>
      <c r="M386" s="58"/>
      <c r="N386" s="58"/>
      <c r="O386" s="58"/>
      <c r="P386" s="58"/>
      <c r="Q386" s="58"/>
      <c r="R386" s="58"/>
      <c r="S386" s="58"/>
      <c r="T386" s="58"/>
      <c r="U386" s="58"/>
      <c r="V386" s="58"/>
      <c r="W386" s="58"/>
      <c r="X386" s="58"/>
      <c r="Y386" s="58"/>
      <c r="Z386" s="58"/>
    </row>
    <row r="387" spans="1:26" ht="15.75" customHeight="1" x14ac:dyDescent="0.2">
      <c r="A387" s="58"/>
      <c r="B387" s="2"/>
      <c r="C387" s="3"/>
      <c r="D387" s="4"/>
      <c r="E387" s="58"/>
      <c r="F387" s="58"/>
      <c r="G387" s="58"/>
      <c r="H387" s="58"/>
      <c r="I387" s="58"/>
      <c r="J387" s="58"/>
      <c r="K387" s="58"/>
      <c r="L387" s="58"/>
      <c r="M387" s="58"/>
      <c r="N387" s="58"/>
      <c r="O387" s="58"/>
      <c r="P387" s="58"/>
      <c r="Q387" s="58"/>
      <c r="R387" s="58"/>
      <c r="S387" s="58"/>
      <c r="T387" s="58"/>
      <c r="U387" s="58"/>
      <c r="V387" s="58"/>
      <c r="W387" s="58"/>
      <c r="X387" s="58"/>
      <c r="Y387" s="58"/>
      <c r="Z387" s="58"/>
    </row>
    <row r="388" spans="1:26" ht="15.75" customHeight="1" x14ac:dyDescent="0.2">
      <c r="A388" s="58"/>
      <c r="B388" s="2"/>
      <c r="C388" s="3"/>
      <c r="D388" s="4"/>
      <c r="E388" s="58"/>
      <c r="F388" s="58"/>
      <c r="G388" s="58"/>
      <c r="H388" s="58"/>
      <c r="I388" s="58"/>
      <c r="J388" s="58"/>
      <c r="K388" s="58"/>
      <c r="L388" s="58"/>
      <c r="M388" s="58"/>
      <c r="N388" s="58"/>
      <c r="O388" s="58"/>
      <c r="P388" s="58"/>
      <c r="Q388" s="58"/>
      <c r="R388" s="58"/>
      <c r="S388" s="58"/>
      <c r="T388" s="58"/>
      <c r="U388" s="58"/>
      <c r="V388" s="58"/>
      <c r="W388" s="58"/>
      <c r="X388" s="58"/>
      <c r="Y388" s="58"/>
      <c r="Z388" s="58"/>
    </row>
    <row r="389" spans="1:26" ht="15.75" customHeight="1" x14ac:dyDescent="0.2">
      <c r="A389" s="58"/>
      <c r="B389" s="2"/>
      <c r="C389" s="3"/>
      <c r="D389" s="4"/>
      <c r="E389" s="58"/>
      <c r="F389" s="58"/>
      <c r="G389" s="58"/>
      <c r="H389" s="58"/>
      <c r="I389" s="58"/>
      <c r="J389" s="58"/>
      <c r="K389" s="58"/>
      <c r="L389" s="58"/>
      <c r="M389" s="58"/>
      <c r="N389" s="58"/>
      <c r="O389" s="58"/>
      <c r="P389" s="58"/>
      <c r="Q389" s="58"/>
      <c r="R389" s="58"/>
      <c r="S389" s="58"/>
      <c r="T389" s="58"/>
      <c r="U389" s="58"/>
      <c r="V389" s="58"/>
      <c r="W389" s="58"/>
      <c r="X389" s="58"/>
      <c r="Y389" s="58"/>
      <c r="Z389" s="58"/>
    </row>
    <row r="390" spans="1:26" ht="15.75" customHeight="1" x14ac:dyDescent="0.2">
      <c r="A390" s="58"/>
      <c r="B390" s="2"/>
      <c r="C390" s="3"/>
      <c r="D390" s="4"/>
      <c r="E390" s="58"/>
      <c r="F390" s="58"/>
      <c r="G390" s="58"/>
      <c r="H390" s="58"/>
      <c r="I390" s="58"/>
      <c r="J390" s="58"/>
      <c r="K390" s="58"/>
      <c r="L390" s="58"/>
      <c r="M390" s="58"/>
      <c r="N390" s="58"/>
      <c r="O390" s="58"/>
      <c r="P390" s="58"/>
      <c r="Q390" s="58"/>
      <c r="R390" s="58"/>
      <c r="S390" s="58"/>
      <c r="T390" s="58"/>
      <c r="U390" s="58"/>
      <c r="V390" s="58"/>
      <c r="W390" s="58"/>
      <c r="X390" s="58"/>
      <c r="Y390" s="58"/>
      <c r="Z390" s="58"/>
    </row>
    <row r="391" spans="1:26" ht="15.75" customHeight="1" x14ac:dyDescent="0.2">
      <c r="A391" s="58"/>
      <c r="B391" s="2"/>
      <c r="C391" s="3"/>
      <c r="D391" s="4"/>
      <c r="E391" s="58"/>
      <c r="F391" s="58"/>
      <c r="G391" s="58"/>
      <c r="H391" s="58"/>
      <c r="I391" s="58"/>
      <c r="J391" s="58"/>
      <c r="K391" s="58"/>
      <c r="L391" s="58"/>
      <c r="M391" s="58"/>
      <c r="N391" s="58"/>
      <c r="O391" s="58"/>
      <c r="P391" s="58"/>
      <c r="Q391" s="58"/>
      <c r="R391" s="58"/>
      <c r="S391" s="58"/>
      <c r="T391" s="58"/>
      <c r="U391" s="58"/>
      <c r="V391" s="58"/>
      <c r="W391" s="58"/>
      <c r="X391" s="58"/>
      <c r="Y391" s="58"/>
      <c r="Z391" s="58"/>
    </row>
    <row r="392" spans="1:26" ht="15.75" customHeight="1" x14ac:dyDescent="0.2">
      <c r="A392" s="58"/>
      <c r="B392" s="2"/>
      <c r="C392" s="3"/>
      <c r="D392" s="4"/>
      <c r="E392" s="58"/>
      <c r="F392" s="58"/>
      <c r="G392" s="58"/>
      <c r="H392" s="58"/>
      <c r="I392" s="58"/>
      <c r="J392" s="58"/>
      <c r="K392" s="58"/>
      <c r="L392" s="58"/>
      <c r="M392" s="58"/>
      <c r="N392" s="58"/>
      <c r="O392" s="58"/>
      <c r="P392" s="58"/>
      <c r="Q392" s="58"/>
      <c r="R392" s="58"/>
      <c r="S392" s="58"/>
      <c r="T392" s="58"/>
      <c r="U392" s="58"/>
      <c r="V392" s="58"/>
      <c r="W392" s="58"/>
      <c r="X392" s="58"/>
      <c r="Y392" s="58"/>
      <c r="Z392" s="58"/>
    </row>
    <row r="393" spans="1:26" ht="15.75" customHeight="1" x14ac:dyDescent="0.2">
      <c r="A393" s="58"/>
      <c r="B393" s="2"/>
      <c r="C393" s="3"/>
      <c r="D393" s="4"/>
      <c r="E393" s="58"/>
      <c r="F393" s="58"/>
      <c r="G393" s="58"/>
      <c r="H393" s="58"/>
      <c r="I393" s="58"/>
      <c r="J393" s="58"/>
      <c r="K393" s="58"/>
      <c r="L393" s="58"/>
      <c r="M393" s="58"/>
      <c r="N393" s="58"/>
      <c r="O393" s="58"/>
      <c r="P393" s="58"/>
      <c r="Q393" s="58"/>
      <c r="R393" s="58"/>
      <c r="S393" s="58"/>
      <c r="T393" s="58"/>
      <c r="U393" s="58"/>
      <c r="V393" s="58"/>
      <c r="W393" s="58"/>
      <c r="X393" s="58"/>
      <c r="Y393" s="58"/>
      <c r="Z393" s="58"/>
    </row>
    <row r="394" spans="1:26" ht="15.75" customHeight="1" x14ac:dyDescent="0.2">
      <c r="A394" s="58"/>
      <c r="B394" s="2"/>
      <c r="C394" s="3"/>
      <c r="D394" s="4"/>
      <c r="E394" s="58"/>
      <c r="F394" s="58"/>
      <c r="G394" s="58"/>
      <c r="H394" s="58"/>
      <c r="I394" s="58"/>
      <c r="J394" s="58"/>
      <c r="K394" s="58"/>
      <c r="L394" s="58"/>
      <c r="M394" s="58"/>
      <c r="N394" s="58"/>
      <c r="O394" s="58"/>
      <c r="P394" s="58"/>
      <c r="Q394" s="58"/>
      <c r="R394" s="58"/>
      <c r="S394" s="58"/>
      <c r="T394" s="58"/>
      <c r="U394" s="58"/>
      <c r="V394" s="58"/>
      <c r="W394" s="58"/>
      <c r="X394" s="58"/>
      <c r="Y394" s="58"/>
      <c r="Z394" s="58"/>
    </row>
    <row r="395" spans="1:26" ht="15.75" customHeight="1" x14ac:dyDescent="0.2">
      <c r="A395" s="58"/>
      <c r="B395" s="2"/>
      <c r="C395" s="3"/>
      <c r="D395" s="4"/>
      <c r="E395" s="58"/>
      <c r="F395" s="58"/>
      <c r="G395" s="58"/>
      <c r="H395" s="58"/>
      <c r="I395" s="58"/>
      <c r="J395" s="58"/>
      <c r="K395" s="58"/>
      <c r="L395" s="58"/>
      <c r="M395" s="58"/>
      <c r="N395" s="58"/>
      <c r="O395" s="58"/>
      <c r="P395" s="58"/>
      <c r="Q395" s="58"/>
      <c r="R395" s="58"/>
      <c r="S395" s="58"/>
      <c r="T395" s="58"/>
      <c r="U395" s="58"/>
      <c r="V395" s="58"/>
      <c r="W395" s="58"/>
      <c r="X395" s="58"/>
      <c r="Y395" s="58"/>
      <c r="Z395" s="58"/>
    </row>
    <row r="396" spans="1:26" ht="15.75" customHeight="1" x14ac:dyDescent="0.2">
      <c r="A396" s="58"/>
      <c r="B396" s="2"/>
      <c r="C396" s="3"/>
      <c r="D396" s="4"/>
      <c r="E396" s="58"/>
      <c r="F396" s="58"/>
      <c r="G396" s="58"/>
      <c r="H396" s="58"/>
      <c r="I396" s="58"/>
      <c r="J396" s="58"/>
      <c r="K396" s="58"/>
      <c r="L396" s="58"/>
      <c r="M396" s="58"/>
      <c r="N396" s="58"/>
      <c r="O396" s="58"/>
      <c r="P396" s="58"/>
      <c r="Q396" s="58"/>
      <c r="R396" s="58"/>
      <c r="S396" s="58"/>
      <c r="T396" s="58"/>
      <c r="U396" s="58"/>
      <c r="V396" s="58"/>
      <c r="W396" s="58"/>
      <c r="X396" s="58"/>
      <c r="Y396" s="58"/>
      <c r="Z396" s="58"/>
    </row>
    <row r="397" spans="1:26" ht="15.75" customHeight="1" x14ac:dyDescent="0.2">
      <c r="A397" s="58"/>
      <c r="B397" s="2"/>
      <c r="C397" s="3"/>
      <c r="D397" s="4"/>
      <c r="E397" s="58"/>
      <c r="F397" s="58"/>
      <c r="G397" s="58"/>
      <c r="H397" s="58"/>
      <c r="I397" s="58"/>
      <c r="J397" s="58"/>
      <c r="K397" s="58"/>
      <c r="L397" s="58"/>
      <c r="M397" s="58"/>
      <c r="N397" s="58"/>
      <c r="O397" s="58"/>
      <c r="P397" s="58"/>
      <c r="Q397" s="58"/>
      <c r="R397" s="58"/>
      <c r="S397" s="58"/>
      <c r="T397" s="58"/>
      <c r="U397" s="58"/>
      <c r="V397" s="58"/>
      <c r="W397" s="58"/>
      <c r="X397" s="58"/>
      <c r="Y397" s="58"/>
      <c r="Z397" s="58"/>
    </row>
    <row r="398" spans="1:26" ht="15.75" customHeight="1" x14ac:dyDescent="0.2">
      <c r="A398" s="58"/>
      <c r="B398" s="2"/>
      <c r="C398" s="3"/>
      <c r="D398" s="4"/>
      <c r="E398" s="58"/>
      <c r="F398" s="58"/>
      <c r="G398" s="58"/>
      <c r="H398" s="58"/>
      <c r="I398" s="58"/>
      <c r="J398" s="58"/>
      <c r="K398" s="58"/>
      <c r="L398" s="58"/>
      <c r="M398" s="58"/>
      <c r="N398" s="58"/>
      <c r="O398" s="58"/>
      <c r="P398" s="58"/>
      <c r="Q398" s="58"/>
      <c r="R398" s="58"/>
      <c r="S398" s="58"/>
      <c r="T398" s="58"/>
      <c r="U398" s="58"/>
      <c r="V398" s="58"/>
      <c r="W398" s="58"/>
      <c r="X398" s="58"/>
      <c r="Y398" s="58"/>
      <c r="Z398" s="58"/>
    </row>
    <row r="399" spans="1:26" ht="15.75" customHeight="1" x14ac:dyDescent="0.2">
      <c r="A399" s="58"/>
      <c r="B399" s="2"/>
      <c r="C399" s="3"/>
      <c r="D399" s="4"/>
      <c r="E399" s="58"/>
      <c r="F399" s="58"/>
      <c r="G399" s="58"/>
      <c r="H399" s="58"/>
      <c r="I399" s="58"/>
      <c r="J399" s="58"/>
      <c r="K399" s="58"/>
      <c r="L399" s="58"/>
      <c r="M399" s="58"/>
      <c r="N399" s="58"/>
      <c r="O399" s="58"/>
      <c r="P399" s="58"/>
      <c r="Q399" s="58"/>
      <c r="R399" s="58"/>
      <c r="S399" s="58"/>
      <c r="T399" s="58"/>
      <c r="U399" s="58"/>
      <c r="V399" s="58"/>
      <c r="W399" s="58"/>
      <c r="X399" s="58"/>
      <c r="Y399" s="58"/>
      <c r="Z399" s="58"/>
    </row>
    <row r="400" spans="1:26" ht="15.75" customHeight="1" x14ac:dyDescent="0.2">
      <c r="A400" s="58"/>
      <c r="B400" s="2"/>
      <c r="C400" s="3"/>
      <c r="D400" s="4"/>
      <c r="E400" s="58"/>
      <c r="F400" s="58"/>
      <c r="G400" s="58"/>
      <c r="H400" s="58"/>
      <c r="I400" s="58"/>
      <c r="J400" s="58"/>
      <c r="K400" s="58"/>
      <c r="L400" s="58"/>
      <c r="M400" s="58"/>
      <c r="N400" s="58"/>
      <c r="O400" s="58"/>
      <c r="P400" s="58"/>
      <c r="Q400" s="58"/>
      <c r="R400" s="58"/>
      <c r="S400" s="58"/>
      <c r="T400" s="58"/>
      <c r="U400" s="58"/>
      <c r="V400" s="58"/>
      <c r="W400" s="58"/>
      <c r="X400" s="58"/>
      <c r="Y400" s="58"/>
      <c r="Z400" s="58"/>
    </row>
    <row r="401" spans="1:26" ht="15.75" customHeight="1" x14ac:dyDescent="0.2">
      <c r="A401" s="58"/>
      <c r="B401" s="2"/>
      <c r="C401" s="3"/>
      <c r="D401" s="4"/>
      <c r="E401" s="58"/>
      <c r="F401" s="58"/>
      <c r="G401" s="58"/>
      <c r="H401" s="58"/>
      <c r="I401" s="58"/>
      <c r="J401" s="58"/>
      <c r="K401" s="58"/>
      <c r="L401" s="58"/>
      <c r="M401" s="58"/>
      <c r="N401" s="58"/>
      <c r="O401" s="58"/>
      <c r="P401" s="58"/>
      <c r="Q401" s="58"/>
      <c r="R401" s="58"/>
      <c r="S401" s="58"/>
      <c r="T401" s="58"/>
      <c r="U401" s="58"/>
      <c r="V401" s="58"/>
      <c r="W401" s="58"/>
      <c r="X401" s="58"/>
      <c r="Y401" s="58"/>
      <c r="Z401" s="58"/>
    </row>
    <row r="402" spans="1:26" ht="15.75" customHeight="1" x14ac:dyDescent="0.2">
      <c r="A402" s="58"/>
      <c r="B402" s="2"/>
      <c r="C402" s="3"/>
      <c r="D402" s="4"/>
      <c r="E402" s="58"/>
      <c r="F402" s="58"/>
      <c r="G402" s="58"/>
      <c r="H402" s="58"/>
      <c r="I402" s="58"/>
      <c r="J402" s="58"/>
      <c r="K402" s="58"/>
      <c r="L402" s="58"/>
      <c r="M402" s="58"/>
      <c r="N402" s="58"/>
      <c r="O402" s="58"/>
      <c r="P402" s="58"/>
      <c r="Q402" s="58"/>
      <c r="R402" s="58"/>
      <c r="S402" s="58"/>
      <c r="T402" s="58"/>
      <c r="U402" s="58"/>
      <c r="V402" s="58"/>
      <c r="W402" s="58"/>
      <c r="X402" s="58"/>
      <c r="Y402" s="58"/>
      <c r="Z402" s="58"/>
    </row>
    <row r="403" spans="1:26" ht="15.75" customHeight="1" x14ac:dyDescent="0.2">
      <c r="A403" s="58"/>
      <c r="B403" s="2"/>
      <c r="C403" s="3"/>
      <c r="D403" s="4"/>
      <c r="E403" s="58"/>
      <c r="F403" s="58"/>
      <c r="G403" s="58"/>
      <c r="H403" s="58"/>
      <c r="I403" s="58"/>
      <c r="J403" s="58"/>
      <c r="K403" s="58"/>
      <c r="L403" s="58"/>
      <c r="M403" s="58"/>
      <c r="N403" s="58"/>
      <c r="O403" s="58"/>
      <c r="P403" s="58"/>
      <c r="Q403" s="58"/>
      <c r="R403" s="58"/>
      <c r="S403" s="58"/>
      <c r="T403" s="58"/>
      <c r="U403" s="58"/>
      <c r="V403" s="58"/>
      <c r="W403" s="58"/>
      <c r="X403" s="58"/>
      <c r="Y403" s="58"/>
      <c r="Z403" s="58"/>
    </row>
    <row r="404" spans="1:26" ht="15.75" customHeight="1" x14ac:dyDescent="0.2">
      <c r="A404" s="58"/>
      <c r="B404" s="2"/>
      <c r="C404" s="3"/>
      <c r="D404" s="4"/>
      <c r="E404" s="58"/>
      <c r="F404" s="58"/>
      <c r="G404" s="58"/>
      <c r="H404" s="58"/>
      <c r="I404" s="58"/>
      <c r="J404" s="58"/>
      <c r="K404" s="58"/>
      <c r="L404" s="58"/>
      <c r="M404" s="58"/>
      <c r="N404" s="58"/>
      <c r="O404" s="58"/>
      <c r="P404" s="58"/>
      <c r="Q404" s="58"/>
      <c r="R404" s="58"/>
      <c r="S404" s="58"/>
      <c r="T404" s="58"/>
      <c r="U404" s="58"/>
      <c r="V404" s="58"/>
      <c r="W404" s="58"/>
      <c r="X404" s="58"/>
      <c r="Y404" s="58"/>
      <c r="Z404" s="58"/>
    </row>
    <row r="405" spans="1:26" ht="15.75" customHeight="1" x14ac:dyDescent="0.2">
      <c r="A405" s="58"/>
      <c r="B405" s="2"/>
      <c r="C405" s="3"/>
      <c r="D405" s="4"/>
      <c r="E405" s="58"/>
      <c r="F405" s="58"/>
      <c r="G405" s="58"/>
      <c r="H405" s="58"/>
      <c r="I405" s="58"/>
      <c r="J405" s="58"/>
      <c r="K405" s="58"/>
      <c r="L405" s="58"/>
      <c r="M405" s="58"/>
      <c r="N405" s="58"/>
      <c r="O405" s="58"/>
      <c r="P405" s="58"/>
      <c r="Q405" s="58"/>
      <c r="R405" s="58"/>
      <c r="S405" s="58"/>
      <c r="T405" s="58"/>
      <c r="U405" s="58"/>
      <c r="V405" s="58"/>
      <c r="W405" s="58"/>
      <c r="X405" s="58"/>
      <c r="Y405" s="58"/>
      <c r="Z405" s="58"/>
    </row>
    <row r="406" spans="1:26" ht="15.75" customHeight="1" x14ac:dyDescent="0.2">
      <c r="A406" s="58"/>
      <c r="B406" s="2"/>
      <c r="C406" s="3"/>
      <c r="D406" s="4"/>
      <c r="E406" s="58"/>
      <c r="F406" s="58"/>
      <c r="G406" s="58"/>
      <c r="H406" s="58"/>
      <c r="I406" s="58"/>
      <c r="J406" s="58"/>
      <c r="K406" s="58"/>
      <c r="L406" s="58"/>
      <c r="M406" s="58"/>
      <c r="N406" s="58"/>
      <c r="O406" s="58"/>
      <c r="P406" s="58"/>
      <c r="Q406" s="58"/>
      <c r="R406" s="58"/>
      <c r="S406" s="58"/>
      <c r="T406" s="58"/>
      <c r="U406" s="58"/>
      <c r="V406" s="58"/>
      <c r="W406" s="58"/>
      <c r="X406" s="58"/>
      <c r="Y406" s="58"/>
      <c r="Z406" s="58"/>
    </row>
    <row r="407" spans="1:26" ht="15.75" customHeight="1" x14ac:dyDescent="0.2">
      <c r="A407" s="58"/>
      <c r="B407" s="2"/>
      <c r="C407" s="3"/>
      <c r="D407" s="4"/>
      <c r="E407" s="58"/>
      <c r="F407" s="58"/>
      <c r="G407" s="58"/>
      <c r="H407" s="58"/>
      <c r="I407" s="58"/>
      <c r="J407" s="58"/>
      <c r="K407" s="58"/>
      <c r="L407" s="58"/>
      <c r="M407" s="58"/>
      <c r="N407" s="58"/>
      <c r="O407" s="58"/>
      <c r="P407" s="58"/>
      <c r="Q407" s="58"/>
      <c r="R407" s="58"/>
      <c r="S407" s="58"/>
      <c r="T407" s="58"/>
      <c r="U407" s="58"/>
      <c r="V407" s="58"/>
      <c r="W407" s="58"/>
      <c r="X407" s="58"/>
      <c r="Y407" s="58"/>
      <c r="Z407" s="58"/>
    </row>
    <row r="408" spans="1:26" ht="15.75" customHeight="1" x14ac:dyDescent="0.2">
      <c r="A408" s="58"/>
      <c r="B408" s="2"/>
      <c r="C408" s="3"/>
      <c r="D408" s="4"/>
      <c r="E408" s="58"/>
      <c r="F408" s="58"/>
      <c r="G408" s="58"/>
      <c r="H408" s="58"/>
      <c r="I408" s="58"/>
      <c r="J408" s="58"/>
      <c r="K408" s="58"/>
      <c r="L408" s="58"/>
      <c r="M408" s="58"/>
      <c r="N408" s="58"/>
      <c r="O408" s="58"/>
      <c r="P408" s="58"/>
      <c r="Q408" s="58"/>
      <c r="R408" s="58"/>
      <c r="S408" s="58"/>
      <c r="T408" s="58"/>
      <c r="U408" s="58"/>
      <c r="V408" s="58"/>
      <c r="W408" s="58"/>
      <c r="X408" s="58"/>
      <c r="Y408" s="58"/>
      <c r="Z408" s="58"/>
    </row>
    <row r="409" spans="1:26" ht="15.75" customHeight="1" x14ac:dyDescent="0.2">
      <c r="A409" s="58"/>
      <c r="B409" s="2"/>
      <c r="C409" s="3"/>
      <c r="D409" s="4"/>
      <c r="E409" s="58"/>
      <c r="F409" s="58"/>
      <c r="G409" s="58"/>
      <c r="H409" s="58"/>
      <c r="I409" s="58"/>
      <c r="J409" s="58"/>
      <c r="K409" s="58"/>
      <c r="L409" s="58"/>
      <c r="M409" s="58"/>
      <c r="N409" s="58"/>
      <c r="O409" s="58"/>
      <c r="P409" s="58"/>
      <c r="Q409" s="58"/>
      <c r="R409" s="58"/>
      <c r="S409" s="58"/>
      <c r="T409" s="58"/>
      <c r="U409" s="58"/>
      <c r="V409" s="58"/>
      <c r="W409" s="58"/>
      <c r="X409" s="58"/>
      <c r="Y409" s="58"/>
      <c r="Z409" s="58"/>
    </row>
    <row r="410" spans="1:26" ht="15.75" customHeight="1" x14ac:dyDescent="0.2">
      <c r="A410" s="58"/>
      <c r="B410" s="2"/>
      <c r="C410" s="3"/>
      <c r="D410" s="4"/>
      <c r="E410" s="58"/>
      <c r="F410" s="58"/>
      <c r="G410" s="58"/>
      <c r="H410" s="58"/>
      <c r="I410" s="58"/>
      <c r="J410" s="58"/>
      <c r="K410" s="58"/>
      <c r="L410" s="58"/>
      <c r="M410" s="58"/>
      <c r="N410" s="58"/>
      <c r="O410" s="58"/>
      <c r="P410" s="58"/>
      <c r="Q410" s="58"/>
      <c r="R410" s="58"/>
      <c r="S410" s="58"/>
      <c r="T410" s="58"/>
      <c r="U410" s="58"/>
      <c r="V410" s="58"/>
      <c r="W410" s="58"/>
      <c r="X410" s="58"/>
      <c r="Y410" s="58"/>
      <c r="Z410" s="58"/>
    </row>
    <row r="411" spans="1:26" ht="15.75" customHeight="1" x14ac:dyDescent="0.2">
      <c r="A411" s="58"/>
      <c r="B411" s="2"/>
      <c r="C411" s="3"/>
      <c r="D411" s="4"/>
      <c r="E411" s="58"/>
      <c r="F411" s="58"/>
      <c r="G411" s="58"/>
      <c r="H411" s="58"/>
      <c r="I411" s="58"/>
      <c r="J411" s="58"/>
      <c r="K411" s="58"/>
      <c r="L411" s="58"/>
      <c r="M411" s="58"/>
      <c r="N411" s="58"/>
      <c r="O411" s="58"/>
      <c r="P411" s="58"/>
      <c r="Q411" s="58"/>
      <c r="R411" s="58"/>
      <c r="S411" s="58"/>
      <c r="T411" s="58"/>
      <c r="U411" s="58"/>
      <c r="V411" s="58"/>
      <c r="W411" s="58"/>
      <c r="X411" s="58"/>
      <c r="Y411" s="58"/>
      <c r="Z411" s="58"/>
    </row>
    <row r="412" spans="1:26" ht="15.75" customHeight="1" x14ac:dyDescent="0.2">
      <c r="A412" s="58"/>
      <c r="B412" s="2"/>
      <c r="C412" s="3"/>
      <c r="D412" s="4"/>
      <c r="E412" s="58"/>
      <c r="F412" s="58"/>
      <c r="G412" s="58"/>
      <c r="H412" s="58"/>
      <c r="I412" s="58"/>
      <c r="J412" s="58"/>
      <c r="K412" s="58"/>
      <c r="L412" s="58"/>
      <c r="M412" s="58"/>
      <c r="N412" s="58"/>
      <c r="O412" s="58"/>
      <c r="P412" s="58"/>
      <c r="Q412" s="58"/>
      <c r="R412" s="58"/>
      <c r="S412" s="58"/>
      <c r="T412" s="58"/>
      <c r="U412" s="58"/>
      <c r="V412" s="58"/>
      <c r="W412" s="58"/>
      <c r="X412" s="58"/>
      <c r="Y412" s="58"/>
      <c r="Z412" s="58"/>
    </row>
    <row r="413" spans="1:26" ht="15.75" customHeight="1" x14ac:dyDescent="0.2">
      <c r="A413" s="58"/>
      <c r="B413" s="2"/>
      <c r="C413" s="3"/>
      <c r="D413" s="4"/>
      <c r="E413" s="58"/>
      <c r="F413" s="58"/>
      <c r="G413" s="58"/>
      <c r="H413" s="58"/>
      <c r="I413" s="58"/>
      <c r="J413" s="58"/>
      <c r="K413" s="58"/>
      <c r="L413" s="58"/>
      <c r="M413" s="58"/>
      <c r="N413" s="58"/>
      <c r="O413" s="58"/>
      <c r="P413" s="58"/>
      <c r="Q413" s="58"/>
      <c r="R413" s="58"/>
      <c r="S413" s="58"/>
      <c r="T413" s="58"/>
      <c r="U413" s="58"/>
      <c r="V413" s="58"/>
      <c r="W413" s="58"/>
      <c r="X413" s="58"/>
      <c r="Y413" s="58"/>
      <c r="Z413" s="58"/>
    </row>
    <row r="414" spans="1:26" ht="15.75" customHeight="1" x14ac:dyDescent="0.2">
      <c r="A414" s="58"/>
      <c r="B414" s="2"/>
      <c r="C414" s="3"/>
      <c r="D414" s="4"/>
      <c r="E414" s="58"/>
      <c r="F414" s="58"/>
      <c r="G414" s="58"/>
      <c r="H414" s="58"/>
      <c r="I414" s="58"/>
      <c r="J414" s="58"/>
      <c r="K414" s="58"/>
      <c r="L414" s="58"/>
      <c r="M414" s="58"/>
      <c r="N414" s="58"/>
      <c r="O414" s="58"/>
      <c r="P414" s="58"/>
      <c r="Q414" s="58"/>
      <c r="R414" s="58"/>
      <c r="S414" s="58"/>
      <c r="T414" s="58"/>
      <c r="U414" s="58"/>
      <c r="V414" s="58"/>
      <c r="W414" s="58"/>
      <c r="X414" s="58"/>
      <c r="Y414" s="58"/>
      <c r="Z414" s="58"/>
    </row>
    <row r="415" spans="1:26" ht="15.75" customHeight="1" x14ac:dyDescent="0.2">
      <c r="A415" s="58"/>
      <c r="B415" s="2"/>
      <c r="C415" s="3"/>
      <c r="D415" s="4"/>
      <c r="E415" s="58"/>
      <c r="F415" s="58"/>
      <c r="G415" s="58"/>
      <c r="H415" s="58"/>
      <c r="I415" s="58"/>
      <c r="J415" s="58"/>
      <c r="K415" s="58"/>
      <c r="L415" s="58"/>
      <c r="M415" s="58"/>
      <c r="N415" s="58"/>
      <c r="O415" s="58"/>
      <c r="P415" s="58"/>
      <c r="Q415" s="58"/>
      <c r="R415" s="58"/>
      <c r="S415" s="58"/>
      <c r="T415" s="58"/>
      <c r="U415" s="58"/>
      <c r="V415" s="58"/>
      <c r="W415" s="58"/>
      <c r="X415" s="58"/>
      <c r="Y415" s="58"/>
      <c r="Z415" s="58"/>
    </row>
    <row r="416" spans="1:26" ht="15.75" customHeight="1" x14ac:dyDescent="0.2">
      <c r="A416" s="58"/>
      <c r="B416" s="2"/>
      <c r="C416" s="3"/>
      <c r="D416" s="4"/>
      <c r="E416" s="58"/>
      <c r="F416" s="58"/>
      <c r="G416" s="58"/>
      <c r="H416" s="58"/>
      <c r="I416" s="58"/>
      <c r="J416" s="58"/>
      <c r="K416" s="58"/>
      <c r="L416" s="58"/>
      <c r="M416" s="58"/>
      <c r="N416" s="58"/>
      <c r="O416" s="58"/>
      <c r="P416" s="58"/>
      <c r="Q416" s="58"/>
      <c r="R416" s="58"/>
      <c r="S416" s="58"/>
      <c r="T416" s="58"/>
      <c r="U416" s="58"/>
      <c r="V416" s="58"/>
      <c r="W416" s="58"/>
      <c r="X416" s="58"/>
      <c r="Y416" s="58"/>
      <c r="Z416" s="58"/>
    </row>
    <row r="417" spans="1:26" ht="15.75" customHeight="1" x14ac:dyDescent="0.2">
      <c r="A417" s="58"/>
      <c r="B417" s="2"/>
      <c r="C417" s="3"/>
      <c r="D417" s="4"/>
      <c r="E417" s="58"/>
      <c r="F417" s="58"/>
      <c r="G417" s="58"/>
      <c r="H417" s="58"/>
      <c r="I417" s="58"/>
      <c r="J417" s="58"/>
      <c r="K417" s="58"/>
      <c r="L417" s="58"/>
      <c r="M417" s="58"/>
      <c r="N417" s="58"/>
      <c r="O417" s="58"/>
      <c r="P417" s="58"/>
      <c r="Q417" s="58"/>
      <c r="R417" s="58"/>
      <c r="S417" s="58"/>
      <c r="T417" s="58"/>
      <c r="U417" s="58"/>
      <c r="V417" s="58"/>
      <c r="W417" s="58"/>
      <c r="X417" s="58"/>
      <c r="Y417" s="58"/>
      <c r="Z417" s="58"/>
    </row>
    <row r="418" spans="1:26" ht="15.75" customHeight="1" x14ac:dyDescent="0.2">
      <c r="A418" s="58"/>
      <c r="B418" s="2"/>
      <c r="C418" s="3"/>
      <c r="D418" s="4"/>
      <c r="E418" s="58"/>
      <c r="F418" s="58"/>
      <c r="G418" s="58"/>
      <c r="H418" s="58"/>
      <c r="I418" s="58"/>
      <c r="J418" s="58"/>
      <c r="K418" s="58"/>
      <c r="L418" s="58"/>
      <c r="M418" s="58"/>
      <c r="N418" s="58"/>
      <c r="O418" s="58"/>
      <c r="P418" s="58"/>
      <c r="Q418" s="58"/>
      <c r="R418" s="58"/>
      <c r="S418" s="58"/>
      <c r="T418" s="58"/>
      <c r="U418" s="58"/>
      <c r="V418" s="58"/>
      <c r="W418" s="58"/>
      <c r="X418" s="58"/>
      <c r="Y418" s="58"/>
      <c r="Z418" s="58"/>
    </row>
    <row r="419" spans="1:26" ht="15.75" customHeight="1" x14ac:dyDescent="0.2">
      <c r="A419" s="58"/>
      <c r="B419" s="2"/>
      <c r="C419" s="3"/>
      <c r="D419" s="4"/>
      <c r="E419" s="58"/>
      <c r="F419" s="58"/>
      <c r="G419" s="58"/>
      <c r="H419" s="58"/>
      <c r="I419" s="58"/>
      <c r="J419" s="58"/>
      <c r="K419" s="58"/>
      <c r="L419" s="58"/>
      <c r="M419" s="58"/>
      <c r="N419" s="58"/>
      <c r="O419" s="58"/>
      <c r="P419" s="58"/>
      <c r="Q419" s="58"/>
      <c r="R419" s="58"/>
      <c r="S419" s="58"/>
      <c r="T419" s="58"/>
      <c r="U419" s="58"/>
      <c r="V419" s="58"/>
      <c r="W419" s="58"/>
      <c r="X419" s="58"/>
      <c r="Y419" s="58"/>
      <c r="Z419" s="58"/>
    </row>
    <row r="420" spans="1:26" ht="15.75" customHeight="1" x14ac:dyDescent="0.2">
      <c r="A420" s="58"/>
      <c r="B420" s="2"/>
      <c r="C420" s="3"/>
      <c r="D420" s="4"/>
      <c r="E420" s="58"/>
      <c r="F420" s="58"/>
      <c r="G420" s="58"/>
      <c r="H420" s="58"/>
      <c r="I420" s="58"/>
      <c r="J420" s="58"/>
      <c r="K420" s="58"/>
      <c r="L420" s="58"/>
      <c r="M420" s="58"/>
      <c r="N420" s="58"/>
      <c r="O420" s="58"/>
      <c r="P420" s="58"/>
      <c r="Q420" s="58"/>
      <c r="R420" s="58"/>
      <c r="S420" s="58"/>
      <c r="T420" s="58"/>
      <c r="U420" s="58"/>
      <c r="V420" s="58"/>
      <c r="W420" s="58"/>
      <c r="X420" s="58"/>
      <c r="Y420" s="58"/>
      <c r="Z420" s="58"/>
    </row>
    <row r="421" spans="1:26" ht="15.75" customHeight="1" x14ac:dyDescent="0.2">
      <c r="A421" s="58"/>
      <c r="B421" s="2"/>
      <c r="C421" s="3"/>
      <c r="D421" s="4"/>
      <c r="E421" s="58"/>
      <c r="F421" s="58"/>
      <c r="G421" s="58"/>
      <c r="H421" s="58"/>
      <c r="I421" s="58"/>
      <c r="J421" s="58"/>
      <c r="K421" s="58"/>
      <c r="L421" s="58"/>
      <c r="M421" s="58"/>
      <c r="N421" s="58"/>
      <c r="O421" s="58"/>
      <c r="P421" s="58"/>
      <c r="Q421" s="58"/>
      <c r="R421" s="58"/>
      <c r="S421" s="58"/>
      <c r="T421" s="58"/>
      <c r="U421" s="58"/>
      <c r="V421" s="58"/>
      <c r="W421" s="58"/>
      <c r="X421" s="58"/>
      <c r="Y421" s="58"/>
      <c r="Z421" s="58"/>
    </row>
    <row r="422" spans="1:26" ht="15.75" customHeight="1" x14ac:dyDescent="0.2">
      <c r="A422" s="58"/>
      <c r="B422" s="2"/>
      <c r="C422" s="3"/>
      <c r="D422" s="4"/>
      <c r="E422" s="58"/>
      <c r="F422" s="58"/>
      <c r="G422" s="58"/>
      <c r="H422" s="58"/>
      <c r="I422" s="58"/>
      <c r="J422" s="58"/>
      <c r="K422" s="58"/>
      <c r="L422" s="58"/>
      <c r="M422" s="58"/>
      <c r="N422" s="58"/>
      <c r="O422" s="58"/>
      <c r="P422" s="58"/>
      <c r="Q422" s="58"/>
      <c r="R422" s="58"/>
      <c r="S422" s="58"/>
      <c r="T422" s="58"/>
      <c r="U422" s="58"/>
      <c r="V422" s="58"/>
      <c r="W422" s="58"/>
      <c r="X422" s="58"/>
      <c r="Y422" s="58"/>
      <c r="Z422" s="58"/>
    </row>
    <row r="423" spans="1:26" ht="15.75" customHeight="1" x14ac:dyDescent="0.2">
      <c r="A423" s="58"/>
      <c r="B423" s="2"/>
      <c r="C423" s="3"/>
      <c r="D423" s="4"/>
      <c r="E423" s="58"/>
      <c r="F423" s="58"/>
      <c r="G423" s="58"/>
      <c r="H423" s="58"/>
      <c r="I423" s="58"/>
      <c r="J423" s="58"/>
      <c r="K423" s="58"/>
      <c r="L423" s="58"/>
      <c r="M423" s="58"/>
      <c r="N423" s="58"/>
      <c r="O423" s="58"/>
      <c r="P423" s="58"/>
      <c r="Q423" s="58"/>
      <c r="R423" s="58"/>
      <c r="S423" s="58"/>
      <c r="T423" s="58"/>
      <c r="U423" s="58"/>
      <c r="V423" s="58"/>
      <c r="W423" s="58"/>
      <c r="X423" s="58"/>
      <c r="Y423" s="58"/>
      <c r="Z423" s="58"/>
    </row>
    <row r="424" spans="1:26" ht="15.75" customHeight="1" x14ac:dyDescent="0.2">
      <c r="A424" s="58"/>
      <c r="B424" s="2"/>
      <c r="C424" s="3"/>
      <c r="D424" s="4"/>
      <c r="E424" s="58"/>
      <c r="F424" s="58"/>
      <c r="G424" s="58"/>
      <c r="H424" s="58"/>
      <c r="I424" s="58"/>
      <c r="J424" s="58"/>
      <c r="K424" s="58"/>
      <c r="L424" s="58"/>
      <c r="M424" s="58"/>
      <c r="N424" s="58"/>
      <c r="O424" s="58"/>
      <c r="P424" s="58"/>
      <c r="Q424" s="58"/>
      <c r="R424" s="58"/>
      <c r="S424" s="58"/>
      <c r="T424" s="58"/>
      <c r="U424" s="58"/>
      <c r="V424" s="58"/>
      <c r="W424" s="58"/>
      <c r="X424" s="58"/>
      <c r="Y424" s="58"/>
      <c r="Z424" s="58"/>
    </row>
    <row r="425" spans="1:26" ht="15.75" customHeight="1" x14ac:dyDescent="0.2">
      <c r="A425" s="58"/>
      <c r="B425" s="2"/>
      <c r="C425" s="3"/>
      <c r="D425" s="4"/>
      <c r="E425" s="58"/>
      <c r="F425" s="58"/>
      <c r="G425" s="58"/>
      <c r="H425" s="58"/>
      <c r="I425" s="58"/>
      <c r="J425" s="58"/>
      <c r="K425" s="58"/>
      <c r="L425" s="58"/>
      <c r="M425" s="58"/>
      <c r="N425" s="58"/>
      <c r="O425" s="58"/>
      <c r="P425" s="58"/>
      <c r="Q425" s="58"/>
      <c r="R425" s="58"/>
      <c r="S425" s="58"/>
      <c r="T425" s="58"/>
      <c r="U425" s="58"/>
      <c r="V425" s="58"/>
      <c r="W425" s="58"/>
      <c r="X425" s="58"/>
      <c r="Y425" s="58"/>
      <c r="Z425" s="58"/>
    </row>
    <row r="426" spans="1:26" ht="15.75" customHeight="1" x14ac:dyDescent="0.2">
      <c r="A426" s="58"/>
      <c r="B426" s="2"/>
      <c r="C426" s="3"/>
      <c r="D426" s="4"/>
      <c r="E426" s="58"/>
      <c r="F426" s="58"/>
      <c r="G426" s="58"/>
      <c r="H426" s="58"/>
      <c r="I426" s="58"/>
      <c r="J426" s="58"/>
      <c r="K426" s="58"/>
      <c r="L426" s="58"/>
      <c r="M426" s="58"/>
      <c r="N426" s="58"/>
      <c r="O426" s="58"/>
      <c r="P426" s="58"/>
      <c r="Q426" s="58"/>
      <c r="R426" s="58"/>
      <c r="S426" s="58"/>
      <c r="T426" s="58"/>
      <c r="U426" s="58"/>
      <c r="V426" s="58"/>
      <c r="W426" s="58"/>
      <c r="X426" s="58"/>
      <c r="Y426" s="58"/>
      <c r="Z426" s="58"/>
    </row>
    <row r="427" spans="1:26" ht="15.75" customHeight="1" x14ac:dyDescent="0.2">
      <c r="A427" s="58"/>
      <c r="B427" s="2"/>
      <c r="C427" s="3"/>
      <c r="D427" s="4"/>
      <c r="E427" s="58"/>
      <c r="F427" s="58"/>
      <c r="G427" s="58"/>
      <c r="H427" s="58"/>
      <c r="I427" s="58"/>
      <c r="J427" s="58"/>
      <c r="K427" s="58"/>
      <c r="L427" s="58"/>
      <c r="M427" s="58"/>
      <c r="N427" s="58"/>
      <c r="O427" s="58"/>
      <c r="P427" s="58"/>
      <c r="Q427" s="58"/>
      <c r="R427" s="58"/>
      <c r="S427" s="58"/>
      <c r="T427" s="58"/>
      <c r="U427" s="58"/>
      <c r="V427" s="58"/>
      <c r="W427" s="58"/>
      <c r="X427" s="58"/>
      <c r="Y427" s="58"/>
      <c r="Z427" s="58"/>
    </row>
    <row r="428" spans="1:26" ht="15.75" customHeight="1" x14ac:dyDescent="0.2">
      <c r="A428" s="58"/>
      <c r="B428" s="2"/>
      <c r="C428" s="3"/>
      <c r="D428" s="4"/>
      <c r="E428" s="58"/>
      <c r="F428" s="58"/>
      <c r="G428" s="58"/>
      <c r="H428" s="58"/>
      <c r="I428" s="58"/>
      <c r="J428" s="58"/>
      <c r="K428" s="58"/>
      <c r="L428" s="58"/>
      <c r="M428" s="58"/>
      <c r="N428" s="58"/>
      <c r="O428" s="58"/>
      <c r="P428" s="58"/>
      <c r="Q428" s="58"/>
      <c r="R428" s="58"/>
      <c r="S428" s="58"/>
      <c r="T428" s="58"/>
      <c r="U428" s="58"/>
      <c r="V428" s="58"/>
      <c r="W428" s="58"/>
      <c r="X428" s="58"/>
      <c r="Y428" s="58"/>
      <c r="Z428" s="58"/>
    </row>
    <row r="429" spans="1:26" ht="15.75" customHeight="1" x14ac:dyDescent="0.2">
      <c r="A429" s="58"/>
      <c r="B429" s="2"/>
      <c r="C429" s="3"/>
      <c r="D429" s="4"/>
      <c r="E429" s="58"/>
      <c r="F429" s="58"/>
      <c r="G429" s="58"/>
      <c r="H429" s="58"/>
      <c r="I429" s="58"/>
      <c r="J429" s="58"/>
      <c r="K429" s="58"/>
      <c r="L429" s="58"/>
      <c r="M429" s="58"/>
      <c r="N429" s="58"/>
      <c r="O429" s="58"/>
      <c r="P429" s="58"/>
      <c r="Q429" s="58"/>
      <c r="R429" s="58"/>
      <c r="S429" s="58"/>
      <c r="T429" s="58"/>
      <c r="U429" s="58"/>
      <c r="V429" s="58"/>
      <c r="W429" s="58"/>
      <c r="X429" s="58"/>
      <c r="Y429" s="58"/>
      <c r="Z429" s="58"/>
    </row>
    <row r="430" spans="1:26" ht="15.75" customHeight="1" x14ac:dyDescent="0.2">
      <c r="A430" s="58"/>
      <c r="B430" s="2"/>
      <c r="C430" s="3"/>
      <c r="D430" s="4"/>
      <c r="E430" s="58"/>
      <c r="F430" s="58"/>
      <c r="G430" s="58"/>
      <c r="H430" s="58"/>
      <c r="I430" s="58"/>
      <c r="J430" s="58"/>
      <c r="K430" s="58"/>
      <c r="L430" s="58"/>
      <c r="M430" s="58"/>
      <c r="N430" s="58"/>
      <c r="O430" s="58"/>
      <c r="P430" s="58"/>
      <c r="Q430" s="58"/>
      <c r="R430" s="58"/>
      <c r="S430" s="58"/>
      <c r="T430" s="58"/>
      <c r="U430" s="58"/>
      <c r="V430" s="58"/>
      <c r="W430" s="58"/>
      <c r="X430" s="58"/>
      <c r="Y430" s="58"/>
      <c r="Z430" s="58"/>
    </row>
    <row r="431" spans="1:26" ht="15.75" customHeight="1" x14ac:dyDescent="0.2">
      <c r="A431" s="58"/>
      <c r="B431" s="2"/>
      <c r="C431" s="3"/>
      <c r="D431" s="4"/>
      <c r="E431" s="58"/>
      <c r="F431" s="58"/>
      <c r="G431" s="58"/>
      <c r="H431" s="58"/>
      <c r="I431" s="58"/>
      <c r="J431" s="58"/>
      <c r="K431" s="58"/>
      <c r="L431" s="58"/>
      <c r="M431" s="58"/>
      <c r="N431" s="58"/>
      <c r="O431" s="58"/>
      <c r="P431" s="58"/>
      <c r="Q431" s="58"/>
      <c r="R431" s="58"/>
      <c r="S431" s="58"/>
      <c r="T431" s="58"/>
      <c r="U431" s="58"/>
      <c r="V431" s="58"/>
      <c r="W431" s="58"/>
      <c r="X431" s="58"/>
      <c r="Y431" s="58"/>
      <c r="Z431" s="58"/>
    </row>
    <row r="432" spans="1:26" ht="15.75" customHeight="1" x14ac:dyDescent="0.2">
      <c r="A432" s="58"/>
      <c r="B432" s="2"/>
      <c r="C432" s="3"/>
      <c r="D432" s="4"/>
      <c r="E432" s="58"/>
      <c r="F432" s="58"/>
      <c r="G432" s="58"/>
      <c r="H432" s="58"/>
      <c r="I432" s="58"/>
      <c r="J432" s="58"/>
      <c r="K432" s="58"/>
      <c r="L432" s="58"/>
      <c r="M432" s="58"/>
      <c r="N432" s="58"/>
      <c r="O432" s="58"/>
      <c r="P432" s="58"/>
      <c r="Q432" s="58"/>
      <c r="R432" s="58"/>
      <c r="S432" s="58"/>
      <c r="T432" s="58"/>
      <c r="U432" s="58"/>
      <c r="V432" s="58"/>
      <c r="W432" s="58"/>
      <c r="X432" s="58"/>
      <c r="Y432" s="58"/>
      <c r="Z432" s="58"/>
    </row>
    <row r="433" spans="1:26" ht="15.75" customHeight="1" x14ac:dyDescent="0.2">
      <c r="A433" s="58"/>
      <c r="B433" s="2"/>
      <c r="C433" s="3"/>
      <c r="D433" s="4"/>
      <c r="E433" s="58"/>
      <c r="F433" s="58"/>
      <c r="G433" s="58"/>
      <c r="H433" s="58"/>
      <c r="I433" s="58"/>
      <c r="J433" s="58"/>
      <c r="K433" s="58"/>
      <c r="L433" s="58"/>
      <c r="M433" s="58"/>
      <c r="N433" s="58"/>
      <c r="O433" s="58"/>
      <c r="P433" s="58"/>
      <c r="Q433" s="58"/>
      <c r="R433" s="58"/>
      <c r="S433" s="58"/>
      <c r="T433" s="58"/>
      <c r="U433" s="58"/>
      <c r="V433" s="58"/>
      <c r="W433" s="58"/>
      <c r="X433" s="58"/>
      <c r="Y433" s="58"/>
      <c r="Z433" s="58"/>
    </row>
    <row r="434" spans="1:26" ht="15.75" customHeight="1" x14ac:dyDescent="0.2">
      <c r="A434" s="58"/>
      <c r="B434" s="2"/>
      <c r="C434" s="3"/>
      <c r="D434" s="4"/>
      <c r="E434" s="58"/>
      <c r="F434" s="58"/>
      <c r="G434" s="58"/>
      <c r="H434" s="58"/>
      <c r="I434" s="58"/>
      <c r="J434" s="58"/>
      <c r="K434" s="58"/>
      <c r="L434" s="58"/>
      <c r="M434" s="58"/>
      <c r="N434" s="58"/>
      <c r="O434" s="58"/>
      <c r="P434" s="58"/>
      <c r="Q434" s="58"/>
      <c r="R434" s="58"/>
      <c r="S434" s="58"/>
      <c r="T434" s="58"/>
      <c r="U434" s="58"/>
      <c r="V434" s="58"/>
      <c r="W434" s="58"/>
      <c r="X434" s="58"/>
      <c r="Y434" s="58"/>
      <c r="Z434" s="58"/>
    </row>
    <row r="435" spans="1:26" ht="15.75" customHeight="1" x14ac:dyDescent="0.2">
      <c r="A435" s="58"/>
      <c r="B435" s="2"/>
      <c r="C435" s="3"/>
      <c r="D435" s="4"/>
      <c r="E435" s="58"/>
      <c r="F435" s="58"/>
      <c r="G435" s="58"/>
      <c r="H435" s="58"/>
      <c r="I435" s="58"/>
      <c r="J435" s="58"/>
      <c r="K435" s="58"/>
      <c r="L435" s="58"/>
      <c r="M435" s="58"/>
      <c r="N435" s="58"/>
      <c r="O435" s="58"/>
      <c r="P435" s="58"/>
      <c r="Q435" s="58"/>
      <c r="R435" s="58"/>
      <c r="S435" s="58"/>
      <c r="T435" s="58"/>
      <c r="U435" s="58"/>
      <c r="V435" s="58"/>
      <c r="W435" s="58"/>
      <c r="X435" s="58"/>
      <c r="Y435" s="58"/>
      <c r="Z435" s="58"/>
    </row>
    <row r="436" spans="1:26" ht="15.75" customHeight="1" x14ac:dyDescent="0.2">
      <c r="A436" s="58"/>
      <c r="B436" s="2"/>
      <c r="C436" s="3"/>
      <c r="D436" s="4"/>
      <c r="E436" s="58"/>
      <c r="F436" s="58"/>
      <c r="G436" s="58"/>
      <c r="H436" s="58"/>
      <c r="I436" s="58"/>
      <c r="J436" s="58"/>
      <c r="K436" s="58"/>
      <c r="L436" s="58"/>
      <c r="M436" s="58"/>
      <c r="N436" s="58"/>
      <c r="O436" s="58"/>
      <c r="P436" s="58"/>
      <c r="Q436" s="58"/>
      <c r="R436" s="58"/>
      <c r="S436" s="58"/>
      <c r="T436" s="58"/>
      <c r="U436" s="58"/>
      <c r="V436" s="58"/>
      <c r="W436" s="58"/>
      <c r="X436" s="58"/>
      <c r="Y436" s="58"/>
      <c r="Z436" s="58"/>
    </row>
    <row r="437" spans="1:26" ht="15.75" customHeight="1" x14ac:dyDescent="0.2">
      <c r="A437" s="58"/>
      <c r="B437" s="2"/>
      <c r="C437" s="3"/>
      <c r="D437" s="4"/>
      <c r="E437" s="58"/>
      <c r="F437" s="58"/>
      <c r="G437" s="58"/>
      <c r="H437" s="58"/>
      <c r="I437" s="58"/>
      <c r="J437" s="58"/>
      <c r="K437" s="58"/>
      <c r="L437" s="58"/>
      <c r="M437" s="58"/>
      <c r="N437" s="58"/>
      <c r="O437" s="58"/>
      <c r="P437" s="58"/>
      <c r="Q437" s="58"/>
      <c r="R437" s="58"/>
      <c r="S437" s="58"/>
      <c r="T437" s="58"/>
      <c r="U437" s="58"/>
      <c r="V437" s="58"/>
      <c r="W437" s="58"/>
      <c r="X437" s="58"/>
      <c r="Y437" s="58"/>
      <c r="Z437" s="58"/>
    </row>
    <row r="438" spans="1:26" ht="15.75" customHeight="1" x14ac:dyDescent="0.2">
      <c r="A438" s="58"/>
      <c r="B438" s="2"/>
      <c r="C438" s="3"/>
      <c r="D438" s="4"/>
      <c r="E438" s="58"/>
      <c r="F438" s="58"/>
      <c r="G438" s="58"/>
      <c r="H438" s="58"/>
      <c r="I438" s="58"/>
      <c r="J438" s="58"/>
      <c r="K438" s="58"/>
      <c r="L438" s="58"/>
      <c r="M438" s="58"/>
      <c r="N438" s="58"/>
      <c r="O438" s="58"/>
      <c r="P438" s="58"/>
      <c r="Q438" s="58"/>
      <c r="R438" s="58"/>
      <c r="S438" s="58"/>
      <c r="T438" s="58"/>
      <c r="U438" s="58"/>
      <c r="V438" s="58"/>
      <c r="W438" s="58"/>
      <c r="X438" s="58"/>
      <c r="Y438" s="58"/>
      <c r="Z438" s="58"/>
    </row>
    <row r="439" spans="1:26" ht="15.75" customHeight="1" x14ac:dyDescent="0.2">
      <c r="A439" s="58"/>
      <c r="B439" s="2"/>
      <c r="C439" s="3"/>
      <c r="D439" s="4"/>
      <c r="E439" s="58"/>
      <c r="F439" s="58"/>
      <c r="G439" s="58"/>
      <c r="H439" s="58"/>
      <c r="I439" s="58"/>
      <c r="J439" s="58"/>
      <c r="K439" s="58"/>
      <c r="L439" s="58"/>
      <c r="M439" s="58"/>
      <c r="N439" s="58"/>
      <c r="O439" s="58"/>
      <c r="P439" s="58"/>
      <c r="Q439" s="58"/>
      <c r="R439" s="58"/>
      <c r="S439" s="58"/>
      <c r="T439" s="58"/>
      <c r="U439" s="58"/>
      <c r="V439" s="58"/>
      <c r="W439" s="58"/>
      <c r="X439" s="58"/>
      <c r="Y439" s="58"/>
      <c r="Z439" s="58"/>
    </row>
    <row r="440" spans="1:26" ht="15.75" customHeight="1" x14ac:dyDescent="0.2">
      <c r="A440" s="58"/>
      <c r="B440" s="2"/>
      <c r="C440" s="3"/>
      <c r="D440" s="4"/>
      <c r="E440" s="58"/>
      <c r="F440" s="58"/>
      <c r="G440" s="58"/>
      <c r="H440" s="58"/>
      <c r="I440" s="58"/>
      <c r="J440" s="58"/>
      <c r="K440" s="58"/>
      <c r="L440" s="58"/>
      <c r="M440" s="58"/>
      <c r="N440" s="58"/>
      <c r="O440" s="58"/>
      <c r="P440" s="58"/>
      <c r="Q440" s="58"/>
      <c r="R440" s="58"/>
      <c r="S440" s="58"/>
      <c r="T440" s="58"/>
      <c r="U440" s="58"/>
      <c r="V440" s="58"/>
      <c r="W440" s="58"/>
      <c r="X440" s="58"/>
      <c r="Y440" s="58"/>
      <c r="Z440" s="58"/>
    </row>
    <row r="441" spans="1:26" ht="15.75" customHeight="1" x14ac:dyDescent="0.2">
      <c r="A441" s="58"/>
      <c r="B441" s="2"/>
      <c r="C441" s="3"/>
      <c r="D441" s="4"/>
      <c r="E441" s="58"/>
      <c r="F441" s="58"/>
      <c r="G441" s="58"/>
      <c r="H441" s="58"/>
      <c r="I441" s="58"/>
      <c r="J441" s="58"/>
      <c r="K441" s="58"/>
      <c r="L441" s="58"/>
      <c r="M441" s="58"/>
      <c r="N441" s="58"/>
      <c r="O441" s="58"/>
      <c r="P441" s="58"/>
      <c r="Q441" s="58"/>
      <c r="R441" s="58"/>
      <c r="S441" s="58"/>
      <c r="T441" s="58"/>
      <c r="U441" s="58"/>
      <c r="V441" s="58"/>
      <c r="W441" s="58"/>
      <c r="X441" s="58"/>
      <c r="Y441" s="58"/>
      <c r="Z441" s="58"/>
    </row>
    <row r="442" spans="1:26" ht="15.75" customHeight="1" x14ac:dyDescent="0.2">
      <c r="A442" s="58"/>
      <c r="B442" s="2"/>
      <c r="C442" s="3"/>
      <c r="D442" s="4"/>
      <c r="E442" s="58"/>
      <c r="F442" s="58"/>
      <c r="G442" s="58"/>
      <c r="H442" s="58"/>
      <c r="I442" s="58"/>
      <c r="J442" s="58"/>
      <c r="K442" s="58"/>
      <c r="L442" s="58"/>
      <c r="M442" s="58"/>
      <c r="N442" s="58"/>
      <c r="O442" s="58"/>
      <c r="P442" s="58"/>
      <c r="Q442" s="58"/>
      <c r="R442" s="58"/>
      <c r="S442" s="58"/>
      <c r="T442" s="58"/>
      <c r="U442" s="58"/>
      <c r="V442" s="58"/>
      <c r="W442" s="58"/>
      <c r="X442" s="58"/>
      <c r="Y442" s="58"/>
      <c r="Z442" s="58"/>
    </row>
    <row r="443" spans="1:26" ht="15.75" customHeight="1" x14ac:dyDescent="0.2">
      <c r="A443" s="58"/>
      <c r="B443" s="2"/>
      <c r="C443" s="3"/>
      <c r="D443" s="4"/>
      <c r="E443" s="58"/>
      <c r="F443" s="58"/>
      <c r="G443" s="58"/>
      <c r="H443" s="58"/>
      <c r="I443" s="58"/>
      <c r="J443" s="58"/>
      <c r="K443" s="58"/>
      <c r="L443" s="58"/>
      <c r="M443" s="58"/>
      <c r="N443" s="58"/>
      <c r="O443" s="58"/>
      <c r="P443" s="58"/>
      <c r="Q443" s="58"/>
      <c r="R443" s="58"/>
      <c r="S443" s="58"/>
      <c r="T443" s="58"/>
      <c r="U443" s="58"/>
      <c r="V443" s="58"/>
      <c r="W443" s="58"/>
      <c r="X443" s="58"/>
      <c r="Y443" s="58"/>
      <c r="Z443" s="58"/>
    </row>
    <row r="444" spans="1:26" ht="15.75" customHeight="1" x14ac:dyDescent="0.2">
      <c r="A444" s="58"/>
      <c r="B444" s="2"/>
      <c r="C444" s="3"/>
      <c r="D444" s="4"/>
      <c r="E444" s="58"/>
      <c r="F444" s="58"/>
      <c r="G444" s="58"/>
      <c r="H444" s="58"/>
      <c r="I444" s="58"/>
      <c r="J444" s="58"/>
      <c r="K444" s="58"/>
      <c r="L444" s="58"/>
      <c r="M444" s="58"/>
      <c r="N444" s="58"/>
      <c r="O444" s="58"/>
      <c r="P444" s="58"/>
      <c r="Q444" s="58"/>
      <c r="R444" s="58"/>
      <c r="S444" s="58"/>
      <c r="T444" s="58"/>
      <c r="U444" s="58"/>
      <c r="V444" s="58"/>
      <c r="W444" s="58"/>
      <c r="X444" s="58"/>
      <c r="Y444" s="58"/>
      <c r="Z444" s="58"/>
    </row>
    <row r="445" spans="1:26" ht="15.75" customHeight="1" x14ac:dyDescent="0.2">
      <c r="A445" s="58"/>
      <c r="B445" s="2"/>
      <c r="C445" s="3"/>
      <c r="D445" s="4"/>
      <c r="E445" s="58"/>
      <c r="F445" s="58"/>
      <c r="G445" s="58"/>
      <c r="H445" s="58"/>
      <c r="I445" s="58"/>
      <c r="J445" s="58"/>
      <c r="K445" s="58"/>
      <c r="L445" s="58"/>
      <c r="M445" s="58"/>
      <c r="N445" s="58"/>
      <c r="O445" s="58"/>
      <c r="P445" s="58"/>
      <c r="Q445" s="58"/>
      <c r="R445" s="58"/>
      <c r="S445" s="58"/>
      <c r="T445" s="58"/>
      <c r="U445" s="58"/>
      <c r="V445" s="58"/>
      <c r="W445" s="58"/>
      <c r="X445" s="58"/>
      <c r="Y445" s="58"/>
      <c r="Z445" s="58"/>
    </row>
    <row r="446" spans="1:26" ht="15.75" customHeight="1" x14ac:dyDescent="0.2">
      <c r="A446" s="58"/>
      <c r="B446" s="2"/>
      <c r="C446" s="3"/>
      <c r="D446" s="4"/>
      <c r="E446" s="58"/>
      <c r="F446" s="58"/>
      <c r="G446" s="58"/>
      <c r="H446" s="58"/>
      <c r="I446" s="58"/>
      <c r="J446" s="58"/>
      <c r="K446" s="58"/>
      <c r="L446" s="58"/>
      <c r="M446" s="58"/>
      <c r="N446" s="58"/>
      <c r="O446" s="58"/>
      <c r="P446" s="58"/>
      <c r="Q446" s="58"/>
      <c r="R446" s="58"/>
      <c r="S446" s="58"/>
      <c r="T446" s="58"/>
      <c r="U446" s="58"/>
      <c r="V446" s="58"/>
      <c r="W446" s="58"/>
      <c r="X446" s="58"/>
      <c r="Y446" s="58"/>
      <c r="Z446" s="58"/>
    </row>
    <row r="447" spans="1:26" ht="15.75" customHeight="1" x14ac:dyDescent="0.2">
      <c r="A447" s="58"/>
      <c r="B447" s="2"/>
      <c r="C447" s="3"/>
      <c r="D447" s="4"/>
      <c r="E447" s="58"/>
      <c r="F447" s="58"/>
      <c r="G447" s="58"/>
      <c r="H447" s="58"/>
      <c r="I447" s="58"/>
      <c r="J447" s="58"/>
      <c r="K447" s="58"/>
      <c r="L447" s="58"/>
      <c r="M447" s="58"/>
      <c r="N447" s="58"/>
      <c r="O447" s="58"/>
      <c r="P447" s="58"/>
      <c r="Q447" s="58"/>
      <c r="R447" s="58"/>
      <c r="S447" s="58"/>
      <c r="T447" s="58"/>
      <c r="U447" s="58"/>
      <c r="V447" s="58"/>
      <c r="W447" s="58"/>
      <c r="X447" s="58"/>
      <c r="Y447" s="58"/>
      <c r="Z447" s="58"/>
    </row>
    <row r="448" spans="1:26" ht="15.75" customHeight="1" x14ac:dyDescent="0.2">
      <c r="A448" s="58"/>
      <c r="B448" s="2"/>
      <c r="C448" s="3"/>
      <c r="D448" s="4"/>
      <c r="E448" s="58"/>
      <c r="F448" s="58"/>
      <c r="G448" s="58"/>
      <c r="H448" s="58"/>
      <c r="I448" s="58"/>
      <c r="J448" s="58"/>
      <c r="K448" s="58"/>
      <c r="L448" s="58"/>
      <c r="M448" s="58"/>
      <c r="N448" s="58"/>
      <c r="O448" s="58"/>
      <c r="P448" s="58"/>
      <c r="Q448" s="58"/>
      <c r="R448" s="58"/>
      <c r="S448" s="58"/>
      <c r="T448" s="58"/>
      <c r="U448" s="58"/>
      <c r="V448" s="58"/>
      <c r="W448" s="58"/>
      <c r="X448" s="58"/>
      <c r="Y448" s="58"/>
      <c r="Z448" s="58"/>
    </row>
    <row r="449" spans="1:26" ht="15.75" customHeight="1" x14ac:dyDescent="0.2">
      <c r="A449" s="58"/>
      <c r="B449" s="2"/>
      <c r="C449" s="3"/>
      <c r="D449" s="4"/>
      <c r="E449" s="58"/>
      <c r="F449" s="58"/>
      <c r="G449" s="58"/>
      <c r="H449" s="58"/>
      <c r="I449" s="58"/>
      <c r="J449" s="58"/>
      <c r="K449" s="58"/>
      <c r="L449" s="58"/>
      <c r="M449" s="58"/>
      <c r="N449" s="58"/>
      <c r="O449" s="58"/>
      <c r="P449" s="58"/>
      <c r="Q449" s="58"/>
      <c r="R449" s="58"/>
      <c r="S449" s="58"/>
      <c r="T449" s="58"/>
      <c r="U449" s="58"/>
      <c r="V449" s="58"/>
      <c r="W449" s="58"/>
      <c r="X449" s="58"/>
      <c r="Y449" s="58"/>
      <c r="Z449" s="58"/>
    </row>
    <row r="450" spans="1:26" ht="15.75" customHeight="1" x14ac:dyDescent="0.2">
      <c r="A450" s="58"/>
      <c r="B450" s="2"/>
      <c r="C450" s="3"/>
      <c r="D450" s="4"/>
      <c r="E450" s="58"/>
      <c r="F450" s="58"/>
      <c r="G450" s="58"/>
      <c r="H450" s="58"/>
      <c r="I450" s="58"/>
      <c r="J450" s="58"/>
      <c r="K450" s="58"/>
      <c r="L450" s="58"/>
      <c r="M450" s="58"/>
      <c r="N450" s="58"/>
      <c r="O450" s="58"/>
      <c r="P450" s="58"/>
      <c r="Q450" s="58"/>
      <c r="R450" s="58"/>
      <c r="S450" s="58"/>
      <c r="T450" s="58"/>
      <c r="U450" s="58"/>
      <c r="V450" s="58"/>
      <c r="W450" s="58"/>
      <c r="X450" s="58"/>
      <c r="Y450" s="58"/>
      <c r="Z450" s="58"/>
    </row>
    <row r="451" spans="1:26" ht="15.75" customHeight="1" x14ac:dyDescent="0.2">
      <c r="A451" s="58"/>
      <c r="B451" s="2"/>
      <c r="C451" s="3"/>
      <c r="D451" s="4"/>
      <c r="E451" s="58"/>
      <c r="F451" s="58"/>
      <c r="G451" s="58"/>
      <c r="H451" s="58"/>
      <c r="I451" s="58"/>
      <c r="J451" s="58"/>
      <c r="K451" s="58"/>
      <c r="L451" s="58"/>
      <c r="M451" s="58"/>
      <c r="N451" s="58"/>
      <c r="O451" s="58"/>
      <c r="P451" s="58"/>
      <c r="Q451" s="58"/>
      <c r="R451" s="58"/>
      <c r="S451" s="58"/>
      <c r="T451" s="58"/>
      <c r="U451" s="58"/>
      <c r="V451" s="58"/>
      <c r="W451" s="58"/>
      <c r="X451" s="58"/>
      <c r="Y451" s="58"/>
      <c r="Z451" s="58"/>
    </row>
    <row r="452" spans="1:26" ht="15.75" customHeight="1" x14ac:dyDescent="0.2">
      <c r="A452" s="58"/>
      <c r="B452" s="2"/>
      <c r="C452" s="3"/>
      <c r="D452" s="4"/>
      <c r="E452" s="58"/>
      <c r="F452" s="58"/>
      <c r="G452" s="58"/>
      <c r="H452" s="58"/>
      <c r="I452" s="58"/>
      <c r="J452" s="58"/>
      <c r="K452" s="58"/>
      <c r="L452" s="58"/>
      <c r="M452" s="58"/>
      <c r="N452" s="58"/>
      <c r="O452" s="58"/>
      <c r="P452" s="58"/>
      <c r="Q452" s="58"/>
      <c r="R452" s="58"/>
      <c r="S452" s="58"/>
      <c r="T452" s="58"/>
      <c r="U452" s="58"/>
      <c r="V452" s="58"/>
      <c r="W452" s="58"/>
      <c r="X452" s="58"/>
      <c r="Y452" s="58"/>
      <c r="Z452" s="58"/>
    </row>
    <row r="453" spans="1:26" ht="15.75" customHeight="1" x14ac:dyDescent="0.2">
      <c r="A453" s="58"/>
      <c r="B453" s="2"/>
      <c r="C453" s="3"/>
      <c r="D453" s="4"/>
      <c r="E453" s="58"/>
      <c r="F453" s="58"/>
      <c r="G453" s="58"/>
      <c r="H453" s="58"/>
      <c r="I453" s="58"/>
      <c r="J453" s="58"/>
      <c r="K453" s="58"/>
      <c r="L453" s="58"/>
      <c r="M453" s="58"/>
      <c r="N453" s="58"/>
      <c r="O453" s="58"/>
      <c r="P453" s="58"/>
      <c r="Q453" s="58"/>
      <c r="R453" s="58"/>
      <c r="S453" s="58"/>
      <c r="T453" s="58"/>
      <c r="U453" s="58"/>
      <c r="V453" s="58"/>
      <c r="W453" s="58"/>
      <c r="X453" s="58"/>
      <c r="Y453" s="58"/>
      <c r="Z453" s="58"/>
    </row>
    <row r="454" spans="1:26" ht="15.75" customHeight="1" x14ac:dyDescent="0.2">
      <c r="A454" s="58"/>
      <c r="B454" s="2"/>
      <c r="C454" s="3"/>
      <c r="D454" s="4"/>
      <c r="E454" s="58"/>
      <c r="F454" s="58"/>
      <c r="G454" s="58"/>
      <c r="H454" s="58"/>
      <c r="I454" s="58"/>
      <c r="J454" s="58"/>
      <c r="K454" s="58"/>
      <c r="L454" s="58"/>
      <c r="M454" s="58"/>
      <c r="N454" s="58"/>
      <c r="O454" s="58"/>
      <c r="P454" s="58"/>
      <c r="Q454" s="58"/>
      <c r="R454" s="58"/>
      <c r="S454" s="58"/>
      <c r="T454" s="58"/>
      <c r="U454" s="58"/>
      <c r="V454" s="58"/>
      <c r="W454" s="58"/>
      <c r="X454" s="58"/>
      <c r="Y454" s="58"/>
      <c r="Z454" s="58"/>
    </row>
    <row r="455" spans="1:26" ht="15.75" customHeight="1" x14ac:dyDescent="0.2">
      <c r="A455" s="58"/>
      <c r="B455" s="2"/>
      <c r="C455" s="3"/>
      <c r="D455" s="4"/>
      <c r="E455" s="58"/>
      <c r="F455" s="58"/>
      <c r="G455" s="58"/>
      <c r="H455" s="58"/>
      <c r="I455" s="58"/>
      <c r="J455" s="58"/>
      <c r="K455" s="58"/>
      <c r="L455" s="58"/>
      <c r="M455" s="58"/>
      <c r="N455" s="58"/>
      <c r="O455" s="58"/>
      <c r="P455" s="58"/>
      <c r="Q455" s="58"/>
      <c r="R455" s="58"/>
      <c r="S455" s="58"/>
      <c r="T455" s="58"/>
      <c r="U455" s="58"/>
      <c r="V455" s="58"/>
      <c r="W455" s="58"/>
      <c r="X455" s="58"/>
      <c r="Y455" s="58"/>
      <c r="Z455" s="58"/>
    </row>
    <row r="456" spans="1:26" ht="15.75" customHeight="1" x14ac:dyDescent="0.2">
      <c r="A456" s="58"/>
      <c r="B456" s="2"/>
      <c r="C456" s="3"/>
      <c r="D456" s="4"/>
      <c r="E456" s="58"/>
      <c r="F456" s="58"/>
      <c r="G456" s="58"/>
      <c r="H456" s="58"/>
      <c r="I456" s="58"/>
      <c r="J456" s="58"/>
      <c r="K456" s="58"/>
      <c r="L456" s="58"/>
      <c r="M456" s="58"/>
      <c r="N456" s="58"/>
      <c r="O456" s="58"/>
      <c r="P456" s="58"/>
      <c r="Q456" s="58"/>
      <c r="R456" s="58"/>
      <c r="S456" s="58"/>
      <c r="T456" s="58"/>
      <c r="U456" s="58"/>
      <c r="V456" s="58"/>
      <c r="W456" s="58"/>
      <c r="X456" s="58"/>
      <c r="Y456" s="58"/>
      <c r="Z456" s="58"/>
    </row>
    <row r="457" spans="1:26" ht="15.75" customHeight="1" x14ac:dyDescent="0.2">
      <c r="A457" s="58"/>
      <c r="B457" s="2"/>
      <c r="C457" s="3"/>
      <c r="D457" s="4"/>
      <c r="E457" s="58"/>
      <c r="F457" s="58"/>
      <c r="G457" s="58"/>
      <c r="H457" s="58"/>
      <c r="I457" s="58"/>
      <c r="J457" s="58"/>
      <c r="K457" s="58"/>
      <c r="L457" s="58"/>
      <c r="M457" s="58"/>
      <c r="N457" s="58"/>
      <c r="O457" s="58"/>
      <c r="P457" s="58"/>
      <c r="Q457" s="58"/>
      <c r="R457" s="58"/>
      <c r="S457" s="58"/>
      <c r="T457" s="58"/>
      <c r="U457" s="58"/>
      <c r="V457" s="58"/>
      <c r="W457" s="58"/>
      <c r="X457" s="58"/>
      <c r="Y457" s="58"/>
      <c r="Z457" s="58"/>
    </row>
    <row r="458" spans="1:26" ht="15.75" customHeight="1" x14ac:dyDescent="0.2">
      <c r="A458" s="58"/>
      <c r="B458" s="2"/>
      <c r="C458" s="3"/>
      <c r="D458" s="4"/>
      <c r="E458" s="58"/>
      <c r="F458" s="58"/>
      <c r="G458" s="58"/>
      <c r="H458" s="58"/>
      <c r="I458" s="58"/>
      <c r="J458" s="58"/>
      <c r="K458" s="58"/>
      <c r="L458" s="58"/>
      <c r="M458" s="58"/>
      <c r="N458" s="58"/>
      <c r="O458" s="58"/>
      <c r="P458" s="58"/>
      <c r="Q458" s="58"/>
      <c r="R458" s="58"/>
      <c r="S458" s="58"/>
      <c r="T458" s="58"/>
      <c r="U458" s="58"/>
      <c r="V458" s="58"/>
      <c r="W458" s="58"/>
      <c r="X458" s="58"/>
      <c r="Y458" s="58"/>
      <c r="Z458" s="58"/>
    </row>
    <row r="459" spans="1:26" ht="15.75" customHeight="1" x14ac:dyDescent="0.2">
      <c r="A459" s="58"/>
      <c r="B459" s="2"/>
      <c r="C459" s="3"/>
      <c r="D459" s="4"/>
      <c r="E459" s="58"/>
      <c r="F459" s="58"/>
      <c r="G459" s="58"/>
      <c r="H459" s="58"/>
      <c r="I459" s="58"/>
      <c r="J459" s="58"/>
      <c r="K459" s="58"/>
      <c r="L459" s="58"/>
      <c r="M459" s="58"/>
      <c r="N459" s="58"/>
      <c r="O459" s="58"/>
      <c r="P459" s="58"/>
      <c r="Q459" s="58"/>
      <c r="R459" s="58"/>
      <c r="S459" s="58"/>
      <c r="T459" s="58"/>
      <c r="U459" s="58"/>
      <c r="V459" s="58"/>
      <c r="W459" s="58"/>
      <c r="X459" s="58"/>
      <c r="Y459" s="58"/>
      <c r="Z459" s="58"/>
    </row>
    <row r="460" spans="1:26" ht="15.75" customHeight="1" x14ac:dyDescent="0.2">
      <c r="A460" s="58"/>
      <c r="B460" s="2"/>
      <c r="C460" s="3"/>
      <c r="D460" s="4"/>
      <c r="E460" s="58"/>
      <c r="F460" s="58"/>
      <c r="G460" s="58"/>
      <c r="H460" s="58"/>
      <c r="I460" s="58"/>
      <c r="J460" s="58"/>
      <c r="K460" s="58"/>
      <c r="L460" s="58"/>
      <c r="M460" s="58"/>
      <c r="N460" s="58"/>
      <c r="O460" s="58"/>
      <c r="P460" s="58"/>
      <c r="Q460" s="58"/>
      <c r="R460" s="58"/>
      <c r="S460" s="58"/>
      <c r="T460" s="58"/>
      <c r="U460" s="58"/>
      <c r="V460" s="58"/>
      <c r="W460" s="58"/>
      <c r="X460" s="58"/>
      <c r="Y460" s="58"/>
      <c r="Z460" s="58"/>
    </row>
    <row r="461" spans="1:26" ht="15.75" customHeight="1" x14ac:dyDescent="0.2">
      <c r="A461" s="58"/>
      <c r="B461" s="2"/>
      <c r="C461" s="3"/>
      <c r="D461" s="4"/>
      <c r="E461" s="58"/>
      <c r="F461" s="58"/>
      <c r="G461" s="58"/>
      <c r="H461" s="58"/>
      <c r="I461" s="58"/>
      <c r="J461" s="58"/>
      <c r="K461" s="58"/>
      <c r="L461" s="58"/>
      <c r="M461" s="58"/>
      <c r="N461" s="58"/>
      <c r="O461" s="58"/>
      <c r="P461" s="58"/>
      <c r="Q461" s="58"/>
      <c r="R461" s="58"/>
      <c r="S461" s="58"/>
      <c r="T461" s="58"/>
      <c r="U461" s="58"/>
      <c r="V461" s="58"/>
      <c r="W461" s="58"/>
      <c r="X461" s="58"/>
      <c r="Y461" s="58"/>
      <c r="Z461" s="58"/>
    </row>
    <row r="462" spans="1:26" ht="15.75" customHeight="1" x14ac:dyDescent="0.2">
      <c r="A462" s="58"/>
      <c r="B462" s="2"/>
      <c r="C462" s="3"/>
      <c r="D462" s="4"/>
      <c r="E462" s="58"/>
      <c r="F462" s="58"/>
      <c r="G462" s="58"/>
      <c r="H462" s="58"/>
      <c r="I462" s="58"/>
      <c r="J462" s="58"/>
      <c r="K462" s="58"/>
      <c r="L462" s="58"/>
      <c r="M462" s="58"/>
      <c r="N462" s="58"/>
      <c r="O462" s="58"/>
      <c r="P462" s="58"/>
      <c r="Q462" s="58"/>
      <c r="R462" s="58"/>
      <c r="S462" s="58"/>
      <c r="T462" s="58"/>
      <c r="U462" s="58"/>
      <c r="V462" s="58"/>
      <c r="W462" s="58"/>
      <c r="X462" s="58"/>
      <c r="Y462" s="58"/>
      <c r="Z462" s="58"/>
    </row>
    <row r="463" spans="1:26" ht="15.75" customHeight="1" x14ac:dyDescent="0.2">
      <c r="A463" s="58"/>
      <c r="B463" s="2"/>
      <c r="C463" s="3"/>
      <c r="D463" s="4"/>
      <c r="E463" s="58"/>
      <c r="F463" s="58"/>
      <c r="G463" s="58"/>
      <c r="H463" s="58"/>
      <c r="I463" s="58"/>
      <c r="J463" s="58"/>
      <c r="K463" s="58"/>
      <c r="L463" s="58"/>
      <c r="M463" s="58"/>
      <c r="N463" s="58"/>
      <c r="O463" s="58"/>
      <c r="P463" s="58"/>
      <c r="Q463" s="58"/>
      <c r="R463" s="58"/>
      <c r="S463" s="58"/>
      <c r="T463" s="58"/>
      <c r="U463" s="58"/>
      <c r="V463" s="58"/>
      <c r="W463" s="58"/>
      <c r="X463" s="58"/>
      <c r="Y463" s="58"/>
      <c r="Z463" s="58"/>
    </row>
    <row r="464" spans="1:26" ht="15.75" customHeight="1" x14ac:dyDescent="0.2">
      <c r="A464" s="58"/>
      <c r="B464" s="2"/>
      <c r="C464" s="3"/>
      <c r="D464" s="4"/>
      <c r="E464" s="58"/>
      <c r="F464" s="58"/>
      <c r="G464" s="58"/>
      <c r="H464" s="58"/>
      <c r="I464" s="58"/>
      <c r="J464" s="58"/>
      <c r="K464" s="58"/>
      <c r="L464" s="58"/>
      <c r="M464" s="58"/>
      <c r="N464" s="58"/>
      <c r="O464" s="58"/>
      <c r="P464" s="58"/>
      <c r="Q464" s="58"/>
      <c r="R464" s="58"/>
      <c r="S464" s="58"/>
      <c r="T464" s="58"/>
      <c r="U464" s="58"/>
      <c r="V464" s="58"/>
      <c r="W464" s="58"/>
      <c r="X464" s="58"/>
      <c r="Y464" s="58"/>
      <c r="Z464" s="58"/>
    </row>
    <row r="465" spans="1:26" ht="15.75" customHeight="1" x14ac:dyDescent="0.2">
      <c r="A465" s="58"/>
      <c r="B465" s="2"/>
      <c r="C465" s="3"/>
      <c r="D465" s="4"/>
      <c r="E465" s="58"/>
      <c r="F465" s="58"/>
      <c r="G465" s="58"/>
      <c r="H465" s="58"/>
      <c r="I465" s="58"/>
      <c r="J465" s="58"/>
      <c r="K465" s="58"/>
      <c r="L465" s="58"/>
      <c r="M465" s="58"/>
      <c r="N465" s="58"/>
      <c r="O465" s="58"/>
      <c r="P465" s="58"/>
      <c r="Q465" s="58"/>
      <c r="R465" s="58"/>
      <c r="S465" s="58"/>
      <c r="T465" s="58"/>
      <c r="U465" s="58"/>
      <c r="V465" s="58"/>
      <c r="W465" s="58"/>
      <c r="X465" s="58"/>
      <c r="Y465" s="58"/>
      <c r="Z465" s="58"/>
    </row>
    <row r="466" spans="1:26" ht="15.75" customHeight="1" x14ac:dyDescent="0.2">
      <c r="A466" s="58"/>
      <c r="B466" s="2"/>
      <c r="C466" s="3"/>
      <c r="D466" s="4"/>
      <c r="E466" s="58"/>
      <c r="F466" s="58"/>
      <c r="G466" s="58"/>
      <c r="H466" s="58"/>
      <c r="I466" s="58"/>
      <c r="J466" s="58"/>
      <c r="K466" s="58"/>
      <c r="L466" s="58"/>
      <c r="M466" s="58"/>
      <c r="N466" s="58"/>
      <c r="O466" s="58"/>
      <c r="P466" s="58"/>
      <c r="Q466" s="58"/>
      <c r="R466" s="58"/>
      <c r="S466" s="58"/>
      <c r="T466" s="58"/>
      <c r="U466" s="58"/>
      <c r="V466" s="58"/>
      <c r="W466" s="58"/>
      <c r="X466" s="58"/>
      <c r="Y466" s="58"/>
      <c r="Z466" s="58"/>
    </row>
    <row r="467" spans="1:26" ht="15.75" customHeight="1" x14ac:dyDescent="0.2">
      <c r="A467" s="58"/>
      <c r="B467" s="2"/>
      <c r="C467" s="3"/>
      <c r="D467" s="4"/>
      <c r="E467" s="58"/>
      <c r="F467" s="58"/>
      <c r="G467" s="58"/>
      <c r="H467" s="58"/>
      <c r="I467" s="58"/>
      <c r="J467" s="58"/>
      <c r="K467" s="58"/>
      <c r="L467" s="58"/>
      <c r="M467" s="58"/>
      <c r="N467" s="58"/>
      <c r="O467" s="58"/>
      <c r="P467" s="58"/>
      <c r="Q467" s="58"/>
      <c r="R467" s="58"/>
      <c r="S467" s="58"/>
      <c r="T467" s="58"/>
      <c r="U467" s="58"/>
      <c r="V467" s="58"/>
      <c r="W467" s="58"/>
      <c r="X467" s="58"/>
      <c r="Y467" s="58"/>
      <c r="Z467" s="58"/>
    </row>
    <row r="468" spans="1:26" ht="15.75" customHeight="1" x14ac:dyDescent="0.2">
      <c r="A468" s="58"/>
      <c r="B468" s="2"/>
      <c r="C468" s="3"/>
      <c r="D468" s="4"/>
      <c r="E468" s="58"/>
      <c r="F468" s="58"/>
      <c r="G468" s="58"/>
      <c r="H468" s="58"/>
      <c r="I468" s="58"/>
      <c r="J468" s="58"/>
      <c r="K468" s="58"/>
      <c r="L468" s="58"/>
      <c r="M468" s="58"/>
      <c r="N468" s="58"/>
      <c r="O468" s="58"/>
      <c r="P468" s="58"/>
      <c r="Q468" s="58"/>
      <c r="R468" s="58"/>
      <c r="S468" s="58"/>
      <c r="T468" s="58"/>
      <c r="U468" s="58"/>
      <c r="V468" s="58"/>
      <c r="W468" s="58"/>
      <c r="X468" s="58"/>
      <c r="Y468" s="58"/>
      <c r="Z468" s="58"/>
    </row>
    <row r="469" spans="1:26" ht="15.75" customHeight="1" x14ac:dyDescent="0.2">
      <c r="A469" s="58"/>
      <c r="B469" s="2"/>
      <c r="C469" s="3"/>
      <c r="D469" s="4"/>
      <c r="E469" s="58"/>
      <c r="F469" s="58"/>
      <c r="G469" s="58"/>
      <c r="H469" s="58"/>
      <c r="I469" s="58"/>
      <c r="J469" s="58"/>
      <c r="K469" s="58"/>
      <c r="L469" s="58"/>
      <c r="M469" s="58"/>
      <c r="N469" s="58"/>
      <c r="O469" s="58"/>
      <c r="P469" s="58"/>
      <c r="Q469" s="58"/>
      <c r="R469" s="58"/>
      <c r="S469" s="58"/>
      <c r="T469" s="58"/>
      <c r="U469" s="58"/>
      <c r="V469" s="58"/>
      <c r="W469" s="58"/>
      <c r="X469" s="58"/>
      <c r="Y469" s="58"/>
      <c r="Z469" s="58"/>
    </row>
    <row r="470" spans="1:26" ht="15.75" customHeight="1" x14ac:dyDescent="0.2">
      <c r="A470" s="58"/>
      <c r="B470" s="2"/>
      <c r="C470" s="3"/>
      <c r="D470" s="4"/>
      <c r="E470" s="58"/>
      <c r="F470" s="58"/>
      <c r="G470" s="58"/>
      <c r="H470" s="58"/>
      <c r="I470" s="58"/>
      <c r="J470" s="58"/>
      <c r="K470" s="58"/>
      <c r="L470" s="58"/>
      <c r="M470" s="58"/>
      <c r="N470" s="58"/>
      <c r="O470" s="58"/>
      <c r="P470" s="58"/>
      <c r="Q470" s="58"/>
      <c r="R470" s="58"/>
      <c r="S470" s="58"/>
      <c r="T470" s="58"/>
      <c r="U470" s="58"/>
      <c r="V470" s="58"/>
      <c r="W470" s="58"/>
      <c r="X470" s="58"/>
      <c r="Y470" s="58"/>
      <c r="Z470" s="58"/>
    </row>
    <row r="471" spans="1:26" ht="15.75" customHeight="1" x14ac:dyDescent="0.2">
      <c r="A471" s="58"/>
      <c r="B471" s="2"/>
      <c r="C471" s="3"/>
      <c r="D471" s="4"/>
      <c r="E471" s="58"/>
      <c r="F471" s="58"/>
      <c r="G471" s="58"/>
      <c r="H471" s="58"/>
      <c r="I471" s="58"/>
      <c r="J471" s="58"/>
      <c r="K471" s="58"/>
      <c r="L471" s="58"/>
      <c r="M471" s="58"/>
      <c r="N471" s="58"/>
      <c r="O471" s="58"/>
      <c r="P471" s="58"/>
      <c r="Q471" s="58"/>
      <c r="R471" s="58"/>
      <c r="S471" s="58"/>
      <c r="T471" s="58"/>
      <c r="U471" s="58"/>
      <c r="V471" s="58"/>
      <c r="W471" s="58"/>
      <c r="X471" s="58"/>
      <c r="Y471" s="58"/>
      <c r="Z471" s="58"/>
    </row>
    <row r="472" spans="1:26" ht="15.75" customHeight="1" x14ac:dyDescent="0.2">
      <c r="A472" s="58"/>
      <c r="B472" s="2"/>
      <c r="C472" s="3"/>
      <c r="D472" s="4"/>
      <c r="E472" s="58"/>
      <c r="F472" s="58"/>
      <c r="G472" s="58"/>
      <c r="H472" s="58"/>
      <c r="I472" s="58"/>
      <c r="J472" s="58"/>
      <c r="K472" s="58"/>
      <c r="L472" s="58"/>
      <c r="M472" s="58"/>
      <c r="N472" s="58"/>
      <c r="O472" s="58"/>
      <c r="P472" s="58"/>
      <c r="Q472" s="58"/>
      <c r="R472" s="58"/>
      <c r="S472" s="58"/>
      <c r="T472" s="58"/>
      <c r="U472" s="58"/>
      <c r="V472" s="58"/>
      <c r="W472" s="58"/>
      <c r="X472" s="58"/>
      <c r="Y472" s="58"/>
      <c r="Z472" s="58"/>
    </row>
    <row r="473" spans="1:26" ht="15.75" customHeight="1" x14ac:dyDescent="0.2">
      <c r="A473" s="58"/>
      <c r="B473" s="2"/>
      <c r="C473" s="3"/>
      <c r="D473" s="4"/>
      <c r="E473" s="58"/>
      <c r="F473" s="58"/>
      <c r="G473" s="58"/>
      <c r="H473" s="58"/>
      <c r="I473" s="58"/>
      <c r="J473" s="58"/>
      <c r="K473" s="58"/>
      <c r="L473" s="58"/>
      <c r="M473" s="58"/>
      <c r="N473" s="58"/>
      <c r="O473" s="58"/>
      <c r="P473" s="58"/>
      <c r="Q473" s="58"/>
      <c r="R473" s="58"/>
      <c r="S473" s="58"/>
      <c r="T473" s="58"/>
      <c r="U473" s="58"/>
      <c r="V473" s="58"/>
      <c r="W473" s="58"/>
      <c r="X473" s="58"/>
      <c r="Y473" s="58"/>
      <c r="Z473" s="58"/>
    </row>
    <row r="474" spans="1:26" ht="15.75" customHeight="1" x14ac:dyDescent="0.2">
      <c r="A474" s="58"/>
      <c r="B474" s="2"/>
      <c r="C474" s="3"/>
      <c r="D474" s="4"/>
      <c r="E474" s="58"/>
      <c r="F474" s="58"/>
      <c r="G474" s="58"/>
      <c r="H474" s="58"/>
      <c r="I474" s="58"/>
      <c r="J474" s="58"/>
      <c r="K474" s="58"/>
      <c r="L474" s="58"/>
      <c r="M474" s="58"/>
      <c r="N474" s="58"/>
      <c r="O474" s="58"/>
      <c r="P474" s="58"/>
      <c r="Q474" s="58"/>
      <c r="R474" s="58"/>
      <c r="S474" s="58"/>
      <c r="T474" s="58"/>
      <c r="U474" s="58"/>
      <c r="V474" s="58"/>
      <c r="W474" s="58"/>
      <c r="X474" s="58"/>
      <c r="Y474" s="58"/>
      <c r="Z474" s="58"/>
    </row>
    <row r="475" spans="1:26" ht="15.75" customHeight="1" x14ac:dyDescent="0.2">
      <c r="A475" s="58"/>
      <c r="B475" s="2"/>
      <c r="C475" s="3"/>
      <c r="D475" s="4"/>
      <c r="E475" s="58"/>
      <c r="F475" s="58"/>
      <c r="G475" s="58"/>
      <c r="H475" s="58"/>
      <c r="I475" s="58"/>
      <c r="J475" s="58"/>
      <c r="K475" s="58"/>
      <c r="L475" s="58"/>
      <c r="M475" s="58"/>
      <c r="N475" s="58"/>
      <c r="O475" s="58"/>
      <c r="P475" s="58"/>
      <c r="Q475" s="58"/>
      <c r="R475" s="58"/>
      <c r="S475" s="58"/>
      <c r="T475" s="58"/>
      <c r="U475" s="58"/>
      <c r="V475" s="58"/>
      <c r="W475" s="58"/>
      <c r="X475" s="58"/>
      <c r="Y475" s="58"/>
      <c r="Z475" s="58"/>
    </row>
    <row r="476" spans="1:26" ht="15.75" customHeight="1" x14ac:dyDescent="0.2">
      <c r="A476" s="58"/>
      <c r="B476" s="2"/>
      <c r="C476" s="3"/>
      <c r="D476" s="4"/>
      <c r="E476" s="58"/>
      <c r="F476" s="58"/>
      <c r="G476" s="58"/>
      <c r="H476" s="58"/>
      <c r="I476" s="58"/>
      <c r="J476" s="58"/>
      <c r="K476" s="58"/>
      <c r="L476" s="58"/>
      <c r="M476" s="58"/>
      <c r="N476" s="58"/>
      <c r="O476" s="58"/>
      <c r="P476" s="58"/>
      <c r="Q476" s="58"/>
      <c r="R476" s="58"/>
      <c r="S476" s="58"/>
      <c r="T476" s="58"/>
      <c r="U476" s="58"/>
      <c r="V476" s="58"/>
      <c r="W476" s="58"/>
      <c r="X476" s="58"/>
      <c r="Y476" s="58"/>
      <c r="Z476" s="58"/>
    </row>
    <row r="477" spans="1:26" ht="15.75" customHeight="1" x14ac:dyDescent="0.2">
      <c r="A477" s="58"/>
      <c r="B477" s="2"/>
      <c r="C477" s="3"/>
      <c r="D477" s="4"/>
      <c r="E477" s="58"/>
      <c r="F477" s="58"/>
      <c r="G477" s="58"/>
      <c r="H477" s="58"/>
      <c r="I477" s="58"/>
      <c r="J477" s="58"/>
      <c r="K477" s="58"/>
      <c r="L477" s="58"/>
      <c r="M477" s="58"/>
      <c r="N477" s="58"/>
      <c r="O477" s="58"/>
      <c r="P477" s="58"/>
      <c r="Q477" s="58"/>
      <c r="R477" s="58"/>
      <c r="S477" s="58"/>
      <c r="T477" s="58"/>
      <c r="U477" s="58"/>
      <c r="V477" s="58"/>
      <c r="W477" s="58"/>
      <c r="X477" s="58"/>
      <c r="Y477" s="58"/>
      <c r="Z477" s="58"/>
    </row>
    <row r="478" spans="1:26" ht="15.75" customHeight="1" x14ac:dyDescent="0.2">
      <c r="A478" s="58"/>
      <c r="B478" s="2"/>
      <c r="C478" s="3"/>
      <c r="D478" s="4"/>
      <c r="E478" s="58"/>
      <c r="F478" s="58"/>
      <c r="G478" s="58"/>
      <c r="H478" s="58"/>
      <c r="I478" s="58"/>
      <c r="J478" s="58"/>
      <c r="K478" s="58"/>
      <c r="L478" s="58"/>
      <c r="M478" s="58"/>
      <c r="N478" s="58"/>
      <c r="O478" s="58"/>
      <c r="P478" s="58"/>
      <c r="Q478" s="58"/>
      <c r="R478" s="58"/>
      <c r="S478" s="58"/>
      <c r="T478" s="58"/>
      <c r="U478" s="58"/>
      <c r="V478" s="58"/>
      <c r="W478" s="58"/>
      <c r="X478" s="58"/>
      <c r="Y478" s="58"/>
      <c r="Z478" s="58"/>
    </row>
    <row r="479" spans="1:26" ht="15.75" customHeight="1" x14ac:dyDescent="0.2">
      <c r="A479" s="58"/>
      <c r="B479" s="2"/>
      <c r="C479" s="3"/>
      <c r="D479" s="4"/>
      <c r="E479" s="58"/>
      <c r="F479" s="58"/>
      <c r="G479" s="58"/>
      <c r="H479" s="58"/>
      <c r="I479" s="58"/>
      <c r="J479" s="58"/>
      <c r="K479" s="58"/>
      <c r="L479" s="58"/>
      <c r="M479" s="58"/>
      <c r="N479" s="58"/>
      <c r="O479" s="58"/>
      <c r="P479" s="58"/>
      <c r="Q479" s="58"/>
      <c r="R479" s="58"/>
      <c r="S479" s="58"/>
      <c r="T479" s="58"/>
      <c r="U479" s="58"/>
      <c r="V479" s="58"/>
      <c r="W479" s="58"/>
      <c r="X479" s="58"/>
      <c r="Y479" s="58"/>
      <c r="Z479" s="58"/>
    </row>
    <row r="480" spans="1:26" ht="15.75" customHeight="1" x14ac:dyDescent="0.2">
      <c r="A480" s="58"/>
      <c r="B480" s="2"/>
      <c r="C480" s="3"/>
      <c r="D480" s="4"/>
      <c r="E480" s="58"/>
      <c r="F480" s="58"/>
      <c r="G480" s="58"/>
      <c r="H480" s="58"/>
      <c r="I480" s="58"/>
      <c r="J480" s="58"/>
      <c r="K480" s="58"/>
      <c r="L480" s="58"/>
      <c r="M480" s="58"/>
      <c r="N480" s="58"/>
      <c r="O480" s="58"/>
      <c r="P480" s="58"/>
      <c r="Q480" s="58"/>
      <c r="R480" s="58"/>
      <c r="S480" s="58"/>
      <c r="T480" s="58"/>
      <c r="U480" s="58"/>
      <c r="V480" s="58"/>
      <c r="W480" s="58"/>
      <c r="X480" s="58"/>
      <c r="Y480" s="58"/>
      <c r="Z480" s="58"/>
    </row>
    <row r="481" spans="1:26" ht="15.75" customHeight="1" x14ac:dyDescent="0.2">
      <c r="A481" s="58"/>
      <c r="B481" s="2"/>
      <c r="C481" s="3"/>
      <c r="D481" s="4"/>
      <c r="E481" s="58"/>
      <c r="F481" s="58"/>
      <c r="G481" s="58"/>
      <c r="H481" s="58"/>
      <c r="I481" s="58"/>
      <c r="J481" s="58"/>
      <c r="K481" s="58"/>
      <c r="L481" s="58"/>
      <c r="M481" s="58"/>
      <c r="N481" s="58"/>
      <c r="O481" s="58"/>
      <c r="P481" s="58"/>
      <c r="Q481" s="58"/>
      <c r="R481" s="58"/>
      <c r="S481" s="58"/>
      <c r="T481" s="58"/>
      <c r="U481" s="58"/>
      <c r="V481" s="58"/>
      <c r="W481" s="58"/>
      <c r="X481" s="58"/>
      <c r="Y481" s="58"/>
      <c r="Z481" s="58"/>
    </row>
    <row r="482" spans="1:26" ht="15.75" customHeight="1" x14ac:dyDescent="0.2">
      <c r="A482" s="58"/>
      <c r="B482" s="2"/>
      <c r="C482" s="3"/>
      <c r="D482" s="4"/>
      <c r="E482" s="58"/>
      <c r="F482" s="58"/>
      <c r="G482" s="58"/>
      <c r="H482" s="58"/>
      <c r="I482" s="58"/>
      <c r="J482" s="58"/>
      <c r="K482" s="58"/>
      <c r="L482" s="58"/>
      <c r="M482" s="58"/>
      <c r="N482" s="58"/>
      <c r="O482" s="58"/>
      <c r="P482" s="58"/>
      <c r="Q482" s="58"/>
      <c r="R482" s="58"/>
      <c r="S482" s="58"/>
      <c r="T482" s="58"/>
      <c r="U482" s="58"/>
      <c r="V482" s="58"/>
      <c r="W482" s="58"/>
      <c r="X482" s="58"/>
      <c r="Y482" s="58"/>
      <c r="Z482" s="58"/>
    </row>
    <row r="483" spans="1:26" ht="15.75" customHeight="1" x14ac:dyDescent="0.2">
      <c r="A483" s="58"/>
      <c r="B483" s="2"/>
      <c r="C483" s="3"/>
      <c r="D483" s="4"/>
      <c r="E483" s="58"/>
      <c r="F483" s="58"/>
      <c r="G483" s="58"/>
      <c r="H483" s="58"/>
      <c r="I483" s="58"/>
      <c r="J483" s="58"/>
      <c r="K483" s="58"/>
      <c r="L483" s="58"/>
      <c r="M483" s="58"/>
      <c r="N483" s="58"/>
      <c r="O483" s="58"/>
      <c r="P483" s="58"/>
      <c r="Q483" s="58"/>
      <c r="R483" s="58"/>
      <c r="S483" s="58"/>
      <c r="T483" s="58"/>
      <c r="U483" s="58"/>
      <c r="V483" s="58"/>
      <c r="W483" s="58"/>
      <c r="X483" s="58"/>
      <c r="Y483" s="58"/>
      <c r="Z483" s="58"/>
    </row>
    <row r="484" spans="1:26" ht="15.75" customHeight="1" x14ac:dyDescent="0.2">
      <c r="A484" s="58"/>
      <c r="B484" s="2"/>
      <c r="C484" s="3"/>
      <c r="D484" s="4"/>
      <c r="E484" s="58"/>
      <c r="F484" s="58"/>
      <c r="G484" s="58"/>
      <c r="H484" s="58"/>
      <c r="I484" s="58"/>
      <c r="J484" s="58"/>
      <c r="K484" s="58"/>
      <c r="L484" s="58"/>
      <c r="M484" s="58"/>
      <c r="N484" s="58"/>
      <c r="O484" s="58"/>
      <c r="P484" s="58"/>
      <c r="Q484" s="58"/>
      <c r="R484" s="58"/>
      <c r="S484" s="58"/>
      <c r="T484" s="58"/>
      <c r="U484" s="58"/>
      <c r="V484" s="58"/>
      <c r="W484" s="58"/>
      <c r="X484" s="58"/>
      <c r="Y484" s="58"/>
      <c r="Z484" s="58"/>
    </row>
    <row r="485" spans="1:26" ht="15.75" customHeight="1" x14ac:dyDescent="0.2">
      <c r="A485" s="58"/>
      <c r="B485" s="2"/>
      <c r="C485" s="3"/>
      <c r="D485" s="4"/>
      <c r="E485" s="58"/>
      <c r="F485" s="58"/>
      <c r="G485" s="58"/>
      <c r="H485" s="58"/>
      <c r="I485" s="58"/>
      <c r="J485" s="58"/>
      <c r="K485" s="58"/>
      <c r="L485" s="58"/>
      <c r="M485" s="58"/>
      <c r="N485" s="58"/>
      <c r="O485" s="58"/>
      <c r="P485" s="58"/>
      <c r="Q485" s="58"/>
      <c r="R485" s="58"/>
      <c r="S485" s="58"/>
      <c r="T485" s="58"/>
      <c r="U485" s="58"/>
      <c r="V485" s="58"/>
      <c r="W485" s="58"/>
      <c r="X485" s="58"/>
      <c r="Y485" s="58"/>
      <c r="Z485" s="58"/>
    </row>
    <row r="486" spans="1:26" ht="15.75" customHeight="1" x14ac:dyDescent="0.2">
      <c r="A486" s="58"/>
      <c r="B486" s="2"/>
      <c r="C486" s="3"/>
      <c r="D486" s="4"/>
      <c r="E486" s="58"/>
      <c r="F486" s="58"/>
      <c r="G486" s="58"/>
      <c r="H486" s="58"/>
      <c r="I486" s="58"/>
      <c r="J486" s="58"/>
      <c r="K486" s="58"/>
      <c r="L486" s="58"/>
      <c r="M486" s="58"/>
      <c r="N486" s="58"/>
      <c r="O486" s="58"/>
      <c r="P486" s="58"/>
      <c r="Q486" s="58"/>
      <c r="R486" s="58"/>
      <c r="S486" s="58"/>
      <c r="T486" s="58"/>
      <c r="U486" s="58"/>
      <c r="V486" s="58"/>
      <c r="W486" s="58"/>
      <c r="X486" s="58"/>
      <c r="Y486" s="58"/>
      <c r="Z486" s="58"/>
    </row>
    <row r="487" spans="1:26" ht="15.75" customHeight="1" x14ac:dyDescent="0.2">
      <c r="A487" s="58"/>
      <c r="B487" s="2"/>
      <c r="C487" s="3"/>
      <c r="D487" s="4"/>
      <c r="E487" s="58"/>
      <c r="F487" s="58"/>
      <c r="G487" s="58"/>
      <c r="H487" s="58"/>
      <c r="I487" s="58"/>
      <c r="J487" s="58"/>
      <c r="K487" s="58"/>
      <c r="L487" s="58"/>
      <c r="M487" s="58"/>
      <c r="N487" s="58"/>
      <c r="O487" s="58"/>
      <c r="P487" s="58"/>
      <c r="Q487" s="58"/>
      <c r="R487" s="58"/>
      <c r="S487" s="58"/>
      <c r="T487" s="58"/>
      <c r="U487" s="58"/>
      <c r="V487" s="58"/>
      <c r="W487" s="58"/>
      <c r="X487" s="58"/>
      <c r="Y487" s="58"/>
      <c r="Z487" s="58"/>
    </row>
    <row r="488" spans="1:26" ht="15.75" customHeight="1" x14ac:dyDescent="0.2">
      <c r="A488" s="58"/>
      <c r="B488" s="2"/>
      <c r="C488" s="3"/>
      <c r="D488" s="4"/>
      <c r="E488" s="58"/>
      <c r="F488" s="58"/>
      <c r="G488" s="58"/>
      <c r="H488" s="58"/>
      <c r="I488" s="58"/>
      <c r="J488" s="58"/>
      <c r="K488" s="58"/>
      <c r="L488" s="58"/>
      <c r="M488" s="58"/>
      <c r="N488" s="58"/>
      <c r="O488" s="58"/>
      <c r="P488" s="58"/>
      <c r="Q488" s="58"/>
      <c r="R488" s="58"/>
      <c r="S488" s="58"/>
      <c r="T488" s="58"/>
      <c r="U488" s="58"/>
      <c r="V488" s="58"/>
      <c r="W488" s="58"/>
      <c r="X488" s="58"/>
      <c r="Y488" s="58"/>
      <c r="Z488" s="58"/>
    </row>
    <row r="489" spans="1:26" ht="15.75" customHeight="1" x14ac:dyDescent="0.2">
      <c r="A489" s="58"/>
      <c r="B489" s="2"/>
      <c r="C489" s="3"/>
      <c r="D489" s="4"/>
      <c r="E489" s="58"/>
      <c r="F489" s="58"/>
      <c r="G489" s="58"/>
      <c r="H489" s="58"/>
      <c r="I489" s="58"/>
      <c r="J489" s="58"/>
      <c r="K489" s="58"/>
      <c r="L489" s="58"/>
      <c r="M489" s="58"/>
      <c r="N489" s="58"/>
      <c r="O489" s="58"/>
      <c r="P489" s="58"/>
      <c r="Q489" s="58"/>
      <c r="R489" s="58"/>
      <c r="S489" s="58"/>
      <c r="T489" s="58"/>
      <c r="U489" s="58"/>
      <c r="V489" s="58"/>
      <c r="W489" s="58"/>
      <c r="X489" s="58"/>
      <c r="Y489" s="58"/>
      <c r="Z489" s="58"/>
    </row>
    <row r="490" spans="1:26" ht="15.75" customHeight="1" x14ac:dyDescent="0.2">
      <c r="A490" s="58"/>
      <c r="B490" s="2"/>
      <c r="C490" s="3"/>
      <c r="D490" s="4"/>
      <c r="E490" s="58"/>
      <c r="F490" s="58"/>
      <c r="G490" s="58"/>
      <c r="H490" s="58"/>
      <c r="I490" s="58"/>
      <c r="J490" s="58"/>
      <c r="K490" s="58"/>
      <c r="L490" s="58"/>
      <c r="M490" s="58"/>
      <c r="N490" s="58"/>
      <c r="O490" s="58"/>
      <c r="P490" s="58"/>
      <c r="Q490" s="58"/>
      <c r="R490" s="58"/>
      <c r="S490" s="58"/>
      <c r="T490" s="58"/>
      <c r="U490" s="58"/>
      <c r="V490" s="58"/>
      <c r="W490" s="58"/>
      <c r="X490" s="58"/>
      <c r="Y490" s="58"/>
      <c r="Z490" s="58"/>
    </row>
    <row r="491" spans="1:26" ht="15.75" customHeight="1" x14ac:dyDescent="0.2">
      <c r="A491" s="58"/>
      <c r="B491" s="2"/>
      <c r="C491" s="3"/>
      <c r="D491" s="4"/>
      <c r="E491" s="58"/>
      <c r="F491" s="58"/>
      <c r="G491" s="58"/>
      <c r="H491" s="58"/>
      <c r="I491" s="58"/>
      <c r="J491" s="58"/>
      <c r="K491" s="58"/>
      <c r="L491" s="58"/>
      <c r="M491" s="58"/>
      <c r="N491" s="58"/>
      <c r="O491" s="58"/>
      <c r="P491" s="58"/>
      <c r="Q491" s="58"/>
      <c r="R491" s="58"/>
      <c r="S491" s="58"/>
      <c r="T491" s="58"/>
      <c r="U491" s="58"/>
      <c r="V491" s="58"/>
      <c r="W491" s="58"/>
      <c r="X491" s="58"/>
      <c r="Y491" s="58"/>
      <c r="Z491" s="58"/>
    </row>
    <row r="492" spans="1:26" ht="15.75" customHeight="1" x14ac:dyDescent="0.2">
      <c r="A492" s="58"/>
      <c r="B492" s="2"/>
      <c r="C492" s="3"/>
      <c r="D492" s="4"/>
      <c r="E492" s="58"/>
      <c r="F492" s="58"/>
      <c r="G492" s="58"/>
      <c r="H492" s="58"/>
      <c r="I492" s="58"/>
      <c r="J492" s="58"/>
      <c r="K492" s="58"/>
      <c r="L492" s="58"/>
      <c r="M492" s="58"/>
      <c r="N492" s="58"/>
      <c r="O492" s="58"/>
      <c r="P492" s="58"/>
      <c r="Q492" s="58"/>
      <c r="R492" s="58"/>
      <c r="S492" s="58"/>
      <c r="T492" s="58"/>
      <c r="U492" s="58"/>
      <c r="V492" s="58"/>
      <c r="W492" s="58"/>
      <c r="X492" s="58"/>
      <c r="Y492" s="58"/>
      <c r="Z492" s="58"/>
    </row>
    <row r="493" spans="1:26" ht="15.75" customHeight="1" x14ac:dyDescent="0.2">
      <c r="A493" s="58"/>
      <c r="B493" s="2"/>
      <c r="C493" s="3"/>
      <c r="D493" s="4"/>
      <c r="E493" s="58"/>
      <c r="F493" s="58"/>
      <c r="G493" s="58"/>
      <c r="H493" s="58"/>
      <c r="I493" s="58"/>
      <c r="J493" s="58"/>
      <c r="K493" s="58"/>
      <c r="L493" s="58"/>
      <c r="M493" s="58"/>
      <c r="N493" s="58"/>
      <c r="O493" s="58"/>
      <c r="P493" s="58"/>
      <c r="Q493" s="58"/>
      <c r="R493" s="58"/>
      <c r="S493" s="58"/>
      <c r="T493" s="58"/>
      <c r="U493" s="58"/>
      <c r="V493" s="58"/>
      <c r="W493" s="58"/>
      <c r="X493" s="58"/>
      <c r="Y493" s="58"/>
      <c r="Z493" s="58"/>
    </row>
    <row r="494" spans="1:26" ht="15.75" customHeight="1" x14ac:dyDescent="0.2">
      <c r="A494" s="58"/>
      <c r="B494" s="2"/>
      <c r="C494" s="3"/>
      <c r="D494" s="4"/>
      <c r="E494" s="58"/>
      <c r="F494" s="58"/>
      <c r="G494" s="58"/>
      <c r="H494" s="58"/>
      <c r="I494" s="58"/>
      <c r="J494" s="58"/>
      <c r="K494" s="58"/>
      <c r="L494" s="58"/>
      <c r="M494" s="58"/>
      <c r="N494" s="58"/>
      <c r="O494" s="58"/>
      <c r="P494" s="58"/>
      <c r="Q494" s="58"/>
      <c r="R494" s="58"/>
      <c r="S494" s="58"/>
      <c r="T494" s="58"/>
      <c r="U494" s="58"/>
      <c r="V494" s="58"/>
      <c r="W494" s="58"/>
      <c r="X494" s="58"/>
      <c r="Y494" s="58"/>
      <c r="Z494" s="58"/>
    </row>
    <row r="495" spans="1:26" ht="15.75" customHeight="1" x14ac:dyDescent="0.2">
      <c r="A495" s="58"/>
      <c r="B495" s="2"/>
      <c r="C495" s="3"/>
      <c r="D495" s="4"/>
      <c r="E495" s="58"/>
      <c r="F495" s="58"/>
      <c r="G495" s="58"/>
      <c r="H495" s="58"/>
      <c r="I495" s="58"/>
      <c r="J495" s="58"/>
      <c r="K495" s="58"/>
      <c r="L495" s="58"/>
      <c r="M495" s="58"/>
      <c r="N495" s="58"/>
      <c r="O495" s="58"/>
      <c r="P495" s="58"/>
      <c r="Q495" s="58"/>
      <c r="R495" s="58"/>
      <c r="S495" s="58"/>
      <c r="T495" s="58"/>
      <c r="U495" s="58"/>
      <c r="V495" s="58"/>
      <c r="W495" s="58"/>
      <c r="X495" s="58"/>
      <c r="Y495" s="58"/>
      <c r="Z495" s="58"/>
    </row>
    <row r="496" spans="1:26" ht="15.75" customHeight="1" x14ac:dyDescent="0.2">
      <c r="A496" s="58"/>
      <c r="B496" s="2"/>
      <c r="C496" s="3"/>
      <c r="D496" s="4"/>
      <c r="E496" s="58"/>
      <c r="F496" s="58"/>
      <c r="G496" s="58"/>
      <c r="H496" s="58"/>
      <c r="I496" s="58"/>
      <c r="J496" s="58"/>
      <c r="K496" s="58"/>
      <c r="L496" s="58"/>
      <c r="M496" s="58"/>
      <c r="N496" s="58"/>
      <c r="O496" s="58"/>
      <c r="P496" s="58"/>
      <c r="Q496" s="58"/>
      <c r="R496" s="58"/>
      <c r="S496" s="58"/>
      <c r="T496" s="58"/>
      <c r="U496" s="58"/>
      <c r="V496" s="58"/>
      <c r="W496" s="58"/>
      <c r="X496" s="58"/>
      <c r="Y496" s="58"/>
      <c r="Z496" s="58"/>
    </row>
    <row r="497" spans="1:26" ht="15.75" customHeight="1" x14ac:dyDescent="0.2">
      <c r="A497" s="58"/>
      <c r="B497" s="2"/>
      <c r="C497" s="3"/>
      <c r="D497" s="4"/>
      <c r="E497" s="58"/>
      <c r="F497" s="58"/>
      <c r="G497" s="58"/>
      <c r="H497" s="58"/>
      <c r="I497" s="58"/>
      <c r="J497" s="58"/>
      <c r="K497" s="58"/>
      <c r="L497" s="58"/>
      <c r="M497" s="58"/>
      <c r="N497" s="58"/>
      <c r="O497" s="58"/>
      <c r="P497" s="58"/>
      <c r="Q497" s="58"/>
      <c r="R497" s="58"/>
      <c r="S497" s="58"/>
      <c r="T497" s="58"/>
      <c r="U497" s="58"/>
      <c r="V497" s="58"/>
      <c r="W497" s="58"/>
      <c r="X497" s="58"/>
      <c r="Y497" s="58"/>
      <c r="Z497" s="58"/>
    </row>
    <row r="498" spans="1:26" ht="15.75" customHeight="1" x14ac:dyDescent="0.2">
      <c r="A498" s="58"/>
      <c r="B498" s="2"/>
      <c r="C498" s="3"/>
      <c r="D498" s="4"/>
      <c r="E498" s="58"/>
      <c r="F498" s="58"/>
      <c r="G498" s="58"/>
      <c r="H498" s="58"/>
      <c r="I498" s="58"/>
      <c r="J498" s="58"/>
      <c r="K498" s="58"/>
      <c r="L498" s="58"/>
      <c r="M498" s="58"/>
      <c r="N498" s="58"/>
      <c r="O498" s="58"/>
      <c r="P498" s="58"/>
      <c r="Q498" s="58"/>
      <c r="R498" s="58"/>
      <c r="S498" s="58"/>
      <c r="T498" s="58"/>
      <c r="U498" s="58"/>
      <c r="V498" s="58"/>
      <c r="W498" s="58"/>
      <c r="X498" s="58"/>
      <c r="Y498" s="58"/>
      <c r="Z498" s="58"/>
    </row>
    <row r="499" spans="1:26" ht="15.75" customHeight="1" x14ac:dyDescent="0.2">
      <c r="A499" s="58"/>
      <c r="B499" s="2"/>
      <c r="C499" s="3"/>
      <c r="D499" s="4"/>
      <c r="E499" s="58"/>
      <c r="F499" s="58"/>
      <c r="G499" s="58"/>
      <c r="H499" s="58"/>
      <c r="I499" s="58"/>
      <c r="J499" s="58"/>
      <c r="K499" s="58"/>
      <c r="L499" s="58"/>
      <c r="M499" s="58"/>
      <c r="N499" s="58"/>
      <c r="O499" s="58"/>
      <c r="P499" s="58"/>
      <c r="Q499" s="58"/>
      <c r="R499" s="58"/>
      <c r="S499" s="58"/>
      <c r="T499" s="58"/>
      <c r="U499" s="58"/>
      <c r="V499" s="58"/>
      <c r="W499" s="58"/>
      <c r="X499" s="58"/>
      <c r="Y499" s="58"/>
      <c r="Z499" s="58"/>
    </row>
    <row r="500" spans="1:26" ht="15.75" customHeight="1" x14ac:dyDescent="0.2">
      <c r="A500" s="58"/>
      <c r="B500" s="2"/>
      <c r="C500" s="3"/>
      <c r="D500" s="4"/>
      <c r="E500" s="58"/>
      <c r="F500" s="58"/>
      <c r="G500" s="58"/>
      <c r="H500" s="58"/>
      <c r="I500" s="58"/>
      <c r="J500" s="58"/>
      <c r="K500" s="58"/>
      <c r="L500" s="58"/>
      <c r="M500" s="58"/>
      <c r="N500" s="58"/>
      <c r="O500" s="58"/>
      <c r="P500" s="58"/>
      <c r="Q500" s="58"/>
      <c r="R500" s="58"/>
      <c r="S500" s="58"/>
      <c r="T500" s="58"/>
      <c r="U500" s="58"/>
      <c r="V500" s="58"/>
      <c r="W500" s="58"/>
      <c r="X500" s="58"/>
      <c r="Y500" s="58"/>
      <c r="Z500" s="58"/>
    </row>
    <row r="501" spans="1:26" ht="15.75" customHeight="1" x14ac:dyDescent="0.2">
      <c r="A501" s="58"/>
      <c r="B501" s="2"/>
      <c r="C501" s="3"/>
      <c r="D501" s="4"/>
      <c r="E501" s="58"/>
      <c r="F501" s="58"/>
      <c r="G501" s="58"/>
      <c r="H501" s="58"/>
      <c r="I501" s="58"/>
      <c r="J501" s="58"/>
      <c r="K501" s="58"/>
      <c r="L501" s="58"/>
      <c r="M501" s="58"/>
      <c r="N501" s="58"/>
      <c r="O501" s="58"/>
      <c r="P501" s="58"/>
      <c r="Q501" s="58"/>
      <c r="R501" s="58"/>
      <c r="S501" s="58"/>
      <c r="T501" s="58"/>
      <c r="U501" s="58"/>
      <c r="V501" s="58"/>
      <c r="W501" s="58"/>
      <c r="X501" s="58"/>
      <c r="Y501" s="58"/>
      <c r="Z501" s="58"/>
    </row>
    <row r="502" spans="1:26" ht="15.75" customHeight="1" x14ac:dyDescent="0.2">
      <c r="A502" s="58"/>
      <c r="B502" s="2"/>
      <c r="C502" s="3"/>
      <c r="D502" s="4"/>
      <c r="E502" s="58"/>
      <c r="F502" s="58"/>
      <c r="G502" s="58"/>
      <c r="H502" s="58"/>
      <c r="I502" s="58"/>
      <c r="J502" s="58"/>
      <c r="K502" s="58"/>
      <c r="L502" s="58"/>
      <c r="M502" s="58"/>
      <c r="N502" s="58"/>
      <c r="O502" s="58"/>
      <c r="P502" s="58"/>
      <c r="Q502" s="58"/>
      <c r="R502" s="58"/>
      <c r="S502" s="58"/>
      <c r="T502" s="58"/>
      <c r="U502" s="58"/>
      <c r="V502" s="58"/>
      <c r="W502" s="58"/>
      <c r="X502" s="58"/>
      <c r="Y502" s="58"/>
      <c r="Z502" s="58"/>
    </row>
    <row r="503" spans="1:26" ht="15.75" customHeight="1" x14ac:dyDescent="0.2">
      <c r="A503" s="58"/>
      <c r="B503" s="2"/>
      <c r="C503" s="3"/>
      <c r="D503" s="4"/>
      <c r="E503" s="58"/>
      <c r="F503" s="58"/>
      <c r="G503" s="58"/>
      <c r="H503" s="58"/>
      <c r="I503" s="58"/>
      <c r="J503" s="58"/>
      <c r="K503" s="58"/>
      <c r="L503" s="58"/>
      <c r="M503" s="58"/>
      <c r="N503" s="58"/>
      <c r="O503" s="58"/>
      <c r="P503" s="58"/>
      <c r="Q503" s="58"/>
      <c r="R503" s="58"/>
      <c r="S503" s="58"/>
      <c r="T503" s="58"/>
      <c r="U503" s="58"/>
      <c r="V503" s="58"/>
      <c r="W503" s="58"/>
      <c r="X503" s="58"/>
      <c r="Y503" s="58"/>
      <c r="Z503" s="58"/>
    </row>
    <row r="504" spans="1:26" ht="15.75" customHeight="1" x14ac:dyDescent="0.2">
      <c r="A504" s="58"/>
      <c r="B504" s="2"/>
      <c r="C504" s="3"/>
      <c r="D504" s="4"/>
      <c r="E504" s="58"/>
      <c r="F504" s="58"/>
      <c r="G504" s="58"/>
      <c r="H504" s="58"/>
      <c r="I504" s="58"/>
      <c r="J504" s="58"/>
      <c r="K504" s="58"/>
      <c r="L504" s="58"/>
      <c r="M504" s="58"/>
      <c r="N504" s="58"/>
      <c r="O504" s="58"/>
      <c r="P504" s="58"/>
      <c r="Q504" s="58"/>
      <c r="R504" s="58"/>
      <c r="S504" s="58"/>
      <c r="T504" s="58"/>
      <c r="U504" s="58"/>
      <c r="V504" s="58"/>
      <c r="W504" s="58"/>
      <c r="X504" s="58"/>
      <c r="Y504" s="58"/>
      <c r="Z504" s="58"/>
    </row>
    <row r="505" spans="1:26" ht="15.75" customHeight="1" x14ac:dyDescent="0.2">
      <c r="A505" s="58"/>
      <c r="B505" s="2"/>
      <c r="C505" s="3"/>
      <c r="D505" s="4"/>
      <c r="E505" s="58"/>
      <c r="F505" s="58"/>
      <c r="G505" s="58"/>
      <c r="H505" s="58"/>
      <c r="I505" s="58"/>
      <c r="J505" s="58"/>
      <c r="K505" s="58"/>
      <c r="L505" s="58"/>
      <c r="M505" s="58"/>
      <c r="N505" s="58"/>
      <c r="O505" s="58"/>
      <c r="P505" s="58"/>
      <c r="Q505" s="58"/>
      <c r="R505" s="58"/>
      <c r="S505" s="58"/>
      <c r="T505" s="58"/>
      <c r="U505" s="58"/>
      <c r="V505" s="58"/>
      <c r="W505" s="58"/>
      <c r="X505" s="58"/>
      <c r="Y505" s="58"/>
      <c r="Z505" s="58"/>
    </row>
    <row r="506" spans="1:26" ht="15.75" customHeight="1" x14ac:dyDescent="0.2">
      <c r="A506" s="58"/>
      <c r="B506" s="2"/>
      <c r="C506" s="3"/>
      <c r="D506" s="4"/>
      <c r="E506" s="58"/>
      <c r="F506" s="58"/>
      <c r="G506" s="58"/>
      <c r="H506" s="58"/>
      <c r="I506" s="58"/>
      <c r="J506" s="58"/>
      <c r="K506" s="58"/>
      <c r="L506" s="58"/>
      <c r="M506" s="58"/>
      <c r="N506" s="58"/>
      <c r="O506" s="58"/>
      <c r="P506" s="58"/>
      <c r="Q506" s="58"/>
      <c r="R506" s="58"/>
      <c r="S506" s="58"/>
      <c r="T506" s="58"/>
      <c r="U506" s="58"/>
      <c r="V506" s="58"/>
      <c r="W506" s="58"/>
      <c r="X506" s="58"/>
      <c r="Y506" s="58"/>
      <c r="Z506" s="58"/>
    </row>
    <row r="507" spans="1:26" ht="15.75" customHeight="1" x14ac:dyDescent="0.2">
      <c r="A507" s="58"/>
      <c r="B507" s="2"/>
      <c r="C507" s="3"/>
      <c r="D507" s="4"/>
      <c r="E507" s="58"/>
      <c r="F507" s="58"/>
      <c r="G507" s="58"/>
      <c r="H507" s="58"/>
      <c r="I507" s="58"/>
      <c r="J507" s="58"/>
      <c r="K507" s="58"/>
      <c r="L507" s="58"/>
      <c r="M507" s="58"/>
      <c r="N507" s="58"/>
      <c r="O507" s="58"/>
      <c r="P507" s="58"/>
      <c r="Q507" s="58"/>
      <c r="R507" s="58"/>
      <c r="S507" s="58"/>
      <c r="T507" s="58"/>
      <c r="U507" s="58"/>
      <c r="V507" s="58"/>
      <c r="W507" s="58"/>
      <c r="X507" s="58"/>
      <c r="Y507" s="58"/>
      <c r="Z507" s="58"/>
    </row>
    <row r="508" spans="1:26" ht="15.75" customHeight="1" x14ac:dyDescent="0.2">
      <c r="A508" s="58"/>
      <c r="B508" s="2"/>
      <c r="C508" s="3"/>
      <c r="D508" s="4"/>
      <c r="E508" s="58"/>
      <c r="F508" s="58"/>
      <c r="G508" s="58"/>
      <c r="H508" s="58"/>
      <c r="I508" s="58"/>
      <c r="J508" s="58"/>
      <c r="K508" s="58"/>
      <c r="L508" s="58"/>
      <c r="M508" s="58"/>
      <c r="N508" s="58"/>
      <c r="O508" s="58"/>
      <c r="P508" s="58"/>
      <c r="Q508" s="58"/>
      <c r="R508" s="58"/>
      <c r="S508" s="58"/>
      <c r="T508" s="58"/>
      <c r="U508" s="58"/>
      <c r="V508" s="58"/>
      <c r="W508" s="58"/>
      <c r="X508" s="58"/>
      <c r="Y508" s="58"/>
      <c r="Z508" s="58"/>
    </row>
    <row r="509" spans="1:26" ht="15.75" customHeight="1" x14ac:dyDescent="0.2">
      <c r="A509" s="58"/>
      <c r="B509" s="2"/>
      <c r="C509" s="3"/>
      <c r="D509" s="4"/>
      <c r="E509" s="58"/>
      <c r="F509" s="58"/>
      <c r="G509" s="58"/>
      <c r="H509" s="58"/>
      <c r="I509" s="58"/>
      <c r="J509" s="58"/>
      <c r="K509" s="58"/>
      <c r="L509" s="58"/>
      <c r="M509" s="58"/>
      <c r="N509" s="58"/>
      <c r="O509" s="58"/>
      <c r="P509" s="58"/>
      <c r="Q509" s="58"/>
      <c r="R509" s="58"/>
      <c r="S509" s="58"/>
      <c r="T509" s="58"/>
      <c r="U509" s="58"/>
      <c r="V509" s="58"/>
      <c r="W509" s="58"/>
      <c r="X509" s="58"/>
      <c r="Y509" s="58"/>
      <c r="Z509" s="58"/>
    </row>
    <row r="510" spans="1:26" ht="15.75" customHeight="1" x14ac:dyDescent="0.2">
      <c r="A510" s="58"/>
      <c r="B510" s="2"/>
      <c r="C510" s="3"/>
      <c r="D510" s="4"/>
      <c r="E510" s="58"/>
      <c r="F510" s="58"/>
      <c r="G510" s="58"/>
      <c r="H510" s="58"/>
      <c r="I510" s="58"/>
      <c r="J510" s="58"/>
      <c r="K510" s="58"/>
      <c r="L510" s="58"/>
      <c r="M510" s="58"/>
      <c r="N510" s="58"/>
      <c r="O510" s="58"/>
      <c r="P510" s="58"/>
      <c r="Q510" s="58"/>
      <c r="R510" s="58"/>
      <c r="S510" s="58"/>
      <c r="T510" s="58"/>
      <c r="U510" s="58"/>
      <c r="V510" s="58"/>
      <c r="W510" s="58"/>
      <c r="X510" s="58"/>
      <c r="Y510" s="58"/>
      <c r="Z510" s="58"/>
    </row>
    <row r="511" spans="1:26" ht="15.75" customHeight="1" x14ac:dyDescent="0.2">
      <c r="A511" s="58"/>
      <c r="B511" s="2"/>
      <c r="C511" s="3"/>
      <c r="D511" s="4"/>
      <c r="E511" s="58"/>
      <c r="F511" s="58"/>
      <c r="G511" s="58"/>
      <c r="H511" s="58"/>
      <c r="I511" s="58"/>
      <c r="J511" s="58"/>
      <c r="K511" s="58"/>
      <c r="L511" s="58"/>
      <c r="M511" s="58"/>
      <c r="N511" s="58"/>
      <c r="O511" s="58"/>
      <c r="P511" s="58"/>
      <c r="Q511" s="58"/>
      <c r="R511" s="58"/>
      <c r="S511" s="58"/>
      <c r="T511" s="58"/>
      <c r="U511" s="58"/>
      <c r="V511" s="58"/>
      <c r="W511" s="58"/>
      <c r="X511" s="58"/>
      <c r="Y511" s="58"/>
      <c r="Z511" s="58"/>
    </row>
    <row r="512" spans="1:26" ht="15.75" customHeight="1" x14ac:dyDescent="0.2">
      <c r="A512" s="58"/>
      <c r="B512" s="2"/>
      <c r="C512" s="3"/>
      <c r="D512" s="4"/>
      <c r="E512" s="58"/>
      <c r="F512" s="58"/>
      <c r="G512" s="58"/>
      <c r="H512" s="58"/>
      <c r="I512" s="58"/>
      <c r="J512" s="58"/>
      <c r="K512" s="58"/>
      <c r="L512" s="58"/>
      <c r="M512" s="58"/>
      <c r="N512" s="58"/>
      <c r="O512" s="58"/>
      <c r="P512" s="58"/>
      <c r="Q512" s="58"/>
      <c r="R512" s="58"/>
      <c r="S512" s="58"/>
      <c r="T512" s="58"/>
      <c r="U512" s="58"/>
      <c r="V512" s="58"/>
      <c r="W512" s="58"/>
      <c r="X512" s="58"/>
      <c r="Y512" s="58"/>
      <c r="Z512" s="58"/>
    </row>
    <row r="513" spans="1:26" ht="15.75" customHeight="1" x14ac:dyDescent="0.2">
      <c r="A513" s="58"/>
      <c r="B513" s="2"/>
      <c r="C513" s="3"/>
      <c r="D513" s="4"/>
      <c r="E513" s="58"/>
      <c r="F513" s="58"/>
      <c r="G513" s="58"/>
      <c r="H513" s="58"/>
      <c r="I513" s="58"/>
      <c r="J513" s="58"/>
      <c r="K513" s="58"/>
      <c r="L513" s="58"/>
      <c r="M513" s="58"/>
      <c r="N513" s="58"/>
      <c r="O513" s="58"/>
      <c r="P513" s="58"/>
      <c r="Q513" s="58"/>
      <c r="R513" s="58"/>
      <c r="S513" s="58"/>
      <c r="T513" s="58"/>
      <c r="U513" s="58"/>
      <c r="V513" s="58"/>
      <c r="W513" s="58"/>
      <c r="X513" s="58"/>
      <c r="Y513" s="58"/>
      <c r="Z513" s="58"/>
    </row>
    <row r="514" spans="1:26" ht="15.75" customHeight="1" x14ac:dyDescent="0.2">
      <c r="A514" s="58"/>
      <c r="B514" s="2"/>
      <c r="C514" s="3"/>
      <c r="D514" s="4"/>
      <c r="E514" s="58"/>
      <c r="F514" s="58"/>
      <c r="G514" s="58"/>
      <c r="H514" s="58"/>
      <c r="I514" s="58"/>
      <c r="J514" s="58"/>
      <c r="K514" s="58"/>
      <c r="L514" s="58"/>
      <c r="M514" s="58"/>
      <c r="N514" s="58"/>
      <c r="O514" s="58"/>
      <c r="P514" s="58"/>
      <c r="Q514" s="58"/>
      <c r="R514" s="58"/>
      <c r="S514" s="58"/>
      <c r="T514" s="58"/>
      <c r="U514" s="58"/>
      <c r="V514" s="58"/>
      <c r="W514" s="58"/>
      <c r="X514" s="58"/>
      <c r="Y514" s="58"/>
      <c r="Z514" s="58"/>
    </row>
    <row r="515" spans="1:26" ht="15.75" customHeight="1" x14ac:dyDescent="0.2">
      <c r="A515" s="58"/>
      <c r="B515" s="2"/>
      <c r="C515" s="3"/>
      <c r="D515" s="4"/>
      <c r="E515" s="58"/>
      <c r="F515" s="58"/>
      <c r="G515" s="58"/>
      <c r="H515" s="58"/>
      <c r="I515" s="58"/>
      <c r="J515" s="58"/>
      <c r="K515" s="58"/>
      <c r="L515" s="58"/>
      <c r="M515" s="58"/>
      <c r="N515" s="58"/>
      <c r="O515" s="58"/>
      <c r="P515" s="58"/>
      <c r="Q515" s="58"/>
      <c r="R515" s="58"/>
      <c r="S515" s="58"/>
      <c r="T515" s="58"/>
      <c r="U515" s="58"/>
      <c r="V515" s="58"/>
      <c r="W515" s="58"/>
      <c r="X515" s="58"/>
      <c r="Y515" s="58"/>
      <c r="Z515" s="58"/>
    </row>
    <row r="516" spans="1:26" ht="15.75" customHeight="1" x14ac:dyDescent="0.2">
      <c r="A516" s="58"/>
      <c r="B516" s="2"/>
      <c r="C516" s="3"/>
      <c r="D516" s="4"/>
      <c r="E516" s="58"/>
      <c r="F516" s="58"/>
      <c r="G516" s="58"/>
      <c r="H516" s="58"/>
      <c r="I516" s="58"/>
      <c r="J516" s="58"/>
      <c r="K516" s="58"/>
      <c r="L516" s="58"/>
      <c r="M516" s="58"/>
      <c r="N516" s="58"/>
      <c r="O516" s="58"/>
      <c r="P516" s="58"/>
      <c r="Q516" s="58"/>
      <c r="R516" s="58"/>
      <c r="S516" s="58"/>
      <c r="T516" s="58"/>
      <c r="U516" s="58"/>
      <c r="V516" s="58"/>
      <c r="W516" s="58"/>
      <c r="X516" s="58"/>
      <c r="Y516" s="58"/>
      <c r="Z516" s="58"/>
    </row>
    <row r="517" spans="1:26" ht="15.75" customHeight="1" x14ac:dyDescent="0.2">
      <c r="A517" s="58"/>
      <c r="B517" s="2"/>
      <c r="C517" s="3"/>
      <c r="D517" s="4"/>
      <c r="E517" s="58"/>
      <c r="F517" s="58"/>
      <c r="G517" s="58"/>
      <c r="H517" s="58"/>
      <c r="I517" s="58"/>
      <c r="J517" s="58"/>
      <c r="K517" s="58"/>
      <c r="L517" s="58"/>
      <c r="M517" s="58"/>
      <c r="N517" s="58"/>
      <c r="O517" s="58"/>
      <c r="P517" s="58"/>
      <c r="Q517" s="58"/>
      <c r="R517" s="58"/>
      <c r="S517" s="58"/>
      <c r="T517" s="58"/>
      <c r="U517" s="58"/>
      <c r="V517" s="58"/>
      <c r="W517" s="58"/>
      <c r="X517" s="58"/>
      <c r="Y517" s="58"/>
      <c r="Z517" s="58"/>
    </row>
    <row r="518" spans="1:26" ht="15.75" customHeight="1" x14ac:dyDescent="0.2">
      <c r="A518" s="58"/>
      <c r="B518" s="2"/>
      <c r="C518" s="3"/>
      <c r="D518" s="4"/>
      <c r="E518" s="58"/>
      <c r="F518" s="58"/>
      <c r="G518" s="58"/>
      <c r="H518" s="58"/>
      <c r="I518" s="58"/>
      <c r="J518" s="58"/>
      <c r="K518" s="58"/>
      <c r="L518" s="58"/>
      <c r="M518" s="58"/>
      <c r="N518" s="58"/>
      <c r="O518" s="58"/>
      <c r="P518" s="58"/>
      <c r="Q518" s="58"/>
      <c r="R518" s="58"/>
      <c r="S518" s="58"/>
      <c r="T518" s="58"/>
      <c r="U518" s="58"/>
      <c r="V518" s="58"/>
      <c r="W518" s="58"/>
      <c r="X518" s="58"/>
      <c r="Y518" s="58"/>
      <c r="Z518" s="58"/>
    </row>
    <row r="519" spans="1:26" ht="15.75" customHeight="1" x14ac:dyDescent="0.2">
      <c r="A519" s="58"/>
      <c r="B519" s="2"/>
      <c r="C519" s="3"/>
      <c r="D519" s="4"/>
      <c r="E519" s="58"/>
      <c r="F519" s="58"/>
      <c r="G519" s="58"/>
      <c r="H519" s="58"/>
      <c r="I519" s="58"/>
      <c r="J519" s="58"/>
      <c r="K519" s="58"/>
      <c r="L519" s="58"/>
      <c r="M519" s="58"/>
      <c r="N519" s="58"/>
      <c r="O519" s="58"/>
      <c r="P519" s="58"/>
      <c r="Q519" s="58"/>
      <c r="R519" s="58"/>
      <c r="S519" s="58"/>
      <c r="T519" s="58"/>
      <c r="U519" s="58"/>
      <c r="V519" s="58"/>
      <c r="W519" s="58"/>
      <c r="X519" s="58"/>
      <c r="Y519" s="58"/>
      <c r="Z519" s="58"/>
    </row>
    <row r="520" spans="1:26" ht="15.75" customHeight="1" x14ac:dyDescent="0.2">
      <c r="A520" s="58"/>
      <c r="B520" s="2"/>
      <c r="C520" s="3"/>
      <c r="D520" s="4"/>
      <c r="E520" s="58"/>
      <c r="F520" s="58"/>
      <c r="G520" s="58"/>
      <c r="H520" s="58"/>
      <c r="I520" s="58"/>
      <c r="J520" s="58"/>
      <c r="K520" s="58"/>
      <c r="L520" s="58"/>
      <c r="M520" s="58"/>
      <c r="N520" s="58"/>
      <c r="O520" s="58"/>
      <c r="P520" s="58"/>
      <c r="Q520" s="58"/>
      <c r="R520" s="58"/>
      <c r="S520" s="58"/>
      <c r="T520" s="58"/>
      <c r="U520" s="58"/>
      <c r="V520" s="58"/>
      <c r="W520" s="58"/>
      <c r="X520" s="58"/>
      <c r="Y520" s="58"/>
      <c r="Z520" s="58"/>
    </row>
    <row r="521" spans="1:26" ht="15.75" customHeight="1" x14ac:dyDescent="0.2">
      <c r="A521" s="58"/>
      <c r="B521" s="2"/>
      <c r="C521" s="3"/>
      <c r="D521" s="4"/>
      <c r="E521" s="58"/>
      <c r="F521" s="58"/>
      <c r="G521" s="58"/>
      <c r="H521" s="58"/>
      <c r="I521" s="58"/>
      <c r="J521" s="58"/>
      <c r="K521" s="58"/>
      <c r="L521" s="58"/>
      <c r="M521" s="58"/>
      <c r="N521" s="58"/>
      <c r="O521" s="58"/>
      <c r="P521" s="58"/>
      <c r="Q521" s="58"/>
      <c r="R521" s="58"/>
      <c r="S521" s="58"/>
      <c r="T521" s="58"/>
      <c r="U521" s="58"/>
      <c r="V521" s="58"/>
      <c r="W521" s="58"/>
      <c r="X521" s="58"/>
      <c r="Y521" s="58"/>
      <c r="Z521" s="58"/>
    </row>
    <row r="522" spans="1:26" ht="15.75" customHeight="1" x14ac:dyDescent="0.2">
      <c r="A522" s="58"/>
      <c r="B522" s="2"/>
      <c r="C522" s="3"/>
      <c r="D522" s="4"/>
      <c r="E522" s="58"/>
      <c r="F522" s="58"/>
      <c r="G522" s="58"/>
      <c r="H522" s="58"/>
      <c r="I522" s="58"/>
      <c r="J522" s="58"/>
      <c r="K522" s="58"/>
      <c r="L522" s="58"/>
      <c r="M522" s="58"/>
      <c r="N522" s="58"/>
      <c r="O522" s="58"/>
      <c r="P522" s="58"/>
      <c r="Q522" s="58"/>
      <c r="R522" s="58"/>
      <c r="S522" s="58"/>
      <c r="T522" s="58"/>
      <c r="U522" s="58"/>
      <c r="V522" s="58"/>
      <c r="W522" s="58"/>
      <c r="X522" s="58"/>
      <c r="Y522" s="58"/>
      <c r="Z522" s="58"/>
    </row>
    <row r="523" spans="1:26" ht="15.75" customHeight="1" x14ac:dyDescent="0.2">
      <c r="A523" s="58"/>
      <c r="B523" s="2"/>
      <c r="C523" s="3"/>
      <c r="D523" s="4"/>
      <c r="E523" s="58"/>
      <c r="F523" s="58"/>
      <c r="G523" s="58"/>
      <c r="H523" s="58"/>
      <c r="I523" s="58"/>
      <c r="J523" s="58"/>
      <c r="K523" s="58"/>
      <c r="L523" s="58"/>
      <c r="M523" s="58"/>
      <c r="N523" s="58"/>
      <c r="O523" s="58"/>
      <c r="P523" s="58"/>
      <c r="Q523" s="58"/>
      <c r="R523" s="58"/>
      <c r="S523" s="58"/>
      <c r="T523" s="58"/>
      <c r="U523" s="58"/>
      <c r="V523" s="58"/>
      <c r="W523" s="58"/>
      <c r="X523" s="58"/>
      <c r="Y523" s="58"/>
      <c r="Z523" s="58"/>
    </row>
    <row r="524" spans="1:26" ht="15.75" customHeight="1" x14ac:dyDescent="0.2">
      <c r="A524" s="58"/>
      <c r="B524" s="2"/>
      <c r="C524" s="3"/>
      <c r="D524" s="4"/>
      <c r="E524" s="58"/>
      <c r="F524" s="58"/>
      <c r="G524" s="58"/>
      <c r="H524" s="58"/>
      <c r="I524" s="58"/>
      <c r="J524" s="58"/>
      <c r="K524" s="58"/>
      <c r="L524" s="58"/>
      <c r="M524" s="58"/>
      <c r="N524" s="58"/>
      <c r="O524" s="58"/>
      <c r="P524" s="58"/>
      <c r="Q524" s="58"/>
      <c r="R524" s="58"/>
      <c r="S524" s="58"/>
      <c r="T524" s="58"/>
      <c r="U524" s="58"/>
      <c r="V524" s="58"/>
      <c r="W524" s="58"/>
      <c r="X524" s="58"/>
      <c r="Y524" s="58"/>
      <c r="Z524" s="58"/>
    </row>
    <row r="525" spans="1:26" ht="15.75" customHeight="1" x14ac:dyDescent="0.2">
      <c r="A525" s="58"/>
      <c r="B525" s="2"/>
      <c r="C525" s="3"/>
      <c r="D525" s="4"/>
      <c r="E525" s="58"/>
      <c r="F525" s="58"/>
      <c r="G525" s="58"/>
      <c r="H525" s="58"/>
      <c r="I525" s="58"/>
      <c r="J525" s="58"/>
      <c r="K525" s="58"/>
      <c r="L525" s="58"/>
      <c r="M525" s="58"/>
      <c r="N525" s="58"/>
      <c r="O525" s="58"/>
      <c r="P525" s="58"/>
      <c r="Q525" s="58"/>
      <c r="R525" s="58"/>
      <c r="S525" s="58"/>
      <c r="T525" s="58"/>
      <c r="U525" s="58"/>
      <c r="V525" s="58"/>
      <c r="W525" s="58"/>
      <c r="X525" s="58"/>
      <c r="Y525" s="58"/>
      <c r="Z525" s="58"/>
    </row>
    <row r="526" spans="1:26" ht="15.75" customHeight="1" x14ac:dyDescent="0.2">
      <c r="A526" s="58"/>
      <c r="B526" s="2"/>
      <c r="C526" s="3"/>
      <c r="D526" s="4"/>
      <c r="E526" s="58"/>
      <c r="F526" s="58"/>
      <c r="G526" s="58"/>
      <c r="H526" s="58"/>
      <c r="I526" s="58"/>
      <c r="J526" s="58"/>
      <c r="K526" s="58"/>
      <c r="L526" s="58"/>
      <c r="M526" s="58"/>
      <c r="N526" s="58"/>
      <c r="O526" s="58"/>
      <c r="P526" s="58"/>
      <c r="Q526" s="58"/>
      <c r="R526" s="58"/>
      <c r="S526" s="58"/>
      <c r="T526" s="58"/>
      <c r="U526" s="58"/>
      <c r="V526" s="58"/>
      <c r="W526" s="58"/>
      <c r="X526" s="58"/>
      <c r="Y526" s="58"/>
      <c r="Z526" s="58"/>
    </row>
    <row r="527" spans="1:26" ht="15.75" customHeight="1" x14ac:dyDescent="0.2">
      <c r="A527" s="58"/>
      <c r="B527" s="2"/>
      <c r="C527" s="3"/>
      <c r="D527" s="4"/>
      <c r="E527" s="58"/>
      <c r="F527" s="58"/>
      <c r="G527" s="58"/>
      <c r="H527" s="58"/>
      <c r="I527" s="58"/>
      <c r="J527" s="58"/>
      <c r="K527" s="58"/>
      <c r="L527" s="58"/>
      <c r="M527" s="58"/>
      <c r="N527" s="58"/>
      <c r="O527" s="58"/>
      <c r="P527" s="58"/>
      <c r="Q527" s="58"/>
      <c r="R527" s="58"/>
      <c r="S527" s="58"/>
      <c r="T527" s="58"/>
      <c r="U527" s="58"/>
      <c r="V527" s="58"/>
      <c r="W527" s="58"/>
      <c r="X527" s="58"/>
      <c r="Y527" s="58"/>
      <c r="Z527" s="58"/>
    </row>
    <row r="528" spans="1:26" ht="15.75" customHeight="1" x14ac:dyDescent="0.2">
      <c r="A528" s="58"/>
      <c r="B528" s="2"/>
      <c r="C528" s="3"/>
      <c r="D528" s="4"/>
      <c r="E528" s="58"/>
      <c r="F528" s="58"/>
      <c r="G528" s="58"/>
      <c r="H528" s="58"/>
      <c r="I528" s="58"/>
      <c r="J528" s="58"/>
      <c r="K528" s="58"/>
      <c r="L528" s="58"/>
      <c r="M528" s="58"/>
      <c r="N528" s="58"/>
      <c r="O528" s="58"/>
      <c r="P528" s="58"/>
      <c r="Q528" s="58"/>
      <c r="R528" s="58"/>
      <c r="S528" s="58"/>
      <c r="T528" s="58"/>
      <c r="U528" s="58"/>
      <c r="V528" s="58"/>
      <c r="W528" s="58"/>
      <c r="X528" s="58"/>
      <c r="Y528" s="58"/>
      <c r="Z528" s="58"/>
    </row>
    <row r="529" spans="1:26" ht="15.75" customHeight="1" x14ac:dyDescent="0.2">
      <c r="A529" s="58"/>
      <c r="B529" s="2"/>
      <c r="C529" s="3"/>
      <c r="D529" s="4"/>
      <c r="E529" s="58"/>
      <c r="F529" s="58"/>
      <c r="G529" s="58"/>
      <c r="H529" s="58"/>
      <c r="I529" s="58"/>
      <c r="J529" s="58"/>
      <c r="K529" s="58"/>
      <c r="L529" s="58"/>
      <c r="M529" s="58"/>
      <c r="N529" s="58"/>
      <c r="O529" s="58"/>
      <c r="P529" s="58"/>
      <c r="Q529" s="58"/>
      <c r="R529" s="58"/>
      <c r="S529" s="58"/>
      <c r="T529" s="58"/>
      <c r="U529" s="58"/>
      <c r="V529" s="58"/>
      <c r="W529" s="58"/>
      <c r="X529" s="58"/>
      <c r="Y529" s="58"/>
      <c r="Z529" s="58"/>
    </row>
    <row r="530" spans="1:26" ht="15.75" customHeight="1" x14ac:dyDescent="0.2">
      <c r="A530" s="58"/>
      <c r="B530" s="2"/>
      <c r="C530" s="3"/>
      <c r="D530" s="4"/>
      <c r="E530" s="58"/>
      <c r="F530" s="58"/>
      <c r="G530" s="58"/>
      <c r="H530" s="58"/>
      <c r="I530" s="58"/>
      <c r="J530" s="58"/>
      <c r="K530" s="58"/>
      <c r="L530" s="58"/>
      <c r="M530" s="58"/>
      <c r="N530" s="58"/>
      <c r="O530" s="58"/>
      <c r="P530" s="58"/>
      <c r="Q530" s="58"/>
      <c r="R530" s="58"/>
      <c r="S530" s="58"/>
      <c r="T530" s="58"/>
      <c r="U530" s="58"/>
      <c r="V530" s="58"/>
      <c r="W530" s="58"/>
      <c r="X530" s="58"/>
      <c r="Y530" s="58"/>
      <c r="Z530" s="58"/>
    </row>
    <row r="531" spans="1:26" ht="15.75" customHeight="1" x14ac:dyDescent="0.2">
      <c r="A531" s="58"/>
      <c r="B531" s="2"/>
      <c r="C531" s="3"/>
      <c r="D531" s="4"/>
      <c r="E531" s="58"/>
      <c r="F531" s="58"/>
      <c r="G531" s="58"/>
      <c r="H531" s="58"/>
      <c r="I531" s="58"/>
      <c r="J531" s="58"/>
      <c r="K531" s="58"/>
      <c r="L531" s="58"/>
      <c r="M531" s="58"/>
      <c r="N531" s="58"/>
      <c r="O531" s="58"/>
      <c r="P531" s="58"/>
      <c r="Q531" s="58"/>
      <c r="R531" s="58"/>
      <c r="S531" s="58"/>
      <c r="T531" s="58"/>
      <c r="U531" s="58"/>
      <c r="V531" s="58"/>
      <c r="W531" s="58"/>
      <c r="X531" s="58"/>
      <c r="Y531" s="58"/>
      <c r="Z531" s="58"/>
    </row>
    <row r="532" spans="1:26" ht="15.75" customHeight="1" x14ac:dyDescent="0.2">
      <c r="A532" s="58"/>
      <c r="B532" s="2"/>
      <c r="C532" s="3"/>
      <c r="D532" s="4"/>
      <c r="E532" s="58"/>
      <c r="F532" s="58"/>
      <c r="G532" s="58"/>
      <c r="H532" s="58"/>
      <c r="I532" s="58"/>
      <c r="J532" s="58"/>
      <c r="K532" s="58"/>
      <c r="L532" s="58"/>
      <c r="M532" s="58"/>
      <c r="N532" s="58"/>
      <c r="O532" s="58"/>
      <c r="P532" s="58"/>
      <c r="Q532" s="58"/>
      <c r="R532" s="58"/>
      <c r="S532" s="58"/>
      <c r="T532" s="58"/>
      <c r="U532" s="58"/>
      <c r="V532" s="58"/>
      <c r="W532" s="58"/>
      <c r="X532" s="58"/>
      <c r="Y532" s="58"/>
      <c r="Z532" s="58"/>
    </row>
    <row r="533" spans="1:26" ht="15.75" customHeight="1" x14ac:dyDescent="0.2">
      <c r="A533" s="58"/>
      <c r="B533" s="2"/>
      <c r="C533" s="3"/>
      <c r="D533" s="4"/>
      <c r="E533" s="58"/>
      <c r="F533" s="58"/>
      <c r="G533" s="58"/>
      <c r="H533" s="58"/>
      <c r="I533" s="58"/>
      <c r="J533" s="58"/>
      <c r="K533" s="58"/>
      <c r="L533" s="58"/>
      <c r="M533" s="58"/>
      <c r="N533" s="58"/>
      <c r="O533" s="58"/>
      <c r="P533" s="58"/>
      <c r="Q533" s="58"/>
      <c r="R533" s="58"/>
      <c r="S533" s="58"/>
      <c r="T533" s="58"/>
      <c r="U533" s="58"/>
      <c r="V533" s="58"/>
      <c r="W533" s="58"/>
      <c r="X533" s="58"/>
      <c r="Y533" s="58"/>
      <c r="Z533" s="58"/>
    </row>
    <row r="534" spans="1:26" ht="15.75" customHeight="1" x14ac:dyDescent="0.2">
      <c r="A534" s="58"/>
      <c r="B534" s="2"/>
      <c r="C534" s="3"/>
      <c r="D534" s="4"/>
      <c r="E534" s="58"/>
      <c r="F534" s="58"/>
      <c r="G534" s="58"/>
      <c r="H534" s="58"/>
      <c r="I534" s="58"/>
      <c r="J534" s="58"/>
      <c r="K534" s="58"/>
      <c r="L534" s="58"/>
      <c r="M534" s="58"/>
      <c r="N534" s="58"/>
      <c r="O534" s="58"/>
      <c r="P534" s="58"/>
      <c r="Q534" s="58"/>
      <c r="R534" s="58"/>
      <c r="S534" s="58"/>
      <c r="T534" s="58"/>
      <c r="U534" s="58"/>
      <c r="V534" s="58"/>
      <c r="W534" s="58"/>
      <c r="X534" s="58"/>
      <c r="Y534" s="58"/>
      <c r="Z534" s="58"/>
    </row>
    <row r="535" spans="1:26" ht="15.75" customHeight="1" x14ac:dyDescent="0.2">
      <c r="A535" s="58"/>
      <c r="B535" s="2"/>
      <c r="C535" s="3"/>
      <c r="D535" s="4"/>
      <c r="E535" s="58"/>
      <c r="F535" s="58"/>
      <c r="G535" s="58"/>
      <c r="H535" s="58"/>
      <c r="I535" s="58"/>
      <c r="J535" s="58"/>
      <c r="K535" s="58"/>
      <c r="L535" s="58"/>
      <c r="M535" s="58"/>
      <c r="N535" s="58"/>
      <c r="O535" s="58"/>
      <c r="P535" s="58"/>
      <c r="Q535" s="58"/>
      <c r="R535" s="58"/>
      <c r="S535" s="58"/>
      <c r="T535" s="58"/>
      <c r="U535" s="58"/>
      <c r="V535" s="58"/>
      <c r="W535" s="58"/>
      <c r="X535" s="58"/>
      <c r="Y535" s="58"/>
      <c r="Z535" s="58"/>
    </row>
    <row r="536" spans="1:26" ht="15.75" customHeight="1" x14ac:dyDescent="0.2">
      <c r="A536" s="58"/>
      <c r="B536" s="2"/>
      <c r="C536" s="3"/>
      <c r="D536" s="4"/>
      <c r="E536" s="58"/>
      <c r="F536" s="58"/>
      <c r="G536" s="58"/>
      <c r="H536" s="58"/>
      <c r="I536" s="58"/>
      <c r="J536" s="58"/>
      <c r="K536" s="58"/>
      <c r="L536" s="58"/>
      <c r="M536" s="58"/>
      <c r="N536" s="58"/>
      <c r="O536" s="58"/>
      <c r="P536" s="58"/>
      <c r="Q536" s="58"/>
      <c r="R536" s="58"/>
      <c r="S536" s="58"/>
      <c r="T536" s="58"/>
      <c r="U536" s="58"/>
      <c r="V536" s="58"/>
      <c r="W536" s="58"/>
      <c r="X536" s="58"/>
      <c r="Y536" s="58"/>
      <c r="Z536" s="58"/>
    </row>
    <row r="537" spans="1:26" ht="15.75" customHeight="1" x14ac:dyDescent="0.2">
      <c r="A537" s="58"/>
      <c r="B537" s="2"/>
      <c r="C537" s="3"/>
      <c r="D537" s="4"/>
      <c r="E537" s="58"/>
      <c r="F537" s="58"/>
      <c r="G537" s="58"/>
      <c r="H537" s="58"/>
      <c r="I537" s="58"/>
      <c r="J537" s="58"/>
      <c r="K537" s="58"/>
      <c r="L537" s="58"/>
      <c r="M537" s="58"/>
      <c r="N537" s="58"/>
      <c r="O537" s="58"/>
      <c r="P537" s="58"/>
      <c r="Q537" s="58"/>
      <c r="R537" s="58"/>
      <c r="S537" s="58"/>
      <c r="T537" s="58"/>
      <c r="U537" s="58"/>
      <c r="V537" s="58"/>
      <c r="W537" s="58"/>
      <c r="X537" s="58"/>
      <c r="Y537" s="58"/>
      <c r="Z537" s="58"/>
    </row>
    <row r="538" spans="1:26" ht="15.75" customHeight="1" x14ac:dyDescent="0.2">
      <c r="A538" s="58"/>
      <c r="B538" s="2"/>
      <c r="C538" s="3"/>
      <c r="D538" s="4"/>
      <c r="E538" s="58"/>
      <c r="F538" s="58"/>
      <c r="G538" s="58"/>
      <c r="H538" s="58"/>
      <c r="I538" s="58"/>
      <c r="J538" s="58"/>
      <c r="K538" s="58"/>
      <c r="L538" s="58"/>
      <c r="M538" s="58"/>
      <c r="N538" s="58"/>
      <c r="O538" s="58"/>
      <c r="P538" s="58"/>
      <c r="Q538" s="58"/>
      <c r="R538" s="58"/>
      <c r="S538" s="58"/>
      <c r="T538" s="58"/>
      <c r="U538" s="58"/>
      <c r="V538" s="58"/>
      <c r="W538" s="58"/>
      <c r="X538" s="58"/>
      <c r="Y538" s="58"/>
      <c r="Z538" s="58"/>
    </row>
    <row r="539" spans="1:26" ht="15.75" customHeight="1" x14ac:dyDescent="0.2">
      <c r="A539" s="58"/>
      <c r="B539" s="2"/>
      <c r="C539" s="3"/>
      <c r="D539" s="4"/>
      <c r="E539" s="58"/>
      <c r="F539" s="58"/>
      <c r="G539" s="58"/>
      <c r="H539" s="58"/>
      <c r="I539" s="58"/>
      <c r="J539" s="58"/>
      <c r="K539" s="58"/>
      <c r="L539" s="58"/>
      <c r="M539" s="58"/>
      <c r="N539" s="58"/>
      <c r="O539" s="58"/>
      <c r="P539" s="58"/>
      <c r="Q539" s="58"/>
      <c r="R539" s="58"/>
      <c r="S539" s="58"/>
      <c r="T539" s="58"/>
      <c r="U539" s="58"/>
      <c r="V539" s="58"/>
      <c r="W539" s="58"/>
      <c r="X539" s="58"/>
      <c r="Y539" s="58"/>
      <c r="Z539" s="58"/>
    </row>
    <row r="540" spans="1:26" ht="15.75" customHeight="1" x14ac:dyDescent="0.2">
      <c r="A540" s="58"/>
      <c r="B540" s="2"/>
      <c r="C540" s="3"/>
      <c r="D540" s="4"/>
      <c r="E540" s="58"/>
      <c r="F540" s="58"/>
      <c r="G540" s="58"/>
      <c r="H540" s="58"/>
      <c r="I540" s="58"/>
      <c r="J540" s="58"/>
      <c r="K540" s="58"/>
      <c r="L540" s="58"/>
      <c r="M540" s="58"/>
      <c r="N540" s="58"/>
      <c r="O540" s="58"/>
      <c r="P540" s="58"/>
      <c r="Q540" s="58"/>
      <c r="R540" s="58"/>
      <c r="S540" s="58"/>
      <c r="T540" s="58"/>
      <c r="U540" s="58"/>
      <c r="V540" s="58"/>
      <c r="W540" s="58"/>
      <c r="X540" s="58"/>
      <c r="Y540" s="58"/>
      <c r="Z540" s="58"/>
    </row>
    <row r="541" spans="1:26" ht="15.75" customHeight="1" x14ac:dyDescent="0.2">
      <c r="A541" s="58"/>
      <c r="B541" s="2"/>
      <c r="C541" s="3"/>
      <c r="D541" s="4"/>
      <c r="E541" s="58"/>
      <c r="F541" s="58"/>
      <c r="G541" s="58"/>
      <c r="H541" s="58"/>
      <c r="I541" s="58"/>
      <c r="J541" s="58"/>
      <c r="K541" s="58"/>
      <c r="L541" s="58"/>
      <c r="M541" s="58"/>
      <c r="N541" s="58"/>
      <c r="O541" s="58"/>
      <c r="P541" s="58"/>
      <c r="Q541" s="58"/>
      <c r="R541" s="58"/>
      <c r="S541" s="58"/>
      <c r="T541" s="58"/>
      <c r="U541" s="58"/>
      <c r="V541" s="58"/>
      <c r="W541" s="58"/>
      <c r="X541" s="58"/>
      <c r="Y541" s="58"/>
      <c r="Z541" s="58"/>
    </row>
    <row r="542" spans="1:26" ht="15.75" customHeight="1" x14ac:dyDescent="0.2">
      <c r="A542" s="58"/>
      <c r="B542" s="2"/>
      <c r="C542" s="3"/>
      <c r="D542" s="4"/>
      <c r="E542" s="58"/>
      <c r="F542" s="58"/>
      <c r="G542" s="58"/>
      <c r="H542" s="58"/>
      <c r="I542" s="58"/>
      <c r="J542" s="58"/>
      <c r="K542" s="58"/>
      <c r="L542" s="58"/>
      <c r="M542" s="58"/>
      <c r="N542" s="58"/>
      <c r="O542" s="58"/>
      <c r="P542" s="58"/>
      <c r="Q542" s="58"/>
      <c r="R542" s="58"/>
      <c r="S542" s="58"/>
      <c r="T542" s="58"/>
      <c r="U542" s="58"/>
      <c r="V542" s="58"/>
      <c r="W542" s="58"/>
      <c r="X542" s="58"/>
      <c r="Y542" s="58"/>
      <c r="Z542" s="58"/>
    </row>
    <row r="543" spans="1:26" ht="15.75" customHeight="1" x14ac:dyDescent="0.2">
      <c r="A543" s="58"/>
      <c r="B543" s="2"/>
      <c r="C543" s="3"/>
      <c r="D543" s="4"/>
      <c r="E543" s="58"/>
      <c r="F543" s="58"/>
      <c r="G543" s="58"/>
      <c r="H543" s="58"/>
      <c r="I543" s="58"/>
      <c r="J543" s="58"/>
      <c r="K543" s="58"/>
      <c r="L543" s="58"/>
      <c r="M543" s="58"/>
      <c r="N543" s="58"/>
      <c r="O543" s="58"/>
      <c r="P543" s="58"/>
      <c r="Q543" s="58"/>
      <c r="R543" s="58"/>
      <c r="S543" s="58"/>
      <c r="T543" s="58"/>
      <c r="U543" s="58"/>
      <c r="V543" s="58"/>
      <c r="W543" s="58"/>
      <c r="X543" s="58"/>
      <c r="Y543" s="58"/>
      <c r="Z543" s="58"/>
    </row>
    <row r="544" spans="1:26" ht="15.75" customHeight="1" x14ac:dyDescent="0.2">
      <c r="A544" s="58"/>
      <c r="B544" s="2"/>
      <c r="C544" s="3"/>
      <c r="D544" s="4"/>
      <c r="E544" s="58"/>
      <c r="F544" s="58"/>
      <c r="G544" s="58"/>
      <c r="H544" s="58"/>
      <c r="I544" s="58"/>
      <c r="J544" s="58"/>
      <c r="K544" s="58"/>
      <c r="L544" s="58"/>
      <c r="M544" s="58"/>
      <c r="N544" s="58"/>
      <c r="O544" s="58"/>
      <c r="P544" s="58"/>
      <c r="Q544" s="58"/>
      <c r="R544" s="58"/>
      <c r="S544" s="58"/>
      <c r="T544" s="58"/>
      <c r="U544" s="58"/>
      <c r="V544" s="58"/>
      <c r="W544" s="58"/>
      <c r="X544" s="58"/>
      <c r="Y544" s="58"/>
      <c r="Z544" s="58"/>
    </row>
    <row r="545" spans="1:26" ht="15.75" customHeight="1" x14ac:dyDescent="0.2">
      <c r="A545" s="58"/>
      <c r="B545" s="2"/>
      <c r="C545" s="3"/>
      <c r="D545" s="4"/>
      <c r="E545" s="58"/>
      <c r="F545" s="58"/>
      <c r="G545" s="58"/>
      <c r="H545" s="58"/>
      <c r="I545" s="58"/>
      <c r="J545" s="58"/>
      <c r="K545" s="58"/>
      <c r="L545" s="58"/>
      <c r="M545" s="58"/>
      <c r="N545" s="58"/>
      <c r="O545" s="58"/>
      <c r="P545" s="58"/>
      <c r="Q545" s="58"/>
      <c r="R545" s="58"/>
      <c r="S545" s="58"/>
      <c r="T545" s="58"/>
      <c r="U545" s="58"/>
      <c r="V545" s="58"/>
      <c r="W545" s="58"/>
      <c r="X545" s="58"/>
      <c r="Y545" s="58"/>
      <c r="Z545" s="58"/>
    </row>
    <row r="546" spans="1:26" ht="15.75" customHeight="1" x14ac:dyDescent="0.2">
      <c r="A546" s="58"/>
      <c r="B546" s="2"/>
      <c r="C546" s="3"/>
      <c r="D546" s="4"/>
      <c r="E546" s="58"/>
      <c r="F546" s="58"/>
      <c r="G546" s="58"/>
      <c r="H546" s="58"/>
      <c r="I546" s="58"/>
      <c r="J546" s="58"/>
      <c r="K546" s="58"/>
      <c r="L546" s="58"/>
      <c r="M546" s="58"/>
      <c r="N546" s="58"/>
      <c r="O546" s="58"/>
      <c r="P546" s="58"/>
      <c r="Q546" s="58"/>
      <c r="R546" s="58"/>
      <c r="S546" s="58"/>
      <c r="T546" s="58"/>
      <c r="U546" s="58"/>
      <c r="V546" s="58"/>
      <c r="W546" s="58"/>
      <c r="X546" s="58"/>
      <c r="Y546" s="58"/>
      <c r="Z546" s="58"/>
    </row>
    <row r="547" spans="1:26" ht="15.75" customHeight="1" x14ac:dyDescent="0.2">
      <c r="A547" s="58"/>
      <c r="B547" s="2"/>
      <c r="C547" s="3"/>
      <c r="D547" s="4"/>
      <c r="E547" s="58"/>
      <c r="F547" s="58"/>
      <c r="G547" s="58"/>
      <c r="H547" s="58"/>
      <c r="I547" s="58"/>
      <c r="J547" s="58"/>
      <c r="K547" s="58"/>
      <c r="L547" s="58"/>
      <c r="M547" s="58"/>
      <c r="N547" s="58"/>
      <c r="O547" s="58"/>
      <c r="P547" s="58"/>
      <c r="Q547" s="58"/>
      <c r="R547" s="58"/>
      <c r="S547" s="58"/>
      <c r="T547" s="58"/>
      <c r="U547" s="58"/>
      <c r="V547" s="58"/>
      <c r="W547" s="58"/>
      <c r="X547" s="58"/>
      <c r="Y547" s="58"/>
      <c r="Z547" s="58"/>
    </row>
    <row r="548" spans="1:26" ht="15.75" customHeight="1" x14ac:dyDescent="0.2">
      <c r="A548" s="58"/>
      <c r="B548" s="2"/>
      <c r="C548" s="3"/>
      <c r="D548" s="4"/>
      <c r="E548" s="58"/>
      <c r="F548" s="58"/>
      <c r="G548" s="58"/>
      <c r="H548" s="58"/>
      <c r="I548" s="58"/>
      <c r="J548" s="58"/>
      <c r="K548" s="58"/>
      <c r="L548" s="58"/>
      <c r="M548" s="58"/>
      <c r="N548" s="58"/>
      <c r="O548" s="58"/>
      <c r="P548" s="58"/>
      <c r="Q548" s="58"/>
      <c r="R548" s="58"/>
      <c r="S548" s="58"/>
      <c r="T548" s="58"/>
      <c r="U548" s="58"/>
      <c r="V548" s="58"/>
      <c r="W548" s="58"/>
      <c r="X548" s="58"/>
      <c r="Y548" s="58"/>
      <c r="Z548" s="58"/>
    </row>
    <row r="549" spans="1:26" ht="15.75" customHeight="1" x14ac:dyDescent="0.2">
      <c r="A549" s="58"/>
      <c r="B549" s="2"/>
      <c r="C549" s="3"/>
      <c r="D549" s="4"/>
      <c r="E549" s="58"/>
      <c r="F549" s="58"/>
      <c r="G549" s="58"/>
      <c r="H549" s="58"/>
      <c r="I549" s="58"/>
      <c r="J549" s="58"/>
      <c r="K549" s="58"/>
      <c r="L549" s="58"/>
      <c r="M549" s="58"/>
      <c r="N549" s="58"/>
      <c r="O549" s="58"/>
      <c r="P549" s="58"/>
      <c r="Q549" s="58"/>
      <c r="R549" s="58"/>
      <c r="S549" s="58"/>
      <c r="T549" s="58"/>
      <c r="U549" s="58"/>
      <c r="V549" s="58"/>
      <c r="W549" s="58"/>
      <c r="X549" s="58"/>
      <c r="Y549" s="58"/>
      <c r="Z549" s="58"/>
    </row>
    <row r="550" spans="1:26" ht="15.75" customHeight="1" x14ac:dyDescent="0.2">
      <c r="A550" s="58"/>
      <c r="B550" s="2"/>
      <c r="C550" s="3"/>
      <c r="D550" s="4"/>
      <c r="E550" s="58"/>
      <c r="F550" s="58"/>
      <c r="G550" s="58"/>
      <c r="H550" s="58"/>
      <c r="I550" s="58"/>
      <c r="J550" s="58"/>
      <c r="K550" s="58"/>
      <c r="L550" s="58"/>
      <c r="M550" s="58"/>
      <c r="N550" s="58"/>
      <c r="O550" s="58"/>
      <c r="P550" s="58"/>
      <c r="Q550" s="58"/>
      <c r="R550" s="58"/>
      <c r="S550" s="58"/>
      <c r="T550" s="58"/>
      <c r="U550" s="58"/>
      <c r="V550" s="58"/>
      <c r="W550" s="58"/>
      <c r="X550" s="58"/>
      <c r="Y550" s="58"/>
      <c r="Z550" s="58"/>
    </row>
    <row r="551" spans="1:26" ht="15.75" customHeight="1" x14ac:dyDescent="0.2">
      <c r="A551" s="58"/>
      <c r="B551" s="2"/>
      <c r="C551" s="3"/>
      <c r="D551" s="4"/>
      <c r="E551" s="58"/>
      <c r="F551" s="58"/>
      <c r="G551" s="58"/>
      <c r="H551" s="58"/>
      <c r="I551" s="58"/>
      <c r="J551" s="58"/>
      <c r="K551" s="58"/>
      <c r="L551" s="58"/>
      <c r="M551" s="58"/>
      <c r="N551" s="58"/>
      <c r="O551" s="58"/>
      <c r="P551" s="58"/>
      <c r="Q551" s="58"/>
      <c r="R551" s="58"/>
      <c r="S551" s="58"/>
      <c r="T551" s="58"/>
      <c r="U551" s="58"/>
      <c r="V551" s="58"/>
      <c r="W551" s="58"/>
      <c r="X551" s="58"/>
      <c r="Y551" s="58"/>
      <c r="Z551" s="58"/>
    </row>
    <row r="552" spans="1:26" ht="15.75" customHeight="1" x14ac:dyDescent="0.2">
      <c r="A552" s="58"/>
      <c r="B552" s="2"/>
      <c r="C552" s="3"/>
      <c r="D552" s="4"/>
      <c r="E552" s="58"/>
      <c r="F552" s="58"/>
      <c r="G552" s="58"/>
      <c r="H552" s="58"/>
      <c r="I552" s="58"/>
      <c r="J552" s="58"/>
      <c r="K552" s="58"/>
      <c r="L552" s="58"/>
      <c r="M552" s="58"/>
      <c r="N552" s="58"/>
      <c r="O552" s="58"/>
      <c r="P552" s="58"/>
      <c r="Q552" s="58"/>
      <c r="R552" s="58"/>
      <c r="S552" s="58"/>
      <c r="T552" s="58"/>
      <c r="U552" s="58"/>
      <c r="V552" s="58"/>
      <c r="W552" s="58"/>
      <c r="X552" s="58"/>
      <c r="Y552" s="58"/>
      <c r="Z552" s="58"/>
    </row>
    <row r="553" spans="1:26" ht="15.75" customHeight="1" x14ac:dyDescent="0.2">
      <c r="A553" s="58"/>
      <c r="B553" s="2"/>
      <c r="C553" s="3"/>
      <c r="D553" s="4"/>
      <c r="E553" s="58"/>
      <c r="F553" s="58"/>
      <c r="G553" s="58"/>
      <c r="H553" s="58"/>
      <c r="I553" s="58"/>
      <c r="J553" s="58"/>
      <c r="K553" s="58"/>
      <c r="L553" s="58"/>
      <c r="M553" s="58"/>
      <c r="N553" s="58"/>
      <c r="O553" s="58"/>
      <c r="P553" s="58"/>
      <c r="Q553" s="58"/>
      <c r="R553" s="58"/>
      <c r="S553" s="58"/>
      <c r="T553" s="58"/>
      <c r="U553" s="58"/>
      <c r="V553" s="58"/>
      <c r="W553" s="58"/>
      <c r="X553" s="58"/>
      <c r="Y553" s="58"/>
      <c r="Z553" s="58"/>
    </row>
    <row r="554" spans="1:26" ht="15.75" customHeight="1" x14ac:dyDescent="0.2">
      <c r="A554" s="58"/>
      <c r="B554" s="2"/>
      <c r="C554" s="3"/>
      <c r="D554" s="4"/>
      <c r="E554" s="58"/>
      <c r="F554" s="58"/>
      <c r="G554" s="58"/>
      <c r="H554" s="58"/>
      <c r="I554" s="58"/>
      <c r="J554" s="58"/>
      <c r="K554" s="58"/>
      <c r="L554" s="58"/>
      <c r="M554" s="58"/>
      <c r="N554" s="58"/>
      <c r="O554" s="58"/>
      <c r="P554" s="58"/>
      <c r="Q554" s="58"/>
      <c r="R554" s="58"/>
      <c r="S554" s="58"/>
      <c r="T554" s="58"/>
      <c r="U554" s="58"/>
      <c r="V554" s="58"/>
      <c r="W554" s="58"/>
      <c r="X554" s="58"/>
      <c r="Y554" s="58"/>
      <c r="Z554" s="58"/>
    </row>
    <row r="555" spans="1:26" ht="15.75" customHeight="1" x14ac:dyDescent="0.2">
      <c r="A555" s="58"/>
      <c r="B555" s="2"/>
      <c r="C555" s="3"/>
      <c r="D555" s="4"/>
      <c r="E555" s="58"/>
      <c r="F555" s="58"/>
      <c r="G555" s="58"/>
      <c r="H555" s="58"/>
      <c r="I555" s="58"/>
      <c r="J555" s="58"/>
      <c r="K555" s="58"/>
      <c r="L555" s="58"/>
      <c r="M555" s="58"/>
      <c r="N555" s="58"/>
      <c r="O555" s="58"/>
      <c r="P555" s="58"/>
      <c r="Q555" s="58"/>
      <c r="R555" s="58"/>
      <c r="S555" s="58"/>
      <c r="T555" s="58"/>
      <c r="U555" s="58"/>
      <c r="V555" s="58"/>
      <c r="W555" s="58"/>
      <c r="X555" s="58"/>
      <c r="Y555" s="58"/>
      <c r="Z555" s="58"/>
    </row>
    <row r="556" spans="1:26" ht="15.75" customHeight="1" x14ac:dyDescent="0.2">
      <c r="A556" s="58"/>
      <c r="B556" s="2"/>
      <c r="C556" s="3"/>
      <c r="D556" s="4"/>
      <c r="E556" s="58"/>
      <c r="F556" s="58"/>
      <c r="G556" s="58"/>
      <c r="H556" s="58"/>
      <c r="I556" s="58"/>
      <c r="J556" s="58"/>
      <c r="K556" s="58"/>
      <c r="L556" s="58"/>
      <c r="M556" s="58"/>
      <c r="N556" s="58"/>
      <c r="O556" s="58"/>
      <c r="P556" s="58"/>
      <c r="Q556" s="58"/>
      <c r="R556" s="58"/>
      <c r="S556" s="58"/>
      <c r="T556" s="58"/>
      <c r="U556" s="58"/>
      <c r="V556" s="58"/>
      <c r="W556" s="58"/>
      <c r="X556" s="58"/>
      <c r="Y556" s="58"/>
      <c r="Z556" s="58"/>
    </row>
    <row r="557" spans="1:26" ht="15.75" customHeight="1" x14ac:dyDescent="0.2">
      <c r="A557" s="58"/>
      <c r="B557" s="2"/>
      <c r="C557" s="3"/>
      <c r="D557" s="4"/>
      <c r="E557" s="58"/>
      <c r="F557" s="58"/>
      <c r="G557" s="58"/>
      <c r="H557" s="58"/>
      <c r="I557" s="58"/>
      <c r="J557" s="58"/>
      <c r="K557" s="58"/>
      <c r="L557" s="58"/>
      <c r="M557" s="58"/>
      <c r="N557" s="58"/>
      <c r="O557" s="58"/>
      <c r="P557" s="58"/>
      <c r="Q557" s="58"/>
      <c r="R557" s="58"/>
      <c r="S557" s="58"/>
      <c r="T557" s="58"/>
      <c r="U557" s="58"/>
      <c r="V557" s="58"/>
      <c r="W557" s="58"/>
      <c r="X557" s="58"/>
      <c r="Y557" s="58"/>
      <c r="Z557" s="58"/>
    </row>
    <row r="558" spans="1:26" ht="15.75" customHeight="1" x14ac:dyDescent="0.2">
      <c r="A558" s="58"/>
      <c r="B558" s="2"/>
      <c r="C558" s="3"/>
      <c r="D558" s="4"/>
      <c r="E558" s="58"/>
      <c r="F558" s="58"/>
      <c r="G558" s="58"/>
      <c r="H558" s="58"/>
      <c r="I558" s="58"/>
      <c r="J558" s="58"/>
      <c r="K558" s="58"/>
      <c r="L558" s="58"/>
      <c r="M558" s="58"/>
      <c r="N558" s="58"/>
      <c r="O558" s="58"/>
      <c r="P558" s="58"/>
      <c r="Q558" s="58"/>
      <c r="R558" s="58"/>
      <c r="S558" s="58"/>
      <c r="T558" s="58"/>
      <c r="U558" s="58"/>
      <c r="V558" s="58"/>
      <c r="W558" s="58"/>
      <c r="X558" s="58"/>
      <c r="Y558" s="58"/>
      <c r="Z558" s="58"/>
    </row>
    <row r="559" spans="1:26" ht="15.75" customHeight="1" x14ac:dyDescent="0.2">
      <c r="A559" s="58"/>
      <c r="B559" s="2"/>
      <c r="C559" s="3"/>
      <c r="D559" s="4"/>
      <c r="E559" s="58"/>
      <c r="F559" s="58"/>
      <c r="G559" s="58"/>
      <c r="H559" s="58"/>
      <c r="I559" s="58"/>
      <c r="J559" s="58"/>
      <c r="K559" s="58"/>
      <c r="L559" s="58"/>
      <c r="M559" s="58"/>
      <c r="N559" s="58"/>
      <c r="O559" s="58"/>
      <c r="P559" s="58"/>
      <c r="Q559" s="58"/>
      <c r="R559" s="58"/>
      <c r="S559" s="58"/>
      <c r="T559" s="58"/>
      <c r="U559" s="58"/>
      <c r="V559" s="58"/>
      <c r="W559" s="58"/>
      <c r="X559" s="58"/>
      <c r="Y559" s="58"/>
      <c r="Z559" s="58"/>
    </row>
    <row r="560" spans="1:26" ht="15.75" customHeight="1" x14ac:dyDescent="0.2">
      <c r="A560" s="58"/>
      <c r="B560" s="2"/>
      <c r="C560" s="3"/>
      <c r="D560" s="4"/>
      <c r="E560" s="58"/>
      <c r="F560" s="58"/>
      <c r="G560" s="58"/>
      <c r="H560" s="58"/>
      <c r="I560" s="58"/>
      <c r="J560" s="58"/>
      <c r="K560" s="58"/>
      <c r="L560" s="58"/>
      <c r="M560" s="58"/>
      <c r="N560" s="58"/>
      <c r="O560" s="58"/>
      <c r="P560" s="58"/>
      <c r="Q560" s="58"/>
      <c r="R560" s="58"/>
      <c r="S560" s="58"/>
      <c r="T560" s="58"/>
      <c r="U560" s="58"/>
      <c r="V560" s="58"/>
      <c r="W560" s="58"/>
      <c r="X560" s="58"/>
      <c r="Y560" s="58"/>
      <c r="Z560" s="58"/>
    </row>
    <row r="561" spans="1:26" ht="15.75" customHeight="1" x14ac:dyDescent="0.2">
      <c r="A561" s="58"/>
      <c r="B561" s="2"/>
      <c r="C561" s="3"/>
      <c r="D561" s="4"/>
      <c r="E561" s="58"/>
      <c r="F561" s="58"/>
      <c r="G561" s="58"/>
      <c r="H561" s="58"/>
      <c r="I561" s="58"/>
      <c r="J561" s="58"/>
      <c r="K561" s="58"/>
      <c r="L561" s="58"/>
      <c r="M561" s="58"/>
      <c r="N561" s="58"/>
      <c r="O561" s="58"/>
      <c r="P561" s="58"/>
      <c r="Q561" s="58"/>
      <c r="R561" s="58"/>
      <c r="S561" s="58"/>
      <c r="T561" s="58"/>
      <c r="U561" s="58"/>
      <c r="V561" s="58"/>
      <c r="W561" s="58"/>
      <c r="X561" s="58"/>
      <c r="Y561" s="58"/>
      <c r="Z561" s="58"/>
    </row>
    <row r="562" spans="1:26" ht="15.75" customHeight="1" x14ac:dyDescent="0.2">
      <c r="A562" s="58"/>
      <c r="B562" s="2"/>
      <c r="C562" s="3"/>
      <c r="D562" s="4"/>
      <c r="E562" s="58"/>
      <c r="F562" s="58"/>
      <c r="G562" s="58"/>
      <c r="H562" s="58"/>
      <c r="I562" s="58"/>
      <c r="J562" s="58"/>
      <c r="K562" s="58"/>
      <c r="L562" s="58"/>
      <c r="M562" s="58"/>
      <c r="N562" s="58"/>
      <c r="O562" s="58"/>
      <c r="P562" s="58"/>
      <c r="Q562" s="58"/>
      <c r="R562" s="58"/>
      <c r="S562" s="58"/>
      <c r="T562" s="58"/>
      <c r="U562" s="58"/>
      <c r="V562" s="58"/>
      <c r="W562" s="58"/>
      <c r="X562" s="58"/>
      <c r="Y562" s="58"/>
      <c r="Z562" s="58"/>
    </row>
    <row r="563" spans="1:26" ht="15.75" customHeight="1" x14ac:dyDescent="0.2">
      <c r="A563" s="58"/>
      <c r="B563" s="2"/>
      <c r="C563" s="3"/>
      <c r="D563" s="4"/>
      <c r="E563" s="58"/>
      <c r="F563" s="58"/>
      <c r="G563" s="58"/>
      <c r="H563" s="58"/>
      <c r="I563" s="58"/>
      <c r="J563" s="58"/>
      <c r="K563" s="58"/>
      <c r="L563" s="58"/>
      <c r="M563" s="58"/>
      <c r="N563" s="58"/>
      <c r="O563" s="58"/>
      <c r="P563" s="58"/>
      <c r="Q563" s="58"/>
      <c r="R563" s="58"/>
      <c r="S563" s="58"/>
      <c r="T563" s="58"/>
      <c r="U563" s="58"/>
      <c r="V563" s="58"/>
      <c r="W563" s="58"/>
      <c r="X563" s="58"/>
      <c r="Y563" s="58"/>
      <c r="Z563" s="58"/>
    </row>
    <row r="564" spans="1:26" ht="15.75" customHeight="1" x14ac:dyDescent="0.2">
      <c r="A564" s="58"/>
      <c r="B564" s="2"/>
      <c r="C564" s="3"/>
      <c r="D564" s="4"/>
      <c r="E564" s="58"/>
      <c r="F564" s="58"/>
      <c r="G564" s="58"/>
      <c r="H564" s="58"/>
      <c r="I564" s="58"/>
      <c r="J564" s="58"/>
      <c r="K564" s="58"/>
      <c r="L564" s="58"/>
      <c r="M564" s="58"/>
      <c r="N564" s="58"/>
      <c r="O564" s="58"/>
      <c r="P564" s="58"/>
      <c r="Q564" s="58"/>
      <c r="R564" s="58"/>
      <c r="S564" s="58"/>
      <c r="T564" s="58"/>
      <c r="U564" s="58"/>
      <c r="V564" s="58"/>
      <c r="W564" s="58"/>
      <c r="X564" s="58"/>
      <c r="Y564" s="58"/>
      <c r="Z564" s="58"/>
    </row>
    <row r="565" spans="1:26" ht="15.75" customHeight="1" x14ac:dyDescent="0.2">
      <c r="A565" s="58"/>
      <c r="B565" s="2"/>
      <c r="C565" s="3"/>
      <c r="D565" s="4"/>
      <c r="E565" s="58"/>
      <c r="F565" s="58"/>
      <c r="G565" s="58"/>
      <c r="H565" s="58"/>
      <c r="I565" s="58"/>
      <c r="J565" s="58"/>
      <c r="K565" s="58"/>
      <c r="L565" s="58"/>
      <c r="M565" s="58"/>
      <c r="N565" s="58"/>
      <c r="O565" s="58"/>
      <c r="P565" s="58"/>
      <c r="Q565" s="58"/>
      <c r="R565" s="58"/>
      <c r="S565" s="58"/>
      <c r="T565" s="58"/>
      <c r="U565" s="58"/>
      <c r="V565" s="58"/>
      <c r="W565" s="58"/>
      <c r="X565" s="58"/>
      <c r="Y565" s="58"/>
      <c r="Z565" s="58"/>
    </row>
    <row r="566" spans="1:26" ht="15.75" customHeight="1" x14ac:dyDescent="0.2">
      <c r="A566" s="58"/>
      <c r="B566" s="2"/>
      <c r="C566" s="3"/>
      <c r="D566" s="4"/>
      <c r="E566" s="58"/>
      <c r="F566" s="58"/>
      <c r="G566" s="58"/>
      <c r="H566" s="58"/>
      <c r="I566" s="58"/>
      <c r="J566" s="58"/>
      <c r="K566" s="58"/>
      <c r="L566" s="58"/>
      <c r="M566" s="58"/>
      <c r="N566" s="58"/>
      <c r="O566" s="58"/>
      <c r="P566" s="58"/>
      <c r="Q566" s="58"/>
      <c r="R566" s="58"/>
      <c r="S566" s="58"/>
      <c r="T566" s="58"/>
      <c r="U566" s="58"/>
      <c r="V566" s="58"/>
      <c r="W566" s="58"/>
      <c r="X566" s="58"/>
      <c r="Y566" s="58"/>
      <c r="Z566" s="58"/>
    </row>
    <row r="567" spans="1:26" ht="15.75" customHeight="1" x14ac:dyDescent="0.2">
      <c r="A567" s="58"/>
      <c r="B567" s="2"/>
      <c r="C567" s="3"/>
      <c r="D567" s="4"/>
      <c r="E567" s="58"/>
      <c r="F567" s="58"/>
      <c r="G567" s="58"/>
      <c r="H567" s="58"/>
      <c r="I567" s="58"/>
      <c r="J567" s="58"/>
      <c r="K567" s="58"/>
      <c r="L567" s="58"/>
      <c r="M567" s="58"/>
      <c r="N567" s="58"/>
      <c r="O567" s="58"/>
      <c r="P567" s="58"/>
      <c r="Q567" s="58"/>
      <c r="R567" s="58"/>
      <c r="S567" s="58"/>
      <c r="T567" s="58"/>
      <c r="U567" s="58"/>
      <c r="V567" s="58"/>
      <c r="W567" s="58"/>
      <c r="X567" s="58"/>
      <c r="Y567" s="58"/>
      <c r="Z567" s="58"/>
    </row>
    <row r="568" spans="1:26" ht="15.75" customHeight="1" x14ac:dyDescent="0.2">
      <c r="A568" s="58"/>
      <c r="B568" s="2"/>
      <c r="C568" s="3"/>
      <c r="D568" s="4"/>
      <c r="E568" s="58"/>
      <c r="F568" s="58"/>
      <c r="G568" s="58"/>
      <c r="H568" s="58"/>
      <c r="I568" s="58"/>
      <c r="J568" s="58"/>
      <c r="K568" s="58"/>
      <c r="L568" s="58"/>
      <c r="M568" s="58"/>
      <c r="N568" s="58"/>
      <c r="O568" s="58"/>
      <c r="P568" s="58"/>
      <c r="Q568" s="58"/>
      <c r="R568" s="58"/>
      <c r="S568" s="58"/>
      <c r="T568" s="58"/>
      <c r="U568" s="58"/>
      <c r="V568" s="58"/>
      <c r="W568" s="58"/>
      <c r="X568" s="58"/>
      <c r="Y568" s="58"/>
      <c r="Z568" s="58"/>
    </row>
    <row r="569" spans="1:26" ht="15.75" customHeight="1" x14ac:dyDescent="0.2">
      <c r="A569" s="58"/>
      <c r="B569" s="2"/>
      <c r="C569" s="3"/>
      <c r="D569" s="4"/>
      <c r="E569" s="58"/>
      <c r="F569" s="58"/>
      <c r="G569" s="58"/>
      <c r="H569" s="58"/>
      <c r="I569" s="58"/>
      <c r="J569" s="58"/>
      <c r="K569" s="58"/>
      <c r="L569" s="58"/>
      <c r="M569" s="58"/>
      <c r="N569" s="58"/>
      <c r="O569" s="58"/>
      <c r="P569" s="58"/>
      <c r="Q569" s="58"/>
      <c r="R569" s="58"/>
      <c r="S569" s="58"/>
      <c r="T569" s="58"/>
      <c r="U569" s="58"/>
      <c r="V569" s="58"/>
      <c r="W569" s="58"/>
      <c r="X569" s="58"/>
      <c r="Y569" s="58"/>
      <c r="Z569" s="58"/>
    </row>
    <row r="570" spans="1:26" ht="15.75" customHeight="1" x14ac:dyDescent="0.2">
      <c r="A570" s="58"/>
      <c r="B570" s="2"/>
      <c r="C570" s="3"/>
      <c r="D570" s="4"/>
      <c r="E570" s="58"/>
      <c r="F570" s="58"/>
      <c r="G570" s="58"/>
      <c r="H570" s="58"/>
      <c r="I570" s="58"/>
      <c r="J570" s="58"/>
      <c r="K570" s="58"/>
      <c r="L570" s="58"/>
      <c r="M570" s="58"/>
      <c r="N570" s="58"/>
      <c r="O570" s="58"/>
      <c r="P570" s="58"/>
      <c r="Q570" s="58"/>
      <c r="R570" s="58"/>
      <c r="S570" s="58"/>
      <c r="T570" s="58"/>
      <c r="U570" s="58"/>
      <c r="V570" s="58"/>
      <c r="W570" s="58"/>
      <c r="X570" s="58"/>
      <c r="Y570" s="58"/>
      <c r="Z570" s="58"/>
    </row>
    <row r="571" spans="1:26" ht="15.75" customHeight="1" x14ac:dyDescent="0.2">
      <c r="A571" s="58"/>
      <c r="B571" s="2"/>
      <c r="C571" s="3"/>
      <c r="D571" s="4"/>
      <c r="E571" s="58"/>
      <c r="F571" s="58"/>
      <c r="G571" s="58"/>
      <c r="H571" s="58"/>
      <c r="I571" s="58"/>
      <c r="J571" s="58"/>
      <c r="K571" s="58"/>
      <c r="L571" s="58"/>
      <c r="M571" s="58"/>
      <c r="N571" s="58"/>
      <c r="O571" s="58"/>
      <c r="P571" s="58"/>
      <c r="Q571" s="58"/>
      <c r="R571" s="58"/>
      <c r="S571" s="58"/>
      <c r="T571" s="58"/>
      <c r="U571" s="58"/>
      <c r="V571" s="58"/>
      <c r="W571" s="58"/>
      <c r="X571" s="58"/>
      <c r="Y571" s="58"/>
      <c r="Z571" s="58"/>
    </row>
    <row r="572" spans="1:26" ht="15.75" customHeight="1" x14ac:dyDescent="0.2">
      <c r="A572" s="58"/>
      <c r="B572" s="2"/>
      <c r="C572" s="3"/>
      <c r="D572" s="4"/>
      <c r="E572" s="58"/>
      <c r="F572" s="58"/>
      <c r="G572" s="58"/>
      <c r="H572" s="58"/>
      <c r="I572" s="58"/>
      <c r="J572" s="58"/>
      <c r="K572" s="58"/>
      <c r="L572" s="58"/>
      <c r="M572" s="58"/>
      <c r="N572" s="58"/>
      <c r="O572" s="58"/>
      <c r="P572" s="58"/>
      <c r="Q572" s="58"/>
      <c r="R572" s="58"/>
      <c r="S572" s="58"/>
      <c r="T572" s="58"/>
      <c r="U572" s="58"/>
      <c r="V572" s="58"/>
      <c r="W572" s="58"/>
      <c r="X572" s="58"/>
      <c r="Y572" s="58"/>
      <c r="Z572" s="58"/>
    </row>
    <row r="573" spans="1:26" ht="15.75" customHeight="1" x14ac:dyDescent="0.2">
      <c r="A573" s="58"/>
      <c r="B573" s="2"/>
      <c r="C573" s="3"/>
      <c r="D573" s="4"/>
      <c r="E573" s="58"/>
      <c r="F573" s="58"/>
      <c r="G573" s="58"/>
      <c r="H573" s="58"/>
      <c r="I573" s="58"/>
      <c r="J573" s="58"/>
      <c r="K573" s="58"/>
      <c r="L573" s="58"/>
      <c r="M573" s="58"/>
      <c r="N573" s="58"/>
      <c r="O573" s="58"/>
      <c r="P573" s="58"/>
      <c r="Q573" s="58"/>
      <c r="R573" s="58"/>
      <c r="S573" s="58"/>
      <c r="T573" s="58"/>
      <c r="U573" s="58"/>
      <c r="V573" s="58"/>
      <c r="W573" s="58"/>
      <c r="X573" s="58"/>
      <c r="Y573" s="58"/>
      <c r="Z573" s="58"/>
    </row>
    <row r="574" spans="1:26" ht="15.75" customHeight="1" x14ac:dyDescent="0.2">
      <c r="A574" s="58"/>
      <c r="B574" s="2"/>
      <c r="C574" s="3"/>
      <c r="D574" s="4"/>
      <c r="E574" s="58"/>
      <c r="F574" s="58"/>
      <c r="G574" s="58"/>
      <c r="H574" s="58"/>
      <c r="I574" s="58"/>
      <c r="J574" s="58"/>
      <c r="K574" s="58"/>
      <c r="L574" s="58"/>
      <c r="M574" s="58"/>
      <c r="N574" s="58"/>
      <c r="O574" s="58"/>
      <c r="P574" s="58"/>
      <c r="Q574" s="58"/>
      <c r="R574" s="58"/>
      <c r="S574" s="58"/>
      <c r="T574" s="58"/>
      <c r="U574" s="58"/>
      <c r="V574" s="58"/>
      <c r="W574" s="58"/>
      <c r="X574" s="58"/>
      <c r="Y574" s="58"/>
      <c r="Z574" s="58"/>
    </row>
    <row r="575" spans="1:26" ht="15.75" customHeight="1" x14ac:dyDescent="0.2">
      <c r="A575" s="58"/>
      <c r="B575" s="2"/>
      <c r="C575" s="3"/>
      <c r="D575" s="4"/>
      <c r="E575" s="58"/>
      <c r="F575" s="58"/>
      <c r="G575" s="58"/>
      <c r="H575" s="58"/>
      <c r="I575" s="58"/>
      <c r="J575" s="58"/>
      <c r="K575" s="58"/>
      <c r="L575" s="58"/>
      <c r="M575" s="58"/>
      <c r="N575" s="58"/>
      <c r="O575" s="58"/>
      <c r="P575" s="58"/>
      <c r="Q575" s="58"/>
      <c r="R575" s="58"/>
      <c r="S575" s="58"/>
      <c r="T575" s="58"/>
      <c r="U575" s="58"/>
      <c r="V575" s="58"/>
      <c r="W575" s="58"/>
      <c r="X575" s="58"/>
      <c r="Y575" s="58"/>
      <c r="Z575" s="58"/>
    </row>
    <row r="576" spans="1:26" ht="15.75" customHeight="1" x14ac:dyDescent="0.2">
      <c r="A576" s="58"/>
      <c r="B576" s="2"/>
      <c r="C576" s="3"/>
      <c r="D576" s="4"/>
      <c r="E576" s="58"/>
      <c r="F576" s="58"/>
      <c r="G576" s="58"/>
      <c r="H576" s="58"/>
      <c r="I576" s="58"/>
      <c r="J576" s="58"/>
      <c r="K576" s="58"/>
      <c r="L576" s="58"/>
      <c r="M576" s="58"/>
      <c r="N576" s="58"/>
      <c r="O576" s="58"/>
      <c r="P576" s="58"/>
      <c r="Q576" s="58"/>
      <c r="R576" s="58"/>
      <c r="S576" s="58"/>
      <c r="T576" s="58"/>
      <c r="U576" s="58"/>
      <c r="V576" s="58"/>
      <c r="W576" s="58"/>
      <c r="X576" s="58"/>
      <c r="Y576" s="58"/>
      <c r="Z576" s="58"/>
    </row>
    <row r="577" spans="1:26" ht="15.75" customHeight="1" x14ac:dyDescent="0.2">
      <c r="A577" s="58"/>
      <c r="B577" s="2"/>
      <c r="C577" s="3"/>
      <c r="D577" s="4"/>
      <c r="E577" s="58"/>
      <c r="F577" s="58"/>
      <c r="G577" s="58"/>
      <c r="H577" s="58"/>
      <c r="I577" s="58"/>
      <c r="J577" s="58"/>
      <c r="K577" s="58"/>
      <c r="L577" s="58"/>
      <c r="M577" s="58"/>
      <c r="N577" s="58"/>
      <c r="O577" s="58"/>
      <c r="P577" s="58"/>
      <c r="Q577" s="58"/>
      <c r="R577" s="58"/>
      <c r="S577" s="58"/>
      <c r="T577" s="58"/>
      <c r="U577" s="58"/>
      <c r="V577" s="58"/>
      <c r="W577" s="58"/>
      <c r="X577" s="58"/>
      <c r="Y577" s="58"/>
      <c r="Z577" s="58"/>
    </row>
    <row r="578" spans="1:26" ht="15.75" customHeight="1" x14ac:dyDescent="0.2">
      <c r="A578" s="58"/>
      <c r="B578" s="2"/>
      <c r="C578" s="3"/>
      <c r="D578" s="4"/>
      <c r="E578" s="58"/>
      <c r="F578" s="58"/>
      <c r="G578" s="58"/>
      <c r="H578" s="58"/>
      <c r="I578" s="58"/>
      <c r="J578" s="58"/>
      <c r="K578" s="58"/>
      <c r="L578" s="58"/>
      <c r="M578" s="58"/>
      <c r="N578" s="58"/>
      <c r="O578" s="58"/>
      <c r="P578" s="58"/>
      <c r="Q578" s="58"/>
      <c r="R578" s="58"/>
      <c r="S578" s="58"/>
      <c r="T578" s="58"/>
      <c r="U578" s="58"/>
      <c r="V578" s="58"/>
      <c r="W578" s="58"/>
      <c r="X578" s="58"/>
      <c r="Y578" s="58"/>
      <c r="Z578" s="58"/>
    </row>
    <row r="579" spans="1:26" ht="15.75" customHeight="1" x14ac:dyDescent="0.2">
      <c r="A579" s="58"/>
      <c r="B579" s="2"/>
      <c r="C579" s="3"/>
      <c r="D579" s="4"/>
      <c r="E579" s="58"/>
      <c r="F579" s="58"/>
      <c r="G579" s="58"/>
      <c r="H579" s="58"/>
      <c r="I579" s="58"/>
      <c r="J579" s="58"/>
      <c r="K579" s="58"/>
      <c r="L579" s="58"/>
      <c r="M579" s="58"/>
      <c r="N579" s="58"/>
      <c r="O579" s="58"/>
      <c r="P579" s="58"/>
      <c r="Q579" s="58"/>
      <c r="R579" s="58"/>
      <c r="S579" s="58"/>
      <c r="T579" s="58"/>
      <c r="U579" s="58"/>
      <c r="V579" s="58"/>
      <c r="W579" s="58"/>
      <c r="X579" s="58"/>
      <c r="Y579" s="58"/>
      <c r="Z579" s="58"/>
    </row>
    <row r="580" spans="1:26" ht="15.75" customHeight="1" x14ac:dyDescent="0.2">
      <c r="A580" s="58"/>
      <c r="B580" s="2"/>
      <c r="C580" s="3"/>
      <c r="D580" s="4"/>
      <c r="E580" s="58"/>
      <c r="F580" s="58"/>
      <c r="G580" s="58"/>
      <c r="H580" s="58"/>
      <c r="I580" s="58"/>
      <c r="J580" s="58"/>
      <c r="K580" s="58"/>
      <c r="L580" s="58"/>
      <c r="M580" s="58"/>
      <c r="N580" s="58"/>
      <c r="O580" s="58"/>
      <c r="P580" s="58"/>
      <c r="Q580" s="58"/>
      <c r="R580" s="58"/>
      <c r="S580" s="58"/>
      <c r="T580" s="58"/>
      <c r="U580" s="58"/>
      <c r="V580" s="58"/>
      <c r="W580" s="58"/>
      <c r="X580" s="58"/>
      <c r="Y580" s="58"/>
      <c r="Z580" s="58"/>
    </row>
    <row r="581" spans="1:26" ht="15.75" customHeight="1" x14ac:dyDescent="0.2">
      <c r="A581" s="58"/>
      <c r="B581" s="2"/>
      <c r="C581" s="3"/>
      <c r="D581" s="4"/>
      <c r="E581" s="58"/>
      <c r="F581" s="58"/>
      <c r="G581" s="58"/>
      <c r="H581" s="58"/>
      <c r="I581" s="58"/>
      <c r="J581" s="58"/>
      <c r="K581" s="58"/>
      <c r="L581" s="58"/>
      <c r="M581" s="58"/>
      <c r="N581" s="58"/>
      <c r="O581" s="58"/>
      <c r="P581" s="58"/>
      <c r="Q581" s="58"/>
      <c r="R581" s="58"/>
      <c r="S581" s="58"/>
      <c r="T581" s="58"/>
      <c r="U581" s="58"/>
      <c r="V581" s="58"/>
      <c r="W581" s="58"/>
      <c r="X581" s="58"/>
      <c r="Y581" s="58"/>
      <c r="Z581" s="58"/>
    </row>
    <row r="582" spans="1:26" ht="15.75" customHeight="1" x14ac:dyDescent="0.2">
      <c r="A582" s="58"/>
      <c r="B582" s="2"/>
      <c r="C582" s="3"/>
      <c r="D582" s="4"/>
      <c r="E582" s="58"/>
      <c r="F582" s="58"/>
      <c r="G582" s="58"/>
      <c r="H582" s="58"/>
      <c r="I582" s="58"/>
      <c r="J582" s="58"/>
      <c r="K582" s="58"/>
      <c r="L582" s="58"/>
      <c r="M582" s="58"/>
      <c r="N582" s="58"/>
      <c r="O582" s="58"/>
      <c r="P582" s="58"/>
      <c r="Q582" s="58"/>
      <c r="R582" s="58"/>
      <c r="S582" s="58"/>
      <c r="T582" s="58"/>
      <c r="U582" s="58"/>
      <c r="V582" s="58"/>
      <c r="W582" s="58"/>
      <c r="X582" s="58"/>
      <c r="Y582" s="58"/>
      <c r="Z582" s="58"/>
    </row>
    <row r="583" spans="1:26" ht="15.75" customHeight="1" x14ac:dyDescent="0.2">
      <c r="A583" s="58"/>
      <c r="B583" s="2"/>
      <c r="C583" s="3"/>
      <c r="D583" s="4"/>
      <c r="E583" s="58"/>
      <c r="F583" s="58"/>
      <c r="G583" s="58"/>
      <c r="H583" s="58"/>
      <c r="I583" s="58"/>
      <c r="J583" s="58"/>
      <c r="K583" s="58"/>
      <c r="L583" s="58"/>
      <c r="M583" s="58"/>
      <c r="N583" s="58"/>
      <c r="O583" s="58"/>
      <c r="P583" s="58"/>
      <c r="Q583" s="58"/>
      <c r="R583" s="58"/>
      <c r="S583" s="58"/>
      <c r="T583" s="58"/>
      <c r="U583" s="58"/>
      <c r="V583" s="58"/>
      <c r="W583" s="58"/>
      <c r="X583" s="58"/>
      <c r="Y583" s="58"/>
      <c r="Z583" s="58"/>
    </row>
    <row r="584" spans="1:26" ht="15.75" customHeight="1" x14ac:dyDescent="0.2">
      <c r="A584" s="58"/>
      <c r="B584" s="2"/>
      <c r="C584" s="3"/>
      <c r="D584" s="4"/>
      <c r="E584" s="58"/>
      <c r="F584" s="58"/>
      <c r="G584" s="58"/>
      <c r="H584" s="58"/>
      <c r="I584" s="58"/>
      <c r="J584" s="58"/>
      <c r="K584" s="58"/>
      <c r="L584" s="58"/>
      <c r="M584" s="58"/>
      <c r="N584" s="58"/>
      <c r="O584" s="58"/>
      <c r="P584" s="58"/>
      <c r="Q584" s="58"/>
      <c r="R584" s="58"/>
      <c r="S584" s="58"/>
      <c r="T584" s="58"/>
      <c r="U584" s="58"/>
      <c r="V584" s="58"/>
      <c r="W584" s="58"/>
      <c r="X584" s="58"/>
      <c r="Y584" s="58"/>
      <c r="Z584" s="58"/>
    </row>
    <row r="585" spans="1:26" ht="15.75" customHeight="1" x14ac:dyDescent="0.2">
      <c r="A585" s="58"/>
      <c r="B585" s="2"/>
      <c r="C585" s="3"/>
      <c r="D585" s="4"/>
      <c r="E585" s="58"/>
      <c r="F585" s="58"/>
      <c r="G585" s="58"/>
      <c r="H585" s="58"/>
      <c r="I585" s="58"/>
      <c r="J585" s="58"/>
      <c r="K585" s="58"/>
      <c r="L585" s="58"/>
      <c r="M585" s="58"/>
      <c r="N585" s="58"/>
      <c r="O585" s="58"/>
      <c r="P585" s="58"/>
      <c r="Q585" s="58"/>
      <c r="R585" s="58"/>
      <c r="S585" s="58"/>
      <c r="T585" s="58"/>
      <c r="U585" s="58"/>
      <c r="V585" s="58"/>
      <c r="W585" s="58"/>
      <c r="X585" s="58"/>
      <c r="Y585" s="58"/>
      <c r="Z585" s="58"/>
    </row>
    <row r="586" spans="1:26" ht="15.75" customHeight="1" x14ac:dyDescent="0.2">
      <c r="A586" s="58"/>
      <c r="B586" s="2"/>
      <c r="C586" s="3"/>
      <c r="D586" s="4"/>
      <c r="E586" s="58"/>
      <c r="F586" s="58"/>
      <c r="G586" s="58"/>
      <c r="H586" s="58"/>
      <c r="I586" s="58"/>
      <c r="J586" s="58"/>
      <c r="K586" s="58"/>
      <c r="L586" s="58"/>
      <c r="M586" s="58"/>
      <c r="N586" s="58"/>
      <c r="O586" s="58"/>
      <c r="P586" s="58"/>
      <c r="Q586" s="58"/>
      <c r="R586" s="58"/>
      <c r="S586" s="58"/>
      <c r="T586" s="58"/>
      <c r="U586" s="58"/>
      <c r="V586" s="58"/>
      <c r="W586" s="58"/>
      <c r="X586" s="58"/>
      <c r="Y586" s="58"/>
      <c r="Z586" s="58"/>
    </row>
    <row r="587" spans="1:26" ht="15.75" customHeight="1" x14ac:dyDescent="0.2">
      <c r="A587" s="58"/>
      <c r="B587" s="2"/>
      <c r="C587" s="3"/>
      <c r="D587" s="4"/>
      <c r="E587" s="58"/>
      <c r="F587" s="58"/>
      <c r="G587" s="58"/>
      <c r="H587" s="58"/>
      <c r="I587" s="58"/>
      <c r="J587" s="58"/>
      <c r="K587" s="58"/>
      <c r="L587" s="58"/>
      <c r="M587" s="58"/>
      <c r="N587" s="58"/>
      <c r="O587" s="58"/>
      <c r="P587" s="58"/>
      <c r="Q587" s="58"/>
      <c r="R587" s="58"/>
      <c r="S587" s="58"/>
      <c r="T587" s="58"/>
      <c r="U587" s="58"/>
      <c r="V587" s="58"/>
      <c r="W587" s="58"/>
      <c r="X587" s="58"/>
      <c r="Y587" s="58"/>
      <c r="Z587" s="58"/>
    </row>
    <row r="588" spans="1:26" ht="15.75" customHeight="1" x14ac:dyDescent="0.2">
      <c r="A588" s="58"/>
      <c r="B588" s="2"/>
      <c r="C588" s="3"/>
      <c r="D588" s="4"/>
      <c r="E588" s="58"/>
      <c r="F588" s="58"/>
      <c r="G588" s="58"/>
      <c r="H588" s="58"/>
      <c r="I588" s="58"/>
      <c r="J588" s="58"/>
      <c r="K588" s="58"/>
      <c r="L588" s="58"/>
      <c r="M588" s="58"/>
      <c r="N588" s="58"/>
      <c r="O588" s="58"/>
      <c r="P588" s="58"/>
      <c r="Q588" s="58"/>
      <c r="R588" s="58"/>
      <c r="S588" s="58"/>
      <c r="T588" s="58"/>
      <c r="U588" s="58"/>
      <c r="V588" s="58"/>
      <c r="W588" s="58"/>
      <c r="X588" s="58"/>
      <c r="Y588" s="58"/>
      <c r="Z588" s="58"/>
    </row>
    <row r="589" spans="1:26" ht="15.75" customHeight="1" x14ac:dyDescent="0.2">
      <c r="A589" s="58"/>
      <c r="B589" s="2"/>
      <c r="C589" s="3"/>
      <c r="D589" s="4"/>
      <c r="E589" s="58"/>
      <c r="F589" s="58"/>
      <c r="G589" s="58"/>
      <c r="H589" s="58"/>
      <c r="I589" s="58"/>
      <c r="J589" s="58"/>
      <c r="K589" s="58"/>
      <c r="L589" s="58"/>
      <c r="M589" s="58"/>
      <c r="N589" s="58"/>
      <c r="O589" s="58"/>
      <c r="P589" s="58"/>
      <c r="Q589" s="58"/>
      <c r="R589" s="58"/>
      <c r="S589" s="58"/>
      <c r="T589" s="58"/>
      <c r="U589" s="58"/>
      <c r="V589" s="58"/>
      <c r="W589" s="58"/>
      <c r="X589" s="58"/>
      <c r="Y589" s="58"/>
      <c r="Z589" s="58"/>
    </row>
    <row r="590" spans="1:26" ht="15.75" customHeight="1" x14ac:dyDescent="0.2">
      <c r="A590" s="58"/>
      <c r="B590" s="2"/>
      <c r="C590" s="3"/>
      <c r="D590" s="4"/>
      <c r="E590" s="58"/>
      <c r="F590" s="58"/>
      <c r="G590" s="58"/>
      <c r="H590" s="58"/>
      <c r="I590" s="58"/>
      <c r="J590" s="58"/>
      <c r="K590" s="58"/>
      <c r="L590" s="58"/>
      <c r="M590" s="58"/>
      <c r="N590" s="58"/>
      <c r="O590" s="58"/>
      <c r="P590" s="58"/>
      <c r="Q590" s="58"/>
      <c r="R590" s="58"/>
      <c r="S590" s="58"/>
      <c r="T590" s="58"/>
      <c r="U590" s="58"/>
      <c r="V590" s="58"/>
      <c r="W590" s="58"/>
      <c r="X590" s="58"/>
      <c r="Y590" s="58"/>
      <c r="Z590" s="58"/>
    </row>
    <row r="591" spans="1:26" ht="15.75" customHeight="1" x14ac:dyDescent="0.2">
      <c r="A591" s="58"/>
      <c r="B591" s="2"/>
      <c r="C591" s="3"/>
      <c r="D591" s="4"/>
      <c r="E591" s="58"/>
      <c r="F591" s="58"/>
      <c r="G591" s="58"/>
      <c r="H591" s="58"/>
      <c r="I591" s="58"/>
      <c r="J591" s="58"/>
      <c r="K591" s="58"/>
      <c r="L591" s="58"/>
      <c r="M591" s="58"/>
      <c r="N591" s="58"/>
      <c r="O591" s="58"/>
      <c r="P591" s="58"/>
      <c r="Q591" s="58"/>
      <c r="R591" s="58"/>
      <c r="S591" s="58"/>
      <c r="T591" s="58"/>
      <c r="U591" s="58"/>
      <c r="V591" s="58"/>
      <c r="W591" s="58"/>
      <c r="X591" s="58"/>
      <c r="Y591" s="58"/>
      <c r="Z591" s="58"/>
    </row>
    <row r="592" spans="1:26" ht="15.75" customHeight="1" x14ac:dyDescent="0.2">
      <c r="A592" s="58"/>
      <c r="B592" s="2"/>
      <c r="C592" s="3"/>
      <c r="D592" s="4"/>
      <c r="E592" s="58"/>
      <c r="F592" s="58"/>
      <c r="G592" s="58"/>
      <c r="H592" s="58"/>
      <c r="I592" s="58"/>
      <c r="J592" s="58"/>
      <c r="K592" s="58"/>
      <c r="L592" s="58"/>
      <c r="M592" s="58"/>
      <c r="N592" s="58"/>
      <c r="O592" s="58"/>
      <c r="P592" s="58"/>
      <c r="Q592" s="58"/>
      <c r="R592" s="58"/>
      <c r="S592" s="58"/>
      <c r="T592" s="58"/>
      <c r="U592" s="58"/>
      <c r="V592" s="58"/>
      <c r="W592" s="58"/>
      <c r="X592" s="58"/>
      <c r="Y592" s="58"/>
      <c r="Z592" s="58"/>
    </row>
    <row r="593" spans="1:26" ht="15.75" customHeight="1" x14ac:dyDescent="0.2">
      <c r="A593" s="58"/>
      <c r="B593" s="2"/>
      <c r="C593" s="3"/>
      <c r="D593" s="4"/>
      <c r="E593" s="58"/>
      <c r="F593" s="58"/>
      <c r="G593" s="58"/>
      <c r="H593" s="58"/>
      <c r="I593" s="58"/>
      <c r="J593" s="58"/>
      <c r="K593" s="58"/>
      <c r="L593" s="58"/>
      <c r="M593" s="58"/>
      <c r="N593" s="58"/>
      <c r="O593" s="58"/>
      <c r="P593" s="58"/>
      <c r="Q593" s="58"/>
      <c r="R593" s="58"/>
      <c r="S593" s="58"/>
      <c r="T593" s="58"/>
      <c r="U593" s="58"/>
      <c r="V593" s="58"/>
      <c r="W593" s="58"/>
      <c r="X593" s="58"/>
      <c r="Y593" s="58"/>
      <c r="Z593" s="58"/>
    </row>
    <row r="594" spans="1:26" ht="15.75" customHeight="1" x14ac:dyDescent="0.2">
      <c r="A594" s="58"/>
      <c r="B594" s="2"/>
      <c r="C594" s="3"/>
      <c r="D594" s="4"/>
      <c r="E594" s="58"/>
      <c r="F594" s="58"/>
      <c r="G594" s="58"/>
      <c r="H594" s="58"/>
      <c r="I594" s="58"/>
      <c r="J594" s="58"/>
      <c r="K594" s="58"/>
      <c r="L594" s="58"/>
      <c r="M594" s="58"/>
      <c r="N594" s="58"/>
      <c r="O594" s="58"/>
      <c r="P594" s="58"/>
      <c r="Q594" s="58"/>
      <c r="R594" s="58"/>
      <c r="S594" s="58"/>
      <c r="T594" s="58"/>
      <c r="U594" s="58"/>
      <c r="V594" s="58"/>
      <c r="W594" s="58"/>
      <c r="X594" s="58"/>
      <c r="Y594" s="58"/>
      <c r="Z594" s="58"/>
    </row>
    <row r="595" spans="1:26" ht="15.75" customHeight="1" x14ac:dyDescent="0.2">
      <c r="A595" s="58"/>
      <c r="B595" s="2"/>
      <c r="C595" s="3"/>
      <c r="D595" s="4"/>
      <c r="E595" s="58"/>
      <c r="F595" s="58"/>
      <c r="G595" s="58"/>
      <c r="H595" s="58"/>
      <c r="I595" s="58"/>
      <c r="J595" s="58"/>
      <c r="K595" s="58"/>
      <c r="L595" s="58"/>
      <c r="M595" s="58"/>
      <c r="N595" s="58"/>
      <c r="O595" s="58"/>
      <c r="P595" s="58"/>
      <c r="Q595" s="58"/>
      <c r="R595" s="58"/>
      <c r="S595" s="58"/>
      <c r="T595" s="58"/>
      <c r="U595" s="58"/>
      <c r="V595" s="58"/>
      <c r="W595" s="58"/>
      <c r="X595" s="58"/>
      <c r="Y595" s="58"/>
      <c r="Z595" s="58"/>
    </row>
    <row r="596" spans="1:26" ht="15.75" customHeight="1" x14ac:dyDescent="0.2">
      <c r="A596" s="58"/>
      <c r="B596" s="2"/>
      <c r="C596" s="3"/>
      <c r="D596" s="4"/>
      <c r="E596" s="58"/>
      <c r="F596" s="58"/>
      <c r="G596" s="58"/>
      <c r="H596" s="58"/>
      <c r="I596" s="58"/>
      <c r="J596" s="58"/>
      <c r="K596" s="58"/>
      <c r="L596" s="58"/>
      <c r="M596" s="58"/>
      <c r="N596" s="58"/>
      <c r="O596" s="58"/>
      <c r="P596" s="58"/>
      <c r="Q596" s="58"/>
      <c r="R596" s="58"/>
      <c r="S596" s="58"/>
      <c r="T596" s="58"/>
      <c r="U596" s="58"/>
      <c r="V596" s="58"/>
      <c r="W596" s="58"/>
      <c r="X596" s="58"/>
      <c r="Y596" s="58"/>
      <c r="Z596" s="58"/>
    </row>
    <row r="597" spans="1:26" ht="15.75" customHeight="1" x14ac:dyDescent="0.2">
      <c r="A597" s="58"/>
      <c r="B597" s="2"/>
      <c r="C597" s="3"/>
      <c r="D597" s="4"/>
      <c r="E597" s="58"/>
      <c r="F597" s="58"/>
      <c r="G597" s="58"/>
      <c r="H597" s="58"/>
      <c r="I597" s="58"/>
      <c r="J597" s="58"/>
      <c r="K597" s="58"/>
      <c r="L597" s="58"/>
      <c r="M597" s="58"/>
      <c r="N597" s="58"/>
      <c r="O597" s="58"/>
      <c r="P597" s="58"/>
      <c r="Q597" s="58"/>
      <c r="R597" s="58"/>
      <c r="S597" s="58"/>
      <c r="T597" s="58"/>
      <c r="U597" s="58"/>
      <c r="V597" s="58"/>
      <c r="W597" s="58"/>
      <c r="X597" s="58"/>
      <c r="Y597" s="58"/>
      <c r="Z597" s="58"/>
    </row>
    <row r="598" spans="1:26" ht="15.75" customHeight="1" x14ac:dyDescent="0.2">
      <c r="A598" s="58"/>
      <c r="B598" s="2"/>
      <c r="C598" s="3"/>
      <c r="D598" s="4"/>
      <c r="E598" s="58"/>
      <c r="F598" s="58"/>
      <c r="G598" s="58"/>
      <c r="H598" s="58"/>
      <c r="I598" s="58"/>
      <c r="J598" s="58"/>
      <c r="K598" s="58"/>
      <c r="L598" s="58"/>
      <c r="M598" s="58"/>
      <c r="N598" s="58"/>
      <c r="O598" s="58"/>
      <c r="P598" s="58"/>
      <c r="Q598" s="58"/>
      <c r="R598" s="58"/>
      <c r="S598" s="58"/>
      <c r="T598" s="58"/>
      <c r="U598" s="58"/>
      <c r="V598" s="58"/>
      <c r="W598" s="58"/>
      <c r="X598" s="58"/>
      <c r="Y598" s="58"/>
      <c r="Z598" s="58"/>
    </row>
    <row r="599" spans="1:26" ht="15.75" customHeight="1" x14ac:dyDescent="0.2">
      <c r="A599" s="58"/>
      <c r="B599" s="2"/>
      <c r="C599" s="3"/>
      <c r="D599" s="4"/>
      <c r="E599" s="58"/>
      <c r="F599" s="58"/>
      <c r="G599" s="58"/>
      <c r="H599" s="58"/>
      <c r="I599" s="58"/>
      <c r="J599" s="58"/>
      <c r="K599" s="58"/>
      <c r="L599" s="58"/>
      <c r="M599" s="58"/>
      <c r="N599" s="58"/>
      <c r="O599" s="58"/>
      <c r="P599" s="58"/>
      <c r="Q599" s="58"/>
      <c r="R599" s="58"/>
      <c r="S599" s="58"/>
      <c r="T599" s="58"/>
      <c r="U599" s="58"/>
      <c r="V599" s="58"/>
      <c r="W599" s="58"/>
      <c r="X599" s="58"/>
      <c r="Y599" s="58"/>
      <c r="Z599" s="58"/>
    </row>
    <row r="600" spans="1:26" ht="15.75" customHeight="1" x14ac:dyDescent="0.2">
      <c r="A600" s="58"/>
      <c r="B600" s="2"/>
      <c r="C600" s="3"/>
      <c r="D600" s="4"/>
      <c r="E600" s="58"/>
      <c r="F600" s="58"/>
      <c r="G600" s="58"/>
      <c r="H600" s="58"/>
      <c r="I600" s="58"/>
      <c r="J600" s="58"/>
      <c r="K600" s="58"/>
      <c r="L600" s="58"/>
      <c r="M600" s="58"/>
      <c r="N600" s="58"/>
      <c r="O600" s="58"/>
      <c r="P600" s="58"/>
      <c r="Q600" s="58"/>
      <c r="R600" s="58"/>
      <c r="S600" s="58"/>
      <c r="T600" s="58"/>
      <c r="U600" s="58"/>
      <c r="V600" s="58"/>
      <c r="W600" s="58"/>
      <c r="X600" s="58"/>
      <c r="Y600" s="58"/>
      <c r="Z600" s="58"/>
    </row>
    <row r="601" spans="1:26" ht="15.75" customHeight="1" x14ac:dyDescent="0.2">
      <c r="A601" s="58"/>
      <c r="B601" s="2"/>
      <c r="C601" s="3"/>
      <c r="D601" s="4"/>
      <c r="E601" s="58"/>
      <c r="F601" s="58"/>
      <c r="G601" s="58"/>
      <c r="H601" s="58"/>
      <c r="I601" s="58"/>
      <c r="J601" s="58"/>
      <c r="K601" s="58"/>
      <c r="L601" s="58"/>
      <c r="M601" s="58"/>
      <c r="N601" s="58"/>
      <c r="O601" s="58"/>
      <c r="P601" s="58"/>
      <c r="Q601" s="58"/>
      <c r="R601" s="58"/>
      <c r="S601" s="58"/>
      <c r="T601" s="58"/>
      <c r="U601" s="58"/>
      <c r="V601" s="58"/>
      <c r="W601" s="58"/>
      <c r="X601" s="58"/>
      <c r="Y601" s="58"/>
      <c r="Z601" s="58"/>
    </row>
    <row r="602" spans="1:26" ht="15.75" customHeight="1" x14ac:dyDescent="0.2">
      <c r="A602" s="58"/>
      <c r="B602" s="2"/>
      <c r="C602" s="3"/>
      <c r="D602" s="4"/>
      <c r="E602" s="58"/>
      <c r="F602" s="58"/>
      <c r="G602" s="58"/>
      <c r="H602" s="58"/>
      <c r="I602" s="58"/>
      <c r="J602" s="58"/>
      <c r="K602" s="58"/>
      <c r="L602" s="58"/>
      <c r="M602" s="58"/>
      <c r="N602" s="58"/>
      <c r="O602" s="58"/>
      <c r="P602" s="58"/>
      <c r="Q602" s="58"/>
      <c r="R602" s="58"/>
      <c r="S602" s="58"/>
      <c r="T602" s="58"/>
      <c r="U602" s="58"/>
      <c r="V602" s="58"/>
      <c r="W602" s="58"/>
      <c r="X602" s="58"/>
      <c r="Y602" s="58"/>
      <c r="Z602" s="58"/>
    </row>
    <row r="603" spans="1:26" ht="15.75" customHeight="1" x14ac:dyDescent="0.2">
      <c r="A603" s="58"/>
      <c r="B603" s="2"/>
      <c r="C603" s="3"/>
      <c r="D603" s="4"/>
      <c r="E603" s="58"/>
      <c r="F603" s="58"/>
      <c r="G603" s="58"/>
      <c r="H603" s="58"/>
      <c r="I603" s="58"/>
      <c r="J603" s="58"/>
      <c r="K603" s="58"/>
      <c r="L603" s="58"/>
      <c r="M603" s="58"/>
      <c r="N603" s="58"/>
      <c r="O603" s="58"/>
      <c r="P603" s="58"/>
      <c r="Q603" s="58"/>
      <c r="R603" s="58"/>
      <c r="S603" s="58"/>
      <c r="T603" s="58"/>
      <c r="U603" s="58"/>
      <c r="V603" s="58"/>
      <c r="W603" s="58"/>
      <c r="X603" s="58"/>
      <c r="Y603" s="58"/>
      <c r="Z603" s="58"/>
    </row>
    <row r="604" spans="1:26" ht="15.75" customHeight="1" x14ac:dyDescent="0.2">
      <c r="A604" s="58"/>
      <c r="B604" s="2"/>
      <c r="C604" s="3"/>
      <c r="D604" s="4"/>
      <c r="E604" s="58"/>
      <c r="F604" s="58"/>
      <c r="G604" s="58"/>
      <c r="H604" s="58"/>
      <c r="I604" s="58"/>
      <c r="J604" s="58"/>
      <c r="K604" s="58"/>
      <c r="L604" s="58"/>
      <c r="M604" s="58"/>
      <c r="N604" s="58"/>
      <c r="O604" s="58"/>
      <c r="P604" s="58"/>
      <c r="Q604" s="58"/>
      <c r="R604" s="58"/>
      <c r="S604" s="58"/>
      <c r="T604" s="58"/>
      <c r="U604" s="58"/>
      <c r="V604" s="58"/>
      <c r="W604" s="58"/>
      <c r="X604" s="58"/>
      <c r="Y604" s="58"/>
      <c r="Z604" s="58"/>
    </row>
    <row r="605" spans="1:26" ht="15.75" customHeight="1" x14ac:dyDescent="0.2">
      <c r="A605" s="58"/>
      <c r="B605" s="2"/>
      <c r="C605" s="3"/>
      <c r="D605" s="4"/>
      <c r="E605" s="58"/>
      <c r="F605" s="58"/>
      <c r="G605" s="58"/>
      <c r="H605" s="58"/>
      <c r="I605" s="58"/>
      <c r="J605" s="58"/>
      <c r="K605" s="58"/>
      <c r="L605" s="58"/>
      <c r="M605" s="58"/>
      <c r="N605" s="58"/>
      <c r="O605" s="58"/>
      <c r="P605" s="58"/>
      <c r="Q605" s="58"/>
      <c r="R605" s="58"/>
      <c r="S605" s="58"/>
      <c r="T605" s="58"/>
      <c r="U605" s="58"/>
      <c r="V605" s="58"/>
      <c r="W605" s="58"/>
      <c r="X605" s="58"/>
      <c r="Y605" s="58"/>
      <c r="Z605" s="58"/>
    </row>
    <row r="606" spans="1:26" ht="15.75" customHeight="1" x14ac:dyDescent="0.2">
      <c r="A606" s="58"/>
      <c r="B606" s="2"/>
      <c r="C606" s="3"/>
      <c r="D606" s="4"/>
      <c r="E606" s="58"/>
      <c r="F606" s="58"/>
      <c r="G606" s="58"/>
      <c r="H606" s="58"/>
      <c r="I606" s="58"/>
      <c r="J606" s="58"/>
      <c r="K606" s="58"/>
      <c r="L606" s="58"/>
      <c r="M606" s="58"/>
      <c r="N606" s="58"/>
      <c r="O606" s="58"/>
      <c r="P606" s="58"/>
      <c r="Q606" s="58"/>
      <c r="R606" s="58"/>
      <c r="S606" s="58"/>
      <c r="T606" s="58"/>
      <c r="U606" s="58"/>
      <c r="V606" s="58"/>
      <c r="W606" s="58"/>
      <c r="X606" s="58"/>
      <c r="Y606" s="58"/>
      <c r="Z606" s="58"/>
    </row>
    <row r="607" spans="1:26" ht="15.75" customHeight="1" x14ac:dyDescent="0.2">
      <c r="A607" s="58"/>
      <c r="B607" s="2"/>
      <c r="C607" s="3"/>
      <c r="D607" s="4"/>
      <c r="E607" s="58"/>
      <c r="F607" s="58"/>
      <c r="G607" s="58"/>
      <c r="H607" s="58"/>
      <c r="I607" s="58"/>
      <c r="J607" s="58"/>
      <c r="K607" s="58"/>
      <c r="L607" s="58"/>
      <c r="M607" s="58"/>
      <c r="N607" s="58"/>
      <c r="O607" s="58"/>
      <c r="P607" s="58"/>
      <c r="Q607" s="58"/>
      <c r="R607" s="58"/>
      <c r="S607" s="58"/>
      <c r="T607" s="58"/>
      <c r="U607" s="58"/>
      <c r="V607" s="58"/>
      <c r="W607" s="58"/>
      <c r="X607" s="58"/>
      <c r="Y607" s="58"/>
      <c r="Z607" s="58"/>
    </row>
    <row r="608" spans="1:26" ht="15.75" customHeight="1" x14ac:dyDescent="0.2">
      <c r="A608" s="58"/>
      <c r="B608" s="2"/>
      <c r="C608" s="3"/>
      <c r="D608" s="4"/>
      <c r="E608" s="58"/>
      <c r="F608" s="58"/>
      <c r="G608" s="58"/>
      <c r="H608" s="58"/>
      <c r="I608" s="58"/>
      <c r="J608" s="58"/>
      <c r="K608" s="58"/>
      <c r="L608" s="58"/>
      <c r="M608" s="58"/>
      <c r="N608" s="58"/>
      <c r="O608" s="58"/>
      <c r="P608" s="58"/>
      <c r="Q608" s="58"/>
      <c r="R608" s="58"/>
      <c r="S608" s="58"/>
      <c r="T608" s="58"/>
      <c r="U608" s="58"/>
      <c r="V608" s="58"/>
      <c r="W608" s="58"/>
      <c r="X608" s="58"/>
      <c r="Y608" s="58"/>
      <c r="Z608" s="58"/>
    </row>
    <row r="609" spans="1:26" ht="15.75" customHeight="1" x14ac:dyDescent="0.2">
      <c r="A609" s="58"/>
      <c r="B609" s="2"/>
      <c r="C609" s="3"/>
      <c r="D609" s="4"/>
      <c r="E609" s="58"/>
      <c r="F609" s="58"/>
      <c r="G609" s="58"/>
      <c r="H609" s="58"/>
      <c r="I609" s="58"/>
      <c r="J609" s="58"/>
      <c r="K609" s="58"/>
      <c r="L609" s="58"/>
      <c r="M609" s="58"/>
      <c r="N609" s="58"/>
      <c r="O609" s="58"/>
      <c r="P609" s="58"/>
      <c r="Q609" s="58"/>
      <c r="R609" s="58"/>
      <c r="S609" s="58"/>
      <c r="T609" s="58"/>
      <c r="U609" s="58"/>
      <c r="V609" s="58"/>
      <c r="W609" s="58"/>
      <c r="X609" s="58"/>
      <c r="Y609" s="58"/>
      <c r="Z609" s="58"/>
    </row>
    <row r="610" spans="1:26" ht="15.75" customHeight="1" x14ac:dyDescent="0.2">
      <c r="A610" s="58"/>
      <c r="B610" s="2"/>
      <c r="C610" s="3"/>
      <c r="D610" s="4"/>
      <c r="E610" s="58"/>
      <c r="F610" s="58"/>
      <c r="G610" s="58"/>
      <c r="H610" s="58"/>
      <c r="I610" s="58"/>
      <c r="J610" s="58"/>
      <c r="K610" s="58"/>
      <c r="L610" s="58"/>
      <c r="M610" s="58"/>
      <c r="N610" s="58"/>
      <c r="O610" s="58"/>
      <c r="P610" s="58"/>
      <c r="Q610" s="58"/>
      <c r="R610" s="58"/>
      <c r="S610" s="58"/>
      <c r="T610" s="58"/>
      <c r="U610" s="58"/>
      <c r="V610" s="58"/>
      <c r="W610" s="58"/>
      <c r="X610" s="58"/>
      <c r="Y610" s="58"/>
      <c r="Z610" s="58"/>
    </row>
    <row r="611" spans="1:26" ht="15.75" customHeight="1" x14ac:dyDescent="0.2">
      <c r="A611" s="58"/>
      <c r="B611" s="2"/>
      <c r="C611" s="3"/>
      <c r="D611" s="4"/>
      <c r="E611" s="58"/>
      <c r="F611" s="58"/>
      <c r="G611" s="58"/>
      <c r="H611" s="58"/>
      <c r="I611" s="58"/>
      <c r="J611" s="58"/>
      <c r="K611" s="58"/>
      <c r="L611" s="58"/>
      <c r="M611" s="58"/>
      <c r="N611" s="58"/>
      <c r="O611" s="58"/>
      <c r="P611" s="58"/>
      <c r="Q611" s="58"/>
      <c r="R611" s="58"/>
      <c r="S611" s="58"/>
      <c r="T611" s="58"/>
      <c r="U611" s="58"/>
      <c r="V611" s="58"/>
      <c r="W611" s="58"/>
      <c r="X611" s="58"/>
      <c r="Y611" s="58"/>
      <c r="Z611" s="58"/>
    </row>
    <row r="612" spans="1:26" ht="15.75" customHeight="1" x14ac:dyDescent="0.2">
      <c r="A612" s="58"/>
      <c r="B612" s="2"/>
      <c r="C612" s="3"/>
      <c r="D612" s="4"/>
      <c r="E612" s="58"/>
      <c r="F612" s="58"/>
      <c r="G612" s="58"/>
      <c r="H612" s="58"/>
      <c r="I612" s="58"/>
      <c r="J612" s="58"/>
      <c r="K612" s="58"/>
      <c r="L612" s="58"/>
      <c r="M612" s="58"/>
      <c r="N612" s="58"/>
      <c r="O612" s="58"/>
      <c r="P612" s="58"/>
      <c r="Q612" s="58"/>
      <c r="R612" s="58"/>
      <c r="S612" s="58"/>
      <c r="T612" s="58"/>
      <c r="U612" s="58"/>
      <c r="V612" s="58"/>
      <c r="W612" s="58"/>
      <c r="X612" s="58"/>
      <c r="Y612" s="58"/>
      <c r="Z612" s="58"/>
    </row>
    <row r="613" spans="1:26" ht="15.75" customHeight="1" x14ac:dyDescent="0.2">
      <c r="A613" s="58"/>
      <c r="B613" s="2"/>
      <c r="C613" s="3"/>
      <c r="D613" s="4"/>
      <c r="E613" s="58"/>
      <c r="F613" s="58"/>
      <c r="G613" s="58"/>
      <c r="H613" s="58"/>
      <c r="I613" s="58"/>
      <c r="J613" s="58"/>
      <c r="K613" s="58"/>
      <c r="L613" s="58"/>
      <c r="M613" s="58"/>
      <c r="N613" s="58"/>
      <c r="O613" s="58"/>
      <c r="P613" s="58"/>
      <c r="Q613" s="58"/>
      <c r="R613" s="58"/>
      <c r="S613" s="58"/>
      <c r="T613" s="58"/>
      <c r="U613" s="58"/>
      <c r="V613" s="58"/>
      <c r="W613" s="58"/>
      <c r="X613" s="58"/>
      <c r="Y613" s="58"/>
      <c r="Z613" s="58"/>
    </row>
    <row r="614" spans="1:26" ht="15.75" customHeight="1" x14ac:dyDescent="0.2">
      <c r="A614" s="58"/>
      <c r="B614" s="2"/>
      <c r="C614" s="3"/>
      <c r="D614" s="4"/>
      <c r="E614" s="58"/>
      <c r="F614" s="58"/>
      <c r="G614" s="58"/>
      <c r="H614" s="58"/>
      <c r="I614" s="58"/>
      <c r="J614" s="58"/>
      <c r="K614" s="58"/>
      <c r="L614" s="58"/>
      <c r="M614" s="58"/>
      <c r="N614" s="58"/>
      <c r="O614" s="58"/>
      <c r="P614" s="58"/>
      <c r="Q614" s="58"/>
      <c r="R614" s="58"/>
      <c r="S614" s="58"/>
      <c r="T614" s="58"/>
      <c r="U614" s="58"/>
      <c r="V614" s="58"/>
      <c r="W614" s="58"/>
      <c r="X614" s="58"/>
      <c r="Y614" s="58"/>
      <c r="Z614" s="58"/>
    </row>
    <row r="615" spans="1:26" ht="15.75" customHeight="1" x14ac:dyDescent="0.2">
      <c r="A615" s="58"/>
      <c r="B615" s="2"/>
      <c r="C615" s="3"/>
      <c r="D615" s="4"/>
      <c r="E615" s="58"/>
      <c r="F615" s="58"/>
      <c r="G615" s="58"/>
      <c r="H615" s="58"/>
      <c r="I615" s="58"/>
      <c r="J615" s="58"/>
      <c r="K615" s="58"/>
      <c r="L615" s="58"/>
      <c r="M615" s="58"/>
      <c r="N615" s="58"/>
      <c r="O615" s="58"/>
      <c r="P615" s="58"/>
      <c r="Q615" s="58"/>
      <c r="R615" s="58"/>
      <c r="S615" s="58"/>
      <c r="T615" s="58"/>
      <c r="U615" s="58"/>
      <c r="V615" s="58"/>
      <c r="W615" s="58"/>
      <c r="X615" s="58"/>
      <c r="Y615" s="58"/>
      <c r="Z615" s="58"/>
    </row>
    <row r="616" spans="1:26" ht="15.75" customHeight="1" x14ac:dyDescent="0.2">
      <c r="A616" s="58"/>
      <c r="B616" s="2"/>
      <c r="C616" s="3"/>
      <c r="D616" s="4"/>
      <c r="E616" s="58"/>
      <c r="F616" s="58"/>
      <c r="G616" s="58"/>
      <c r="H616" s="58"/>
      <c r="I616" s="58"/>
      <c r="J616" s="58"/>
      <c r="K616" s="58"/>
      <c r="L616" s="58"/>
      <c r="M616" s="58"/>
      <c r="N616" s="58"/>
      <c r="O616" s="58"/>
      <c r="P616" s="58"/>
      <c r="Q616" s="58"/>
      <c r="R616" s="58"/>
      <c r="S616" s="58"/>
      <c r="T616" s="58"/>
      <c r="U616" s="58"/>
      <c r="V616" s="58"/>
      <c r="W616" s="58"/>
      <c r="X616" s="58"/>
      <c r="Y616" s="58"/>
      <c r="Z616" s="58"/>
    </row>
    <row r="617" spans="1:26" ht="15.75" customHeight="1" x14ac:dyDescent="0.2">
      <c r="A617" s="58"/>
      <c r="B617" s="2"/>
      <c r="C617" s="3"/>
      <c r="D617" s="4"/>
      <c r="E617" s="58"/>
      <c r="F617" s="58"/>
      <c r="G617" s="58"/>
      <c r="H617" s="58"/>
      <c r="I617" s="58"/>
      <c r="J617" s="58"/>
      <c r="K617" s="58"/>
      <c r="L617" s="58"/>
      <c r="M617" s="58"/>
      <c r="N617" s="58"/>
      <c r="O617" s="58"/>
      <c r="P617" s="58"/>
      <c r="Q617" s="58"/>
      <c r="R617" s="58"/>
      <c r="S617" s="58"/>
      <c r="T617" s="58"/>
      <c r="U617" s="58"/>
      <c r="V617" s="58"/>
      <c r="W617" s="58"/>
      <c r="X617" s="58"/>
      <c r="Y617" s="58"/>
      <c r="Z617" s="58"/>
    </row>
    <row r="618" spans="1:26" ht="15.75" customHeight="1" x14ac:dyDescent="0.2">
      <c r="A618" s="58"/>
      <c r="B618" s="2"/>
      <c r="C618" s="3"/>
      <c r="D618" s="4"/>
      <c r="E618" s="58"/>
      <c r="F618" s="58"/>
      <c r="G618" s="58"/>
      <c r="H618" s="58"/>
      <c r="I618" s="58"/>
      <c r="J618" s="58"/>
      <c r="K618" s="58"/>
      <c r="L618" s="58"/>
      <c r="M618" s="58"/>
      <c r="N618" s="58"/>
      <c r="O618" s="58"/>
      <c r="P618" s="58"/>
      <c r="Q618" s="58"/>
      <c r="R618" s="58"/>
      <c r="S618" s="58"/>
      <c r="T618" s="58"/>
      <c r="U618" s="58"/>
      <c r="V618" s="58"/>
      <c r="W618" s="58"/>
      <c r="X618" s="58"/>
      <c r="Y618" s="58"/>
      <c r="Z618" s="58"/>
    </row>
    <row r="619" spans="1:26" ht="15.75" customHeight="1" x14ac:dyDescent="0.2">
      <c r="A619" s="58"/>
      <c r="B619" s="2"/>
      <c r="C619" s="3"/>
      <c r="D619" s="4"/>
      <c r="E619" s="58"/>
      <c r="F619" s="58"/>
      <c r="G619" s="58"/>
      <c r="H619" s="58"/>
      <c r="I619" s="58"/>
      <c r="J619" s="58"/>
      <c r="K619" s="58"/>
      <c r="L619" s="58"/>
      <c r="M619" s="58"/>
      <c r="N619" s="58"/>
      <c r="O619" s="58"/>
      <c r="P619" s="58"/>
      <c r="Q619" s="58"/>
      <c r="R619" s="58"/>
      <c r="S619" s="58"/>
      <c r="T619" s="58"/>
      <c r="U619" s="58"/>
      <c r="V619" s="58"/>
      <c r="W619" s="58"/>
      <c r="X619" s="58"/>
      <c r="Y619" s="58"/>
      <c r="Z619" s="58"/>
    </row>
    <row r="620" spans="1:26" ht="15.75" customHeight="1" x14ac:dyDescent="0.2">
      <c r="A620" s="58"/>
      <c r="B620" s="2"/>
      <c r="C620" s="3"/>
      <c r="D620" s="4"/>
      <c r="E620" s="58"/>
      <c r="F620" s="58"/>
      <c r="G620" s="58"/>
      <c r="H620" s="58"/>
      <c r="I620" s="58"/>
      <c r="J620" s="58"/>
      <c r="K620" s="58"/>
      <c r="L620" s="58"/>
      <c r="M620" s="58"/>
      <c r="N620" s="58"/>
      <c r="O620" s="58"/>
      <c r="P620" s="58"/>
      <c r="Q620" s="58"/>
      <c r="R620" s="58"/>
      <c r="S620" s="58"/>
      <c r="T620" s="58"/>
      <c r="U620" s="58"/>
      <c r="V620" s="58"/>
      <c r="W620" s="58"/>
      <c r="X620" s="58"/>
      <c r="Y620" s="58"/>
      <c r="Z620" s="58"/>
    </row>
    <row r="621" spans="1:26" ht="15.75" customHeight="1" x14ac:dyDescent="0.2">
      <c r="A621" s="58"/>
      <c r="B621" s="2"/>
      <c r="C621" s="3"/>
      <c r="D621" s="4"/>
      <c r="E621" s="58"/>
      <c r="F621" s="58"/>
      <c r="G621" s="58"/>
      <c r="H621" s="58"/>
      <c r="I621" s="58"/>
      <c r="J621" s="58"/>
      <c r="K621" s="58"/>
      <c r="L621" s="58"/>
      <c r="M621" s="58"/>
      <c r="N621" s="58"/>
      <c r="O621" s="58"/>
      <c r="P621" s="58"/>
      <c r="Q621" s="58"/>
      <c r="R621" s="58"/>
      <c r="S621" s="58"/>
      <c r="T621" s="58"/>
      <c r="U621" s="58"/>
      <c r="V621" s="58"/>
      <c r="W621" s="58"/>
      <c r="X621" s="58"/>
      <c r="Y621" s="58"/>
      <c r="Z621" s="58"/>
    </row>
    <row r="622" spans="1:26" ht="15.75" customHeight="1" x14ac:dyDescent="0.2">
      <c r="A622" s="58"/>
      <c r="B622" s="2"/>
      <c r="C622" s="3"/>
      <c r="D622" s="4"/>
      <c r="E622" s="58"/>
      <c r="F622" s="58"/>
      <c r="G622" s="58"/>
      <c r="H622" s="58"/>
      <c r="I622" s="58"/>
      <c r="J622" s="58"/>
      <c r="K622" s="58"/>
      <c r="L622" s="58"/>
      <c r="M622" s="58"/>
      <c r="N622" s="58"/>
      <c r="O622" s="58"/>
      <c r="P622" s="58"/>
      <c r="Q622" s="58"/>
      <c r="R622" s="58"/>
      <c r="S622" s="58"/>
      <c r="T622" s="58"/>
      <c r="U622" s="58"/>
      <c r="V622" s="58"/>
      <c r="W622" s="58"/>
      <c r="X622" s="58"/>
      <c r="Y622" s="58"/>
      <c r="Z622" s="58"/>
    </row>
    <row r="623" spans="1:26" ht="15.75" customHeight="1" x14ac:dyDescent="0.2">
      <c r="A623" s="58"/>
      <c r="B623" s="2"/>
      <c r="C623" s="3"/>
      <c r="D623" s="4"/>
      <c r="E623" s="58"/>
      <c r="F623" s="58"/>
      <c r="G623" s="58"/>
      <c r="H623" s="58"/>
      <c r="I623" s="58"/>
      <c r="J623" s="58"/>
      <c r="K623" s="58"/>
      <c r="L623" s="58"/>
      <c r="M623" s="58"/>
      <c r="N623" s="58"/>
      <c r="O623" s="58"/>
      <c r="P623" s="58"/>
      <c r="Q623" s="58"/>
      <c r="R623" s="58"/>
      <c r="S623" s="58"/>
      <c r="T623" s="58"/>
      <c r="U623" s="58"/>
      <c r="V623" s="58"/>
      <c r="W623" s="58"/>
      <c r="X623" s="58"/>
      <c r="Y623" s="58"/>
      <c r="Z623" s="58"/>
    </row>
    <row r="624" spans="1:26" ht="15.75" customHeight="1" x14ac:dyDescent="0.2">
      <c r="A624" s="58"/>
      <c r="B624" s="2"/>
      <c r="C624" s="3"/>
      <c r="D624" s="4"/>
      <c r="E624" s="58"/>
      <c r="F624" s="58"/>
      <c r="G624" s="58"/>
      <c r="H624" s="58"/>
      <c r="I624" s="58"/>
      <c r="J624" s="58"/>
      <c r="K624" s="58"/>
      <c r="L624" s="58"/>
      <c r="M624" s="58"/>
      <c r="N624" s="58"/>
      <c r="O624" s="58"/>
      <c r="P624" s="58"/>
      <c r="Q624" s="58"/>
      <c r="R624" s="58"/>
      <c r="S624" s="58"/>
      <c r="T624" s="58"/>
      <c r="U624" s="58"/>
      <c r="V624" s="58"/>
      <c r="W624" s="58"/>
      <c r="X624" s="58"/>
      <c r="Y624" s="58"/>
      <c r="Z624" s="58"/>
    </row>
    <row r="625" spans="1:26" ht="15.75" customHeight="1" x14ac:dyDescent="0.2">
      <c r="A625" s="58"/>
      <c r="B625" s="2"/>
      <c r="C625" s="3"/>
      <c r="D625" s="4"/>
      <c r="E625" s="58"/>
      <c r="F625" s="58"/>
      <c r="G625" s="58"/>
      <c r="H625" s="58"/>
      <c r="I625" s="58"/>
      <c r="J625" s="58"/>
      <c r="K625" s="58"/>
      <c r="L625" s="58"/>
      <c r="M625" s="58"/>
      <c r="N625" s="58"/>
      <c r="O625" s="58"/>
      <c r="P625" s="58"/>
      <c r="Q625" s="58"/>
      <c r="R625" s="58"/>
      <c r="S625" s="58"/>
      <c r="T625" s="58"/>
      <c r="U625" s="58"/>
      <c r="V625" s="58"/>
      <c r="W625" s="58"/>
      <c r="X625" s="58"/>
      <c r="Y625" s="58"/>
      <c r="Z625" s="58"/>
    </row>
    <row r="626" spans="1:26" ht="15.75" customHeight="1" x14ac:dyDescent="0.2">
      <c r="A626" s="58"/>
      <c r="B626" s="2"/>
      <c r="C626" s="3"/>
      <c r="D626" s="4"/>
      <c r="E626" s="58"/>
      <c r="F626" s="58"/>
      <c r="G626" s="58"/>
      <c r="H626" s="58"/>
      <c r="I626" s="58"/>
      <c r="J626" s="58"/>
      <c r="K626" s="58"/>
      <c r="L626" s="58"/>
      <c r="M626" s="58"/>
      <c r="N626" s="58"/>
      <c r="O626" s="58"/>
      <c r="P626" s="58"/>
      <c r="Q626" s="58"/>
      <c r="R626" s="58"/>
      <c r="S626" s="58"/>
      <c r="T626" s="58"/>
      <c r="U626" s="58"/>
      <c r="V626" s="58"/>
      <c r="W626" s="58"/>
      <c r="X626" s="58"/>
      <c r="Y626" s="58"/>
      <c r="Z626" s="58"/>
    </row>
    <row r="627" spans="1:26" ht="15.75" customHeight="1" x14ac:dyDescent="0.2">
      <c r="A627" s="58"/>
      <c r="B627" s="2"/>
      <c r="C627" s="3"/>
      <c r="D627" s="4"/>
      <c r="E627" s="58"/>
      <c r="F627" s="58"/>
      <c r="G627" s="58"/>
      <c r="H627" s="58"/>
      <c r="I627" s="58"/>
      <c r="J627" s="58"/>
      <c r="K627" s="58"/>
      <c r="L627" s="58"/>
      <c r="M627" s="58"/>
      <c r="N627" s="58"/>
      <c r="O627" s="58"/>
      <c r="P627" s="58"/>
      <c r="Q627" s="58"/>
      <c r="R627" s="58"/>
      <c r="S627" s="58"/>
      <c r="T627" s="58"/>
      <c r="U627" s="58"/>
      <c r="V627" s="58"/>
      <c r="W627" s="58"/>
      <c r="X627" s="58"/>
      <c r="Y627" s="58"/>
      <c r="Z627" s="58"/>
    </row>
    <row r="628" spans="1:26" ht="15.75" customHeight="1" x14ac:dyDescent="0.2">
      <c r="A628" s="58"/>
      <c r="B628" s="2"/>
      <c r="C628" s="3"/>
      <c r="D628" s="4"/>
      <c r="E628" s="58"/>
      <c r="F628" s="58"/>
      <c r="G628" s="58"/>
      <c r="H628" s="58"/>
      <c r="I628" s="58"/>
      <c r="J628" s="58"/>
      <c r="K628" s="58"/>
      <c r="L628" s="58"/>
      <c r="M628" s="58"/>
      <c r="N628" s="58"/>
      <c r="O628" s="58"/>
      <c r="P628" s="58"/>
      <c r="Q628" s="58"/>
      <c r="R628" s="58"/>
      <c r="S628" s="58"/>
      <c r="T628" s="58"/>
      <c r="U628" s="58"/>
      <c r="V628" s="58"/>
      <c r="W628" s="58"/>
      <c r="X628" s="58"/>
      <c r="Y628" s="58"/>
      <c r="Z628" s="58"/>
    </row>
    <row r="629" spans="1:26" ht="15.75" customHeight="1" x14ac:dyDescent="0.2">
      <c r="A629" s="58"/>
      <c r="B629" s="2"/>
      <c r="C629" s="3"/>
      <c r="D629" s="4"/>
      <c r="E629" s="58"/>
      <c r="F629" s="58"/>
      <c r="G629" s="58"/>
      <c r="H629" s="58"/>
      <c r="I629" s="58"/>
      <c r="J629" s="58"/>
      <c r="K629" s="58"/>
      <c r="L629" s="58"/>
      <c r="M629" s="58"/>
      <c r="N629" s="58"/>
      <c r="O629" s="58"/>
      <c r="P629" s="58"/>
      <c r="Q629" s="58"/>
      <c r="R629" s="58"/>
      <c r="S629" s="58"/>
      <c r="T629" s="58"/>
      <c r="U629" s="58"/>
      <c r="V629" s="58"/>
      <c r="W629" s="58"/>
      <c r="X629" s="58"/>
      <c r="Y629" s="58"/>
      <c r="Z629" s="58"/>
    </row>
    <row r="630" spans="1:26" ht="15.75" customHeight="1" x14ac:dyDescent="0.2">
      <c r="A630" s="58"/>
      <c r="B630" s="2"/>
      <c r="C630" s="3"/>
      <c r="D630" s="4"/>
      <c r="E630" s="58"/>
      <c r="F630" s="58"/>
      <c r="G630" s="58"/>
      <c r="H630" s="58"/>
      <c r="I630" s="58"/>
      <c r="J630" s="58"/>
      <c r="K630" s="58"/>
      <c r="L630" s="58"/>
      <c r="M630" s="58"/>
      <c r="N630" s="58"/>
      <c r="O630" s="58"/>
      <c r="P630" s="58"/>
      <c r="Q630" s="58"/>
      <c r="R630" s="58"/>
      <c r="S630" s="58"/>
      <c r="T630" s="58"/>
      <c r="U630" s="58"/>
      <c r="V630" s="58"/>
      <c r="W630" s="58"/>
      <c r="X630" s="58"/>
      <c r="Y630" s="58"/>
      <c r="Z630" s="58"/>
    </row>
    <row r="631" spans="1:26" ht="15.75" customHeight="1" x14ac:dyDescent="0.2">
      <c r="A631" s="58"/>
      <c r="B631" s="2"/>
      <c r="C631" s="3"/>
      <c r="D631" s="4"/>
      <c r="E631" s="58"/>
      <c r="F631" s="58"/>
      <c r="G631" s="58"/>
      <c r="H631" s="58"/>
      <c r="I631" s="58"/>
      <c r="J631" s="58"/>
      <c r="K631" s="58"/>
      <c r="L631" s="58"/>
      <c r="M631" s="58"/>
      <c r="N631" s="58"/>
      <c r="O631" s="58"/>
      <c r="P631" s="58"/>
      <c r="Q631" s="58"/>
      <c r="R631" s="58"/>
      <c r="S631" s="58"/>
      <c r="T631" s="58"/>
      <c r="U631" s="58"/>
      <c r="V631" s="58"/>
      <c r="W631" s="58"/>
      <c r="X631" s="58"/>
      <c r="Y631" s="58"/>
      <c r="Z631" s="58"/>
    </row>
    <row r="632" spans="1:26" ht="15.75" customHeight="1" x14ac:dyDescent="0.2">
      <c r="A632" s="58"/>
      <c r="B632" s="2"/>
      <c r="C632" s="3"/>
      <c r="D632" s="4"/>
      <c r="E632" s="58"/>
      <c r="F632" s="58"/>
      <c r="G632" s="58"/>
      <c r="H632" s="58"/>
      <c r="I632" s="58"/>
      <c r="J632" s="58"/>
      <c r="K632" s="58"/>
      <c r="L632" s="58"/>
      <c r="M632" s="58"/>
      <c r="N632" s="58"/>
      <c r="O632" s="58"/>
      <c r="P632" s="58"/>
      <c r="Q632" s="58"/>
      <c r="R632" s="58"/>
      <c r="S632" s="58"/>
      <c r="T632" s="58"/>
      <c r="U632" s="58"/>
      <c r="V632" s="58"/>
      <c r="W632" s="58"/>
      <c r="X632" s="58"/>
      <c r="Y632" s="58"/>
      <c r="Z632" s="58"/>
    </row>
    <row r="633" spans="1:26" ht="15.75" customHeight="1" x14ac:dyDescent="0.2">
      <c r="A633" s="58"/>
      <c r="B633" s="2"/>
      <c r="C633" s="3"/>
      <c r="D633" s="4"/>
      <c r="E633" s="58"/>
      <c r="F633" s="58"/>
      <c r="G633" s="58"/>
      <c r="H633" s="58"/>
      <c r="I633" s="58"/>
      <c r="J633" s="58"/>
      <c r="K633" s="58"/>
      <c r="L633" s="58"/>
      <c r="M633" s="58"/>
      <c r="N633" s="58"/>
      <c r="O633" s="58"/>
      <c r="P633" s="58"/>
      <c r="Q633" s="58"/>
      <c r="R633" s="58"/>
      <c r="S633" s="58"/>
      <c r="T633" s="58"/>
      <c r="U633" s="58"/>
      <c r="V633" s="58"/>
      <c r="W633" s="58"/>
      <c r="X633" s="58"/>
      <c r="Y633" s="58"/>
      <c r="Z633" s="58"/>
    </row>
    <row r="634" spans="1:26" ht="15.75" customHeight="1" x14ac:dyDescent="0.2">
      <c r="A634" s="58"/>
      <c r="B634" s="2"/>
      <c r="C634" s="3"/>
      <c r="D634" s="4"/>
      <c r="E634" s="58"/>
      <c r="F634" s="58"/>
      <c r="G634" s="58"/>
      <c r="H634" s="58"/>
      <c r="I634" s="58"/>
      <c r="J634" s="58"/>
      <c r="K634" s="58"/>
      <c r="L634" s="58"/>
      <c r="M634" s="58"/>
      <c r="N634" s="58"/>
      <c r="O634" s="58"/>
      <c r="P634" s="58"/>
      <c r="Q634" s="58"/>
      <c r="R634" s="58"/>
      <c r="S634" s="58"/>
      <c r="T634" s="58"/>
      <c r="U634" s="58"/>
      <c r="V634" s="58"/>
      <c r="W634" s="58"/>
      <c r="X634" s="58"/>
      <c r="Y634" s="58"/>
      <c r="Z634" s="58"/>
    </row>
    <row r="635" spans="1:26" ht="15.75" customHeight="1" x14ac:dyDescent="0.2">
      <c r="A635" s="58"/>
      <c r="B635" s="2"/>
      <c r="C635" s="3"/>
      <c r="D635" s="4"/>
      <c r="E635" s="58"/>
      <c r="F635" s="58"/>
      <c r="G635" s="58"/>
      <c r="H635" s="58"/>
      <c r="I635" s="58"/>
      <c r="J635" s="58"/>
      <c r="K635" s="58"/>
      <c r="L635" s="58"/>
      <c r="M635" s="58"/>
      <c r="N635" s="58"/>
      <c r="O635" s="58"/>
      <c r="P635" s="58"/>
      <c r="Q635" s="58"/>
      <c r="R635" s="58"/>
      <c r="S635" s="58"/>
      <c r="T635" s="58"/>
      <c r="U635" s="58"/>
      <c r="V635" s="58"/>
      <c r="W635" s="58"/>
      <c r="X635" s="58"/>
      <c r="Y635" s="58"/>
      <c r="Z635" s="58"/>
    </row>
    <row r="636" spans="1:26" ht="15.75" customHeight="1" x14ac:dyDescent="0.2">
      <c r="A636" s="58"/>
      <c r="B636" s="2"/>
      <c r="C636" s="3"/>
      <c r="D636" s="4"/>
      <c r="E636" s="58"/>
      <c r="F636" s="58"/>
      <c r="G636" s="58"/>
      <c r="H636" s="58"/>
      <c r="I636" s="58"/>
      <c r="J636" s="58"/>
      <c r="K636" s="58"/>
      <c r="L636" s="58"/>
      <c r="M636" s="58"/>
      <c r="N636" s="58"/>
      <c r="O636" s="58"/>
      <c r="P636" s="58"/>
      <c r="Q636" s="58"/>
      <c r="R636" s="58"/>
      <c r="S636" s="58"/>
      <c r="T636" s="58"/>
      <c r="U636" s="58"/>
      <c r="V636" s="58"/>
      <c r="W636" s="58"/>
      <c r="X636" s="58"/>
      <c r="Y636" s="58"/>
      <c r="Z636" s="58"/>
    </row>
    <row r="637" spans="1:26" ht="15.75" customHeight="1" x14ac:dyDescent="0.2">
      <c r="A637" s="58"/>
      <c r="B637" s="2"/>
      <c r="C637" s="3"/>
      <c r="D637" s="4"/>
      <c r="E637" s="58"/>
      <c r="F637" s="58"/>
      <c r="G637" s="58"/>
      <c r="H637" s="58"/>
      <c r="I637" s="58"/>
      <c r="J637" s="58"/>
      <c r="K637" s="58"/>
      <c r="L637" s="58"/>
      <c r="M637" s="58"/>
      <c r="N637" s="58"/>
      <c r="O637" s="58"/>
      <c r="P637" s="58"/>
      <c r="Q637" s="58"/>
      <c r="R637" s="58"/>
      <c r="S637" s="58"/>
      <c r="T637" s="58"/>
      <c r="U637" s="58"/>
      <c r="V637" s="58"/>
      <c r="W637" s="58"/>
      <c r="X637" s="58"/>
      <c r="Y637" s="58"/>
      <c r="Z637" s="58"/>
    </row>
    <row r="638" spans="1:26" ht="15.75" customHeight="1" x14ac:dyDescent="0.2">
      <c r="A638" s="58"/>
      <c r="B638" s="2"/>
      <c r="C638" s="3"/>
      <c r="D638" s="4"/>
      <c r="E638" s="58"/>
      <c r="F638" s="58"/>
      <c r="G638" s="58"/>
      <c r="H638" s="58"/>
      <c r="I638" s="58"/>
      <c r="J638" s="58"/>
      <c r="K638" s="58"/>
      <c r="L638" s="58"/>
      <c r="M638" s="58"/>
      <c r="N638" s="58"/>
      <c r="O638" s="58"/>
      <c r="P638" s="58"/>
      <c r="Q638" s="58"/>
      <c r="R638" s="58"/>
      <c r="S638" s="58"/>
      <c r="T638" s="58"/>
      <c r="U638" s="58"/>
      <c r="V638" s="58"/>
      <c r="W638" s="58"/>
      <c r="X638" s="58"/>
      <c r="Y638" s="58"/>
      <c r="Z638" s="58"/>
    </row>
    <row r="639" spans="1:26" ht="15.75" customHeight="1" x14ac:dyDescent="0.2">
      <c r="A639" s="58"/>
      <c r="B639" s="2"/>
      <c r="C639" s="3"/>
      <c r="D639" s="4"/>
      <c r="E639" s="58"/>
      <c r="F639" s="58"/>
      <c r="G639" s="58"/>
      <c r="H639" s="58"/>
      <c r="I639" s="58"/>
      <c r="J639" s="58"/>
      <c r="K639" s="58"/>
      <c r="L639" s="58"/>
      <c r="M639" s="58"/>
      <c r="N639" s="58"/>
      <c r="O639" s="58"/>
      <c r="P639" s="58"/>
      <c r="Q639" s="58"/>
      <c r="R639" s="58"/>
      <c r="S639" s="58"/>
      <c r="T639" s="58"/>
      <c r="U639" s="58"/>
      <c r="V639" s="58"/>
      <c r="W639" s="58"/>
      <c r="X639" s="58"/>
      <c r="Y639" s="58"/>
      <c r="Z639" s="58"/>
    </row>
    <row r="640" spans="1:26" ht="15.75" customHeight="1" x14ac:dyDescent="0.2">
      <c r="A640" s="58"/>
      <c r="B640" s="2"/>
      <c r="C640" s="3"/>
      <c r="D640" s="4"/>
      <c r="E640" s="58"/>
      <c r="F640" s="58"/>
      <c r="G640" s="58"/>
      <c r="H640" s="58"/>
      <c r="I640" s="58"/>
      <c r="J640" s="58"/>
      <c r="K640" s="58"/>
      <c r="L640" s="58"/>
      <c r="M640" s="58"/>
      <c r="N640" s="58"/>
      <c r="O640" s="58"/>
      <c r="P640" s="58"/>
      <c r="Q640" s="58"/>
      <c r="R640" s="58"/>
      <c r="S640" s="58"/>
      <c r="T640" s="58"/>
      <c r="U640" s="58"/>
      <c r="V640" s="58"/>
      <c r="W640" s="58"/>
      <c r="X640" s="58"/>
      <c r="Y640" s="58"/>
      <c r="Z640" s="58"/>
    </row>
    <row r="641" spans="1:26" ht="15.75" customHeight="1" x14ac:dyDescent="0.2">
      <c r="A641" s="58"/>
      <c r="B641" s="2"/>
      <c r="C641" s="3"/>
      <c r="D641" s="4"/>
      <c r="E641" s="58"/>
      <c r="F641" s="58"/>
      <c r="G641" s="58"/>
      <c r="H641" s="58"/>
      <c r="I641" s="58"/>
      <c r="J641" s="58"/>
      <c r="K641" s="58"/>
      <c r="L641" s="58"/>
      <c r="M641" s="58"/>
      <c r="N641" s="58"/>
      <c r="O641" s="58"/>
      <c r="P641" s="58"/>
      <c r="Q641" s="58"/>
      <c r="R641" s="58"/>
      <c r="S641" s="58"/>
      <c r="T641" s="58"/>
      <c r="U641" s="58"/>
      <c r="V641" s="58"/>
      <c r="W641" s="58"/>
      <c r="X641" s="58"/>
      <c r="Y641" s="58"/>
      <c r="Z641" s="58"/>
    </row>
    <row r="642" spans="1:26" ht="15.75" customHeight="1" x14ac:dyDescent="0.2">
      <c r="A642" s="58"/>
      <c r="B642" s="2"/>
      <c r="C642" s="3"/>
      <c r="D642" s="4"/>
      <c r="E642" s="58"/>
      <c r="F642" s="58"/>
      <c r="G642" s="58"/>
      <c r="H642" s="58"/>
      <c r="I642" s="58"/>
      <c r="J642" s="58"/>
      <c r="K642" s="58"/>
      <c r="L642" s="58"/>
      <c r="M642" s="58"/>
      <c r="N642" s="58"/>
      <c r="O642" s="58"/>
      <c r="P642" s="58"/>
      <c r="Q642" s="58"/>
      <c r="R642" s="58"/>
      <c r="S642" s="58"/>
      <c r="T642" s="58"/>
      <c r="U642" s="58"/>
      <c r="V642" s="58"/>
      <c r="W642" s="58"/>
      <c r="X642" s="58"/>
      <c r="Y642" s="58"/>
      <c r="Z642" s="58"/>
    </row>
    <row r="643" spans="1:26" ht="15.75" customHeight="1" x14ac:dyDescent="0.2">
      <c r="A643" s="58"/>
      <c r="B643" s="2"/>
      <c r="C643" s="3"/>
      <c r="D643" s="4"/>
      <c r="E643" s="58"/>
      <c r="F643" s="58"/>
      <c r="G643" s="58"/>
      <c r="H643" s="58"/>
      <c r="I643" s="58"/>
      <c r="J643" s="58"/>
      <c r="K643" s="58"/>
      <c r="L643" s="58"/>
      <c r="M643" s="58"/>
      <c r="N643" s="58"/>
      <c r="O643" s="58"/>
      <c r="P643" s="58"/>
      <c r="Q643" s="58"/>
      <c r="R643" s="58"/>
      <c r="S643" s="58"/>
      <c r="T643" s="58"/>
      <c r="U643" s="58"/>
      <c r="V643" s="58"/>
      <c r="W643" s="58"/>
      <c r="X643" s="58"/>
      <c r="Y643" s="58"/>
      <c r="Z643" s="58"/>
    </row>
    <row r="644" spans="1:26" ht="15.75" customHeight="1" x14ac:dyDescent="0.2">
      <c r="A644" s="58"/>
      <c r="B644" s="2"/>
      <c r="C644" s="3"/>
      <c r="D644" s="4"/>
      <c r="E644" s="58"/>
      <c r="F644" s="58"/>
      <c r="G644" s="58"/>
      <c r="H644" s="58"/>
      <c r="I644" s="58"/>
      <c r="J644" s="58"/>
      <c r="K644" s="58"/>
      <c r="L644" s="58"/>
      <c r="M644" s="58"/>
      <c r="N644" s="58"/>
      <c r="O644" s="58"/>
      <c r="P644" s="58"/>
      <c r="Q644" s="58"/>
      <c r="R644" s="58"/>
      <c r="S644" s="58"/>
      <c r="T644" s="58"/>
      <c r="U644" s="58"/>
      <c r="V644" s="58"/>
      <c r="W644" s="58"/>
      <c r="X644" s="58"/>
      <c r="Y644" s="58"/>
      <c r="Z644" s="58"/>
    </row>
    <row r="645" spans="1:26" ht="15.75" customHeight="1" x14ac:dyDescent="0.2">
      <c r="A645" s="58"/>
      <c r="B645" s="2"/>
      <c r="C645" s="3"/>
      <c r="D645" s="4"/>
      <c r="E645" s="58"/>
      <c r="F645" s="58"/>
      <c r="G645" s="58"/>
      <c r="H645" s="58"/>
      <c r="I645" s="58"/>
      <c r="J645" s="58"/>
      <c r="K645" s="58"/>
      <c r="L645" s="58"/>
      <c r="M645" s="58"/>
      <c r="N645" s="58"/>
      <c r="O645" s="58"/>
      <c r="P645" s="58"/>
      <c r="Q645" s="58"/>
      <c r="R645" s="58"/>
      <c r="S645" s="58"/>
      <c r="T645" s="58"/>
      <c r="U645" s="58"/>
      <c r="V645" s="58"/>
      <c r="W645" s="58"/>
      <c r="X645" s="58"/>
      <c r="Y645" s="58"/>
      <c r="Z645" s="58"/>
    </row>
    <row r="646" spans="1:26" ht="15.75" customHeight="1" x14ac:dyDescent="0.2">
      <c r="A646" s="58"/>
      <c r="B646" s="2"/>
      <c r="C646" s="3"/>
      <c r="D646" s="4"/>
      <c r="E646" s="58"/>
      <c r="F646" s="58"/>
      <c r="G646" s="58"/>
      <c r="H646" s="58"/>
      <c r="I646" s="58"/>
      <c r="J646" s="58"/>
      <c r="K646" s="58"/>
      <c r="L646" s="58"/>
      <c r="M646" s="58"/>
      <c r="N646" s="58"/>
      <c r="O646" s="58"/>
      <c r="P646" s="58"/>
      <c r="Q646" s="58"/>
      <c r="R646" s="58"/>
      <c r="S646" s="58"/>
      <c r="T646" s="58"/>
      <c r="U646" s="58"/>
      <c r="V646" s="58"/>
      <c r="W646" s="58"/>
      <c r="X646" s="58"/>
      <c r="Y646" s="58"/>
      <c r="Z646" s="58"/>
    </row>
    <row r="647" spans="1:26" ht="15.75" customHeight="1" x14ac:dyDescent="0.2">
      <c r="A647" s="58"/>
      <c r="B647" s="2"/>
      <c r="C647" s="3"/>
      <c r="D647" s="4"/>
      <c r="E647" s="58"/>
      <c r="F647" s="58"/>
      <c r="G647" s="58"/>
      <c r="H647" s="58"/>
      <c r="I647" s="58"/>
      <c r="J647" s="58"/>
      <c r="K647" s="58"/>
      <c r="L647" s="58"/>
      <c r="M647" s="58"/>
      <c r="N647" s="58"/>
      <c r="O647" s="58"/>
      <c r="P647" s="58"/>
      <c r="Q647" s="58"/>
      <c r="R647" s="58"/>
      <c r="S647" s="58"/>
      <c r="T647" s="58"/>
      <c r="U647" s="58"/>
      <c r="V647" s="58"/>
      <c r="W647" s="58"/>
      <c r="X647" s="58"/>
      <c r="Y647" s="58"/>
      <c r="Z647" s="58"/>
    </row>
    <row r="648" spans="1:26" ht="15.75" customHeight="1" x14ac:dyDescent="0.2">
      <c r="A648" s="58"/>
      <c r="B648" s="2"/>
      <c r="C648" s="3"/>
      <c r="D648" s="4"/>
      <c r="E648" s="58"/>
      <c r="F648" s="58"/>
      <c r="G648" s="58"/>
      <c r="H648" s="58"/>
      <c r="I648" s="58"/>
      <c r="J648" s="58"/>
      <c r="K648" s="58"/>
      <c r="L648" s="58"/>
      <c r="M648" s="58"/>
      <c r="N648" s="58"/>
      <c r="O648" s="58"/>
      <c r="P648" s="58"/>
      <c r="Q648" s="58"/>
      <c r="R648" s="58"/>
      <c r="S648" s="58"/>
      <c r="T648" s="58"/>
      <c r="U648" s="58"/>
      <c r="V648" s="58"/>
      <c r="W648" s="58"/>
      <c r="X648" s="58"/>
      <c r="Y648" s="58"/>
      <c r="Z648" s="58"/>
    </row>
    <row r="649" spans="1:26" ht="15.75" customHeight="1" x14ac:dyDescent="0.2">
      <c r="A649" s="58"/>
      <c r="B649" s="2"/>
      <c r="C649" s="3"/>
      <c r="D649" s="4"/>
      <c r="E649" s="58"/>
      <c r="F649" s="58"/>
      <c r="G649" s="58"/>
      <c r="H649" s="58"/>
      <c r="I649" s="58"/>
      <c r="J649" s="58"/>
      <c r="K649" s="58"/>
      <c r="L649" s="58"/>
      <c r="M649" s="58"/>
      <c r="N649" s="58"/>
      <c r="O649" s="58"/>
      <c r="P649" s="58"/>
      <c r="Q649" s="58"/>
      <c r="R649" s="58"/>
      <c r="S649" s="58"/>
      <c r="T649" s="58"/>
      <c r="U649" s="58"/>
      <c r="V649" s="58"/>
      <c r="W649" s="58"/>
      <c r="X649" s="58"/>
      <c r="Y649" s="58"/>
      <c r="Z649" s="58"/>
    </row>
    <row r="650" spans="1:26" ht="15.75" customHeight="1" x14ac:dyDescent="0.2">
      <c r="A650" s="58"/>
      <c r="B650" s="2"/>
      <c r="C650" s="3"/>
      <c r="D650" s="4"/>
      <c r="E650" s="58"/>
      <c r="F650" s="58"/>
      <c r="G650" s="58"/>
      <c r="H650" s="58"/>
      <c r="I650" s="58"/>
      <c r="J650" s="58"/>
      <c r="K650" s="58"/>
      <c r="L650" s="58"/>
      <c r="M650" s="58"/>
      <c r="N650" s="58"/>
      <c r="O650" s="58"/>
      <c r="P650" s="58"/>
      <c r="Q650" s="58"/>
      <c r="R650" s="58"/>
      <c r="S650" s="58"/>
      <c r="T650" s="58"/>
      <c r="U650" s="58"/>
      <c r="V650" s="58"/>
      <c r="W650" s="58"/>
      <c r="X650" s="58"/>
      <c r="Y650" s="58"/>
      <c r="Z650" s="58"/>
    </row>
    <row r="651" spans="1:26" ht="15.75" customHeight="1" x14ac:dyDescent="0.2">
      <c r="A651" s="58"/>
      <c r="B651" s="2"/>
      <c r="C651" s="3"/>
      <c r="D651" s="4"/>
      <c r="E651" s="58"/>
      <c r="F651" s="58"/>
      <c r="G651" s="58"/>
      <c r="H651" s="58"/>
      <c r="I651" s="58"/>
      <c r="J651" s="58"/>
      <c r="K651" s="58"/>
      <c r="L651" s="58"/>
      <c r="M651" s="58"/>
      <c r="N651" s="58"/>
      <c r="O651" s="58"/>
      <c r="P651" s="58"/>
      <c r="Q651" s="58"/>
      <c r="R651" s="58"/>
      <c r="S651" s="58"/>
      <c r="T651" s="58"/>
      <c r="U651" s="58"/>
      <c r="V651" s="58"/>
      <c r="W651" s="58"/>
      <c r="X651" s="58"/>
      <c r="Y651" s="58"/>
      <c r="Z651" s="58"/>
    </row>
    <row r="652" spans="1:26" ht="15.75" customHeight="1" x14ac:dyDescent="0.2">
      <c r="A652" s="58"/>
      <c r="B652" s="2"/>
      <c r="C652" s="3"/>
      <c r="D652" s="4"/>
      <c r="E652" s="58"/>
      <c r="F652" s="58"/>
      <c r="G652" s="58"/>
      <c r="H652" s="58"/>
      <c r="I652" s="58"/>
      <c r="J652" s="58"/>
      <c r="K652" s="58"/>
      <c r="L652" s="58"/>
      <c r="M652" s="58"/>
      <c r="N652" s="58"/>
      <c r="O652" s="58"/>
      <c r="P652" s="58"/>
      <c r="Q652" s="58"/>
      <c r="R652" s="58"/>
      <c r="S652" s="58"/>
      <c r="T652" s="58"/>
      <c r="U652" s="58"/>
      <c r="V652" s="58"/>
      <c r="W652" s="58"/>
      <c r="X652" s="58"/>
      <c r="Y652" s="58"/>
      <c r="Z652" s="58"/>
    </row>
    <row r="653" spans="1:26" ht="15.75" customHeight="1" x14ac:dyDescent="0.2">
      <c r="A653" s="58"/>
      <c r="B653" s="2"/>
      <c r="C653" s="3"/>
      <c r="D653" s="4"/>
      <c r="E653" s="58"/>
      <c r="F653" s="58"/>
      <c r="G653" s="58"/>
      <c r="H653" s="58"/>
      <c r="I653" s="58"/>
      <c r="J653" s="58"/>
      <c r="K653" s="58"/>
      <c r="L653" s="58"/>
      <c r="M653" s="58"/>
      <c r="N653" s="58"/>
      <c r="O653" s="58"/>
      <c r="P653" s="58"/>
      <c r="Q653" s="58"/>
      <c r="R653" s="58"/>
      <c r="S653" s="58"/>
      <c r="T653" s="58"/>
      <c r="U653" s="58"/>
      <c r="V653" s="58"/>
      <c r="W653" s="58"/>
      <c r="X653" s="58"/>
      <c r="Y653" s="58"/>
      <c r="Z653" s="58"/>
    </row>
    <row r="654" spans="1:26" ht="15.75" customHeight="1" x14ac:dyDescent="0.2">
      <c r="A654" s="58"/>
      <c r="B654" s="2"/>
      <c r="C654" s="3"/>
      <c r="D654" s="4"/>
      <c r="E654" s="58"/>
      <c r="F654" s="58"/>
      <c r="G654" s="58"/>
      <c r="H654" s="58"/>
      <c r="I654" s="58"/>
      <c r="J654" s="58"/>
      <c r="K654" s="58"/>
      <c r="L654" s="58"/>
      <c r="M654" s="58"/>
      <c r="N654" s="58"/>
      <c r="O654" s="58"/>
      <c r="P654" s="58"/>
      <c r="Q654" s="58"/>
      <c r="R654" s="58"/>
      <c r="S654" s="58"/>
      <c r="T654" s="58"/>
      <c r="U654" s="58"/>
      <c r="V654" s="58"/>
      <c r="W654" s="58"/>
      <c r="X654" s="58"/>
      <c r="Y654" s="58"/>
      <c r="Z654" s="58"/>
    </row>
    <row r="655" spans="1:26" ht="15.75" customHeight="1" x14ac:dyDescent="0.2">
      <c r="A655" s="58"/>
      <c r="B655" s="2"/>
      <c r="C655" s="3"/>
      <c r="D655" s="4"/>
      <c r="E655" s="58"/>
      <c r="F655" s="58"/>
      <c r="G655" s="58"/>
      <c r="H655" s="58"/>
      <c r="I655" s="58"/>
      <c r="J655" s="58"/>
      <c r="K655" s="58"/>
      <c r="L655" s="58"/>
      <c r="M655" s="58"/>
      <c r="N655" s="58"/>
      <c r="O655" s="58"/>
      <c r="P655" s="58"/>
      <c r="Q655" s="58"/>
      <c r="R655" s="58"/>
      <c r="S655" s="58"/>
      <c r="T655" s="58"/>
      <c r="U655" s="58"/>
      <c r="V655" s="58"/>
      <c r="W655" s="58"/>
      <c r="X655" s="58"/>
      <c r="Y655" s="58"/>
      <c r="Z655" s="58"/>
    </row>
    <row r="656" spans="1:26" ht="15.75" customHeight="1" x14ac:dyDescent="0.2">
      <c r="A656" s="58"/>
      <c r="B656" s="2"/>
      <c r="C656" s="3"/>
      <c r="D656" s="4"/>
      <c r="E656" s="58"/>
      <c r="F656" s="58"/>
      <c r="G656" s="58"/>
      <c r="H656" s="58"/>
      <c r="I656" s="58"/>
      <c r="J656" s="58"/>
      <c r="K656" s="58"/>
      <c r="L656" s="58"/>
      <c r="M656" s="58"/>
      <c r="N656" s="58"/>
      <c r="O656" s="58"/>
      <c r="P656" s="58"/>
      <c r="Q656" s="58"/>
      <c r="R656" s="58"/>
      <c r="S656" s="58"/>
      <c r="T656" s="58"/>
      <c r="U656" s="58"/>
      <c r="V656" s="58"/>
      <c r="W656" s="58"/>
      <c r="X656" s="58"/>
      <c r="Y656" s="58"/>
      <c r="Z656" s="58"/>
    </row>
    <row r="657" spans="1:26" ht="15.75" customHeight="1" x14ac:dyDescent="0.2">
      <c r="A657" s="58"/>
      <c r="B657" s="2"/>
      <c r="C657" s="3"/>
      <c r="D657" s="4"/>
      <c r="E657" s="58"/>
      <c r="F657" s="58"/>
      <c r="G657" s="58"/>
      <c r="H657" s="58"/>
      <c r="I657" s="58"/>
      <c r="J657" s="58"/>
      <c r="K657" s="58"/>
      <c r="L657" s="58"/>
      <c r="M657" s="58"/>
      <c r="N657" s="58"/>
      <c r="O657" s="58"/>
      <c r="P657" s="58"/>
      <c r="Q657" s="58"/>
      <c r="R657" s="58"/>
      <c r="S657" s="58"/>
      <c r="T657" s="58"/>
      <c r="U657" s="58"/>
      <c r="V657" s="58"/>
      <c r="W657" s="58"/>
      <c r="X657" s="58"/>
      <c r="Y657" s="58"/>
      <c r="Z657" s="58"/>
    </row>
    <row r="658" spans="1:26" ht="15.75" customHeight="1" x14ac:dyDescent="0.2">
      <c r="A658" s="58"/>
      <c r="B658" s="2"/>
      <c r="C658" s="3"/>
      <c r="D658" s="4"/>
      <c r="E658" s="58"/>
      <c r="F658" s="58"/>
      <c r="G658" s="58"/>
      <c r="H658" s="58"/>
      <c r="I658" s="58"/>
      <c r="J658" s="58"/>
      <c r="K658" s="58"/>
      <c r="L658" s="58"/>
      <c r="M658" s="58"/>
      <c r="N658" s="58"/>
      <c r="O658" s="58"/>
      <c r="P658" s="58"/>
      <c r="Q658" s="58"/>
      <c r="R658" s="58"/>
      <c r="S658" s="58"/>
      <c r="T658" s="58"/>
      <c r="U658" s="58"/>
      <c r="V658" s="58"/>
      <c r="W658" s="58"/>
      <c r="X658" s="58"/>
      <c r="Y658" s="58"/>
      <c r="Z658" s="58"/>
    </row>
    <row r="659" spans="1:26" ht="15.75" customHeight="1" x14ac:dyDescent="0.2">
      <c r="A659" s="58"/>
      <c r="B659" s="2"/>
      <c r="C659" s="3"/>
      <c r="D659" s="4"/>
      <c r="E659" s="58"/>
      <c r="F659" s="58"/>
      <c r="G659" s="58"/>
      <c r="H659" s="58"/>
      <c r="I659" s="58"/>
      <c r="J659" s="58"/>
      <c r="K659" s="58"/>
      <c r="L659" s="58"/>
      <c r="M659" s="58"/>
      <c r="N659" s="58"/>
      <c r="O659" s="58"/>
      <c r="P659" s="58"/>
      <c r="Q659" s="58"/>
      <c r="R659" s="58"/>
      <c r="S659" s="58"/>
      <c r="T659" s="58"/>
      <c r="U659" s="58"/>
      <c r="V659" s="58"/>
      <c r="W659" s="58"/>
      <c r="X659" s="58"/>
      <c r="Y659" s="58"/>
      <c r="Z659" s="58"/>
    </row>
    <row r="660" spans="1:26" ht="15.75" customHeight="1" x14ac:dyDescent="0.2">
      <c r="A660" s="58"/>
      <c r="B660" s="2"/>
      <c r="C660" s="3"/>
      <c r="D660" s="4"/>
      <c r="E660" s="58"/>
      <c r="F660" s="58"/>
      <c r="G660" s="58"/>
      <c r="H660" s="58"/>
      <c r="I660" s="58"/>
      <c r="J660" s="58"/>
      <c r="K660" s="58"/>
      <c r="L660" s="58"/>
      <c r="M660" s="58"/>
      <c r="N660" s="58"/>
      <c r="O660" s="58"/>
      <c r="P660" s="58"/>
      <c r="Q660" s="58"/>
      <c r="R660" s="58"/>
      <c r="S660" s="58"/>
      <c r="T660" s="58"/>
      <c r="U660" s="58"/>
      <c r="V660" s="58"/>
      <c r="W660" s="58"/>
      <c r="X660" s="58"/>
      <c r="Y660" s="58"/>
      <c r="Z660" s="58"/>
    </row>
    <row r="661" spans="1:26" ht="15.75" customHeight="1" x14ac:dyDescent="0.2">
      <c r="A661" s="58"/>
      <c r="B661" s="2"/>
      <c r="C661" s="3"/>
      <c r="D661" s="4"/>
      <c r="E661" s="58"/>
      <c r="F661" s="58"/>
      <c r="G661" s="58"/>
      <c r="H661" s="58"/>
      <c r="I661" s="58"/>
      <c r="J661" s="58"/>
      <c r="K661" s="58"/>
      <c r="L661" s="58"/>
      <c r="M661" s="58"/>
      <c r="N661" s="58"/>
      <c r="O661" s="58"/>
      <c r="P661" s="58"/>
      <c r="Q661" s="58"/>
      <c r="R661" s="58"/>
      <c r="S661" s="58"/>
      <c r="T661" s="58"/>
      <c r="U661" s="58"/>
      <c r="V661" s="58"/>
      <c r="W661" s="58"/>
      <c r="X661" s="58"/>
      <c r="Y661" s="58"/>
      <c r="Z661" s="58"/>
    </row>
    <row r="662" spans="1:26" ht="15.75" customHeight="1" x14ac:dyDescent="0.2">
      <c r="A662" s="58"/>
      <c r="B662" s="2"/>
      <c r="C662" s="3"/>
      <c r="D662" s="4"/>
      <c r="E662" s="58"/>
      <c r="F662" s="58"/>
      <c r="G662" s="58"/>
      <c r="H662" s="58"/>
      <c r="I662" s="58"/>
      <c r="J662" s="58"/>
      <c r="K662" s="58"/>
      <c r="L662" s="58"/>
      <c r="M662" s="58"/>
      <c r="N662" s="58"/>
      <c r="O662" s="58"/>
      <c r="P662" s="58"/>
      <c r="Q662" s="58"/>
      <c r="R662" s="58"/>
      <c r="S662" s="58"/>
      <c r="T662" s="58"/>
      <c r="U662" s="58"/>
      <c r="V662" s="58"/>
      <c r="W662" s="58"/>
      <c r="X662" s="58"/>
      <c r="Y662" s="58"/>
      <c r="Z662" s="58"/>
    </row>
    <row r="663" spans="1:26" ht="15.75" customHeight="1" x14ac:dyDescent="0.2">
      <c r="A663" s="58"/>
      <c r="B663" s="2"/>
      <c r="C663" s="3"/>
      <c r="D663" s="4"/>
      <c r="E663" s="58"/>
      <c r="F663" s="58"/>
      <c r="G663" s="58"/>
      <c r="H663" s="58"/>
      <c r="I663" s="58"/>
      <c r="J663" s="58"/>
      <c r="K663" s="58"/>
      <c r="L663" s="58"/>
      <c r="M663" s="58"/>
      <c r="N663" s="58"/>
      <c r="O663" s="58"/>
      <c r="P663" s="58"/>
      <c r="Q663" s="58"/>
      <c r="R663" s="58"/>
      <c r="S663" s="58"/>
      <c r="T663" s="58"/>
      <c r="U663" s="58"/>
      <c r="V663" s="58"/>
      <c r="W663" s="58"/>
      <c r="X663" s="58"/>
      <c r="Y663" s="58"/>
      <c r="Z663" s="58"/>
    </row>
    <row r="664" spans="1:26" ht="15.75" customHeight="1" x14ac:dyDescent="0.2">
      <c r="A664" s="58"/>
      <c r="B664" s="2"/>
      <c r="C664" s="3"/>
      <c r="D664" s="4"/>
      <c r="E664" s="58"/>
      <c r="F664" s="58"/>
      <c r="G664" s="58"/>
      <c r="H664" s="58"/>
      <c r="I664" s="58"/>
      <c r="J664" s="58"/>
      <c r="K664" s="58"/>
      <c r="L664" s="58"/>
      <c r="M664" s="58"/>
      <c r="N664" s="58"/>
      <c r="O664" s="58"/>
      <c r="P664" s="58"/>
      <c r="Q664" s="58"/>
      <c r="R664" s="58"/>
      <c r="S664" s="58"/>
      <c r="T664" s="58"/>
      <c r="U664" s="58"/>
      <c r="V664" s="58"/>
      <c r="W664" s="58"/>
      <c r="X664" s="58"/>
      <c r="Y664" s="58"/>
      <c r="Z664" s="58"/>
    </row>
    <row r="665" spans="1:26" ht="15.75" customHeight="1" x14ac:dyDescent="0.2">
      <c r="A665" s="58"/>
      <c r="B665" s="2"/>
      <c r="C665" s="3"/>
      <c r="D665" s="4"/>
      <c r="E665" s="58"/>
      <c r="F665" s="58"/>
      <c r="G665" s="58"/>
      <c r="H665" s="58"/>
      <c r="I665" s="58"/>
      <c r="J665" s="58"/>
      <c r="K665" s="58"/>
      <c r="L665" s="58"/>
      <c r="M665" s="58"/>
      <c r="N665" s="58"/>
      <c r="O665" s="58"/>
      <c r="P665" s="58"/>
      <c r="Q665" s="58"/>
      <c r="R665" s="58"/>
      <c r="S665" s="58"/>
      <c r="T665" s="58"/>
      <c r="U665" s="58"/>
      <c r="V665" s="58"/>
      <c r="W665" s="58"/>
      <c r="X665" s="58"/>
      <c r="Y665" s="58"/>
      <c r="Z665" s="58"/>
    </row>
    <row r="666" spans="1:26" ht="15.75" customHeight="1" x14ac:dyDescent="0.2">
      <c r="A666" s="58"/>
      <c r="B666" s="2"/>
      <c r="C666" s="3"/>
      <c r="D666" s="4"/>
      <c r="E666" s="58"/>
      <c r="F666" s="58"/>
      <c r="G666" s="58"/>
      <c r="H666" s="58"/>
      <c r="I666" s="58"/>
      <c r="J666" s="58"/>
      <c r="K666" s="58"/>
      <c r="L666" s="58"/>
      <c r="M666" s="58"/>
      <c r="N666" s="58"/>
      <c r="O666" s="58"/>
      <c r="P666" s="58"/>
      <c r="Q666" s="58"/>
      <c r="R666" s="58"/>
      <c r="S666" s="58"/>
      <c r="T666" s="58"/>
      <c r="U666" s="58"/>
      <c r="V666" s="58"/>
      <c r="W666" s="58"/>
      <c r="X666" s="58"/>
      <c r="Y666" s="58"/>
      <c r="Z666" s="58"/>
    </row>
    <row r="667" spans="1:26" ht="15.75" customHeight="1" x14ac:dyDescent="0.2">
      <c r="A667" s="58"/>
      <c r="B667" s="2"/>
      <c r="C667" s="3"/>
      <c r="D667" s="4"/>
      <c r="E667" s="58"/>
      <c r="F667" s="58"/>
      <c r="G667" s="58"/>
      <c r="H667" s="58"/>
      <c r="I667" s="58"/>
      <c r="J667" s="58"/>
      <c r="K667" s="58"/>
      <c r="L667" s="58"/>
      <c r="M667" s="58"/>
      <c r="N667" s="58"/>
      <c r="O667" s="58"/>
      <c r="P667" s="58"/>
      <c r="Q667" s="58"/>
      <c r="R667" s="58"/>
      <c r="S667" s="58"/>
      <c r="T667" s="58"/>
      <c r="U667" s="58"/>
      <c r="V667" s="58"/>
      <c r="W667" s="58"/>
      <c r="X667" s="58"/>
      <c r="Y667" s="58"/>
      <c r="Z667" s="58"/>
    </row>
    <row r="668" spans="1:26" ht="15.75" customHeight="1" x14ac:dyDescent="0.2">
      <c r="A668" s="58"/>
      <c r="B668" s="2"/>
      <c r="C668" s="3"/>
      <c r="D668" s="4"/>
      <c r="E668" s="58"/>
      <c r="F668" s="58"/>
      <c r="G668" s="58"/>
      <c r="H668" s="58"/>
      <c r="I668" s="58"/>
      <c r="J668" s="58"/>
      <c r="K668" s="58"/>
      <c r="L668" s="58"/>
      <c r="M668" s="58"/>
      <c r="N668" s="58"/>
      <c r="O668" s="58"/>
      <c r="P668" s="58"/>
      <c r="Q668" s="58"/>
      <c r="R668" s="58"/>
      <c r="S668" s="58"/>
      <c r="T668" s="58"/>
      <c r="U668" s="58"/>
      <c r="V668" s="58"/>
      <c r="W668" s="58"/>
      <c r="X668" s="58"/>
      <c r="Y668" s="58"/>
      <c r="Z668" s="58"/>
    </row>
    <row r="669" spans="1:26" ht="15.75" customHeight="1" x14ac:dyDescent="0.2">
      <c r="A669" s="58"/>
      <c r="B669" s="2"/>
      <c r="C669" s="3"/>
      <c r="D669" s="4"/>
      <c r="E669" s="58"/>
      <c r="F669" s="58"/>
      <c r="G669" s="58"/>
      <c r="H669" s="58"/>
      <c r="I669" s="58"/>
      <c r="J669" s="58"/>
      <c r="K669" s="58"/>
      <c r="L669" s="58"/>
      <c r="M669" s="58"/>
      <c r="N669" s="58"/>
      <c r="O669" s="58"/>
      <c r="P669" s="58"/>
      <c r="Q669" s="58"/>
      <c r="R669" s="58"/>
      <c r="S669" s="58"/>
      <c r="T669" s="58"/>
      <c r="U669" s="58"/>
      <c r="V669" s="58"/>
      <c r="W669" s="58"/>
      <c r="X669" s="58"/>
      <c r="Y669" s="58"/>
      <c r="Z669" s="58"/>
    </row>
    <row r="670" spans="1:26" ht="15.75" customHeight="1" x14ac:dyDescent="0.2">
      <c r="A670" s="58"/>
      <c r="B670" s="2"/>
      <c r="C670" s="3"/>
      <c r="D670" s="4"/>
      <c r="E670" s="58"/>
      <c r="F670" s="58"/>
      <c r="G670" s="58"/>
      <c r="H670" s="58"/>
      <c r="I670" s="58"/>
      <c r="J670" s="58"/>
      <c r="K670" s="58"/>
      <c r="L670" s="58"/>
      <c r="M670" s="58"/>
      <c r="N670" s="58"/>
      <c r="O670" s="58"/>
      <c r="P670" s="58"/>
      <c r="Q670" s="58"/>
      <c r="R670" s="58"/>
      <c r="S670" s="58"/>
      <c r="T670" s="58"/>
      <c r="U670" s="58"/>
      <c r="V670" s="58"/>
      <c r="W670" s="58"/>
      <c r="X670" s="58"/>
      <c r="Y670" s="58"/>
      <c r="Z670" s="58"/>
    </row>
    <row r="671" spans="1:26" ht="15.75" customHeight="1" x14ac:dyDescent="0.2">
      <c r="A671" s="58"/>
      <c r="B671" s="2"/>
      <c r="C671" s="3"/>
      <c r="D671" s="4"/>
      <c r="E671" s="58"/>
      <c r="F671" s="58"/>
      <c r="G671" s="58"/>
      <c r="H671" s="58"/>
      <c r="I671" s="58"/>
      <c r="J671" s="58"/>
      <c r="K671" s="58"/>
      <c r="L671" s="58"/>
      <c r="M671" s="58"/>
      <c r="N671" s="58"/>
      <c r="O671" s="58"/>
      <c r="P671" s="58"/>
      <c r="Q671" s="58"/>
      <c r="R671" s="58"/>
      <c r="S671" s="58"/>
      <c r="T671" s="58"/>
      <c r="U671" s="58"/>
      <c r="V671" s="58"/>
      <c r="W671" s="58"/>
      <c r="X671" s="58"/>
      <c r="Y671" s="58"/>
      <c r="Z671" s="58"/>
    </row>
    <row r="672" spans="1:26" ht="15.75" customHeight="1" x14ac:dyDescent="0.2">
      <c r="A672" s="58"/>
      <c r="B672" s="2"/>
      <c r="C672" s="3"/>
      <c r="D672" s="4"/>
      <c r="E672" s="58"/>
      <c r="F672" s="58"/>
      <c r="G672" s="58"/>
      <c r="H672" s="58"/>
      <c r="I672" s="58"/>
      <c r="J672" s="58"/>
      <c r="K672" s="58"/>
      <c r="L672" s="58"/>
      <c r="M672" s="58"/>
      <c r="N672" s="58"/>
      <c r="O672" s="58"/>
      <c r="P672" s="58"/>
      <c r="Q672" s="58"/>
      <c r="R672" s="58"/>
      <c r="S672" s="58"/>
      <c r="T672" s="58"/>
      <c r="U672" s="58"/>
      <c r="V672" s="58"/>
      <c r="W672" s="58"/>
      <c r="X672" s="58"/>
      <c r="Y672" s="58"/>
      <c r="Z672" s="58"/>
    </row>
    <row r="673" spans="1:26" ht="15.75" customHeight="1" x14ac:dyDescent="0.2">
      <c r="A673" s="58"/>
      <c r="B673" s="2"/>
      <c r="C673" s="3"/>
      <c r="D673" s="4"/>
      <c r="E673" s="58"/>
      <c r="F673" s="58"/>
      <c r="G673" s="58"/>
      <c r="H673" s="58"/>
      <c r="I673" s="58"/>
      <c r="J673" s="58"/>
      <c r="K673" s="58"/>
      <c r="L673" s="58"/>
      <c r="M673" s="58"/>
      <c r="N673" s="58"/>
      <c r="O673" s="58"/>
      <c r="P673" s="58"/>
      <c r="Q673" s="58"/>
      <c r="R673" s="58"/>
      <c r="S673" s="58"/>
      <c r="T673" s="58"/>
      <c r="U673" s="58"/>
      <c r="V673" s="58"/>
      <c r="W673" s="58"/>
      <c r="X673" s="58"/>
      <c r="Y673" s="58"/>
      <c r="Z673" s="58"/>
    </row>
    <row r="674" spans="1:26" ht="15.75" customHeight="1" x14ac:dyDescent="0.2">
      <c r="A674" s="58"/>
      <c r="B674" s="2"/>
      <c r="C674" s="3"/>
      <c r="D674" s="4"/>
      <c r="E674" s="58"/>
      <c r="F674" s="58"/>
      <c r="G674" s="58"/>
      <c r="H674" s="58"/>
      <c r="I674" s="58"/>
      <c r="J674" s="58"/>
      <c r="K674" s="58"/>
      <c r="L674" s="58"/>
      <c r="M674" s="58"/>
      <c r="N674" s="58"/>
      <c r="O674" s="58"/>
      <c r="P674" s="58"/>
      <c r="Q674" s="58"/>
      <c r="R674" s="58"/>
      <c r="S674" s="58"/>
      <c r="T674" s="58"/>
      <c r="U674" s="58"/>
      <c r="V674" s="58"/>
      <c r="W674" s="58"/>
      <c r="X674" s="58"/>
      <c r="Y674" s="58"/>
      <c r="Z674" s="58"/>
    </row>
    <row r="675" spans="1:26" ht="15.75" customHeight="1" x14ac:dyDescent="0.2">
      <c r="A675" s="58"/>
      <c r="B675" s="2"/>
      <c r="C675" s="3"/>
      <c r="D675" s="4"/>
      <c r="E675" s="58"/>
      <c r="F675" s="58"/>
      <c r="G675" s="58"/>
      <c r="H675" s="58"/>
      <c r="I675" s="58"/>
      <c r="J675" s="58"/>
      <c r="K675" s="58"/>
      <c r="L675" s="58"/>
      <c r="M675" s="58"/>
      <c r="N675" s="58"/>
      <c r="O675" s="58"/>
      <c r="P675" s="58"/>
      <c r="Q675" s="58"/>
      <c r="R675" s="58"/>
      <c r="S675" s="58"/>
      <c r="T675" s="58"/>
      <c r="U675" s="58"/>
      <c r="V675" s="58"/>
      <c r="W675" s="58"/>
      <c r="X675" s="58"/>
      <c r="Y675" s="58"/>
      <c r="Z675" s="58"/>
    </row>
    <row r="676" spans="1:26" ht="15.75" customHeight="1" x14ac:dyDescent="0.2">
      <c r="A676" s="58"/>
      <c r="B676" s="2"/>
      <c r="C676" s="3"/>
      <c r="D676" s="4"/>
      <c r="E676" s="58"/>
      <c r="F676" s="58"/>
      <c r="G676" s="58"/>
      <c r="H676" s="58"/>
      <c r="I676" s="58"/>
      <c r="J676" s="58"/>
      <c r="K676" s="58"/>
      <c r="L676" s="58"/>
      <c r="M676" s="58"/>
      <c r="N676" s="58"/>
      <c r="O676" s="58"/>
      <c r="P676" s="58"/>
      <c r="Q676" s="58"/>
      <c r="R676" s="58"/>
      <c r="S676" s="58"/>
      <c r="T676" s="58"/>
      <c r="U676" s="58"/>
      <c r="V676" s="58"/>
      <c r="W676" s="58"/>
      <c r="X676" s="58"/>
      <c r="Y676" s="58"/>
      <c r="Z676" s="58"/>
    </row>
    <row r="677" spans="1:26" ht="15.75" customHeight="1" x14ac:dyDescent="0.2">
      <c r="A677" s="58"/>
      <c r="B677" s="2"/>
      <c r="C677" s="3"/>
      <c r="D677" s="4"/>
      <c r="E677" s="58"/>
      <c r="F677" s="58"/>
      <c r="G677" s="58"/>
      <c r="H677" s="58"/>
      <c r="I677" s="58"/>
      <c r="J677" s="58"/>
      <c r="K677" s="58"/>
      <c r="L677" s="58"/>
      <c r="M677" s="58"/>
      <c r="N677" s="58"/>
      <c r="O677" s="58"/>
      <c r="P677" s="58"/>
      <c r="Q677" s="58"/>
      <c r="R677" s="58"/>
      <c r="S677" s="58"/>
      <c r="T677" s="58"/>
      <c r="U677" s="58"/>
      <c r="V677" s="58"/>
      <c r="W677" s="58"/>
      <c r="X677" s="58"/>
      <c r="Y677" s="58"/>
      <c r="Z677" s="58"/>
    </row>
    <row r="678" spans="1:26" ht="15.75" customHeight="1" x14ac:dyDescent="0.2">
      <c r="A678" s="58"/>
      <c r="B678" s="2"/>
      <c r="C678" s="3"/>
      <c r="D678" s="4"/>
      <c r="E678" s="58"/>
      <c r="F678" s="58"/>
      <c r="G678" s="58"/>
      <c r="H678" s="58"/>
      <c r="I678" s="58"/>
      <c r="J678" s="58"/>
      <c r="K678" s="58"/>
      <c r="L678" s="58"/>
      <c r="M678" s="58"/>
      <c r="N678" s="58"/>
      <c r="O678" s="58"/>
      <c r="P678" s="58"/>
      <c r="Q678" s="58"/>
      <c r="R678" s="58"/>
      <c r="S678" s="58"/>
      <c r="T678" s="58"/>
      <c r="U678" s="58"/>
      <c r="V678" s="58"/>
      <c r="W678" s="58"/>
      <c r="X678" s="58"/>
      <c r="Y678" s="58"/>
      <c r="Z678" s="58"/>
    </row>
    <row r="679" spans="1:26" ht="15.75" customHeight="1" x14ac:dyDescent="0.2">
      <c r="A679" s="58"/>
      <c r="B679" s="2"/>
      <c r="C679" s="3"/>
      <c r="D679" s="4"/>
      <c r="E679" s="58"/>
      <c r="F679" s="58"/>
      <c r="G679" s="58"/>
      <c r="H679" s="58"/>
      <c r="I679" s="58"/>
      <c r="J679" s="58"/>
      <c r="K679" s="58"/>
      <c r="L679" s="58"/>
      <c r="M679" s="58"/>
      <c r="N679" s="58"/>
      <c r="O679" s="58"/>
      <c r="P679" s="58"/>
      <c r="Q679" s="58"/>
      <c r="R679" s="58"/>
      <c r="S679" s="58"/>
      <c r="T679" s="58"/>
      <c r="U679" s="58"/>
      <c r="V679" s="58"/>
      <c r="W679" s="58"/>
      <c r="X679" s="58"/>
      <c r="Y679" s="58"/>
      <c r="Z679" s="58"/>
    </row>
    <row r="680" spans="1:26" ht="15.75" customHeight="1" x14ac:dyDescent="0.2">
      <c r="A680" s="58"/>
      <c r="B680" s="2"/>
      <c r="C680" s="3"/>
      <c r="D680" s="4"/>
      <c r="E680" s="58"/>
      <c r="F680" s="58"/>
      <c r="G680" s="58"/>
      <c r="H680" s="58"/>
      <c r="I680" s="58"/>
      <c r="J680" s="58"/>
      <c r="K680" s="58"/>
      <c r="L680" s="58"/>
      <c r="M680" s="58"/>
      <c r="N680" s="58"/>
      <c r="O680" s="58"/>
      <c r="P680" s="58"/>
      <c r="Q680" s="58"/>
      <c r="R680" s="58"/>
      <c r="S680" s="58"/>
      <c r="T680" s="58"/>
      <c r="U680" s="58"/>
      <c r="V680" s="58"/>
      <c r="W680" s="58"/>
      <c r="X680" s="58"/>
      <c r="Y680" s="58"/>
      <c r="Z680" s="58"/>
    </row>
    <row r="681" spans="1:26" ht="15.75" customHeight="1" x14ac:dyDescent="0.2">
      <c r="A681" s="58"/>
      <c r="B681" s="2"/>
      <c r="C681" s="3"/>
      <c r="D681" s="4"/>
      <c r="E681" s="58"/>
      <c r="F681" s="58"/>
      <c r="G681" s="58"/>
      <c r="H681" s="58"/>
      <c r="I681" s="58"/>
      <c r="J681" s="58"/>
      <c r="K681" s="58"/>
      <c r="L681" s="58"/>
      <c r="M681" s="58"/>
      <c r="N681" s="58"/>
      <c r="O681" s="58"/>
      <c r="P681" s="58"/>
      <c r="Q681" s="58"/>
      <c r="R681" s="58"/>
      <c r="S681" s="58"/>
      <c r="T681" s="58"/>
      <c r="U681" s="58"/>
      <c r="V681" s="58"/>
      <c r="W681" s="58"/>
      <c r="X681" s="58"/>
      <c r="Y681" s="58"/>
      <c r="Z681" s="58"/>
    </row>
    <row r="682" spans="1:26" ht="15.75" customHeight="1" x14ac:dyDescent="0.2">
      <c r="A682" s="58"/>
      <c r="B682" s="2"/>
      <c r="C682" s="3"/>
      <c r="D682" s="4"/>
      <c r="E682" s="58"/>
      <c r="F682" s="58"/>
      <c r="G682" s="58"/>
      <c r="H682" s="58"/>
      <c r="I682" s="58"/>
      <c r="J682" s="58"/>
      <c r="K682" s="58"/>
      <c r="L682" s="58"/>
      <c r="M682" s="58"/>
      <c r="N682" s="58"/>
      <c r="O682" s="58"/>
      <c r="P682" s="58"/>
      <c r="Q682" s="58"/>
      <c r="R682" s="58"/>
      <c r="S682" s="58"/>
      <c r="T682" s="58"/>
      <c r="U682" s="58"/>
      <c r="V682" s="58"/>
      <c r="W682" s="58"/>
      <c r="X682" s="58"/>
      <c r="Y682" s="58"/>
      <c r="Z682" s="58"/>
    </row>
    <row r="683" spans="1:26" ht="15.75" customHeight="1" x14ac:dyDescent="0.2">
      <c r="A683" s="58"/>
      <c r="B683" s="2"/>
      <c r="C683" s="3"/>
      <c r="D683" s="4"/>
      <c r="E683" s="58"/>
      <c r="F683" s="58"/>
      <c r="G683" s="58"/>
      <c r="H683" s="58"/>
      <c r="I683" s="58"/>
      <c r="J683" s="58"/>
      <c r="K683" s="58"/>
      <c r="L683" s="58"/>
      <c r="M683" s="58"/>
      <c r="N683" s="58"/>
      <c r="O683" s="58"/>
      <c r="P683" s="58"/>
      <c r="Q683" s="58"/>
      <c r="R683" s="58"/>
      <c r="S683" s="58"/>
      <c r="T683" s="58"/>
      <c r="U683" s="58"/>
      <c r="V683" s="58"/>
      <c r="W683" s="58"/>
      <c r="X683" s="58"/>
      <c r="Y683" s="58"/>
      <c r="Z683" s="58"/>
    </row>
    <row r="684" spans="1:26" ht="15.75" customHeight="1" x14ac:dyDescent="0.2">
      <c r="A684" s="58"/>
      <c r="B684" s="2"/>
      <c r="C684" s="3"/>
      <c r="D684" s="4"/>
      <c r="E684" s="58"/>
      <c r="F684" s="58"/>
      <c r="G684" s="58"/>
      <c r="H684" s="58"/>
      <c r="I684" s="58"/>
      <c r="J684" s="58"/>
      <c r="K684" s="58"/>
      <c r="L684" s="58"/>
      <c r="M684" s="58"/>
      <c r="N684" s="58"/>
      <c r="O684" s="58"/>
      <c r="P684" s="58"/>
      <c r="Q684" s="58"/>
      <c r="R684" s="58"/>
      <c r="S684" s="58"/>
      <c r="T684" s="58"/>
      <c r="U684" s="58"/>
      <c r="V684" s="58"/>
      <c r="W684" s="58"/>
      <c r="X684" s="58"/>
      <c r="Y684" s="58"/>
      <c r="Z684" s="58"/>
    </row>
    <row r="685" spans="1:26" ht="15.75" customHeight="1" x14ac:dyDescent="0.2">
      <c r="A685" s="58"/>
      <c r="B685" s="2"/>
      <c r="C685" s="3"/>
      <c r="D685" s="4"/>
      <c r="E685" s="58"/>
      <c r="F685" s="58"/>
      <c r="G685" s="58"/>
      <c r="H685" s="58"/>
      <c r="I685" s="58"/>
      <c r="J685" s="58"/>
      <c r="K685" s="58"/>
      <c r="L685" s="58"/>
      <c r="M685" s="58"/>
      <c r="N685" s="58"/>
      <c r="O685" s="58"/>
      <c r="P685" s="58"/>
      <c r="Q685" s="58"/>
      <c r="R685" s="58"/>
      <c r="S685" s="58"/>
      <c r="T685" s="58"/>
      <c r="U685" s="58"/>
      <c r="V685" s="58"/>
      <c r="W685" s="58"/>
      <c r="X685" s="58"/>
      <c r="Y685" s="58"/>
      <c r="Z685" s="58"/>
    </row>
    <row r="686" spans="1:26" ht="15.75" customHeight="1" x14ac:dyDescent="0.2">
      <c r="A686" s="58"/>
      <c r="B686" s="2"/>
      <c r="C686" s="3"/>
      <c r="D686" s="4"/>
      <c r="E686" s="58"/>
      <c r="F686" s="58"/>
      <c r="G686" s="58"/>
      <c r="H686" s="58"/>
      <c r="I686" s="58"/>
      <c r="J686" s="58"/>
      <c r="K686" s="58"/>
      <c r="L686" s="58"/>
      <c r="M686" s="58"/>
      <c r="N686" s="58"/>
      <c r="O686" s="58"/>
      <c r="P686" s="58"/>
      <c r="Q686" s="58"/>
      <c r="R686" s="58"/>
      <c r="S686" s="58"/>
      <c r="T686" s="58"/>
      <c r="U686" s="58"/>
      <c r="V686" s="58"/>
      <c r="W686" s="58"/>
      <c r="X686" s="58"/>
      <c r="Y686" s="58"/>
      <c r="Z686" s="58"/>
    </row>
    <row r="687" spans="1:26" ht="15.75" customHeight="1" x14ac:dyDescent="0.2">
      <c r="A687" s="58"/>
      <c r="B687" s="2"/>
      <c r="C687" s="3"/>
      <c r="D687" s="4"/>
      <c r="E687" s="58"/>
      <c r="F687" s="58"/>
      <c r="G687" s="58"/>
      <c r="H687" s="58"/>
      <c r="I687" s="58"/>
      <c r="J687" s="58"/>
      <c r="K687" s="58"/>
      <c r="L687" s="58"/>
      <c r="M687" s="58"/>
      <c r="N687" s="58"/>
      <c r="O687" s="58"/>
      <c r="P687" s="58"/>
      <c r="Q687" s="58"/>
      <c r="R687" s="58"/>
      <c r="S687" s="58"/>
      <c r="T687" s="58"/>
      <c r="U687" s="58"/>
      <c r="V687" s="58"/>
      <c r="W687" s="58"/>
      <c r="X687" s="58"/>
      <c r="Y687" s="58"/>
      <c r="Z687" s="58"/>
    </row>
    <row r="688" spans="1:26" ht="15.75" customHeight="1" x14ac:dyDescent="0.2">
      <c r="A688" s="58"/>
      <c r="B688" s="2"/>
      <c r="C688" s="3"/>
      <c r="D688" s="4"/>
      <c r="E688" s="58"/>
      <c r="F688" s="58"/>
      <c r="G688" s="58"/>
      <c r="H688" s="58"/>
      <c r="I688" s="58"/>
      <c r="J688" s="58"/>
      <c r="K688" s="58"/>
      <c r="L688" s="58"/>
      <c r="M688" s="58"/>
      <c r="N688" s="58"/>
      <c r="O688" s="58"/>
      <c r="P688" s="58"/>
      <c r="Q688" s="58"/>
      <c r="R688" s="58"/>
      <c r="S688" s="58"/>
      <c r="T688" s="58"/>
      <c r="U688" s="58"/>
      <c r="V688" s="58"/>
      <c r="W688" s="58"/>
      <c r="X688" s="58"/>
      <c r="Y688" s="58"/>
      <c r="Z688" s="58"/>
    </row>
    <row r="689" spans="1:26" ht="15.75" customHeight="1" x14ac:dyDescent="0.2">
      <c r="A689" s="58"/>
      <c r="B689" s="2"/>
      <c r="C689" s="3"/>
      <c r="D689" s="4"/>
      <c r="E689" s="58"/>
      <c r="F689" s="58"/>
      <c r="G689" s="58"/>
      <c r="H689" s="58"/>
      <c r="I689" s="58"/>
      <c r="J689" s="58"/>
      <c r="K689" s="58"/>
      <c r="L689" s="58"/>
      <c r="M689" s="58"/>
      <c r="N689" s="58"/>
      <c r="O689" s="58"/>
      <c r="P689" s="58"/>
      <c r="Q689" s="58"/>
      <c r="R689" s="58"/>
      <c r="S689" s="58"/>
      <c r="T689" s="58"/>
      <c r="U689" s="58"/>
      <c r="V689" s="58"/>
      <c r="W689" s="58"/>
      <c r="X689" s="58"/>
      <c r="Y689" s="58"/>
      <c r="Z689" s="58"/>
    </row>
    <row r="690" spans="1:26" ht="15.75" customHeight="1" x14ac:dyDescent="0.2">
      <c r="A690" s="58"/>
      <c r="B690" s="2"/>
      <c r="C690" s="3"/>
      <c r="D690" s="4"/>
      <c r="E690" s="58"/>
      <c r="F690" s="58"/>
      <c r="G690" s="58"/>
      <c r="H690" s="58"/>
      <c r="I690" s="58"/>
      <c r="J690" s="58"/>
      <c r="K690" s="58"/>
      <c r="L690" s="58"/>
      <c r="M690" s="58"/>
      <c r="N690" s="58"/>
      <c r="O690" s="58"/>
      <c r="P690" s="58"/>
      <c r="Q690" s="58"/>
      <c r="R690" s="58"/>
      <c r="S690" s="58"/>
      <c r="T690" s="58"/>
      <c r="U690" s="58"/>
      <c r="V690" s="58"/>
      <c r="W690" s="58"/>
      <c r="X690" s="58"/>
      <c r="Y690" s="58"/>
      <c r="Z690" s="58"/>
    </row>
    <row r="691" spans="1:26" ht="15.75" customHeight="1" x14ac:dyDescent="0.2">
      <c r="A691" s="58"/>
      <c r="B691" s="2"/>
      <c r="C691" s="3"/>
      <c r="D691" s="4"/>
      <c r="E691" s="58"/>
      <c r="F691" s="58"/>
      <c r="G691" s="58"/>
      <c r="H691" s="58"/>
      <c r="I691" s="58"/>
      <c r="J691" s="58"/>
      <c r="K691" s="58"/>
      <c r="L691" s="58"/>
      <c r="M691" s="58"/>
      <c r="N691" s="58"/>
      <c r="O691" s="58"/>
      <c r="P691" s="58"/>
      <c r="Q691" s="58"/>
      <c r="R691" s="58"/>
      <c r="S691" s="58"/>
      <c r="T691" s="58"/>
      <c r="U691" s="58"/>
      <c r="V691" s="58"/>
      <c r="W691" s="58"/>
      <c r="X691" s="58"/>
      <c r="Y691" s="58"/>
      <c r="Z691" s="58"/>
    </row>
    <row r="692" spans="1:26" ht="15.75" customHeight="1" x14ac:dyDescent="0.2">
      <c r="A692" s="58"/>
      <c r="B692" s="2"/>
      <c r="C692" s="3"/>
      <c r="D692" s="4"/>
      <c r="E692" s="58"/>
      <c r="F692" s="58"/>
      <c r="G692" s="58"/>
      <c r="H692" s="58"/>
      <c r="I692" s="58"/>
      <c r="J692" s="58"/>
      <c r="K692" s="58"/>
      <c r="L692" s="58"/>
      <c r="M692" s="58"/>
      <c r="N692" s="58"/>
      <c r="O692" s="58"/>
      <c r="P692" s="58"/>
      <c r="Q692" s="58"/>
      <c r="R692" s="58"/>
      <c r="S692" s="58"/>
      <c r="T692" s="58"/>
      <c r="U692" s="58"/>
      <c r="V692" s="58"/>
      <c r="W692" s="58"/>
      <c r="X692" s="58"/>
      <c r="Y692" s="58"/>
      <c r="Z692" s="58"/>
    </row>
    <row r="693" spans="1:26" ht="15.75" customHeight="1" x14ac:dyDescent="0.2">
      <c r="A693" s="58"/>
      <c r="B693" s="2"/>
      <c r="C693" s="3"/>
      <c r="D693" s="4"/>
      <c r="E693" s="58"/>
      <c r="F693" s="58"/>
      <c r="G693" s="58"/>
      <c r="H693" s="58"/>
      <c r="I693" s="58"/>
      <c r="J693" s="58"/>
      <c r="K693" s="58"/>
      <c r="L693" s="58"/>
      <c r="M693" s="58"/>
      <c r="N693" s="58"/>
      <c r="O693" s="58"/>
      <c r="P693" s="58"/>
      <c r="Q693" s="58"/>
      <c r="R693" s="58"/>
      <c r="S693" s="58"/>
      <c r="T693" s="58"/>
      <c r="U693" s="58"/>
      <c r="V693" s="58"/>
      <c r="W693" s="58"/>
      <c r="X693" s="58"/>
      <c r="Y693" s="58"/>
      <c r="Z693" s="58"/>
    </row>
    <row r="694" spans="1:26" ht="15.75" customHeight="1" x14ac:dyDescent="0.2">
      <c r="A694" s="58"/>
      <c r="B694" s="2"/>
      <c r="C694" s="3"/>
      <c r="D694" s="4"/>
      <c r="E694" s="58"/>
      <c r="F694" s="58"/>
      <c r="G694" s="58"/>
      <c r="H694" s="58"/>
      <c r="I694" s="58"/>
      <c r="J694" s="58"/>
      <c r="K694" s="58"/>
      <c r="L694" s="58"/>
      <c r="M694" s="58"/>
      <c r="N694" s="58"/>
      <c r="O694" s="58"/>
      <c r="P694" s="58"/>
      <c r="Q694" s="58"/>
      <c r="R694" s="58"/>
      <c r="S694" s="58"/>
      <c r="T694" s="58"/>
      <c r="U694" s="58"/>
      <c r="V694" s="58"/>
      <c r="W694" s="58"/>
      <c r="X694" s="58"/>
      <c r="Y694" s="58"/>
      <c r="Z694" s="58"/>
    </row>
    <row r="695" spans="1:26" ht="15.75" customHeight="1" x14ac:dyDescent="0.2">
      <c r="A695" s="58"/>
      <c r="B695" s="2"/>
      <c r="C695" s="3"/>
      <c r="D695" s="4"/>
      <c r="E695" s="58"/>
      <c r="F695" s="58"/>
      <c r="G695" s="58"/>
      <c r="H695" s="58"/>
      <c r="I695" s="58"/>
      <c r="J695" s="58"/>
      <c r="K695" s="58"/>
      <c r="L695" s="58"/>
      <c r="M695" s="58"/>
      <c r="N695" s="58"/>
      <c r="O695" s="58"/>
      <c r="P695" s="58"/>
      <c r="Q695" s="58"/>
      <c r="R695" s="58"/>
      <c r="S695" s="58"/>
      <c r="T695" s="58"/>
      <c r="U695" s="58"/>
      <c r="V695" s="58"/>
      <c r="W695" s="58"/>
      <c r="X695" s="58"/>
      <c r="Y695" s="58"/>
      <c r="Z695" s="58"/>
    </row>
    <row r="696" spans="1:26" ht="15.75" customHeight="1" x14ac:dyDescent="0.2">
      <c r="A696" s="58"/>
      <c r="B696" s="2"/>
      <c r="C696" s="3"/>
      <c r="D696" s="4"/>
      <c r="E696" s="58"/>
      <c r="F696" s="58"/>
      <c r="G696" s="58"/>
      <c r="H696" s="58"/>
      <c r="I696" s="58"/>
      <c r="J696" s="58"/>
      <c r="K696" s="58"/>
      <c r="L696" s="58"/>
      <c r="M696" s="58"/>
      <c r="N696" s="58"/>
      <c r="O696" s="58"/>
      <c r="P696" s="58"/>
      <c r="Q696" s="58"/>
      <c r="R696" s="58"/>
      <c r="S696" s="58"/>
      <c r="T696" s="58"/>
      <c r="U696" s="58"/>
      <c r="V696" s="58"/>
      <c r="W696" s="58"/>
      <c r="X696" s="58"/>
      <c r="Y696" s="58"/>
      <c r="Z696" s="58"/>
    </row>
    <row r="697" spans="1:26" ht="15.75" customHeight="1" x14ac:dyDescent="0.2">
      <c r="A697" s="58"/>
      <c r="B697" s="2"/>
      <c r="C697" s="3"/>
      <c r="D697" s="4"/>
      <c r="E697" s="58"/>
      <c r="F697" s="58"/>
      <c r="G697" s="58"/>
      <c r="H697" s="58"/>
      <c r="I697" s="58"/>
      <c r="J697" s="58"/>
      <c r="K697" s="58"/>
      <c r="L697" s="58"/>
      <c r="M697" s="58"/>
      <c r="N697" s="58"/>
      <c r="O697" s="58"/>
      <c r="P697" s="58"/>
      <c r="Q697" s="58"/>
      <c r="R697" s="58"/>
      <c r="S697" s="58"/>
      <c r="T697" s="58"/>
      <c r="U697" s="58"/>
      <c r="V697" s="58"/>
      <c r="W697" s="58"/>
      <c r="X697" s="58"/>
      <c r="Y697" s="58"/>
      <c r="Z697" s="58"/>
    </row>
    <row r="698" spans="1:26" ht="15.75" customHeight="1" x14ac:dyDescent="0.2">
      <c r="A698" s="58"/>
      <c r="B698" s="2"/>
      <c r="C698" s="3"/>
      <c r="D698" s="4"/>
      <c r="E698" s="58"/>
      <c r="F698" s="58"/>
      <c r="G698" s="58"/>
      <c r="H698" s="58"/>
      <c r="I698" s="58"/>
      <c r="J698" s="58"/>
      <c r="K698" s="58"/>
      <c r="L698" s="58"/>
      <c r="M698" s="58"/>
      <c r="N698" s="58"/>
      <c r="O698" s="58"/>
      <c r="P698" s="58"/>
      <c r="Q698" s="58"/>
      <c r="R698" s="58"/>
      <c r="S698" s="58"/>
      <c r="T698" s="58"/>
      <c r="U698" s="58"/>
      <c r="V698" s="58"/>
      <c r="W698" s="58"/>
      <c r="X698" s="58"/>
      <c r="Y698" s="58"/>
      <c r="Z698" s="58"/>
    </row>
    <row r="699" spans="1:26" ht="15.75" customHeight="1" x14ac:dyDescent="0.2">
      <c r="A699" s="58"/>
      <c r="B699" s="2"/>
      <c r="C699" s="3"/>
      <c r="D699" s="4"/>
      <c r="E699" s="58"/>
      <c r="F699" s="58"/>
      <c r="G699" s="58"/>
      <c r="H699" s="58"/>
      <c r="I699" s="58"/>
      <c r="J699" s="58"/>
      <c r="K699" s="58"/>
      <c r="L699" s="58"/>
      <c r="M699" s="58"/>
      <c r="N699" s="58"/>
      <c r="O699" s="58"/>
      <c r="P699" s="58"/>
      <c r="Q699" s="58"/>
      <c r="R699" s="58"/>
      <c r="S699" s="58"/>
      <c r="T699" s="58"/>
      <c r="U699" s="58"/>
      <c r="V699" s="58"/>
      <c r="W699" s="58"/>
      <c r="X699" s="58"/>
      <c r="Y699" s="58"/>
      <c r="Z699" s="58"/>
    </row>
    <row r="700" spans="1:26" ht="15.75" customHeight="1" x14ac:dyDescent="0.2">
      <c r="A700" s="58"/>
      <c r="B700" s="2"/>
      <c r="C700" s="3"/>
      <c r="D700" s="4"/>
      <c r="E700" s="58"/>
      <c r="F700" s="58"/>
      <c r="G700" s="58"/>
      <c r="H700" s="58"/>
      <c r="I700" s="58"/>
      <c r="J700" s="58"/>
      <c r="K700" s="58"/>
      <c r="L700" s="58"/>
      <c r="M700" s="58"/>
      <c r="N700" s="58"/>
      <c r="O700" s="58"/>
      <c r="P700" s="58"/>
      <c r="Q700" s="58"/>
      <c r="R700" s="58"/>
      <c r="S700" s="58"/>
      <c r="T700" s="58"/>
      <c r="U700" s="58"/>
      <c r="V700" s="58"/>
      <c r="W700" s="58"/>
      <c r="X700" s="58"/>
      <c r="Y700" s="58"/>
      <c r="Z700" s="58"/>
    </row>
    <row r="701" spans="1:26" ht="15.75" customHeight="1" x14ac:dyDescent="0.2">
      <c r="A701" s="58"/>
      <c r="B701" s="2"/>
      <c r="C701" s="3"/>
      <c r="D701" s="4"/>
      <c r="E701" s="58"/>
      <c r="F701" s="58"/>
      <c r="G701" s="58"/>
      <c r="H701" s="58"/>
      <c r="I701" s="58"/>
      <c r="J701" s="58"/>
      <c r="K701" s="58"/>
      <c r="L701" s="58"/>
      <c r="M701" s="58"/>
      <c r="N701" s="58"/>
      <c r="O701" s="58"/>
      <c r="P701" s="58"/>
      <c r="Q701" s="58"/>
      <c r="R701" s="58"/>
      <c r="S701" s="58"/>
      <c r="T701" s="58"/>
      <c r="U701" s="58"/>
      <c r="V701" s="58"/>
      <c r="W701" s="58"/>
      <c r="X701" s="58"/>
      <c r="Y701" s="58"/>
      <c r="Z701" s="58"/>
    </row>
    <row r="702" spans="1:26" ht="15.75" customHeight="1" x14ac:dyDescent="0.2">
      <c r="A702" s="58"/>
      <c r="B702" s="2"/>
      <c r="C702" s="3"/>
      <c r="D702" s="4"/>
      <c r="E702" s="58"/>
      <c r="F702" s="58"/>
      <c r="G702" s="58"/>
      <c r="H702" s="58"/>
      <c r="I702" s="58"/>
      <c r="J702" s="58"/>
      <c r="K702" s="58"/>
      <c r="L702" s="58"/>
      <c r="M702" s="58"/>
      <c r="N702" s="58"/>
      <c r="O702" s="58"/>
      <c r="P702" s="58"/>
      <c r="Q702" s="58"/>
      <c r="R702" s="58"/>
      <c r="S702" s="58"/>
      <c r="T702" s="58"/>
      <c r="U702" s="58"/>
      <c r="V702" s="58"/>
      <c r="W702" s="58"/>
      <c r="X702" s="58"/>
      <c r="Y702" s="58"/>
      <c r="Z702" s="58"/>
    </row>
    <row r="703" spans="1:26" ht="15.75" customHeight="1" x14ac:dyDescent="0.2">
      <c r="A703" s="58"/>
      <c r="B703" s="2"/>
      <c r="C703" s="3"/>
      <c r="D703" s="4"/>
      <c r="E703" s="58"/>
      <c r="F703" s="58"/>
      <c r="G703" s="58"/>
      <c r="H703" s="58"/>
      <c r="I703" s="58"/>
      <c r="J703" s="58"/>
      <c r="K703" s="58"/>
      <c r="L703" s="58"/>
      <c r="M703" s="58"/>
      <c r="N703" s="58"/>
      <c r="O703" s="58"/>
      <c r="P703" s="58"/>
      <c r="Q703" s="58"/>
      <c r="R703" s="58"/>
      <c r="S703" s="58"/>
      <c r="T703" s="58"/>
      <c r="U703" s="58"/>
      <c r="V703" s="58"/>
      <c r="W703" s="58"/>
      <c r="X703" s="58"/>
      <c r="Y703" s="58"/>
      <c r="Z703" s="58"/>
    </row>
    <row r="704" spans="1:26" ht="15.75" customHeight="1" x14ac:dyDescent="0.2">
      <c r="A704" s="58"/>
      <c r="B704" s="2"/>
      <c r="C704" s="3"/>
      <c r="D704" s="4"/>
      <c r="E704" s="58"/>
      <c r="F704" s="58"/>
      <c r="G704" s="58"/>
      <c r="H704" s="58"/>
      <c r="I704" s="58"/>
      <c r="J704" s="58"/>
      <c r="K704" s="58"/>
      <c r="L704" s="58"/>
      <c r="M704" s="58"/>
      <c r="N704" s="58"/>
      <c r="O704" s="58"/>
      <c r="P704" s="58"/>
      <c r="Q704" s="58"/>
      <c r="R704" s="58"/>
      <c r="S704" s="58"/>
      <c r="T704" s="58"/>
      <c r="U704" s="58"/>
      <c r="V704" s="58"/>
      <c r="W704" s="58"/>
      <c r="X704" s="58"/>
      <c r="Y704" s="58"/>
      <c r="Z704" s="58"/>
    </row>
    <row r="705" spans="1:26" ht="15.75" customHeight="1" x14ac:dyDescent="0.2">
      <c r="A705" s="58"/>
      <c r="B705" s="2"/>
      <c r="C705" s="3"/>
      <c r="D705" s="4"/>
      <c r="E705" s="58"/>
      <c r="F705" s="58"/>
      <c r="G705" s="58"/>
      <c r="H705" s="58"/>
      <c r="I705" s="58"/>
      <c r="J705" s="58"/>
      <c r="K705" s="58"/>
      <c r="L705" s="58"/>
      <c r="M705" s="58"/>
      <c r="N705" s="58"/>
      <c r="O705" s="58"/>
      <c r="P705" s="58"/>
      <c r="Q705" s="58"/>
      <c r="R705" s="58"/>
      <c r="S705" s="58"/>
      <c r="T705" s="58"/>
      <c r="U705" s="58"/>
      <c r="V705" s="58"/>
      <c r="W705" s="58"/>
      <c r="X705" s="58"/>
      <c r="Y705" s="58"/>
      <c r="Z705" s="58"/>
    </row>
    <row r="706" spans="1:26" ht="15.75" customHeight="1" x14ac:dyDescent="0.2">
      <c r="A706" s="58"/>
      <c r="B706" s="2"/>
      <c r="C706" s="3"/>
      <c r="D706" s="4"/>
      <c r="E706" s="58"/>
      <c r="F706" s="58"/>
      <c r="G706" s="58"/>
      <c r="H706" s="58"/>
      <c r="I706" s="58"/>
      <c r="J706" s="58"/>
      <c r="K706" s="58"/>
      <c r="L706" s="58"/>
      <c r="M706" s="58"/>
      <c r="N706" s="58"/>
      <c r="O706" s="58"/>
      <c r="P706" s="58"/>
      <c r="Q706" s="58"/>
      <c r="R706" s="58"/>
      <c r="S706" s="58"/>
      <c r="T706" s="58"/>
      <c r="U706" s="58"/>
      <c r="V706" s="58"/>
      <c r="W706" s="58"/>
      <c r="X706" s="58"/>
      <c r="Y706" s="58"/>
      <c r="Z706" s="58"/>
    </row>
    <row r="707" spans="1:26" ht="15.75" customHeight="1" x14ac:dyDescent="0.2">
      <c r="A707" s="58"/>
      <c r="B707" s="2"/>
      <c r="C707" s="3"/>
      <c r="D707" s="4"/>
      <c r="E707" s="58"/>
      <c r="F707" s="58"/>
      <c r="G707" s="58"/>
      <c r="H707" s="58"/>
      <c r="I707" s="58"/>
      <c r="J707" s="58"/>
      <c r="K707" s="58"/>
      <c r="L707" s="58"/>
      <c r="M707" s="58"/>
      <c r="N707" s="58"/>
      <c r="O707" s="58"/>
      <c r="P707" s="58"/>
      <c r="Q707" s="58"/>
      <c r="R707" s="58"/>
      <c r="S707" s="58"/>
      <c r="T707" s="58"/>
      <c r="U707" s="58"/>
      <c r="V707" s="58"/>
      <c r="W707" s="58"/>
      <c r="X707" s="58"/>
      <c r="Y707" s="58"/>
      <c r="Z707" s="58"/>
    </row>
    <row r="708" spans="1:26" ht="15.75" customHeight="1" x14ac:dyDescent="0.2">
      <c r="A708" s="58"/>
      <c r="B708" s="2"/>
      <c r="C708" s="3"/>
      <c r="D708" s="4"/>
      <c r="E708" s="58"/>
      <c r="F708" s="58"/>
      <c r="G708" s="58"/>
      <c r="H708" s="58"/>
      <c r="I708" s="58"/>
      <c r="J708" s="58"/>
      <c r="K708" s="58"/>
      <c r="L708" s="58"/>
      <c r="M708" s="58"/>
      <c r="N708" s="58"/>
      <c r="O708" s="58"/>
      <c r="P708" s="58"/>
      <c r="Q708" s="58"/>
      <c r="R708" s="58"/>
      <c r="S708" s="58"/>
      <c r="T708" s="58"/>
      <c r="U708" s="58"/>
      <c r="V708" s="58"/>
      <c r="W708" s="58"/>
      <c r="X708" s="58"/>
      <c r="Y708" s="58"/>
      <c r="Z708" s="58"/>
    </row>
    <row r="709" spans="1:26" ht="15.75" customHeight="1" x14ac:dyDescent="0.2">
      <c r="A709" s="58"/>
      <c r="B709" s="2"/>
      <c r="C709" s="3"/>
      <c r="D709" s="4"/>
      <c r="E709" s="58"/>
      <c r="F709" s="58"/>
      <c r="G709" s="58"/>
      <c r="H709" s="58"/>
      <c r="I709" s="58"/>
      <c r="J709" s="58"/>
      <c r="K709" s="58"/>
      <c r="L709" s="58"/>
      <c r="M709" s="58"/>
      <c r="N709" s="58"/>
      <c r="O709" s="58"/>
      <c r="P709" s="58"/>
      <c r="Q709" s="58"/>
      <c r="R709" s="58"/>
      <c r="S709" s="58"/>
      <c r="T709" s="58"/>
      <c r="U709" s="58"/>
      <c r="V709" s="58"/>
      <c r="W709" s="58"/>
      <c r="X709" s="58"/>
      <c r="Y709" s="58"/>
      <c r="Z709" s="58"/>
    </row>
    <row r="710" spans="1:26" ht="15.75" customHeight="1" x14ac:dyDescent="0.2">
      <c r="A710" s="58"/>
      <c r="B710" s="2"/>
      <c r="C710" s="3"/>
      <c r="D710" s="4"/>
      <c r="E710" s="58"/>
      <c r="F710" s="58"/>
      <c r="G710" s="58"/>
      <c r="H710" s="58"/>
      <c r="I710" s="58"/>
      <c r="J710" s="58"/>
      <c r="K710" s="58"/>
      <c r="L710" s="58"/>
      <c r="M710" s="58"/>
      <c r="N710" s="58"/>
      <c r="O710" s="58"/>
      <c r="P710" s="58"/>
      <c r="Q710" s="58"/>
      <c r="R710" s="58"/>
      <c r="S710" s="58"/>
      <c r="T710" s="58"/>
      <c r="U710" s="58"/>
      <c r="V710" s="58"/>
      <c r="W710" s="58"/>
      <c r="X710" s="58"/>
      <c r="Y710" s="58"/>
      <c r="Z710" s="58"/>
    </row>
    <row r="711" spans="1:26" ht="15.75" customHeight="1" x14ac:dyDescent="0.2">
      <c r="A711" s="58"/>
      <c r="B711" s="2"/>
      <c r="C711" s="3"/>
      <c r="D711" s="4"/>
      <c r="E711" s="58"/>
      <c r="F711" s="58"/>
      <c r="G711" s="58"/>
      <c r="H711" s="58"/>
      <c r="I711" s="58"/>
      <c r="J711" s="58"/>
      <c r="K711" s="58"/>
      <c r="L711" s="58"/>
      <c r="M711" s="58"/>
      <c r="N711" s="58"/>
      <c r="O711" s="58"/>
      <c r="P711" s="58"/>
      <c r="Q711" s="58"/>
      <c r="R711" s="58"/>
      <c r="S711" s="58"/>
      <c r="T711" s="58"/>
      <c r="U711" s="58"/>
      <c r="V711" s="58"/>
      <c r="W711" s="58"/>
      <c r="X711" s="58"/>
      <c r="Y711" s="58"/>
      <c r="Z711" s="58"/>
    </row>
    <row r="712" spans="1:26" ht="15.75" customHeight="1" x14ac:dyDescent="0.2">
      <c r="A712" s="58"/>
      <c r="B712" s="2"/>
      <c r="C712" s="3"/>
      <c r="D712" s="4"/>
      <c r="E712" s="58"/>
      <c r="F712" s="58"/>
      <c r="G712" s="58"/>
      <c r="H712" s="58"/>
      <c r="I712" s="58"/>
      <c r="J712" s="58"/>
      <c r="K712" s="58"/>
      <c r="L712" s="58"/>
      <c r="M712" s="58"/>
      <c r="N712" s="58"/>
      <c r="O712" s="58"/>
      <c r="P712" s="58"/>
      <c r="Q712" s="58"/>
      <c r="R712" s="58"/>
      <c r="S712" s="58"/>
      <c r="T712" s="58"/>
      <c r="U712" s="58"/>
      <c r="V712" s="58"/>
      <c r="W712" s="58"/>
      <c r="X712" s="58"/>
      <c r="Y712" s="58"/>
      <c r="Z712" s="58"/>
    </row>
    <row r="713" spans="1:26" ht="15.75" customHeight="1" x14ac:dyDescent="0.2">
      <c r="A713" s="58"/>
      <c r="B713" s="2"/>
      <c r="C713" s="3"/>
      <c r="D713" s="4"/>
      <c r="E713" s="58"/>
      <c r="F713" s="58"/>
      <c r="G713" s="58"/>
      <c r="H713" s="58"/>
      <c r="I713" s="58"/>
      <c r="J713" s="58"/>
      <c r="K713" s="58"/>
      <c r="L713" s="58"/>
      <c r="M713" s="58"/>
      <c r="N713" s="58"/>
      <c r="O713" s="58"/>
      <c r="P713" s="58"/>
      <c r="Q713" s="58"/>
      <c r="R713" s="58"/>
      <c r="S713" s="58"/>
      <c r="T713" s="58"/>
      <c r="U713" s="58"/>
      <c r="V713" s="58"/>
      <c r="W713" s="58"/>
      <c r="X713" s="58"/>
      <c r="Y713" s="58"/>
      <c r="Z713" s="58"/>
    </row>
    <row r="714" spans="1:26" ht="15.75" customHeight="1" x14ac:dyDescent="0.2">
      <c r="A714" s="58"/>
      <c r="B714" s="2"/>
      <c r="C714" s="3"/>
      <c r="D714" s="4"/>
      <c r="E714" s="58"/>
      <c r="F714" s="58"/>
      <c r="G714" s="58"/>
      <c r="H714" s="58"/>
      <c r="I714" s="58"/>
      <c r="J714" s="58"/>
      <c r="K714" s="58"/>
      <c r="L714" s="58"/>
      <c r="M714" s="58"/>
      <c r="N714" s="58"/>
      <c r="O714" s="58"/>
      <c r="P714" s="58"/>
      <c r="Q714" s="58"/>
      <c r="R714" s="58"/>
      <c r="S714" s="58"/>
      <c r="T714" s="58"/>
      <c r="U714" s="58"/>
      <c r="V714" s="58"/>
      <c r="W714" s="58"/>
      <c r="X714" s="58"/>
      <c r="Y714" s="58"/>
      <c r="Z714" s="58"/>
    </row>
    <row r="715" spans="1:26" ht="15.75" customHeight="1" x14ac:dyDescent="0.2">
      <c r="A715" s="58"/>
      <c r="B715" s="2"/>
      <c r="C715" s="3"/>
      <c r="D715" s="4"/>
      <c r="E715" s="58"/>
      <c r="F715" s="58"/>
      <c r="G715" s="58"/>
      <c r="H715" s="58"/>
      <c r="I715" s="58"/>
      <c r="J715" s="58"/>
      <c r="K715" s="58"/>
      <c r="L715" s="58"/>
      <c r="M715" s="58"/>
      <c r="N715" s="58"/>
      <c r="O715" s="58"/>
      <c r="P715" s="58"/>
      <c r="Q715" s="58"/>
      <c r="R715" s="58"/>
      <c r="S715" s="58"/>
      <c r="T715" s="58"/>
      <c r="U715" s="58"/>
      <c r="V715" s="58"/>
      <c r="W715" s="58"/>
      <c r="X715" s="58"/>
      <c r="Y715" s="58"/>
      <c r="Z715" s="58"/>
    </row>
    <row r="716" spans="1:26" ht="15.75" customHeight="1" x14ac:dyDescent="0.2">
      <c r="A716" s="58"/>
      <c r="B716" s="2"/>
      <c r="C716" s="3"/>
      <c r="D716" s="4"/>
      <c r="E716" s="58"/>
      <c r="F716" s="58"/>
      <c r="G716" s="58"/>
      <c r="H716" s="58"/>
      <c r="I716" s="58"/>
      <c r="J716" s="58"/>
      <c r="K716" s="58"/>
      <c r="L716" s="58"/>
      <c r="M716" s="58"/>
      <c r="N716" s="58"/>
      <c r="O716" s="58"/>
      <c r="P716" s="58"/>
      <c r="Q716" s="58"/>
      <c r="R716" s="58"/>
      <c r="S716" s="58"/>
      <c r="T716" s="58"/>
      <c r="U716" s="58"/>
      <c r="V716" s="58"/>
      <c r="W716" s="58"/>
      <c r="X716" s="58"/>
      <c r="Y716" s="58"/>
      <c r="Z716" s="58"/>
    </row>
    <row r="717" spans="1:26" ht="15.75" customHeight="1" x14ac:dyDescent="0.2">
      <c r="A717" s="58"/>
      <c r="B717" s="2"/>
      <c r="C717" s="3"/>
      <c r="D717" s="4"/>
      <c r="E717" s="58"/>
      <c r="F717" s="58"/>
      <c r="G717" s="58"/>
      <c r="H717" s="58"/>
      <c r="I717" s="58"/>
      <c r="J717" s="58"/>
      <c r="K717" s="58"/>
      <c r="L717" s="58"/>
      <c r="M717" s="58"/>
      <c r="N717" s="58"/>
      <c r="O717" s="58"/>
      <c r="P717" s="58"/>
      <c r="Q717" s="58"/>
      <c r="R717" s="58"/>
      <c r="S717" s="58"/>
      <c r="T717" s="58"/>
      <c r="U717" s="58"/>
      <c r="V717" s="58"/>
      <c r="W717" s="58"/>
      <c r="X717" s="58"/>
      <c r="Y717" s="58"/>
      <c r="Z717" s="58"/>
    </row>
    <row r="718" spans="1:26" ht="15.75" customHeight="1" x14ac:dyDescent="0.2">
      <c r="A718" s="58"/>
      <c r="B718" s="2"/>
      <c r="C718" s="3"/>
      <c r="D718" s="4"/>
      <c r="E718" s="58"/>
      <c r="F718" s="58"/>
      <c r="G718" s="58"/>
      <c r="H718" s="58"/>
      <c r="I718" s="58"/>
      <c r="J718" s="58"/>
      <c r="K718" s="58"/>
      <c r="L718" s="58"/>
      <c r="M718" s="58"/>
      <c r="N718" s="58"/>
      <c r="O718" s="58"/>
      <c r="P718" s="58"/>
      <c r="Q718" s="58"/>
      <c r="R718" s="58"/>
      <c r="S718" s="58"/>
      <c r="T718" s="58"/>
      <c r="U718" s="58"/>
      <c r="V718" s="58"/>
      <c r="W718" s="58"/>
      <c r="X718" s="58"/>
      <c r="Y718" s="58"/>
      <c r="Z718" s="58"/>
    </row>
    <row r="719" spans="1:26" ht="15.75" customHeight="1" x14ac:dyDescent="0.2">
      <c r="A719" s="58"/>
      <c r="B719" s="2"/>
      <c r="C719" s="3"/>
      <c r="D719" s="4"/>
      <c r="E719" s="58"/>
      <c r="F719" s="58"/>
      <c r="G719" s="58"/>
      <c r="H719" s="58"/>
      <c r="I719" s="58"/>
      <c r="J719" s="58"/>
      <c r="K719" s="58"/>
      <c r="L719" s="58"/>
      <c r="M719" s="58"/>
      <c r="N719" s="58"/>
      <c r="O719" s="58"/>
      <c r="P719" s="58"/>
      <c r="Q719" s="58"/>
      <c r="R719" s="58"/>
      <c r="S719" s="58"/>
      <c r="T719" s="58"/>
      <c r="U719" s="58"/>
      <c r="V719" s="58"/>
      <c r="W719" s="58"/>
      <c r="X719" s="58"/>
      <c r="Y719" s="58"/>
      <c r="Z719" s="58"/>
    </row>
    <row r="720" spans="1:26" ht="15.75" customHeight="1" x14ac:dyDescent="0.2">
      <c r="A720" s="58"/>
      <c r="B720" s="2"/>
      <c r="C720" s="3"/>
      <c r="D720" s="4"/>
      <c r="E720" s="58"/>
      <c r="F720" s="58"/>
      <c r="G720" s="58"/>
      <c r="H720" s="58"/>
      <c r="I720" s="58"/>
      <c r="J720" s="58"/>
      <c r="K720" s="58"/>
      <c r="L720" s="58"/>
      <c r="M720" s="58"/>
      <c r="N720" s="58"/>
      <c r="O720" s="58"/>
      <c r="P720" s="58"/>
      <c r="Q720" s="58"/>
      <c r="R720" s="58"/>
      <c r="S720" s="58"/>
      <c r="T720" s="58"/>
      <c r="U720" s="58"/>
      <c r="V720" s="58"/>
      <c r="W720" s="58"/>
      <c r="X720" s="58"/>
      <c r="Y720" s="58"/>
      <c r="Z720" s="58"/>
    </row>
    <row r="721" spans="1:26" ht="15.75" customHeight="1" x14ac:dyDescent="0.2">
      <c r="A721" s="58"/>
      <c r="B721" s="2"/>
      <c r="C721" s="3"/>
      <c r="D721" s="4"/>
      <c r="E721" s="58"/>
      <c r="F721" s="58"/>
      <c r="G721" s="58"/>
      <c r="H721" s="58"/>
      <c r="I721" s="58"/>
      <c r="J721" s="58"/>
      <c r="K721" s="58"/>
      <c r="L721" s="58"/>
      <c r="M721" s="58"/>
      <c r="N721" s="58"/>
      <c r="O721" s="58"/>
      <c r="P721" s="58"/>
      <c r="Q721" s="58"/>
      <c r="R721" s="58"/>
      <c r="S721" s="58"/>
      <c r="T721" s="58"/>
      <c r="U721" s="58"/>
      <c r="V721" s="58"/>
      <c r="W721" s="58"/>
      <c r="X721" s="58"/>
      <c r="Y721" s="58"/>
      <c r="Z721" s="58"/>
    </row>
    <row r="722" spans="1:26" ht="15.75" customHeight="1" x14ac:dyDescent="0.2">
      <c r="A722" s="58"/>
      <c r="B722" s="2"/>
      <c r="C722" s="3"/>
      <c r="D722" s="4"/>
      <c r="E722" s="58"/>
      <c r="F722" s="58"/>
      <c r="G722" s="58"/>
      <c r="H722" s="58"/>
      <c r="I722" s="58"/>
      <c r="J722" s="58"/>
      <c r="K722" s="58"/>
      <c r="L722" s="58"/>
      <c r="M722" s="58"/>
      <c r="N722" s="58"/>
      <c r="O722" s="58"/>
      <c r="P722" s="58"/>
      <c r="Q722" s="58"/>
      <c r="R722" s="58"/>
      <c r="S722" s="58"/>
      <c r="T722" s="58"/>
      <c r="U722" s="58"/>
      <c r="V722" s="58"/>
      <c r="W722" s="58"/>
      <c r="X722" s="58"/>
      <c r="Y722" s="58"/>
      <c r="Z722" s="58"/>
    </row>
    <row r="723" spans="1:26" ht="15.75" customHeight="1" x14ac:dyDescent="0.2">
      <c r="A723" s="58"/>
      <c r="B723" s="2"/>
      <c r="C723" s="3"/>
      <c r="D723" s="4"/>
      <c r="E723" s="58"/>
      <c r="F723" s="58"/>
      <c r="G723" s="58"/>
      <c r="H723" s="58"/>
      <c r="I723" s="58"/>
      <c r="J723" s="58"/>
      <c r="K723" s="58"/>
      <c r="L723" s="58"/>
      <c r="M723" s="58"/>
      <c r="N723" s="58"/>
      <c r="O723" s="58"/>
      <c r="P723" s="58"/>
      <c r="Q723" s="58"/>
      <c r="R723" s="58"/>
      <c r="S723" s="58"/>
      <c r="T723" s="58"/>
      <c r="U723" s="58"/>
      <c r="V723" s="58"/>
      <c r="W723" s="58"/>
      <c r="X723" s="58"/>
      <c r="Y723" s="58"/>
      <c r="Z723" s="58"/>
    </row>
    <row r="724" spans="1:26" ht="15.75" customHeight="1" x14ac:dyDescent="0.2">
      <c r="A724" s="58"/>
      <c r="B724" s="2"/>
      <c r="C724" s="3"/>
      <c r="D724" s="4"/>
      <c r="E724" s="58"/>
      <c r="F724" s="58"/>
      <c r="G724" s="58"/>
      <c r="H724" s="58"/>
      <c r="I724" s="58"/>
      <c r="J724" s="58"/>
      <c r="K724" s="58"/>
      <c r="L724" s="58"/>
      <c r="M724" s="58"/>
      <c r="N724" s="58"/>
      <c r="O724" s="58"/>
      <c r="P724" s="58"/>
      <c r="Q724" s="58"/>
      <c r="R724" s="58"/>
      <c r="S724" s="58"/>
      <c r="T724" s="58"/>
      <c r="U724" s="58"/>
      <c r="V724" s="58"/>
      <c r="W724" s="58"/>
      <c r="X724" s="58"/>
      <c r="Y724" s="58"/>
      <c r="Z724" s="58"/>
    </row>
    <row r="725" spans="1:26" ht="15.75" customHeight="1" x14ac:dyDescent="0.2">
      <c r="A725" s="58"/>
      <c r="B725" s="2"/>
      <c r="C725" s="3"/>
      <c r="D725" s="4"/>
      <c r="E725" s="58"/>
      <c r="F725" s="58"/>
      <c r="G725" s="58"/>
      <c r="H725" s="58"/>
      <c r="I725" s="58"/>
      <c r="J725" s="58"/>
      <c r="K725" s="58"/>
      <c r="L725" s="58"/>
      <c r="M725" s="58"/>
      <c r="N725" s="58"/>
      <c r="O725" s="58"/>
      <c r="P725" s="58"/>
      <c r="Q725" s="58"/>
      <c r="R725" s="58"/>
      <c r="S725" s="58"/>
      <c r="T725" s="58"/>
      <c r="U725" s="58"/>
      <c r="V725" s="58"/>
      <c r="W725" s="58"/>
      <c r="X725" s="58"/>
      <c r="Y725" s="58"/>
      <c r="Z725" s="58"/>
    </row>
    <row r="726" spans="1:26" ht="15.75" customHeight="1" x14ac:dyDescent="0.2">
      <c r="A726" s="58"/>
      <c r="B726" s="2"/>
      <c r="C726" s="3"/>
      <c r="D726" s="4"/>
      <c r="E726" s="58"/>
      <c r="F726" s="58"/>
      <c r="G726" s="58"/>
      <c r="H726" s="58"/>
      <c r="I726" s="58"/>
      <c r="J726" s="58"/>
      <c r="K726" s="58"/>
      <c r="L726" s="58"/>
      <c r="M726" s="58"/>
      <c r="N726" s="58"/>
      <c r="O726" s="58"/>
      <c r="P726" s="58"/>
      <c r="Q726" s="58"/>
      <c r="R726" s="58"/>
      <c r="S726" s="58"/>
      <c r="T726" s="58"/>
      <c r="U726" s="58"/>
      <c r="V726" s="58"/>
      <c r="W726" s="58"/>
      <c r="X726" s="58"/>
      <c r="Y726" s="58"/>
      <c r="Z726" s="58"/>
    </row>
    <row r="727" spans="1:26" ht="15.75" customHeight="1" x14ac:dyDescent="0.2">
      <c r="A727" s="58"/>
      <c r="B727" s="2"/>
      <c r="C727" s="3"/>
      <c r="D727" s="4"/>
      <c r="E727" s="58"/>
      <c r="F727" s="58"/>
      <c r="G727" s="58"/>
      <c r="H727" s="58"/>
      <c r="I727" s="58"/>
      <c r="J727" s="58"/>
      <c r="K727" s="58"/>
      <c r="L727" s="58"/>
      <c r="M727" s="58"/>
      <c r="N727" s="58"/>
      <c r="O727" s="58"/>
      <c r="P727" s="58"/>
      <c r="Q727" s="58"/>
      <c r="R727" s="58"/>
      <c r="S727" s="58"/>
      <c r="T727" s="58"/>
      <c r="U727" s="58"/>
      <c r="V727" s="58"/>
      <c r="W727" s="58"/>
      <c r="X727" s="58"/>
      <c r="Y727" s="58"/>
      <c r="Z727" s="58"/>
    </row>
    <row r="728" spans="1:26" ht="15.75" customHeight="1" x14ac:dyDescent="0.2">
      <c r="A728" s="58"/>
      <c r="B728" s="2"/>
      <c r="C728" s="3"/>
      <c r="D728" s="4"/>
      <c r="E728" s="58"/>
      <c r="F728" s="58"/>
      <c r="G728" s="58"/>
      <c r="H728" s="58"/>
      <c r="I728" s="58"/>
      <c r="J728" s="58"/>
      <c r="K728" s="58"/>
      <c r="L728" s="58"/>
      <c r="M728" s="58"/>
      <c r="N728" s="58"/>
      <c r="O728" s="58"/>
      <c r="P728" s="58"/>
      <c r="Q728" s="58"/>
      <c r="R728" s="58"/>
      <c r="S728" s="58"/>
      <c r="T728" s="58"/>
      <c r="U728" s="58"/>
      <c r="V728" s="58"/>
      <c r="W728" s="58"/>
      <c r="X728" s="58"/>
      <c r="Y728" s="58"/>
      <c r="Z728" s="58"/>
    </row>
    <row r="729" spans="1:26" ht="15.75" customHeight="1" x14ac:dyDescent="0.2">
      <c r="A729" s="58"/>
      <c r="B729" s="2"/>
      <c r="C729" s="3"/>
      <c r="D729" s="4"/>
      <c r="E729" s="58"/>
      <c r="F729" s="58"/>
      <c r="G729" s="58"/>
      <c r="H729" s="58"/>
      <c r="I729" s="58"/>
      <c r="J729" s="58"/>
      <c r="K729" s="58"/>
      <c r="L729" s="58"/>
      <c r="M729" s="58"/>
      <c r="N729" s="58"/>
      <c r="O729" s="58"/>
      <c r="P729" s="58"/>
      <c r="Q729" s="58"/>
      <c r="R729" s="58"/>
      <c r="S729" s="58"/>
      <c r="T729" s="58"/>
      <c r="U729" s="58"/>
      <c r="V729" s="58"/>
      <c r="W729" s="58"/>
      <c r="X729" s="58"/>
      <c r="Y729" s="58"/>
      <c r="Z729" s="58"/>
    </row>
    <row r="730" spans="1:26" ht="15.75" customHeight="1" x14ac:dyDescent="0.2">
      <c r="A730" s="58"/>
      <c r="B730" s="2"/>
      <c r="C730" s="3"/>
      <c r="D730" s="4"/>
      <c r="E730" s="58"/>
      <c r="F730" s="58"/>
      <c r="G730" s="58"/>
      <c r="H730" s="58"/>
      <c r="I730" s="58"/>
      <c r="J730" s="58"/>
      <c r="K730" s="58"/>
      <c r="L730" s="58"/>
      <c r="M730" s="58"/>
      <c r="N730" s="58"/>
      <c r="O730" s="58"/>
      <c r="P730" s="58"/>
      <c r="Q730" s="58"/>
      <c r="R730" s="58"/>
      <c r="S730" s="58"/>
      <c r="T730" s="58"/>
      <c r="U730" s="58"/>
      <c r="V730" s="58"/>
      <c r="W730" s="58"/>
      <c r="X730" s="58"/>
      <c r="Y730" s="58"/>
      <c r="Z730" s="58"/>
    </row>
    <row r="731" spans="1:26" ht="15.75" customHeight="1" x14ac:dyDescent="0.2">
      <c r="A731" s="58"/>
      <c r="B731" s="2"/>
      <c r="C731" s="3"/>
      <c r="D731" s="4"/>
      <c r="E731" s="58"/>
      <c r="F731" s="58"/>
      <c r="G731" s="58"/>
      <c r="H731" s="58"/>
      <c r="I731" s="58"/>
      <c r="J731" s="58"/>
      <c r="K731" s="58"/>
      <c r="L731" s="58"/>
      <c r="M731" s="58"/>
      <c r="N731" s="58"/>
      <c r="O731" s="58"/>
      <c r="P731" s="58"/>
      <c r="Q731" s="58"/>
      <c r="R731" s="58"/>
      <c r="S731" s="58"/>
      <c r="T731" s="58"/>
      <c r="U731" s="58"/>
      <c r="V731" s="58"/>
      <c r="W731" s="58"/>
      <c r="X731" s="58"/>
      <c r="Y731" s="58"/>
      <c r="Z731" s="58"/>
    </row>
    <row r="732" spans="1:26" ht="15.75" customHeight="1" x14ac:dyDescent="0.2">
      <c r="A732" s="58"/>
      <c r="B732" s="2"/>
      <c r="C732" s="3"/>
      <c r="D732" s="4"/>
      <c r="E732" s="58"/>
      <c r="F732" s="58"/>
      <c r="G732" s="58"/>
      <c r="H732" s="58"/>
      <c r="I732" s="58"/>
      <c r="J732" s="58"/>
      <c r="K732" s="58"/>
      <c r="L732" s="58"/>
      <c r="M732" s="58"/>
      <c r="N732" s="58"/>
      <c r="O732" s="58"/>
      <c r="P732" s="58"/>
      <c r="Q732" s="58"/>
      <c r="R732" s="58"/>
      <c r="S732" s="58"/>
      <c r="T732" s="58"/>
      <c r="U732" s="58"/>
      <c r="V732" s="58"/>
      <c r="W732" s="58"/>
      <c r="X732" s="58"/>
      <c r="Y732" s="58"/>
      <c r="Z732" s="58"/>
    </row>
    <row r="733" spans="1:26" ht="15.75" customHeight="1" x14ac:dyDescent="0.2">
      <c r="A733" s="58"/>
      <c r="B733" s="2"/>
      <c r="C733" s="3"/>
      <c r="D733" s="4"/>
      <c r="E733" s="58"/>
      <c r="F733" s="58"/>
      <c r="G733" s="58"/>
      <c r="H733" s="58"/>
      <c r="I733" s="58"/>
      <c r="J733" s="58"/>
      <c r="K733" s="58"/>
      <c r="L733" s="58"/>
      <c r="M733" s="58"/>
      <c r="N733" s="58"/>
      <c r="O733" s="58"/>
      <c r="P733" s="58"/>
      <c r="Q733" s="58"/>
      <c r="R733" s="58"/>
      <c r="S733" s="58"/>
      <c r="T733" s="58"/>
      <c r="U733" s="58"/>
      <c r="V733" s="58"/>
      <c r="W733" s="58"/>
      <c r="X733" s="58"/>
      <c r="Y733" s="58"/>
      <c r="Z733" s="58"/>
    </row>
    <row r="734" spans="1:26" ht="15.75" customHeight="1" x14ac:dyDescent="0.2">
      <c r="A734" s="58"/>
      <c r="B734" s="2"/>
      <c r="C734" s="3"/>
      <c r="D734" s="4"/>
      <c r="E734" s="58"/>
      <c r="F734" s="58"/>
      <c r="G734" s="58"/>
      <c r="H734" s="58"/>
      <c r="I734" s="58"/>
      <c r="J734" s="58"/>
      <c r="K734" s="58"/>
      <c r="L734" s="58"/>
      <c r="M734" s="58"/>
      <c r="N734" s="58"/>
      <c r="O734" s="58"/>
      <c r="P734" s="58"/>
      <c r="Q734" s="58"/>
      <c r="R734" s="58"/>
      <c r="S734" s="58"/>
      <c r="T734" s="58"/>
      <c r="U734" s="58"/>
      <c r="V734" s="58"/>
      <c r="W734" s="58"/>
      <c r="X734" s="58"/>
      <c r="Y734" s="58"/>
      <c r="Z734" s="58"/>
    </row>
    <row r="735" spans="1:26" ht="15.75" customHeight="1" x14ac:dyDescent="0.2">
      <c r="A735" s="58"/>
      <c r="B735" s="2"/>
      <c r="C735" s="3"/>
      <c r="D735" s="4"/>
      <c r="E735" s="58"/>
      <c r="F735" s="58"/>
      <c r="G735" s="58"/>
      <c r="H735" s="58"/>
      <c r="I735" s="58"/>
      <c r="J735" s="58"/>
      <c r="K735" s="58"/>
      <c r="L735" s="58"/>
      <c r="M735" s="58"/>
      <c r="N735" s="58"/>
      <c r="O735" s="58"/>
      <c r="P735" s="58"/>
      <c r="Q735" s="58"/>
      <c r="R735" s="58"/>
      <c r="S735" s="58"/>
      <c r="T735" s="58"/>
      <c r="U735" s="58"/>
      <c r="V735" s="58"/>
      <c r="W735" s="58"/>
      <c r="X735" s="58"/>
      <c r="Y735" s="58"/>
      <c r="Z735" s="58"/>
    </row>
    <row r="736" spans="1:26" ht="15.75" customHeight="1" x14ac:dyDescent="0.2">
      <c r="A736" s="58"/>
      <c r="B736" s="2"/>
      <c r="C736" s="3"/>
      <c r="D736" s="4"/>
      <c r="E736" s="58"/>
      <c r="F736" s="58"/>
      <c r="G736" s="58"/>
      <c r="H736" s="58"/>
      <c r="I736" s="58"/>
      <c r="J736" s="58"/>
      <c r="K736" s="58"/>
      <c r="L736" s="58"/>
      <c r="M736" s="58"/>
      <c r="N736" s="58"/>
      <c r="O736" s="58"/>
      <c r="P736" s="58"/>
      <c r="Q736" s="58"/>
      <c r="R736" s="58"/>
      <c r="S736" s="58"/>
      <c r="T736" s="58"/>
      <c r="U736" s="58"/>
      <c r="V736" s="58"/>
      <c r="W736" s="58"/>
      <c r="X736" s="58"/>
      <c r="Y736" s="58"/>
      <c r="Z736" s="58"/>
    </row>
    <row r="737" spans="1:26" ht="15.75" customHeight="1" x14ac:dyDescent="0.2">
      <c r="A737" s="58"/>
      <c r="B737" s="2"/>
      <c r="C737" s="3"/>
      <c r="D737" s="4"/>
      <c r="E737" s="58"/>
      <c r="F737" s="58"/>
      <c r="G737" s="58"/>
      <c r="H737" s="58"/>
      <c r="I737" s="58"/>
      <c r="J737" s="58"/>
      <c r="K737" s="58"/>
      <c r="L737" s="58"/>
      <c r="M737" s="58"/>
      <c r="N737" s="58"/>
      <c r="O737" s="58"/>
      <c r="P737" s="58"/>
      <c r="Q737" s="58"/>
      <c r="R737" s="58"/>
      <c r="S737" s="58"/>
      <c r="T737" s="58"/>
      <c r="U737" s="58"/>
      <c r="V737" s="58"/>
      <c r="W737" s="58"/>
      <c r="X737" s="58"/>
      <c r="Y737" s="58"/>
      <c r="Z737" s="58"/>
    </row>
    <row r="738" spans="1:26" ht="15.75" customHeight="1" x14ac:dyDescent="0.2">
      <c r="A738" s="58"/>
      <c r="B738" s="2"/>
      <c r="C738" s="3"/>
      <c r="D738" s="4"/>
      <c r="E738" s="58"/>
      <c r="F738" s="58"/>
      <c r="G738" s="58"/>
      <c r="H738" s="58"/>
      <c r="I738" s="58"/>
      <c r="J738" s="58"/>
      <c r="K738" s="58"/>
      <c r="L738" s="58"/>
      <c r="M738" s="58"/>
      <c r="N738" s="58"/>
      <c r="O738" s="58"/>
      <c r="P738" s="58"/>
      <c r="Q738" s="58"/>
      <c r="R738" s="58"/>
      <c r="S738" s="58"/>
      <c r="T738" s="58"/>
      <c r="U738" s="58"/>
      <c r="V738" s="58"/>
      <c r="W738" s="58"/>
      <c r="X738" s="58"/>
      <c r="Y738" s="58"/>
      <c r="Z738" s="58"/>
    </row>
    <row r="739" spans="1:26" ht="15.75" customHeight="1" x14ac:dyDescent="0.2">
      <c r="A739" s="58"/>
      <c r="B739" s="2"/>
      <c r="C739" s="3"/>
      <c r="D739" s="4"/>
      <c r="E739" s="58"/>
      <c r="F739" s="58"/>
      <c r="G739" s="58"/>
      <c r="H739" s="58"/>
      <c r="I739" s="58"/>
      <c r="J739" s="58"/>
      <c r="K739" s="58"/>
      <c r="L739" s="58"/>
      <c r="M739" s="58"/>
      <c r="N739" s="58"/>
      <c r="O739" s="58"/>
      <c r="P739" s="58"/>
      <c r="Q739" s="58"/>
      <c r="R739" s="58"/>
      <c r="S739" s="58"/>
      <c r="T739" s="58"/>
      <c r="U739" s="58"/>
      <c r="V739" s="58"/>
      <c r="W739" s="58"/>
      <c r="X739" s="58"/>
      <c r="Y739" s="58"/>
      <c r="Z739" s="58"/>
    </row>
    <row r="740" spans="1:26" ht="15.75" customHeight="1" x14ac:dyDescent="0.2">
      <c r="A740" s="58"/>
      <c r="B740" s="2"/>
      <c r="C740" s="3"/>
      <c r="D740" s="4"/>
      <c r="E740" s="58"/>
      <c r="F740" s="58"/>
      <c r="G740" s="58"/>
      <c r="H740" s="58"/>
      <c r="I740" s="58"/>
      <c r="J740" s="58"/>
      <c r="K740" s="58"/>
      <c r="L740" s="58"/>
      <c r="M740" s="58"/>
      <c r="N740" s="58"/>
      <c r="O740" s="58"/>
      <c r="P740" s="58"/>
      <c r="Q740" s="58"/>
      <c r="R740" s="58"/>
      <c r="S740" s="58"/>
      <c r="T740" s="58"/>
      <c r="U740" s="58"/>
      <c r="V740" s="58"/>
      <c r="W740" s="58"/>
      <c r="X740" s="58"/>
      <c r="Y740" s="58"/>
      <c r="Z740" s="58"/>
    </row>
    <row r="741" spans="1:26" ht="15.75" customHeight="1" x14ac:dyDescent="0.2">
      <c r="A741" s="58"/>
      <c r="B741" s="2"/>
      <c r="C741" s="3"/>
      <c r="D741" s="4"/>
      <c r="E741" s="58"/>
      <c r="F741" s="58"/>
      <c r="G741" s="58"/>
      <c r="H741" s="58"/>
      <c r="I741" s="58"/>
      <c r="J741" s="58"/>
      <c r="K741" s="58"/>
      <c r="L741" s="58"/>
      <c r="M741" s="58"/>
      <c r="N741" s="58"/>
      <c r="O741" s="58"/>
      <c r="P741" s="58"/>
      <c r="Q741" s="58"/>
      <c r="R741" s="58"/>
      <c r="S741" s="58"/>
      <c r="T741" s="58"/>
      <c r="U741" s="58"/>
      <c r="V741" s="58"/>
      <c r="W741" s="58"/>
      <c r="X741" s="58"/>
      <c r="Y741" s="58"/>
      <c r="Z741" s="58"/>
    </row>
    <row r="742" spans="1:26" ht="15.75" customHeight="1" x14ac:dyDescent="0.2">
      <c r="A742" s="58"/>
      <c r="B742" s="2"/>
      <c r="C742" s="3"/>
      <c r="D742" s="4"/>
      <c r="E742" s="58"/>
      <c r="F742" s="58"/>
      <c r="G742" s="58"/>
      <c r="H742" s="58"/>
      <c r="I742" s="58"/>
      <c r="J742" s="58"/>
      <c r="K742" s="58"/>
      <c r="L742" s="58"/>
      <c r="M742" s="58"/>
      <c r="N742" s="58"/>
      <c r="O742" s="58"/>
      <c r="P742" s="58"/>
      <c r="Q742" s="58"/>
      <c r="R742" s="58"/>
      <c r="S742" s="58"/>
      <c r="T742" s="58"/>
      <c r="U742" s="58"/>
      <c r="V742" s="58"/>
      <c r="W742" s="58"/>
      <c r="X742" s="58"/>
      <c r="Y742" s="58"/>
      <c r="Z742" s="58"/>
    </row>
    <row r="743" spans="1:26" ht="15.75" customHeight="1" x14ac:dyDescent="0.2">
      <c r="A743" s="58"/>
      <c r="B743" s="2"/>
      <c r="C743" s="3"/>
      <c r="D743" s="4"/>
      <c r="E743" s="58"/>
      <c r="F743" s="58"/>
      <c r="G743" s="58"/>
      <c r="H743" s="58"/>
      <c r="I743" s="58"/>
      <c r="J743" s="58"/>
      <c r="K743" s="58"/>
      <c r="L743" s="58"/>
      <c r="M743" s="58"/>
      <c r="N743" s="58"/>
      <c r="O743" s="58"/>
      <c r="P743" s="58"/>
      <c r="Q743" s="58"/>
      <c r="R743" s="58"/>
      <c r="S743" s="58"/>
      <c r="T743" s="58"/>
      <c r="U743" s="58"/>
      <c r="V743" s="58"/>
      <c r="W743" s="58"/>
      <c r="X743" s="58"/>
      <c r="Y743" s="58"/>
      <c r="Z743" s="58"/>
    </row>
    <row r="744" spans="1:26" ht="15.75" customHeight="1" x14ac:dyDescent="0.2">
      <c r="A744" s="58"/>
      <c r="B744" s="2"/>
      <c r="C744" s="3"/>
      <c r="D744" s="4"/>
      <c r="E744" s="58"/>
      <c r="F744" s="58"/>
      <c r="G744" s="58"/>
      <c r="H744" s="58"/>
      <c r="I744" s="58"/>
      <c r="J744" s="58"/>
      <c r="K744" s="58"/>
      <c r="L744" s="58"/>
      <c r="M744" s="58"/>
      <c r="N744" s="58"/>
      <c r="O744" s="58"/>
      <c r="P744" s="58"/>
      <c r="Q744" s="58"/>
      <c r="R744" s="58"/>
      <c r="S744" s="58"/>
      <c r="T744" s="58"/>
      <c r="U744" s="58"/>
      <c r="V744" s="58"/>
      <c r="W744" s="58"/>
      <c r="X744" s="58"/>
      <c r="Y744" s="58"/>
      <c r="Z744" s="58"/>
    </row>
    <row r="745" spans="1:26" ht="15.75" customHeight="1" x14ac:dyDescent="0.2">
      <c r="A745" s="58"/>
      <c r="B745" s="2"/>
      <c r="C745" s="3"/>
      <c r="D745" s="4"/>
      <c r="E745" s="58"/>
      <c r="F745" s="58"/>
      <c r="G745" s="58"/>
      <c r="H745" s="58"/>
      <c r="I745" s="58"/>
      <c r="J745" s="58"/>
      <c r="K745" s="58"/>
      <c r="L745" s="58"/>
      <c r="M745" s="58"/>
      <c r="N745" s="58"/>
      <c r="O745" s="58"/>
      <c r="P745" s="58"/>
      <c r="Q745" s="58"/>
      <c r="R745" s="58"/>
      <c r="S745" s="58"/>
      <c r="T745" s="58"/>
      <c r="U745" s="58"/>
      <c r="V745" s="58"/>
      <c r="W745" s="58"/>
      <c r="X745" s="58"/>
      <c r="Y745" s="58"/>
      <c r="Z745" s="58"/>
    </row>
    <row r="746" spans="1:26" ht="15.75" customHeight="1" x14ac:dyDescent="0.2">
      <c r="A746" s="58"/>
      <c r="B746" s="2"/>
      <c r="C746" s="3"/>
      <c r="D746" s="4"/>
      <c r="E746" s="58"/>
      <c r="F746" s="58"/>
      <c r="G746" s="58"/>
      <c r="H746" s="58"/>
      <c r="I746" s="58"/>
      <c r="J746" s="58"/>
      <c r="K746" s="58"/>
      <c r="L746" s="58"/>
      <c r="M746" s="58"/>
      <c r="N746" s="58"/>
      <c r="O746" s="58"/>
      <c r="P746" s="58"/>
      <c r="Q746" s="58"/>
      <c r="R746" s="58"/>
      <c r="S746" s="58"/>
      <c r="T746" s="58"/>
      <c r="U746" s="58"/>
      <c r="V746" s="58"/>
      <c r="W746" s="58"/>
      <c r="X746" s="58"/>
      <c r="Y746" s="58"/>
      <c r="Z746" s="58"/>
    </row>
    <row r="747" spans="1:26" ht="15.75" customHeight="1" x14ac:dyDescent="0.2">
      <c r="A747" s="58"/>
      <c r="B747" s="2"/>
      <c r="C747" s="3"/>
      <c r="D747" s="4"/>
      <c r="E747" s="58"/>
      <c r="F747" s="58"/>
      <c r="G747" s="58"/>
      <c r="H747" s="58"/>
      <c r="I747" s="58"/>
      <c r="J747" s="58"/>
      <c r="K747" s="58"/>
      <c r="L747" s="58"/>
      <c r="M747" s="58"/>
      <c r="N747" s="58"/>
      <c r="O747" s="58"/>
      <c r="P747" s="58"/>
      <c r="Q747" s="58"/>
      <c r="R747" s="58"/>
      <c r="S747" s="58"/>
      <c r="T747" s="58"/>
      <c r="U747" s="58"/>
      <c r="V747" s="58"/>
      <c r="W747" s="58"/>
      <c r="X747" s="58"/>
      <c r="Y747" s="58"/>
      <c r="Z747" s="58"/>
    </row>
    <row r="748" spans="1:26" ht="15.75" customHeight="1" x14ac:dyDescent="0.2">
      <c r="A748" s="58"/>
      <c r="B748" s="2"/>
      <c r="C748" s="3"/>
      <c r="D748" s="4"/>
      <c r="E748" s="58"/>
      <c r="F748" s="58"/>
      <c r="G748" s="58"/>
      <c r="H748" s="58"/>
      <c r="I748" s="58"/>
      <c r="J748" s="58"/>
      <c r="K748" s="58"/>
      <c r="L748" s="58"/>
      <c r="M748" s="58"/>
      <c r="N748" s="58"/>
      <c r="O748" s="58"/>
      <c r="P748" s="58"/>
      <c r="Q748" s="58"/>
      <c r="R748" s="58"/>
      <c r="S748" s="58"/>
      <c r="T748" s="58"/>
      <c r="U748" s="58"/>
      <c r="V748" s="58"/>
      <c r="W748" s="58"/>
      <c r="X748" s="58"/>
      <c r="Y748" s="58"/>
      <c r="Z748" s="58"/>
    </row>
    <row r="749" spans="1:26" ht="15.75" customHeight="1" x14ac:dyDescent="0.2">
      <c r="A749" s="58"/>
      <c r="B749" s="2"/>
      <c r="C749" s="3"/>
      <c r="D749" s="4"/>
      <c r="E749" s="58"/>
      <c r="F749" s="58"/>
      <c r="G749" s="58"/>
      <c r="H749" s="58"/>
      <c r="I749" s="58"/>
      <c r="J749" s="58"/>
      <c r="K749" s="58"/>
      <c r="L749" s="58"/>
      <c r="M749" s="58"/>
      <c r="N749" s="58"/>
      <c r="O749" s="58"/>
      <c r="P749" s="58"/>
      <c r="Q749" s="58"/>
      <c r="R749" s="58"/>
      <c r="S749" s="58"/>
      <c r="T749" s="58"/>
      <c r="U749" s="58"/>
      <c r="V749" s="58"/>
      <c r="W749" s="58"/>
      <c r="X749" s="58"/>
      <c r="Y749" s="58"/>
      <c r="Z749" s="58"/>
    </row>
    <row r="750" spans="1:26" ht="15.75" customHeight="1" x14ac:dyDescent="0.2">
      <c r="A750" s="58"/>
      <c r="B750" s="2"/>
      <c r="C750" s="3"/>
      <c r="D750" s="4"/>
      <c r="E750" s="58"/>
      <c r="F750" s="58"/>
      <c r="G750" s="58"/>
      <c r="H750" s="58"/>
      <c r="I750" s="58"/>
      <c r="J750" s="58"/>
      <c r="K750" s="58"/>
      <c r="L750" s="58"/>
      <c r="M750" s="58"/>
      <c r="N750" s="58"/>
      <c r="O750" s="58"/>
      <c r="P750" s="58"/>
      <c r="Q750" s="58"/>
      <c r="R750" s="58"/>
      <c r="S750" s="58"/>
      <c r="T750" s="58"/>
      <c r="U750" s="58"/>
      <c r="V750" s="58"/>
      <c r="W750" s="58"/>
      <c r="X750" s="58"/>
      <c r="Y750" s="58"/>
      <c r="Z750" s="58"/>
    </row>
    <row r="751" spans="1:26" ht="15.75" customHeight="1" x14ac:dyDescent="0.2">
      <c r="A751" s="58"/>
      <c r="B751" s="2"/>
      <c r="C751" s="3"/>
      <c r="D751" s="4"/>
      <c r="E751" s="58"/>
      <c r="F751" s="58"/>
      <c r="G751" s="58"/>
      <c r="H751" s="58"/>
      <c r="I751" s="58"/>
      <c r="J751" s="58"/>
      <c r="K751" s="58"/>
      <c r="L751" s="58"/>
      <c r="M751" s="58"/>
      <c r="N751" s="58"/>
      <c r="O751" s="58"/>
      <c r="P751" s="58"/>
      <c r="Q751" s="58"/>
      <c r="R751" s="58"/>
      <c r="S751" s="58"/>
      <c r="T751" s="58"/>
      <c r="U751" s="58"/>
      <c r="V751" s="58"/>
      <c r="W751" s="58"/>
      <c r="X751" s="58"/>
      <c r="Y751" s="58"/>
      <c r="Z751" s="58"/>
    </row>
    <row r="752" spans="1:26" ht="15.75" customHeight="1" x14ac:dyDescent="0.2">
      <c r="A752" s="58"/>
      <c r="B752" s="2"/>
      <c r="C752" s="3"/>
      <c r="D752" s="4"/>
      <c r="E752" s="58"/>
      <c r="F752" s="58"/>
      <c r="G752" s="58"/>
      <c r="H752" s="58"/>
      <c r="I752" s="58"/>
      <c r="J752" s="58"/>
      <c r="K752" s="58"/>
      <c r="L752" s="58"/>
      <c r="M752" s="58"/>
      <c r="N752" s="58"/>
      <c r="O752" s="58"/>
      <c r="P752" s="58"/>
      <c r="Q752" s="58"/>
      <c r="R752" s="58"/>
      <c r="S752" s="58"/>
      <c r="T752" s="58"/>
      <c r="U752" s="58"/>
      <c r="V752" s="58"/>
      <c r="W752" s="58"/>
      <c r="X752" s="58"/>
      <c r="Y752" s="58"/>
      <c r="Z752" s="58"/>
    </row>
    <row r="753" spans="1:26" ht="15.75" customHeight="1" x14ac:dyDescent="0.2">
      <c r="A753" s="58"/>
      <c r="B753" s="2"/>
      <c r="C753" s="3"/>
      <c r="D753" s="4"/>
      <c r="E753" s="58"/>
      <c r="F753" s="58"/>
      <c r="G753" s="58"/>
      <c r="H753" s="58"/>
      <c r="I753" s="58"/>
      <c r="J753" s="58"/>
      <c r="K753" s="58"/>
      <c r="L753" s="58"/>
      <c r="M753" s="58"/>
      <c r="N753" s="58"/>
      <c r="O753" s="58"/>
      <c r="P753" s="58"/>
      <c r="Q753" s="58"/>
      <c r="R753" s="58"/>
      <c r="S753" s="58"/>
      <c r="T753" s="58"/>
      <c r="U753" s="58"/>
      <c r="V753" s="58"/>
      <c r="W753" s="58"/>
      <c r="X753" s="58"/>
      <c r="Y753" s="58"/>
      <c r="Z753" s="58"/>
    </row>
    <row r="754" spans="1:26" ht="15.75" customHeight="1" x14ac:dyDescent="0.2">
      <c r="A754" s="58"/>
      <c r="B754" s="2"/>
      <c r="C754" s="3"/>
      <c r="D754" s="4"/>
      <c r="E754" s="58"/>
      <c r="F754" s="58"/>
      <c r="G754" s="58"/>
      <c r="H754" s="58"/>
      <c r="I754" s="58"/>
      <c r="J754" s="58"/>
      <c r="K754" s="58"/>
      <c r="L754" s="58"/>
      <c r="M754" s="58"/>
      <c r="N754" s="58"/>
      <c r="O754" s="58"/>
      <c r="P754" s="58"/>
      <c r="Q754" s="58"/>
      <c r="R754" s="58"/>
      <c r="S754" s="58"/>
      <c r="T754" s="58"/>
      <c r="U754" s="58"/>
      <c r="V754" s="58"/>
      <c r="W754" s="58"/>
      <c r="X754" s="58"/>
      <c r="Y754" s="58"/>
      <c r="Z754" s="58"/>
    </row>
    <row r="755" spans="1:26" ht="15.75" customHeight="1" x14ac:dyDescent="0.2">
      <c r="A755" s="58"/>
      <c r="B755" s="2"/>
      <c r="C755" s="3"/>
      <c r="D755" s="4"/>
      <c r="E755" s="58"/>
      <c r="F755" s="58"/>
      <c r="G755" s="58"/>
      <c r="H755" s="58"/>
      <c r="I755" s="58"/>
      <c r="J755" s="58"/>
      <c r="K755" s="58"/>
      <c r="L755" s="58"/>
      <c r="M755" s="58"/>
      <c r="N755" s="58"/>
      <c r="O755" s="58"/>
      <c r="P755" s="58"/>
      <c r="Q755" s="58"/>
      <c r="R755" s="58"/>
      <c r="S755" s="58"/>
      <c r="T755" s="58"/>
      <c r="U755" s="58"/>
      <c r="V755" s="58"/>
      <c r="W755" s="58"/>
      <c r="X755" s="58"/>
      <c r="Y755" s="58"/>
      <c r="Z755" s="58"/>
    </row>
    <row r="756" spans="1:26" ht="15.75" customHeight="1" x14ac:dyDescent="0.2">
      <c r="A756" s="58"/>
      <c r="B756" s="2"/>
      <c r="C756" s="3"/>
      <c r="D756" s="4"/>
      <c r="E756" s="58"/>
      <c r="F756" s="58"/>
      <c r="G756" s="58"/>
      <c r="H756" s="58"/>
      <c r="I756" s="58"/>
      <c r="J756" s="58"/>
      <c r="K756" s="58"/>
      <c r="L756" s="58"/>
      <c r="M756" s="58"/>
      <c r="N756" s="58"/>
      <c r="O756" s="58"/>
      <c r="P756" s="58"/>
      <c r="Q756" s="58"/>
      <c r="R756" s="58"/>
      <c r="S756" s="58"/>
      <c r="T756" s="58"/>
      <c r="U756" s="58"/>
      <c r="V756" s="58"/>
      <c r="W756" s="58"/>
      <c r="X756" s="58"/>
      <c r="Y756" s="58"/>
      <c r="Z756" s="58"/>
    </row>
    <row r="757" spans="1:26" ht="15.75" customHeight="1" x14ac:dyDescent="0.2">
      <c r="A757" s="58"/>
      <c r="B757" s="2"/>
      <c r="C757" s="3"/>
      <c r="D757" s="4"/>
      <c r="E757" s="58"/>
      <c r="F757" s="58"/>
      <c r="G757" s="58"/>
      <c r="H757" s="58"/>
      <c r="I757" s="58"/>
      <c r="J757" s="58"/>
      <c r="K757" s="58"/>
      <c r="L757" s="58"/>
      <c r="M757" s="58"/>
      <c r="N757" s="58"/>
      <c r="O757" s="58"/>
      <c r="P757" s="58"/>
      <c r="Q757" s="58"/>
      <c r="R757" s="58"/>
      <c r="S757" s="58"/>
      <c r="T757" s="58"/>
      <c r="U757" s="58"/>
      <c r="V757" s="58"/>
      <c r="W757" s="58"/>
      <c r="X757" s="58"/>
      <c r="Y757" s="58"/>
      <c r="Z757" s="58"/>
    </row>
    <row r="758" spans="1:26" ht="15.75" customHeight="1" x14ac:dyDescent="0.2">
      <c r="A758" s="58"/>
      <c r="B758" s="2"/>
      <c r="C758" s="3"/>
      <c r="D758" s="4"/>
      <c r="E758" s="58"/>
      <c r="F758" s="58"/>
      <c r="G758" s="58"/>
      <c r="H758" s="58"/>
      <c r="I758" s="58"/>
      <c r="J758" s="58"/>
      <c r="K758" s="58"/>
      <c r="L758" s="58"/>
      <c r="M758" s="58"/>
      <c r="N758" s="58"/>
      <c r="O758" s="58"/>
      <c r="P758" s="58"/>
      <c r="Q758" s="58"/>
      <c r="R758" s="58"/>
      <c r="S758" s="58"/>
      <c r="T758" s="58"/>
      <c r="U758" s="58"/>
      <c r="V758" s="58"/>
      <c r="W758" s="58"/>
      <c r="X758" s="58"/>
      <c r="Y758" s="58"/>
      <c r="Z758" s="58"/>
    </row>
    <row r="759" spans="1:26" ht="15.75" customHeight="1" x14ac:dyDescent="0.2">
      <c r="A759" s="58"/>
      <c r="B759" s="2"/>
      <c r="C759" s="3"/>
      <c r="D759" s="4"/>
      <c r="E759" s="58"/>
      <c r="F759" s="58"/>
      <c r="G759" s="58"/>
      <c r="H759" s="58"/>
      <c r="I759" s="58"/>
      <c r="J759" s="58"/>
      <c r="K759" s="58"/>
      <c r="L759" s="58"/>
      <c r="M759" s="58"/>
      <c r="N759" s="58"/>
      <c r="O759" s="58"/>
      <c r="P759" s="58"/>
      <c r="Q759" s="58"/>
      <c r="R759" s="58"/>
      <c r="S759" s="58"/>
      <c r="T759" s="58"/>
      <c r="U759" s="58"/>
      <c r="V759" s="58"/>
      <c r="W759" s="58"/>
      <c r="X759" s="58"/>
      <c r="Y759" s="58"/>
      <c r="Z759" s="58"/>
    </row>
    <row r="760" spans="1:26" ht="15.75" customHeight="1" x14ac:dyDescent="0.2">
      <c r="A760" s="58"/>
      <c r="B760" s="2"/>
      <c r="C760" s="3"/>
      <c r="D760" s="4"/>
      <c r="E760" s="58"/>
      <c r="F760" s="58"/>
      <c r="G760" s="58"/>
      <c r="H760" s="58"/>
      <c r="I760" s="58"/>
      <c r="J760" s="58"/>
      <c r="K760" s="58"/>
      <c r="L760" s="58"/>
      <c r="M760" s="58"/>
      <c r="N760" s="58"/>
      <c r="O760" s="58"/>
      <c r="P760" s="58"/>
      <c r="Q760" s="58"/>
      <c r="R760" s="58"/>
      <c r="S760" s="58"/>
      <c r="T760" s="58"/>
      <c r="U760" s="58"/>
      <c r="V760" s="58"/>
      <c r="W760" s="58"/>
      <c r="X760" s="58"/>
      <c r="Y760" s="58"/>
      <c r="Z760" s="58"/>
    </row>
    <row r="761" spans="1:26" ht="15.75" customHeight="1" x14ac:dyDescent="0.2">
      <c r="A761" s="58"/>
      <c r="B761" s="2"/>
      <c r="C761" s="3"/>
      <c r="D761" s="4"/>
      <c r="E761" s="58"/>
      <c r="F761" s="58"/>
      <c r="G761" s="58"/>
      <c r="H761" s="58"/>
      <c r="I761" s="58"/>
      <c r="J761" s="58"/>
      <c r="K761" s="58"/>
      <c r="L761" s="58"/>
      <c r="M761" s="58"/>
      <c r="N761" s="58"/>
      <c r="O761" s="58"/>
      <c r="P761" s="58"/>
      <c r="Q761" s="58"/>
      <c r="R761" s="58"/>
      <c r="S761" s="58"/>
      <c r="T761" s="58"/>
      <c r="U761" s="58"/>
      <c r="V761" s="58"/>
      <c r="W761" s="58"/>
      <c r="X761" s="58"/>
      <c r="Y761" s="58"/>
      <c r="Z761" s="58"/>
    </row>
    <row r="762" spans="1:26" ht="15.75" customHeight="1" x14ac:dyDescent="0.2">
      <c r="A762" s="58"/>
      <c r="B762" s="2"/>
      <c r="C762" s="3"/>
      <c r="D762" s="4"/>
      <c r="E762" s="58"/>
      <c r="F762" s="58"/>
      <c r="G762" s="58"/>
      <c r="H762" s="58"/>
      <c r="I762" s="58"/>
      <c r="J762" s="58"/>
      <c r="K762" s="58"/>
      <c r="L762" s="58"/>
      <c r="M762" s="58"/>
      <c r="N762" s="58"/>
      <c r="O762" s="58"/>
      <c r="P762" s="58"/>
      <c r="Q762" s="58"/>
      <c r="R762" s="58"/>
      <c r="S762" s="58"/>
      <c r="T762" s="58"/>
      <c r="U762" s="58"/>
      <c r="V762" s="58"/>
      <c r="W762" s="58"/>
      <c r="X762" s="58"/>
      <c r="Y762" s="58"/>
      <c r="Z762" s="58"/>
    </row>
    <row r="763" spans="1:26" ht="15.75" customHeight="1" x14ac:dyDescent="0.2">
      <c r="A763" s="58"/>
      <c r="B763" s="2"/>
      <c r="C763" s="3"/>
      <c r="D763" s="4"/>
      <c r="E763" s="58"/>
      <c r="F763" s="58"/>
      <c r="G763" s="58"/>
      <c r="H763" s="58"/>
      <c r="I763" s="58"/>
      <c r="J763" s="58"/>
      <c r="K763" s="58"/>
      <c r="L763" s="58"/>
      <c r="M763" s="58"/>
      <c r="N763" s="58"/>
      <c r="O763" s="58"/>
      <c r="P763" s="58"/>
      <c r="Q763" s="58"/>
      <c r="R763" s="58"/>
      <c r="S763" s="58"/>
      <c r="T763" s="58"/>
      <c r="U763" s="58"/>
      <c r="V763" s="58"/>
      <c r="W763" s="58"/>
      <c r="X763" s="58"/>
      <c r="Y763" s="58"/>
      <c r="Z763" s="58"/>
    </row>
    <row r="764" spans="1:26" ht="15.75" customHeight="1" x14ac:dyDescent="0.2">
      <c r="A764" s="58"/>
      <c r="B764" s="2"/>
      <c r="C764" s="3"/>
      <c r="D764" s="4"/>
      <c r="E764" s="58"/>
      <c r="F764" s="58"/>
      <c r="G764" s="58"/>
      <c r="H764" s="58"/>
      <c r="I764" s="58"/>
      <c r="J764" s="58"/>
      <c r="K764" s="58"/>
      <c r="L764" s="58"/>
      <c r="M764" s="58"/>
      <c r="N764" s="58"/>
      <c r="O764" s="58"/>
      <c r="P764" s="58"/>
      <c r="Q764" s="58"/>
      <c r="R764" s="58"/>
      <c r="S764" s="58"/>
      <c r="T764" s="58"/>
      <c r="U764" s="58"/>
      <c r="V764" s="58"/>
      <c r="W764" s="58"/>
      <c r="X764" s="58"/>
      <c r="Y764" s="58"/>
      <c r="Z764" s="58"/>
    </row>
    <row r="765" spans="1:26" ht="15.75" customHeight="1" x14ac:dyDescent="0.2">
      <c r="A765" s="58"/>
      <c r="B765" s="2"/>
      <c r="C765" s="3"/>
      <c r="D765" s="4"/>
      <c r="E765" s="58"/>
      <c r="F765" s="58"/>
      <c r="G765" s="58"/>
      <c r="H765" s="58"/>
      <c r="I765" s="58"/>
      <c r="J765" s="58"/>
      <c r="K765" s="58"/>
      <c r="L765" s="58"/>
      <c r="M765" s="58"/>
      <c r="N765" s="58"/>
      <c r="O765" s="58"/>
      <c r="P765" s="58"/>
      <c r="Q765" s="58"/>
      <c r="R765" s="58"/>
      <c r="S765" s="58"/>
      <c r="T765" s="58"/>
      <c r="U765" s="58"/>
      <c r="V765" s="58"/>
      <c r="W765" s="58"/>
      <c r="X765" s="58"/>
      <c r="Y765" s="58"/>
      <c r="Z765" s="58"/>
    </row>
    <row r="766" spans="1:26" ht="15.75" customHeight="1" x14ac:dyDescent="0.2">
      <c r="A766" s="58"/>
      <c r="B766" s="2"/>
      <c r="C766" s="3"/>
      <c r="D766" s="4"/>
      <c r="E766" s="58"/>
      <c r="F766" s="58"/>
      <c r="G766" s="58"/>
      <c r="H766" s="58"/>
      <c r="I766" s="58"/>
      <c r="J766" s="58"/>
      <c r="K766" s="58"/>
      <c r="L766" s="58"/>
      <c r="M766" s="58"/>
      <c r="N766" s="58"/>
      <c r="O766" s="58"/>
      <c r="P766" s="58"/>
      <c r="Q766" s="58"/>
      <c r="R766" s="58"/>
      <c r="S766" s="58"/>
      <c r="T766" s="58"/>
      <c r="U766" s="58"/>
      <c r="V766" s="58"/>
      <c r="W766" s="58"/>
      <c r="X766" s="58"/>
      <c r="Y766" s="58"/>
      <c r="Z766" s="58"/>
    </row>
    <row r="767" spans="1:26" ht="15.75" customHeight="1" x14ac:dyDescent="0.2">
      <c r="A767" s="58"/>
      <c r="B767" s="2"/>
      <c r="C767" s="3"/>
      <c r="D767" s="4"/>
      <c r="E767" s="58"/>
      <c r="F767" s="58"/>
      <c r="G767" s="58"/>
      <c r="H767" s="58"/>
      <c r="I767" s="58"/>
      <c r="J767" s="58"/>
      <c r="K767" s="58"/>
      <c r="L767" s="58"/>
      <c r="M767" s="58"/>
      <c r="N767" s="58"/>
      <c r="O767" s="58"/>
      <c r="P767" s="58"/>
      <c r="Q767" s="58"/>
      <c r="R767" s="58"/>
      <c r="S767" s="58"/>
      <c r="T767" s="58"/>
      <c r="U767" s="58"/>
      <c r="V767" s="58"/>
      <c r="W767" s="58"/>
      <c r="X767" s="58"/>
      <c r="Y767" s="58"/>
      <c r="Z767" s="58"/>
    </row>
    <row r="768" spans="1:26" ht="15.75" customHeight="1" x14ac:dyDescent="0.2">
      <c r="A768" s="58"/>
      <c r="B768" s="2"/>
      <c r="C768" s="3"/>
      <c r="D768" s="4"/>
      <c r="E768" s="58"/>
      <c r="F768" s="58"/>
      <c r="G768" s="58"/>
      <c r="H768" s="58"/>
      <c r="I768" s="58"/>
      <c r="J768" s="58"/>
      <c r="K768" s="58"/>
      <c r="L768" s="58"/>
      <c r="M768" s="58"/>
      <c r="N768" s="58"/>
      <c r="O768" s="58"/>
      <c r="P768" s="58"/>
      <c r="Q768" s="58"/>
      <c r="R768" s="58"/>
      <c r="S768" s="58"/>
      <c r="T768" s="58"/>
      <c r="U768" s="58"/>
      <c r="V768" s="58"/>
      <c r="W768" s="58"/>
      <c r="X768" s="58"/>
      <c r="Y768" s="58"/>
      <c r="Z768" s="58"/>
    </row>
    <row r="769" spans="1:26" ht="15.75" customHeight="1" x14ac:dyDescent="0.2">
      <c r="A769" s="58"/>
      <c r="B769" s="2"/>
      <c r="C769" s="3"/>
      <c r="D769" s="4"/>
      <c r="E769" s="58"/>
      <c r="F769" s="58"/>
      <c r="G769" s="58"/>
      <c r="H769" s="58"/>
      <c r="I769" s="58"/>
      <c r="J769" s="58"/>
      <c r="K769" s="58"/>
      <c r="L769" s="58"/>
      <c r="M769" s="58"/>
      <c r="N769" s="58"/>
      <c r="O769" s="58"/>
      <c r="P769" s="58"/>
      <c r="Q769" s="58"/>
      <c r="R769" s="58"/>
      <c r="S769" s="58"/>
      <c r="T769" s="58"/>
      <c r="U769" s="58"/>
      <c r="V769" s="58"/>
      <c r="W769" s="58"/>
      <c r="X769" s="58"/>
      <c r="Y769" s="58"/>
      <c r="Z769" s="58"/>
    </row>
    <row r="770" spans="1:26" ht="15.75" customHeight="1" x14ac:dyDescent="0.2">
      <c r="A770" s="58"/>
      <c r="B770" s="2"/>
      <c r="C770" s="3"/>
      <c r="D770" s="4"/>
      <c r="E770" s="58"/>
      <c r="F770" s="58"/>
      <c r="G770" s="58"/>
      <c r="H770" s="58"/>
      <c r="I770" s="58"/>
      <c r="J770" s="58"/>
      <c r="K770" s="58"/>
      <c r="L770" s="58"/>
      <c r="M770" s="58"/>
      <c r="N770" s="58"/>
      <c r="O770" s="58"/>
      <c r="P770" s="58"/>
      <c r="Q770" s="58"/>
      <c r="R770" s="58"/>
      <c r="S770" s="58"/>
      <c r="T770" s="58"/>
      <c r="U770" s="58"/>
      <c r="V770" s="58"/>
      <c r="W770" s="58"/>
      <c r="X770" s="58"/>
      <c r="Y770" s="58"/>
      <c r="Z770" s="58"/>
    </row>
    <row r="771" spans="1:26" ht="15.75" customHeight="1" x14ac:dyDescent="0.2">
      <c r="A771" s="58"/>
      <c r="B771" s="2"/>
      <c r="C771" s="3"/>
      <c r="D771" s="4"/>
      <c r="E771" s="58"/>
      <c r="F771" s="58"/>
      <c r="G771" s="58"/>
      <c r="H771" s="58"/>
      <c r="I771" s="58"/>
      <c r="J771" s="58"/>
      <c r="K771" s="58"/>
      <c r="L771" s="58"/>
      <c r="M771" s="58"/>
      <c r="N771" s="58"/>
      <c r="O771" s="58"/>
      <c r="P771" s="58"/>
      <c r="Q771" s="58"/>
      <c r="R771" s="58"/>
      <c r="S771" s="58"/>
      <c r="T771" s="58"/>
      <c r="U771" s="58"/>
      <c r="V771" s="58"/>
      <c r="W771" s="58"/>
      <c r="X771" s="58"/>
      <c r="Y771" s="58"/>
      <c r="Z771" s="58"/>
    </row>
    <row r="772" spans="1:26" ht="15.75" customHeight="1" x14ac:dyDescent="0.2">
      <c r="A772" s="58"/>
      <c r="B772" s="2"/>
      <c r="C772" s="3"/>
      <c r="D772" s="4"/>
      <c r="E772" s="58"/>
      <c r="F772" s="58"/>
      <c r="G772" s="58"/>
      <c r="H772" s="58"/>
      <c r="I772" s="58"/>
      <c r="J772" s="58"/>
      <c r="K772" s="58"/>
      <c r="L772" s="58"/>
      <c r="M772" s="58"/>
      <c r="N772" s="58"/>
      <c r="O772" s="58"/>
      <c r="P772" s="58"/>
      <c r="Q772" s="58"/>
      <c r="R772" s="58"/>
      <c r="S772" s="58"/>
      <c r="T772" s="58"/>
      <c r="U772" s="58"/>
      <c r="V772" s="58"/>
      <c r="W772" s="58"/>
      <c r="X772" s="58"/>
      <c r="Y772" s="58"/>
      <c r="Z772" s="58"/>
    </row>
    <row r="773" spans="1:26" ht="15.75" customHeight="1" x14ac:dyDescent="0.2">
      <c r="A773" s="58"/>
      <c r="B773" s="2"/>
      <c r="C773" s="3"/>
      <c r="D773" s="4"/>
      <c r="E773" s="58"/>
      <c r="F773" s="58"/>
      <c r="G773" s="58"/>
      <c r="H773" s="58"/>
      <c r="I773" s="58"/>
      <c r="J773" s="58"/>
      <c r="K773" s="58"/>
      <c r="L773" s="58"/>
      <c r="M773" s="58"/>
      <c r="N773" s="58"/>
      <c r="O773" s="58"/>
      <c r="P773" s="58"/>
      <c r="Q773" s="58"/>
      <c r="R773" s="58"/>
      <c r="S773" s="58"/>
      <c r="T773" s="58"/>
      <c r="U773" s="58"/>
      <c r="V773" s="58"/>
      <c r="W773" s="58"/>
      <c r="X773" s="58"/>
      <c r="Y773" s="58"/>
      <c r="Z773" s="58"/>
    </row>
    <row r="774" spans="1:26" ht="15.75" customHeight="1" x14ac:dyDescent="0.2">
      <c r="A774" s="58"/>
      <c r="B774" s="2"/>
      <c r="C774" s="3"/>
      <c r="D774" s="4"/>
      <c r="E774" s="58"/>
      <c r="F774" s="58"/>
      <c r="G774" s="58"/>
      <c r="H774" s="58"/>
      <c r="I774" s="58"/>
      <c r="J774" s="58"/>
      <c r="K774" s="58"/>
      <c r="L774" s="58"/>
      <c r="M774" s="58"/>
      <c r="N774" s="58"/>
      <c r="O774" s="58"/>
      <c r="P774" s="58"/>
      <c r="Q774" s="58"/>
      <c r="R774" s="58"/>
      <c r="S774" s="58"/>
      <c r="T774" s="58"/>
      <c r="U774" s="58"/>
      <c r="V774" s="58"/>
      <c r="W774" s="58"/>
      <c r="X774" s="58"/>
      <c r="Y774" s="58"/>
      <c r="Z774" s="58"/>
    </row>
    <row r="775" spans="1:26" ht="15.75" customHeight="1" x14ac:dyDescent="0.2">
      <c r="A775" s="58"/>
      <c r="B775" s="2"/>
      <c r="C775" s="3"/>
      <c r="D775" s="4"/>
      <c r="E775" s="58"/>
      <c r="F775" s="58"/>
      <c r="G775" s="58"/>
      <c r="H775" s="58"/>
      <c r="I775" s="58"/>
      <c r="J775" s="58"/>
      <c r="K775" s="58"/>
      <c r="L775" s="58"/>
      <c r="M775" s="58"/>
      <c r="N775" s="58"/>
      <c r="O775" s="58"/>
      <c r="P775" s="58"/>
      <c r="Q775" s="58"/>
      <c r="R775" s="58"/>
      <c r="S775" s="58"/>
      <c r="T775" s="58"/>
      <c r="U775" s="58"/>
      <c r="V775" s="58"/>
      <c r="W775" s="58"/>
      <c r="X775" s="58"/>
      <c r="Y775" s="58"/>
      <c r="Z775" s="58"/>
    </row>
    <row r="776" spans="1:26" ht="15.75" customHeight="1" x14ac:dyDescent="0.2">
      <c r="A776" s="58"/>
      <c r="B776" s="2"/>
      <c r="C776" s="3"/>
      <c r="D776" s="4"/>
      <c r="E776" s="58"/>
      <c r="F776" s="58"/>
      <c r="G776" s="58"/>
      <c r="H776" s="58"/>
      <c r="I776" s="58"/>
      <c r="J776" s="58"/>
      <c r="K776" s="58"/>
      <c r="L776" s="58"/>
      <c r="M776" s="58"/>
      <c r="N776" s="58"/>
      <c r="O776" s="58"/>
      <c r="P776" s="58"/>
      <c r="Q776" s="58"/>
      <c r="R776" s="58"/>
      <c r="S776" s="58"/>
      <c r="T776" s="58"/>
      <c r="U776" s="58"/>
      <c r="V776" s="58"/>
      <c r="W776" s="58"/>
      <c r="X776" s="58"/>
      <c r="Y776" s="58"/>
      <c r="Z776" s="58"/>
    </row>
    <row r="777" spans="1:26" ht="15.75" customHeight="1" x14ac:dyDescent="0.2">
      <c r="A777" s="58"/>
      <c r="B777" s="2"/>
      <c r="C777" s="3"/>
      <c r="D777" s="4"/>
      <c r="E777" s="58"/>
      <c r="F777" s="58"/>
      <c r="G777" s="58"/>
      <c r="H777" s="58"/>
      <c r="I777" s="58"/>
      <c r="J777" s="58"/>
      <c r="K777" s="58"/>
      <c r="L777" s="58"/>
      <c r="M777" s="58"/>
      <c r="N777" s="58"/>
      <c r="O777" s="58"/>
      <c r="P777" s="58"/>
      <c r="Q777" s="58"/>
      <c r="R777" s="58"/>
      <c r="S777" s="58"/>
      <c r="T777" s="58"/>
      <c r="U777" s="58"/>
      <c r="V777" s="58"/>
      <c r="W777" s="58"/>
      <c r="X777" s="58"/>
      <c r="Y777" s="58"/>
      <c r="Z777" s="58"/>
    </row>
    <row r="778" spans="1:26" ht="15.75" customHeight="1" x14ac:dyDescent="0.2">
      <c r="A778" s="58"/>
      <c r="B778" s="2"/>
      <c r="C778" s="3"/>
      <c r="D778" s="4"/>
      <c r="E778" s="58"/>
      <c r="F778" s="58"/>
      <c r="G778" s="58"/>
      <c r="H778" s="58"/>
      <c r="I778" s="58"/>
      <c r="J778" s="58"/>
      <c r="K778" s="58"/>
      <c r="L778" s="58"/>
      <c r="M778" s="58"/>
      <c r="N778" s="58"/>
      <c r="O778" s="58"/>
      <c r="P778" s="58"/>
      <c r="Q778" s="58"/>
      <c r="R778" s="58"/>
      <c r="S778" s="58"/>
      <c r="T778" s="58"/>
      <c r="U778" s="58"/>
      <c r="V778" s="58"/>
      <c r="W778" s="58"/>
      <c r="X778" s="58"/>
      <c r="Y778" s="58"/>
      <c r="Z778" s="58"/>
    </row>
    <row r="779" spans="1:26" ht="15.75" customHeight="1" x14ac:dyDescent="0.2">
      <c r="A779" s="58"/>
      <c r="B779" s="2"/>
      <c r="C779" s="3"/>
      <c r="D779" s="4"/>
      <c r="E779" s="58"/>
      <c r="F779" s="58"/>
      <c r="G779" s="58"/>
      <c r="H779" s="58"/>
      <c r="I779" s="58"/>
      <c r="J779" s="58"/>
      <c r="K779" s="58"/>
      <c r="L779" s="58"/>
      <c r="M779" s="58"/>
      <c r="N779" s="58"/>
      <c r="O779" s="58"/>
      <c r="P779" s="58"/>
      <c r="Q779" s="58"/>
      <c r="R779" s="58"/>
      <c r="S779" s="58"/>
      <c r="T779" s="58"/>
      <c r="U779" s="58"/>
      <c r="V779" s="58"/>
      <c r="W779" s="58"/>
      <c r="X779" s="58"/>
      <c r="Y779" s="58"/>
      <c r="Z779" s="58"/>
    </row>
    <row r="780" spans="1:26" ht="15.75" customHeight="1" x14ac:dyDescent="0.2">
      <c r="A780" s="58"/>
      <c r="B780" s="2"/>
      <c r="C780" s="3"/>
      <c r="D780" s="4"/>
      <c r="E780" s="58"/>
      <c r="F780" s="58"/>
      <c r="G780" s="58"/>
      <c r="H780" s="58"/>
      <c r="I780" s="58"/>
      <c r="J780" s="58"/>
      <c r="K780" s="58"/>
      <c r="L780" s="58"/>
      <c r="M780" s="58"/>
      <c r="N780" s="58"/>
      <c r="O780" s="58"/>
      <c r="P780" s="58"/>
      <c r="Q780" s="58"/>
      <c r="R780" s="58"/>
      <c r="S780" s="58"/>
      <c r="T780" s="58"/>
      <c r="U780" s="58"/>
      <c r="V780" s="58"/>
      <c r="W780" s="58"/>
      <c r="X780" s="58"/>
      <c r="Y780" s="58"/>
      <c r="Z780" s="58"/>
    </row>
    <row r="781" spans="1:26" ht="15.75" customHeight="1" x14ac:dyDescent="0.2">
      <c r="A781" s="58"/>
      <c r="B781" s="2"/>
      <c r="C781" s="3"/>
      <c r="D781" s="4"/>
      <c r="E781" s="58"/>
      <c r="F781" s="58"/>
      <c r="G781" s="58"/>
      <c r="H781" s="58"/>
      <c r="I781" s="58"/>
      <c r="J781" s="58"/>
      <c r="K781" s="58"/>
      <c r="L781" s="58"/>
      <c r="M781" s="58"/>
      <c r="N781" s="58"/>
      <c r="O781" s="58"/>
      <c r="P781" s="58"/>
      <c r="Q781" s="58"/>
      <c r="R781" s="58"/>
      <c r="S781" s="58"/>
      <c r="T781" s="58"/>
      <c r="U781" s="58"/>
      <c r="V781" s="58"/>
      <c r="W781" s="58"/>
      <c r="X781" s="58"/>
      <c r="Y781" s="58"/>
      <c r="Z781" s="58"/>
    </row>
    <row r="782" spans="1:26" ht="15.75" customHeight="1" x14ac:dyDescent="0.2">
      <c r="A782" s="58"/>
      <c r="B782" s="2"/>
      <c r="C782" s="3"/>
      <c r="D782" s="4"/>
      <c r="E782" s="58"/>
      <c r="F782" s="58"/>
      <c r="G782" s="58"/>
      <c r="H782" s="58"/>
      <c r="I782" s="58"/>
      <c r="J782" s="58"/>
      <c r="K782" s="58"/>
      <c r="L782" s="58"/>
      <c r="M782" s="58"/>
      <c r="N782" s="58"/>
      <c r="O782" s="58"/>
      <c r="P782" s="58"/>
      <c r="Q782" s="58"/>
      <c r="R782" s="58"/>
      <c r="S782" s="58"/>
      <c r="T782" s="58"/>
      <c r="U782" s="58"/>
      <c r="V782" s="58"/>
      <c r="W782" s="58"/>
      <c r="X782" s="58"/>
      <c r="Y782" s="58"/>
      <c r="Z782" s="58"/>
    </row>
    <row r="783" spans="1:26" ht="15.75" customHeight="1" x14ac:dyDescent="0.2">
      <c r="A783" s="58"/>
      <c r="B783" s="2"/>
      <c r="C783" s="3"/>
      <c r="D783" s="4"/>
      <c r="E783" s="58"/>
      <c r="F783" s="58"/>
      <c r="G783" s="58"/>
      <c r="H783" s="58"/>
      <c r="I783" s="58"/>
      <c r="J783" s="58"/>
      <c r="K783" s="58"/>
      <c r="L783" s="58"/>
      <c r="M783" s="58"/>
      <c r="N783" s="58"/>
      <c r="O783" s="58"/>
      <c r="P783" s="58"/>
      <c r="Q783" s="58"/>
      <c r="R783" s="58"/>
      <c r="S783" s="58"/>
      <c r="T783" s="58"/>
      <c r="U783" s="58"/>
      <c r="V783" s="58"/>
      <c r="W783" s="58"/>
      <c r="X783" s="58"/>
      <c r="Y783" s="58"/>
      <c r="Z783" s="58"/>
    </row>
    <row r="784" spans="1:26" ht="15.75" customHeight="1" x14ac:dyDescent="0.2">
      <c r="A784" s="58"/>
      <c r="B784" s="2"/>
      <c r="C784" s="3"/>
      <c r="D784" s="4"/>
      <c r="E784" s="58"/>
      <c r="F784" s="58"/>
      <c r="G784" s="58"/>
      <c r="H784" s="58"/>
      <c r="I784" s="58"/>
      <c r="J784" s="58"/>
      <c r="K784" s="58"/>
      <c r="L784" s="58"/>
      <c r="M784" s="58"/>
      <c r="N784" s="58"/>
      <c r="O784" s="58"/>
      <c r="P784" s="58"/>
      <c r="Q784" s="58"/>
      <c r="R784" s="58"/>
      <c r="S784" s="58"/>
      <c r="T784" s="58"/>
      <c r="U784" s="58"/>
      <c r="V784" s="58"/>
      <c r="W784" s="58"/>
      <c r="X784" s="58"/>
      <c r="Y784" s="58"/>
      <c r="Z784" s="58"/>
    </row>
    <row r="785" spans="1:26" ht="15.75" customHeight="1" x14ac:dyDescent="0.2">
      <c r="A785" s="58"/>
      <c r="B785" s="2"/>
      <c r="C785" s="3"/>
      <c r="D785" s="4"/>
      <c r="E785" s="58"/>
      <c r="F785" s="58"/>
      <c r="G785" s="58"/>
      <c r="H785" s="58"/>
      <c r="I785" s="58"/>
      <c r="J785" s="58"/>
      <c r="K785" s="58"/>
      <c r="L785" s="58"/>
      <c r="M785" s="58"/>
      <c r="N785" s="58"/>
      <c r="O785" s="58"/>
      <c r="P785" s="58"/>
      <c r="Q785" s="58"/>
      <c r="R785" s="58"/>
      <c r="S785" s="58"/>
      <c r="T785" s="58"/>
      <c r="U785" s="58"/>
      <c r="V785" s="58"/>
      <c r="W785" s="58"/>
      <c r="X785" s="58"/>
      <c r="Y785" s="58"/>
      <c r="Z785" s="58"/>
    </row>
    <row r="786" spans="1:26" ht="15.75" customHeight="1" x14ac:dyDescent="0.2">
      <c r="A786" s="58"/>
      <c r="B786" s="2"/>
      <c r="C786" s="3"/>
      <c r="D786" s="4"/>
      <c r="E786" s="58"/>
      <c r="F786" s="58"/>
      <c r="G786" s="58"/>
      <c r="H786" s="58"/>
      <c r="I786" s="58"/>
      <c r="J786" s="58"/>
      <c r="K786" s="58"/>
      <c r="L786" s="58"/>
      <c r="M786" s="58"/>
      <c r="N786" s="58"/>
      <c r="O786" s="58"/>
      <c r="P786" s="58"/>
      <c r="Q786" s="58"/>
      <c r="R786" s="58"/>
      <c r="S786" s="58"/>
      <c r="T786" s="58"/>
      <c r="U786" s="58"/>
      <c r="V786" s="58"/>
      <c r="W786" s="58"/>
      <c r="X786" s="58"/>
      <c r="Y786" s="58"/>
      <c r="Z786" s="58"/>
    </row>
    <row r="787" spans="1:26" ht="15.75" customHeight="1" x14ac:dyDescent="0.2">
      <c r="A787" s="58"/>
      <c r="B787" s="2"/>
      <c r="C787" s="3"/>
      <c r="D787" s="4"/>
      <c r="E787" s="58"/>
      <c r="F787" s="58"/>
      <c r="G787" s="58"/>
      <c r="H787" s="58"/>
      <c r="I787" s="58"/>
      <c r="J787" s="58"/>
      <c r="K787" s="58"/>
      <c r="L787" s="58"/>
      <c r="M787" s="58"/>
      <c r="N787" s="58"/>
      <c r="O787" s="58"/>
      <c r="P787" s="58"/>
      <c r="Q787" s="58"/>
      <c r="R787" s="58"/>
      <c r="S787" s="58"/>
      <c r="T787" s="58"/>
      <c r="U787" s="58"/>
      <c r="V787" s="58"/>
      <c r="W787" s="58"/>
      <c r="X787" s="58"/>
      <c r="Y787" s="58"/>
      <c r="Z787" s="58"/>
    </row>
    <row r="788" spans="1:26" ht="15.75" customHeight="1" x14ac:dyDescent="0.2">
      <c r="A788" s="58"/>
      <c r="B788" s="2"/>
      <c r="C788" s="3"/>
      <c r="D788" s="4"/>
      <c r="E788" s="58"/>
      <c r="F788" s="58"/>
      <c r="G788" s="58"/>
      <c r="H788" s="58"/>
      <c r="I788" s="58"/>
      <c r="J788" s="58"/>
      <c r="K788" s="58"/>
      <c r="L788" s="58"/>
      <c r="M788" s="58"/>
      <c r="N788" s="58"/>
      <c r="O788" s="58"/>
      <c r="P788" s="58"/>
      <c r="Q788" s="58"/>
      <c r="R788" s="58"/>
      <c r="S788" s="58"/>
      <c r="T788" s="58"/>
      <c r="U788" s="58"/>
      <c r="V788" s="58"/>
      <c r="W788" s="58"/>
      <c r="X788" s="58"/>
      <c r="Y788" s="58"/>
      <c r="Z788" s="58"/>
    </row>
    <row r="789" spans="1:26" ht="15.75" customHeight="1" x14ac:dyDescent="0.2">
      <c r="A789" s="58"/>
      <c r="B789" s="2"/>
      <c r="C789" s="3"/>
      <c r="D789" s="4"/>
      <c r="E789" s="58"/>
      <c r="F789" s="58"/>
      <c r="G789" s="58"/>
      <c r="H789" s="58"/>
      <c r="I789" s="58"/>
      <c r="J789" s="58"/>
      <c r="K789" s="58"/>
      <c r="L789" s="58"/>
      <c r="M789" s="58"/>
      <c r="N789" s="58"/>
      <c r="O789" s="58"/>
      <c r="P789" s="58"/>
      <c r="Q789" s="58"/>
      <c r="R789" s="58"/>
      <c r="S789" s="58"/>
      <c r="T789" s="58"/>
      <c r="U789" s="58"/>
      <c r="V789" s="58"/>
      <c r="W789" s="58"/>
      <c r="X789" s="58"/>
      <c r="Y789" s="58"/>
      <c r="Z789" s="58"/>
    </row>
    <row r="790" spans="1:26" ht="15.75" customHeight="1" x14ac:dyDescent="0.2">
      <c r="A790" s="58"/>
      <c r="B790" s="2"/>
      <c r="C790" s="3"/>
      <c r="D790" s="4"/>
      <c r="E790" s="58"/>
      <c r="F790" s="58"/>
      <c r="G790" s="58"/>
      <c r="H790" s="58"/>
      <c r="I790" s="58"/>
      <c r="J790" s="58"/>
      <c r="K790" s="58"/>
      <c r="L790" s="58"/>
      <c r="M790" s="58"/>
      <c r="N790" s="58"/>
      <c r="O790" s="58"/>
      <c r="P790" s="58"/>
      <c r="Q790" s="58"/>
      <c r="R790" s="58"/>
      <c r="S790" s="58"/>
      <c r="T790" s="58"/>
      <c r="U790" s="58"/>
      <c r="V790" s="58"/>
      <c r="W790" s="58"/>
      <c r="X790" s="58"/>
      <c r="Y790" s="58"/>
      <c r="Z790" s="58"/>
    </row>
    <row r="791" spans="1:26" ht="15.75" customHeight="1" x14ac:dyDescent="0.2">
      <c r="A791" s="58"/>
      <c r="B791" s="2"/>
      <c r="C791" s="3"/>
      <c r="D791" s="4"/>
      <c r="E791" s="58"/>
      <c r="F791" s="58"/>
      <c r="G791" s="58"/>
      <c r="H791" s="58"/>
      <c r="I791" s="58"/>
      <c r="J791" s="58"/>
      <c r="K791" s="58"/>
      <c r="L791" s="58"/>
      <c r="M791" s="58"/>
      <c r="N791" s="58"/>
      <c r="O791" s="58"/>
      <c r="P791" s="58"/>
      <c r="Q791" s="58"/>
      <c r="R791" s="58"/>
      <c r="S791" s="58"/>
      <c r="T791" s="58"/>
      <c r="U791" s="58"/>
      <c r="V791" s="58"/>
      <c r="W791" s="58"/>
      <c r="X791" s="58"/>
      <c r="Y791" s="58"/>
      <c r="Z791" s="58"/>
    </row>
    <row r="792" spans="1:26" ht="15.75" customHeight="1" x14ac:dyDescent="0.2">
      <c r="A792" s="58"/>
      <c r="B792" s="2"/>
      <c r="C792" s="3"/>
      <c r="D792" s="4"/>
      <c r="E792" s="58"/>
      <c r="F792" s="58"/>
      <c r="G792" s="58"/>
      <c r="H792" s="58"/>
      <c r="I792" s="58"/>
      <c r="J792" s="58"/>
      <c r="K792" s="58"/>
      <c r="L792" s="58"/>
      <c r="M792" s="58"/>
      <c r="N792" s="58"/>
      <c r="O792" s="58"/>
      <c r="P792" s="58"/>
      <c r="Q792" s="58"/>
      <c r="R792" s="58"/>
      <c r="S792" s="58"/>
      <c r="T792" s="58"/>
      <c r="U792" s="58"/>
      <c r="V792" s="58"/>
      <c r="W792" s="58"/>
      <c r="X792" s="58"/>
      <c r="Y792" s="58"/>
      <c r="Z792" s="58"/>
    </row>
    <row r="793" spans="1:26" ht="15.75" customHeight="1" x14ac:dyDescent="0.2">
      <c r="A793" s="58"/>
      <c r="B793" s="2"/>
      <c r="C793" s="3"/>
      <c r="D793" s="4"/>
      <c r="E793" s="58"/>
      <c r="F793" s="58"/>
      <c r="G793" s="58"/>
      <c r="H793" s="58"/>
      <c r="I793" s="58"/>
      <c r="J793" s="58"/>
      <c r="K793" s="58"/>
      <c r="L793" s="58"/>
      <c r="M793" s="58"/>
      <c r="N793" s="58"/>
      <c r="O793" s="58"/>
      <c r="P793" s="58"/>
      <c r="Q793" s="58"/>
      <c r="R793" s="58"/>
      <c r="S793" s="58"/>
      <c r="T793" s="58"/>
      <c r="U793" s="58"/>
      <c r="V793" s="58"/>
      <c r="W793" s="58"/>
      <c r="X793" s="58"/>
      <c r="Y793" s="58"/>
      <c r="Z793" s="58"/>
    </row>
    <row r="794" spans="1:26" ht="15.75" customHeight="1" x14ac:dyDescent="0.2">
      <c r="A794" s="58"/>
      <c r="B794" s="2"/>
      <c r="C794" s="3"/>
      <c r="D794" s="4"/>
      <c r="E794" s="58"/>
      <c r="F794" s="58"/>
      <c r="G794" s="58"/>
      <c r="H794" s="58"/>
      <c r="I794" s="58"/>
      <c r="J794" s="58"/>
      <c r="K794" s="58"/>
      <c r="L794" s="58"/>
      <c r="M794" s="58"/>
      <c r="N794" s="58"/>
      <c r="O794" s="58"/>
      <c r="P794" s="58"/>
      <c r="Q794" s="58"/>
      <c r="R794" s="58"/>
      <c r="S794" s="58"/>
      <c r="T794" s="58"/>
      <c r="U794" s="58"/>
      <c r="V794" s="58"/>
      <c r="W794" s="58"/>
      <c r="X794" s="58"/>
      <c r="Y794" s="58"/>
      <c r="Z794" s="58"/>
    </row>
    <row r="795" spans="1:26" ht="15.75" customHeight="1" x14ac:dyDescent="0.2">
      <c r="A795" s="58"/>
      <c r="B795" s="2"/>
      <c r="C795" s="3"/>
      <c r="D795" s="4"/>
      <c r="E795" s="58"/>
      <c r="F795" s="58"/>
      <c r="G795" s="58"/>
      <c r="H795" s="58"/>
      <c r="I795" s="58"/>
      <c r="J795" s="58"/>
      <c r="K795" s="58"/>
      <c r="L795" s="58"/>
      <c r="M795" s="58"/>
      <c r="N795" s="58"/>
      <c r="O795" s="58"/>
      <c r="P795" s="58"/>
      <c r="Q795" s="58"/>
      <c r="R795" s="58"/>
      <c r="S795" s="58"/>
      <c r="T795" s="58"/>
      <c r="U795" s="58"/>
      <c r="V795" s="58"/>
      <c r="W795" s="58"/>
      <c r="X795" s="58"/>
      <c r="Y795" s="58"/>
      <c r="Z795" s="58"/>
    </row>
    <row r="796" spans="1:26" ht="15.75" customHeight="1" x14ac:dyDescent="0.2">
      <c r="A796" s="58"/>
      <c r="B796" s="2"/>
      <c r="C796" s="3"/>
      <c r="D796" s="4"/>
      <c r="E796" s="58"/>
      <c r="F796" s="58"/>
      <c r="G796" s="58"/>
      <c r="H796" s="58"/>
      <c r="I796" s="58"/>
      <c r="J796" s="58"/>
      <c r="K796" s="58"/>
      <c r="L796" s="58"/>
      <c r="M796" s="58"/>
      <c r="N796" s="58"/>
      <c r="O796" s="58"/>
      <c r="P796" s="58"/>
      <c r="Q796" s="58"/>
      <c r="R796" s="58"/>
      <c r="S796" s="58"/>
      <c r="T796" s="58"/>
      <c r="U796" s="58"/>
      <c r="V796" s="58"/>
      <c r="W796" s="58"/>
      <c r="X796" s="58"/>
      <c r="Y796" s="58"/>
      <c r="Z796" s="58"/>
    </row>
    <row r="797" spans="1:26" ht="15.75" customHeight="1" x14ac:dyDescent="0.2">
      <c r="A797" s="58"/>
      <c r="B797" s="2"/>
      <c r="C797" s="3"/>
      <c r="D797" s="4"/>
      <c r="E797" s="58"/>
      <c r="F797" s="58"/>
      <c r="G797" s="58"/>
      <c r="H797" s="58"/>
      <c r="I797" s="58"/>
      <c r="J797" s="58"/>
      <c r="K797" s="58"/>
      <c r="L797" s="58"/>
      <c r="M797" s="58"/>
      <c r="N797" s="58"/>
      <c r="O797" s="58"/>
      <c r="P797" s="58"/>
      <c r="Q797" s="58"/>
      <c r="R797" s="58"/>
      <c r="S797" s="58"/>
      <c r="T797" s="58"/>
      <c r="U797" s="58"/>
      <c r="V797" s="58"/>
      <c r="W797" s="58"/>
      <c r="X797" s="58"/>
      <c r="Y797" s="58"/>
      <c r="Z797" s="58"/>
    </row>
    <row r="798" spans="1:26" ht="15.75" customHeight="1" x14ac:dyDescent="0.2">
      <c r="A798" s="58"/>
      <c r="B798" s="2"/>
      <c r="C798" s="3"/>
      <c r="D798" s="4"/>
      <c r="E798" s="58"/>
      <c r="F798" s="58"/>
      <c r="G798" s="58"/>
      <c r="H798" s="58"/>
      <c r="I798" s="58"/>
      <c r="J798" s="58"/>
      <c r="K798" s="58"/>
      <c r="L798" s="58"/>
      <c r="M798" s="58"/>
      <c r="N798" s="58"/>
      <c r="O798" s="58"/>
      <c r="P798" s="58"/>
      <c r="Q798" s="58"/>
      <c r="R798" s="58"/>
      <c r="S798" s="58"/>
      <c r="T798" s="58"/>
      <c r="U798" s="58"/>
      <c r="V798" s="58"/>
      <c r="W798" s="58"/>
      <c r="X798" s="58"/>
      <c r="Y798" s="58"/>
      <c r="Z798" s="58"/>
    </row>
    <row r="799" spans="1:26" ht="15.75" customHeight="1" x14ac:dyDescent="0.2">
      <c r="A799" s="58"/>
      <c r="B799" s="2"/>
      <c r="C799" s="3"/>
      <c r="D799" s="4"/>
      <c r="E799" s="58"/>
      <c r="F799" s="58"/>
      <c r="G799" s="58"/>
      <c r="H799" s="58"/>
      <c r="I799" s="58"/>
      <c r="J799" s="58"/>
      <c r="K799" s="58"/>
      <c r="L799" s="58"/>
      <c r="M799" s="58"/>
      <c r="N799" s="58"/>
      <c r="O799" s="58"/>
      <c r="P799" s="58"/>
      <c r="Q799" s="58"/>
      <c r="R799" s="58"/>
      <c r="S799" s="58"/>
      <c r="T799" s="58"/>
      <c r="U799" s="58"/>
      <c r="V799" s="58"/>
      <c r="W799" s="58"/>
      <c r="X799" s="58"/>
      <c r="Y799" s="58"/>
      <c r="Z799" s="58"/>
    </row>
    <row r="800" spans="1:26" ht="15.75" customHeight="1" x14ac:dyDescent="0.2">
      <c r="A800" s="58"/>
      <c r="B800" s="2"/>
      <c r="C800" s="3"/>
      <c r="D800" s="4"/>
      <c r="E800" s="58"/>
      <c r="F800" s="58"/>
      <c r="G800" s="58"/>
      <c r="H800" s="58"/>
      <c r="I800" s="58"/>
      <c r="J800" s="58"/>
      <c r="K800" s="58"/>
      <c r="L800" s="58"/>
      <c r="M800" s="58"/>
      <c r="N800" s="58"/>
      <c r="O800" s="58"/>
      <c r="P800" s="58"/>
      <c r="Q800" s="58"/>
      <c r="R800" s="58"/>
      <c r="S800" s="58"/>
      <c r="T800" s="58"/>
      <c r="U800" s="58"/>
      <c r="V800" s="58"/>
      <c r="W800" s="58"/>
      <c r="X800" s="58"/>
      <c r="Y800" s="58"/>
      <c r="Z800" s="58"/>
    </row>
    <row r="801" spans="1:26" ht="15.75" customHeight="1" x14ac:dyDescent="0.2">
      <c r="A801" s="58"/>
      <c r="B801" s="2"/>
      <c r="C801" s="3"/>
      <c r="D801" s="4"/>
      <c r="E801" s="58"/>
      <c r="F801" s="58"/>
      <c r="G801" s="58"/>
      <c r="H801" s="58"/>
      <c r="I801" s="58"/>
      <c r="J801" s="58"/>
      <c r="K801" s="58"/>
      <c r="L801" s="58"/>
      <c r="M801" s="58"/>
      <c r="N801" s="58"/>
      <c r="O801" s="58"/>
      <c r="P801" s="58"/>
      <c r="Q801" s="58"/>
      <c r="R801" s="58"/>
      <c r="S801" s="58"/>
      <c r="T801" s="58"/>
      <c r="U801" s="58"/>
      <c r="V801" s="58"/>
      <c r="W801" s="58"/>
      <c r="X801" s="58"/>
      <c r="Y801" s="58"/>
      <c r="Z801" s="58"/>
    </row>
    <row r="802" spans="1:26" ht="15.75" customHeight="1" x14ac:dyDescent="0.2">
      <c r="A802" s="58"/>
      <c r="B802" s="2"/>
      <c r="C802" s="3"/>
      <c r="D802" s="4"/>
      <c r="E802" s="58"/>
      <c r="F802" s="58"/>
      <c r="G802" s="58"/>
      <c r="H802" s="58"/>
      <c r="I802" s="58"/>
      <c r="J802" s="58"/>
      <c r="K802" s="58"/>
      <c r="L802" s="58"/>
      <c r="M802" s="58"/>
      <c r="N802" s="58"/>
      <c r="O802" s="58"/>
      <c r="P802" s="58"/>
      <c r="Q802" s="58"/>
      <c r="R802" s="58"/>
      <c r="S802" s="58"/>
      <c r="T802" s="58"/>
      <c r="U802" s="58"/>
      <c r="V802" s="58"/>
      <c r="W802" s="58"/>
      <c r="X802" s="58"/>
      <c r="Y802" s="58"/>
      <c r="Z802" s="58"/>
    </row>
    <row r="803" spans="1:26" ht="15.75" customHeight="1" x14ac:dyDescent="0.2">
      <c r="A803" s="58"/>
      <c r="B803" s="2"/>
      <c r="C803" s="3"/>
      <c r="D803" s="4"/>
      <c r="E803" s="58"/>
      <c r="F803" s="58"/>
      <c r="G803" s="58"/>
      <c r="H803" s="58"/>
      <c r="I803" s="58"/>
      <c r="J803" s="58"/>
      <c r="K803" s="58"/>
      <c r="L803" s="58"/>
      <c r="M803" s="58"/>
      <c r="N803" s="58"/>
      <c r="O803" s="58"/>
      <c r="P803" s="58"/>
      <c r="Q803" s="58"/>
      <c r="R803" s="58"/>
      <c r="S803" s="58"/>
      <c r="T803" s="58"/>
      <c r="U803" s="58"/>
      <c r="V803" s="58"/>
      <c r="W803" s="58"/>
      <c r="X803" s="58"/>
      <c r="Y803" s="58"/>
      <c r="Z803" s="58"/>
    </row>
    <row r="804" spans="1:26" ht="15.75" customHeight="1" x14ac:dyDescent="0.2">
      <c r="A804" s="58"/>
      <c r="B804" s="2"/>
      <c r="C804" s="3"/>
      <c r="D804" s="4"/>
      <c r="E804" s="58"/>
      <c r="F804" s="58"/>
      <c r="G804" s="58"/>
      <c r="H804" s="58"/>
      <c r="I804" s="58"/>
      <c r="J804" s="58"/>
      <c r="K804" s="58"/>
      <c r="L804" s="58"/>
      <c r="M804" s="58"/>
      <c r="N804" s="58"/>
      <c r="O804" s="58"/>
      <c r="P804" s="58"/>
      <c r="Q804" s="58"/>
      <c r="R804" s="58"/>
      <c r="S804" s="58"/>
      <c r="T804" s="58"/>
      <c r="U804" s="58"/>
      <c r="V804" s="58"/>
      <c r="W804" s="58"/>
      <c r="X804" s="58"/>
      <c r="Y804" s="58"/>
      <c r="Z804" s="58"/>
    </row>
    <row r="805" spans="1:26" ht="15.75" customHeight="1" x14ac:dyDescent="0.2">
      <c r="A805" s="58"/>
      <c r="B805" s="2"/>
      <c r="C805" s="3"/>
      <c r="D805" s="4"/>
      <c r="E805" s="58"/>
      <c r="F805" s="58"/>
      <c r="G805" s="58"/>
      <c r="H805" s="58"/>
      <c r="I805" s="58"/>
      <c r="J805" s="58"/>
      <c r="K805" s="58"/>
      <c r="L805" s="58"/>
      <c r="M805" s="58"/>
      <c r="N805" s="58"/>
      <c r="O805" s="58"/>
      <c r="P805" s="58"/>
      <c r="Q805" s="58"/>
      <c r="R805" s="58"/>
      <c r="S805" s="58"/>
      <c r="T805" s="58"/>
      <c r="U805" s="58"/>
      <c r="V805" s="58"/>
      <c r="W805" s="58"/>
      <c r="X805" s="58"/>
      <c r="Y805" s="58"/>
      <c r="Z805" s="58"/>
    </row>
    <row r="806" spans="1:26" ht="15.75" customHeight="1" x14ac:dyDescent="0.2">
      <c r="A806" s="58"/>
      <c r="B806" s="2"/>
      <c r="C806" s="3"/>
      <c r="D806" s="4"/>
      <c r="E806" s="58"/>
      <c r="F806" s="58"/>
      <c r="G806" s="58"/>
      <c r="H806" s="58"/>
      <c r="I806" s="58"/>
      <c r="J806" s="58"/>
      <c r="K806" s="58"/>
      <c r="L806" s="58"/>
      <c r="M806" s="58"/>
      <c r="N806" s="58"/>
      <c r="O806" s="58"/>
      <c r="P806" s="58"/>
      <c r="Q806" s="58"/>
      <c r="R806" s="58"/>
      <c r="S806" s="58"/>
      <c r="T806" s="58"/>
      <c r="U806" s="58"/>
      <c r="V806" s="58"/>
      <c r="W806" s="58"/>
      <c r="X806" s="58"/>
      <c r="Y806" s="58"/>
      <c r="Z806" s="58"/>
    </row>
    <row r="807" spans="1:26" ht="15.75" customHeight="1" x14ac:dyDescent="0.2">
      <c r="A807" s="58"/>
      <c r="B807" s="2"/>
      <c r="C807" s="3"/>
      <c r="D807" s="4"/>
      <c r="E807" s="58"/>
      <c r="F807" s="58"/>
      <c r="G807" s="58"/>
      <c r="H807" s="58"/>
      <c r="I807" s="58"/>
      <c r="J807" s="58"/>
      <c r="K807" s="58"/>
      <c r="L807" s="58"/>
      <c r="M807" s="58"/>
      <c r="N807" s="58"/>
      <c r="O807" s="58"/>
      <c r="P807" s="58"/>
      <c r="Q807" s="58"/>
      <c r="R807" s="58"/>
      <c r="S807" s="58"/>
      <c r="T807" s="58"/>
      <c r="U807" s="58"/>
      <c r="V807" s="58"/>
      <c r="W807" s="58"/>
      <c r="X807" s="58"/>
      <c r="Y807" s="58"/>
      <c r="Z807" s="58"/>
    </row>
    <row r="808" spans="1:26" ht="15.75" customHeight="1" x14ac:dyDescent="0.2">
      <c r="A808" s="58"/>
      <c r="B808" s="2"/>
      <c r="C808" s="3"/>
      <c r="D808" s="4"/>
      <c r="E808" s="58"/>
      <c r="F808" s="58"/>
      <c r="G808" s="58"/>
      <c r="H808" s="58"/>
      <c r="I808" s="58"/>
      <c r="J808" s="58"/>
      <c r="K808" s="58"/>
      <c r="L808" s="58"/>
      <c r="M808" s="58"/>
      <c r="N808" s="58"/>
      <c r="O808" s="58"/>
      <c r="P808" s="58"/>
      <c r="Q808" s="58"/>
      <c r="R808" s="58"/>
      <c r="S808" s="58"/>
      <c r="T808" s="58"/>
      <c r="U808" s="58"/>
      <c r="V808" s="58"/>
      <c r="W808" s="58"/>
      <c r="X808" s="58"/>
      <c r="Y808" s="58"/>
      <c r="Z808" s="58"/>
    </row>
    <row r="809" spans="1:26" ht="15.75" customHeight="1" x14ac:dyDescent="0.2">
      <c r="A809" s="58"/>
      <c r="B809" s="2"/>
      <c r="C809" s="3"/>
      <c r="D809" s="4"/>
      <c r="E809" s="58"/>
      <c r="F809" s="58"/>
      <c r="G809" s="58"/>
      <c r="H809" s="58"/>
      <c r="I809" s="58"/>
      <c r="J809" s="58"/>
      <c r="K809" s="58"/>
      <c r="L809" s="58"/>
      <c r="M809" s="58"/>
      <c r="N809" s="58"/>
      <c r="O809" s="58"/>
      <c r="P809" s="58"/>
      <c r="Q809" s="58"/>
      <c r="R809" s="58"/>
      <c r="S809" s="58"/>
      <c r="T809" s="58"/>
      <c r="U809" s="58"/>
      <c r="V809" s="58"/>
      <c r="W809" s="58"/>
      <c r="X809" s="58"/>
      <c r="Y809" s="58"/>
      <c r="Z809" s="58"/>
    </row>
    <row r="810" spans="1:26" ht="15.75" customHeight="1" x14ac:dyDescent="0.2">
      <c r="A810" s="58"/>
      <c r="B810" s="2"/>
      <c r="C810" s="3"/>
      <c r="D810" s="4"/>
      <c r="E810" s="58"/>
      <c r="F810" s="58"/>
      <c r="G810" s="58"/>
      <c r="H810" s="58"/>
      <c r="I810" s="58"/>
      <c r="J810" s="58"/>
      <c r="K810" s="58"/>
      <c r="L810" s="58"/>
      <c r="M810" s="58"/>
      <c r="N810" s="58"/>
      <c r="O810" s="58"/>
      <c r="P810" s="58"/>
      <c r="Q810" s="58"/>
      <c r="R810" s="58"/>
      <c r="S810" s="58"/>
      <c r="T810" s="58"/>
      <c r="U810" s="58"/>
      <c r="V810" s="58"/>
      <c r="W810" s="58"/>
      <c r="X810" s="58"/>
      <c r="Y810" s="58"/>
      <c r="Z810" s="58"/>
    </row>
    <row r="811" spans="1:26" ht="15.75" customHeight="1" x14ac:dyDescent="0.2">
      <c r="A811" s="58"/>
      <c r="B811" s="2"/>
      <c r="C811" s="3"/>
      <c r="D811" s="4"/>
      <c r="E811" s="58"/>
      <c r="F811" s="58"/>
      <c r="G811" s="58"/>
      <c r="H811" s="58"/>
      <c r="I811" s="58"/>
      <c r="J811" s="58"/>
      <c r="K811" s="58"/>
      <c r="L811" s="58"/>
      <c r="M811" s="58"/>
      <c r="N811" s="58"/>
      <c r="O811" s="58"/>
      <c r="P811" s="58"/>
      <c r="Q811" s="58"/>
      <c r="R811" s="58"/>
      <c r="S811" s="58"/>
      <c r="T811" s="58"/>
      <c r="U811" s="58"/>
      <c r="V811" s="58"/>
      <c r="W811" s="58"/>
      <c r="X811" s="58"/>
      <c r="Y811" s="58"/>
      <c r="Z811" s="58"/>
    </row>
    <row r="812" spans="1:26" ht="15.75" customHeight="1" x14ac:dyDescent="0.2">
      <c r="A812" s="58"/>
      <c r="B812" s="2"/>
      <c r="C812" s="3"/>
      <c r="D812" s="4"/>
      <c r="E812" s="58"/>
      <c r="F812" s="58"/>
      <c r="G812" s="58"/>
      <c r="H812" s="58"/>
      <c r="I812" s="58"/>
      <c r="J812" s="58"/>
      <c r="K812" s="58"/>
      <c r="L812" s="58"/>
      <c r="M812" s="58"/>
      <c r="N812" s="58"/>
      <c r="O812" s="58"/>
      <c r="P812" s="58"/>
      <c r="Q812" s="58"/>
      <c r="R812" s="58"/>
      <c r="S812" s="58"/>
      <c r="T812" s="58"/>
      <c r="U812" s="58"/>
      <c r="V812" s="58"/>
      <c r="W812" s="58"/>
      <c r="X812" s="58"/>
      <c r="Y812" s="58"/>
      <c r="Z812" s="58"/>
    </row>
    <row r="813" spans="1:26" ht="15.75" customHeight="1" x14ac:dyDescent="0.2">
      <c r="A813" s="58"/>
      <c r="B813" s="2"/>
      <c r="C813" s="3"/>
      <c r="D813" s="4"/>
      <c r="E813" s="58"/>
      <c r="F813" s="58"/>
      <c r="G813" s="58"/>
      <c r="H813" s="58"/>
      <c r="I813" s="58"/>
      <c r="J813" s="58"/>
      <c r="K813" s="58"/>
      <c r="L813" s="58"/>
      <c r="M813" s="58"/>
      <c r="N813" s="58"/>
      <c r="O813" s="58"/>
      <c r="P813" s="58"/>
      <c r="Q813" s="58"/>
      <c r="R813" s="58"/>
      <c r="S813" s="58"/>
      <c r="T813" s="58"/>
      <c r="U813" s="58"/>
      <c r="V813" s="58"/>
      <c r="W813" s="58"/>
      <c r="X813" s="58"/>
      <c r="Y813" s="58"/>
      <c r="Z813" s="58"/>
    </row>
    <row r="814" spans="1:26" ht="15.75" customHeight="1" x14ac:dyDescent="0.2">
      <c r="A814" s="58"/>
      <c r="B814" s="2"/>
      <c r="C814" s="3"/>
      <c r="D814" s="4"/>
      <c r="E814" s="58"/>
      <c r="F814" s="58"/>
      <c r="G814" s="58"/>
      <c r="H814" s="58"/>
      <c r="I814" s="58"/>
      <c r="J814" s="58"/>
      <c r="K814" s="58"/>
      <c r="L814" s="58"/>
      <c r="M814" s="58"/>
      <c r="N814" s="58"/>
      <c r="O814" s="58"/>
      <c r="P814" s="58"/>
      <c r="Q814" s="58"/>
      <c r="R814" s="58"/>
      <c r="S814" s="58"/>
      <c r="T814" s="58"/>
      <c r="U814" s="58"/>
      <c r="V814" s="58"/>
      <c r="W814" s="58"/>
      <c r="X814" s="58"/>
      <c r="Y814" s="58"/>
      <c r="Z814" s="58"/>
    </row>
    <row r="815" spans="1:26" ht="15.75" customHeight="1" x14ac:dyDescent="0.2">
      <c r="A815" s="58"/>
      <c r="B815" s="2"/>
      <c r="C815" s="3"/>
      <c r="D815" s="4"/>
      <c r="E815" s="58"/>
      <c r="F815" s="58"/>
      <c r="G815" s="58"/>
      <c r="H815" s="58"/>
      <c r="I815" s="58"/>
      <c r="J815" s="58"/>
      <c r="K815" s="58"/>
      <c r="L815" s="58"/>
      <c r="M815" s="58"/>
      <c r="N815" s="58"/>
      <c r="O815" s="58"/>
      <c r="P815" s="58"/>
      <c r="Q815" s="58"/>
      <c r="R815" s="58"/>
      <c r="S815" s="58"/>
      <c r="T815" s="58"/>
      <c r="U815" s="58"/>
      <c r="V815" s="58"/>
      <c r="W815" s="58"/>
      <c r="X815" s="58"/>
      <c r="Y815" s="58"/>
      <c r="Z815" s="58"/>
    </row>
    <row r="816" spans="1:26" ht="15.75" customHeight="1" x14ac:dyDescent="0.2">
      <c r="A816" s="58"/>
      <c r="B816" s="2"/>
      <c r="C816" s="3"/>
      <c r="D816" s="4"/>
      <c r="E816" s="58"/>
      <c r="F816" s="58"/>
      <c r="G816" s="58"/>
      <c r="H816" s="58"/>
      <c r="I816" s="58"/>
      <c r="J816" s="58"/>
      <c r="K816" s="58"/>
      <c r="L816" s="58"/>
      <c r="M816" s="58"/>
      <c r="N816" s="58"/>
      <c r="O816" s="58"/>
      <c r="P816" s="58"/>
      <c r="Q816" s="58"/>
      <c r="R816" s="58"/>
      <c r="S816" s="58"/>
      <c r="T816" s="58"/>
      <c r="U816" s="58"/>
      <c r="V816" s="58"/>
      <c r="W816" s="58"/>
      <c r="X816" s="58"/>
      <c r="Y816" s="58"/>
      <c r="Z816" s="58"/>
    </row>
    <row r="817" spans="1:26" ht="15.75" customHeight="1" x14ac:dyDescent="0.2">
      <c r="A817" s="58"/>
      <c r="B817" s="2"/>
      <c r="C817" s="3"/>
      <c r="D817" s="4"/>
      <c r="E817" s="58"/>
      <c r="F817" s="58"/>
      <c r="G817" s="58"/>
      <c r="H817" s="58"/>
      <c r="I817" s="58"/>
      <c r="J817" s="58"/>
      <c r="K817" s="58"/>
      <c r="L817" s="58"/>
      <c r="M817" s="58"/>
      <c r="N817" s="58"/>
      <c r="O817" s="58"/>
      <c r="P817" s="58"/>
      <c r="Q817" s="58"/>
      <c r="R817" s="58"/>
      <c r="S817" s="58"/>
      <c r="T817" s="58"/>
      <c r="U817" s="58"/>
      <c r="V817" s="58"/>
      <c r="W817" s="58"/>
      <c r="X817" s="58"/>
      <c r="Y817" s="58"/>
      <c r="Z817" s="58"/>
    </row>
    <row r="818" spans="1:26" ht="15.75" customHeight="1" x14ac:dyDescent="0.2">
      <c r="A818" s="58"/>
      <c r="B818" s="2"/>
      <c r="C818" s="3"/>
      <c r="D818" s="4"/>
      <c r="E818" s="58"/>
      <c r="F818" s="58"/>
      <c r="G818" s="58"/>
      <c r="H818" s="58"/>
      <c r="I818" s="58"/>
      <c r="J818" s="58"/>
      <c r="K818" s="58"/>
      <c r="L818" s="58"/>
      <c r="M818" s="58"/>
      <c r="N818" s="58"/>
      <c r="O818" s="58"/>
      <c r="P818" s="58"/>
      <c r="Q818" s="58"/>
      <c r="R818" s="58"/>
      <c r="S818" s="58"/>
      <c r="T818" s="58"/>
      <c r="U818" s="58"/>
      <c r="V818" s="58"/>
      <c r="W818" s="58"/>
      <c r="X818" s="58"/>
      <c r="Y818" s="58"/>
      <c r="Z818" s="58"/>
    </row>
    <row r="819" spans="1:26" ht="15.75" customHeight="1" x14ac:dyDescent="0.2">
      <c r="A819" s="58"/>
      <c r="B819" s="2"/>
      <c r="C819" s="3"/>
      <c r="D819" s="4"/>
      <c r="E819" s="58"/>
      <c r="F819" s="58"/>
      <c r="G819" s="58"/>
      <c r="H819" s="58"/>
      <c r="I819" s="58"/>
      <c r="J819" s="58"/>
      <c r="K819" s="58"/>
      <c r="L819" s="58"/>
      <c r="M819" s="58"/>
      <c r="N819" s="58"/>
      <c r="O819" s="58"/>
      <c r="P819" s="58"/>
      <c r="Q819" s="58"/>
      <c r="R819" s="58"/>
      <c r="S819" s="58"/>
      <c r="T819" s="58"/>
      <c r="U819" s="58"/>
      <c r="V819" s="58"/>
      <c r="W819" s="58"/>
      <c r="X819" s="58"/>
      <c r="Y819" s="58"/>
      <c r="Z819" s="58"/>
    </row>
    <row r="820" spans="1:26" ht="15.75" customHeight="1" x14ac:dyDescent="0.2">
      <c r="A820" s="58"/>
      <c r="B820" s="2"/>
      <c r="C820" s="3"/>
      <c r="D820" s="4"/>
      <c r="E820" s="58"/>
      <c r="F820" s="58"/>
      <c r="G820" s="58"/>
      <c r="H820" s="58"/>
      <c r="I820" s="58"/>
      <c r="J820" s="58"/>
      <c r="K820" s="58"/>
      <c r="L820" s="58"/>
      <c r="M820" s="58"/>
      <c r="N820" s="58"/>
      <c r="O820" s="58"/>
      <c r="P820" s="58"/>
      <c r="Q820" s="58"/>
      <c r="R820" s="58"/>
      <c r="S820" s="58"/>
      <c r="T820" s="58"/>
      <c r="U820" s="58"/>
      <c r="V820" s="58"/>
      <c r="W820" s="58"/>
      <c r="X820" s="58"/>
      <c r="Y820" s="58"/>
      <c r="Z820" s="58"/>
    </row>
    <row r="821" spans="1:26" ht="15.75" customHeight="1" x14ac:dyDescent="0.2">
      <c r="A821" s="58"/>
      <c r="B821" s="2"/>
      <c r="C821" s="3"/>
      <c r="D821" s="4"/>
      <c r="E821" s="58"/>
      <c r="F821" s="58"/>
      <c r="G821" s="58"/>
      <c r="H821" s="58"/>
      <c r="I821" s="58"/>
      <c r="J821" s="58"/>
      <c r="K821" s="58"/>
      <c r="L821" s="58"/>
      <c r="M821" s="58"/>
      <c r="N821" s="58"/>
      <c r="O821" s="58"/>
      <c r="P821" s="58"/>
      <c r="Q821" s="58"/>
      <c r="R821" s="58"/>
      <c r="S821" s="58"/>
      <c r="T821" s="58"/>
      <c r="U821" s="58"/>
      <c r="V821" s="58"/>
      <c r="W821" s="58"/>
      <c r="X821" s="58"/>
      <c r="Y821" s="58"/>
      <c r="Z821" s="58"/>
    </row>
    <row r="822" spans="1:26" ht="15.75" customHeight="1" x14ac:dyDescent="0.2">
      <c r="A822" s="58"/>
      <c r="B822" s="2"/>
      <c r="C822" s="3"/>
      <c r="D822" s="4"/>
      <c r="E822" s="58"/>
      <c r="F822" s="58"/>
      <c r="G822" s="58"/>
      <c r="H822" s="58"/>
      <c r="I822" s="58"/>
      <c r="J822" s="58"/>
      <c r="K822" s="58"/>
      <c r="L822" s="58"/>
      <c r="M822" s="58"/>
      <c r="N822" s="58"/>
      <c r="O822" s="58"/>
      <c r="P822" s="58"/>
      <c r="Q822" s="58"/>
      <c r="R822" s="58"/>
      <c r="S822" s="58"/>
      <c r="T822" s="58"/>
      <c r="U822" s="58"/>
      <c r="V822" s="58"/>
      <c r="W822" s="58"/>
      <c r="X822" s="58"/>
      <c r="Y822" s="58"/>
      <c r="Z822" s="58"/>
    </row>
    <row r="823" spans="1:26" ht="15.75" customHeight="1" x14ac:dyDescent="0.2">
      <c r="A823" s="58"/>
      <c r="B823" s="2"/>
      <c r="C823" s="3"/>
      <c r="D823" s="4"/>
      <c r="E823" s="58"/>
      <c r="F823" s="58"/>
      <c r="G823" s="58"/>
      <c r="H823" s="58"/>
      <c r="I823" s="58"/>
      <c r="J823" s="58"/>
      <c r="K823" s="58"/>
      <c r="L823" s="58"/>
      <c r="M823" s="58"/>
      <c r="N823" s="58"/>
      <c r="O823" s="58"/>
      <c r="P823" s="58"/>
      <c r="Q823" s="58"/>
      <c r="R823" s="58"/>
      <c r="S823" s="58"/>
      <c r="T823" s="58"/>
      <c r="U823" s="58"/>
      <c r="V823" s="58"/>
      <c r="W823" s="58"/>
      <c r="X823" s="58"/>
      <c r="Y823" s="58"/>
      <c r="Z823" s="58"/>
    </row>
    <row r="824" spans="1:26" ht="15.75" customHeight="1" x14ac:dyDescent="0.2">
      <c r="A824" s="58"/>
      <c r="B824" s="2"/>
      <c r="C824" s="3"/>
      <c r="D824" s="4"/>
      <c r="E824" s="58"/>
      <c r="F824" s="58"/>
      <c r="G824" s="58"/>
      <c r="H824" s="58"/>
      <c r="I824" s="58"/>
      <c r="J824" s="58"/>
      <c r="K824" s="58"/>
      <c r="L824" s="58"/>
      <c r="M824" s="58"/>
      <c r="N824" s="58"/>
      <c r="O824" s="58"/>
      <c r="P824" s="58"/>
      <c r="Q824" s="58"/>
      <c r="R824" s="58"/>
      <c r="S824" s="58"/>
      <c r="T824" s="58"/>
      <c r="U824" s="58"/>
      <c r="V824" s="58"/>
      <c r="W824" s="58"/>
      <c r="X824" s="58"/>
      <c r="Y824" s="58"/>
      <c r="Z824" s="58"/>
    </row>
    <row r="825" spans="1:26" ht="15.75" customHeight="1" x14ac:dyDescent="0.2">
      <c r="A825" s="58"/>
      <c r="B825" s="2"/>
      <c r="C825" s="3"/>
      <c r="D825" s="4"/>
      <c r="E825" s="58"/>
      <c r="F825" s="58"/>
      <c r="G825" s="58"/>
      <c r="H825" s="58"/>
      <c r="I825" s="58"/>
      <c r="J825" s="58"/>
      <c r="K825" s="58"/>
      <c r="L825" s="58"/>
      <c r="M825" s="58"/>
      <c r="N825" s="58"/>
      <c r="O825" s="58"/>
      <c r="P825" s="58"/>
      <c r="Q825" s="58"/>
      <c r="R825" s="58"/>
      <c r="S825" s="58"/>
      <c r="T825" s="58"/>
      <c r="U825" s="58"/>
      <c r="V825" s="58"/>
      <c r="W825" s="58"/>
      <c r="X825" s="58"/>
      <c r="Y825" s="58"/>
      <c r="Z825" s="58"/>
    </row>
    <row r="826" spans="1:26" ht="15.75" customHeight="1" x14ac:dyDescent="0.2">
      <c r="A826" s="58"/>
      <c r="B826" s="2"/>
      <c r="C826" s="3"/>
      <c r="D826" s="4"/>
      <c r="E826" s="58"/>
      <c r="F826" s="58"/>
      <c r="G826" s="58"/>
      <c r="H826" s="58"/>
      <c r="I826" s="58"/>
      <c r="J826" s="58"/>
      <c r="K826" s="58"/>
      <c r="L826" s="58"/>
      <c r="M826" s="58"/>
      <c r="N826" s="58"/>
      <c r="O826" s="58"/>
      <c r="P826" s="58"/>
      <c r="Q826" s="58"/>
      <c r="R826" s="58"/>
      <c r="S826" s="58"/>
      <c r="T826" s="58"/>
      <c r="U826" s="58"/>
      <c r="V826" s="58"/>
      <c r="W826" s="58"/>
      <c r="X826" s="58"/>
      <c r="Y826" s="58"/>
      <c r="Z826" s="58"/>
    </row>
    <row r="827" spans="1:26" ht="15.75" customHeight="1" x14ac:dyDescent="0.2">
      <c r="A827" s="58"/>
      <c r="B827" s="2"/>
      <c r="C827" s="3"/>
      <c r="D827" s="4"/>
      <c r="E827" s="58"/>
      <c r="F827" s="58"/>
      <c r="G827" s="58"/>
      <c r="H827" s="58"/>
      <c r="I827" s="58"/>
      <c r="J827" s="58"/>
      <c r="K827" s="58"/>
      <c r="L827" s="58"/>
      <c r="M827" s="58"/>
      <c r="N827" s="58"/>
      <c r="O827" s="58"/>
      <c r="P827" s="58"/>
      <c r="Q827" s="58"/>
      <c r="R827" s="58"/>
      <c r="S827" s="58"/>
      <c r="T827" s="58"/>
      <c r="U827" s="58"/>
      <c r="V827" s="58"/>
      <c r="W827" s="58"/>
      <c r="X827" s="58"/>
      <c r="Y827" s="58"/>
      <c r="Z827" s="58"/>
    </row>
    <row r="828" spans="1:26" ht="15.75" customHeight="1" x14ac:dyDescent="0.2">
      <c r="A828" s="58"/>
      <c r="B828" s="2"/>
      <c r="C828" s="3"/>
      <c r="D828" s="4"/>
      <c r="E828" s="58"/>
      <c r="F828" s="58"/>
      <c r="G828" s="58"/>
      <c r="H828" s="58"/>
      <c r="I828" s="58"/>
      <c r="J828" s="58"/>
      <c r="K828" s="58"/>
      <c r="L828" s="58"/>
      <c r="M828" s="58"/>
      <c r="N828" s="58"/>
      <c r="O828" s="58"/>
      <c r="P828" s="58"/>
      <c r="Q828" s="58"/>
      <c r="R828" s="58"/>
      <c r="S828" s="58"/>
      <c r="T828" s="58"/>
      <c r="U828" s="58"/>
      <c r="V828" s="58"/>
      <c r="W828" s="58"/>
      <c r="X828" s="58"/>
      <c r="Y828" s="58"/>
      <c r="Z828" s="58"/>
    </row>
    <row r="829" spans="1:26" ht="15.75" customHeight="1" x14ac:dyDescent="0.2">
      <c r="A829" s="58"/>
      <c r="B829" s="2"/>
      <c r="C829" s="3"/>
      <c r="D829" s="4"/>
      <c r="E829" s="58"/>
      <c r="F829" s="58"/>
      <c r="G829" s="58"/>
      <c r="H829" s="58"/>
      <c r="I829" s="58"/>
      <c r="J829" s="58"/>
      <c r="K829" s="58"/>
      <c r="L829" s="58"/>
      <c r="M829" s="58"/>
      <c r="N829" s="58"/>
      <c r="O829" s="58"/>
      <c r="P829" s="58"/>
      <c r="Q829" s="58"/>
      <c r="R829" s="58"/>
      <c r="S829" s="58"/>
      <c r="T829" s="58"/>
      <c r="U829" s="58"/>
      <c r="V829" s="58"/>
      <c r="W829" s="58"/>
      <c r="X829" s="58"/>
      <c r="Y829" s="58"/>
      <c r="Z829" s="58"/>
    </row>
    <row r="830" spans="1:26" ht="15.75" customHeight="1" x14ac:dyDescent="0.2">
      <c r="A830" s="58"/>
      <c r="B830" s="2"/>
      <c r="C830" s="3"/>
      <c r="D830" s="4"/>
      <c r="E830" s="58"/>
      <c r="F830" s="58"/>
      <c r="G830" s="58"/>
      <c r="H830" s="58"/>
      <c r="I830" s="58"/>
      <c r="J830" s="58"/>
      <c r="K830" s="58"/>
      <c r="L830" s="58"/>
      <c r="M830" s="58"/>
      <c r="N830" s="58"/>
      <c r="O830" s="58"/>
      <c r="P830" s="58"/>
      <c r="Q830" s="58"/>
      <c r="R830" s="58"/>
      <c r="S830" s="58"/>
      <c r="T830" s="58"/>
      <c r="U830" s="58"/>
      <c r="V830" s="58"/>
      <c r="W830" s="58"/>
      <c r="X830" s="58"/>
      <c r="Y830" s="58"/>
      <c r="Z830" s="58"/>
    </row>
    <row r="831" spans="1:26" ht="15.75" customHeight="1" x14ac:dyDescent="0.2">
      <c r="A831" s="58"/>
      <c r="B831" s="2"/>
      <c r="C831" s="3"/>
      <c r="D831" s="4"/>
      <c r="E831" s="58"/>
      <c r="F831" s="58"/>
      <c r="G831" s="58"/>
      <c r="H831" s="58"/>
      <c r="I831" s="58"/>
      <c r="J831" s="58"/>
      <c r="K831" s="58"/>
      <c r="L831" s="58"/>
      <c r="M831" s="58"/>
      <c r="N831" s="58"/>
      <c r="O831" s="58"/>
      <c r="P831" s="58"/>
      <c r="Q831" s="58"/>
      <c r="R831" s="58"/>
      <c r="S831" s="58"/>
      <c r="T831" s="58"/>
      <c r="U831" s="58"/>
      <c r="V831" s="58"/>
      <c r="W831" s="58"/>
      <c r="X831" s="58"/>
      <c r="Y831" s="58"/>
      <c r="Z831" s="58"/>
    </row>
    <row r="832" spans="1:26" ht="15.75" customHeight="1" x14ac:dyDescent="0.2">
      <c r="A832" s="58"/>
      <c r="B832" s="2"/>
      <c r="C832" s="3"/>
      <c r="D832" s="4"/>
      <c r="E832" s="58"/>
      <c r="F832" s="58"/>
      <c r="G832" s="58"/>
      <c r="H832" s="58"/>
      <c r="I832" s="58"/>
      <c r="J832" s="58"/>
      <c r="K832" s="58"/>
      <c r="L832" s="58"/>
      <c r="M832" s="58"/>
      <c r="N832" s="58"/>
      <c r="O832" s="58"/>
      <c r="P832" s="58"/>
      <c r="Q832" s="58"/>
      <c r="R832" s="58"/>
      <c r="S832" s="58"/>
      <c r="T832" s="58"/>
      <c r="U832" s="58"/>
      <c r="V832" s="58"/>
      <c r="W832" s="58"/>
      <c r="X832" s="58"/>
      <c r="Y832" s="58"/>
      <c r="Z832" s="58"/>
    </row>
    <row r="833" spans="1:26" ht="15.75" customHeight="1" x14ac:dyDescent="0.2">
      <c r="A833" s="58"/>
      <c r="B833" s="2"/>
      <c r="C833" s="3"/>
      <c r="D833" s="4"/>
      <c r="E833" s="58"/>
      <c r="F833" s="58"/>
      <c r="G833" s="58"/>
      <c r="H833" s="58"/>
      <c r="I833" s="58"/>
      <c r="J833" s="58"/>
      <c r="K833" s="58"/>
      <c r="L833" s="58"/>
      <c r="M833" s="58"/>
      <c r="N833" s="58"/>
      <c r="O833" s="58"/>
      <c r="P833" s="58"/>
      <c r="Q833" s="58"/>
      <c r="R833" s="58"/>
      <c r="S833" s="58"/>
      <c r="T833" s="58"/>
      <c r="U833" s="58"/>
      <c r="V833" s="58"/>
      <c r="W833" s="58"/>
      <c r="X833" s="58"/>
      <c r="Y833" s="58"/>
      <c r="Z833" s="58"/>
    </row>
    <row r="834" spans="1:26" ht="15.75" customHeight="1" x14ac:dyDescent="0.2">
      <c r="A834" s="58"/>
      <c r="B834" s="2"/>
      <c r="C834" s="3"/>
      <c r="D834" s="4"/>
      <c r="E834" s="58"/>
      <c r="F834" s="58"/>
      <c r="G834" s="58"/>
      <c r="H834" s="58"/>
      <c r="I834" s="58"/>
      <c r="J834" s="58"/>
      <c r="K834" s="58"/>
      <c r="L834" s="58"/>
      <c r="M834" s="58"/>
      <c r="N834" s="58"/>
      <c r="O834" s="58"/>
      <c r="P834" s="58"/>
      <c r="Q834" s="58"/>
      <c r="R834" s="58"/>
      <c r="S834" s="58"/>
      <c r="T834" s="58"/>
      <c r="U834" s="58"/>
      <c r="V834" s="58"/>
      <c r="W834" s="58"/>
      <c r="X834" s="58"/>
      <c r="Y834" s="58"/>
      <c r="Z834" s="58"/>
    </row>
    <row r="835" spans="1:26" ht="15.75" customHeight="1" x14ac:dyDescent="0.2">
      <c r="A835" s="58"/>
      <c r="B835" s="2"/>
      <c r="C835" s="3"/>
      <c r="D835" s="4"/>
      <c r="E835" s="58"/>
      <c r="F835" s="58"/>
      <c r="G835" s="58"/>
      <c r="H835" s="58"/>
      <c r="I835" s="58"/>
      <c r="J835" s="58"/>
      <c r="K835" s="58"/>
      <c r="L835" s="58"/>
      <c r="M835" s="58"/>
      <c r="N835" s="58"/>
      <c r="O835" s="58"/>
      <c r="P835" s="58"/>
      <c r="Q835" s="58"/>
      <c r="R835" s="58"/>
      <c r="S835" s="58"/>
      <c r="T835" s="58"/>
      <c r="U835" s="58"/>
      <c r="V835" s="58"/>
      <c r="W835" s="58"/>
      <c r="X835" s="58"/>
      <c r="Y835" s="58"/>
      <c r="Z835" s="58"/>
    </row>
    <row r="836" spans="1:26" ht="15.75" customHeight="1" x14ac:dyDescent="0.2">
      <c r="A836" s="58"/>
      <c r="B836" s="2"/>
      <c r="C836" s="3"/>
      <c r="D836" s="4"/>
      <c r="E836" s="58"/>
      <c r="F836" s="58"/>
      <c r="G836" s="58"/>
      <c r="H836" s="58"/>
      <c r="I836" s="58"/>
      <c r="J836" s="58"/>
      <c r="K836" s="58"/>
      <c r="L836" s="58"/>
      <c r="M836" s="58"/>
      <c r="N836" s="58"/>
      <c r="O836" s="58"/>
      <c r="P836" s="58"/>
      <c r="Q836" s="58"/>
      <c r="R836" s="58"/>
      <c r="S836" s="58"/>
      <c r="T836" s="58"/>
      <c r="U836" s="58"/>
      <c r="V836" s="58"/>
      <c r="W836" s="58"/>
      <c r="X836" s="58"/>
      <c r="Y836" s="58"/>
      <c r="Z836" s="58"/>
    </row>
    <row r="837" spans="1:26" ht="15.75" customHeight="1" x14ac:dyDescent="0.2">
      <c r="A837" s="58"/>
      <c r="B837" s="2"/>
      <c r="C837" s="3"/>
      <c r="D837" s="4"/>
      <c r="E837" s="58"/>
      <c r="F837" s="58"/>
      <c r="G837" s="58"/>
      <c r="H837" s="58"/>
      <c r="I837" s="58"/>
      <c r="J837" s="58"/>
      <c r="K837" s="58"/>
      <c r="L837" s="58"/>
      <c r="M837" s="58"/>
      <c r="N837" s="58"/>
      <c r="O837" s="58"/>
      <c r="P837" s="58"/>
      <c r="Q837" s="58"/>
      <c r="R837" s="58"/>
      <c r="S837" s="58"/>
      <c r="T837" s="58"/>
      <c r="U837" s="58"/>
      <c r="V837" s="58"/>
      <c r="W837" s="58"/>
      <c r="X837" s="58"/>
      <c r="Y837" s="58"/>
      <c r="Z837" s="58"/>
    </row>
    <row r="838" spans="1:26" ht="15.75" customHeight="1" x14ac:dyDescent="0.2">
      <c r="A838" s="58"/>
      <c r="B838" s="2"/>
      <c r="C838" s="3"/>
      <c r="D838" s="4"/>
      <c r="E838" s="58"/>
      <c r="F838" s="58"/>
      <c r="G838" s="58"/>
      <c r="H838" s="58"/>
      <c r="I838" s="58"/>
      <c r="J838" s="58"/>
      <c r="K838" s="58"/>
      <c r="L838" s="58"/>
      <c r="M838" s="58"/>
      <c r="N838" s="58"/>
      <c r="O838" s="58"/>
      <c r="P838" s="58"/>
      <c r="Q838" s="58"/>
      <c r="R838" s="58"/>
      <c r="S838" s="58"/>
      <c r="T838" s="58"/>
      <c r="U838" s="58"/>
      <c r="V838" s="58"/>
      <c r="W838" s="58"/>
      <c r="X838" s="58"/>
      <c r="Y838" s="58"/>
      <c r="Z838" s="58"/>
    </row>
    <row r="839" spans="1:26" ht="15.75" customHeight="1" x14ac:dyDescent="0.2">
      <c r="A839" s="58"/>
      <c r="B839" s="2"/>
      <c r="C839" s="3"/>
      <c r="D839" s="4"/>
      <c r="E839" s="58"/>
      <c r="F839" s="58"/>
      <c r="G839" s="58"/>
      <c r="H839" s="58"/>
      <c r="I839" s="58"/>
      <c r="J839" s="58"/>
      <c r="K839" s="58"/>
      <c r="L839" s="58"/>
      <c r="M839" s="58"/>
      <c r="N839" s="58"/>
      <c r="O839" s="58"/>
      <c r="P839" s="58"/>
      <c r="Q839" s="58"/>
      <c r="R839" s="58"/>
      <c r="S839" s="58"/>
      <c r="T839" s="58"/>
      <c r="U839" s="58"/>
      <c r="V839" s="58"/>
      <c r="W839" s="58"/>
      <c r="X839" s="58"/>
      <c r="Y839" s="58"/>
      <c r="Z839" s="58"/>
    </row>
    <row r="840" spans="1:26" ht="15.75" customHeight="1" x14ac:dyDescent="0.2">
      <c r="A840" s="58"/>
      <c r="B840" s="2"/>
      <c r="C840" s="3"/>
      <c r="D840" s="4"/>
      <c r="E840" s="58"/>
      <c r="F840" s="58"/>
      <c r="G840" s="58"/>
      <c r="H840" s="58"/>
      <c r="I840" s="58"/>
      <c r="J840" s="58"/>
      <c r="K840" s="58"/>
      <c r="L840" s="58"/>
      <c r="M840" s="58"/>
      <c r="N840" s="58"/>
      <c r="O840" s="58"/>
      <c r="P840" s="58"/>
      <c r="Q840" s="58"/>
      <c r="R840" s="58"/>
      <c r="S840" s="58"/>
      <c r="T840" s="58"/>
      <c r="U840" s="58"/>
      <c r="V840" s="58"/>
      <c r="W840" s="58"/>
      <c r="X840" s="58"/>
      <c r="Y840" s="58"/>
      <c r="Z840" s="58"/>
    </row>
    <row r="841" spans="1:26" ht="15.75" customHeight="1" x14ac:dyDescent="0.2">
      <c r="A841" s="58"/>
      <c r="B841" s="2"/>
      <c r="C841" s="3"/>
      <c r="D841" s="4"/>
      <c r="E841" s="58"/>
      <c r="F841" s="58"/>
      <c r="G841" s="58"/>
      <c r="H841" s="58"/>
      <c r="I841" s="58"/>
      <c r="J841" s="58"/>
      <c r="K841" s="58"/>
      <c r="L841" s="58"/>
      <c r="M841" s="58"/>
      <c r="N841" s="58"/>
      <c r="O841" s="58"/>
      <c r="P841" s="58"/>
      <c r="Q841" s="58"/>
      <c r="R841" s="58"/>
      <c r="S841" s="58"/>
      <c r="T841" s="58"/>
      <c r="U841" s="58"/>
      <c r="V841" s="58"/>
      <c r="W841" s="58"/>
      <c r="X841" s="58"/>
      <c r="Y841" s="58"/>
      <c r="Z841" s="58"/>
    </row>
    <row r="842" spans="1:26" ht="15.75" customHeight="1" x14ac:dyDescent="0.2">
      <c r="A842" s="58"/>
      <c r="B842" s="2"/>
      <c r="C842" s="3"/>
      <c r="D842" s="4"/>
      <c r="E842" s="58"/>
      <c r="F842" s="58"/>
      <c r="G842" s="58"/>
      <c r="H842" s="58"/>
      <c r="I842" s="58"/>
      <c r="J842" s="58"/>
      <c r="K842" s="58"/>
      <c r="L842" s="58"/>
      <c r="M842" s="58"/>
      <c r="N842" s="58"/>
      <c r="O842" s="58"/>
      <c r="P842" s="58"/>
      <c r="Q842" s="58"/>
      <c r="R842" s="58"/>
      <c r="S842" s="58"/>
      <c r="T842" s="58"/>
      <c r="U842" s="58"/>
      <c r="V842" s="58"/>
      <c r="W842" s="58"/>
      <c r="X842" s="58"/>
      <c r="Y842" s="58"/>
      <c r="Z842" s="58"/>
    </row>
    <row r="843" spans="1:26" ht="15.75" customHeight="1" x14ac:dyDescent="0.2">
      <c r="A843" s="58"/>
      <c r="B843" s="2"/>
      <c r="C843" s="3"/>
      <c r="D843" s="4"/>
      <c r="E843" s="58"/>
      <c r="F843" s="58"/>
      <c r="G843" s="58"/>
      <c r="H843" s="58"/>
      <c r="I843" s="58"/>
      <c r="J843" s="58"/>
      <c r="K843" s="58"/>
      <c r="L843" s="58"/>
      <c r="M843" s="58"/>
      <c r="N843" s="58"/>
      <c r="O843" s="58"/>
      <c r="P843" s="58"/>
      <c r="Q843" s="58"/>
      <c r="R843" s="58"/>
      <c r="S843" s="58"/>
      <c r="T843" s="58"/>
      <c r="U843" s="58"/>
      <c r="V843" s="58"/>
      <c r="W843" s="58"/>
      <c r="X843" s="58"/>
      <c r="Y843" s="58"/>
      <c r="Z843" s="58"/>
    </row>
    <row r="844" spans="1:26" ht="15.75" customHeight="1" x14ac:dyDescent="0.2">
      <c r="A844" s="58"/>
      <c r="B844" s="2"/>
      <c r="C844" s="3"/>
      <c r="D844" s="4"/>
      <c r="E844" s="58"/>
      <c r="F844" s="58"/>
      <c r="G844" s="58"/>
      <c r="H844" s="58"/>
      <c r="I844" s="58"/>
      <c r="J844" s="58"/>
      <c r="K844" s="58"/>
      <c r="L844" s="58"/>
      <c r="M844" s="58"/>
      <c r="N844" s="58"/>
      <c r="O844" s="58"/>
      <c r="P844" s="58"/>
      <c r="Q844" s="58"/>
      <c r="R844" s="58"/>
      <c r="S844" s="58"/>
      <c r="T844" s="58"/>
      <c r="U844" s="58"/>
      <c r="V844" s="58"/>
      <c r="W844" s="58"/>
      <c r="X844" s="58"/>
      <c r="Y844" s="58"/>
      <c r="Z844" s="58"/>
    </row>
    <row r="845" spans="1:26" ht="15.75" customHeight="1" x14ac:dyDescent="0.2">
      <c r="A845" s="58"/>
      <c r="B845" s="2"/>
      <c r="C845" s="3"/>
      <c r="D845" s="4"/>
      <c r="E845" s="58"/>
      <c r="F845" s="58"/>
      <c r="G845" s="58"/>
      <c r="H845" s="58"/>
      <c r="I845" s="58"/>
      <c r="J845" s="58"/>
      <c r="K845" s="58"/>
      <c r="L845" s="58"/>
      <c r="M845" s="58"/>
      <c r="N845" s="58"/>
      <c r="O845" s="58"/>
      <c r="P845" s="58"/>
      <c r="Q845" s="58"/>
      <c r="R845" s="58"/>
      <c r="S845" s="58"/>
      <c r="T845" s="58"/>
      <c r="U845" s="58"/>
      <c r="V845" s="58"/>
      <c r="W845" s="58"/>
      <c r="X845" s="58"/>
      <c r="Y845" s="58"/>
      <c r="Z845" s="58"/>
    </row>
    <row r="846" spans="1:26" ht="15.75" customHeight="1" x14ac:dyDescent="0.2">
      <c r="A846" s="58"/>
      <c r="B846" s="2"/>
      <c r="C846" s="3"/>
      <c r="D846" s="4"/>
      <c r="E846" s="58"/>
      <c r="F846" s="58"/>
      <c r="G846" s="58"/>
      <c r="H846" s="58"/>
      <c r="I846" s="58"/>
      <c r="J846" s="58"/>
      <c r="K846" s="58"/>
      <c r="L846" s="58"/>
      <c r="M846" s="58"/>
      <c r="N846" s="58"/>
      <c r="O846" s="58"/>
      <c r="P846" s="58"/>
      <c r="Q846" s="58"/>
      <c r="R846" s="58"/>
      <c r="S846" s="58"/>
      <c r="T846" s="58"/>
      <c r="U846" s="58"/>
      <c r="V846" s="58"/>
      <c r="W846" s="58"/>
      <c r="X846" s="58"/>
      <c r="Y846" s="58"/>
      <c r="Z846" s="58"/>
    </row>
    <row r="847" spans="1:26" ht="15.75" customHeight="1" x14ac:dyDescent="0.2">
      <c r="A847" s="58"/>
      <c r="B847" s="2"/>
      <c r="C847" s="3"/>
      <c r="D847" s="4"/>
      <c r="E847" s="58"/>
      <c r="F847" s="58"/>
      <c r="G847" s="58"/>
      <c r="H847" s="58"/>
      <c r="I847" s="58"/>
      <c r="J847" s="58"/>
      <c r="K847" s="58"/>
      <c r="L847" s="58"/>
      <c r="M847" s="58"/>
      <c r="N847" s="58"/>
      <c r="O847" s="58"/>
      <c r="P847" s="58"/>
      <c r="Q847" s="58"/>
      <c r="R847" s="58"/>
      <c r="S847" s="58"/>
      <c r="T847" s="58"/>
      <c r="U847" s="58"/>
      <c r="V847" s="58"/>
      <c r="W847" s="58"/>
      <c r="X847" s="58"/>
      <c r="Y847" s="58"/>
      <c r="Z847" s="58"/>
    </row>
    <row r="848" spans="1:26" ht="15.75" customHeight="1" x14ac:dyDescent="0.2">
      <c r="A848" s="58"/>
      <c r="B848" s="2"/>
      <c r="C848" s="3"/>
      <c r="D848" s="4"/>
      <c r="E848" s="58"/>
      <c r="F848" s="58"/>
      <c r="G848" s="58"/>
      <c r="H848" s="58"/>
      <c r="I848" s="58"/>
      <c r="J848" s="58"/>
      <c r="K848" s="58"/>
      <c r="L848" s="58"/>
      <c r="M848" s="58"/>
      <c r="N848" s="58"/>
      <c r="O848" s="58"/>
      <c r="P848" s="58"/>
      <c r="Q848" s="58"/>
      <c r="R848" s="58"/>
      <c r="S848" s="58"/>
      <c r="T848" s="58"/>
      <c r="U848" s="58"/>
      <c r="V848" s="58"/>
      <c r="W848" s="58"/>
      <c r="X848" s="58"/>
      <c r="Y848" s="58"/>
      <c r="Z848" s="58"/>
    </row>
    <row r="849" spans="1:26" ht="15.75" customHeight="1" x14ac:dyDescent="0.2">
      <c r="A849" s="58"/>
      <c r="B849" s="2"/>
      <c r="C849" s="3"/>
      <c r="D849" s="4"/>
      <c r="E849" s="58"/>
      <c r="F849" s="58"/>
      <c r="G849" s="58"/>
      <c r="H849" s="58"/>
      <c r="I849" s="58"/>
      <c r="J849" s="58"/>
      <c r="K849" s="58"/>
      <c r="L849" s="58"/>
      <c r="M849" s="58"/>
      <c r="N849" s="58"/>
      <c r="O849" s="58"/>
      <c r="P849" s="58"/>
      <c r="Q849" s="58"/>
      <c r="R849" s="58"/>
      <c r="S849" s="58"/>
      <c r="T849" s="58"/>
      <c r="U849" s="58"/>
      <c r="V849" s="58"/>
      <c r="W849" s="58"/>
      <c r="X849" s="58"/>
      <c r="Y849" s="58"/>
      <c r="Z849" s="58"/>
    </row>
    <row r="850" spans="1:26" ht="15.75" customHeight="1" x14ac:dyDescent="0.2">
      <c r="A850" s="58"/>
      <c r="B850" s="2"/>
      <c r="C850" s="3"/>
      <c r="D850" s="4"/>
      <c r="E850" s="58"/>
      <c r="F850" s="58"/>
      <c r="G850" s="58"/>
      <c r="H850" s="58"/>
      <c r="I850" s="58"/>
      <c r="J850" s="58"/>
      <c r="K850" s="58"/>
      <c r="L850" s="58"/>
      <c r="M850" s="58"/>
      <c r="N850" s="58"/>
      <c r="O850" s="58"/>
      <c r="P850" s="58"/>
      <c r="Q850" s="58"/>
      <c r="R850" s="58"/>
      <c r="S850" s="58"/>
      <c r="T850" s="58"/>
      <c r="U850" s="58"/>
      <c r="V850" s="58"/>
      <c r="W850" s="58"/>
      <c r="X850" s="58"/>
      <c r="Y850" s="58"/>
      <c r="Z850" s="58"/>
    </row>
    <row r="851" spans="1:26" ht="15.75" customHeight="1" x14ac:dyDescent="0.2">
      <c r="A851" s="58"/>
      <c r="B851" s="2"/>
      <c r="C851" s="3"/>
      <c r="D851" s="4"/>
      <c r="E851" s="58"/>
      <c r="F851" s="58"/>
      <c r="G851" s="58"/>
      <c r="H851" s="58"/>
      <c r="I851" s="58"/>
      <c r="J851" s="58"/>
      <c r="K851" s="58"/>
      <c r="L851" s="58"/>
      <c r="M851" s="58"/>
      <c r="N851" s="58"/>
      <c r="O851" s="58"/>
      <c r="P851" s="58"/>
      <c r="Q851" s="58"/>
      <c r="R851" s="58"/>
      <c r="S851" s="58"/>
      <c r="T851" s="58"/>
      <c r="U851" s="58"/>
      <c r="V851" s="58"/>
      <c r="W851" s="58"/>
      <c r="X851" s="58"/>
      <c r="Y851" s="58"/>
      <c r="Z851" s="58"/>
    </row>
    <row r="852" spans="1:26" ht="15.75" customHeight="1" x14ac:dyDescent="0.2">
      <c r="A852" s="58"/>
      <c r="B852" s="2"/>
      <c r="C852" s="3"/>
      <c r="D852" s="4"/>
      <c r="E852" s="58"/>
      <c r="F852" s="58"/>
      <c r="G852" s="58"/>
      <c r="H852" s="58"/>
      <c r="I852" s="58"/>
      <c r="J852" s="58"/>
      <c r="K852" s="58"/>
      <c r="L852" s="58"/>
      <c r="M852" s="58"/>
      <c r="N852" s="58"/>
      <c r="O852" s="58"/>
      <c r="P852" s="58"/>
      <c r="Q852" s="58"/>
      <c r="R852" s="58"/>
      <c r="S852" s="58"/>
      <c r="T852" s="58"/>
      <c r="U852" s="58"/>
      <c r="V852" s="58"/>
      <c r="W852" s="58"/>
      <c r="X852" s="58"/>
      <c r="Y852" s="58"/>
      <c r="Z852" s="58"/>
    </row>
    <row r="853" spans="1:26" ht="15.75" customHeight="1" x14ac:dyDescent="0.2">
      <c r="A853" s="58"/>
      <c r="B853" s="2"/>
      <c r="C853" s="3"/>
      <c r="D853" s="4"/>
      <c r="E853" s="58"/>
      <c r="F853" s="58"/>
      <c r="G853" s="58"/>
      <c r="H853" s="58"/>
      <c r="I853" s="58"/>
      <c r="J853" s="58"/>
      <c r="K853" s="58"/>
      <c r="L853" s="58"/>
      <c r="M853" s="58"/>
      <c r="N853" s="58"/>
      <c r="O853" s="58"/>
      <c r="P853" s="58"/>
      <c r="Q853" s="58"/>
      <c r="R853" s="58"/>
      <c r="S853" s="58"/>
      <c r="T853" s="58"/>
      <c r="U853" s="58"/>
      <c r="V853" s="58"/>
      <c r="W853" s="58"/>
      <c r="X853" s="58"/>
      <c r="Y853" s="58"/>
      <c r="Z853" s="58"/>
    </row>
    <row r="854" spans="1:26" ht="15.75" customHeight="1" x14ac:dyDescent="0.2">
      <c r="A854" s="58"/>
      <c r="B854" s="2"/>
      <c r="C854" s="3"/>
      <c r="D854" s="4"/>
      <c r="E854" s="58"/>
      <c r="F854" s="58"/>
      <c r="G854" s="58"/>
      <c r="H854" s="58"/>
      <c r="I854" s="58"/>
      <c r="J854" s="58"/>
      <c r="K854" s="58"/>
      <c r="L854" s="58"/>
      <c r="M854" s="58"/>
      <c r="N854" s="58"/>
      <c r="O854" s="58"/>
      <c r="P854" s="58"/>
      <c r="Q854" s="58"/>
      <c r="R854" s="58"/>
      <c r="S854" s="58"/>
      <c r="T854" s="58"/>
      <c r="U854" s="58"/>
      <c r="V854" s="58"/>
      <c r="W854" s="58"/>
      <c r="X854" s="58"/>
      <c r="Y854" s="58"/>
      <c r="Z854" s="58"/>
    </row>
    <row r="855" spans="1:26" ht="15.75" customHeight="1" x14ac:dyDescent="0.2">
      <c r="A855" s="58"/>
      <c r="B855" s="2"/>
      <c r="C855" s="3"/>
      <c r="D855" s="4"/>
      <c r="E855" s="58"/>
      <c r="F855" s="58"/>
      <c r="G855" s="58"/>
      <c r="H855" s="58"/>
      <c r="I855" s="58"/>
      <c r="J855" s="58"/>
      <c r="K855" s="58"/>
      <c r="L855" s="58"/>
      <c r="M855" s="58"/>
      <c r="N855" s="58"/>
      <c r="O855" s="58"/>
      <c r="P855" s="58"/>
      <c r="Q855" s="58"/>
      <c r="R855" s="58"/>
      <c r="S855" s="58"/>
      <c r="T855" s="58"/>
      <c r="U855" s="58"/>
      <c r="V855" s="58"/>
      <c r="W855" s="58"/>
      <c r="X855" s="58"/>
      <c r="Y855" s="58"/>
      <c r="Z855" s="58"/>
    </row>
    <row r="856" spans="1:26" ht="15.75" customHeight="1" x14ac:dyDescent="0.2">
      <c r="A856" s="58"/>
      <c r="B856" s="2"/>
      <c r="C856" s="3"/>
      <c r="D856" s="4"/>
      <c r="E856" s="58"/>
      <c r="F856" s="58"/>
      <c r="G856" s="58"/>
      <c r="H856" s="58"/>
      <c r="I856" s="58"/>
      <c r="J856" s="58"/>
      <c r="K856" s="58"/>
      <c r="L856" s="58"/>
      <c r="M856" s="58"/>
      <c r="N856" s="58"/>
      <c r="O856" s="58"/>
      <c r="P856" s="58"/>
      <c r="Q856" s="58"/>
      <c r="R856" s="58"/>
      <c r="S856" s="58"/>
      <c r="T856" s="58"/>
      <c r="U856" s="58"/>
      <c r="V856" s="58"/>
      <c r="W856" s="58"/>
      <c r="X856" s="58"/>
      <c r="Y856" s="58"/>
      <c r="Z856" s="58"/>
    </row>
    <row r="857" spans="1:26" ht="15.75" customHeight="1" x14ac:dyDescent="0.2">
      <c r="A857" s="58"/>
      <c r="B857" s="2"/>
      <c r="C857" s="3"/>
      <c r="D857" s="4"/>
      <c r="E857" s="58"/>
      <c r="F857" s="58"/>
      <c r="G857" s="58"/>
      <c r="H857" s="58"/>
      <c r="I857" s="58"/>
      <c r="J857" s="58"/>
      <c r="K857" s="58"/>
      <c r="L857" s="58"/>
      <c r="M857" s="58"/>
      <c r="N857" s="58"/>
      <c r="O857" s="58"/>
      <c r="P857" s="58"/>
      <c r="Q857" s="58"/>
      <c r="R857" s="58"/>
      <c r="S857" s="58"/>
      <c r="T857" s="58"/>
      <c r="U857" s="58"/>
      <c r="V857" s="58"/>
      <c r="W857" s="58"/>
      <c r="X857" s="58"/>
      <c r="Y857" s="58"/>
      <c r="Z857" s="58"/>
    </row>
    <row r="858" spans="1:26" ht="15.75" customHeight="1" x14ac:dyDescent="0.2">
      <c r="A858" s="58"/>
      <c r="B858" s="2"/>
      <c r="C858" s="3"/>
      <c r="D858" s="4"/>
      <c r="E858" s="58"/>
      <c r="F858" s="58"/>
      <c r="G858" s="58"/>
      <c r="H858" s="58"/>
      <c r="I858" s="58"/>
      <c r="J858" s="58"/>
      <c r="K858" s="58"/>
      <c r="L858" s="58"/>
      <c r="M858" s="58"/>
      <c r="N858" s="58"/>
      <c r="O858" s="58"/>
      <c r="P858" s="58"/>
      <c r="Q858" s="58"/>
      <c r="R858" s="58"/>
      <c r="S858" s="58"/>
      <c r="T858" s="58"/>
      <c r="U858" s="58"/>
      <c r="V858" s="58"/>
      <c r="W858" s="58"/>
      <c r="X858" s="58"/>
      <c r="Y858" s="58"/>
      <c r="Z858" s="58"/>
    </row>
    <row r="859" spans="1:26" ht="15.75" customHeight="1" x14ac:dyDescent="0.2">
      <c r="A859" s="58"/>
      <c r="B859" s="2"/>
      <c r="C859" s="3"/>
      <c r="D859" s="4"/>
      <c r="E859" s="58"/>
      <c r="F859" s="58"/>
      <c r="G859" s="58"/>
      <c r="H859" s="58"/>
      <c r="I859" s="58"/>
      <c r="J859" s="58"/>
      <c r="K859" s="58"/>
      <c r="L859" s="58"/>
      <c r="M859" s="58"/>
      <c r="N859" s="58"/>
      <c r="O859" s="58"/>
      <c r="P859" s="58"/>
      <c r="Q859" s="58"/>
      <c r="R859" s="58"/>
      <c r="S859" s="58"/>
      <c r="T859" s="58"/>
      <c r="U859" s="58"/>
      <c r="V859" s="58"/>
      <c r="W859" s="58"/>
      <c r="X859" s="58"/>
      <c r="Y859" s="58"/>
      <c r="Z859" s="58"/>
    </row>
    <row r="860" spans="1:26" ht="15.75" customHeight="1" x14ac:dyDescent="0.2">
      <c r="A860" s="58"/>
      <c r="B860" s="2"/>
      <c r="C860" s="3"/>
      <c r="D860" s="4"/>
      <c r="E860" s="58"/>
      <c r="F860" s="58"/>
      <c r="G860" s="58"/>
      <c r="H860" s="58"/>
      <c r="I860" s="58"/>
      <c r="J860" s="58"/>
      <c r="K860" s="58"/>
      <c r="L860" s="58"/>
      <c r="M860" s="58"/>
      <c r="N860" s="58"/>
      <c r="O860" s="58"/>
      <c r="P860" s="58"/>
      <c r="Q860" s="58"/>
      <c r="R860" s="58"/>
      <c r="S860" s="58"/>
      <c r="T860" s="58"/>
      <c r="U860" s="58"/>
      <c r="V860" s="58"/>
      <c r="W860" s="58"/>
      <c r="X860" s="58"/>
      <c r="Y860" s="58"/>
      <c r="Z860" s="58"/>
    </row>
    <row r="861" spans="1:26" ht="15.75" customHeight="1" x14ac:dyDescent="0.2">
      <c r="A861" s="58"/>
      <c r="B861" s="2"/>
      <c r="C861" s="3"/>
      <c r="D861" s="4"/>
      <c r="E861" s="58"/>
      <c r="F861" s="58"/>
      <c r="G861" s="58"/>
      <c r="H861" s="58"/>
      <c r="I861" s="58"/>
      <c r="J861" s="58"/>
      <c r="K861" s="58"/>
      <c r="L861" s="58"/>
      <c r="M861" s="58"/>
      <c r="N861" s="58"/>
      <c r="O861" s="58"/>
      <c r="P861" s="58"/>
      <c r="Q861" s="58"/>
      <c r="R861" s="58"/>
      <c r="S861" s="58"/>
      <c r="T861" s="58"/>
      <c r="U861" s="58"/>
      <c r="V861" s="58"/>
      <c r="W861" s="58"/>
      <c r="X861" s="58"/>
      <c r="Y861" s="58"/>
      <c r="Z861" s="58"/>
    </row>
    <row r="862" spans="1:26" ht="15.75" customHeight="1" x14ac:dyDescent="0.2">
      <c r="A862" s="58"/>
      <c r="B862" s="2"/>
      <c r="C862" s="3"/>
      <c r="D862" s="4"/>
      <c r="E862" s="58"/>
      <c r="F862" s="58"/>
      <c r="G862" s="58"/>
      <c r="H862" s="58"/>
      <c r="I862" s="58"/>
      <c r="J862" s="58"/>
      <c r="K862" s="58"/>
      <c r="L862" s="58"/>
      <c r="M862" s="58"/>
      <c r="N862" s="58"/>
      <c r="O862" s="58"/>
      <c r="P862" s="58"/>
      <c r="Q862" s="58"/>
      <c r="R862" s="58"/>
      <c r="S862" s="58"/>
      <c r="T862" s="58"/>
      <c r="U862" s="58"/>
      <c r="V862" s="58"/>
      <c r="W862" s="58"/>
      <c r="X862" s="58"/>
      <c r="Y862" s="58"/>
      <c r="Z862" s="58"/>
    </row>
    <row r="863" spans="1:26" ht="15.75" customHeight="1" x14ac:dyDescent="0.2">
      <c r="A863" s="58"/>
      <c r="B863" s="2"/>
      <c r="C863" s="3"/>
      <c r="D863" s="4"/>
      <c r="E863" s="58"/>
      <c r="F863" s="58"/>
      <c r="G863" s="58"/>
      <c r="H863" s="58"/>
      <c r="I863" s="58"/>
      <c r="J863" s="58"/>
      <c r="K863" s="58"/>
      <c r="L863" s="58"/>
      <c r="M863" s="58"/>
      <c r="N863" s="58"/>
      <c r="O863" s="58"/>
      <c r="P863" s="58"/>
      <c r="Q863" s="58"/>
      <c r="R863" s="58"/>
      <c r="S863" s="58"/>
      <c r="T863" s="58"/>
      <c r="U863" s="58"/>
      <c r="V863" s="58"/>
      <c r="W863" s="58"/>
      <c r="X863" s="58"/>
      <c r="Y863" s="58"/>
      <c r="Z863" s="58"/>
    </row>
    <row r="864" spans="1:26" ht="15.75" customHeight="1" x14ac:dyDescent="0.2">
      <c r="A864" s="58"/>
      <c r="B864" s="2"/>
      <c r="C864" s="3"/>
      <c r="D864" s="4"/>
      <c r="E864" s="58"/>
      <c r="F864" s="58"/>
      <c r="G864" s="58"/>
      <c r="H864" s="58"/>
      <c r="I864" s="58"/>
      <c r="J864" s="58"/>
      <c r="K864" s="58"/>
      <c r="L864" s="58"/>
      <c r="M864" s="58"/>
      <c r="N864" s="58"/>
      <c r="O864" s="58"/>
      <c r="P864" s="58"/>
      <c r="Q864" s="58"/>
      <c r="R864" s="58"/>
      <c r="S864" s="58"/>
      <c r="T864" s="58"/>
      <c r="U864" s="58"/>
      <c r="V864" s="58"/>
      <c r="W864" s="58"/>
      <c r="X864" s="58"/>
      <c r="Y864" s="58"/>
      <c r="Z864" s="58"/>
    </row>
    <row r="865" spans="1:26" ht="15.75" customHeight="1" x14ac:dyDescent="0.2">
      <c r="A865" s="58"/>
      <c r="B865" s="2"/>
      <c r="C865" s="3"/>
      <c r="D865" s="4"/>
      <c r="E865" s="58"/>
      <c r="F865" s="58"/>
      <c r="G865" s="58"/>
      <c r="H865" s="58"/>
      <c r="I865" s="58"/>
      <c r="J865" s="58"/>
      <c r="K865" s="58"/>
      <c r="L865" s="58"/>
      <c r="M865" s="58"/>
      <c r="N865" s="58"/>
      <c r="O865" s="58"/>
      <c r="P865" s="58"/>
      <c r="Q865" s="58"/>
      <c r="R865" s="58"/>
      <c r="S865" s="58"/>
      <c r="T865" s="58"/>
      <c r="U865" s="58"/>
      <c r="V865" s="58"/>
      <c r="W865" s="58"/>
      <c r="X865" s="58"/>
      <c r="Y865" s="58"/>
      <c r="Z865" s="58"/>
    </row>
    <row r="866" spans="1:26" ht="15.75" customHeight="1" x14ac:dyDescent="0.2">
      <c r="A866" s="58"/>
      <c r="B866" s="2"/>
      <c r="C866" s="3"/>
      <c r="D866" s="4"/>
      <c r="E866" s="58"/>
      <c r="F866" s="58"/>
      <c r="G866" s="58"/>
      <c r="H866" s="58"/>
      <c r="I866" s="58"/>
      <c r="J866" s="58"/>
      <c r="K866" s="58"/>
      <c r="L866" s="58"/>
      <c r="M866" s="58"/>
      <c r="N866" s="58"/>
      <c r="O866" s="58"/>
      <c r="P866" s="58"/>
      <c r="Q866" s="58"/>
      <c r="R866" s="58"/>
      <c r="S866" s="58"/>
      <c r="T866" s="58"/>
      <c r="U866" s="58"/>
      <c r="V866" s="58"/>
      <c r="W866" s="58"/>
      <c r="X866" s="58"/>
      <c r="Y866" s="58"/>
      <c r="Z866" s="58"/>
    </row>
    <row r="867" spans="1:26" ht="15.75" customHeight="1" x14ac:dyDescent="0.2">
      <c r="A867" s="58"/>
      <c r="B867" s="2"/>
      <c r="C867" s="3"/>
      <c r="D867" s="4"/>
      <c r="E867" s="58"/>
      <c r="F867" s="58"/>
      <c r="G867" s="58"/>
      <c r="H867" s="58"/>
      <c r="I867" s="58"/>
      <c r="J867" s="58"/>
      <c r="K867" s="58"/>
      <c r="L867" s="58"/>
      <c r="M867" s="58"/>
      <c r="N867" s="58"/>
      <c r="O867" s="58"/>
      <c r="P867" s="58"/>
      <c r="Q867" s="58"/>
      <c r="R867" s="58"/>
      <c r="S867" s="58"/>
      <c r="T867" s="58"/>
      <c r="U867" s="58"/>
      <c r="V867" s="58"/>
      <c r="W867" s="58"/>
      <c r="X867" s="58"/>
      <c r="Y867" s="58"/>
      <c r="Z867" s="58"/>
    </row>
    <row r="868" spans="1:26" ht="15.75" customHeight="1" x14ac:dyDescent="0.2">
      <c r="A868" s="58"/>
      <c r="B868" s="2"/>
      <c r="C868" s="3"/>
      <c r="D868" s="4"/>
      <c r="E868" s="58"/>
      <c r="F868" s="58"/>
      <c r="G868" s="58"/>
      <c r="H868" s="58"/>
      <c r="I868" s="58"/>
      <c r="J868" s="58"/>
      <c r="K868" s="58"/>
      <c r="L868" s="58"/>
      <c r="M868" s="58"/>
      <c r="N868" s="58"/>
      <c r="O868" s="58"/>
      <c r="P868" s="58"/>
      <c r="Q868" s="58"/>
      <c r="R868" s="58"/>
      <c r="S868" s="58"/>
      <c r="T868" s="58"/>
      <c r="U868" s="58"/>
      <c r="V868" s="58"/>
      <c r="W868" s="58"/>
      <c r="X868" s="58"/>
      <c r="Y868" s="58"/>
      <c r="Z868" s="58"/>
    </row>
    <row r="869" spans="1:26" ht="15.75" customHeight="1" x14ac:dyDescent="0.2">
      <c r="A869" s="58"/>
      <c r="B869" s="2"/>
      <c r="C869" s="3"/>
      <c r="D869" s="4"/>
      <c r="E869" s="58"/>
      <c r="F869" s="58"/>
      <c r="G869" s="58"/>
      <c r="H869" s="58"/>
      <c r="I869" s="58"/>
      <c r="J869" s="58"/>
      <c r="K869" s="58"/>
      <c r="L869" s="58"/>
      <c r="M869" s="58"/>
      <c r="N869" s="58"/>
      <c r="O869" s="58"/>
      <c r="P869" s="58"/>
      <c r="Q869" s="58"/>
      <c r="R869" s="58"/>
      <c r="S869" s="58"/>
      <c r="T869" s="58"/>
      <c r="U869" s="58"/>
      <c r="V869" s="58"/>
      <c r="W869" s="58"/>
      <c r="X869" s="58"/>
      <c r="Y869" s="58"/>
      <c r="Z869" s="58"/>
    </row>
    <row r="870" spans="1:26" ht="15.75" customHeight="1" x14ac:dyDescent="0.2">
      <c r="A870" s="58"/>
      <c r="B870" s="2"/>
      <c r="C870" s="3"/>
      <c r="D870" s="4"/>
      <c r="E870" s="58"/>
      <c r="F870" s="58"/>
      <c r="G870" s="58"/>
      <c r="H870" s="58"/>
      <c r="I870" s="58"/>
      <c r="J870" s="58"/>
      <c r="K870" s="58"/>
      <c r="L870" s="58"/>
      <c r="M870" s="58"/>
      <c r="N870" s="58"/>
      <c r="O870" s="58"/>
      <c r="P870" s="58"/>
      <c r="Q870" s="58"/>
      <c r="R870" s="58"/>
      <c r="S870" s="58"/>
      <c r="T870" s="58"/>
      <c r="U870" s="58"/>
      <c r="V870" s="58"/>
      <c r="W870" s="58"/>
      <c r="X870" s="58"/>
      <c r="Y870" s="58"/>
      <c r="Z870" s="58"/>
    </row>
    <row r="871" spans="1:26" ht="15.75" customHeight="1" x14ac:dyDescent="0.2">
      <c r="A871" s="58"/>
      <c r="B871" s="2"/>
      <c r="C871" s="3"/>
      <c r="D871" s="4"/>
      <c r="E871" s="58"/>
      <c r="F871" s="58"/>
      <c r="G871" s="58"/>
      <c r="H871" s="58"/>
      <c r="I871" s="58"/>
      <c r="J871" s="58"/>
      <c r="K871" s="58"/>
      <c r="L871" s="58"/>
      <c r="M871" s="58"/>
      <c r="N871" s="58"/>
      <c r="O871" s="58"/>
      <c r="P871" s="58"/>
      <c r="Q871" s="58"/>
      <c r="R871" s="58"/>
      <c r="S871" s="58"/>
      <c r="T871" s="58"/>
      <c r="U871" s="58"/>
      <c r="V871" s="58"/>
      <c r="W871" s="58"/>
      <c r="X871" s="58"/>
      <c r="Y871" s="58"/>
      <c r="Z871" s="58"/>
    </row>
    <row r="872" spans="1:26" ht="15.75" customHeight="1" x14ac:dyDescent="0.2">
      <c r="A872" s="58"/>
      <c r="B872" s="2"/>
      <c r="C872" s="3"/>
      <c r="D872" s="4"/>
      <c r="E872" s="58"/>
      <c r="F872" s="58"/>
      <c r="G872" s="58"/>
      <c r="H872" s="58"/>
      <c r="I872" s="58"/>
      <c r="J872" s="58"/>
      <c r="K872" s="58"/>
      <c r="L872" s="58"/>
      <c r="M872" s="58"/>
      <c r="N872" s="58"/>
      <c r="O872" s="58"/>
      <c r="P872" s="58"/>
      <c r="Q872" s="58"/>
      <c r="R872" s="58"/>
      <c r="S872" s="58"/>
      <c r="T872" s="58"/>
      <c r="U872" s="58"/>
      <c r="V872" s="58"/>
      <c r="W872" s="58"/>
      <c r="X872" s="58"/>
      <c r="Y872" s="58"/>
      <c r="Z872" s="58"/>
    </row>
    <row r="873" spans="1:26" ht="15.75" customHeight="1" x14ac:dyDescent="0.2">
      <c r="A873" s="58"/>
      <c r="B873" s="2"/>
      <c r="C873" s="3"/>
      <c r="D873" s="4"/>
      <c r="E873" s="58"/>
      <c r="F873" s="58"/>
      <c r="G873" s="58"/>
      <c r="H873" s="58"/>
      <c r="I873" s="58"/>
      <c r="J873" s="58"/>
      <c r="K873" s="58"/>
      <c r="L873" s="58"/>
      <c r="M873" s="58"/>
      <c r="N873" s="58"/>
      <c r="O873" s="58"/>
      <c r="P873" s="58"/>
      <c r="Q873" s="58"/>
      <c r="R873" s="58"/>
      <c r="S873" s="58"/>
      <c r="T873" s="58"/>
      <c r="U873" s="58"/>
      <c r="V873" s="58"/>
      <c r="W873" s="58"/>
      <c r="X873" s="58"/>
      <c r="Y873" s="58"/>
      <c r="Z873" s="58"/>
    </row>
    <row r="874" spans="1:26" ht="15.75" customHeight="1" x14ac:dyDescent="0.2">
      <c r="A874" s="58"/>
      <c r="B874" s="2"/>
      <c r="C874" s="3"/>
      <c r="D874" s="4"/>
      <c r="E874" s="58"/>
      <c r="F874" s="58"/>
      <c r="G874" s="58"/>
      <c r="H874" s="58"/>
      <c r="I874" s="58"/>
      <c r="J874" s="58"/>
      <c r="K874" s="58"/>
      <c r="L874" s="58"/>
      <c r="M874" s="58"/>
      <c r="N874" s="58"/>
      <c r="O874" s="58"/>
      <c r="P874" s="58"/>
      <c r="Q874" s="58"/>
      <c r="R874" s="58"/>
      <c r="S874" s="58"/>
      <c r="T874" s="58"/>
      <c r="U874" s="58"/>
      <c r="V874" s="58"/>
      <c r="W874" s="58"/>
      <c r="X874" s="58"/>
      <c r="Y874" s="58"/>
      <c r="Z874" s="58"/>
    </row>
    <row r="875" spans="1:26" ht="15.75" customHeight="1" x14ac:dyDescent="0.2">
      <c r="A875" s="58"/>
      <c r="B875" s="2"/>
      <c r="C875" s="3"/>
      <c r="D875" s="4"/>
      <c r="E875" s="58"/>
      <c r="F875" s="58"/>
      <c r="G875" s="58"/>
      <c r="H875" s="58"/>
      <c r="I875" s="58"/>
      <c r="J875" s="58"/>
      <c r="K875" s="58"/>
      <c r="L875" s="58"/>
      <c r="M875" s="58"/>
      <c r="N875" s="58"/>
      <c r="O875" s="58"/>
      <c r="P875" s="58"/>
      <c r="Q875" s="58"/>
      <c r="R875" s="58"/>
      <c r="S875" s="58"/>
      <c r="T875" s="58"/>
      <c r="U875" s="58"/>
      <c r="V875" s="58"/>
      <c r="W875" s="58"/>
      <c r="X875" s="58"/>
      <c r="Y875" s="58"/>
      <c r="Z875" s="58"/>
    </row>
    <row r="876" spans="1:26" ht="15.75" customHeight="1" x14ac:dyDescent="0.2">
      <c r="A876" s="58"/>
      <c r="B876" s="2"/>
      <c r="C876" s="3"/>
      <c r="D876" s="4"/>
      <c r="E876" s="58"/>
      <c r="F876" s="58"/>
      <c r="G876" s="58"/>
      <c r="H876" s="58"/>
      <c r="I876" s="58"/>
      <c r="J876" s="58"/>
      <c r="K876" s="58"/>
      <c r="L876" s="58"/>
      <c r="M876" s="58"/>
      <c r="N876" s="58"/>
      <c r="O876" s="58"/>
      <c r="P876" s="58"/>
      <c r="Q876" s="58"/>
      <c r="R876" s="58"/>
      <c r="S876" s="58"/>
      <c r="T876" s="58"/>
      <c r="U876" s="58"/>
      <c r="V876" s="58"/>
      <c r="W876" s="58"/>
      <c r="X876" s="58"/>
      <c r="Y876" s="58"/>
      <c r="Z876" s="58"/>
    </row>
    <row r="877" spans="1:26" ht="15.75" customHeight="1" x14ac:dyDescent="0.2">
      <c r="A877" s="58"/>
      <c r="B877" s="2"/>
      <c r="C877" s="3"/>
      <c r="D877" s="4"/>
      <c r="E877" s="58"/>
      <c r="F877" s="58"/>
      <c r="G877" s="58"/>
      <c r="H877" s="58"/>
      <c r="I877" s="58"/>
      <c r="J877" s="58"/>
      <c r="K877" s="58"/>
      <c r="L877" s="58"/>
      <c r="M877" s="58"/>
      <c r="N877" s="58"/>
      <c r="O877" s="58"/>
      <c r="P877" s="58"/>
      <c r="Q877" s="58"/>
      <c r="R877" s="58"/>
      <c r="S877" s="58"/>
      <c r="T877" s="58"/>
      <c r="U877" s="58"/>
      <c r="V877" s="58"/>
      <c r="W877" s="58"/>
      <c r="X877" s="58"/>
      <c r="Y877" s="58"/>
      <c r="Z877" s="58"/>
    </row>
    <row r="878" spans="1:26" ht="15.75" customHeight="1" x14ac:dyDescent="0.2">
      <c r="A878" s="58"/>
      <c r="B878" s="2"/>
      <c r="C878" s="3"/>
      <c r="D878" s="4"/>
      <c r="E878" s="58"/>
      <c r="F878" s="58"/>
      <c r="G878" s="58"/>
      <c r="H878" s="58"/>
      <c r="I878" s="58"/>
      <c r="J878" s="58"/>
      <c r="K878" s="58"/>
      <c r="L878" s="58"/>
      <c r="M878" s="58"/>
      <c r="N878" s="58"/>
      <c r="O878" s="58"/>
      <c r="P878" s="58"/>
      <c r="Q878" s="58"/>
      <c r="R878" s="58"/>
      <c r="S878" s="58"/>
      <c r="T878" s="58"/>
      <c r="U878" s="58"/>
      <c r="V878" s="58"/>
      <c r="W878" s="58"/>
      <c r="X878" s="58"/>
      <c r="Y878" s="58"/>
      <c r="Z878" s="58"/>
    </row>
    <row r="879" spans="1:26" ht="15.75" customHeight="1" x14ac:dyDescent="0.2">
      <c r="A879" s="58"/>
      <c r="B879" s="2"/>
      <c r="C879" s="3"/>
      <c r="D879" s="4"/>
      <c r="E879" s="58"/>
      <c r="F879" s="58"/>
      <c r="G879" s="58"/>
      <c r="H879" s="58"/>
      <c r="I879" s="58"/>
      <c r="J879" s="58"/>
      <c r="K879" s="58"/>
      <c r="L879" s="58"/>
      <c r="M879" s="58"/>
      <c r="N879" s="58"/>
      <c r="O879" s="58"/>
      <c r="P879" s="58"/>
      <c r="Q879" s="58"/>
      <c r="R879" s="58"/>
      <c r="S879" s="58"/>
      <c r="T879" s="58"/>
      <c r="U879" s="58"/>
      <c r="V879" s="58"/>
      <c r="W879" s="58"/>
      <c r="X879" s="58"/>
      <c r="Y879" s="58"/>
      <c r="Z879" s="58"/>
    </row>
    <row r="880" spans="1:26" ht="15.75" customHeight="1" x14ac:dyDescent="0.2">
      <c r="A880" s="58"/>
      <c r="B880" s="2"/>
      <c r="C880" s="3"/>
      <c r="D880" s="4"/>
      <c r="E880" s="58"/>
      <c r="F880" s="58"/>
      <c r="G880" s="58"/>
      <c r="H880" s="58"/>
      <c r="I880" s="58"/>
      <c r="J880" s="58"/>
      <c r="K880" s="58"/>
      <c r="L880" s="58"/>
      <c r="M880" s="58"/>
      <c r="N880" s="58"/>
      <c r="O880" s="58"/>
      <c r="P880" s="58"/>
      <c r="Q880" s="58"/>
      <c r="R880" s="58"/>
      <c r="S880" s="58"/>
      <c r="T880" s="58"/>
      <c r="U880" s="58"/>
      <c r="V880" s="58"/>
      <c r="W880" s="58"/>
      <c r="X880" s="58"/>
      <c r="Y880" s="58"/>
      <c r="Z880" s="58"/>
    </row>
    <row r="881" spans="1:26" ht="15.75" customHeight="1" x14ac:dyDescent="0.2">
      <c r="A881" s="58"/>
      <c r="B881" s="2"/>
      <c r="C881" s="3"/>
      <c r="D881" s="4"/>
      <c r="E881" s="58"/>
      <c r="F881" s="58"/>
      <c r="G881" s="58"/>
      <c r="H881" s="58"/>
      <c r="I881" s="58"/>
      <c r="J881" s="58"/>
      <c r="K881" s="58"/>
      <c r="L881" s="58"/>
      <c r="M881" s="58"/>
      <c r="N881" s="58"/>
      <c r="O881" s="58"/>
      <c r="P881" s="58"/>
      <c r="Q881" s="58"/>
      <c r="R881" s="58"/>
      <c r="S881" s="58"/>
      <c r="T881" s="58"/>
      <c r="U881" s="58"/>
      <c r="V881" s="58"/>
      <c r="W881" s="58"/>
      <c r="X881" s="58"/>
      <c r="Y881" s="58"/>
      <c r="Z881" s="58"/>
    </row>
    <row r="882" spans="1:26" ht="15.75" customHeight="1" x14ac:dyDescent="0.2">
      <c r="A882" s="58"/>
      <c r="B882" s="2"/>
      <c r="C882" s="3"/>
      <c r="D882" s="4"/>
      <c r="E882" s="58"/>
      <c r="F882" s="58"/>
      <c r="G882" s="58"/>
      <c r="H882" s="58"/>
      <c r="I882" s="58"/>
      <c r="J882" s="58"/>
      <c r="K882" s="58"/>
      <c r="L882" s="58"/>
      <c r="M882" s="58"/>
      <c r="N882" s="58"/>
      <c r="O882" s="58"/>
      <c r="P882" s="58"/>
      <c r="Q882" s="58"/>
      <c r="R882" s="58"/>
      <c r="S882" s="58"/>
      <c r="T882" s="58"/>
      <c r="U882" s="58"/>
      <c r="V882" s="58"/>
      <c r="W882" s="58"/>
      <c r="X882" s="58"/>
      <c r="Y882" s="58"/>
      <c r="Z882" s="58"/>
    </row>
    <row r="883" spans="1:26" ht="15.75" customHeight="1" x14ac:dyDescent="0.2">
      <c r="A883" s="58"/>
      <c r="B883" s="2"/>
      <c r="C883" s="3"/>
      <c r="D883" s="4"/>
      <c r="E883" s="58"/>
      <c r="F883" s="58"/>
      <c r="G883" s="58"/>
      <c r="H883" s="58"/>
      <c r="I883" s="58"/>
      <c r="J883" s="58"/>
      <c r="K883" s="58"/>
      <c r="L883" s="58"/>
      <c r="M883" s="58"/>
      <c r="N883" s="58"/>
      <c r="O883" s="58"/>
      <c r="P883" s="58"/>
      <c r="Q883" s="58"/>
      <c r="R883" s="58"/>
      <c r="S883" s="58"/>
      <c r="T883" s="58"/>
      <c r="U883" s="58"/>
      <c r="V883" s="58"/>
      <c r="W883" s="58"/>
      <c r="X883" s="58"/>
      <c r="Y883" s="58"/>
      <c r="Z883" s="58"/>
    </row>
    <row r="884" spans="1:26" ht="15.75" customHeight="1" x14ac:dyDescent="0.2">
      <c r="A884" s="58"/>
      <c r="B884" s="2"/>
      <c r="C884" s="3"/>
      <c r="D884" s="4"/>
      <c r="E884" s="58"/>
      <c r="F884" s="58"/>
      <c r="G884" s="58"/>
      <c r="H884" s="58"/>
      <c r="I884" s="58"/>
      <c r="J884" s="58"/>
      <c r="K884" s="58"/>
      <c r="L884" s="58"/>
      <c r="M884" s="58"/>
      <c r="N884" s="58"/>
      <c r="O884" s="58"/>
      <c r="P884" s="58"/>
      <c r="Q884" s="58"/>
      <c r="R884" s="58"/>
      <c r="S884" s="58"/>
      <c r="T884" s="58"/>
      <c r="U884" s="58"/>
      <c r="V884" s="58"/>
      <c r="W884" s="58"/>
      <c r="X884" s="58"/>
      <c r="Y884" s="58"/>
      <c r="Z884" s="58"/>
    </row>
    <row r="885" spans="1:26" ht="15.75" customHeight="1" x14ac:dyDescent="0.2">
      <c r="A885" s="58"/>
      <c r="B885" s="2"/>
      <c r="C885" s="3"/>
      <c r="D885" s="4"/>
      <c r="E885" s="58"/>
      <c r="F885" s="58"/>
      <c r="G885" s="58"/>
      <c r="H885" s="58"/>
      <c r="I885" s="58"/>
      <c r="J885" s="58"/>
      <c r="K885" s="58"/>
      <c r="L885" s="58"/>
      <c r="M885" s="58"/>
      <c r="N885" s="58"/>
      <c r="O885" s="58"/>
      <c r="P885" s="58"/>
      <c r="Q885" s="58"/>
      <c r="R885" s="58"/>
      <c r="S885" s="58"/>
      <c r="T885" s="58"/>
      <c r="U885" s="58"/>
      <c r="V885" s="58"/>
      <c r="W885" s="58"/>
      <c r="X885" s="58"/>
      <c r="Y885" s="58"/>
      <c r="Z885" s="58"/>
    </row>
    <row r="886" spans="1:26" ht="15.75" customHeight="1" x14ac:dyDescent="0.2">
      <c r="A886" s="58"/>
      <c r="B886" s="2"/>
      <c r="C886" s="3"/>
      <c r="D886" s="4"/>
      <c r="E886" s="58"/>
      <c r="F886" s="58"/>
      <c r="G886" s="58"/>
      <c r="H886" s="58"/>
      <c r="I886" s="58"/>
      <c r="J886" s="58"/>
      <c r="K886" s="58"/>
      <c r="L886" s="58"/>
      <c r="M886" s="58"/>
      <c r="N886" s="58"/>
      <c r="O886" s="58"/>
      <c r="P886" s="58"/>
      <c r="Q886" s="58"/>
      <c r="R886" s="58"/>
      <c r="S886" s="58"/>
      <c r="T886" s="58"/>
      <c r="U886" s="58"/>
      <c r="V886" s="58"/>
      <c r="W886" s="58"/>
      <c r="X886" s="58"/>
      <c r="Y886" s="58"/>
      <c r="Z886" s="58"/>
    </row>
    <row r="887" spans="1:26" ht="15.75" customHeight="1" x14ac:dyDescent="0.2">
      <c r="A887" s="58"/>
      <c r="B887" s="2"/>
      <c r="C887" s="3"/>
      <c r="D887" s="4"/>
      <c r="E887" s="58"/>
      <c r="F887" s="58"/>
      <c r="G887" s="58"/>
      <c r="H887" s="58"/>
      <c r="I887" s="58"/>
      <c r="J887" s="58"/>
      <c r="K887" s="58"/>
      <c r="L887" s="58"/>
      <c r="M887" s="58"/>
      <c r="N887" s="58"/>
      <c r="O887" s="58"/>
      <c r="P887" s="58"/>
      <c r="Q887" s="58"/>
      <c r="R887" s="58"/>
      <c r="S887" s="58"/>
      <c r="T887" s="58"/>
      <c r="U887" s="58"/>
      <c r="V887" s="58"/>
      <c r="W887" s="58"/>
      <c r="X887" s="58"/>
      <c r="Y887" s="58"/>
      <c r="Z887" s="58"/>
    </row>
    <row r="888" spans="1:26" ht="15.75" customHeight="1" x14ac:dyDescent="0.2">
      <c r="A888" s="58"/>
      <c r="B888" s="2"/>
      <c r="C888" s="3"/>
      <c r="D888" s="4"/>
      <c r="E888" s="58"/>
      <c r="F888" s="58"/>
      <c r="G888" s="58"/>
      <c r="H888" s="58"/>
      <c r="I888" s="58"/>
      <c r="J888" s="58"/>
      <c r="K888" s="58"/>
      <c r="L888" s="58"/>
      <c r="M888" s="58"/>
      <c r="N888" s="58"/>
      <c r="O888" s="58"/>
      <c r="P888" s="58"/>
      <c r="Q888" s="58"/>
      <c r="R888" s="58"/>
      <c r="S888" s="58"/>
      <c r="T888" s="58"/>
      <c r="U888" s="58"/>
      <c r="V888" s="58"/>
      <c r="W888" s="58"/>
      <c r="X888" s="58"/>
      <c r="Y888" s="58"/>
      <c r="Z888" s="58"/>
    </row>
    <row r="889" spans="1:26" ht="15.75" customHeight="1" x14ac:dyDescent="0.2">
      <c r="A889" s="58"/>
      <c r="B889" s="2"/>
      <c r="C889" s="3"/>
      <c r="D889" s="4"/>
      <c r="E889" s="58"/>
      <c r="F889" s="58"/>
      <c r="G889" s="58"/>
      <c r="H889" s="58"/>
      <c r="I889" s="58"/>
      <c r="J889" s="58"/>
      <c r="K889" s="58"/>
      <c r="L889" s="58"/>
      <c r="M889" s="58"/>
      <c r="N889" s="58"/>
      <c r="O889" s="58"/>
      <c r="P889" s="58"/>
      <c r="Q889" s="58"/>
      <c r="R889" s="58"/>
      <c r="S889" s="58"/>
      <c r="T889" s="58"/>
      <c r="U889" s="58"/>
      <c r="V889" s="58"/>
      <c r="W889" s="58"/>
      <c r="X889" s="58"/>
      <c r="Y889" s="58"/>
      <c r="Z889" s="58"/>
    </row>
    <row r="890" spans="1:26" ht="15.75" customHeight="1" x14ac:dyDescent="0.2">
      <c r="A890" s="58"/>
      <c r="B890" s="2"/>
      <c r="C890" s="3"/>
      <c r="D890" s="4"/>
      <c r="E890" s="58"/>
      <c r="F890" s="58"/>
      <c r="G890" s="58"/>
      <c r="H890" s="58"/>
      <c r="I890" s="58"/>
      <c r="J890" s="58"/>
      <c r="K890" s="58"/>
      <c r="L890" s="58"/>
      <c r="M890" s="58"/>
      <c r="N890" s="58"/>
      <c r="O890" s="58"/>
      <c r="P890" s="58"/>
      <c r="Q890" s="58"/>
      <c r="R890" s="58"/>
      <c r="S890" s="58"/>
      <c r="T890" s="58"/>
      <c r="U890" s="58"/>
      <c r="V890" s="58"/>
      <c r="W890" s="58"/>
      <c r="X890" s="58"/>
      <c r="Y890" s="58"/>
      <c r="Z890" s="58"/>
    </row>
    <row r="891" spans="1:26" ht="15.75" customHeight="1" x14ac:dyDescent="0.2">
      <c r="A891" s="58"/>
      <c r="B891" s="2"/>
      <c r="C891" s="3"/>
      <c r="D891" s="4"/>
      <c r="E891" s="58"/>
      <c r="F891" s="58"/>
      <c r="G891" s="58"/>
      <c r="H891" s="58"/>
      <c r="I891" s="58"/>
      <c r="J891" s="58"/>
      <c r="K891" s="58"/>
      <c r="L891" s="58"/>
      <c r="M891" s="58"/>
      <c r="N891" s="58"/>
      <c r="O891" s="58"/>
      <c r="P891" s="58"/>
      <c r="Q891" s="58"/>
      <c r="R891" s="58"/>
      <c r="S891" s="58"/>
      <c r="T891" s="58"/>
      <c r="U891" s="58"/>
      <c r="V891" s="58"/>
      <c r="W891" s="58"/>
      <c r="X891" s="58"/>
      <c r="Y891" s="58"/>
      <c r="Z891" s="58"/>
    </row>
    <row r="892" spans="1:26" ht="15.75" customHeight="1" x14ac:dyDescent="0.2">
      <c r="A892" s="58"/>
      <c r="B892" s="2"/>
      <c r="C892" s="3"/>
      <c r="D892" s="4"/>
      <c r="E892" s="58"/>
      <c r="F892" s="58"/>
      <c r="G892" s="58"/>
      <c r="H892" s="58"/>
      <c r="I892" s="58"/>
      <c r="J892" s="58"/>
      <c r="K892" s="58"/>
      <c r="L892" s="58"/>
      <c r="M892" s="58"/>
      <c r="N892" s="58"/>
      <c r="O892" s="58"/>
      <c r="P892" s="58"/>
      <c r="Q892" s="58"/>
      <c r="R892" s="58"/>
      <c r="S892" s="58"/>
      <c r="T892" s="58"/>
      <c r="U892" s="58"/>
      <c r="V892" s="58"/>
      <c r="W892" s="58"/>
      <c r="X892" s="58"/>
      <c r="Y892" s="58"/>
      <c r="Z892" s="58"/>
    </row>
    <row r="893" spans="1:26" ht="15.75" customHeight="1" x14ac:dyDescent="0.2">
      <c r="A893" s="58"/>
      <c r="B893" s="2"/>
      <c r="C893" s="3"/>
      <c r="D893" s="4"/>
      <c r="E893" s="58"/>
      <c r="F893" s="58"/>
      <c r="G893" s="58"/>
      <c r="H893" s="58"/>
      <c r="I893" s="58"/>
      <c r="J893" s="58"/>
      <c r="K893" s="58"/>
      <c r="L893" s="58"/>
      <c r="M893" s="58"/>
      <c r="N893" s="58"/>
      <c r="O893" s="58"/>
      <c r="P893" s="58"/>
      <c r="Q893" s="58"/>
      <c r="R893" s="58"/>
      <c r="S893" s="58"/>
      <c r="T893" s="58"/>
      <c r="U893" s="58"/>
      <c r="V893" s="58"/>
      <c r="W893" s="58"/>
      <c r="X893" s="58"/>
      <c r="Y893" s="58"/>
      <c r="Z893" s="58"/>
    </row>
    <row r="894" spans="1:26" ht="15.75" customHeight="1" x14ac:dyDescent="0.2">
      <c r="A894" s="58"/>
      <c r="B894" s="2"/>
      <c r="C894" s="3"/>
      <c r="D894" s="4"/>
      <c r="E894" s="58"/>
      <c r="F894" s="58"/>
      <c r="G894" s="58"/>
      <c r="H894" s="58"/>
      <c r="I894" s="58"/>
      <c r="J894" s="58"/>
      <c r="K894" s="58"/>
      <c r="L894" s="58"/>
      <c r="M894" s="58"/>
      <c r="N894" s="58"/>
      <c r="O894" s="58"/>
      <c r="P894" s="58"/>
      <c r="Q894" s="58"/>
      <c r="R894" s="58"/>
      <c r="S894" s="58"/>
      <c r="T894" s="58"/>
      <c r="U894" s="58"/>
      <c r="V894" s="58"/>
      <c r="W894" s="58"/>
      <c r="X894" s="58"/>
      <c r="Y894" s="58"/>
      <c r="Z894" s="58"/>
    </row>
    <row r="895" spans="1:26" ht="15.75" customHeight="1" x14ac:dyDescent="0.2">
      <c r="A895" s="58"/>
      <c r="B895" s="2"/>
      <c r="C895" s="3"/>
      <c r="D895" s="4"/>
      <c r="E895" s="58"/>
      <c r="F895" s="58"/>
      <c r="G895" s="58"/>
      <c r="H895" s="58"/>
      <c r="I895" s="58"/>
      <c r="J895" s="58"/>
      <c r="K895" s="58"/>
      <c r="L895" s="58"/>
      <c r="M895" s="58"/>
      <c r="N895" s="58"/>
      <c r="O895" s="58"/>
      <c r="P895" s="58"/>
      <c r="Q895" s="58"/>
      <c r="R895" s="58"/>
      <c r="S895" s="58"/>
      <c r="T895" s="58"/>
      <c r="U895" s="58"/>
      <c r="V895" s="58"/>
      <c r="W895" s="58"/>
      <c r="X895" s="58"/>
      <c r="Y895" s="58"/>
      <c r="Z895" s="58"/>
    </row>
    <row r="896" spans="1:26" ht="15.75" customHeight="1" x14ac:dyDescent="0.2">
      <c r="A896" s="58"/>
      <c r="B896" s="2"/>
      <c r="C896" s="3"/>
      <c r="D896" s="4"/>
      <c r="E896" s="58"/>
      <c r="F896" s="58"/>
      <c r="G896" s="58"/>
      <c r="H896" s="58"/>
      <c r="I896" s="58"/>
      <c r="J896" s="58"/>
      <c r="K896" s="58"/>
      <c r="L896" s="58"/>
      <c r="M896" s="58"/>
      <c r="N896" s="58"/>
      <c r="O896" s="58"/>
      <c r="P896" s="58"/>
      <c r="Q896" s="58"/>
      <c r="R896" s="58"/>
      <c r="S896" s="58"/>
      <c r="T896" s="58"/>
      <c r="U896" s="58"/>
      <c r="V896" s="58"/>
      <c r="W896" s="58"/>
      <c r="X896" s="58"/>
      <c r="Y896" s="58"/>
      <c r="Z896" s="58"/>
    </row>
    <row r="897" spans="1:26" ht="15.75" customHeight="1" x14ac:dyDescent="0.2">
      <c r="A897" s="58"/>
      <c r="B897" s="2"/>
      <c r="C897" s="3"/>
      <c r="D897" s="4"/>
      <c r="E897" s="58"/>
      <c r="F897" s="58"/>
      <c r="G897" s="58"/>
      <c r="H897" s="58"/>
      <c r="I897" s="58"/>
      <c r="J897" s="58"/>
      <c r="K897" s="58"/>
      <c r="L897" s="58"/>
      <c r="M897" s="58"/>
      <c r="N897" s="58"/>
      <c r="O897" s="58"/>
      <c r="P897" s="58"/>
      <c r="Q897" s="58"/>
      <c r="R897" s="58"/>
      <c r="S897" s="58"/>
      <c r="T897" s="58"/>
      <c r="U897" s="58"/>
      <c r="V897" s="58"/>
      <c r="W897" s="58"/>
      <c r="X897" s="58"/>
      <c r="Y897" s="58"/>
      <c r="Z897" s="58"/>
    </row>
    <row r="898" spans="1:26" ht="15.75" customHeight="1" x14ac:dyDescent="0.2">
      <c r="A898" s="58"/>
      <c r="B898" s="2"/>
      <c r="C898" s="3"/>
      <c r="D898" s="4"/>
      <c r="E898" s="58"/>
      <c r="F898" s="58"/>
      <c r="G898" s="58"/>
      <c r="H898" s="58"/>
      <c r="I898" s="58"/>
      <c r="J898" s="58"/>
      <c r="K898" s="58"/>
      <c r="L898" s="58"/>
      <c r="M898" s="58"/>
      <c r="N898" s="58"/>
      <c r="O898" s="58"/>
      <c r="P898" s="58"/>
      <c r="Q898" s="58"/>
      <c r="R898" s="58"/>
      <c r="S898" s="58"/>
      <c r="T898" s="58"/>
      <c r="U898" s="58"/>
      <c r="V898" s="58"/>
      <c r="W898" s="58"/>
      <c r="X898" s="58"/>
      <c r="Y898" s="58"/>
      <c r="Z898" s="58"/>
    </row>
    <row r="899" spans="1:26" ht="15.75" customHeight="1" x14ac:dyDescent="0.2">
      <c r="A899" s="58"/>
      <c r="B899" s="2"/>
      <c r="C899" s="3"/>
      <c r="D899" s="4"/>
      <c r="E899" s="58"/>
      <c r="F899" s="58"/>
      <c r="G899" s="58"/>
      <c r="H899" s="58"/>
      <c r="I899" s="58"/>
      <c r="J899" s="58"/>
      <c r="K899" s="58"/>
      <c r="L899" s="58"/>
      <c r="M899" s="58"/>
      <c r="N899" s="58"/>
      <c r="O899" s="58"/>
      <c r="P899" s="58"/>
      <c r="Q899" s="58"/>
      <c r="R899" s="58"/>
      <c r="S899" s="58"/>
      <c r="T899" s="58"/>
      <c r="U899" s="58"/>
      <c r="V899" s="58"/>
      <c r="W899" s="58"/>
      <c r="X899" s="58"/>
      <c r="Y899" s="58"/>
      <c r="Z899" s="58"/>
    </row>
    <row r="900" spans="1:26" ht="15.75" customHeight="1" x14ac:dyDescent="0.2">
      <c r="A900" s="58"/>
      <c r="B900" s="2"/>
      <c r="C900" s="3"/>
      <c r="D900" s="4"/>
      <c r="E900" s="58"/>
      <c r="F900" s="58"/>
      <c r="G900" s="58"/>
      <c r="H900" s="58"/>
      <c r="I900" s="58"/>
      <c r="J900" s="58"/>
      <c r="K900" s="58"/>
      <c r="L900" s="58"/>
      <c r="M900" s="58"/>
      <c r="N900" s="58"/>
      <c r="O900" s="58"/>
      <c r="P900" s="58"/>
      <c r="Q900" s="58"/>
      <c r="R900" s="58"/>
      <c r="S900" s="58"/>
      <c r="T900" s="58"/>
      <c r="U900" s="58"/>
      <c r="V900" s="58"/>
      <c r="W900" s="58"/>
      <c r="X900" s="58"/>
      <c r="Y900" s="58"/>
      <c r="Z900" s="58"/>
    </row>
    <row r="901" spans="1:26" ht="15.75" customHeight="1" x14ac:dyDescent="0.2">
      <c r="A901" s="58"/>
      <c r="B901" s="2"/>
      <c r="C901" s="3"/>
      <c r="D901" s="4"/>
      <c r="E901" s="58"/>
      <c r="F901" s="58"/>
      <c r="G901" s="58"/>
      <c r="H901" s="58"/>
      <c r="I901" s="58"/>
      <c r="J901" s="58"/>
      <c r="K901" s="58"/>
      <c r="L901" s="58"/>
      <c r="M901" s="58"/>
      <c r="N901" s="58"/>
      <c r="O901" s="58"/>
      <c r="P901" s="58"/>
      <c r="Q901" s="58"/>
      <c r="R901" s="58"/>
      <c r="S901" s="58"/>
      <c r="T901" s="58"/>
      <c r="U901" s="58"/>
      <c r="V901" s="58"/>
      <c r="W901" s="58"/>
      <c r="X901" s="58"/>
      <c r="Y901" s="58"/>
      <c r="Z901" s="58"/>
    </row>
    <row r="902" spans="1:26" ht="15.75" customHeight="1" x14ac:dyDescent="0.2">
      <c r="A902" s="58"/>
      <c r="B902" s="2"/>
      <c r="C902" s="3"/>
      <c r="D902" s="4"/>
      <c r="E902" s="58"/>
      <c r="F902" s="58"/>
      <c r="G902" s="58"/>
      <c r="H902" s="58"/>
      <c r="I902" s="58"/>
      <c r="J902" s="58"/>
      <c r="K902" s="58"/>
      <c r="L902" s="58"/>
      <c r="M902" s="58"/>
      <c r="N902" s="58"/>
      <c r="O902" s="58"/>
      <c r="P902" s="58"/>
      <c r="Q902" s="58"/>
      <c r="R902" s="58"/>
      <c r="S902" s="58"/>
      <c r="T902" s="58"/>
      <c r="U902" s="58"/>
      <c r="V902" s="58"/>
      <c r="W902" s="58"/>
      <c r="X902" s="58"/>
      <c r="Y902" s="58"/>
      <c r="Z902" s="58"/>
    </row>
    <row r="903" spans="1:26" ht="15.75" customHeight="1" x14ac:dyDescent="0.2">
      <c r="A903" s="58"/>
      <c r="B903" s="2"/>
      <c r="C903" s="3"/>
      <c r="D903" s="4"/>
      <c r="E903" s="58"/>
      <c r="F903" s="58"/>
      <c r="G903" s="58"/>
      <c r="H903" s="58"/>
      <c r="I903" s="58"/>
      <c r="J903" s="58"/>
      <c r="K903" s="58"/>
      <c r="L903" s="58"/>
      <c r="M903" s="58"/>
      <c r="N903" s="58"/>
      <c r="O903" s="58"/>
      <c r="P903" s="58"/>
      <c r="Q903" s="58"/>
      <c r="R903" s="58"/>
      <c r="S903" s="58"/>
      <c r="T903" s="58"/>
      <c r="U903" s="58"/>
      <c r="V903" s="58"/>
      <c r="W903" s="58"/>
      <c r="X903" s="58"/>
      <c r="Y903" s="58"/>
      <c r="Z903" s="58"/>
    </row>
    <row r="904" spans="1:26" ht="15.75" customHeight="1" x14ac:dyDescent="0.2">
      <c r="A904" s="58"/>
      <c r="B904" s="2"/>
      <c r="C904" s="3"/>
      <c r="D904" s="4"/>
      <c r="E904" s="58"/>
      <c r="F904" s="58"/>
      <c r="G904" s="58"/>
      <c r="H904" s="58"/>
      <c r="I904" s="58"/>
      <c r="J904" s="58"/>
      <c r="K904" s="58"/>
      <c r="L904" s="58"/>
      <c r="M904" s="58"/>
      <c r="N904" s="58"/>
      <c r="O904" s="58"/>
      <c r="P904" s="58"/>
      <c r="Q904" s="58"/>
      <c r="R904" s="58"/>
      <c r="S904" s="58"/>
      <c r="T904" s="58"/>
      <c r="U904" s="58"/>
      <c r="V904" s="58"/>
      <c r="W904" s="58"/>
      <c r="X904" s="58"/>
      <c r="Y904" s="58"/>
      <c r="Z904" s="58"/>
    </row>
    <row r="905" spans="1:26" ht="15.75" customHeight="1" x14ac:dyDescent="0.2">
      <c r="A905" s="58"/>
      <c r="B905" s="2"/>
      <c r="C905" s="3"/>
      <c r="D905" s="4"/>
      <c r="E905" s="58"/>
      <c r="F905" s="58"/>
      <c r="G905" s="58"/>
      <c r="H905" s="58"/>
      <c r="I905" s="58"/>
      <c r="J905" s="58"/>
      <c r="K905" s="58"/>
      <c r="L905" s="58"/>
      <c r="M905" s="58"/>
      <c r="N905" s="58"/>
      <c r="O905" s="58"/>
      <c r="P905" s="58"/>
      <c r="Q905" s="58"/>
      <c r="R905" s="58"/>
      <c r="S905" s="58"/>
      <c r="T905" s="58"/>
      <c r="U905" s="58"/>
      <c r="V905" s="58"/>
      <c r="W905" s="58"/>
      <c r="X905" s="58"/>
      <c r="Y905" s="58"/>
      <c r="Z905" s="58"/>
    </row>
    <row r="906" spans="1:26" ht="15.75" customHeight="1" x14ac:dyDescent="0.2">
      <c r="A906" s="58"/>
      <c r="B906" s="2"/>
      <c r="C906" s="3"/>
      <c r="D906" s="4"/>
      <c r="E906" s="58"/>
      <c r="F906" s="58"/>
      <c r="G906" s="58"/>
      <c r="H906" s="58"/>
      <c r="I906" s="58"/>
      <c r="J906" s="58"/>
      <c r="K906" s="58"/>
      <c r="L906" s="58"/>
      <c r="M906" s="58"/>
      <c r="N906" s="58"/>
      <c r="O906" s="58"/>
      <c r="P906" s="58"/>
      <c r="Q906" s="58"/>
      <c r="R906" s="58"/>
      <c r="S906" s="58"/>
      <c r="T906" s="58"/>
      <c r="U906" s="58"/>
      <c r="V906" s="58"/>
      <c r="W906" s="58"/>
      <c r="X906" s="58"/>
      <c r="Y906" s="58"/>
      <c r="Z906" s="58"/>
    </row>
    <row r="907" spans="1:26" ht="15.75" customHeight="1" x14ac:dyDescent="0.2">
      <c r="A907" s="58"/>
      <c r="B907" s="2"/>
      <c r="C907" s="3"/>
      <c r="D907" s="4"/>
      <c r="E907" s="58"/>
      <c r="F907" s="58"/>
      <c r="G907" s="58"/>
      <c r="H907" s="58"/>
      <c r="I907" s="58"/>
      <c r="J907" s="58"/>
      <c r="K907" s="58"/>
      <c r="L907" s="58"/>
      <c r="M907" s="58"/>
      <c r="N907" s="58"/>
      <c r="O907" s="58"/>
      <c r="P907" s="58"/>
      <c r="Q907" s="58"/>
      <c r="R907" s="58"/>
      <c r="S907" s="58"/>
      <c r="T907" s="58"/>
      <c r="U907" s="58"/>
      <c r="V907" s="58"/>
      <c r="W907" s="58"/>
      <c r="X907" s="58"/>
      <c r="Y907" s="58"/>
      <c r="Z907" s="58"/>
    </row>
    <row r="908" spans="1:26" ht="15.75" customHeight="1" x14ac:dyDescent="0.2">
      <c r="A908" s="58"/>
      <c r="B908" s="2"/>
      <c r="C908" s="3"/>
      <c r="D908" s="4"/>
      <c r="E908" s="58"/>
      <c r="F908" s="58"/>
      <c r="G908" s="58"/>
      <c r="H908" s="58"/>
      <c r="I908" s="58"/>
      <c r="J908" s="58"/>
      <c r="K908" s="58"/>
      <c r="L908" s="58"/>
      <c r="M908" s="58"/>
      <c r="N908" s="58"/>
      <c r="O908" s="58"/>
      <c r="P908" s="58"/>
      <c r="Q908" s="58"/>
      <c r="R908" s="58"/>
      <c r="S908" s="58"/>
      <c r="T908" s="58"/>
      <c r="U908" s="58"/>
      <c r="V908" s="58"/>
      <c r="W908" s="58"/>
      <c r="X908" s="58"/>
      <c r="Y908" s="58"/>
      <c r="Z908" s="58"/>
    </row>
    <row r="909" spans="1:26" ht="15.75" customHeight="1" x14ac:dyDescent="0.2">
      <c r="A909" s="58"/>
      <c r="B909" s="2"/>
      <c r="C909" s="3"/>
      <c r="D909" s="4"/>
      <c r="E909" s="58"/>
      <c r="F909" s="58"/>
      <c r="G909" s="58"/>
      <c r="H909" s="58"/>
      <c r="I909" s="58"/>
      <c r="J909" s="58"/>
      <c r="K909" s="58"/>
      <c r="L909" s="58"/>
      <c r="M909" s="58"/>
      <c r="N909" s="58"/>
      <c r="O909" s="58"/>
      <c r="P909" s="58"/>
      <c r="Q909" s="58"/>
      <c r="R909" s="58"/>
      <c r="S909" s="58"/>
      <c r="T909" s="58"/>
      <c r="U909" s="58"/>
      <c r="V909" s="58"/>
      <c r="W909" s="58"/>
      <c r="X909" s="58"/>
      <c r="Y909" s="58"/>
      <c r="Z909" s="58"/>
    </row>
    <row r="910" spans="1:26" ht="15.75" customHeight="1" x14ac:dyDescent="0.2">
      <c r="A910" s="58"/>
      <c r="B910" s="2"/>
      <c r="C910" s="3"/>
      <c r="D910" s="4"/>
      <c r="E910" s="58"/>
      <c r="F910" s="58"/>
      <c r="G910" s="58"/>
      <c r="H910" s="58"/>
      <c r="I910" s="58"/>
      <c r="J910" s="58"/>
      <c r="K910" s="58"/>
      <c r="L910" s="58"/>
      <c r="M910" s="58"/>
      <c r="N910" s="58"/>
      <c r="O910" s="58"/>
      <c r="P910" s="58"/>
      <c r="Q910" s="58"/>
      <c r="R910" s="58"/>
      <c r="S910" s="58"/>
      <c r="T910" s="58"/>
      <c r="U910" s="58"/>
      <c r="V910" s="58"/>
      <c r="W910" s="58"/>
      <c r="X910" s="58"/>
      <c r="Y910" s="58"/>
      <c r="Z910" s="58"/>
    </row>
    <row r="911" spans="1:26" ht="15.75" customHeight="1" x14ac:dyDescent="0.2">
      <c r="A911" s="58"/>
      <c r="B911" s="2"/>
      <c r="C911" s="3"/>
      <c r="D911" s="4"/>
      <c r="E911" s="58"/>
      <c r="F911" s="58"/>
      <c r="G911" s="58"/>
      <c r="H911" s="58"/>
      <c r="I911" s="58"/>
      <c r="J911" s="58"/>
      <c r="K911" s="58"/>
      <c r="L911" s="58"/>
      <c r="M911" s="58"/>
      <c r="N911" s="58"/>
      <c r="O911" s="58"/>
      <c r="P911" s="58"/>
      <c r="Q911" s="58"/>
      <c r="R911" s="58"/>
      <c r="S911" s="58"/>
      <c r="T911" s="58"/>
      <c r="U911" s="58"/>
      <c r="V911" s="58"/>
      <c r="W911" s="58"/>
      <c r="X911" s="58"/>
      <c r="Y911" s="58"/>
      <c r="Z911" s="58"/>
    </row>
    <row r="912" spans="1:26" ht="15.75" customHeight="1" x14ac:dyDescent="0.2">
      <c r="A912" s="58"/>
      <c r="B912" s="2"/>
      <c r="C912" s="3"/>
      <c r="D912" s="4"/>
      <c r="E912" s="58"/>
      <c r="F912" s="58"/>
      <c r="G912" s="58"/>
      <c r="H912" s="58"/>
      <c r="I912" s="58"/>
      <c r="J912" s="58"/>
      <c r="K912" s="58"/>
      <c r="L912" s="58"/>
      <c r="M912" s="58"/>
      <c r="N912" s="58"/>
      <c r="O912" s="58"/>
      <c r="P912" s="58"/>
      <c r="Q912" s="58"/>
      <c r="R912" s="58"/>
      <c r="S912" s="58"/>
      <c r="T912" s="58"/>
      <c r="U912" s="58"/>
      <c r="V912" s="58"/>
      <c r="W912" s="58"/>
      <c r="X912" s="58"/>
      <c r="Y912" s="58"/>
      <c r="Z912" s="58"/>
    </row>
    <row r="913" spans="1:26" ht="15.75" customHeight="1" x14ac:dyDescent="0.2">
      <c r="A913" s="58"/>
      <c r="B913" s="2"/>
      <c r="C913" s="3"/>
      <c r="D913" s="4"/>
      <c r="E913" s="58"/>
      <c r="F913" s="58"/>
      <c r="G913" s="58"/>
      <c r="H913" s="58"/>
      <c r="I913" s="58"/>
      <c r="J913" s="58"/>
      <c r="K913" s="58"/>
      <c r="L913" s="58"/>
      <c r="M913" s="58"/>
      <c r="N913" s="58"/>
      <c r="O913" s="58"/>
      <c r="P913" s="58"/>
      <c r="Q913" s="58"/>
      <c r="R913" s="58"/>
      <c r="S913" s="58"/>
      <c r="T913" s="58"/>
      <c r="U913" s="58"/>
      <c r="V913" s="58"/>
      <c r="W913" s="58"/>
      <c r="X913" s="58"/>
      <c r="Y913" s="58"/>
      <c r="Z913" s="58"/>
    </row>
    <row r="914" spans="1:26" ht="15.75" customHeight="1" x14ac:dyDescent="0.2">
      <c r="A914" s="58"/>
      <c r="B914" s="2"/>
      <c r="C914" s="3"/>
      <c r="D914" s="4"/>
      <c r="E914" s="58"/>
      <c r="F914" s="58"/>
      <c r="G914" s="58"/>
      <c r="H914" s="58"/>
      <c r="I914" s="58"/>
      <c r="J914" s="58"/>
      <c r="K914" s="58"/>
      <c r="L914" s="58"/>
      <c r="M914" s="58"/>
      <c r="N914" s="58"/>
      <c r="O914" s="58"/>
      <c r="P914" s="58"/>
      <c r="Q914" s="58"/>
      <c r="R914" s="58"/>
      <c r="S914" s="58"/>
      <c r="T914" s="58"/>
      <c r="U914" s="58"/>
      <c r="V914" s="58"/>
      <c r="W914" s="58"/>
      <c r="X914" s="58"/>
      <c r="Y914" s="58"/>
      <c r="Z914" s="58"/>
    </row>
    <row r="915" spans="1:26" ht="15.75" customHeight="1" x14ac:dyDescent="0.2">
      <c r="A915" s="58"/>
      <c r="B915" s="2"/>
      <c r="C915" s="3"/>
      <c r="D915" s="4"/>
      <c r="E915" s="58"/>
      <c r="F915" s="58"/>
      <c r="G915" s="58"/>
      <c r="H915" s="58"/>
      <c r="I915" s="58"/>
      <c r="J915" s="58"/>
      <c r="K915" s="58"/>
      <c r="L915" s="58"/>
      <c r="M915" s="58"/>
      <c r="N915" s="58"/>
      <c r="O915" s="58"/>
      <c r="P915" s="58"/>
      <c r="Q915" s="58"/>
      <c r="R915" s="58"/>
      <c r="S915" s="58"/>
      <c r="T915" s="58"/>
      <c r="U915" s="58"/>
      <c r="V915" s="58"/>
      <c r="W915" s="58"/>
      <c r="X915" s="58"/>
      <c r="Y915" s="58"/>
      <c r="Z915" s="58"/>
    </row>
    <row r="916" spans="1:26" ht="15.75" customHeight="1" x14ac:dyDescent="0.2">
      <c r="A916" s="58"/>
      <c r="B916" s="2"/>
      <c r="C916" s="3"/>
      <c r="D916" s="4"/>
      <c r="E916" s="58"/>
      <c r="F916" s="58"/>
      <c r="G916" s="58"/>
      <c r="H916" s="58"/>
      <c r="I916" s="58"/>
      <c r="J916" s="58"/>
      <c r="K916" s="58"/>
      <c r="L916" s="58"/>
      <c r="M916" s="58"/>
      <c r="N916" s="58"/>
      <c r="O916" s="58"/>
      <c r="P916" s="58"/>
      <c r="Q916" s="58"/>
      <c r="R916" s="58"/>
      <c r="S916" s="58"/>
      <c r="T916" s="58"/>
      <c r="U916" s="58"/>
      <c r="V916" s="58"/>
      <c r="W916" s="58"/>
      <c r="X916" s="58"/>
      <c r="Y916" s="58"/>
      <c r="Z916" s="58"/>
    </row>
    <row r="917" spans="1:26" ht="15.75" customHeight="1" x14ac:dyDescent="0.2">
      <c r="A917" s="58"/>
      <c r="B917" s="2"/>
      <c r="C917" s="3"/>
      <c r="D917" s="4"/>
      <c r="E917" s="58"/>
      <c r="F917" s="58"/>
      <c r="G917" s="58"/>
      <c r="H917" s="58"/>
      <c r="I917" s="58"/>
      <c r="J917" s="58"/>
      <c r="K917" s="58"/>
      <c r="L917" s="58"/>
      <c r="M917" s="58"/>
      <c r="N917" s="58"/>
      <c r="O917" s="58"/>
      <c r="P917" s="58"/>
      <c r="Q917" s="58"/>
      <c r="R917" s="58"/>
      <c r="S917" s="58"/>
      <c r="T917" s="58"/>
      <c r="U917" s="58"/>
      <c r="V917" s="58"/>
      <c r="W917" s="58"/>
      <c r="X917" s="58"/>
      <c r="Y917" s="58"/>
      <c r="Z917" s="58"/>
    </row>
    <row r="918" spans="1:26" ht="15.75" customHeight="1" x14ac:dyDescent="0.2">
      <c r="A918" s="58"/>
      <c r="B918" s="2"/>
      <c r="C918" s="3"/>
      <c r="D918" s="4"/>
      <c r="E918" s="58"/>
      <c r="F918" s="58"/>
      <c r="G918" s="58"/>
      <c r="H918" s="58"/>
      <c r="I918" s="58"/>
      <c r="J918" s="58"/>
      <c r="K918" s="58"/>
      <c r="L918" s="58"/>
      <c r="M918" s="58"/>
      <c r="N918" s="58"/>
      <c r="O918" s="58"/>
      <c r="P918" s="58"/>
      <c r="Q918" s="58"/>
      <c r="R918" s="58"/>
      <c r="S918" s="58"/>
      <c r="T918" s="58"/>
      <c r="U918" s="58"/>
      <c r="V918" s="58"/>
      <c r="W918" s="58"/>
      <c r="X918" s="58"/>
      <c r="Y918" s="58"/>
      <c r="Z918" s="58"/>
    </row>
    <row r="919" spans="1:26" ht="15.75" customHeight="1" x14ac:dyDescent="0.2">
      <c r="A919" s="58"/>
      <c r="B919" s="2"/>
      <c r="C919" s="3"/>
      <c r="D919" s="4"/>
      <c r="E919" s="58"/>
      <c r="F919" s="58"/>
      <c r="G919" s="58"/>
      <c r="H919" s="58"/>
      <c r="I919" s="58"/>
      <c r="J919" s="58"/>
      <c r="K919" s="58"/>
      <c r="L919" s="58"/>
      <c r="M919" s="58"/>
      <c r="N919" s="58"/>
      <c r="O919" s="58"/>
      <c r="P919" s="58"/>
      <c r="Q919" s="58"/>
      <c r="R919" s="58"/>
      <c r="S919" s="58"/>
      <c r="T919" s="58"/>
      <c r="U919" s="58"/>
      <c r="V919" s="58"/>
      <c r="W919" s="58"/>
      <c r="X919" s="58"/>
      <c r="Y919" s="58"/>
      <c r="Z919" s="58"/>
    </row>
    <row r="920" spans="1:26" ht="15.75" customHeight="1" x14ac:dyDescent="0.2">
      <c r="A920" s="58"/>
      <c r="B920" s="2"/>
      <c r="C920" s="3"/>
      <c r="D920" s="4"/>
      <c r="E920" s="58"/>
      <c r="F920" s="58"/>
      <c r="G920" s="58"/>
      <c r="H920" s="58"/>
      <c r="I920" s="58"/>
      <c r="J920" s="58"/>
      <c r="K920" s="58"/>
      <c r="L920" s="58"/>
      <c r="M920" s="58"/>
      <c r="N920" s="58"/>
      <c r="O920" s="58"/>
      <c r="P920" s="58"/>
      <c r="Q920" s="58"/>
      <c r="R920" s="58"/>
      <c r="S920" s="58"/>
      <c r="T920" s="58"/>
      <c r="U920" s="58"/>
      <c r="V920" s="58"/>
      <c r="W920" s="58"/>
      <c r="X920" s="58"/>
      <c r="Y920" s="58"/>
      <c r="Z920" s="58"/>
    </row>
    <row r="921" spans="1:26" ht="15.75" customHeight="1" x14ac:dyDescent="0.2">
      <c r="A921" s="58"/>
      <c r="B921" s="2"/>
      <c r="C921" s="3"/>
      <c r="D921" s="4"/>
      <c r="E921" s="58"/>
      <c r="F921" s="58"/>
      <c r="G921" s="58"/>
      <c r="H921" s="58"/>
      <c r="I921" s="58"/>
      <c r="J921" s="58"/>
      <c r="K921" s="58"/>
      <c r="L921" s="58"/>
      <c r="M921" s="58"/>
      <c r="N921" s="58"/>
      <c r="O921" s="58"/>
      <c r="P921" s="58"/>
      <c r="Q921" s="58"/>
      <c r="R921" s="58"/>
      <c r="S921" s="58"/>
      <c r="T921" s="58"/>
      <c r="U921" s="58"/>
      <c r="V921" s="58"/>
      <c r="W921" s="58"/>
      <c r="X921" s="58"/>
      <c r="Y921" s="58"/>
      <c r="Z921" s="58"/>
    </row>
    <row r="922" spans="1:26" ht="15.75" customHeight="1" x14ac:dyDescent="0.2">
      <c r="A922" s="58"/>
      <c r="B922" s="2"/>
      <c r="C922" s="3"/>
      <c r="D922" s="4"/>
      <c r="E922" s="58"/>
      <c r="F922" s="58"/>
      <c r="G922" s="58"/>
      <c r="H922" s="58"/>
      <c r="I922" s="58"/>
      <c r="J922" s="58"/>
      <c r="K922" s="58"/>
      <c r="L922" s="58"/>
      <c r="M922" s="58"/>
      <c r="N922" s="58"/>
      <c r="O922" s="58"/>
      <c r="P922" s="58"/>
      <c r="Q922" s="58"/>
      <c r="R922" s="58"/>
      <c r="S922" s="58"/>
      <c r="T922" s="58"/>
      <c r="U922" s="58"/>
      <c r="V922" s="58"/>
      <c r="W922" s="58"/>
      <c r="X922" s="58"/>
      <c r="Y922" s="58"/>
      <c r="Z922" s="58"/>
    </row>
    <row r="923" spans="1:26" ht="15.75" customHeight="1" x14ac:dyDescent="0.2">
      <c r="A923" s="58"/>
      <c r="B923" s="2"/>
      <c r="C923" s="3"/>
      <c r="D923" s="4"/>
      <c r="E923" s="58"/>
      <c r="F923" s="58"/>
      <c r="G923" s="58"/>
      <c r="H923" s="58"/>
      <c r="I923" s="58"/>
      <c r="J923" s="58"/>
      <c r="K923" s="58"/>
      <c r="L923" s="58"/>
      <c r="M923" s="58"/>
      <c r="N923" s="58"/>
      <c r="O923" s="58"/>
      <c r="P923" s="58"/>
      <c r="Q923" s="58"/>
      <c r="R923" s="58"/>
      <c r="S923" s="58"/>
      <c r="T923" s="58"/>
      <c r="U923" s="58"/>
      <c r="V923" s="58"/>
      <c r="W923" s="58"/>
      <c r="X923" s="58"/>
      <c r="Y923" s="58"/>
      <c r="Z923" s="58"/>
    </row>
    <row r="924" spans="1:26" ht="15.75" customHeight="1" x14ac:dyDescent="0.2">
      <c r="A924" s="58"/>
      <c r="B924" s="2"/>
      <c r="C924" s="3"/>
      <c r="D924" s="4"/>
      <c r="E924" s="58"/>
      <c r="F924" s="58"/>
      <c r="G924" s="58"/>
      <c r="H924" s="58"/>
      <c r="I924" s="58"/>
      <c r="J924" s="58"/>
      <c r="K924" s="58"/>
      <c r="L924" s="58"/>
      <c r="M924" s="58"/>
      <c r="N924" s="58"/>
      <c r="O924" s="58"/>
      <c r="P924" s="58"/>
      <c r="Q924" s="58"/>
      <c r="R924" s="58"/>
      <c r="S924" s="58"/>
      <c r="T924" s="58"/>
      <c r="U924" s="58"/>
      <c r="V924" s="58"/>
      <c r="W924" s="58"/>
      <c r="X924" s="58"/>
      <c r="Y924" s="58"/>
      <c r="Z924" s="58"/>
    </row>
    <row r="925" spans="1:26" ht="15.75" customHeight="1" x14ac:dyDescent="0.2">
      <c r="A925" s="58"/>
      <c r="B925" s="2"/>
      <c r="C925" s="3"/>
      <c r="D925" s="4"/>
      <c r="E925" s="58"/>
      <c r="F925" s="58"/>
      <c r="G925" s="58"/>
      <c r="H925" s="58"/>
      <c r="I925" s="58"/>
      <c r="J925" s="58"/>
      <c r="K925" s="58"/>
      <c r="L925" s="58"/>
      <c r="M925" s="58"/>
      <c r="N925" s="58"/>
      <c r="O925" s="58"/>
      <c r="P925" s="58"/>
      <c r="Q925" s="58"/>
      <c r="R925" s="58"/>
      <c r="S925" s="58"/>
      <c r="T925" s="58"/>
      <c r="U925" s="58"/>
      <c r="V925" s="58"/>
      <c r="W925" s="58"/>
      <c r="X925" s="58"/>
      <c r="Y925" s="58"/>
      <c r="Z925" s="58"/>
    </row>
    <row r="926" spans="1:26" ht="15.75" customHeight="1" x14ac:dyDescent="0.2">
      <c r="A926" s="58"/>
      <c r="B926" s="2"/>
      <c r="C926" s="3"/>
      <c r="D926" s="4"/>
      <c r="E926" s="58"/>
      <c r="F926" s="58"/>
      <c r="G926" s="58"/>
      <c r="H926" s="58"/>
      <c r="I926" s="58"/>
      <c r="J926" s="58"/>
      <c r="K926" s="58"/>
      <c r="L926" s="58"/>
      <c r="M926" s="58"/>
      <c r="N926" s="58"/>
      <c r="O926" s="58"/>
      <c r="P926" s="58"/>
      <c r="Q926" s="58"/>
      <c r="R926" s="58"/>
      <c r="S926" s="58"/>
      <c r="T926" s="58"/>
      <c r="U926" s="58"/>
      <c r="V926" s="58"/>
      <c r="W926" s="58"/>
      <c r="X926" s="58"/>
      <c r="Y926" s="58"/>
      <c r="Z926" s="58"/>
    </row>
    <row r="927" spans="1:26" ht="15.75" customHeight="1" x14ac:dyDescent="0.2">
      <c r="A927" s="58"/>
      <c r="B927" s="2"/>
      <c r="C927" s="3"/>
      <c r="D927" s="4"/>
      <c r="E927" s="58"/>
      <c r="F927" s="58"/>
      <c r="G927" s="58"/>
      <c r="H927" s="58"/>
      <c r="I927" s="58"/>
      <c r="J927" s="58"/>
      <c r="K927" s="58"/>
      <c r="L927" s="58"/>
      <c r="M927" s="58"/>
      <c r="N927" s="58"/>
      <c r="O927" s="58"/>
      <c r="P927" s="58"/>
      <c r="Q927" s="58"/>
      <c r="R927" s="58"/>
      <c r="S927" s="58"/>
      <c r="T927" s="58"/>
      <c r="U927" s="58"/>
      <c r="V927" s="58"/>
      <c r="W927" s="58"/>
      <c r="X927" s="58"/>
      <c r="Y927" s="58"/>
      <c r="Z927" s="58"/>
    </row>
    <row r="928" spans="1:26" ht="15.75" customHeight="1" x14ac:dyDescent="0.2">
      <c r="A928" s="58"/>
      <c r="B928" s="2"/>
      <c r="C928" s="3"/>
      <c r="D928" s="4"/>
      <c r="E928" s="58"/>
      <c r="F928" s="58"/>
      <c r="G928" s="58"/>
      <c r="H928" s="58"/>
      <c r="I928" s="58"/>
      <c r="J928" s="58"/>
      <c r="K928" s="58"/>
      <c r="L928" s="58"/>
      <c r="M928" s="58"/>
      <c r="N928" s="58"/>
      <c r="O928" s="58"/>
      <c r="P928" s="58"/>
      <c r="Q928" s="58"/>
      <c r="R928" s="58"/>
      <c r="S928" s="58"/>
      <c r="T928" s="58"/>
      <c r="U928" s="58"/>
      <c r="V928" s="58"/>
      <c r="W928" s="58"/>
      <c r="X928" s="58"/>
      <c r="Y928" s="58"/>
      <c r="Z928" s="58"/>
    </row>
    <row r="929" spans="1:26" ht="15.75" customHeight="1" x14ac:dyDescent="0.2">
      <c r="A929" s="58"/>
      <c r="B929" s="2"/>
      <c r="C929" s="3"/>
      <c r="D929" s="4"/>
      <c r="E929" s="58"/>
      <c r="F929" s="58"/>
      <c r="G929" s="58"/>
      <c r="H929" s="58"/>
      <c r="I929" s="58"/>
      <c r="J929" s="58"/>
      <c r="K929" s="58"/>
      <c r="L929" s="58"/>
      <c r="M929" s="58"/>
      <c r="N929" s="58"/>
      <c r="O929" s="58"/>
      <c r="P929" s="58"/>
      <c r="Q929" s="58"/>
      <c r="R929" s="58"/>
      <c r="S929" s="58"/>
      <c r="T929" s="58"/>
      <c r="U929" s="58"/>
      <c r="V929" s="58"/>
      <c r="W929" s="58"/>
      <c r="X929" s="58"/>
      <c r="Y929" s="58"/>
      <c r="Z929" s="58"/>
    </row>
    <row r="930" spans="1:26" ht="15.75" customHeight="1" x14ac:dyDescent="0.2">
      <c r="A930" s="58"/>
      <c r="B930" s="2"/>
      <c r="C930" s="3"/>
      <c r="D930" s="4"/>
      <c r="E930" s="58"/>
      <c r="F930" s="58"/>
      <c r="G930" s="58"/>
      <c r="H930" s="58"/>
      <c r="I930" s="58"/>
      <c r="J930" s="58"/>
      <c r="K930" s="58"/>
      <c r="L930" s="58"/>
      <c r="M930" s="58"/>
      <c r="N930" s="58"/>
      <c r="O930" s="58"/>
      <c r="P930" s="58"/>
      <c r="Q930" s="58"/>
      <c r="R930" s="58"/>
      <c r="S930" s="58"/>
      <c r="T930" s="58"/>
      <c r="U930" s="58"/>
      <c r="V930" s="58"/>
      <c r="W930" s="58"/>
      <c r="X930" s="58"/>
      <c r="Y930" s="58"/>
      <c r="Z930" s="58"/>
    </row>
    <row r="931" spans="1:26" ht="15.75" customHeight="1" x14ac:dyDescent="0.2">
      <c r="A931" s="58"/>
      <c r="B931" s="2"/>
      <c r="C931" s="3"/>
      <c r="D931" s="4"/>
      <c r="E931" s="58"/>
      <c r="F931" s="58"/>
      <c r="G931" s="58"/>
      <c r="H931" s="58"/>
      <c r="I931" s="58"/>
      <c r="J931" s="58"/>
      <c r="K931" s="58"/>
      <c r="L931" s="58"/>
      <c r="M931" s="58"/>
      <c r="N931" s="58"/>
      <c r="O931" s="58"/>
      <c r="P931" s="58"/>
      <c r="Q931" s="58"/>
      <c r="R931" s="58"/>
      <c r="S931" s="58"/>
      <c r="T931" s="58"/>
      <c r="U931" s="58"/>
      <c r="V931" s="58"/>
      <c r="W931" s="58"/>
      <c r="X931" s="58"/>
      <c r="Y931" s="58"/>
      <c r="Z931" s="58"/>
    </row>
    <row r="932" spans="1:26" ht="15.75" customHeight="1" x14ac:dyDescent="0.2">
      <c r="A932" s="58"/>
      <c r="B932" s="2"/>
      <c r="C932" s="3"/>
      <c r="D932" s="4"/>
      <c r="E932" s="58"/>
      <c r="F932" s="58"/>
      <c r="G932" s="58"/>
      <c r="H932" s="58"/>
      <c r="I932" s="58"/>
      <c r="J932" s="58"/>
      <c r="K932" s="58"/>
      <c r="L932" s="58"/>
      <c r="M932" s="58"/>
      <c r="N932" s="58"/>
      <c r="O932" s="58"/>
      <c r="P932" s="58"/>
      <c r="Q932" s="58"/>
      <c r="R932" s="58"/>
      <c r="S932" s="58"/>
      <c r="T932" s="58"/>
      <c r="U932" s="58"/>
      <c r="V932" s="58"/>
      <c r="W932" s="58"/>
      <c r="X932" s="58"/>
      <c r="Y932" s="58"/>
      <c r="Z932" s="58"/>
    </row>
    <row r="933" spans="1:26" ht="15.75" customHeight="1" x14ac:dyDescent="0.2">
      <c r="A933" s="58"/>
      <c r="B933" s="2"/>
      <c r="C933" s="3"/>
      <c r="D933" s="4"/>
      <c r="E933" s="58"/>
      <c r="F933" s="58"/>
      <c r="G933" s="58"/>
      <c r="H933" s="58"/>
      <c r="I933" s="58"/>
      <c r="J933" s="58"/>
      <c r="K933" s="58"/>
      <c r="L933" s="58"/>
      <c r="M933" s="58"/>
      <c r="N933" s="58"/>
      <c r="O933" s="58"/>
      <c r="P933" s="58"/>
      <c r="Q933" s="58"/>
      <c r="R933" s="58"/>
      <c r="S933" s="58"/>
      <c r="T933" s="58"/>
      <c r="U933" s="58"/>
      <c r="V933" s="58"/>
      <c r="W933" s="58"/>
      <c r="X933" s="58"/>
      <c r="Y933" s="58"/>
      <c r="Z933" s="58"/>
    </row>
    <row r="934" spans="1:26" ht="15.75" customHeight="1" x14ac:dyDescent="0.2">
      <c r="A934" s="58"/>
      <c r="B934" s="2"/>
      <c r="C934" s="3"/>
      <c r="D934" s="4"/>
      <c r="E934" s="58"/>
      <c r="F934" s="58"/>
      <c r="G934" s="58"/>
      <c r="H934" s="58"/>
      <c r="I934" s="58"/>
      <c r="J934" s="58"/>
      <c r="K934" s="58"/>
      <c r="L934" s="58"/>
      <c r="M934" s="58"/>
      <c r="N934" s="58"/>
      <c r="O934" s="58"/>
      <c r="P934" s="58"/>
      <c r="Q934" s="58"/>
      <c r="R934" s="58"/>
      <c r="S934" s="58"/>
      <c r="T934" s="58"/>
      <c r="U934" s="58"/>
      <c r="V934" s="58"/>
      <c r="W934" s="58"/>
      <c r="X934" s="58"/>
      <c r="Y934" s="58"/>
      <c r="Z934" s="58"/>
    </row>
    <row r="935" spans="1:26" ht="15.75" customHeight="1" x14ac:dyDescent="0.2">
      <c r="A935" s="58"/>
      <c r="B935" s="2"/>
      <c r="C935" s="3"/>
      <c r="D935" s="4"/>
      <c r="E935" s="58"/>
      <c r="F935" s="58"/>
      <c r="G935" s="58"/>
      <c r="H935" s="58"/>
      <c r="I935" s="58"/>
      <c r="J935" s="58"/>
      <c r="K935" s="58"/>
      <c r="L935" s="58"/>
      <c r="M935" s="58"/>
      <c r="N935" s="58"/>
      <c r="O935" s="58"/>
      <c r="P935" s="58"/>
      <c r="Q935" s="58"/>
      <c r="R935" s="58"/>
      <c r="S935" s="58"/>
      <c r="T935" s="58"/>
      <c r="U935" s="58"/>
      <c r="V935" s="58"/>
      <c r="W935" s="58"/>
      <c r="X935" s="58"/>
      <c r="Y935" s="58"/>
      <c r="Z935" s="58"/>
    </row>
    <row r="936" spans="1:26" ht="15.75" customHeight="1" x14ac:dyDescent="0.2">
      <c r="A936" s="58"/>
      <c r="B936" s="2"/>
      <c r="C936" s="3"/>
      <c r="D936" s="4"/>
      <c r="E936" s="58"/>
      <c r="F936" s="58"/>
      <c r="G936" s="58"/>
      <c r="H936" s="58"/>
      <c r="I936" s="58"/>
      <c r="J936" s="58"/>
      <c r="K936" s="58"/>
      <c r="L936" s="58"/>
      <c r="M936" s="58"/>
      <c r="N936" s="58"/>
      <c r="O936" s="58"/>
      <c r="P936" s="58"/>
      <c r="Q936" s="58"/>
      <c r="R936" s="58"/>
      <c r="S936" s="58"/>
      <c r="T936" s="58"/>
      <c r="U936" s="58"/>
      <c r="V936" s="58"/>
      <c r="W936" s="58"/>
      <c r="X936" s="58"/>
      <c r="Y936" s="58"/>
      <c r="Z936" s="58"/>
    </row>
    <row r="937" spans="1:26" ht="15.75" customHeight="1" x14ac:dyDescent="0.2">
      <c r="A937" s="58"/>
      <c r="B937" s="2"/>
      <c r="C937" s="3"/>
      <c r="D937" s="4"/>
      <c r="E937" s="58"/>
      <c r="F937" s="58"/>
      <c r="G937" s="58"/>
      <c r="H937" s="58"/>
      <c r="I937" s="58"/>
      <c r="J937" s="58"/>
      <c r="K937" s="58"/>
      <c r="L937" s="58"/>
      <c r="M937" s="58"/>
      <c r="N937" s="58"/>
      <c r="O937" s="58"/>
      <c r="P937" s="58"/>
      <c r="Q937" s="58"/>
      <c r="R937" s="58"/>
      <c r="S937" s="58"/>
      <c r="T937" s="58"/>
      <c r="U937" s="58"/>
      <c r="V937" s="58"/>
      <c r="W937" s="58"/>
      <c r="X937" s="58"/>
      <c r="Y937" s="58"/>
      <c r="Z937" s="58"/>
    </row>
    <row r="938" spans="1:26" ht="15.75" customHeight="1" x14ac:dyDescent="0.2">
      <c r="A938" s="58"/>
      <c r="B938" s="2"/>
      <c r="C938" s="3"/>
      <c r="D938" s="4"/>
      <c r="E938" s="58"/>
      <c r="F938" s="58"/>
      <c r="G938" s="58"/>
      <c r="H938" s="58"/>
      <c r="I938" s="58"/>
      <c r="J938" s="58"/>
      <c r="K938" s="58"/>
      <c r="L938" s="58"/>
      <c r="M938" s="58"/>
      <c r="N938" s="58"/>
      <c r="O938" s="58"/>
      <c r="P938" s="58"/>
      <c r="Q938" s="58"/>
      <c r="R938" s="58"/>
      <c r="S938" s="58"/>
      <c r="T938" s="58"/>
      <c r="U938" s="58"/>
      <c r="V938" s="58"/>
      <c r="W938" s="58"/>
      <c r="X938" s="58"/>
      <c r="Y938" s="58"/>
      <c r="Z938" s="58"/>
    </row>
    <row r="939" spans="1:26" ht="15.75" customHeight="1" x14ac:dyDescent="0.2">
      <c r="A939" s="58"/>
      <c r="B939" s="2"/>
      <c r="C939" s="3"/>
      <c r="D939" s="4"/>
      <c r="E939" s="58"/>
      <c r="F939" s="58"/>
      <c r="G939" s="58"/>
      <c r="H939" s="58"/>
      <c r="I939" s="58"/>
      <c r="J939" s="58"/>
      <c r="K939" s="58"/>
      <c r="L939" s="58"/>
      <c r="M939" s="58"/>
      <c r="N939" s="58"/>
      <c r="O939" s="58"/>
      <c r="P939" s="58"/>
      <c r="Q939" s="58"/>
      <c r="R939" s="58"/>
      <c r="S939" s="58"/>
      <c r="T939" s="58"/>
      <c r="U939" s="58"/>
      <c r="V939" s="58"/>
      <c r="W939" s="58"/>
      <c r="X939" s="58"/>
      <c r="Y939" s="58"/>
      <c r="Z939" s="58"/>
    </row>
    <row r="940" spans="1:26" ht="15.75" customHeight="1" x14ac:dyDescent="0.2">
      <c r="A940" s="58"/>
      <c r="B940" s="2"/>
      <c r="C940" s="3"/>
      <c r="D940" s="4"/>
      <c r="E940" s="58"/>
      <c r="F940" s="58"/>
      <c r="G940" s="58"/>
      <c r="H940" s="58"/>
      <c r="I940" s="58"/>
      <c r="J940" s="58"/>
      <c r="K940" s="58"/>
      <c r="L940" s="58"/>
      <c r="M940" s="58"/>
      <c r="N940" s="58"/>
      <c r="O940" s="58"/>
      <c r="P940" s="58"/>
      <c r="Q940" s="58"/>
      <c r="R940" s="58"/>
      <c r="S940" s="58"/>
      <c r="T940" s="58"/>
      <c r="U940" s="58"/>
      <c r="V940" s="58"/>
      <c r="W940" s="58"/>
      <c r="X940" s="58"/>
      <c r="Y940" s="58"/>
      <c r="Z940" s="58"/>
    </row>
    <row r="941" spans="1:26" ht="15.75" customHeight="1" x14ac:dyDescent="0.2">
      <c r="A941" s="58"/>
      <c r="B941" s="2"/>
      <c r="C941" s="3"/>
      <c r="D941" s="4"/>
      <c r="E941" s="58"/>
      <c r="F941" s="58"/>
      <c r="G941" s="58"/>
      <c r="H941" s="58"/>
      <c r="I941" s="58"/>
      <c r="J941" s="58"/>
      <c r="K941" s="58"/>
      <c r="L941" s="58"/>
      <c r="M941" s="58"/>
      <c r="N941" s="58"/>
      <c r="O941" s="58"/>
      <c r="P941" s="58"/>
      <c r="Q941" s="58"/>
      <c r="R941" s="58"/>
      <c r="S941" s="58"/>
      <c r="T941" s="58"/>
      <c r="U941" s="58"/>
      <c r="V941" s="58"/>
      <c r="W941" s="58"/>
      <c r="X941" s="58"/>
      <c r="Y941" s="58"/>
      <c r="Z941" s="58"/>
    </row>
    <row r="942" spans="1:26" ht="15.75" customHeight="1" x14ac:dyDescent="0.2">
      <c r="A942" s="58"/>
      <c r="B942" s="2"/>
      <c r="C942" s="3"/>
      <c r="D942" s="4"/>
      <c r="E942" s="58"/>
      <c r="F942" s="58"/>
      <c r="G942" s="58"/>
      <c r="H942" s="58"/>
      <c r="I942" s="58"/>
      <c r="J942" s="58"/>
      <c r="K942" s="58"/>
      <c r="L942" s="58"/>
      <c r="M942" s="58"/>
      <c r="N942" s="58"/>
      <c r="O942" s="58"/>
      <c r="P942" s="58"/>
      <c r="Q942" s="58"/>
      <c r="R942" s="58"/>
      <c r="S942" s="58"/>
      <c r="T942" s="58"/>
      <c r="U942" s="58"/>
      <c r="V942" s="58"/>
      <c r="W942" s="58"/>
      <c r="X942" s="58"/>
      <c r="Y942" s="58"/>
      <c r="Z942" s="58"/>
    </row>
    <row r="943" spans="1:26" ht="15.75" customHeight="1" x14ac:dyDescent="0.2">
      <c r="A943" s="58"/>
      <c r="B943" s="2"/>
      <c r="C943" s="3"/>
      <c r="D943" s="4"/>
      <c r="E943" s="58"/>
      <c r="F943" s="58"/>
      <c r="G943" s="58"/>
      <c r="H943" s="58"/>
      <c r="I943" s="58"/>
      <c r="J943" s="58"/>
      <c r="K943" s="58"/>
      <c r="L943" s="58"/>
      <c r="M943" s="58"/>
      <c r="N943" s="58"/>
      <c r="O943" s="58"/>
      <c r="P943" s="58"/>
      <c r="Q943" s="58"/>
      <c r="R943" s="58"/>
      <c r="S943" s="58"/>
      <c r="T943" s="58"/>
      <c r="U943" s="58"/>
      <c r="V943" s="58"/>
      <c r="W943" s="58"/>
      <c r="X943" s="58"/>
      <c r="Y943" s="58"/>
      <c r="Z943" s="58"/>
    </row>
    <row r="944" spans="1:26" ht="15.75" customHeight="1" x14ac:dyDescent="0.2">
      <c r="A944" s="58"/>
      <c r="B944" s="2"/>
      <c r="C944" s="3"/>
      <c r="D944" s="4"/>
      <c r="E944" s="58"/>
      <c r="F944" s="58"/>
      <c r="G944" s="58"/>
      <c r="H944" s="58"/>
      <c r="I944" s="58"/>
      <c r="J944" s="58"/>
      <c r="K944" s="58"/>
      <c r="L944" s="58"/>
      <c r="M944" s="58"/>
      <c r="N944" s="58"/>
      <c r="O944" s="58"/>
      <c r="P944" s="58"/>
      <c r="Q944" s="58"/>
      <c r="R944" s="58"/>
      <c r="S944" s="58"/>
      <c r="T944" s="58"/>
      <c r="U944" s="58"/>
      <c r="V944" s="58"/>
      <c r="W944" s="58"/>
      <c r="X944" s="58"/>
      <c r="Y944" s="58"/>
      <c r="Z944" s="58"/>
    </row>
    <row r="945" spans="1:26" ht="15.75" customHeight="1" x14ac:dyDescent="0.2">
      <c r="A945" s="58"/>
      <c r="B945" s="2"/>
      <c r="C945" s="3"/>
      <c r="D945" s="4"/>
      <c r="E945" s="58"/>
      <c r="F945" s="58"/>
      <c r="G945" s="58"/>
      <c r="H945" s="58"/>
      <c r="I945" s="58"/>
      <c r="J945" s="58"/>
      <c r="K945" s="58"/>
      <c r="L945" s="58"/>
      <c r="M945" s="58"/>
      <c r="N945" s="58"/>
      <c r="O945" s="58"/>
      <c r="P945" s="58"/>
      <c r="Q945" s="58"/>
      <c r="R945" s="58"/>
      <c r="S945" s="58"/>
      <c r="T945" s="58"/>
      <c r="U945" s="58"/>
      <c r="V945" s="58"/>
      <c r="W945" s="58"/>
      <c r="X945" s="58"/>
      <c r="Y945" s="58"/>
      <c r="Z945" s="58"/>
    </row>
    <row r="946" spans="1:26" ht="15.75" customHeight="1" x14ac:dyDescent="0.2">
      <c r="A946" s="58"/>
      <c r="B946" s="2"/>
      <c r="C946" s="3"/>
      <c r="D946" s="4"/>
      <c r="E946" s="58"/>
      <c r="F946" s="58"/>
      <c r="G946" s="58"/>
      <c r="H946" s="58"/>
      <c r="I946" s="58"/>
      <c r="J946" s="58"/>
      <c r="K946" s="58"/>
      <c r="L946" s="58"/>
      <c r="M946" s="58"/>
      <c r="N946" s="58"/>
      <c r="O946" s="58"/>
      <c r="P946" s="58"/>
      <c r="Q946" s="58"/>
      <c r="R946" s="58"/>
      <c r="S946" s="58"/>
      <c r="T946" s="58"/>
      <c r="U946" s="58"/>
      <c r="V946" s="58"/>
      <c r="W946" s="58"/>
      <c r="X946" s="58"/>
      <c r="Y946" s="58"/>
      <c r="Z946" s="58"/>
    </row>
    <row r="947" spans="1:26" ht="15.75" customHeight="1" x14ac:dyDescent="0.2">
      <c r="A947" s="58"/>
      <c r="B947" s="2"/>
      <c r="C947" s="3"/>
      <c r="D947" s="4"/>
      <c r="E947" s="58"/>
      <c r="F947" s="58"/>
      <c r="G947" s="58"/>
      <c r="H947" s="58"/>
      <c r="I947" s="58"/>
      <c r="J947" s="58"/>
      <c r="K947" s="58"/>
      <c r="L947" s="58"/>
      <c r="M947" s="58"/>
      <c r="N947" s="58"/>
      <c r="O947" s="58"/>
      <c r="P947" s="58"/>
      <c r="Q947" s="58"/>
      <c r="R947" s="58"/>
      <c r="S947" s="58"/>
      <c r="T947" s="58"/>
      <c r="U947" s="58"/>
      <c r="V947" s="58"/>
      <c r="W947" s="58"/>
      <c r="X947" s="58"/>
      <c r="Y947" s="58"/>
      <c r="Z947" s="58"/>
    </row>
    <row r="948" spans="1:26" ht="15.75" customHeight="1" x14ac:dyDescent="0.2">
      <c r="A948" s="58"/>
      <c r="B948" s="2"/>
      <c r="C948" s="3"/>
      <c r="D948" s="4"/>
      <c r="E948" s="58"/>
      <c r="F948" s="58"/>
      <c r="G948" s="58"/>
      <c r="H948" s="58"/>
      <c r="I948" s="58"/>
      <c r="J948" s="58"/>
      <c r="K948" s="58"/>
      <c r="L948" s="58"/>
      <c r="M948" s="58"/>
      <c r="N948" s="58"/>
      <c r="O948" s="58"/>
      <c r="P948" s="58"/>
      <c r="Q948" s="58"/>
      <c r="R948" s="58"/>
      <c r="S948" s="58"/>
      <c r="T948" s="58"/>
      <c r="U948" s="58"/>
      <c r="V948" s="58"/>
      <c r="W948" s="58"/>
      <c r="X948" s="58"/>
      <c r="Y948" s="58"/>
      <c r="Z948" s="58"/>
    </row>
    <row r="949" spans="1:26" ht="15.75" customHeight="1" x14ac:dyDescent="0.2">
      <c r="A949" s="58"/>
      <c r="B949" s="2"/>
      <c r="C949" s="3"/>
      <c r="D949" s="4"/>
      <c r="E949" s="58"/>
      <c r="F949" s="58"/>
      <c r="G949" s="58"/>
      <c r="H949" s="58"/>
      <c r="I949" s="58"/>
      <c r="J949" s="58"/>
      <c r="K949" s="58"/>
      <c r="L949" s="58"/>
      <c r="M949" s="58"/>
      <c r="N949" s="58"/>
      <c r="O949" s="58"/>
      <c r="P949" s="58"/>
      <c r="Q949" s="58"/>
      <c r="R949" s="58"/>
      <c r="S949" s="58"/>
      <c r="T949" s="58"/>
      <c r="U949" s="58"/>
      <c r="V949" s="58"/>
      <c r="W949" s="58"/>
      <c r="X949" s="58"/>
      <c r="Y949" s="58"/>
      <c r="Z949" s="58"/>
    </row>
    <row r="950" spans="1:26" ht="15.75" customHeight="1" x14ac:dyDescent="0.2">
      <c r="A950" s="58"/>
      <c r="B950" s="2"/>
      <c r="C950" s="3"/>
      <c r="D950" s="4"/>
      <c r="E950" s="58"/>
      <c r="F950" s="58"/>
      <c r="G950" s="58"/>
      <c r="H950" s="58"/>
      <c r="I950" s="58"/>
      <c r="J950" s="58"/>
      <c r="K950" s="58"/>
      <c r="L950" s="58"/>
      <c r="M950" s="58"/>
      <c r="N950" s="58"/>
      <c r="O950" s="58"/>
      <c r="P950" s="58"/>
      <c r="Q950" s="58"/>
      <c r="R950" s="58"/>
      <c r="S950" s="58"/>
      <c r="T950" s="58"/>
      <c r="U950" s="58"/>
      <c r="V950" s="58"/>
      <c r="W950" s="58"/>
      <c r="X950" s="58"/>
      <c r="Y950" s="58"/>
      <c r="Z950" s="58"/>
    </row>
    <row r="951" spans="1:26" ht="15.75" customHeight="1" x14ac:dyDescent="0.2">
      <c r="A951" s="58"/>
      <c r="B951" s="2"/>
      <c r="C951" s="3"/>
      <c r="D951" s="4"/>
      <c r="E951" s="58"/>
      <c r="F951" s="58"/>
      <c r="G951" s="58"/>
      <c r="H951" s="58"/>
      <c r="I951" s="58"/>
      <c r="J951" s="58"/>
      <c r="K951" s="58"/>
      <c r="L951" s="58"/>
      <c r="M951" s="58"/>
      <c r="N951" s="58"/>
      <c r="O951" s="58"/>
      <c r="P951" s="58"/>
      <c r="Q951" s="58"/>
      <c r="R951" s="58"/>
      <c r="S951" s="58"/>
      <c r="T951" s="58"/>
      <c r="U951" s="58"/>
      <c r="V951" s="58"/>
      <c r="W951" s="58"/>
      <c r="X951" s="58"/>
      <c r="Y951" s="58"/>
      <c r="Z951" s="58"/>
    </row>
    <row r="952" spans="1:26" ht="15.75" customHeight="1" x14ac:dyDescent="0.2">
      <c r="A952" s="58"/>
      <c r="B952" s="2"/>
      <c r="C952" s="3"/>
      <c r="D952" s="4"/>
      <c r="E952" s="58"/>
      <c r="F952" s="58"/>
      <c r="G952" s="58"/>
      <c r="H952" s="58"/>
      <c r="I952" s="58"/>
      <c r="J952" s="58"/>
      <c r="K952" s="58"/>
      <c r="L952" s="58"/>
      <c r="M952" s="58"/>
      <c r="N952" s="58"/>
      <c r="O952" s="58"/>
      <c r="P952" s="58"/>
      <c r="Q952" s="58"/>
      <c r="R952" s="58"/>
      <c r="S952" s="58"/>
      <c r="T952" s="58"/>
      <c r="U952" s="58"/>
      <c r="V952" s="58"/>
      <c r="W952" s="58"/>
      <c r="X952" s="58"/>
      <c r="Y952" s="58"/>
      <c r="Z952" s="58"/>
    </row>
    <row r="953" spans="1:26" ht="15.75" customHeight="1" x14ac:dyDescent="0.2">
      <c r="A953" s="58"/>
      <c r="B953" s="2"/>
      <c r="C953" s="3"/>
      <c r="D953" s="4"/>
      <c r="E953" s="58"/>
      <c r="F953" s="58"/>
      <c r="G953" s="58"/>
      <c r="H953" s="58"/>
      <c r="I953" s="58"/>
      <c r="J953" s="58"/>
      <c r="K953" s="58"/>
      <c r="L953" s="58"/>
      <c r="M953" s="58"/>
      <c r="N953" s="58"/>
      <c r="O953" s="58"/>
      <c r="P953" s="58"/>
      <c r="Q953" s="58"/>
      <c r="R953" s="58"/>
      <c r="S953" s="58"/>
      <c r="T953" s="58"/>
      <c r="U953" s="58"/>
      <c r="V953" s="58"/>
      <c r="W953" s="58"/>
      <c r="X953" s="58"/>
      <c r="Y953" s="58"/>
      <c r="Z953" s="58"/>
    </row>
    <row r="954" spans="1:26" ht="15.75" customHeight="1" x14ac:dyDescent="0.2">
      <c r="A954" s="58"/>
      <c r="B954" s="2"/>
      <c r="C954" s="3"/>
      <c r="D954" s="4"/>
      <c r="E954" s="58"/>
      <c r="F954" s="58"/>
      <c r="G954" s="58"/>
      <c r="H954" s="58"/>
      <c r="I954" s="58"/>
      <c r="J954" s="58"/>
      <c r="K954" s="58"/>
      <c r="L954" s="58"/>
      <c r="M954" s="58"/>
      <c r="N954" s="58"/>
      <c r="O954" s="58"/>
      <c r="P954" s="58"/>
      <c r="Q954" s="58"/>
      <c r="R954" s="58"/>
      <c r="S954" s="58"/>
      <c r="T954" s="58"/>
      <c r="U954" s="58"/>
      <c r="V954" s="58"/>
      <c r="W954" s="58"/>
      <c r="X954" s="58"/>
      <c r="Y954" s="58"/>
      <c r="Z954" s="58"/>
    </row>
    <row r="955" spans="1:26" ht="15.75" customHeight="1" x14ac:dyDescent="0.2">
      <c r="A955" s="58"/>
      <c r="B955" s="2"/>
      <c r="C955" s="3"/>
      <c r="D955" s="4"/>
      <c r="E955" s="58"/>
      <c r="F955" s="58"/>
      <c r="G955" s="58"/>
      <c r="H955" s="58"/>
      <c r="I955" s="58"/>
      <c r="J955" s="58"/>
      <c r="K955" s="58"/>
      <c r="L955" s="58"/>
      <c r="M955" s="58"/>
      <c r="N955" s="58"/>
      <c r="O955" s="58"/>
      <c r="P955" s="58"/>
      <c r="Q955" s="58"/>
      <c r="R955" s="58"/>
      <c r="S955" s="58"/>
      <c r="T955" s="58"/>
      <c r="U955" s="58"/>
      <c r="V955" s="58"/>
      <c r="W955" s="58"/>
      <c r="X955" s="58"/>
      <c r="Y955" s="58"/>
      <c r="Z955" s="58"/>
    </row>
    <row r="956" spans="1:26" ht="15.75" customHeight="1" x14ac:dyDescent="0.2">
      <c r="A956" s="58"/>
      <c r="B956" s="2"/>
      <c r="C956" s="3"/>
      <c r="D956" s="4"/>
      <c r="E956" s="58"/>
      <c r="F956" s="58"/>
      <c r="G956" s="58"/>
      <c r="H956" s="58"/>
      <c r="I956" s="58"/>
      <c r="J956" s="58"/>
      <c r="K956" s="58"/>
      <c r="L956" s="58"/>
      <c r="M956" s="58"/>
      <c r="N956" s="58"/>
      <c r="O956" s="58"/>
      <c r="P956" s="58"/>
      <c r="Q956" s="58"/>
      <c r="R956" s="58"/>
      <c r="S956" s="58"/>
      <c r="T956" s="58"/>
      <c r="U956" s="58"/>
      <c r="V956" s="58"/>
      <c r="W956" s="58"/>
      <c r="X956" s="58"/>
      <c r="Y956" s="58"/>
      <c r="Z956" s="58"/>
    </row>
    <row r="957" spans="1:26" ht="15.75" customHeight="1" x14ac:dyDescent="0.2">
      <c r="A957" s="58"/>
      <c r="B957" s="2"/>
      <c r="C957" s="3"/>
      <c r="D957" s="4"/>
      <c r="E957" s="58"/>
      <c r="F957" s="58"/>
      <c r="G957" s="58"/>
      <c r="H957" s="58"/>
      <c r="I957" s="58"/>
      <c r="J957" s="58"/>
      <c r="K957" s="58"/>
      <c r="L957" s="58"/>
      <c r="M957" s="58"/>
      <c r="N957" s="58"/>
      <c r="O957" s="58"/>
      <c r="P957" s="58"/>
      <c r="Q957" s="58"/>
      <c r="R957" s="58"/>
      <c r="S957" s="58"/>
      <c r="T957" s="58"/>
      <c r="U957" s="58"/>
      <c r="V957" s="58"/>
      <c r="W957" s="58"/>
      <c r="X957" s="58"/>
      <c r="Y957" s="58"/>
      <c r="Z957" s="58"/>
    </row>
    <row r="958" spans="1:26" ht="15.75" customHeight="1" x14ac:dyDescent="0.2">
      <c r="A958" s="58"/>
      <c r="B958" s="2"/>
      <c r="C958" s="3"/>
      <c r="D958" s="4"/>
      <c r="E958" s="58"/>
      <c r="F958" s="58"/>
      <c r="G958" s="58"/>
      <c r="H958" s="58"/>
      <c r="I958" s="58"/>
      <c r="J958" s="58"/>
      <c r="K958" s="58"/>
      <c r="L958" s="58"/>
      <c r="M958" s="58"/>
      <c r="N958" s="58"/>
      <c r="O958" s="58"/>
      <c r="P958" s="58"/>
      <c r="Q958" s="58"/>
      <c r="R958" s="58"/>
      <c r="S958" s="58"/>
      <c r="T958" s="58"/>
      <c r="U958" s="58"/>
      <c r="V958" s="58"/>
      <c r="W958" s="58"/>
      <c r="X958" s="58"/>
      <c r="Y958" s="58"/>
      <c r="Z958" s="58"/>
    </row>
    <row r="959" spans="1:26" ht="15.75" customHeight="1" x14ac:dyDescent="0.2">
      <c r="A959" s="58"/>
      <c r="B959" s="2"/>
      <c r="C959" s="3"/>
      <c r="D959" s="4"/>
      <c r="E959" s="58"/>
      <c r="F959" s="58"/>
      <c r="G959" s="58"/>
      <c r="H959" s="58"/>
      <c r="I959" s="58"/>
      <c r="J959" s="58"/>
      <c r="K959" s="58"/>
      <c r="L959" s="58"/>
      <c r="M959" s="58"/>
      <c r="N959" s="58"/>
      <c r="O959" s="58"/>
      <c r="P959" s="58"/>
      <c r="Q959" s="58"/>
      <c r="R959" s="58"/>
      <c r="S959" s="58"/>
      <c r="T959" s="58"/>
      <c r="U959" s="58"/>
      <c r="V959" s="58"/>
      <c r="W959" s="58"/>
      <c r="X959" s="58"/>
      <c r="Y959" s="58"/>
      <c r="Z959" s="58"/>
    </row>
    <row r="960" spans="1:26" ht="15.75" customHeight="1" x14ac:dyDescent="0.2">
      <c r="A960" s="58"/>
      <c r="B960" s="2"/>
      <c r="C960" s="3"/>
      <c r="D960" s="4"/>
      <c r="E960" s="58"/>
      <c r="F960" s="58"/>
      <c r="G960" s="58"/>
      <c r="H960" s="58"/>
      <c r="I960" s="58"/>
      <c r="J960" s="58"/>
      <c r="K960" s="58"/>
      <c r="L960" s="58"/>
      <c r="M960" s="58"/>
      <c r="N960" s="58"/>
      <c r="O960" s="58"/>
      <c r="P960" s="58"/>
      <c r="Q960" s="58"/>
      <c r="R960" s="58"/>
      <c r="S960" s="58"/>
      <c r="T960" s="58"/>
      <c r="U960" s="58"/>
      <c r="V960" s="58"/>
      <c r="W960" s="58"/>
      <c r="X960" s="58"/>
      <c r="Y960" s="58"/>
      <c r="Z960" s="58"/>
    </row>
    <row r="961" spans="1:26" ht="15.75" customHeight="1" x14ac:dyDescent="0.2">
      <c r="A961" s="58"/>
      <c r="B961" s="2"/>
      <c r="C961" s="3"/>
      <c r="D961" s="4"/>
      <c r="E961" s="58"/>
      <c r="F961" s="58"/>
      <c r="G961" s="58"/>
      <c r="H961" s="58"/>
      <c r="I961" s="58"/>
      <c r="J961" s="58"/>
      <c r="K961" s="58"/>
      <c r="L961" s="58"/>
      <c r="M961" s="58"/>
      <c r="N961" s="58"/>
      <c r="O961" s="58"/>
      <c r="P961" s="58"/>
      <c r="Q961" s="58"/>
      <c r="R961" s="58"/>
      <c r="S961" s="58"/>
      <c r="T961" s="58"/>
      <c r="U961" s="58"/>
      <c r="V961" s="58"/>
      <c r="W961" s="58"/>
      <c r="X961" s="58"/>
      <c r="Y961" s="58"/>
      <c r="Z961" s="58"/>
    </row>
    <row r="962" spans="1:26" ht="15.75" customHeight="1" x14ac:dyDescent="0.2">
      <c r="A962" s="58"/>
      <c r="B962" s="2"/>
      <c r="C962" s="3"/>
      <c r="D962" s="4"/>
      <c r="E962" s="58"/>
      <c r="F962" s="58"/>
      <c r="G962" s="58"/>
      <c r="H962" s="58"/>
      <c r="I962" s="58"/>
      <c r="J962" s="58"/>
      <c r="K962" s="58"/>
      <c r="L962" s="58"/>
      <c r="M962" s="58"/>
      <c r="N962" s="58"/>
      <c r="O962" s="58"/>
      <c r="P962" s="58"/>
      <c r="Q962" s="58"/>
      <c r="R962" s="58"/>
      <c r="S962" s="58"/>
      <c r="T962" s="58"/>
      <c r="U962" s="58"/>
      <c r="V962" s="58"/>
      <c r="W962" s="58"/>
      <c r="X962" s="58"/>
      <c r="Y962" s="58"/>
      <c r="Z962" s="58"/>
    </row>
    <row r="963" spans="1:26" ht="15.75" customHeight="1" x14ac:dyDescent="0.2">
      <c r="A963" s="58"/>
      <c r="B963" s="2"/>
      <c r="C963" s="3"/>
      <c r="D963" s="4"/>
      <c r="E963" s="58"/>
      <c r="F963" s="58"/>
      <c r="G963" s="58"/>
      <c r="H963" s="58"/>
      <c r="I963" s="58"/>
      <c r="J963" s="58"/>
      <c r="K963" s="58"/>
      <c r="L963" s="58"/>
      <c r="M963" s="58"/>
      <c r="N963" s="58"/>
      <c r="O963" s="58"/>
      <c r="P963" s="58"/>
      <c r="Q963" s="58"/>
      <c r="R963" s="58"/>
      <c r="S963" s="58"/>
      <c r="T963" s="58"/>
      <c r="U963" s="58"/>
      <c r="V963" s="58"/>
      <c r="W963" s="58"/>
      <c r="X963" s="58"/>
      <c r="Y963" s="58"/>
      <c r="Z963" s="58"/>
    </row>
    <row r="964" spans="1:26" ht="15.75" customHeight="1" x14ac:dyDescent="0.2">
      <c r="A964" s="58"/>
      <c r="B964" s="2"/>
      <c r="C964" s="3"/>
      <c r="D964" s="4"/>
      <c r="E964" s="58"/>
      <c r="F964" s="58"/>
      <c r="G964" s="58"/>
      <c r="H964" s="58"/>
      <c r="I964" s="58"/>
      <c r="J964" s="58"/>
      <c r="K964" s="58"/>
      <c r="L964" s="58"/>
      <c r="M964" s="58"/>
      <c r="N964" s="58"/>
      <c r="O964" s="58"/>
      <c r="P964" s="58"/>
      <c r="Q964" s="58"/>
      <c r="R964" s="58"/>
      <c r="S964" s="58"/>
      <c r="T964" s="58"/>
      <c r="U964" s="58"/>
      <c r="V964" s="58"/>
      <c r="W964" s="58"/>
      <c r="X964" s="58"/>
      <c r="Y964" s="58"/>
      <c r="Z964" s="58"/>
    </row>
    <row r="965" spans="1:26" ht="15.75" customHeight="1" x14ac:dyDescent="0.2">
      <c r="A965" s="58"/>
      <c r="B965" s="2"/>
      <c r="C965" s="3"/>
      <c r="D965" s="4"/>
      <c r="E965" s="58"/>
      <c r="F965" s="58"/>
      <c r="G965" s="58"/>
      <c r="H965" s="58"/>
      <c r="I965" s="58"/>
      <c r="J965" s="58"/>
      <c r="K965" s="58"/>
      <c r="L965" s="58"/>
      <c r="M965" s="58"/>
      <c r="N965" s="58"/>
      <c r="O965" s="58"/>
      <c r="P965" s="58"/>
      <c r="Q965" s="58"/>
      <c r="R965" s="58"/>
      <c r="S965" s="58"/>
      <c r="T965" s="58"/>
      <c r="U965" s="58"/>
      <c r="V965" s="58"/>
      <c r="W965" s="58"/>
      <c r="X965" s="58"/>
      <c r="Y965" s="58"/>
      <c r="Z965" s="58"/>
    </row>
    <row r="966" spans="1:26" ht="15.75" customHeight="1" x14ac:dyDescent="0.2">
      <c r="A966" s="58"/>
      <c r="B966" s="2"/>
      <c r="C966" s="3"/>
      <c r="D966" s="4"/>
      <c r="E966" s="58"/>
      <c r="F966" s="58"/>
      <c r="G966" s="58"/>
      <c r="H966" s="58"/>
      <c r="I966" s="58"/>
      <c r="J966" s="58"/>
      <c r="K966" s="58"/>
      <c r="L966" s="58"/>
      <c r="M966" s="58"/>
      <c r="N966" s="58"/>
      <c r="O966" s="58"/>
      <c r="P966" s="58"/>
      <c r="Q966" s="58"/>
      <c r="R966" s="58"/>
      <c r="S966" s="58"/>
      <c r="T966" s="58"/>
      <c r="U966" s="58"/>
      <c r="V966" s="58"/>
      <c r="W966" s="58"/>
      <c r="X966" s="58"/>
      <c r="Y966" s="58"/>
      <c r="Z966" s="58"/>
    </row>
    <row r="967" spans="1:26" ht="15.75" customHeight="1" x14ac:dyDescent="0.2">
      <c r="A967" s="58"/>
      <c r="B967" s="2"/>
      <c r="C967" s="3"/>
      <c r="D967" s="4"/>
      <c r="E967" s="58"/>
      <c r="F967" s="58"/>
      <c r="G967" s="58"/>
      <c r="H967" s="58"/>
      <c r="I967" s="58"/>
      <c r="J967" s="58"/>
      <c r="K967" s="58"/>
      <c r="L967" s="58"/>
      <c r="M967" s="58"/>
      <c r="N967" s="58"/>
      <c r="O967" s="58"/>
      <c r="P967" s="58"/>
      <c r="Q967" s="58"/>
      <c r="R967" s="58"/>
      <c r="S967" s="58"/>
      <c r="T967" s="58"/>
      <c r="U967" s="58"/>
      <c r="V967" s="58"/>
      <c r="W967" s="58"/>
      <c r="X967" s="58"/>
      <c r="Y967" s="58"/>
      <c r="Z967" s="58"/>
    </row>
    <row r="968" spans="1:26" ht="15.75" customHeight="1" x14ac:dyDescent="0.2">
      <c r="A968" s="58"/>
      <c r="B968" s="2"/>
      <c r="C968" s="3"/>
      <c r="D968" s="4"/>
      <c r="E968" s="58"/>
      <c r="F968" s="58"/>
      <c r="G968" s="58"/>
      <c r="H968" s="58"/>
      <c r="I968" s="58"/>
      <c r="J968" s="58"/>
      <c r="K968" s="58"/>
      <c r="L968" s="58"/>
      <c r="M968" s="58"/>
      <c r="N968" s="58"/>
      <c r="O968" s="58"/>
      <c r="P968" s="58"/>
      <c r="Q968" s="58"/>
      <c r="R968" s="58"/>
      <c r="S968" s="58"/>
      <c r="T968" s="58"/>
      <c r="U968" s="58"/>
      <c r="V968" s="58"/>
      <c r="W968" s="58"/>
      <c r="X968" s="58"/>
      <c r="Y968" s="58"/>
      <c r="Z968" s="58"/>
    </row>
    <row r="969" spans="1:26" ht="15.75" customHeight="1" x14ac:dyDescent="0.2">
      <c r="A969" s="58"/>
      <c r="B969" s="2"/>
      <c r="C969" s="3"/>
      <c r="D969" s="4"/>
      <c r="E969" s="58"/>
      <c r="F969" s="58"/>
      <c r="G969" s="58"/>
      <c r="H969" s="58"/>
      <c r="I969" s="58"/>
      <c r="J969" s="58"/>
      <c r="K969" s="58"/>
      <c r="L969" s="58"/>
      <c r="M969" s="58"/>
      <c r="N969" s="58"/>
      <c r="O969" s="58"/>
      <c r="P969" s="58"/>
      <c r="Q969" s="58"/>
      <c r="R969" s="58"/>
      <c r="S969" s="58"/>
      <c r="T969" s="58"/>
      <c r="U969" s="58"/>
      <c r="V969" s="58"/>
      <c r="W969" s="58"/>
      <c r="X969" s="58"/>
      <c r="Y969" s="58"/>
      <c r="Z969" s="58"/>
    </row>
    <row r="970" spans="1:26" ht="15.75" customHeight="1" x14ac:dyDescent="0.2">
      <c r="A970" s="58"/>
      <c r="B970" s="2"/>
      <c r="C970" s="3"/>
      <c r="D970" s="4"/>
      <c r="E970" s="58"/>
      <c r="F970" s="58"/>
      <c r="G970" s="58"/>
      <c r="H970" s="58"/>
      <c r="I970" s="58"/>
      <c r="J970" s="58"/>
      <c r="K970" s="58"/>
      <c r="L970" s="58"/>
      <c r="M970" s="58"/>
      <c r="N970" s="58"/>
      <c r="O970" s="58"/>
      <c r="P970" s="58"/>
      <c r="Q970" s="58"/>
      <c r="R970" s="58"/>
      <c r="S970" s="58"/>
      <c r="T970" s="58"/>
      <c r="U970" s="58"/>
      <c r="V970" s="58"/>
      <c r="W970" s="58"/>
      <c r="X970" s="58"/>
      <c r="Y970" s="58"/>
      <c r="Z970" s="58"/>
    </row>
    <row r="971" spans="1:26" ht="15.75" customHeight="1" x14ac:dyDescent="0.2">
      <c r="A971" s="58"/>
      <c r="B971" s="2"/>
      <c r="C971" s="3"/>
      <c r="D971" s="4"/>
      <c r="E971" s="58"/>
      <c r="F971" s="58"/>
      <c r="G971" s="58"/>
      <c r="H971" s="58"/>
      <c r="I971" s="58"/>
      <c r="J971" s="58"/>
      <c r="K971" s="58"/>
      <c r="L971" s="58"/>
      <c r="M971" s="58"/>
      <c r="N971" s="58"/>
      <c r="O971" s="58"/>
      <c r="P971" s="58"/>
      <c r="Q971" s="58"/>
      <c r="R971" s="58"/>
      <c r="S971" s="58"/>
      <c r="T971" s="58"/>
      <c r="U971" s="58"/>
      <c r="V971" s="58"/>
      <c r="W971" s="58"/>
      <c r="X971" s="58"/>
      <c r="Y971" s="58"/>
      <c r="Z971" s="58"/>
    </row>
    <row r="972" spans="1:26" ht="15.75" customHeight="1" x14ac:dyDescent="0.2">
      <c r="A972" s="58"/>
      <c r="B972" s="2"/>
      <c r="C972" s="3"/>
      <c r="D972" s="4"/>
      <c r="E972" s="58"/>
      <c r="F972" s="58"/>
      <c r="G972" s="58"/>
      <c r="H972" s="58"/>
      <c r="I972" s="58"/>
      <c r="J972" s="58"/>
      <c r="K972" s="58"/>
      <c r="L972" s="58"/>
      <c r="M972" s="58"/>
      <c r="N972" s="58"/>
      <c r="O972" s="58"/>
      <c r="P972" s="58"/>
      <c r="Q972" s="58"/>
      <c r="R972" s="58"/>
      <c r="S972" s="58"/>
      <c r="T972" s="58"/>
      <c r="U972" s="58"/>
      <c r="V972" s="58"/>
      <c r="W972" s="58"/>
      <c r="X972" s="58"/>
      <c r="Y972" s="58"/>
      <c r="Z972" s="58"/>
    </row>
    <row r="973" spans="1:26" ht="15.75" customHeight="1" x14ac:dyDescent="0.2">
      <c r="A973" s="58"/>
      <c r="B973" s="2"/>
      <c r="C973" s="3"/>
      <c r="D973" s="4"/>
      <c r="E973" s="58"/>
      <c r="F973" s="58"/>
      <c r="G973" s="58"/>
      <c r="H973" s="58"/>
      <c r="I973" s="58"/>
      <c r="J973" s="58"/>
      <c r="K973" s="58"/>
      <c r="L973" s="58"/>
      <c r="M973" s="58"/>
      <c r="N973" s="58"/>
      <c r="O973" s="58"/>
      <c r="P973" s="58"/>
      <c r="Q973" s="58"/>
      <c r="R973" s="58"/>
      <c r="S973" s="58"/>
      <c r="T973" s="58"/>
      <c r="U973" s="58"/>
      <c r="V973" s="58"/>
      <c r="W973" s="58"/>
      <c r="X973" s="58"/>
      <c r="Y973" s="58"/>
      <c r="Z973" s="58"/>
    </row>
    <row r="974" spans="1:26" ht="15.75" customHeight="1" x14ac:dyDescent="0.2">
      <c r="A974" s="58"/>
      <c r="B974" s="2"/>
      <c r="C974" s="3"/>
      <c r="D974" s="4"/>
      <c r="E974" s="58"/>
      <c r="F974" s="58"/>
      <c r="G974" s="58"/>
      <c r="H974" s="58"/>
      <c r="I974" s="58"/>
      <c r="J974" s="58"/>
      <c r="K974" s="58"/>
      <c r="L974" s="58"/>
      <c r="M974" s="58"/>
      <c r="N974" s="58"/>
      <c r="O974" s="58"/>
      <c r="P974" s="58"/>
      <c r="Q974" s="58"/>
      <c r="R974" s="58"/>
      <c r="S974" s="58"/>
      <c r="T974" s="58"/>
      <c r="U974" s="58"/>
      <c r="V974" s="58"/>
      <c r="W974" s="58"/>
      <c r="X974" s="58"/>
      <c r="Y974" s="58"/>
      <c r="Z974" s="58"/>
    </row>
    <row r="975" spans="1:26" ht="15.75" customHeight="1" x14ac:dyDescent="0.2">
      <c r="A975" s="58"/>
      <c r="B975" s="2"/>
      <c r="C975" s="3"/>
      <c r="D975" s="4"/>
      <c r="E975" s="58"/>
      <c r="F975" s="58"/>
      <c r="G975" s="58"/>
      <c r="H975" s="58"/>
      <c r="I975" s="58"/>
      <c r="J975" s="58"/>
      <c r="K975" s="58"/>
      <c r="L975" s="58"/>
      <c r="M975" s="58"/>
      <c r="N975" s="58"/>
      <c r="O975" s="58"/>
      <c r="P975" s="58"/>
      <c r="Q975" s="58"/>
      <c r="R975" s="58"/>
      <c r="S975" s="58"/>
      <c r="T975" s="58"/>
      <c r="U975" s="58"/>
      <c r="V975" s="58"/>
      <c r="W975" s="58"/>
      <c r="X975" s="58"/>
      <c r="Y975" s="58"/>
      <c r="Z975" s="58"/>
    </row>
    <row r="976" spans="1:26" ht="15.75" customHeight="1" x14ac:dyDescent="0.2">
      <c r="A976" s="58"/>
      <c r="B976" s="2"/>
      <c r="C976" s="3"/>
      <c r="D976" s="4"/>
      <c r="E976" s="58"/>
      <c r="F976" s="58"/>
      <c r="G976" s="58"/>
      <c r="H976" s="58"/>
      <c r="I976" s="58"/>
      <c r="J976" s="58"/>
      <c r="K976" s="58"/>
      <c r="L976" s="58"/>
      <c r="M976" s="58"/>
      <c r="N976" s="58"/>
      <c r="O976" s="58"/>
      <c r="P976" s="58"/>
      <c r="Q976" s="58"/>
      <c r="R976" s="58"/>
      <c r="S976" s="58"/>
      <c r="T976" s="58"/>
      <c r="U976" s="58"/>
      <c r="V976" s="58"/>
      <c r="W976" s="58"/>
      <c r="X976" s="58"/>
      <c r="Y976" s="58"/>
      <c r="Z976" s="58"/>
    </row>
    <row r="977" spans="1:26" ht="15.75" customHeight="1" x14ac:dyDescent="0.2">
      <c r="A977" s="58"/>
      <c r="B977" s="2"/>
      <c r="C977" s="3"/>
      <c r="D977" s="4"/>
      <c r="E977" s="58"/>
      <c r="F977" s="58"/>
      <c r="G977" s="58"/>
      <c r="H977" s="58"/>
      <c r="I977" s="58"/>
      <c r="J977" s="58"/>
      <c r="K977" s="58"/>
      <c r="L977" s="58"/>
      <c r="M977" s="58"/>
      <c r="N977" s="58"/>
      <c r="O977" s="58"/>
      <c r="P977" s="58"/>
      <c r="Q977" s="58"/>
      <c r="R977" s="58"/>
      <c r="S977" s="58"/>
      <c r="T977" s="58"/>
      <c r="U977" s="58"/>
      <c r="V977" s="58"/>
      <c r="W977" s="58"/>
      <c r="X977" s="58"/>
      <c r="Y977" s="58"/>
      <c r="Z977" s="58"/>
    </row>
    <row r="978" spans="1:26" ht="15.75" customHeight="1" x14ac:dyDescent="0.2">
      <c r="A978" s="58"/>
      <c r="B978" s="2"/>
      <c r="C978" s="3"/>
      <c r="D978" s="4"/>
      <c r="E978" s="58"/>
      <c r="F978" s="58"/>
      <c r="G978" s="58"/>
      <c r="H978" s="58"/>
      <c r="I978" s="58"/>
      <c r="J978" s="58"/>
      <c r="K978" s="58"/>
      <c r="L978" s="58"/>
      <c r="M978" s="58"/>
      <c r="N978" s="58"/>
      <c r="O978" s="58"/>
      <c r="P978" s="58"/>
      <c r="Q978" s="58"/>
      <c r="R978" s="58"/>
      <c r="S978" s="58"/>
      <c r="T978" s="58"/>
      <c r="U978" s="58"/>
      <c r="V978" s="58"/>
      <c r="W978" s="58"/>
      <c r="X978" s="58"/>
      <c r="Y978" s="58"/>
      <c r="Z978" s="58"/>
    </row>
    <row r="979" spans="1:26" ht="15.75" customHeight="1" x14ac:dyDescent="0.2">
      <c r="A979" s="58"/>
      <c r="B979" s="2"/>
      <c r="C979" s="3"/>
      <c r="D979" s="4"/>
      <c r="E979" s="58"/>
      <c r="F979" s="58"/>
      <c r="G979" s="58"/>
      <c r="H979" s="58"/>
      <c r="I979" s="58"/>
      <c r="J979" s="58"/>
      <c r="K979" s="58"/>
      <c r="L979" s="58"/>
      <c r="M979" s="58"/>
      <c r="N979" s="58"/>
      <c r="O979" s="58"/>
      <c r="P979" s="58"/>
      <c r="Q979" s="58"/>
      <c r="R979" s="58"/>
      <c r="S979" s="58"/>
      <c r="T979" s="58"/>
      <c r="U979" s="58"/>
      <c r="V979" s="58"/>
      <c r="W979" s="58"/>
      <c r="X979" s="58"/>
      <c r="Y979" s="58"/>
      <c r="Z979" s="58"/>
    </row>
    <row r="980" spans="1:26" ht="15.75" customHeight="1" x14ac:dyDescent="0.2">
      <c r="A980" s="58"/>
      <c r="B980" s="2"/>
      <c r="C980" s="3"/>
      <c r="D980" s="4"/>
      <c r="E980" s="58"/>
      <c r="F980" s="58"/>
      <c r="G980" s="58"/>
      <c r="H980" s="58"/>
      <c r="I980" s="58"/>
      <c r="J980" s="58"/>
      <c r="K980" s="58"/>
      <c r="L980" s="58"/>
      <c r="M980" s="58"/>
      <c r="N980" s="58"/>
      <c r="O980" s="58"/>
      <c r="P980" s="58"/>
      <c r="Q980" s="58"/>
      <c r="R980" s="58"/>
      <c r="S980" s="58"/>
      <c r="T980" s="58"/>
      <c r="U980" s="58"/>
      <c r="V980" s="58"/>
      <c r="W980" s="58"/>
      <c r="X980" s="58"/>
      <c r="Y980" s="58"/>
      <c r="Z980" s="58"/>
    </row>
    <row r="981" spans="1:26" ht="15.75" customHeight="1" x14ac:dyDescent="0.2">
      <c r="A981" s="58"/>
      <c r="B981" s="2"/>
      <c r="C981" s="3"/>
      <c r="D981" s="4"/>
      <c r="E981" s="58"/>
      <c r="F981" s="58"/>
      <c r="G981" s="58"/>
      <c r="H981" s="58"/>
      <c r="I981" s="58"/>
      <c r="J981" s="58"/>
      <c r="K981" s="58"/>
      <c r="L981" s="58"/>
      <c r="M981" s="58"/>
      <c r="N981" s="58"/>
      <c r="O981" s="58"/>
      <c r="P981" s="58"/>
      <c r="Q981" s="58"/>
      <c r="R981" s="58"/>
      <c r="S981" s="58"/>
      <c r="T981" s="58"/>
      <c r="U981" s="58"/>
      <c r="V981" s="58"/>
      <c r="W981" s="58"/>
      <c r="X981" s="58"/>
      <c r="Y981" s="58"/>
      <c r="Z981" s="58"/>
    </row>
    <row r="982" spans="1:26" ht="15.75" customHeight="1" x14ac:dyDescent="0.2">
      <c r="A982" s="58"/>
      <c r="B982" s="2"/>
      <c r="C982" s="3"/>
      <c r="D982" s="4"/>
      <c r="E982" s="58"/>
      <c r="F982" s="58"/>
      <c r="G982" s="58"/>
      <c r="H982" s="58"/>
      <c r="I982" s="58"/>
      <c r="J982" s="58"/>
      <c r="K982" s="58"/>
      <c r="L982" s="58"/>
      <c r="M982" s="58"/>
      <c r="N982" s="58"/>
      <c r="O982" s="58"/>
      <c r="P982" s="58"/>
      <c r="Q982" s="58"/>
      <c r="R982" s="58"/>
      <c r="S982" s="58"/>
      <c r="T982" s="58"/>
      <c r="U982" s="58"/>
      <c r="V982" s="58"/>
      <c r="W982" s="58"/>
      <c r="X982" s="58"/>
      <c r="Y982" s="58"/>
      <c r="Z982" s="58"/>
    </row>
    <row r="983" spans="1:26" ht="15.75" customHeight="1" x14ac:dyDescent="0.2">
      <c r="A983" s="58"/>
      <c r="B983" s="2"/>
      <c r="C983" s="3"/>
      <c r="D983" s="4"/>
      <c r="E983" s="58"/>
      <c r="F983" s="58"/>
      <c r="G983" s="58"/>
      <c r="H983" s="58"/>
      <c r="I983" s="58"/>
      <c r="J983" s="58"/>
      <c r="K983" s="58"/>
      <c r="L983" s="58"/>
      <c r="M983" s="58"/>
      <c r="N983" s="58"/>
      <c r="O983" s="58"/>
      <c r="P983" s="58"/>
      <c r="Q983" s="58"/>
      <c r="R983" s="58"/>
      <c r="S983" s="58"/>
      <c r="T983" s="58"/>
      <c r="U983" s="58"/>
      <c r="V983" s="58"/>
      <c r="W983" s="58"/>
      <c r="X983" s="58"/>
      <c r="Y983" s="58"/>
      <c r="Z983" s="58"/>
    </row>
    <row r="984" spans="1:26" ht="15.75" customHeight="1" x14ac:dyDescent="0.2">
      <c r="A984" s="58"/>
      <c r="B984" s="2"/>
      <c r="C984" s="3"/>
      <c r="D984" s="4"/>
      <c r="E984" s="58"/>
      <c r="F984" s="58"/>
      <c r="G984" s="58"/>
      <c r="H984" s="58"/>
      <c r="I984" s="58"/>
      <c r="J984" s="58"/>
      <c r="K984" s="58"/>
      <c r="L984" s="58"/>
      <c r="M984" s="58"/>
      <c r="N984" s="58"/>
      <c r="O984" s="58"/>
      <c r="P984" s="58"/>
      <c r="Q984" s="58"/>
      <c r="R984" s="58"/>
      <c r="S984" s="58"/>
      <c r="T984" s="58"/>
      <c r="U984" s="58"/>
      <c r="V984" s="58"/>
      <c r="W984" s="58"/>
      <c r="X984" s="58"/>
      <c r="Y984" s="58"/>
      <c r="Z984" s="58"/>
    </row>
    <row r="985" spans="1:26" ht="15.75" customHeight="1" x14ac:dyDescent="0.2">
      <c r="A985" s="58"/>
      <c r="B985" s="2"/>
      <c r="C985" s="3"/>
      <c r="D985" s="4"/>
      <c r="E985" s="58"/>
      <c r="F985" s="58"/>
      <c r="G985" s="58"/>
      <c r="H985" s="58"/>
      <c r="I985" s="58"/>
      <c r="J985" s="58"/>
      <c r="K985" s="58"/>
      <c r="L985" s="58"/>
      <c r="M985" s="58"/>
      <c r="N985" s="58"/>
      <c r="O985" s="58"/>
      <c r="P985" s="58"/>
      <c r="Q985" s="58"/>
      <c r="R985" s="58"/>
      <c r="S985" s="58"/>
      <c r="T985" s="58"/>
      <c r="U985" s="58"/>
      <c r="V985" s="58"/>
      <c r="W985" s="58"/>
      <c r="X985" s="58"/>
      <c r="Y985" s="58"/>
      <c r="Z985" s="58"/>
    </row>
    <row r="986" spans="1:26" ht="15.75" customHeight="1" x14ac:dyDescent="0.2">
      <c r="A986" s="58"/>
      <c r="B986" s="2"/>
      <c r="C986" s="3"/>
      <c r="D986" s="4"/>
      <c r="E986" s="58"/>
      <c r="F986" s="58"/>
      <c r="G986" s="58"/>
      <c r="H986" s="58"/>
      <c r="I986" s="58"/>
      <c r="J986" s="58"/>
      <c r="K986" s="58"/>
      <c r="L986" s="58"/>
      <c r="M986" s="58"/>
      <c r="N986" s="58"/>
      <c r="O986" s="58"/>
      <c r="P986" s="58"/>
      <c r="Q986" s="58"/>
      <c r="R986" s="58"/>
      <c r="S986" s="58"/>
      <c r="T986" s="58"/>
      <c r="U986" s="58"/>
      <c r="V986" s="58"/>
      <c r="W986" s="58"/>
      <c r="X986" s="58"/>
      <c r="Y986" s="58"/>
      <c r="Z986" s="58"/>
    </row>
    <row r="987" spans="1:26" ht="15.75" customHeight="1" x14ac:dyDescent="0.2">
      <c r="A987" s="58"/>
      <c r="B987" s="2"/>
      <c r="C987" s="3"/>
      <c r="D987" s="4"/>
      <c r="E987" s="58"/>
      <c r="F987" s="58"/>
      <c r="G987" s="58"/>
      <c r="H987" s="58"/>
      <c r="I987" s="58"/>
      <c r="J987" s="58"/>
      <c r="K987" s="58"/>
      <c r="L987" s="58"/>
      <c r="M987" s="58"/>
      <c r="N987" s="58"/>
      <c r="O987" s="58"/>
      <c r="P987" s="58"/>
      <c r="Q987" s="58"/>
      <c r="R987" s="58"/>
      <c r="S987" s="58"/>
      <c r="T987" s="58"/>
      <c r="U987" s="58"/>
      <c r="V987" s="58"/>
      <c r="W987" s="58"/>
      <c r="X987" s="58"/>
      <c r="Y987" s="58"/>
      <c r="Z987" s="58"/>
    </row>
    <row r="988" spans="1:26" ht="15.75" customHeight="1" x14ac:dyDescent="0.2">
      <c r="A988" s="58"/>
      <c r="B988" s="2"/>
      <c r="C988" s="3"/>
      <c r="D988" s="4"/>
      <c r="E988" s="58"/>
      <c r="F988" s="58"/>
      <c r="G988" s="58"/>
      <c r="H988" s="58"/>
      <c r="I988" s="58"/>
      <c r="J988" s="58"/>
      <c r="K988" s="58"/>
      <c r="L988" s="58"/>
      <c r="M988" s="58"/>
      <c r="N988" s="58"/>
      <c r="O988" s="58"/>
      <c r="P988" s="58"/>
      <c r="Q988" s="58"/>
      <c r="R988" s="58"/>
      <c r="S988" s="58"/>
      <c r="T988" s="58"/>
      <c r="U988" s="58"/>
      <c r="V988" s="58"/>
      <c r="W988" s="58"/>
      <c r="X988" s="58"/>
      <c r="Y988" s="58"/>
      <c r="Z988" s="58"/>
    </row>
    <row r="989" spans="1:26" ht="15.75" customHeight="1" x14ac:dyDescent="0.2">
      <c r="A989" s="58"/>
      <c r="B989" s="2"/>
      <c r="C989" s="3"/>
      <c r="D989" s="4"/>
      <c r="E989" s="58"/>
      <c r="F989" s="58"/>
      <c r="G989" s="58"/>
      <c r="H989" s="58"/>
      <c r="I989" s="58"/>
      <c r="J989" s="58"/>
      <c r="K989" s="58"/>
      <c r="L989" s="58"/>
      <c r="M989" s="58"/>
      <c r="N989" s="58"/>
      <c r="O989" s="58"/>
      <c r="P989" s="58"/>
      <c r="Q989" s="58"/>
      <c r="R989" s="58"/>
      <c r="S989" s="58"/>
      <c r="T989" s="58"/>
      <c r="U989" s="58"/>
      <c r="V989" s="58"/>
      <c r="W989" s="58"/>
      <c r="X989" s="58"/>
      <c r="Y989" s="58"/>
      <c r="Z989" s="58"/>
    </row>
    <row r="990" spans="1:26" ht="15.75" customHeight="1" x14ac:dyDescent="0.2">
      <c r="A990" s="58"/>
      <c r="B990" s="2"/>
      <c r="C990" s="3"/>
      <c r="D990" s="4"/>
      <c r="E990" s="58"/>
      <c r="F990" s="58"/>
      <c r="G990" s="58"/>
      <c r="H990" s="58"/>
      <c r="I990" s="58"/>
      <c r="J990" s="58"/>
      <c r="K990" s="58"/>
      <c r="L990" s="58"/>
      <c r="M990" s="58"/>
      <c r="N990" s="58"/>
      <c r="O990" s="58"/>
      <c r="P990" s="58"/>
      <c r="Q990" s="58"/>
      <c r="R990" s="58"/>
      <c r="S990" s="58"/>
      <c r="T990" s="58"/>
      <c r="U990" s="58"/>
      <c r="V990" s="58"/>
      <c r="W990" s="58"/>
      <c r="X990" s="58"/>
      <c r="Y990" s="58"/>
      <c r="Z990" s="58"/>
    </row>
    <row r="991" spans="1:26" ht="15.75" customHeight="1" x14ac:dyDescent="0.2">
      <c r="A991" s="58"/>
      <c r="B991" s="2"/>
      <c r="C991" s="3"/>
      <c r="D991" s="4"/>
      <c r="E991" s="58"/>
      <c r="F991" s="58"/>
      <c r="G991" s="58"/>
      <c r="H991" s="58"/>
      <c r="I991" s="58"/>
      <c r="J991" s="58"/>
      <c r="K991" s="58"/>
      <c r="L991" s="58"/>
      <c r="M991" s="58"/>
      <c r="N991" s="58"/>
      <c r="O991" s="58"/>
      <c r="P991" s="58"/>
      <c r="Q991" s="58"/>
      <c r="R991" s="58"/>
      <c r="S991" s="58"/>
      <c r="T991" s="58"/>
      <c r="U991" s="58"/>
      <c r="V991" s="58"/>
      <c r="W991" s="58"/>
      <c r="X991" s="58"/>
      <c r="Y991" s="58"/>
      <c r="Z991" s="58"/>
    </row>
    <row r="992" spans="1:26" ht="15.75" customHeight="1" x14ac:dyDescent="0.2">
      <c r="A992" s="58"/>
      <c r="B992" s="2"/>
      <c r="C992" s="3"/>
      <c r="D992" s="4"/>
      <c r="E992" s="58"/>
      <c r="F992" s="58"/>
      <c r="G992" s="58"/>
      <c r="H992" s="58"/>
      <c r="I992" s="58"/>
      <c r="J992" s="58"/>
      <c r="K992" s="58"/>
      <c r="L992" s="58"/>
      <c r="M992" s="58"/>
      <c r="N992" s="58"/>
      <c r="O992" s="58"/>
      <c r="P992" s="58"/>
      <c r="Q992" s="58"/>
      <c r="R992" s="58"/>
      <c r="S992" s="58"/>
      <c r="T992" s="58"/>
      <c r="U992" s="58"/>
      <c r="V992" s="58"/>
      <c r="W992" s="58"/>
      <c r="X992" s="58"/>
      <c r="Y992" s="58"/>
      <c r="Z992" s="58"/>
    </row>
    <row r="993" spans="1:26" ht="15.75" customHeight="1" x14ac:dyDescent="0.2">
      <c r="A993" s="58"/>
      <c r="B993" s="2"/>
      <c r="C993" s="3"/>
      <c r="D993" s="4"/>
      <c r="E993" s="58"/>
      <c r="F993" s="58"/>
      <c r="G993" s="58"/>
      <c r="H993" s="58"/>
      <c r="I993" s="58"/>
      <c r="J993" s="58"/>
      <c r="K993" s="58"/>
      <c r="L993" s="58"/>
      <c r="M993" s="58"/>
      <c r="N993" s="58"/>
      <c r="O993" s="58"/>
      <c r="P993" s="58"/>
      <c r="Q993" s="58"/>
      <c r="R993" s="58"/>
      <c r="S993" s="58"/>
      <c r="T993" s="58"/>
      <c r="U993" s="58"/>
      <c r="V993" s="58"/>
      <c r="W993" s="58"/>
      <c r="X993" s="58"/>
      <c r="Y993" s="58"/>
      <c r="Z993" s="58"/>
    </row>
    <row r="994" spans="1:26" ht="15.75" customHeight="1" x14ac:dyDescent="0.2">
      <c r="A994" s="58"/>
      <c r="B994" s="2"/>
      <c r="C994" s="3"/>
      <c r="D994" s="4"/>
      <c r="E994" s="58"/>
      <c r="F994" s="58"/>
      <c r="G994" s="58"/>
      <c r="H994" s="58"/>
      <c r="I994" s="58"/>
      <c r="J994" s="58"/>
      <c r="K994" s="58"/>
      <c r="L994" s="58"/>
      <c r="M994" s="58"/>
      <c r="N994" s="58"/>
      <c r="O994" s="58"/>
      <c r="P994" s="58"/>
      <c r="Q994" s="58"/>
      <c r="R994" s="58"/>
      <c r="S994" s="58"/>
      <c r="T994" s="58"/>
      <c r="U994" s="58"/>
      <c r="V994" s="58"/>
      <c r="W994" s="58"/>
      <c r="X994" s="58"/>
      <c r="Y994" s="58"/>
      <c r="Z994" s="58"/>
    </row>
    <row r="995" spans="1:26" ht="15.75" customHeight="1" x14ac:dyDescent="0.2">
      <c r="A995" s="58"/>
      <c r="B995" s="2"/>
      <c r="C995" s="3"/>
      <c r="D995" s="4"/>
      <c r="E995" s="58"/>
      <c r="F995" s="58"/>
      <c r="G995" s="58"/>
      <c r="H995" s="58"/>
      <c r="I995" s="58"/>
      <c r="J995" s="58"/>
      <c r="K995" s="58"/>
      <c r="L995" s="58"/>
      <c r="M995" s="58"/>
      <c r="N995" s="58"/>
      <c r="O995" s="58"/>
      <c r="P995" s="58"/>
      <c r="Q995" s="58"/>
      <c r="R995" s="58"/>
      <c r="S995" s="58"/>
      <c r="T995" s="58"/>
      <c r="U995" s="58"/>
      <c r="V995" s="58"/>
      <c r="W995" s="58"/>
      <c r="X995" s="58"/>
      <c r="Y995" s="58"/>
      <c r="Z995" s="58"/>
    </row>
    <row r="996" spans="1:26" ht="15.75" customHeight="1" x14ac:dyDescent="0.2">
      <c r="A996" s="58"/>
      <c r="B996" s="2"/>
      <c r="C996" s="3"/>
      <c r="D996" s="4"/>
      <c r="E996" s="58"/>
      <c r="F996" s="58"/>
      <c r="G996" s="58"/>
      <c r="H996" s="58"/>
      <c r="I996" s="58"/>
      <c r="J996" s="58"/>
      <c r="K996" s="58"/>
      <c r="L996" s="58"/>
      <c r="M996" s="58"/>
      <c r="N996" s="58"/>
      <c r="O996" s="58"/>
      <c r="P996" s="58"/>
      <c r="Q996" s="58"/>
      <c r="R996" s="58"/>
      <c r="S996" s="58"/>
      <c r="T996" s="58"/>
      <c r="U996" s="58"/>
      <c r="V996" s="58"/>
      <c r="W996" s="58"/>
      <c r="X996" s="58"/>
      <c r="Y996" s="58"/>
      <c r="Z996" s="58"/>
    </row>
    <row r="997" spans="1:26" ht="15.75" customHeight="1" x14ac:dyDescent="0.2">
      <c r="A997" s="58"/>
      <c r="B997" s="2"/>
      <c r="C997" s="3"/>
      <c r="D997" s="4"/>
      <c r="E997" s="58"/>
      <c r="F997" s="58"/>
      <c r="G997" s="58"/>
      <c r="H997" s="58"/>
      <c r="I997" s="58"/>
      <c r="J997" s="58"/>
      <c r="K997" s="58"/>
      <c r="L997" s="58"/>
      <c r="M997" s="58"/>
      <c r="N997" s="58"/>
      <c r="O997" s="58"/>
      <c r="P997" s="58"/>
      <c r="Q997" s="58"/>
      <c r="R997" s="58"/>
      <c r="S997" s="58"/>
      <c r="T997" s="58"/>
      <c r="U997" s="58"/>
      <c r="V997" s="58"/>
      <c r="W997" s="58"/>
      <c r="X997" s="58"/>
      <c r="Y997" s="58"/>
      <c r="Z997" s="58"/>
    </row>
    <row r="998" spans="1:26" ht="15.75" customHeight="1" x14ac:dyDescent="0.2">
      <c r="A998" s="58"/>
      <c r="B998" s="2"/>
      <c r="C998" s="3"/>
      <c r="D998" s="4"/>
      <c r="E998" s="58"/>
      <c r="F998" s="58"/>
      <c r="G998" s="58"/>
      <c r="H998" s="58"/>
      <c r="I998" s="58"/>
      <c r="J998" s="58"/>
      <c r="K998" s="58"/>
      <c r="L998" s="58"/>
      <c r="M998" s="58"/>
      <c r="N998" s="58"/>
      <c r="O998" s="58"/>
      <c r="P998" s="58"/>
      <c r="Q998" s="58"/>
      <c r="R998" s="58"/>
      <c r="S998" s="58"/>
      <c r="T998" s="58"/>
      <c r="U998" s="58"/>
      <c r="V998" s="58"/>
      <c r="W998" s="58"/>
      <c r="X998" s="58"/>
      <c r="Y998" s="58"/>
      <c r="Z998" s="58"/>
    </row>
    <row r="999" spans="1:26" ht="15.75" customHeight="1" x14ac:dyDescent="0.2">
      <c r="A999" s="58"/>
      <c r="B999" s="2"/>
      <c r="C999" s="3"/>
      <c r="D999" s="4"/>
      <c r="E999" s="58"/>
      <c r="F999" s="58"/>
      <c r="G999" s="58"/>
      <c r="H999" s="58"/>
      <c r="I999" s="58"/>
      <c r="J999" s="58"/>
      <c r="K999" s="58"/>
      <c r="L999" s="58"/>
      <c r="M999" s="58"/>
      <c r="N999" s="58"/>
      <c r="O999" s="58"/>
      <c r="P999" s="58"/>
      <c r="Q999" s="58"/>
      <c r="R999" s="58"/>
      <c r="S999" s="58"/>
      <c r="T999" s="58"/>
      <c r="U999" s="58"/>
      <c r="V999" s="58"/>
      <c r="W999" s="58"/>
      <c r="X999" s="58"/>
      <c r="Y999" s="58"/>
      <c r="Z999" s="58"/>
    </row>
    <row r="1000" spans="1:26" ht="15.75" customHeight="1" x14ac:dyDescent="0.2">
      <c r="A1000" s="58"/>
      <c r="B1000" s="2"/>
      <c r="C1000" s="3"/>
      <c r="D1000" s="4"/>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row>
  </sheetData>
  <hyperlinks>
    <hyperlink ref="A3" r:id="rId1" xr:uid="{00000000-0004-0000-0B00-000000000000}"/>
    <hyperlink ref="A4" r:id="rId2" xr:uid="{00000000-0004-0000-0B00-000001000000}"/>
  </hyperlink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outlinePr summaryBelow="0" summaryRight="0"/>
  </sheetPr>
  <dimension ref="A1:Z1000"/>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9.19921875" defaultRowHeight="15" customHeight="1" x14ac:dyDescent="0.2"/>
  <cols>
    <col min="1" max="1" width="8.796875" customWidth="1"/>
    <col min="2" max="2" width="35.69921875" customWidth="1"/>
    <col min="3" max="3" width="6.19921875" customWidth="1"/>
    <col min="4" max="4" width="5.8984375" customWidth="1"/>
    <col min="5" max="5" width="6.69921875" customWidth="1"/>
    <col min="6" max="6" width="7.19921875" customWidth="1"/>
    <col min="7" max="7" width="7.296875" customWidth="1"/>
    <col min="8" max="9" width="7.5" customWidth="1"/>
    <col min="10" max="10" width="6.8984375" customWidth="1"/>
    <col min="11" max="11" width="15.296875" customWidth="1"/>
    <col min="12" max="12" width="12.69921875" customWidth="1"/>
    <col min="13" max="13" width="8.796875" customWidth="1"/>
    <col min="14" max="20" width="18.19921875" customWidth="1"/>
    <col min="21" max="22" width="8.796875" customWidth="1"/>
    <col min="23" max="23" width="10.8984375" customWidth="1"/>
    <col min="24" max="24" width="11.19921875" customWidth="1"/>
    <col min="25" max="26" width="8.796875" customWidth="1"/>
  </cols>
  <sheetData>
    <row r="1" spans="1:26" ht="15.75" hidden="1" customHeight="1" x14ac:dyDescent="0.2">
      <c r="A1" s="268" t="s">
        <v>670</v>
      </c>
      <c r="B1" s="269"/>
      <c r="C1" s="269"/>
      <c r="D1" s="269"/>
      <c r="E1" s="269"/>
      <c r="F1" s="269"/>
      <c r="G1" s="269"/>
      <c r="H1" s="269"/>
      <c r="I1" s="269"/>
      <c r="J1" s="269"/>
      <c r="K1" s="269"/>
      <c r="L1" s="269"/>
      <c r="M1" s="269"/>
      <c r="N1" s="269"/>
      <c r="O1" s="269"/>
      <c r="P1" s="269"/>
      <c r="Q1" s="269"/>
      <c r="R1" s="269"/>
      <c r="S1" s="269"/>
      <c r="T1" s="269"/>
      <c r="U1" s="269"/>
      <c r="V1" s="269"/>
      <c r="W1" s="269"/>
      <c r="X1" s="269"/>
      <c r="Y1" s="269"/>
      <c r="Z1" s="269"/>
    </row>
    <row r="2" spans="1:26" ht="15.75" customHeight="1" x14ac:dyDescent="0.2">
      <c r="A2" s="270" t="s">
        <v>671</v>
      </c>
      <c r="B2" s="270" t="s">
        <v>620</v>
      </c>
      <c r="C2" s="271" t="s">
        <v>672</v>
      </c>
      <c r="D2" s="271" t="s">
        <v>673</v>
      </c>
      <c r="E2" s="271" t="s">
        <v>674</v>
      </c>
      <c r="F2" s="271" t="s">
        <v>675</v>
      </c>
      <c r="G2" s="271" t="s">
        <v>676</v>
      </c>
      <c r="H2" s="271" t="s">
        <v>677</v>
      </c>
      <c r="I2" s="271" t="s">
        <v>678</v>
      </c>
      <c r="J2" s="271" t="s">
        <v>679</v>
      </c>
      <c r="K2" s="272" t="s">
        <v>680</v>
      </c>
      <c r="L2" s="271" t="s">
        <v>681</v>
      </c>
      <c r="M2" s="273" t="s">
        <v>682</v>
      </c>
      <c r="N2" s="271" t="s">
        <v>683</v>
      </c>
      <c r="O2" s="271" t="s">
        <v>684</v>
      </c>
      <c r="P2" s="271" t="s">
        <v>685</v>
      </c>
      <c r="Q2" s="271" t="s">
        <v>686</v>
      </c>
      <c r="R2" s="271" t="s">
        <v>687</v>
      </c>
      <c r="S2" s="274" t="s">
        <v>688</v>
      </c>
      <c r="T2" s="274" t="s">
        <v>689</v>
      </c>
      <c r="U2" s="275" t="s">
        <v>622</v>
      </c>
      <c r="V2" s="275" t="s">
        <v>690</v>
      </c>
      <c r="W2" s="275" t="s">
        <v>624</v>
      </c>
      <c r="X2" s="275" t="s">
        <v>691</v>
      </c>
      <c r="Y2" s="269"/>
      <c r="Z2" s="269"/>
    </row>
    <row r="3" spans="1:26" ht="15.75" customHeight="1" x14ac:dyDescent="0.2">
      <c r="A3" s="276" t="s">
        <v>4</v>
      </c>
      <c r="B3" s="276" t="s">
        <v>692</v>
      </c>
      <c r="C3" s="276">
        <v>1</v>
      </c>
      <c r="D3" s="276">
        <v>1</v>
      </c>
      <c r="E3" s="276">
        <v>1</v>
      </c>
      <c r="F3" s="276">
        <v>1</v>
      </c>
      <c r="G3" s="276">
        <v>1</v>
      </c>
      <c r="H3" s="276">
        <v>1</v>
      </c>
      <c r="I3" s="276">
        <v>1</v>
      </c>
      <c r="J3" s="276">
        <v>1</v>
      </c>
      <c r="K3" s="276" t="s">
        <v>693</v>
      </c>
      <c r="L3" s="276" t="s">
        <v>694</v>
      </c>
      <c r="M3" s="276">
        <v>0</v>
      </c>
      <c r="N3" s="276" t="s">
        <v>695</v>
      </c>
      <c r="O3" s="276" t="s">
        <v>695</v>
      </c>
      <c r="P3" s="276" t="s">
        <v>695</v>
      </c>
      <c r="Q3" s="276" t="s">
        <v>695</v>
      </c>
      <c r="R3" s="276"/>
      <c r="S3" s="276" t="s">
        <v>695</v>
      </c>
      <c r="T3" s="276" t="s">
        <v>695</v>
      </c>
      <c r="U3" s="276" t="s">
        <v>696</v>
      </c>
      <c r="V3" s="276" t="s">
        <v>695</v>
      </c>
      <c r="W3" s="276" t="s">
        <v>695</v>
      </c>
      <c r="X3" s="276"/>
      <c r="Y3" s="269"/>
      <c r="Z3" s="269"/>
    </row>
    <row r="4" spans="1:26" ht="15.75" customHeight="1" x14ac:dyDescent="0.2">
      <c r="A4" s="276" t="s">
        <v>6</v>
      </c>
      <c r="B4" s="276" t="s">
        <v>697</v>
      </c>
      <c r="C4" s="276">
        <v>1</v>
      </c>
      <c r="D4" s="276">
        <v>1</v>
      </c>
      <c r="E4" s="276">
        <v>1</v>
      </c>
      <c r="F4" s="276">
        <v>1</v>
      </c>
      <c r="G4" s="276">
        <v>1</v>
      </c>
      <c r="H4" s="276">
        <v>1</v>
      </c>
      <c r="I4" s="276">
        <v>1</v>
      </c>
      <c r="J4" s="276">
        <v>1</v>
      </c>
      <c r="K4" s="276" t="s">
        <v>693</v>
      </c>
      <c r="L4" s="276" t="s">
        <v>694</v>
      </c>
      <c r="M4" s="276" t="s">
        <v>698</v>
      </c>
      <c r="N4" s="276" t="s">
        <v>695</v>
      </c>
      <c r="O4" s="276" t="s">
        <v>695</v>
      </c>
      <c r="P4" s="276" t="s">
        <v>695</v>
      </c>
      <c r="Q4" s="276" t="s">
        <v>695</v>
      </c>
      <c r="R4" s="276"/>
      <c r="S4" s="276" t="s">
        <v>695</v>
      </c>
      <c r="T4" s="276" t="s">
        <v>695</v>
      </c>
      <c r="U4" s="276" t="s">
        <v>696</v>
      </c>
      <c r="V4" s="276" t="s">
        <v>695</v>
      </c>
      <c r="W4" s="276" t="s">
        <v>695</v>
      </c>
      <c r="X4" s="276"/>
      <c r="Y4" s="269"/>
      <c r="Z4" s="269"/>
    </row>
    <row r="5" spans="1:26" ht="15.75" customHeight="1" x14ac:dyDescent="0.2">
      <c r="A5" s="276" t="s">
        <v>8</v>
      </c>
      <c r="B5" s="276" t="s">
        <v>699</v>
      </c>
      <c r="C5" s="276">
        <v>1</v>
      </c>
      <c r="D5" s="276">
        <v>1</v>
      </c>
      <c r="E5" s="276">
        <v>1</v>
      </c>
      <c r="F5" s="276">
        <v>1</v>
      </c>
      <c r="G5" s="276">
        <v>1</v>
      </c>
      <c r="H5" s="276">
        <v>1</v>
      </c>
      <c r="I5" s="276">
        <v>1</v>
      </c>
      <c r="J5" s="276">
        <v>1</v>
      </c>
      <c r="K5" s="276" t="s">
        <v>693</v>
      </c>
      <c r="L5" s="276" t="s">
        <v>694</v>
      </c>
      <c r="M5" s="276" t="s">
        <v>698</v>
      </c>
      <c r="N5" s="276" t="s">
        <v>695</v>
      </c>
      <c r="O5" s="276" t="s">
        <v>695</v>
      </c>
      <c r="P5" s="276" t="s">
        <v>695</v>
      </c>
      <c r="Q5" s="276" t="s">
        <v>695</v>
      </c>
      <c r="R5" s="276"/>
      <c r="S5" s="276" t="s">
        <v>695</v>
      </c>
      <c r="T5" s="276" t="s">
        <v>695</v>
      </c>
      <c r="U5" s="276" t="s">
        <v>696</v>
      </c>
      <c r="V5" s="276" t="s">
        <v>695</v>
      </c>
      <c r="W5" s="276" t="s">
        <v>695</v>
      </c>
      <c r="X5" s="276"/>
      <c r="Y5" s="269"/>
      <c r="Z5" s="269"/>
    </row>
    <row r="6" spans="1:26" ht="15.75" customHeight="1" x14ac:dyDescent="0.2">
      <c r="A6" s="276" t="s">
        <v>10</v>
      </c>
      <c r="B6" s="276" t="s">
        <v>700</v>
      </c>
      <c r="C6" s="276">
        <v>1</v>
      </c>
      <c r="D6" s="276">
        <v>1</v>
      </c>
      <c r="E6" s="276">
        <v>0</v>
      </c>
      <c r="F6" s="276">
        <v>0</v>
      </c>
      <c r="G6" s="276">
        <v>0</v>
      </c>
      <c r="H6" s="276">
        <v>0</v>
      </c>
      <c r="I6" s="276">
        <v>0</v>
      </c>
      <c r="J6" s="276">
        <v>0</v>
      </c>
      <c r="K6" s="276" t="s">
        <v>693</v>
      </c>
      <c r="L6" s="276" t="s">
        <v>694</v>
      </c>
      <c r="M6" s="276" t="s">
        <v>698</v>
      </c>
      <c r="N6" s="276" t="s">
        <v>695</v>
      </c>
      <c r="O6" s="276" t="s">
        <v>695</v>
      </c>
      <c r="P6" s="276" t="s">
        <v>695</v>
      </c>
      <c r="Q6" s="276" t="s">
        <v>695</v>
      </c>
      <c r="R6" s="276"/>
      <c r="S6" s="276" t="s">
        <v>695</v>
      </c>
      <c r="T6" s="276" t="s">
        <v>695</v>
      </c>
      <c r="U6" s="276" t="s">
        <v>696</v>
      </c>
      <c r="V6" s="276" t="s">
        <v>695</v>
      </c>
      <c r="W6" s="276" t="s">
        <v>695</v>
      </c>
      <c r="X6" s="276"/>
      <c r="Y6" s="269"/>
      <c r="Z6" s="269"/>
    </row>
    <row r="7" spans="1:26" ht="15.75" customHeight="1" x14ac:dyDescent="0.2">
      <c r="A7" s="276" t="s">
        <v>12</v>
      </c>
      <c r="B7" s="276" t="s">
        <v>701</v>
      </c>
      <c r="C7" s="276">
        <v>1</v>
      </c>
      <c r="D7" s="276">
        <v>1</v>
      </c>
      <c r="E7" s="276">
        <v>0</v>
      </c>
      <c r="F7" s="276">
        <v>0</v>
      </c>
      <c r="G7" s="276">
        <v>0</v>
      </c>
      <c r="H7" s="276">
        <v>0</v>
      </c>
      <c r="I7" s="276">
        <v>0</v>
      </c>
      <c r="J7" s="276">
        <v>0</v>
      </c>
      <c r="K7" s="276" t="s">
        <v>693</v>
      </c>
      <c r="L7" s="276" t="s">
        <v>694</v>
      </c>
      <c r="M7" s="276" t="s">
        <v>698</v>
      </c>
      <c r="N7" s="276" t="s">
        <v>695</v>
      </c>
      <c r="O7" s="276" t="s">
        <v>695</v>
      </c>
      <c r="P7" s="276" t="s">
        <v>695</v>
      </c>
      <c r="Q7" s="276" t="s">
        <v>695</v>
      </c>
      <c r="R7" s="276"/>
      <c r="S7" s="276" t="s">
        <v>695</v>
      </c>
      <c r="T7" s="276" t="s">
        <v>695</v>
      </c>
      <c r="U7" s="276" t="s">
        <v>696</v>
      </c>
      <c r="V7" s="276" t="s">
        <v>695</v>
      </c>
      <c r="W7" s="276" t="s">
        <v>695</v>
      </c>
      <c r="X7" s="276"/>
      <c r="Y7" s="269"/>
      <c r="Z7" s="269"/>
    </row>
    <row r="8" spans="1:26" ht="15.75" customHeight="1" x14ac:dyDescent="0.2">
      <c r="A8" s="276" t="s">
        <v>14</v>
      </c>
      <c r="B8" s="276" t="s">
        <v>702</v>
      </c>
      <c r="C8" s="276">
        <v>1</v>
      </c>
      <c r="D8" s="276">
        <v>1</v>
      </c>
      <c r="E8" s="276">
        <v>0</v>
      </c>
      <c r="F8" s="276">
        <v>0</v>
      </c>
      <c r="G8" s="276">
        <v>0</v>
      </c>
      <c r="H8" s="276">
        <v>0</v>
      </c>
      <c r="I8" s="276">
        <v>0</v>
      </c>
      <c r="J8" s="276">
        <v>0</v>
      </c>
      <c r="K8" s="276" t="s">
        <v>693</v>
      </c>
      <c r="L8" s="276" t="s">
        <v>694</v>
      </c>
      <c r="M8" s="276" t="s">
        <v>698</v>
      </c>
      <c r="N8" s="276" t="s">
        <v>695</v>
      </c>
      <c r="O8" s="276" t="s">
        <v>695</v>
      </c>
      <c r="P8" s="276" t="s">
        <v>695</v>
      </c>
      <c r="Q8" s="276" t="s">
        <v>695</v>
      </c>
      <c r="R8" s="276"/>
      <c r="S8" s="276" t="s">
        <v>695</v>
      </c>
      <c r="T8" s="276" t="s">
        <v>695</v>
      </c>
      <c r="U8" s="276" t="s">
        <v>696</v>
      </c>
      <c r="V8" s="276" t="s">
        <v>695</v>
      </c>
      <c r="W8" s="276" t="s">
        <v>695</v>
      </c>
      <c r="X8" s="276"/>
      <c r="Y8" s="269"/>
      <c r="Z8" s="269"/>
    </row>
    <row r="9" spans="1:26" ht="15.75" customHeight="1" x14ac:dyDescent="0.2">
      <c r="A9" s="276" t="s">
        <v>16</v>
      </c>
      <c r="B9" s="276" t="s">
        <v>703</v>
      </c>
      <c r="C9" s="276">
        <v>1</v>
      </c>
      <c r="D9" s="276">
        <v>1</v>
      </c>
      <c r="E9" s="276">
        <v>0</v>
      </c>
      <c r="F9" s="276">
        <v>0</v>
      </c>
      <c r="G9" s="276">
        <v>0</v>
      </c>
      <c r="H9" s="276">
        <v>0</v>
      </c>
      <c r="I9" s="276">
        <v>0</v>
      </c>
      <c r="J9" s="276">
        <v>0</v>
      </c>
      <c r="K9" s="276" t="s">
        <v>693</v>
      </c>
      <c r="L9" s="276" t="s">
        <v>694</v>
      </c>
      <c r="M9" s="276" t="s">
        <v>698</v>
      </c>
      <c r="N9" s="276" t="s">
        <v>695</v>
      </c>
      <c r="O9" s="276" t="s">
        <v>695</v>
      </c>
      <c r="P9" s="276" t="s">
        <v>695</v>
      </c>
      <c r="Q9" s="276" t="s">
        <v>695</v>
      </c>
      <c r="R9" s="276"/>
      <c r="S9" s="276" t="s">
        <v>695</v>
      </c>
      <c r="T9" s="276" t="s">
        <v>695</v>
      </c>
      <c r="U9" s="276" t="s">
        <v>696</v>
      </c>
      <c r="V9" s="276" t="s">
        <v>695</v>
      </c>
      <c r="W9" s="276" t="s">
        <v>695</v>
      </c>
      <c r="X9" s="276"/>
      <c r="Y9" s="269"/>
      <c r="Z9" s="269"/>
    </row>
    <row r="10" spans="1:26" ht="15.75" customHeight="1" x14ac:dyDescent="0.2">
      <c r="A10" s="276" t="s">
        <v>17</v>
      </c>
      <c r="B10" s="276" t="s">
        <v>704</v>
      </c>
      <c r="C10" s="276">
        <v>1</v>
      </c>
      <c r="D10" s="276">
        <v>1</v>
      </c>
      <c r="E10" s="276">
        <v>1</v>
      </c>
      <c r="F10" s="276">
        <v>1</v>
      </c>
      <c r="G10" s="276">
        <v>1</v>
      </c>
      <c r="H10" s="276">
        <v>1</v>
      </c>
      <c r="I10" s="276">
        <v>1</v>
      </c>
      <c r="J10" s="276">
        <v>1</v>
      </c>
      <c r="K10" s="276" t="s">
        <v>693</v>
      </c>
      <c r="L10" s="276" t="s">
        <v>694</v>
      </c>
      <c r="M10" s="276" t="s">
        <v>695</v>
      </c>
      <c r="N10" s="276" t="s">
        <v>695</v>
      </c>
      <c r="O10" s="276" t="s">
        <v>695</v>
      </c>
      <c r="P10" s="276" t="s">
        <v>695</v>
      </c>
      <c r="Q10" s="276" t="s">
        <v>695</v>
      </c>
      <c r="R10" s="276"/>
      <c r="S10" s="276" t="s">
        <v>695</v>
      </c>
      <c r="T10" s="276" t="s">
        <v>695</v>
      </c>
      <c r="U10" s="276" t="s">
        <v>696</v>
      </c>
      <c r="V10" s="276" t="s">
        <v>695</v>
      </c>
      <c r="W10" s="276" t="s">
        <v>695</v>
      </c>
      <c r="X10" s="276"/>
      <c r="Y10" s="269"/>
      <c r="Z10" s="269"/>
    </row>
    <row r="11" spans="1:26" ht="15.75" customHeight="1" x14ac:dyDescent="0.2">
      <c r="A11" s="276" t="s">
        <v>19</v>
      </c>
      <c r="B11" s="276" t="s">
        <v>705</v>
      </c>
      <c r="C11" s="276">
        <v>1</v>
      </c>
      <c r="D11" s="276">
        <v>0</v>
      </c>
      <c r="E11" s="276">
        <v>0</v>
      </c>
      <c r="F11" s="276">
        <v>0</v>
      </c>
      <c r="G11" s="276">
        <v>0</v>
      </c>
      <c r="H11" s="276">
        <v>0</v>
      </c>
      <c r="I11" s="276">
        <v>0</v>
      </c>
      <c r="J11" s="276">
        <v>1</v>
      </c>
      <c r="K11" s="276" t="s">
        <v>693</v>
      </c>
      <c r="L11" s="276" t="s">
        <v>694</v>
      </c>
      <c r="M11" s="276" t="s">
        <v>698</v>
      </c>
      <c r="N11" s="276" t="s">
        <v>695</v>
      </c>
      <c r="O11" s="276" t="s">
        <v>695</v>
      </c>
      <c r="P11" s="276" t="s">
        <v>695</v>
      </c>
      <c r="Q11" s="276" t="s">
        <v>695</v>
      </c>
      <c r="R11" s="276"/>
      <c r="S11" s="276" t="s">
        <v>706</v>
      </c>
      <c r="T11" s="276" t="s">
        <v>707</v>
      </c>
      <c r="U11" s="276" t="s">
        <v>696</v>
      </c>
      <c r="V11" s="276" t="s">
        <v>695</v>
      </c>
      <c r="W11" s="276" t="s">
        <v>695</v>
      </c>
      <c r="X11" s="276"/>
      <c r="Y11" s="269"/>
      <c r="Z11" s="269"/>
    </row>
    <row r="12" spans="1:26" ht="15.75" customHeight="1" x14ac:dyDescent="0.2">
      <c r="A12" s="276" t="s">
        <v>25</v>
      </c>
      <c r="B12" s="276" t="s">
        <v>708</v>
      </c>
      <c r="C12" s="276">
        <v>1</v>
      </c>
      <c r="D12" s="276">
        <v>0</v>
      </c>
      <c r="E12" s="276">
        <v>0</v>
      </c>
      <c r="F12" s="276">
        <v>0</v>
      </c>
      <c r="G12" s="276">
        <v>0</v>
      </c>
      <c r="H12" s="276">
        <v>0</v>
      </c>
      <c r="I12" s="276">
        <v>0</v>
      </c>
      <c r="J12" s="276">
        <v>1</v>
      </c>
      <c r="K12" s="276"/>
      <c r="L12" s="276" t="s">
        <v>709</v>
      </c>
      <c r="M12" s="276" t="s">
        <v>698</v>
      </c>
      <c r="N12" s="276" t="s">
        <v>695</v>
      </c>
      <c r="O12" s="276" t="s">
        <v>695</v>
      </c>
      <c r="P12" s="276" t="s">
        <v>710</v>
      </c>
      <c r="Q12" s="276" t="s">
        <v>711</v>
      </c>
      <c r="R12" s="276"/>
      <c r="S12" s="276" t="s">
        <v>712</v>
      </c>
      <c r="T12" s="276" t="s">
        <v>713</v>
      </c>
      <c r="U12" s="276" t="s">
        <v>26</v>
      </c>
      <c r="V12" s="276" t="s">
        <v>698</v>
      </c>
      <c r="W12" s="276" t="s">
        <v>714</v>
      </c>
      <c r="X12" s="276">
        <f>IF($W12="Critical Importance",20,IF($W12="Minor Importance",5,10))</f>
        <v>10</v>
      </c>
      <c r="Y12" s="269"/>
      <c r="Z12" s="269"/>
    </row>
    <row r="13" spans="1:26" ht="15.75" customHeight="1" x14ac:dyDescent="0.2">
      <c r="A13" s="276" t="s">
        <v>27</v>
      </c>
      <c r="B13" s="276" t="s">
        <v>715</v>
      </c>
      <c r="C13" s="276">
        <v>1</v>
      </c>
      <c r="D13" s="276">
        <v>0</v>
      </c>
      <c r="E13" s="276">
        <v>0</v>
      </c>
      <c r="F13" s="276">
        <v>0</v>
      </c>
      <c r="G13" s="276">
        <v>0</v>
      </c>
      <c r="H13" s="276">
        <v>0</v>
      </c>
      <c r="I13" s="276">
        <v>0</v>
      </c>
      <c r="J13" s="276">
        <v>1</v>
      </c>
      <c r="K13" s="276"/>
      <c r="L13" s="276" t="s">
        <v>696</v>
      </c>
      <c r="M13" s="276" t="s">
        <v>698</v>
      </c>
      <c r="N13" s="276" t="s">
        <v>695</v>
      </c>
      <c r="O13" s="276" t="s">
        <v>716</v>
      </c>
      <c r="P13" s="276" t="s">
        <v>716</v>
      </c>
      <c r="Q13" s="276" t="s">
        <v>716</v>
      </c>
      <c r="R13" s="276"/>
      <c r="S13" s="276" t="s">
        <v>717</v>
      </c>
      <c r="T13" s="276" t="s">
        <v>718</v>
      </c>
      <c r="U13" s="276" t="s">
        <v>696</v>
      </c>
      <c r="V13" s="276" t="s">
        <v>698</v>
      </c>
      <c r="W13" s="276"/>
      <c r="X13" s="276"/>
      <c r="Y13" s="269"/>
      <c r="Z13" s="269"/>
    </row>
    <row r="14" spans="1:26" ht="15.75" customHeight="1" x14ac:dyDescent="0.2">
      <c r="A14" s="276" t="s">
        <v>28</v>
      </c>
      <c r="B14" s="276" t="s">
        <v>719</v>
      </c>
      <c r="C14" s="276">
        <v>1</v>
      </c>
      <c r="D14" s="276">
        <v>0</v>
      </c>
      <c r="E14" s="276">
        <v>0</v>
      </c>
      <c r="F14" s="276">
        <v>0</v>
      </c>
      <c r="G14" s="276">
        <v>0</v>
      </c>
      <c r="H14" s="276">
        <v>0</v>
      </c>
      <c r="I14" s="276">
        <v>0</v>
      </c>
      <c r="J14" s="276">
        <v>1</v>
      </c>
      <c r="K14" s="276"/>
      <c r="L14" s="276" t="s">
        <v>709</v>
      </c>
      <c r="M14" s="276" t="s">
        <v>698</v>
      </c>
      <c r="N14" s="276" t="s">
        <v>695</v>
      </c>
      <c r="O14" s="276" t="s">
        <v>695</v>
      </c>
      <c r="P14" s="276" t="s">
        <v>720</v>
      </c>
      <c r="Q14" s="276" t="s">
        <v>695</v>
      </c>
      <c r="R14" s="276"/>
      <c r="S14" s="276" t="s">
        <v>721</v>
      </c>
      <c r="T14" s="276" t="s">
        <v>722</v>
      </c>
      <c r="U14" s="276" t="s">
        <v>26</v>
      </c>
      <c r="V14" s="276" t="s">
        <v>698</v>
      </c>
      <c r="W14" s="276" t="s">
        <v>723</v>
      </c>
      <c r="X14" s="276">
        <f t="shared" ref="X14:X15" si="0">IF($W14="Critical Importance",20,IF($W14="Minor Importance",5,10))</f>
        <v>5</v>
      </c>
      <c r="Y14" s="269"/>
      <c r="Z14" s="269"/>
    </row>
    <row r="15" spans="1:26" ht="15.75" customHeight="1" x14ac:dyDescent="0.2">
      <c r="A15" s="276" t="s">
        <v>29</v>
      </c>
      <c r="B15" s="276" t="s">
        <v>724</v>
      </c>
      <c r="C15" s="276">
        <v>1</v>
      </c>
      <c r="D15" s="276">
        <v>0</v>
      </c>
      <c r="E15" s="276">
        <v>0</v>
      </c>
      <c r="F15" s="276">
        <v>0</v>
      </c>
      <c r="G15" s="276">
        <v>0</v>
      </c>
      <c r="H15" s="276">
        <v>0</v>
      </c>
      <c r="I15" s="276">
        <v>0</v>
      </c>
      <c r="J15" s="276">
        <v>1</v>
      </c>
      <c r="K15" s="276"/>
      <c r="L15" s="276" t="s">
        <v>709</v>
      </c>
      <c r="M15" s="276" t="s">
        <v>698</v>
      </c>
      <c r="N15" s="276" t="s">
        <v>695</v>
      </c>
      <c r="O15" s="276" t="s">
        <v>695</v>
      </c>
      <c r="P15" s="276" t="s">
        <v>725</v>
      </c>
      <c r="Q15" s="276" t="s">
        <v>726</v>
      </c>
      <c r="R15" s="276"/>
      <c r="S15" s="276" t="s">
        <v>727</v>
      </c>
      <c r="T15" s="276" t="s">
        <v>728</v>
      </c>
      <c r="U15" s="276" t="s">
        <v>26</v>
      </c>
      <c r="V15" s="276" t="s">
        <v>698</v>
      </c>
      <c r="W15" s="276" t="s">
        <v>723</v>
      </c>
      <c r="X15" s="276">
        <f t="shared" si="0"/>
        <v>5</v>
      </c>
      <c r="Y15" s="269"/>
      <c r="Z15" s="269"/>
    </row>
    <row r="16" spans="1:26" ht="15.75" customHeight="1" x14ac:dyDescent="0.2">
      <c r="A16" s="276" t="s">
        <v>30</v>
      </c>
      <c r="B16" s="276" t="s">
        <v>729</v>
      </c>
      <c r="C16" s="276">
        <v>1</v>
      </c>
      <c r="D16" s="276">
        <v>0</v>
      </c>
      <c r="E16" s="276">
        <v>0</v>
      </c>
      <c r="F16" s="276">
        <v>0</v>
      </c>
      <c r="G16" s="276">
        <v>0</v>
      </c>
      <c r="H16" s="276">
        <v>0</v>
      </c>
      <c r="I16" s="276">
        <v>0</v>
      </c>
      <c r="J16" s="276">
        <v>0</v>
      </c>
      <c r="K16" s="276"/>
      <c r="L16" s="276" t="s">
        <v>694</v>
      </c>
      <c r="M16" s="276">
        <v>0</v>
      </c>
      <c r="N16" s="276"/>
      <c r="O16" s="276" t="s">
        <v>730</v>
      </c>
      <c r="P16" s="276" t="s">
        <v>730</v>
      </c>
      <c r="Q16" s="276" t="s">
        <v>730</v>
      </c>
      <c r="R16" s="276"/>
      <c r="S16" s="276" t="s">
        <v>731</v>
      </c>
      <c r="T16" s="276" t="s">
        <v>732</v>
      </c>
      <c r="U16" s="276" t="s">
        <v>696</v>
      </c>
      <c r="V16" s="276"/>
      <c r="W16" s="276"/>
      <c r="X16" s="276"/>
      <c r="Y16" s="269"/>
      <c r="Z16" s="269"/>
    </row>
    <row r="17" spans="1:26" ht="15.75" customHeight="1" x14ac:dyDescent="0.2">
      <c r="A17" s="276" t="s">
        <v>32</v>
      </c>
      <c r="B17" s="276" t="s">
        <v>733</v>
      </c>
      <c r="C17" s="276">
        <v>1</v>
      </c>
      <c r="D17" s="276">
        <v>0</v>
      </c>
      <c r="E17" s="276">
        <v>1</v>
      </c>
      <c r="F17" s="276">
        <v>1</v>
      </c>
      <c r="G17" s="276">
        <v>0</v>
      </c>
      <c r="H17" s="276">
        <v>0</v>
      </c>
      <c r="I17" s="276">
        <v>0</v>
      </c>
      <c r="J17" s="276">
        <v>0</v>
      </c>
      <c r="K17" s="276" t="s">
        <v>693</v>
      </c>
      <c r="L17" s="276" t="s">
        <v>694</v>
      </c>
      <c r="M17" s="276" t="s">
        <v>695</v>
      </c>
      <c r="N17" s="276" t="s">
        <v>695</v>
      </c>
      <c r="O17" s="276" t="s">
        <v>734</v>
      </c>
      <c r="P17" s="276" t="s">
        <v>735</v>
      </c>
      <c r="Q17" s="276" t="s">
        <v>736</v>
      </c>
      <c r="R17" s="276"/>
      <c r="S17" s="276" t="s">
        <v>695</v>
      </c>
      <c r="T17" s="276" t="s">
        <v>695</v>
      </c>
      <c r="U17" s="276" t="s">
        <v>696</v>
      </c>
      <c r="V17" s="276" t="s">
        <v>695</v>
      </c>
      <c r="W17" s="276"/>
      <c r="X17" s="276"/>
      <c r="Y17" s="269"/>
      <c r="Z17" s="269"/>
    </row>
    <row r="18" spans="1:26" ht="15.75" customHeight="1" x14ac:dyDescent="0.2">
      <c r="A18" s="276" t="s">
        <v>34</v>
      </c>
      <c r="B18" s="276" t="s">
        <v>737</v>
      </c>
      <c r="C18" s="276">
        <v>1</v>
      </c>
      <c r="D18" s="276">
        <v>0</v>
      </c>
      <c r="E18" s="276">
        <v>0</v>
      </c>
      <c r="F18" s="276">
        <v>0</v>
      </c>
      <c r="G18" s="276">
        <v>1</v>
      </c>
      <c r="H18" s="276">
        <v>0</v>
      </c>
      <c r="I18" s="276">
        <v>0</v>
      </c>
      <c r="J18" s="276">
        <v>0</v>
      </c>
      <c r="K18" s="276" t="s">
        <v>693</v>
      </c>
      <c r="L18" s="276" t="s">
        <v>694</v>
      </c>
      <c r="M18" s="276" t="s">
        <v>695</v>
      </c>
      <c r="N18" s="276" t="s">
        <v>695</v>
      </c>
      <c r="O18" s="276" t="s">
        <v>738</v>
      </c>
      <c r="P18" s="276" t="s">
        <v>739</v>
      </c>
      <c r="Q18" s="276" t="s">
        <v>740</v>
      </c>
      <c r="R18" s="276"/>
      <c r="S18" s="276" t="s">
        <v>695</v>
      </c>
      <c r="T18" s="276" t="s">
        <v>695</v>
      </c>
      <c r="U18" s="276" t="s">
        <v>696</v>
      </c>
      <c r="V18" s="276" t="s">
        <v>695</v>
      </c>
      <c r="W18" s="276"/>
      <c r="X18" s="276"/>
      <c r="Y18" s="269"/>
      <c r="Z18" s="269"/>
    </row>
    <row r="19" spans="1:26" ht="15.75" customHeight="1" x14ac:dyDescent="0.2">
      <c r="A19" s="276" t="s">
        <v>35</v>
      </c>
      <c r="B19" s="276" t="s">
        <v>741</v>
      </c>
      <c r="C19" s="276">
        <v>1</v>
      </c>
      <c r="D19" s="276">
        <v>0</v>
      </c>
      <c r="E19" s="276">
        <v>0</v>
      </c>
      <c r="F19" s="276">
        <v>0</v>
      </c>
      <c r="G19" s="276">
        <v>0</v>
      </c>
      <c r="H19" s="276">
        <v>1</v>
      </c>
      <c r="I19" s="276">
        <v>0</v>
      </c>
      <c r="J19" s="276">
        <v>0</v>
      </c>
      <c r="K19" s="276" t="s">
        <v>693</v>
      </c>
      <c r="L19" s="276" t="s">
        <v>694</v>
      </c>
      <c r="M19" s="276" t="s">
        <v>695</v>
      </c>
      <c r="N19" s="276" t="s">
        <v>695</v>
      </c>
      <c r="O19" s="276" t="s">
        <v>695</v>
      </c>
      <c r="P19" s="276" t="s">
        <v>742</v>
      </c>
      <c r="Q19" s="276" t="s">
        <v>743</v>
      </c>
      <c r="R19" s="276"/>
      <c r="S19" s="276" t="s">
        <v>695</v>
      </c>
      <c r="T19" s="276" t="s">
        <v>695</v>
      </c>
      <c r="U19" s="276" t="s">
        <v>696</v>
      </c>
      <c r="V19" s="276" t="s">
        <v>695</v>
      </c>
      <c r="W19" s="276"/>
      <c r="X19" s="276"/>
      <c r="Y19" s="269"/>
      <c r="Z19" s="269"/>
    </row>
    <row r="20" spans="1:26" ht="15.75" customHeight="1" x14ac:dyDescent="0.2">
      <c r="A20" s="276" t="s">
        <v>37</v>
      </c>
      <c r="B20" s="276" t="s">
        <v>744</v>
      </c>
      <c r="C20" s="276">
        <v>1</v>
      </c>
      <c r="D20" s="276">
        <v>0</v>
      </c>
      <c r="E20" s="276">
        <v>0</v>
      </c>
      <c r="F20" s="276">
        <v>0</v>
      </c>
      <c r="G20" s="276">
        <v>0</v>
      </c>
      <c r="H20" s="276">
        <v>0</v>
      </c>
      <c r="I20" s="276">
        <v>1</v>
      </c>
      <c r="J20" s="276">
        <v>1</v>
      </c>
      <c r="K20" s="276" t="s">
        <v>693</v>
      </c>
      <c r="L20" s="276" t="s">
        <v>694</v>
      </c>
      <c r="M20" s="276" t="s">
        <v>695</v>
      </c>
      <c r="N20" s="276" t="s">
        <v>695</v>
      </c>
      <c r="O20" s="276" t="s">
        <v>695</v>
      </c>
      <c r="P20" s="276" t="s">
        <v>745</v>
      </c>
      <c r="Q20" s="276" t="s">
        <v>746</v>
      </c>
      <c r="R20" s="276"/>
      <c r="S20" s="276" t="s">
        <v>695</v>
      </c>
      <c r="T20" s="276" t="s">
        <v>695</v>
      </c>
      <c r="U20" s="276" t="s">
        <v>696</v>
      </c>
      <c r="V20" s="276" t="s">
        <v>695</v>
      </c>
      <c r="W20" s="276"/>
      <c r="X20" s="276"/>
      <c r="Y20" s="269"/>
      <c r="Z20" s="269"/>
    </row>
    <row r="21" spans="1:26" ht="15.75" customHeight="1" x14ac:dyDescent="0.2">
      <c r="A21" s="276" t="s">
        <v>39</v>
      </c>
      <c r="B21" s="276" t="s">
        <v>747</v>
      </c>
      <c r="C21" s="276">
        <v>1</v>
      </c>
      <c r="D21" s="276">
        <v>0</v>
      </c>
      <c r="E21" s="276">
        <v>0</v>
      </c>
      <c r="F21" s="276">
        <v>0</v>
      </c>
      <c r="G21" s="276">
        <v>0</v>
      </c>
      <c r="H21" s="276">
        <v>1</v>
      </c>
      <c r="I21" s="276">
        <v>0</v>
      </c>
      <c r="J21" s="276">
        <v>1</v>
      </c>
      <c r="K21" s="276" t="s">
        <v>693</v>
      </c>
      <c r="L21" s="276" t="s">
        <v>694</v>
      </c>
      <c r="M21" s="276" t="s">
        <v>698</v>
      </c>
      <c r="N21" s="276" t="s">
        <v>695</v>
      </c>
      <c r="O21" s="276" t="s">
        <v>748</v>
      </c>
      <c r="P21" s="276" t="s">
        <v>749</v>
      </c>
      <c r="Q21" s="276" t="s">
        <v>750</v>
      </c>
      <c r="R21" s="276"/>
      <c r="S21" s="276"/>
      <c r="T21" s="276"/>
      <c r="U21" s="276" t="s">
        <v>696</v>
      </c>
      <c r="V21" s="276"/>
      <c r="W21" s="276"/>
      <c r="X21" s="276"/>
      <c r="Y21" s="269"/>
      <c r="Z21" s="269"/>
    </row>
    <row r="22" spans="1:26" ht="15.75" customHeight="1" x14ac:dyDescent="0.2">
      <c r="A22" s="276" t="s">
        <v>41</v>
      </c>
      <c r="B22" s="276" t="s">
        <v>751</v>
      </c>
      <c r="C22" s="276">
        <v>1</v>
      </c>
      <c r="D22" s="276">
        <v>0</v>
      </c>
      <c r="E22" s="276">
        <v>0</v>
      </c>
      <c r="F22" s="276">
        <v>0</v>
      </c>
      <c r="G22" s="276">
        <v>0</v>
      </c>
      <c r="H22" s="276">
        <v>1</v>
      </c>
      <c r="I22" s="276">
        <v>0</v>
      </c>
      <c r="J22" s="276">
        <v>1</v>
      </c>
      <c r="K22" s="276" t="s">
        <v>693</v>
      </c>
      <c r="L22" s="276" t="s">
        <v>694</v>
      </c>
      <c r="M22" s="276" t="s">
        <v>698</v>
      </c>
      <c r="N22" s="276" t="s">
        <v>695</v>
      </c>
      <c r="O22" s="276" t="s">
        <v>752</v>
      </c>
      <c r="P22" s="276" t="s">
        <v>753</v>
      </c>
      <c r="Q22" s="276" t="s">
        <v>754</v>
      </c>
      <c r="R22" s="276"/>
      <c r="S22" s="276"/>
      <c r="T22" s="276"/>
      <c r="U22" s="276" t="s">
        <v>696</v>
      </c>
      <c r="V22" s="276"/>
      <c r="W22" s="276"/>
      <c r="X22" s="276"/>
      <c r="Y22" s="269"/>
      <c r="Z22" s="269"/>
    </row>
    <row r="23" spans="1:26" ht="93.75" customHeight="1" x14ac:dyDescent="0.2">
      <c r="A23" s="276" t="s">
        <v>42</v>
      </c>
      <c r="B23" s="276" t="s">
        <v>755</v>
      </c>
      <c r="C23" s="276">
        <v>1</v>
      </c>
      <c r="D23" s="276">
        <v>0</v>
      </c>
      <c r="E23" s="276">
        <v>0</v>
      </c>
      <c r="F23" s="276">
        <v>0</v>
      </c>
      <c r="G23" s="276">
        <v>0</v>
      </c>
      <c r="H23" s="276">
        <v>1</v>
      </c>
      <c r="I23" s="276">
        <v>0</v>
      </c>
      <c r="J23" s="276">
        <v>0</v>
      </c>
      <c r="K23" s="276" t="s">
        <v>693</v>
      </c>
      <c r="L23" s="276" t="s">
        <v>694</v>
      </c>
      <c r="M23" s="276" t="s">
        <v>695</v>
      </c>
      <c r="N23" s="276" t="s">
        <v>695</v>
      </c>
      <c r="O23" s="276" t="s">
        <v>695</v>
      </c>
      <c r="P23" s="276" t="s">
        <v>756</v>
      </c>
      <c r="Q23" s="276" t="s">
        <v>757</v>
      </c>
      <c r="R23" s="276"/>
      <c r="S23" s="276" t="s">
        <v>695</v>
      </c>
      <c r="T23" s="276" t="s">
        <v>695</v>
      </c>
      <c r="U23" s="276" t="s">
        <v>696</v>
      </c>
      <c r="V23" s="276" t="s">
        <v>695</v>
      </c>
      <c r="W23" s="276"/>
      <c r="X23" s="276"/>
      <c r="Y23" s="269"/>
      <c r="Z23" s="269"/>
    </row>
    <row r="24" spans="1:26" ht="81.75" customHeight="1" x14ac:dyDescent="0.2">
      <c r="A24" s="276" t="s">
        <v>43</v>
      </c>
      <c r="B24" s="276" t="s">
        <v>758</v>
      </c>
      <c r="C24" s="276">
        <v>1</v>
      </c>
      <c r="D24" s="276">
        <v>0</v>
      </c>
      <c r="E24" s="276">
        <v>0</v>
      </c>
      <c r="F24" s="276">
        <v>0</v>
      </c>
      <c r="G24" s="276">
        <v>0</v>
      </c>
      <c r="H24" s="276">
        <v>0</v>
      </c>
      <c r="I24" s="276">
        <v>0</v>
      </c>
      <c r="J24" s="276">
        <v>1</v>
      </c>
      <c r="K24" s="276" t="s">
        <v>693</v>
      </c>
      <c r="L24" s="276" t="s">
        <v>694</v>
      </c>
      <c r="M24" s="276"/>
      <c r="N24" s="276"/>
      <c r="O24" s="276" t="s">
        <v>759</v>
      </c>
      <c r="P24" s="277" t="s">
        <v>760</v>
      </c>
      <c r="Q24" s="277" t="s">
        <v>761</v>
      </c>
      <c r="R24" s="277"/>
      <c r="S24" s="276"/>
      <c r="T24" s="276"/>
      <c r="U24" s="276" t="s">
        <v>696</v>
      </c>
      <c r="V24" s="276"/>
      <c r="W24" s="276"/>
      <c r="X24" s="276"/>
      <c r="Y24" s="269"/>
      <c r="Z24" s="269"/>
    </row>
    <row r="25" spans="1:26" ht="15.75" customHeight="1" x14ac:dyDescent="0.2">
      <c r="A25" s="276" t="s">
        <v>47</v>
      </c>
      <c r="B25" s="276" t="s">
        <v>762</v>
      </c>
      <c r="C25" s="276">
        <v>0</v>
      </c>
      <c r="D25" s="276">
        <v>1</v>
      </c>
      <c r="E25" s="276">
        <v>0</v>
      </c>
      <c r="F25" s="276">
        <v>0</v>
      </c>
      <c r="G25" s="276">
        <v>0</v>
      </c>
      <c r="H25" s="276">
        <v>0</v>
      </c>
      <c r="I25" s="276">
        <v>0</v>
      </c>
      <c r="J25" s="276">
        <v>1</v>
      </c>
      <c r="K25" s="276"/>
      <c r="L25" s="276" t="s">
        <v>763</v>
      </c>
      <c r="M25" s="276" t="s">
        <v>695</v>
      </c>
      <c r="N25" s="276" t="s">
        <v>695</v>
      </c>
      <c r="O25" s="276" t="s">
        <v>695</v>
      </c>
      <c r="P25" s="276" t="s">
        <v>695</v>
      </c>
      <c r="Q25" s="276" t="s">
        <v>695</v>
      </c>
      <c r="R25" s="276"/>
      <c r="S25" s="276" t="s">
        <v>764</v>
      </c>
      <c r="T25" s="276" t="s">
        <v>695</v>
      </c>
      <c r="U25" s="276" t="s">
        <v>26</v>
      </c>
      <c r="V25" s="276" t="s">
        <v>695</v>
      </c>
      <c r="W25" s="276" t="s">
        <v>765</v>
      </c>
      <c r="X25" s="276">
        <f t="shared" ref="X25:X31" si="1">IF($W25="Critical Importance",20,IF($W25="Minor Importance",5,10))</f>
        <v>20</v>
      </c>
      <c r="Y25" s="269"/>
      <c r="Z25" s="269"/>
    </row>
    <row r="26" spans="1:26" ht="15.75" customHeight="1" x14ac:dyDescent="0.2">
      <c r="A26" s="276" t="s">
        <v>49</v>
      </c>
      <c r="B26" s="276" t="s">
        <v>766</v>
      </c>
      <c r="C26" s="276">
        <v>0</v>
      </c>
      <c r="D26" s="276">
        <v>1</v>
      </c>
      <c r="E26" s="276">
        <v>0</v>
      </c>
      <c r="F26" s="276">
        <v>0</v>
      </c>
      <c r="G26" s="276">
        <v>0</v>
      </c>
      <c r="H26" s="276">
        <v>0</v>
      </c>
      <c r="I26" s="276">
        <v>0</v>
      </c>
      <c r="J26" s="276">
        <v>1</v>
      </c>
      <c r="K26" s="276"/>
      <c r="L26" s="276" t="s">
        <v>763</v>
      </c>
      <c r="M26" s="276" t="s">
        <v>695</v>
      </c>
      <c r="N26" s="276" t="s">
        <v>695</v>
      </c>
      <c r="O26" s="276" t="s">
        <v>695</v>
      </c>
      <c r="P26" s="276" t="s">
        <v>695</v>
      </c>
      <c r="Q26" s="276" t="s">
        <v>695</v>
      </c>
      <c r="R26" s="276"/>
      <c r="S26" s="276" t="s">
        <v>767</v>
      </c>
      <c r="T26" s="276" t="s">
        <v>695</v>
      </c>
      <c r="U26" s="276" t="s">
        <v>26</v>
      </c>
      <c r="V26" s="276" t="s">
        <v>695</v>
      </c>
      <c r="W26" s="276" t="s">
        <v>765</v>
      </c>
      <c r="X26" s="276">
        <f t="shared" si="1"/>
        <v>20</v>
      </c>
      <c r="Y26" s="269"/>
      <c r="Z26" s="269"/>
    </row>
    <row r="27" spans="1:26" ht="15.75" customHeight="1" x14ac:dyDescent="0.2">
      <c r="A27" s="276" t="s">
        <v>51</v>
      </c>
      <c r="B27" s="276" t="s">
        <v>768</v>
      </c>
      <c r="C27" s="276">
        <v>0</v>
      </c>
      <c r="D27" s="276">
        <v>1</v>
      </c>
      <c r="E27" s="276">
        <v>0</v>
      </c>
      <c r="F27" s="276">
        <v>0</v>
      </c>
      <c r="G27" s="276">
        <v>0</v>
      </c>
      <c r="H27" s="276">
        <v>0</v>
      </c>
      <c r="I27" s="276">
        <v>0</v>
      </c>
      <c r="J27" s="276">
        <v>1</v>
      </c>
      <c r="K27" s="276"/>
      <c r="L27" s="276" t="s">
        <v>763</v>
      </c>
      <c r="M27" s="276" t="s">
        <v>22</v>
      </c>
      <c r="N27" s="276" t="s">
        <v>695</v>
      </c>
      <c r="O27" s="276" t="s">
        <v>695</v>
      </c>
      <c r="P27" s="276" t="s">
        <v>769</v>
      </c>
      <c r="Q27" s="276" t="s">
        <v>770</v>
      </c>
      <c r="R27" s="276"/>
      <c r="S27" s="276" t="s">
        <v>771</v>
      </c>
      <c r="T27" s="276" t="s">
        <v>772</v>
      </c>
      <c r="U27" s="276" t="s">
        <v>26</v>
      </c>
      <c r="V27" s="276" t="s">
        <v>698</v>
      </c>
      <c r="W27" s="276" t="s">
        <v>714</v>
      </c>
      <c r="X27" s="276">
        <f t="shared" si="1"/>
        <v>10</v>
      </c>
      <c r="Y27" s="269"/>
      <c r="Z27" s="269"/>
    </row>
    <row r="28" spans="1:26" ht="15.75" customHeight="1" x14ac:dyDescent="0.2">
      <c r="A28" s="276" t="s">
        <v>53</v>
      </c>
      <c r="B28" s="276" t="s">
        <v>773</v>
      </c>
      <c r="C28" s="276">
        <v>0</v>
      </c>
      <c r="D28" s="276">
        <v>1</v>
      </c>
      <c r="E28" s="276">
        <v>0</v>
      </c>
      <c r="F28" s="276">
        <v>0</v>
      </c>
      <c r="G28" s="276">
        <v>0</v>
      </c>
      <c r="H28" s="276">
        <v>0</v>
      </c>
      <c r="I28" s="276">
        <v>0</v>
      </c>
      <c r="J28" s="276">
        <v>1</v>
      </c>
      <c r="K28" s="276"/>
      <c r="L28" s="276" t="s">
        <v>763</v>
      </c>
      <c r="M28" s="276" t="s">
        <v>22</v>
      </c>
      <c r="N28" s="276" t="s">
        <v>695</v>
      </c>
      <c r="O28" s="276" t="s">
        <v>695</v>
      </c>
      <c r="P28" s="276" t="s">
        <v>774</v>
      </c>
      <c r="Q28" s="276" t="s">
        <v>775</v>
      </c>
      <c r="R28" s="276"/>
      <c r="S28" s="276" t="s">
        <v>776</v>
      </c>
      <c r="T28" s="276" t="s">
        <v>777</v>
      </c>
      <c r="U28" s="276" t="s">
        <v>26</v>
      </c>
      <c r="V28" s="276" t="s">
        <v>698</v>
      </c>
      <c r="W28" s="276" t="s">
        <v>714</v>
      </c>
      <c r="X28" s="276">
        <f t="shared" si="1"/>
        <v>10</v>
      </c>
      <c r="Y28" s="269"/>
      <c r="Z28" s="269"/>
    </row>
    <row r="29" spans="1:26" ht="15.75" customHeight="1" x14ac:dyDescent="0.2">
      <c r="A29" s="276" t="s">
        <v>55</v>
      </c>
      <c r="B29" s="276" t="s">
        <v>778</v>
      </c>
      <c r="C29" s="276">
        <v>0</v>
      </c>
      <c r="D29" s="276">
        <v>1</v>
      </c>
      <c r="E29" s="276">
        <v>0</v>
      </c>
      <c r="F29" s="276">
        <v>0</v>
      </c>
      <c r="G29" s="276">
        <v>0</v>
      </c>
      <c r="H29" s="276">
        <v>0</v>
      </c>
      <c r="I29" s="276">
        <v>0</v>
      </c>
      <c r="J29" s="276">
        <v>1</v>
      </c>
      <c r="K29" s="276"/>
      <c r="L29" s="276" t="s">
        <v>763</v>
      </c>
      <c r="M29" s="276" t="s">
        <v>22</v>
      </c>
      <c r="N29" s="276" t="s">
        <v>695</v>
      </c>
      <c r="O29" s="276" t="s">
        <v>695</v>
      </c>
      <c r="P29" s="276" t="s">
        <v>779</v>
      </c>
      <c r="Q29" s="276" t="s">
        <v>780</v>
      </c>
      <c r="R29" s="276"/>
      <c r="S29" s="276" t="s">
        <v>781</v>
      </c>
      <c r="T29" s="276" t="s">
        <v>782</v>
      </c>
      <c r="U29" s="276" t="s">
        <v>26</v>
      </c>
      <c r="V29" s="276" t="s">
        <v>698</v>
      </c>
      <c r="W29" s="276" t="s">
        <v>714</v>
      </c>
      <c r="X29" s="276">
        <f t="shared" si="1"/>
        <v>10</v>
      </c>
      <c r="Y29" s="269"/>
      <c r="Z29" s="269"/>
    </row>
    <row r="30" spans="1:26" ht="15.75" customHeight="1" x14ac:dyDescent="0.2">
      <c r="A30" s="276" t="s">
        <v>57</v>
      </c>
      <c r="B30" s="276" t="s">
        <v>783</v>
      </c>
      <c r="C30" s="276">
        <v>0</v>
      </c>
      <c r="D30" s="276">
        <v>1</v>
      </c>
      <c r="E30" s="276">
        <v>0</v>
      </c>
      <c r="F30" s="276">
        <v>0</v>
      </c>
      <c r="G30" s="276">
        <v>0</v>
      </c>
      <c r="H30" s="276">
        <v>0</v>
      </c>
      <c r="I30" s="276">
        <v>0</v>
      </c>
      <c r="J30" s="276">
        <v>1</v>
      </c>
      <c r="K30" s="276"/>
      <c r="L30" s="276" t="s">
        <v>763</v>
      </c>
      <c r="M30" s="276" t="s">
        <v>22</v>
      </c>
      <c r="N30" s="276" t="s">
        <v>695</v>
      </c>
      <c r="O30" s="276" t="s">
        <v>695</v>
      </c>
      <c r="P30" s="276" t="s">
        <v>784</v>
      </c>
      <c r="Q30" s="276" t="s">
        <v>785</v>
      </c>
      <c r="R30" s="276"/>
      <c r="S30" s="276" t="s">
        <v>786</v>
      </c>
      <c r="T30" s="276" t="s">
        <v>782</v>
      </c>
      <c r="U30" s="276" t="s">
        <v>26</v>
      </c>
      <c r="V30" s="276" t="s">
        <v>698</v>
      </c>
      <c r="W30" s="276" t="s">
        <v>714</v>
      </c>
      <c r="X30" s="276">
        <f t="shared" si="1"/>
        <v>10</v>
      </c>
      <c r="Y30" s="269"/>
      <c r="Z30" s="269"/>
    </row>
    <row r="31" spans="1:26" ht="15.75" customHeight="1" x14ac:dyDescent="0.2">
      <c r="A31" s="276" t="s">
        <v>59</v>
      </c>
      <c r="B31" s="276" t="s">
        <v>787</v>
      </c>
      <c r="C31" s="276">
        <v>0</v>
      </c>
      <c r="D31" s="276">
        <v>1</v>
      </c>
      <c r="E31" s="276">
        <v>0</v>
      </c>
      <c r="F31" s="276">
        <v>0</v>
      </c>
      <c r="G31" s="276">
        <v>0</v>
      </c>
      <c r="H31" s="276">
        <v>0</v>
      </c>
      <c r="I31" s="276">
        <v>0</v>
      </c>
      <c r="J31" s="276">
        <v>1</v>
      </c>
      <c r="K31" s="276"/>
      <c r="L31" s="276" t="s">
        <v>763</v>
      </c>
      <c r="M31" s="276" t="s">
        <v>22</v>
      </c>
      <c r="N31" s="276" t="s">
        <v>695</v>
      </c>
      <c r="O31" s="276" t="s">
        <v>695</v>
      </c>
      <c r="P31" s="276" t="s">
        <v>788</v>
      </c>
      <c r="Q31" s="276" t="s">
        <v>789</v>
      </c>
      <c r="R31" s="276"/>
      <c r="S31" s="276" t="s">
        <v>790</v>
      </c>
      <c r="T31" s="276" t="s">
        <v>791</v>
      </c>
      <c r="U31" s="276" t="s">
        <v>26</v>
      </c>
      <c r="V31" s="276" t="s">
        <v>698</v>
      </c>
      <c r="W31" s="276" t="s">
        <v>714</v>
      </c>
      <c r="X31" s="276">
        <f t="shared" si="1"/>
        <v>10</v>
      </c>
      <c r="Y31" s="269"/>
      <c r="Z31" s="269"/>
    </row>
    <row r="32" spans="1:26" ht="15.75" customHeight="1" x14ac:dyDescent="0.2">
      <c r="A32" s="277" t="s">
        <v>309</v>
      </c>
      <c r="B32" s="276" t="s">
        <v>792</v>
      </c>
      <c r="C32" s="276">
        <v>0</v>
      </c>
      <c r="D32" s="276">
        <v>0</v>
      </c>
      <c r="E32" s="276">
        <v>0</v>
      </c>
      <c r="F32" s="276">
        <v>0</v>
      </c>
      <c r="G32" s="276">
        <v>1</v>
      </c>
      <c r="H32" s="276">
        <v>0</v>
      </c>
      <c r="I32" s="276">
        <v>0</v>
      </c>
      <c r="J32" s="276">
        <v>0</v>
      </c>
      <c r="K32" s="276" t="s">
        <v>693</v>
      </c>
      <c r="L32" s="276" t="s">
        <v>694</v>
      </c>
      <c r="M32" s="276" t="s">
        <v>698</v>
      </c>
      <c r="N32" s="276" t="s">
        <v>793</v>
      </c>
      <c r="O32" s="276" t="s">
        <v>695</v>
      </c>
      <c r="P32" s="276" t="s">
        <v>695</v>
      </c>
      <c r="Q32" s="276" t="s">
        <v>695</v>
      </c>
      <c r="R32" s="276"/>
      <c r="S32" s="276" t="s">
        <v>695</v>
      </c>
      <c r="T32" s="276" t="s">
        <v>695</v>
      </c>
      <c r="U32" s="276" t="s">
        <v>696</v>
      </c>
      <c r="V32" s="276" t="s">
        <v>695</v>
      </c>
      <c r="W32" s="276"/>
      <c r="X32" s="276"/>
      <c r="Y32" s="269"/>
      <c r="Z32" s="269"/>
    </row>
    <row r="33" spans="1:26" ht="15.75" customHeight="1" x14ac:dyDescent="0.2">
      <c r="A33" s="277" t="s">
        <v>311</v>
      </c>
      <c r="B33" s="276" t="s">
        <v>794</v>
      </c>
      <c r="C33" s="276">
        <v>0</v>
      </c>
      <c r="D33" s="276">
        <v>0</v>
      </c>
      <c r="E33" s="276">
        <v>0</v>
      </c>
      <c r="F33" s="276">
        <v>0</v>
      </c>
      <c r="G33" s="276">
        <v>1</v>
      </c>
      <c r="H33" s="276">
        <v>0</v>
      </c>
      <c r="I33" s="276">
        <v>0</v>
      </c>
      <c r="J33" s="276">
        <v>0</v>
      </c>
      <c r="K33" s="276" t="s">
        <v>693</v>
      </c>
      <c r="L33" s="276" t="s">
        <v>694</v>
      </c>
      <c r="M33" s="276" t="s">
        <v>698</v>
      </c>
      <c r="N33" s="276" t="s">
        <v>793</v>
      </c>
      <c r="O33" s="276" t="s">
        <v>695</v>
      </c>
      <c r="P33" s="276" t="s">
        <v>695</v>
      </c>
      <c r="Q33" s="276" t="s">
        <v>695</v>
      </c>
      <c r="R33" s="276"/>
      <c r="S33" s="276" t="s">
        <v>695</v>
      </c>
      <c r="T33" s="276" t="s">
        <v>695</v>
      </c>
      <c r="U33" s="276" t="s">
        <v>696</v>
      </c>
      <c r="V33" s="276" t="s">
        <v>695</v>
      </c>
      <c r="W33" s="276"/>
      <c r="X33" s="276"/>
      <c r="Y33" s="269"/>
      <c r="Z33" s="269"/>
    </row>
    <row r="34" spans="1:26" ht="15.75" customHeight="1" x14ac:dyDescent="0.2">
      <c r="A34" s="277" t="s">
        <v>313</v>
      </c>
      <c r="B34" s="276" t="s">
        <v>795</v>
      </c>
      <c r="C34" s="276">
        <v>0</v>
      </c>
      <c r="D34" s="276">
        <v>0</v>
      </c>
      <c r="E34" s="276">
        <v>0</v>
      </c>
      <c r="F34" s="276">
        <v>0</v>
      </c>
      <c r="G34" s="276">
        <v>1</v>
      </c>
      <c r="H34" s="276">
        <v>0</v>
      </c>
      <c r="I34" s="276">
        <v>0</v>
      </c>
      <c r="J34" s="276">
        <v>0</v>
      </c>
      <c r="K34" s="276" t="s">
        <v>693</v>
      </c>
      <c r="L34" s="276" t="s">
        <v>694</v>
      </c>
      <c r="M34" s="276" t="s">
        <v>698</v>
      </c>
      <c r="N34" s="276" t="s">
        <v>793</v>
      </c>
      <c r="O34" s="276" t="s">
        <v>695</v>
      </c>
      <c r="P34" s="276" t="s">
        <v>695</v>
      </c>
      <c r="Q34" s="276" t="s">
        <v>695</v>
      </c>
      <c r="R34" s="276"/>
      <c r="S34" s="276" t="s">
        <v>695</v>
      </c>
      <c r="T34" s="276" t="s">
        <v>695</v>
      </c>
      <c r="U34" s="276" t="s">
        <v>696</v>
      </c>
      <c r="V34" s="276" t="s">
        <v>695</v>
      </c>
      <c r="W34" s="276"/>
      <c r="X34" s="276"/>
      <c r="Y34" s="269"/>
      <c r="Z34" s="269"/>
    </row>
    <row r="35" spans="1:26" ht="15.75" customHeight="1" x14ac:dyDescent="0.2">
      <c r="A35" s="277" t="s">
        <v>315</v>
      </c>
      <c r="B35" s="276" t="s">
        <v>796</v>
      </c>
      <c r="C35" s="276">
        <v>0</v>
      </c>
      <c r="D35" s="276">
        <v>0</v>
      </c>
      <c r="E35" s="276">
        <v>0</v>
      </c>
      <c r="F35" s="276">
        <v>0</v>
      </c>
      <c r="G35" s="276">
        <v>1</v>
      </c>
      <c r="H35" s="276">
        <v>0</v>
      </c>
      <c r="I35" s="276">
        <v>0</v>
      </c>
      <c r="J35" s="276">
        <v>0</v>
      </c>
      <c r="K35" s="276" t="s">
        <v>693</v>
      </c>
      <c r="L35" s="276" t="s">
        <v>694</v>
      </c>
      <c r="M35" s="276" t="s">
        <v>698</v>
      </c>
      <c r="N35" s="276" t="s">
        <v>793</v>
      </c>
      <c r="O35" s="276" t="s">
        <v>695</v>
      </c>
      <c r="P35" s="276" t="s">
        <v>695</v>
      </c>
      <c r="Q35" s="276" t="s">
        <v>695</v>
      </c>
      <c r="R35" s="276"/>
      <c r="S35" s="276" t="s">
        <v>695</v>
      </c>
      <c r="T35" s="276" t="s">
        <v>695</v>
      </c>
      <c r="U35" s="276" t="s">
        <v>696</v>
      </c>
      <c r="V35" s="276" t="s">
        <v>695</v>
      </c>
      <c r="W35" s="276"/>
      <c r="X35" s="276"/>
      <c r="Y35" s="269"/>
      <c r="Z35" s="269"/>
    </row>
    <row r="36" spans="1:26" ht="15.75" customHeight="1" x14ac:dyDescent="0.2">
      <c r="A36" s="277" t="s">
        <v>317</v>
      </c>
      <c r="B36" s="276" t="s">
        <v>797</v>
      </c>
      <c r="C36" s="276">
        <v>0</v>
      </c>
      <c r="D36" s="276">
        <v>0</v>
      </c>
      <c r="E36" s="276">
        <v>0</v>
      </c>
      <c r="F36" s="276">
        <v>0</v>
      </c>
      <c r="G36" s="276">
        <v>1</v>
      </c>
      <c r="H36" s="276">
        <v>0</v>
      </c>
      <c r="I36" s="276">
        <v>0</v>
      </c>
      <c r="J36" s="276">
        <v>0</v>
      </c>
      <c r="K36" s="276"/>
      <c r="L36" s="276" t="s">
        <v>694</v>
      </c>
      <c r="M36" s="276" t="s">
        <v>698</v>
      </c>
      <c r="N36" s="276" t="s">
        <v>793</v>
      </c>
      <c r="O36" s="276" t="s">
        <v>798</v>
      </c>
      <c r="P36" s="276" t="s">
        <v>798</v>
      </c>
      <c r="Q36" s="276" t="s">
        <v>798</v>
      </c>
      <c r="R36" s="276"/>
      <c r="S36" s="276" t="s">
        <v>695</v>
      </c>
      <c r="T36" s="276" t="s">
        <v>695</v>
      </c>
      <c r="U36" s="276" t="s">
        <v>696</v>
      </c>
      <c r="V36" s="276" t="s">
        <v>695</v>
      </c>
      <c r="W36" s="276"/>
      <c r="X36" s="276"/>
      <c r="Y36" s="269"/>
      <c r="Z36" s="269"/>
    </row>
    <row r="37" spans="1:26" ht="15.75" customHeight="1" x14ac:dyDescent="0.2">
      <c r="A37" s="277" t="s">
        <v>319</v>
      </c>
      <c r="B37" s="276" t="s">
        <v>799</v>
      </c>
      <c r="C37" s="276">
        <v>0</v>
      </c>
      <c r="D37" s="276">
        <v>0</v>
      </c>
      <c r="E37" s="276">
        <v>0</v>
      </c>
      <c r="F37" s="276">
        <v>0</v>
      </c>
      <c r="G37" s="276">
        <v>1</v>
      </c>
      <c r="H37" s="276">
        <v>0</v>
      </c>
      <c r="I37" s="276">
        <v>0</v>
      </c>
      <c r="J37" s="276">
        <v>1</v>
      </c>
      <c r="K37" s="276"/>
      <c r="L37" s="276" t="s">
        <v>800</v>
      </c>
      <c r="M37" s="276" t="s">
        <v>22</v>
      </c>
      <c r="N37" s="276" t="s">
        <v>793</v>
      </c>
      <c r="O37" s="276" t="s">
        <v>801</v>
      </c>
      <c r="P37" s="276" t="s">
        <v>802</v>
      </c>
      <c r="Q37" s="276" t="s">
        <v>803</v>
      </c>
      <c r="R37" s="276"/>
      <c r="S37" s="276" t="s">
        <v>804</v>
      </c>
      <c r="T37" s="276" t="s">
        <v>805</v>
      </c>
      <c r="U37" s="276" t="s">
        <v>26</v>
      </c>
      <c r="V37" s="276" t="s">
        <v>698</v>
      </c>
      <c r="W37" s="276" t="s">
        <v>765</v>
      </c>
      <c r="X37" s="276">
        <f t="shared" ref="X37:X86" si="2">IF($W37="Critical Importance",20,IF($W37="Minor Importance",5,10))</f>
        <v>20</v>
      </c>
      <c r="Y37" s="269"/>
      <c r="Z37" s="269"/>
    </row>
    <row r="38" spans="1:26" ht="80.25" customHeight="1" x14ac:dyDescent="0.2">
      <c r="A38" s="277" t="s">
        <v>321</v>
      </c>
      <c r="B38" s="276" t="s">
        <v>806</v>
      </c>
      <c r="C38" s="276">
        <v>0</v>
      </c>
      <c r="D38" s="276">
        <v>0</v>
      </c>
      <c r="E38" s="276">
        <v>0</v>
      </c>
      <c r="F38" s="276">
        <v>0</v>
      </c>
      <c r="G38" s="276">
        <v>1</v>
      </c>
      <c r="H38" s="276">
        <v>0</v>
      </c>
      <c r="I38" s="276">
        <v>0</v>
      </c>
      <c r="J38" s="276">
        <v>0</v>
      </c>
      <c r="K38" s="276"/>
      <c r="L38" s="276" t="s">
        <v>800</v>
      </c>
      <c r="M38" s="276" t="s">
        <v>695</v>
      </c>
      <c r="N38" s="276" t="s">
        <v>793</v>
      </c>
      <c r="O38" s="276" t="s">
        <v>695</v>
      </c>
      <c r="P38" s="276" t="s">
        <v>695</v>
      </c>
      <c r="Q38" s="276" t="s">
        <v>695</v>
      </c>
      <c r="R38" s="276"/>
      <c r="S38" s="276" t="s">
        <v>807</v>
      </c>
      <c r="T38" s="276" t="s">
        <v>695</v>
      </c>
      <c r="U38" s="276" t="s">
        <v>26</v>
      </c>
      <c r="V38" s="276" t="s">
        <v>695</v>
      </c>
      <c r="W38" s="276" t="s">
        <v>765</v>
      </c>
      <c r="X38" s="276">
        <f t="shared" si="2"/>
        <v>20</v>
      </c>
      <c r="Y38" s="269"/>
      <c r="Z38" s="269"/>
    </row>
    <row r="39" spans="1:26" ht="15.75" customHeight="1" x14ac:dyDescent="0.2">
      <c r="A39" s="277" t="s">
        <v>323</v>
      </c>
      <c r="B39" s="276" t="s">
        <v>808</v>
      </c>
      <c r="C39" s="276">
        <v>0</v>
      </c>
      <c r="D39" s="276">
        <v>0</v>
      </c>
      <c r="E39" s="276">
        <v>0</v>
      </c>
      <c r="F39" s="276">
        <v>0</v>
      </c>
      <c r="G39" s="276">
        <v>1</v>
      </c>
      <c r="H39" s="276">
        <v>0</v>
      </c>
      <c r="I39" s="276">
        <v>0</v>
      </c>
      <c r="J39" s="276">
        <v>0</v>
      </c>
      <c r="K39" s="276"/>
      <c r="L39" s="276" t="s">
        <v>800</v>
      </c>
      <c r="M39" s="276" t="s">
        <v>695</v>
      </c>
      <c r="N39" s="276" t="s">
        <v>793</v>
      </c>
      <c r="O39" s="276" t="s">
        <v>809</v>
      </c>
      <c r="P39" s="276" t="s">
        <v>809</v>
      </c>
      <c r="Q39" s="276" t="s">
        <v>809</v>
      </c>
      <c r="R39" s="276"/>
      <c r="S39" s="276" t="s">
        <v>807</v>
      </c>
      <c r="T39" s="276" t="s">
        <v>695</v>
      </c>
      <c r="U39" s="276" t="s">
        <v>26</v>
      </c>
      <c r="V39" s="276" t="s">
        <v>695</v>
      </c>
      <c r="W39" s="276" t="s">
        <v>765</v>
      </c>
      <c r="X39" s="276">
        <f t="shared" si="2"/>
        <v>20</v>
      </c>
      <c r="Y39" s="269"/>
      <c r="Z39" s="269"/>
    </row>
    <row r="40" spans="1:26" ht="15.75" customHeight="1" x14ac:dyDescent="0.2">
      <c r="A40" s="277" t="s">
        <v>325</v>
      </c>
      <c r="B40" s="276" t="s">
        <v>810</v>
      </c>
      <c r="C40" s="276">
        <v>0</v>
      </c>
      <c r="D40" s="276">
        <v>0</v>
      </c>
      <c r="E40" s="276">
        <v>0</v>
      </c>
      <c r="F40" s="276">
        <v>0</v>
      </c>
      <c r="G40" s="276">
        <v>1</v>
      </c>
      <c r="H40" s="276">
        <v>0</v>
      </c>
      <c r="I40" s="276">
        <v>0</v>
      </c>
      <c r="J40" s="276">
        <v>0</v>
      </c>
      <c r="K40" s="276"/>
      <c r="L40" s="276" t="s">
        <v>800</v>
      </c>
      <c r="M40" s="276" t="s">
        <v>698</v>
      </c>
      <c r="N40" s="276" t="s">
        <v>793</v>
      </c>
      <c r="O40" s="276" t="s">
        <v>811</v>
      </c>
      <c r="P40" s="276" t="s">
        <v>812</v>
      </c>
      <c r="Q40" s="276" t="s">
        <v>813</v>
      </c>
      <c r="R40" s="276"/>
      <c r="S40" s="276" t="s">
        <v>695</v>
      </c>
      <c r="T40" s="276" t="s">
        <v>814</v>
      </c>
      <c r="U40" s="276" t="s">
        <v>26</v>
      </c>
      <c r="V40" s="276" t="s">
        <v>698</v>
      </c>
      <c r="W40" s="276" t="s">
        <v>765</v>
      </c>
      <c r="X40" s="276">
        <f t="shared" si="2"/>
        <v>20</v>
      </c>
      <c r="Y40" s="269"/>
      <c r="Z40" s="269"/>
    </row>
    <row r="41" spans="1:26" ht="15.75" customHeight="1" x14ac:dyDescent="0.2">
      <c r="A41" s="277" t="s">
        <v>327</v>
      </c>
      <c r="B41" s="276" t="s">
        <v>815</v>
      </c>
      <c r="C41" s="276">
        <v>0</v>
      </c>
      <c r="D41" s="276">
        <v>0</v>
      </c>
      <c r="E41" s="276">
        <v>0</v>
      </c>
      <c r="F41" s="276">
        <v>0</v>
      </c>
      <c r="G41" s="276">
        <v>1</v>
      </c>
      <c r="H41" s="276">
        <v>0</v>
      </c>
      <c r="I41" s="276">
        <v>0</v>
      </c>
      <c r="J41" s="276">
        <v>1</v>
      </c>
      <c r="K41" s="276"/>
      <c r="L41" s="276" t="s">
        <v>800</v>
      </c>
      <c r="M41" s="276" t="s">
        <v>22</v>
      </c>
      <c r="N41" s="276" t="s">
        <v>793</v>
      </c>
      <c r="O41" s="276" t="s">
        <v>816</v>
      </c>
      <c r="P41" s="276" t="s">
        <v>817</v>
      </c>
      <c r="Q41" s="276" t="s">
        <v>818</v>
      </c>
      <c r="R41" s="276"/>
      <c r="S41" s="276" t="s">
        <v>819</v>
      </c>
      <c r="T41" s="276" t="s">
        <v>820</v>
      </c>
      <c r="U41" s="276" t="s">
        <v>26</v>
      </c>
      <c r="V41" s="276" t="s">
        <v>698</v>
      </c>
      <c r="W41" s="276" t="s">
        <v>714</v>
      </c>
      <c r="X41" s="276">
        <f t="shared" si="2"/>
        <v>10</v>
      </c>
      <c r="Y41" s="269"/>
      <c r="Z41" s="269"/>
    </row>
    <row r="42" spans="1:26" ht="15.75" customHeight="1" x14ac:dyDescent="0.2">
      <c r="A42" s="277" t="s">
        <v>329</v>
      </c>
      <c r="B42" s="276" t="s">
        <v>821</v>
      </c>
      <c r="C42" s="276">
        <v>0</v>
      </c>
      <c r="D42" s="276">
        <v>0</v>
      </c>
      <c r="E42" s="276">
        <v>0</v>
      </c>
      <c r="F42" s="276">
        <v>0</v>
      </c>
      <c r="G42" s="276">
        <v>1</v>
      </c>
      <c r="H42" s="276">
        <v>0</v>
      </c>
      <c r="I42" s="276">
        <v>0</v>
      </c>
      <c r="J42" s="276">
        <v>0</v>
      </c>
      <c r="K42" s="276"/>
      <c r="L42" s="276" t="s">
        <v>800</v>
      </c>
      <c r="M42" s="276" t="s">
        <v>698</v>
      </c>
      <c r="N42" s="276" t="s">
        <v>793</v>
      </c>
      <c r="O42" s="276" t="s">
        <v>822</v>
      </c>
      <c r="P42" s="276" t="s">
        <v>823</v>
      </c>
      <c r="Q42" s="276" t="s">
        <v>824</v>
      </c>
      <c r="R42" s="276"/>
      <c r="S42" s="276" t="s">
        <v>825</v>
      </c>
      <c r="T42" s="276" t="s">
        <v>695</v>
      </c>
      <c r="U42" s="276" t="s">
        <v>26</v>
      </c>
      <c r="V42" s="276" t="s">
        <v>698</v>
      </c>
      <c r="W42" s="276" t="s">
        <v>714</v>
      </c>
      <c r="X42" s="276">
        <f t="shared" si="2"/>
        <v>10</v>
      </c>
      <c r="Y42" s="269"/>
      <c r="Z42" s="269"/>
    </row>
    <row r="43" spans="1:26" ht="15.75" customHeight="1" x14ac:dyDescent="0.2">
      <c r="A43" s="277" t="s">
        <v>331</v>
      </c>
      <c r="B43" s="276" t="s">
        <v>826</v>
      </c>
      <c r="C43" s="276">
        <v>0</v>
      </c>
      <c r="D43" s="276">
        <v>0</v>
      </c>
      <c r="E43" s="276">
        <v>0</v>
      </c>
      <c r="F43" s="276">
        <v>0</v>
      </c>
      <c r="G43" s="276">
        <v>1</v>
      </c>
      <c r="H43" s="276">
        <v>0</v>
      </c>
      <c r="I43" s="276">
        <v>0</v>
      </c>
      <c r="J43" s="276">
        <v>0</v>
      </c>
      <c r="K43" s="276"/>
      <c r="L43" s="276" t="s">
        <v>800</v>
      </c>
      <c r="M43" s="276" t="s">
        <v>698</v>
      </c>
      <c r="N43" s="276" t="s">
        <v>793</v>
      </c>
      <c r="O43" s="276" t="s">
        <v>695</v>
      </c>
      <c r="P43" s="276" t="s">
        <v>827</v>
      </c>
      <c r="Q43" s="276" t="s">
        <v>828</v>
      </c>
      <c r="R43" s="276"/>
      <c r="S43" s="276" t="s">
        <v>829</v>
      </c>
      <c r="T43" s="276" t="s">
        <v>695</v>
      </c>
      <c r="U43" s="276" t="s">
        <v>26</v>
      </c>
      <c r="V43" s="276" t="s">
        <v>698</v>
      </c>
      <c r="W43" s="276" t="s">
        <v>714</v>
      </c>
      <c r="X43" s="276">
        <f t="shared" si="2"/>
        <v>10</v>
      </c>
      <c r="Y43" s="269"/>
      <c r="Z43" s="269"/>
    </row>
    <row r="44" spans="1:26" ht="15.75" customHeight="1" x14ac:dyDescent="0.2">
      <c r="A44" s="277" t="s">
        <v>333</v>
      </c>
      <c r="B44" s="276" t="s">
        <v>830</v>
      </c>
      <c r="C44" s="276">
        <v>0</v>
      </c>
      <c r="D44" s="276">
        <v>0</v>
      </c>
      <c r="E44" s="276">
        <v>0</v>
      </c>
      <c r="F44" s="276">
        <v>0</v>
      </c>
      <c r="G44" s="276">
        <v>1</v>
      </c>
      <c r="H44" s="276">
        <v>0</v>
      </c>
      <c r="I44" s="276">
        <v>0</v>
      </c>
      <c r="J44" s="276">
        <v>0</v>
      </c>
      <c r="K44" s="276"/>
      <c r="L44" s="276" t="s">
        <v>800</v>
      </c>
      <c r="M44" s="276" t="s">
        <v>698</v>
      </c>
      <c r="N44" s="276" t="s">
        <v>793</v>
      </c>
      <c r="O44" s="276" t="s">
        <v>831</v>
      </c>
      <c r="P44" s="276" t="s">
        <v>832</v>
      </c>
      <c r="Q44" s="276" t="s">
        <v>833</v>
      </c>
      <c r="R44" s="276"/>
      <c r="S44" s="276" t="s">
        <v>834</v>
      </c>
      <c r="T44" s="276" t="s">
        <v>695</v>
      </c>
      <c r="U44" s="276" t="s">
        <v>26</v>
      </c>
      <c r="V44" s="276" t="s">
        <v>698</v>
      </c>
      <c r="W44" s="276" t="s">
        <v>714</v>
      </c>
      <c r="X44" s="276">
        <f t="shared" si="2"/>
        <v>10</v>
      </c>
      <c r="Y44" s="269"/>
      <c r="Z44" s="269"/>
    </row>
    <row r="45" spans="1:26" ht="15.75" customHeight="1" x14ac:dyDescent="0.2">
      <c r="A45" s="277" t="s">
        <v>335</v>
      </c>
      <c r="B45" s="276" t="s">
        <v>835</v>
      </c>
      <c r="C45" s="276">
        <v>0</v>
      </c>
      <c r="D45" s="276">
        <v>0</v>
      </c>
      <c r="E45" s="276">
        <v>0</v>
      </c>
      <c r="F45" s="276">
        <v>0</v>
      </c>
      <c r="G45" s="276">
        <v>1</v>
      </c>
      <c r="H45" s="276">
        <v>0</v>
      </c>
      <c r="I45" s="276">
        <v>0</v>
      </c>
      <c r="J45" s="276">
        <v>0</v>
      </c>
      <c r="K45" s="276"/>
      <c r="L45" s="276" t="s">
        <v>800</v>
      </c>
      <c r="M45" s="276" t="s">
        <v>698</v>
      </c>
      <c r="N45" s="276" t="s">
        <v>793</v>
      </c>
      <c r="O45" s="276" t="s">
        <v>836</v>
      </c>
      <c r="P45" s="276" t="s">
        <v>837</v>
      </c>
      <c r="Q45" s="276" t="s">
        <v>838</v>
      </c>
      <c r="R45" s="276"/>
      <c r="S45" s="276" t="s">
        <v>839</v>
      </c>
      <c r="T45" s="276" t="s">
        <v>840</v>
      </c>
      <c r="U45" s="276" t="s">
        <v>26</v>
      </c>
      <c r="V45" s="276" t="s">
        <v>698</v>
      </c>
      <c r="W45" s="276" t="s">
        <v>714</v>
      </c>
      <c r="X45" s="276">
        <f t="shared" si="2"/>
        <v>10</v>
      </c>
      <c r="Y45" s="269"/>
      <c r="Z45" s="269"/>
    </row>
    <row r="46" spans="1:26" ht="15.75" customHeight="1" x14ac:dyDescent="0.2">
      <c r="A46" s="277" t="s">
        <v>337</v>
      </c>
      <c r="B46" s="276" t="s">
        <v>841</v>
      </c>
      <c r="C46" s="276">
        <v>0</v>
      </c>
      <c r="D46" s="276">
        <v>0</v>
      </c>
      <c r="E46" s="276">
        <v>0</v>
      </c>
      <c r="F46" s="276">
        <v>0</v>
      </c>
      <c r="G46" s="276">
        <v>1</v>
      </c>
      <c r="H46" s="276">
        <v>0</v>
      </c>
      <c r="I46" s="276">
        <v>0</v>
      </c>
      <c r="J46" s="276">
        <v>0</v>
      </c>
      <c r="K46" s="276"/>
      <c r="L46" s="276" t="s">
        <v>800</v>
      </c>
      <c r="M46" s="276" t="s">
        <v>698</v>
      </c>
      <c r="N46" s="276" t="s">
        <v>793</v>
      </c>
      <c r="O46" s="276" t="s">
        <v>842</v>
      </c>
      <c r="P46" s="276" t="s">
        <v>843</v>
      </c>
      <c r="Q46" s="276" t="s">
        <v>844</v>
      </c>
      <c r="R46" s="276"/>
      <c r="S46" s="276" t="s">
        <v>845</v>
      </c>
      <c r="T46" s="276" t="s">
        <v>695</v>
      </c>
      <c r="U46" s="276" t="s">
        <v>26</v>
      </c>
      <c r="V46" s="276" t="s">
        <v>698</v>
      </c>
      <c r="W46" s="276" t="s">
        <v>714</v>
      </c>
      <c r="X46" s="276">
        <f t="shared" si="2"/>
        <v>10</v>
      </c>
      <c r="Y46" s="269"/>
      <c r="Z46" s="269"/>
    </row>
    <row r="47" spans="1:26" ht="15.75" customHeight="1" x14ac:dyDescent="0.2">
      <c r="A47" s="277" t="s">
        <v>339</v>
      </c>
      <c r="B47" s="276" t="s">
        <v>846</v>
      </c>
      <c r="C47" s="276">
        <v>0</v>
      </c>
      <c r="D47" s="276">
        <v>0</v>
      </c>
      <c r="E47" s="276">
        <v>0</v>
      </c>
      <c r="F47" s="276">
        <v>0</v>
      </c>
      <c r="G47" s="276">
        <v>1</v>
      </c>
      <c r="H47" s="276">
        <v>0</v>
      </c>
      <c r="I47" s="276">
        <v>0</v>
      </c>
      <c r="J47" s="276">
        <v>0</v>
      </c>
      <c r="K47" s="276"/>
      <c r="L47" s="276" t="s">
        <v>800</v>
      </c>
      <c r="M47" s="276" t="s">
        <v>698</v>
      </c>
      <c r="N47" s="276" t="s">
        <v>793</v>
      </c>
      <c r="O47" s="276" t="s">
        <v>847</v>
      </c>
      <c r="P47" s="276" t="s">
        <v>848</v>
      </c>
      <c r="Q47" s="276" t="s">
        <v>849</v>
      </c>
      <c r="R47" s="276"/>
      <c r="S47" s="276" t="s">
        <v>850</v>
      </c>
      <c r="T47" s="269"/>
      <c r="U47" s="276" t="s">
        <v>26</v>
      </c>
      <c r="V47" s="276" t="s">
        <v>698</v>
      </c>
      <c r="W47" s="276" t="s">
        <v>714</v>
      </c>
      <c r="X47" s="276">
        <f t="shared" si="2"/>
        <v>10</v>
      </c>
      <c r="Y47" s="269"/>
      <c r="Z47" s="269"/>
    </row>
    <row r="48" spans="1:26" ht="15.75" customHeight="1" x14ac:dyDescent="0.2">
      <c r="A48" s="277" t="s">
        <v>341</v>
      </c>
      <c r="B48" s="276" t="s">
        <v>851</v>
      </c>
      <c r="C48" s="276">
        <v>0</v>
      </c>
      <c r="D48" s="276">
        <v>0</v>
      </c>
      <c r="E48" s="276">
        <v>0</v>
      </c>
      <c r="F48" s="276">
        <v>0</v>
      </c>
      <c r="G48" s="276">
        <v>1</v>
      </c>
      <c r="H48" s="276">
        <v>0</v>
      </c>
      <c r="I48" s="276">
        <v>0</v>
      </c>
      <c r="J48" s="276">
        <v>0</v>
      </c>
      <c r="K48" s="276"/>
      <c r="L48" s="276" t="s">
        <v>800</v>
      </c>
      <c r="M48" s="276" t="s">
        <v>698</v>
      </c>
      <c r="N48" s="276" t="s">
        <v>793</v>
      </c>
      <c r="O48" s="276" t="s">
        <v>695</v>
      </c>
      <c r="P48" s="276" t="s">
        <v>852</v>
      </c>
      <c r="Q48" s="276" t="s">
        <v>853</v>
      </c>
      <c r="R48" s="276"/>
      <c r="S48" s="276" t="s">
        <v>854</v>
      </c>
      <c r="T48" s="276" t="s">
        <v>855</v>
      </c>
      <c r="U48" s="276" t="s">
        <v>26</v>
      </c>
      <c r="V48" s="276" t="s">
        <v>698</v>
      </c>
      <c r="W48" s="276" t="s">
        <v>714</v>
      </c>
      <c r="X48" s="276">
        <f t="shared" si="2"/>
        <v>10</v>
      </c>
      <c r="Y48" s="269"/>
      <c r="Z48" s="269"/>
    </row>
    <row r="49" spans="1:26" ht="15.75" customHeight="1" x14ac:dyDescent="0.2">
      <c r="A49" s="277" t="s">
        <v>343</v>
      </c>
      <c r="B49" s="276" t="s">
        <v>856</v>
      </c>
      <c r="C49" s="276">
        <v>0</v>
      </c>
      <c r="D49" s="276">
        <v>0</v>
      </c>
      <c r="E49" s="276">
        <v>0</v>
      </c>
      <c r="F49" s="276">
        <v>0</v>
      </c>
      <c r="G49" s="276">
        <v>1</v>
      </c>
      <c r="H49" s="276">
        <v>0</v>
      </c>
      <c r="I49" s="276">
        <v>0</v>
      </c>
      <c r="J49" s="276">
        <v>0</v>
      </c>
      <c r="K49" s="276"/>
      <c r="L49" s="276" t="s">
        <v>800</v>
      </c>
      <c r="M49" s="276" t="s">
        <v>698</v>
      </c>
      <c r="N49" s="276" t="s">
        <v>793</v>
      </c>
      <c r="O49" s="276" t="s">
        <v>857</v>
      </c>
      <c r="P49" s="276" t="s">
        <v>857</v>
      </c>
      <c r="Q49" s="276" t="s">
        <v>858</v>
      </c>
      <c r="R49" s="276"/>
      <c r="S49" s="276" t="s">
        <v>859</v>
      </c>
      <c r="T49" s="276" t="s">
        <v>695</v>
      </c>
      <c r="U49" s="276" t="s">
        <v>40</v>
      </c>
      <c r="V49" s="276" t="s">
        <v>698</v>
      </c>
      <c r="W49" s="276" t="s">
        <v>714</v>
      </c>
      <c r="X49" s="276">
        <f t="shared" si="2"/>
        <v>10</v>
      </c>
      <c r="Y49" s="269"/>
      <c r="Z49" s="269"/>
    </row>
    <row r="50" spans="1:26" ht="15.75" customHeight="1" x14ac:dyDescent="0.2">
      <c r="A50" s="276" t="s">
        <v>61</v>
      </c>
      <c r="B50" s="276" t="s">
        <v>860</v>
      </c>
      <c r="C50" s="276">
        <v>0</v>
      </c>
      <c r="D50" s="276">
        <v>1</v>
      </c>
      <c r="E50" s="276">
        <v>0</v>
      </c>
      <c r="F50" s="276">
        <v>0</v>
      </c>
      <c r="G50" s="276">
        <v>0</v>
      </c>
      <c r="H50" s="276">
        <v>0</v>
      </c>
      <c r="I50" s="276">
        <v>0</v>
      </c>
      <c r="J50" s="276">
        <v>1</v>
      </c>
      <c r="K50" s="276"/>
      <c r="L50" s="276" t="s">
        <v>763</v>
      </c>
      <c r="M50" s="276" t="s">
        <v>698</v>
      </c>
      <c r="N50" s="276" t="s">
        <v>695</v>
      </c>
      <c r="O50" s="276"/>
      <c r="P50" s="276" t="s">
        <v>861</v>
      </c>
      <c r="Q50" s="276" t="s">
        <v>862</v>
      </c>
      <c r="R50" s="278" t="s">
        <v>863</v>
      </c>
      <c r="S50" s="276" t="s">
        <v>864</v>
      </c>
      <c r="T50" s="276" t="s">
        <v>865</v>
      </c>
      <c r="U50" s="276" t="s">
        <v>26</v>
      </c>
      <c r="V50" s="276" t="s">
        <v>698</v>
      </c>
      <c r="W50" s="276" t="s">
        <v>765</v>
      </c>
      <c r="X50" s="276">
        <f t="shared" si="2"/>
        <v>20</v>
      </c>
      <c r="Y50" s="269"/>
      <c r="Z50" s="269"/>
    </row>
    <row r="51" spans="1:26" ht="15.75" customHeight="1" x14ac:dyDescent="0.2">
      <c r="A51" s="276" t="s">
        <v>63</v>
      </c>
      <c r="B51" s="276" t="s">
        <v>866</v>
      </c>
      <c r="C51" s="276">
        <v>0</v>
      </c>
      <c r="D51" s="276">
        <v>1</v>
      </c>
      <c r="E51" s="276">
        <v>0</v>
      </c>
      <c r="F51" s="276">
        <v>0</v>
      </c>
      <c r="G51" s="276">
        <v>0</v>
      </c>
      <c r="H51" s="276">
        <v>0</v>
      </c>
      <c r="I51" s="276">
        <v>0</v>
      </c>
      <c r="J51" s="276">
        <v>1</v>
      </c>
      <c r="K51" s="276"/>
      <c r="L51" s="276" t="s">
        <v>763</v>
      </c>
      <c r="M51" s="276" t="s">
        <v>698</v>
      </c>
      <c r="N51" s="276" t="s">
        <v>695</v>
      </c>
      <c r="O51" s="276" t="s">
        <v>867</v>
      </c>
      <c r="P51" s="276" t="s">
        <v>867</v>
      </c>
      <c r="Q51" s="276" t="s">
        <v>867</v>
      </c>
      <c r="R51" s="278" t="s">
        <v>863</v>
      </c>
      <c r="S51" s="276" t="s">
        <v>868</v>
      </c>
      <c r="T51" s="276" t="s">
        <v>869</v>
      </c>
      <c r="U51" s="276" t="s">
        <v>26</v>
      </c>
      <c r="V51" s="276" t="s">
        <v>698</v>
      </c>
      <c r="W51" s="276" t="s">
        <v>765</v>
      </c>
      <c r="X51" s="276">
        <f t="shared" si="2"/>
        <v>20</v>
      </c>
      <c r="Y51" s="269"/>
      <c r="Z51" s="269"/>
    </row>
    <row r="52" spans="1:26" ht="15.75" customHeight="1" x14ac:dyDescent="0.2">
      <c r="A52" s="276" t="s">
        <v>65</v>
      </c>
      <c r="B52" s="276" t="s">
        <v>870</v>
      </c>
      <c r="C52" s="276">
        <v>0</v>
      </c>
      <c r="D52" s="276">
        <v>1</v>
      </c>
      <c r="E52" s="276">
        <v>0</v>
      </c>
      <c r="F52" s="276">
        <v>0</v>
      </c>
      <c r="G52" s="276">
        <v>0</v>
      </c>
      <c r="H52" s="276">
        <v>0</v>
      </c>
      <c r="I52" s="276">
        <v>0</v>
      </c>
      <c r="J52" s="276">
        <v>1</v>
      </c>
      <c r="K52" s="276"/>
      <c r="L52" s="276" t="s">
        <v>763</v>
      </c>
      <c r="M52" s="276" t="s">
        <v>698</v>
      </c>
      <c r="N52" s="276" t="s">
        <v>695</v>
      </c>
      <c r="O52" s="276" t="s">
        <v>695</v>
      </c>
      <c r="P52" s="276" t="s">
        <v>695</v>
      </c>
      <c r="Q52" s="276" t="s">
        <v>695</v>
      </c>
      <c r="R52" s="278" t="s">
        <v>863</v>
      </c>
      <c r="S52" s="276" t="s">
        <v>871</v>
      </c>
      <c r="T52" s="276" t="s">
        <v>872</v>
      </c>
      <c r="U52" s="276" t="s">
        <v>26</v>
      </c>
      <c r="V52" s="276" t="s">
        <v>698</v>
      </c>
      <c r="W52" s="276" t="s">
        <v>765</v>
      </c>
      <c r="X52" s="276">
        <f t="shared" si="2"/>
        <v>20</v>
      </c>
      <c r="Y52" s="269"/>
      <c r="Z52" s="269"/>
    </row>
    <row r="53" spans="1:26" ht="15.75" customHeight="1" x14ac:dyDescent="0.2">
      <c r="A53" s="276" t="s">
        <v>67</v>
      </c>
      <c r="B53" s="276" t="s">
        <v>873</v>
      </c>
      <c r="C53" s="276">
        <v>0</v>
      </c>
      <c r="D53" s="276">
        <v>1</v>
      </c>
      <c r="E53" s="276">
        <v>0</v>
      </c>
      <c r="F53" s="276">
        <v>0</v>
      </c>
      <c r="G53" s="276">
        <v>0</v>
      </c>
      <c r="H53" s="276">
        <v>0</v>
      </c>
      <c r="I53" s="276">
        <v>0</v>
      </c>
      <c r="J53" s="276">
        <v>1</v>
      </c>
      <c r="K53" s="276"/>
      <c r="L53" s="276" t="s">
        <v>763</v>
      </c>
      <c r="M53" s="276" t="s">
        <v>698</v>
      </c>
      <c r="N53" s="276" t="s">
        <v>695</v>
      </c>
      <c r="O53" s="276" t="s">
        <v>874</v>
      </c>
      <c r="P53" s="276" t="s">
        <v>875</v>
      </c>
      <c r="Q53" s="276" t="s">
        <v>876</v>
      </c>
      <c r="R53" s="278" t="s">
        <v>863</v>
      </c>
      <c r="S53" s="276" t="s">
        <v>877</v>
      </c>
      <c r="T53" s="276" t="s">
        <v>878</v>
      </c>
      <c r="U53" s="276" t="s">
        <v>26</v>
      </c>
      <c r="V53" s="276" t="s">
        <v>698</v>
      </c>
      <c r="W53" s="276" t="s">
        <v>765</v>
      </c>
      <c r="X53" s="276">
        <f t="shared" si="2"/>
        <v>20</v>
      </c>
      <c r="Y53" s="269"/>
      <c r="Z53" s="269"/>
    </row>
    <row r="54" spans="1:26" ht="15.75" customHeight="1" x14ac:dyDescent="0.2">
      <c r="A54" s="276" t="s">
        <v>69</v>
      </c>
      <c r="B54" s="276" t="s">
        <v>879</v>
      </c>
      <c r="C54" s="276">
        <v>0</v>
      </c>
      <c r="D54" s="276">
        <v>1</v>
      </c>
      <c r="E54" s="276">
        <v>0</v>
      </c>
      <c r="F54" s="276">
        <v>0</v>
      </c>
      <c r="G54" s="276">
        <v>0</v>
      </c>
      <c r="H54" s="276">
        <v>0</v>
      </c>
      <c r="I54" s="276">
        <v>0</v>
      </c>
      <c r="J54" s="276">
        <v>0</v>
      </c>
      <c r="K54" s="276"/>
      <c r="L54" s="276" t="s">
        <v>763</v>
      </c>
      <c r="M54" s="276" t="s">
        <v>698</v>
      </c>
      <c r="N54" s="276" t="s">
        <v>695</v>
      </c>
      <c r="O54" s="276" t="s">
        <v>880</v>
      </c>
      <c r="P54" s="276" t="s">
        <v>881</v>
      </c>
      <c r="Q54" s="276" t="s">
        <v>882</v>
      </c>
      <c r="R54" s="276"/>
      <c r="S54" s="276" t="s">
        <v>883</v>
      </c>
      <c r="T54" s="276" t="s">
        <v>884</v>
      </c>
      <c r="U54" s="276" t="s">
        <v>26</v>
      </c>
      <c r="V54" s="276" t="s">
        <v>698</v>
      </c>
      <c r="W54" s="276" t="s">
        <v>714</v>
      </c>
      <c r="X54" s="276">
        <f t="shared" si="2"/>
        <v>10</v>
      </c>
      <c r="Y54" s="269"/>
      <c r="Z54" s="269"/>
    </row>
    <row r="55" spans="1:26" ht="15.75" customHeight="1" x14ac:dyDescent="0.2">
      <c r="A55" s="276" t="s">
        <v>345</v>
      </c>
      <c r="B55" s="276" t="s">
        <v>885</v>
      </c>
      <c r="C55" s="276">
        <v>0</v>
      </c>
      <c r="D55" s="276">
        <v>0</v>
      </c>
      <c r="E55" s="276">
        <v>0</v>
      </c>
      <c r="F55" s="276">
        <v>0</v>
      </c>
      <c r="G55" s="276">
        <v>0</v>
      </c>
      <c r="H55" s="276">
        <v>1</v>
      </c>
      <c r="I55" s="276">
        <v>0</v>
      </c>
      <c r="J55" s="276">
        <v>1</v>
      </c>
      <c r="K55" s="276"/>
      <c r="L55" s="276" t="s">
        <v>886</v>
      </c>
      <c r="M55" s="276" t="s">
        <v>698</v>
      </c>
      <c r="N55" s="276" t="s">
        <v>887</v>
      </c>
      <c r="O55" s="276" t="s">
        <v>695</v>
      </c>
      <c r="P55" s="276" t="s">
        <v>695</v>
      </c>
      <c r="Q55" s="276" t="s">
        <v>695</v>
      </c>
      <c r="R55" s="276"/>
      <c r="S55" s="276" t="s">
        <v>888</v>
      </c>
      <c r="T55" s="276" t="s">
        <v>707</v>
      </c>
      <c r="U55" s="276" t="s">
        <v>40</v>
      </c>
      <c r="V55" s="276" t="s">
        <v>698</v>
      </c>
      <c r="W55" s="276" t="s">
        <v>765</v>
      </c>
      <c r="X55" s="276">
        <f t="shared" si="2"/>
        <v>20</v>
      </c>
      <c r="Y55" s="269"/>
      <c r="Z55" s="269"/>
    </row>
    <row r="56" spans="1:26" ht="15.75" customHeight="1" x14ac:dyDescent="0.2">
      <c r="A56" s="276" t="s">
        <v>347</v>
      </c>
      <c r="B56" s="276" t="s">
        <v>889</v>
      </c>
      <c r="C56" s="276">
        <v>0</v>
      </c>
      <c r="D56" s="276">
        <v>0</v>
      </c>
      <c r="E56" s="276">
        <v>0</v>
      </c>
      <c r="F56" s="276">
        <v>0</v>
      </c>
      <c r="G56" s="276">
        <v>0</v>
      </c>
      <c r="H56" s="276">
        <v>1</v>
      </c>
      <c r="I56" s="276">
        <v>0</v>
      </c>
      <c r="J56" s="276">
        <v>1</v>
      </c>
      <c r="K56" s="276"/>
      <c r="L56" s="276" t="s">
        <v>886</v>
      </c>
      <c r="M56" s="276" t="s">
        <v>698</v>
      </c>
      <c r="N56" s="276" t="s">
        <v>887</v>
      </c>
      <c r="O56" s="276" t="s">
        <v>695</v>
      </c>
      <c r="P56" s="276" t="s">
        <v>695</v>
      </c>
      <c r="Q56" s="276" t="s">
        <v>695</v>
      </c>
      <c r="R56" s="276"/>
      <c r="S56" s="276" t="s">
        <v>888</v>
      </c>
      <c r="T56" s="276" t="s">
        <v>707</v>
      </c>
      <c r="U56" s="276" t="s">
        <v>26</v>
      </c>
      <c r="V56" s="276" t="s">
        <v>698</v>
      </c>
      <c r="W56" s="276" t="s">
        <v>765</v>
      </c>
      <c r="X56" s="276">
        <f t="shared" si="2"/>
        <v>20</v>
      </c>
      <c r="Y56" s="269"/>
      <c r="Z56" s="269"/>
    </row>
    <row r="57" spans="1:26" ht="15.75" customHeight="1" x14ac:dyDescent="0.2">
      <c r="A57" s="276" t="s">
        <v>349</v>
      </c>
      <c r="B57" s="276" t="s">
        <v>890</v>
      </c>
      <c r="C57" s="276">
        <v>0</v>
      </c>
      <c r="D57" s="276">
        <v>0</v>
      </c>
      <c r="E57" s="276">
        <v>0</v>
      </c>
      <c r="F57" s="276">
        <v>0</v>
      </c>
      <c r="G57" s="276">
        <v>0</v>
      </c>
      <c r="H57" s="276">
        <v>1</v>
      </c>
      <c r="I57" s="276">
        <v>0</v>
      </c>
      <c r="J57" s="276">
        <v>1</v>
      </c>
      <c r="K57" s="276"/>
      <c r="L57" s="276" t="s">
        <v>886</v>
      </c>
      <c r="M57" s="276" t="s">
        <v>698</v>
      </c>
      <c r="N57" s="276" t="s">
        <v>887</v>
      </c>
      <c r="O57" s="276" t="s">
        <v>695</v>
      </c>
      <c r="P57" s="276" t="s">
        <v>695</v>
      </c>
      <c r="Q57" s="276" t="s">
        <v>695</v>
      </c>
      <c r="R57" s="276" t="s">
        <v>891</v>
      </c>
      <c r="S57" s="276" t="s">
        <v>888</v>
      </c>
      <c r="T57" s="276" t="s">
        <v>707</v>
      </c>
      <c r="U57" s="276" t="s">
        <v>26</v>
      </c>
      <c r="V57" s="276" t="s">
        <v>698</v>
      </c>
      <c r="W57" s="276" t="s">
        <v>765</v>
      </c>
      <c r="X57" s="276">
        <f t="shared" si="2"/>
        <v>20</v>
      </c>
      <c r="Y57" s="269"/>
      <c r="Z57" s="269"/>
    </row>
    <row r="58" spans="1:26" ht="15.75" customHeight="1" x14ac:dyDescent="0.2">
      <c r="A58" s="276" t="s">
        <v>351</v>
      </c>
      <c r="B58" s="276" t="s">
        <v>892</v>
      </c>
      <c r="C58" s="276">
        <v>0</v>
      </c>
      <c r="D58" s="276">
        <v>0</v>
      </c>
      <c r="E58" s="276">
        <v>0</v>
      </c>
      <c r="F58" s="276">
        <v>0</v>
      </c>
      <c r="G58" s="276">
        <v>0</v>
      </c>
      <c r="H58" s="276">
        <v>1</v>
      </c>
      <c r="I58" s="276">
        <v>0</v>
      </c>
      <c r="J58" s="276">
        <v>1</v>
      </c>
      <c r="K58" s="276"/>
      <c r="L58" s="276" t="s">
        <v>886</v>
      </c>
      <c r="M58" s="276" t="s">
        <v>698</v>
      </c>
      <c r="N58" s="276" t="s">
        <v>887</v>
      </c>
      <c r="O58" s="276" t="s">
        <v>695</v>
      </c>
      <c r="P58" s="276" t="s">
        <v>695</v>
      </c>
      <c r="Q58" s="276" t="s">
        <v>695</v>
      </c>
      <c r="R58" s="276" t="s">
        <v>891</v>
      </c>
      <c r="S58" s="276" t="s">
        <v>888</v>
      </c>
      <c r="T58" s="276" t="s">
        <v>707</v>
      </c>
      <c r="U58" s="276" t="s">
        <v>26</v>
      </c>
      <c r="V58" s="276" t="s">
        <v>698</v>
      </c>
      <c r="W58" s="276" t="s">
        <v>765</v>
      </c>
      <c r="X58" s="276">
        <f t="shared" si="2"/>
        <v>20</v>
      </c>
      <c r="Y58" s="269"/>
      <c r="Z58" s="269"/>
    </row>
    <row r="59" spans="1:26" ht="15.75" customHeight="1" x14ac:dyDescent="0.2">
      <c r="A59" s="276" t="s">
        <v>353</v>
      </c>
      <c r="B59" s="276" t="s">
        <v>893</v>
      </c>
      <c r="C59" s="276">
        <v>0</v>
      </c>
      <c r="D59" s="276">
        <v>0</v>
      </c>
      <c r="E59" s="276">
        <v>0</v>
      </c>
      <c r="F59" s="276">
        <v>0</v>
      </c>
      <c r="G59" s="276">
        <v>0</v>
      </c>
      <c r="H59" s="276">
        <v>1</v>
      </c>
      <c r="I59" s="276">
        <v>0</v>
      </c>
      <c r="J59" s="276">
        <v>1</v>
      </c>
      <c r="K59" s="276"/>
      <c r="L59" s="276" t="s">
        <v>886</v>
      </c>
      <c r="M59" s="276" t="s">
        <v>698</v>
      </c>
      <c r="N59" s="276" t="s">
        <v>887</v>
      </c>
      <c r="O59" s="276" t="s">
        <v>695</v>
      </c>
      <c r="P59" s="276" t="s">
        <v>695</v>
      </c>
      <c r="Q59" s="276" t="s">
        <v>695</v>
      </c>
      <c r="R59" s="276"/>
      <c r="S59" s="276" t="s">
        <v>888</v>
      </c>
      <c r="T59" s="276" t="s">
        <v>707</v>
      </c>
      <c r="U59" s="276" t="s">
        <v>40</v>
      </c>
      <c r="V59" s="276" t="s">
        <v>698</v>
      </c>
      <c r="W59" s="276" t="s">
        <v>714</v>
      </c>
      <c r="X59" s="276">
        <f t="shared" si="2"/>
        <v>10</v>
      </c>
      <c r="Y59" s="269"/>
      <c r="Z59" s="269"/>
    </row>
    <row r="60" spans="1:26" ht="15.75" customHeight="1" x14ac:dyDescent="0.2">
      <c r="A60" s="276" t="s">
        <v>354</v>
      </c>
      <c r="B60" s="276" t="s">
        <v>894</v>
      </c>
      <c r="C60" s="276">
        <v>0</v>
      </c>
      <c r="D60" s="276">
        <v>0</v>
      </c>
      <c r="E60" s="276">
        <v>0</v>
      </c>
      <c r="F60" s="276">
        <v>0</v>
      </c>
      <c r="G60" s="276">
        <v>0</v>
      </c>
      <c r="H60" s="276">
        <v>1</v>
      </c>
      <c r="I60" s="276">
        <v>0</v>
      </c>
      <c r="J60" s="276">
        <v>1</v>
      </c>
      <c r="K60" s="276"/>
      <c r="L60" s="276" t="s">
        <v>886</v>
      </c>
      <c r="M60" s="276" t="s">
        <v>698</v>
      </c>
      <c r="N60" s="276" t="s">
        <v>887</v>
      </c>
      <c r="O60" s="276" t="s">
        <v>695</v>
      </c>
      <c r="P60" s="276" t="s">
        <v>695</v>
      </c>
      <c r="Q60" s="276" t="s">
        <v>695</v>
      </c>
      <c r="R60" s="276"/>
      <c r="S60" s="276" t="s">
        <v>888</v>
      </c>
      <c r="T60" s="276" t="s">
        <v>707</v>
      </c>
      <c r="U60" s="276" t="s">
        <v>40</v>
      </c>
      <c r="V60" s="276" t="s">
        <v>698</v>
      </c>
      <c r="W60" s="276" t="s">
        <v>714</v>
      </c>
      <c r="X60" s="276">
        <f t="shared" si="2"/>
        <v>10</v>
      </c>
      <c r="Y60" s="269"/>
      <c r="Z60" s="269"/>
    </row>
    <row r="61" spans="1:26" ht="15.75" customHeight="1" x14ac:dyDescent="0.2">
      <c r="A61" s="276" t="s">
        <v>355</v>
      </c>
      <c r="B61" s="276" t="s">
        <v>895</v>
      </c>
      <c r="C61" s="276">
        <v>0</v>
      </c>
      <c r="D61" s="276">
        <v>0</v>
      </c>
      <c r="E61" s="276">
        <v>0</v>
      </c>
      <c r="F61" s="276">
        <v>0</v>
      </c>
      <c r="G61" s="276">
        <v>0</v>
      </c>
      <c r="H61" s="276">
        <v>1</v>
      </c>
      <c r="I61" s="276">
        <v>0</v>
      </c>
      <c r="J61" s="276">
        <v>1</v>
      </c>
      <c r="K61" s="276"/>
      <c r="L61" s="276" t="s">
        <v>886</v>
      </c>
      <c r="M61" s="276" t="s">
        <v>698</v>
      </c>
      <c r="N61" s="276" t="s">
        <v>887</v>
      </c>
      <c r="O61" s="276" t="s">
        <v>695</v>
      </c>
      <c r="P61" s="276" t="s">
        <v>695</v>
      </c>
      <c r="Q61" s="276" t="s">
        <v>695</v>
      </c>
      <c r="R61" s="276"/>
      <c r="S61" s="276" t="s">
        <v>888</v>
      </c>
      <c r="T61" s="276" t="s">
        <v>707</v>
      </c>
      <c r="U61" s="276" t="s">
        <v>40</v>
      </c>
      <c r="V61" s="276" t="s">
        <v>698</v>
      </c>
      <c r="W61" s="276" t="s">
        <v>714</v>
      </c>
      <c r="X61" s="276">
        <f t="shared" si="2"/>
        <v>10</v>
      </c>
      <c r="Y61" s="269"/>
      <c r="Z61" s="269"/>
    </row>
    <row r="62" spans="1:26" ht="15.75" customHeight="1" x14ac:dyDescent="0.2">
      <c r="A62" s="276" t="s">
        <v>356</v>
      </c>
      <c r="B62" s="276" t="s">
        <v>896</v>
      </c>
      <c r="C62" s="276">
        <v>0</v>
      </c>
      <c r="D62" s="276">
        <v>0</v>
      </c>
      <c r="E62" s="276">
        <v>0</v>
      </c>
      <c r="F62" s="276">
        <v>0</v>
      </c>
      <c r="G62" s="276">
        <v>0</v>
      </c>
      <c r="H62" s="276">
        <v>1</v>
      </c>
      <c r="I62" s="276">
        <v>0</v>
      </c>
      <c r="J62" s="276">
        <v>1</v>
      </c>
      <c r="K62" s="276"/>
      <c r="L62" s="276" t="s">
        <v>886</v>
      </c>
      <c r="M62" s="276" t="s">
        <v>698</v>
      </c>
      <c r="N62" s="276" t="s">
        <v>887</v>
      </c>
      <c r="O62" s="276" t="s">
        <v>695</v>
      </c>
      <c r="P62" s="276"/>
      <c r="Q62" s="276" t="s">
        <v>695</v>
      </c>
      <c r="R62" s="276"/>
      <c r="S62" s="276" t="s">
        <v>888</v>
      </c>
      <c r="T62" s="276" t="s">
        <v>707</v>
      </c>
      <c r="U62" s="276" t="s">
        <v>40</v>
      </c>
      <c r="V62" s="276" t="s">
        <v>698</v>
      </c>
      <c r="W62" s="276" t="s">
        <v>714</v>
      </c>
      <c r="X62" s="276">
        <f t="shared" si="2"/>
        <v>10</v>
      </c>
      <c r="Y62" s="269"/>
      <c r="Z62" s="269"/>
    </row>
    <row r="63" spans="1:26" ht="15.75" customHeight="1" x14ac:dyDescent="0.2">
      <c r="A63" s="276" t="s">
        <v>357</v>
      </c>
      <c r="B63" s="276" t="s">
        <v>897</v>
      </c>
      <c r="C63" s="276">
        <v>0</v>
      </c>
      <c r="D63" s="276">
        <v>0</v>
      </c>
      <c r="E63" s="276">
        <v>0</v>
      </c>
      <c r="F63" s="276">
        <v>0</v>
      </c>
      <c r="G63" s="276">
        <v>0</v>
      </c>
      <c r="H63" s="276">
        <v>1</v>
      </c>
      <c r="I63" s="276">
        <v>0</v>
      </c>
      <c r="J63" s="276">
        <v>1</v>
      </c>
      <c r="K63" s="276"/>
      <c r="L63" s="276" t="s">
        <v>886</v>
      </c>
      <c r="M63" s="276" t="s">
        <v>698</v>
      </c>
      <c r="N63" s="276" t="s">
        <v>887</v>
      </c>
      <c r="O63" s="276" t="s">
        <v>695</v>
      </c>
      <c r="P63" s="276"/>
      <c r="Q63" s="276" t="s">
        <v>695</v>
      </c>
      <c r="R63" s="276"/>
      <c r="S63" s="276" t="s">
        <v>888</v>
      </c>
      <c r="T63" s="276" t="s">
        <v>707</v>
      </c>
      <c r="U63" s="276" t="s">
        <v>40</v>
      </c>
      <c r="V63" s="276" t="s">
        <v>698</v>
      </c>
      <c r="W63" s="276" t="s">
        <v>714</v>
      </c>
      <c r="X63" s="276">
        <f t="shared" si="2"/>
        <v>10</v>
      </c>
      <c r="Y63" s="269"/>
      <c r="Z63" s="269"/>
    </row>
    <row r="64" spans="1:26" ht="15.75" customHeight="1" x14ac:dyDescent="0.2">
      <c r="A64" s="276" t="s">
        <v>214</v>
      </c>
      <c r="B64" s="276" t="s">
        <v>898</v>
      </c>
      <c r="C64" s="276">
        <v>0</v>
      </c>
      <c r="D64" s="276">
        <v>0</v>
      </c>
      <c r="E64" s="276">
        <v>0</v>
      </c>
      <c r="F64" s="276">
        <v>1</v>
      </c>
      <c r="G64" s="276">
        <v>0</v>
      </c>
      <c r="H64" s="276">
        <v>0</v>
      </c>
      <c r="I64" s="276">
        <v>0</v>
      </c>
      <c r="J64" s="276">
        <v>1</v>
      </c>
      <c r="K64" s="276"/>
      <c r="L64" s="276" t="s">
        <v>899</v>
      </c>
      <c r="M64" s="276" t="s">
        <v>698</v>
      </c>
      <c r="N64" s="276" t="s">
        <v>900</v>
      </c>
      <c r="O64" s="276" t="s">
        <v>901</v>
      </c>
      <c r="P64" s="276" t="s">
        <v>902</v>
      </c>
      <c r="Q64" s="276" t="s">
        <v>903</v>
      </c>
      <c r="R64" s="276"/>
      <c r="S64" s="276" t="s">
        <v>904</v>
      </c>
      <c r="T64" s="276" t="s">
        <v>905</v>
      </c>
      <c r="U64" s="276" t="s">
        <v>26</v>
      </c>
      <c r="V64" s="276" t="s">
        <v>698</v>
      </c>
      <c r="W64" s="276" t="s">
        <v>765</v>
      </c>
      <c r="X64" s="276">
        <f t="shared" si="2"/>
        <v>20</v>
      </c>
      <c r="Y64" s="269"/>
      <c r="Z64" s="269"/>
    </row>
    <row r="65" spans="1:26" ht="15.75" customHeight="1" x14ac:dyDescent="0.2">
      <c r="A65" s="276" t="s">
        <v>216</v>
      </c>
      <c r="B65" s="276" t="s">
        <v>906</v>
      </c>
      <c r="C65" s="276">
        <v>0</v>
      </c>
      <c r="D65" s="276">
        <v>0</v>
      </c>
      <c r="E65" s="276">
        <v>0</v>
      </c>
      <c r="F65" s="276">
        <v>1</v>
      </c>
      <c r="G65" s="276">
        <v>0</v>
      </c>
      <c r="H65" s="276">
        <v>0</v>
      </c>
      <c r="I65" s="276">
        <v>0</v>
      </c>
      <c r="J65" s="276">
        <v>0</v>
      </c>
      <c r="K65" s="276"/>
      <c r="L65" s="276" t="s">
        <v>899</v>
      </c>
      <c r="M65" s="276" t="s">
        <v>698</v>
      </c>
      <c r="N65" s="276" t="s">
        <v>900</v>
      </c>
      <c r="O65" s="276" t="s">
        <v>695</v>
      </c>
      <c r="P65" s="276" t="s">
        <v>907</v>
      </c>
      <c r="Q65" s="276" t="s">
        <v>908</v>
      </c>
      <c r="R65" s="276"/>
      <c r="S65" s="276" t="s">
        <v>909</v>
      </c>
      <c r="T65" s="276" t="s">
        <v>910</v>
      </c>
      <c r="U65" s="276" t="s">
        <v>26</v>
      </c>
      <c r="V65" s="276" t="s">
        <v>698</v>
      </c>
      <c r="W65" s="276" t="s">
        <v>765</v>
      </c>
      <c r="X65" s="276">
        <f t="shared" si="2"/>
        <v>20</v>
      </c>
      <c r="Y65" s="269"/>
      <c r="Z65" s="269"/>
    </row>
    <row r="66" spans="1:26" ht="15.75" customHeight="1" x14ac:dyDescent="0.2">
      <c r="A66" s="276" t="s">
        <v>218</v>
      </c>
      <c r="B66" s="276" t="s">
        <v>911</v>
      </c>
      <c r="C66" s="276">
        <v>0</v>
      </c>
      <c r="D66" s="276">
        <v>0</v>
      </c>
      <c r="E66" s="276">
        <v>0</v>
      </c>
      <c r="F66" s="276">
        <v>1</v>
      </c>
      <c r="G66" s="276">
        <v>0</v>
      </c>
      <c r="H66" s="276">
        <v>0</v>
      </c>
      <c r="I66" s="276">
        <v>0</v>
      </c>
      <c r="J66" s="276">
        <v>0</v>
      </c>
      <c r="K66" s="276"/>
      <c r="L66" s="276" t="s">
        <v>899</v>
      </c>
      <c r="M66" s="276" t="s">
        <v>698</v>
      </c>
      <c r="N66" s="276" t="s">
        <v>900</v>
      </c>
      <c r="O66" s="276" t="s">
        <v>912</v>
      </c>
      <c r="P66" s="276" t="s">
        <v>913</v>
      </c>
      <c r="Q66" s="276" t="s">
        <v>914</v>
      </c>
      <c r="R66" s="276"/>
      <c r="S66" s="276" t="s">
        <v>915</v>
      </c>
      <c r="T66" s="276" t="s">
        <v>916</v>
      </c>
      <c r="U66" s="276" t="s">
        <v>26</v>
      </c>
      <c r="V66" s="276" t="s">
        <v>698</v>
      </c>
      <c r="W66" s="276" t="s">
        <v>765</v>
      </c>
      <c r="X66" s="276">
        <f t="shared" si="2"/>
        <v>20</v>
      </c>
      <c r="Y66" s="269"/>
      <c r="Z66" s="269"/>
    </row>
    <row r="67" spans="1:26" ht="15.75" customHeight="1" x14ac:dyDescent="0.2">
      <c r="A67" s="276" t="s">
        <v>220</v>
      </c>
      <c r="B67" s="276" t="s">
        <v>917</v>
      </c>
      <c r="C67" s="276">
        <v>0</v>
      </c>
      <c r="D67" s="276">
        <v>0</v>
      </c>
      <c r="E67" s="276">
        <v>0</v>
      </c>
      <c r="F67" s="276">
        <v>1</v>
      </c>
      <c r="G67" s="276">
        <v>0</v>
      </c>
      <c r="H67" s="276">
        <v>0</v>
      </c>
      <c r="I67" s="276">
        <v>0</v>
      </c>
      <c r="J67" s="276">
        <v>1</v>
      </c>
      <c r="K67" s="276"/>
      <c r="L67" s="276" t="s">
        <v>899</v>
      </c>
      <c r="M67" s="276" t="s">
        <v>698</v>
      </c>
      <c r="N67" s="276" t="s">
        <v>900</v>
      </c>
      <c r="O67" s="276" t="s">
        <v>695</v>
      </c>
      <c r="P67" s="276" t="s">
        <v>918</v>
      </c>
      <c r="Q67" s="276" t="s">
        <v>919</v>
      </c>
      <c r="R67" s="276"/>
      <c r="S67" s="276" t="s">
        <v>920</v>
      </c>
      <c r="T67" s="276" t="s">
        <v>921</v>
      </c>
      <c r="U67" s="276" t="s">
        <v>40</v>
      </c>
      <c r="V67" s="276" t="s">
        <v>698</v>
      </c>
      <c r="W67" s="276" t="s">
        <v>765</v>
      </c>
      <c r="X67" s="276">
        <f t="shared" si="2"/>
        <v>20</v>
      </c>
      <c r="Y67" s="269"/>
      <c r="Z67" s="269"/>
    </row>
    <row r="68" spans="1:26" ht="15.75" customHeight="1" x14ac:dyDescent="0.2">
      <c r="A68" s="276" t="s">
        <v>221</v>
      </c>
      <c r="B68" s="276" t="s">
        <v>922</v>
      </c>
      <c r="C68" s="276">
        <v>0</v>
      </c>
      <c r="D68" s="276">
        <v>0</v>
      </c>
      <c r="E68" s="276">
        <v>0</v>
      </c>
      <c r="F68" s="276">
        <v>1</v>
      </c>
      <c r="G68" s="276">
        <v>0</v>
      </c>
      <c r="H68" s="276">
        <v>0</v>
      </c>
      <c r="I68" s="276">
        <v>0</v>
      </c>
      <c r="J68" s="276">
        <v>0</v>
      </c>
      <c r="K68" s="276"/>
      <c r="L68" s="276" t="s">
        <v>899</v>
      </c>
      <c r="M68" s="276" t="s">
        <v>698</v>
      </c>
      <c r="N68" s="276" t="s">
        <v>900</v>
      </c>
      <c r="O68" s="276" t="s">
        <v>695</v>
      </c>
      <c r="P68" s="276" t="s">
        <v>923</v>
      </c>
      <c r="Q68" s="276" t="s">
        <v>924</v>
      </c>
      <c r="R68" s="276"/>
      <c r="S68" s="276" t="s">
        <v>925</v>
      </c>
      <c r="T68" s="276" t="s">
        <v>926</v>
      </c>
      <c r="U68" s="276" t="s">
        <v>26</v>
      </c>
      <c r="V68" s="276" t="s">
        <v>698</v>
      </c>
      <c r="W68" s="276" t="s">
        <v>765</v>
      </c>
      <c r="X68" s="276">
        <f t="shared" si="2"/>
        <v>20</v>
      </c>
      <c r="Y68" s="269"/>
      <c r="Z68" s="269"/>
    </row>
    <row r="69" spans="1:26" ht="15.75" customHeight="1" x14ac:dyDescent="0.2">
      <c r="A69" s="276" t="s">
        <v>212</v>
      </c>
      <c r="B69" s="276" t="s">
        <v>927</v>
      </c>
      <c r="C69" s="276">
        <v>0</v>
      </c>
      <c r="D69" s="276">
        <v>0</v>
      </c>
      <c r="E69" s="276">
        <v>0</v>
      </c>
      <c r="F69" s="276">
        <v>1</v>
      </c>
      <c r="G69" s="276">
        <v>0</v>
      </c>
      <c r="H69" s="276">
        <v>0</v>
      </c>
      <c r="I69" s="276">
        <v>0</v>
      </c>
      <c r="J69" s="276">
        <v>0</v>
      </c>
      <c r="K69" s="276"/>
      <c r="L69" s="276" t="s">
        <v>899</v>
      </c>
      <c r="M69" s="276" t="s">
        <v>698</v>
      </c>
      <c r="N69" s="276" t="s">
        <v>900</v>
      </c>
      <c r="O69" s="276" t="s">
        <v>695</v>
      </c>
      <c r="P69" s="276" t="s">
        <v>928</v>
      </c>
      <c r="Q69" s="276" t="s">
        <v>929</v>
      </c>
      <c r="R69" s="276"/>
      <c r="S69" s="276" t="s">
        <v>930</v>
      </c>
      <c r="T69" s="276" t="s">
        <v>931</v>
      </c>
      <c r="U69" s="276" t="s">
        <v>26</v>
      </c>
      <c r="V69" s="276" t="s">
        <v>698</v>
      </c>
      <c r="W69" s="276" t="s">
        <v>765</v>
      </c>
      <c r="X69" s="276">
        <f t="shared" si="2"/>
        <v>20</v>
      </c>
      <c r="Y69" s="269"/>
      <c r="Z69" s="269"/>
    </row>
    <row r="70" spans="1:26" ht="15.75" customHeight="1" x14ac:dyDescent="0.2">
      <c r="A70" s="276" t="s">
        <v>223</v>
      </c>
      <c r="B70" s="276" t="s">
        <v>932</v>
      </c>
      <c r="C70" s="276">
        <v>0</v>
      </c>
      <c r="D70" s="276">
        <v>0</v>
      </c>
      <c r="E70" s="276">
        <v>0</v>
      </c>
      <c r="F70" s="276">
        <v>1</v>
      </c>
      <c r="G70" s="276">
        <v>0</v>
      </c>
      <c r="H70" s="276">
        <v>0</v>
      </c>
      <c r="I70" s="276">
        <v>0</v>
      </c>
      <c r="J70" s="276">
        <v>0</v>
      </c>
      <c r="K70" s="276"/>
      <c r="L70" s="276" t="s">
        <v>899</v>
      </c>
      <c r="M70" s="276" t="s">
        <v>698</v>
      </c>
      <c r="N70" s="276" t="s">
        <v>900</v>
      </c>
      <c r="O70" s="276" t="s">
        <v>695</v>
      </c>
      <c r="P70" s="276" t="s">
        <v>933</v>
      </c>
      <c r="Q70" s="276" t="s">
        <v>934</v>
      </c>
      <c r="R70" s="276"/>
      <c r="S70" s="276" t="s">
        <v>935</v>
      </c>
      <c r="T70" s="276" t="s">
        <v>936</v>
      </c>
      <c r="U70" s="276" t="s">
        <v>26</v>
      </c>
      <c r="V70" s="276" t="s">
        <v>698</v>
      </c>
      <c r="W70" s="276" t="s">
        <v>765</v>
      </c>
      <c r="X70" s="276">
        <f t="shared" si="2"/>
        <v>20</v>
      </c>
      <c r="Y70" s="269"/>
      <c r="Z70" s="269"/>
    </row>
    <row r="71" spans="1:26" ht="15.75" customHeight="1" x14ac:dyDescent="0.2">
      <c r="A71" s="276" t="s">
        <v>225</v>
      </c>
      <c r="B71" s="276" t="s">
        <v>937</v>
      </c>
      <c r="C71" s="276">
        <v>0</v>
      </c>
      <c r="D71" s="276">
        <v>0</v>
      </c>
      <c r="E71" s="276">
        <v>0</v>
      </c>
      <c r="F71" s="276">
        <v>1</v>
      </c>
      <c r="G71" s="276">
        <v>0</v>
      </c>
      <c r="H71" s="276">
        <v>0</v>
      </c>
      <c r="I71" s="276">
        <v>0</v>
      </c>
      <c r="J71" s="276">
        <v>1</v>
      </c>
      <c r="K71" s="276"/>
      <c r="L71" s="276" t="s">
        <v>899</v>
      </c>
      <c r="M71" s="276" t="s">
        <v>698</v>
      </c>
      <c r="N71" s="276" t="s">
        <v>900</v>
      </c>
      <c r="O71" s="276" t="s">
        <v>938</v>
      </c>
      <c r="P71" s="276" t="s">
        <v>939</v>
      </c>
      <c r="Q71" s="276" t="s">
        <v>938</v>
      </c>
      <c r="R71" s="276"/>
      <c r="S71" s="276" t="s">
        <v>940</v>
      </c>
      <c r="T71" s="276" t="s">
        <v>941</v>
      </c>
      <c r="U71" s="276" t="s">
        <v>26</v>
      </c>
      <c r="V71" s="276" t="s">
        <v>698</v>
      </c>
      <c r="W71" s="276" t="s">
        <v>714</v>
      </c>
      <c r="X71" s="276">
        <f t="shared" si="2"/>
        <v>10</v>
      </c>
      <c r="Y71" s="269"/>
      <c r="Z71" s="269"/>
    </row>
    <row r="72" spans="1:26" ht="15.75" customHeight="1" x14ac:dyDescent="0.2">
      <c r="A72" s="276" t="s">
        <v>227</v>
      </c>
      <c r="B72" s="276" t="s">
        <v>942</v>
      </c>
      <c r="C72" s="276">
        <v>0</v>
      </c>
      <c r="D72" s="276">
        <v>0</v>
      </c>
      <c r="E72" s="276">
        <v>0</v>
      </c>
      <c r="F72" s="276">
        <v>1</v>
      </c>
      <c r="G72" s="276">
        <v>0</v>
      </c>
      <c r="H72" s="276">
        <v>0</v>
      </c>
      <c r="I72" s="276">
        <v>0</v>
      </c>
      <c r="J72" s="276">
        <v>0</v>
      </c>
      <c r="K72" s="276"/>
      <c r="L72" s="276" t="s">
        <v>899</v>
      </c>
      <c r="M72" s="276" t="s">
        <v>698</v>
      </c>
      <c r="N72" s="276" t="s">
        <v>900</v>
      </c>
      <c r="O72" s="276" t="s">
        <v>695</v>
      </c>
      <c r="P72" s="276" t="s">
        <v>943</v>
      </c>
      <c r="Q72" s="276" t="s">
        <v>944</v>
      </c>
      <c r="R72" s="276"/>
      <c r="S72" s="276" t="s">
        <v>945</v>
      </c>
      <c r="T72" s="276" t="s">
        <v>946</v>
      </c>
      <c r="U72" s="276" t="s">
        <v>26</v>
      </c>
      <c r="V72" s="276" t="s">
        <v>698</v>
      </c>
      <c r="W72" s="276" t="s">
        <v>714</v>
      </c>
      <c r="X72" s="276">
        <f t="shared" si="2"/>
        <v>10</v>
      </c>
      <c r="Y72" s="269"/>
      <c r="Z72" s="269"/>
    </row>
    <row r="73" spans="1:26" ht="15.75" customHeight="1" x14ac:dyDescent="0.2">
      <c r="A73" s="276" t="s">
        <v>228</v>
      </c>
      <c r="B73" s="276" t="s">
        <v>947</v>
      </c>
      <c r="C73" s="276">
        <v>0</v>
      </c>
      <c r="D73" s="276">
        <v>0</v>
      </c>
      <c r="E73" s="276">
        <v>0</v>
      </c>
      <c r="F73" s="276">
        <v>1</v>
      </c>
      <c r="G73" s="276">
        <v>0</v>
      </c>
      <c r="H73" s="276">
        <v>0</v>
      </c>
      <c r="I73" s="276">
        <v>0</v>
      </c>
      <c r="J73" s="276">
        <v>0</v>
      </c>
      <c r="K73" s="276"/>
      <c r="L73" s="276" t="s">
        <v>899</v>
      </c>
      <c r="M73" s="276" t="s">
        <v>698</v>
      </c>
      <c r="N73" s="276" t="s">
        <v>900</v>
      </c>
      <c r="O73" s="276" t="s">
        <v>948</v>
      </c>
      <c r="P73" s="276" t="s">
        <v>788</v>
      </c>
      <c r="Q73" s="276" t="s">
        <v>949</v>
      </c>
      <c r="R73" s="276"/>
      <c r="S73" s="276" t="s">
        <v>950</v>
      </c>
      <c r="T73" s="276" t="s">
        <v>951</v>
      </c>
      <c r="U73" s="276" t="s">
        <v>26</v>
      </c>
      <c r="V73" s="276" t="s">
        <v>698</v>
      </c>
      <c r="W73" s="276" t="s">
        <v>714</v>
      </c>
      <c r="X73" s="276">
        <f t="shared" si="2"/>
        <v>10</v>
      </c>
      <c r="Y73" s="269"/>
      <c r="Z73" s="269"/>
    </row>
    <row r="74" spans="1:26" ht="15.75" customHeight="1" x14ac:dyDescent="0.2">
      <c r="A74" s="276" t="s">
        <v>230</v>
      </c>
      <c r="B74" s="276" t="s">
        <v>952</v>
      </c>
      <c r="C74" s="276">
        <v>0</v>
      </c>
      <c r="D74" s="276">
        <v>0</v>
      </c>
      <c r="E74" s="276">
        <v>0</v>
      </c>
      <c r="F74" s="276">
        <v>1</v>
      </c>
      <c r="G74" s="276">
        <v>0</v>
      </c>
      <c r="H74" s="276">
        <v>0</v>
      </c>
      <c r="I74" s="276">
        <v>0</v>
      </c>
      <c r="J74" s="276">
        <v>0</v>
      </c>
      <c r="K74" s="276"/>
      <c r="L74" s="276" t="s">
        <v>899</v>
      </c>
      <c r="M74" s="276" t="s">
        <v>698</v>
      </c>
      <c r="N74" s="276" t="s">
        <v>900</v>
      </c>
      <c r="O74" s="276" t="s">
        <v>695</v>
      </c>
      <c r="P74" s="276" t="s">
        <v>953</v>
      </c>
      <c r="Q74" s="276" t="s">
        <v>954</v>
      </c>
      <c r="R74" s="276"/>
      <c r="S74" s="276" t="s">
        <v>955</v>
      </c>
      <c r="T74" s="276" t="s">
        <v>956</v>
      </c>
      <c r="U74" s="276" t="s">
        <v>26</v>
      </c>
      <c r="V74" s="276" t="s">
        <v>698</v>
      </c>
      <c r="W74" s="276" t="s">
        <v>714</v>
      </c>
      <c r="X74" s="276">
        <f t="shared" si="2"/>
        <v>10</v>
      </c>
      <c r="Y74" s="269"/>
      <c r="Z74" s="269"/>
    </row>
    <row r="75" spans="1:26" ht="15.75" customHeight="1" x14ac:dyDescent="0.2">
      <c r="A75" s="276" t="s">
        <v>232</v>
      </c>
      <c r="B75" s="276" t="s">
        <v>957</v>
      </c>
      <c r="C75" s="276">
        <v>0</v>
      </c>
      <c r="D75" s="276">
        <v>0</v>
      </c>
      <c r="E75" s="276">
        <v>0</v>
      </c>
      <c r="F75" s="276">
        <v>1</v>
      </c>
      <c r="G75" s="276">
        <v>0</v>
      </c>
      <c r="H75" s="276">
        <v>0</v>
      </c>
      <c r="I75" s="276">
        <v>0</v>
      </c>
      <c r="J75" s="276">
        <v>0</v>
      </c>
      <c r="K75" s="276"/>
      <c r="L75" s="276" t="s">
        <v>899</v>
      </c>
      <c r="M75" s="276" t="s">
        <v>698</v>
      </c>
      <c r="N75" s="276" t="s">
        <v>900</v>
      </c>
      <c r="O75" s="276" t="s">
        <v>695</v>
      </c>
      <c r="P75" s="276" t="s">
        <v>958</v>
      </c>
      <c r="Q75" s="276" t="s">
        <v>959</v>
      </c>
      <c r="R75" s="276"/>
      <c r="S75" s="276" t="s">
        <v>955</v>
      </c>
      <c r="T75" s="276" t="s">
        <v>956</v>
      </c>
      <c r="U75" s="276" t="s">
        <v>26</v>
      </c>
      <c r="V75" s="276" t="s">
        <v>698</v>
      </c>
      <c r="W75" s="276" t="s">
        <v>714</v>
      </c>
      <c r="X75" s="276">
        <f t="shared" si="2"/>
        <v>10</v>
      </c>
      <c r="Y75" s="269"/>
      <c r="Z75" s="269"/>
    </row>
    <row r="76" spans="1:26" ht="15.75" customHeight="1" x14ac:dyDescent="0.2">
      <c r="A76" s="276" t="s">
        <v>234</v>
      </c>
      <c r="B76" s="276" t="s">
        <v>960</v>
      </c>
      <c r="C76" s="276">
        <v>0</v>
      </c>
      <c r="D76" s="276">
        <v>0</v>
      </c>
      <c r="E76" s="276">
        <v>0</v>
      </c>
      <c r="F76" s="276">
        <v>1</v>
      </c>
      <c r="G76" s="276">
        <v>0</v>
      </c>
      <c r="H76" s="276">
        <v>0</v>
      </c>
      <c r="I76" s="276">
        <v>0</v>
      </c>
      <c r="J76" s="276">
        <v>0</v>
      </c>
      <c r="K76" s="276"/>
      <c r="L76" s="276" t="s">
        <v>899</v>
      </c>
      <c r="M76" s="276" t="s">
        <v>698</v>
      </c>
      <c r="N76" s="276" t="s">
        <v>900</v>
      </c>
      <c r="O76" s="276" t="s">
        <v>961</v>
      </c>
      <c r="P76" s="276" t="s">
        <v>962</v>
      </c>
      <c r="Q76" s="276" t="s">
        <v>963</v>
      </c>
      <c r="R76" s="276" t="s">
        <v>891</v>
      </c>
      <c r="S76" s="276" t="s">
        <v>964</v>
      </c>
      <c r="T76" s="276" t="s">
        <v>965</v>
      </c>
      <c r="U76" s="276" t="s">
        <v>26</v>
      </c>
      <c r="V76" s="276" t="s">
        <v>698</v>
      </c>
      <c r="W76" s="276" t="s">
        <v>723</v>
      </c>
      <c r="X76" s="276">
        <f t="shared" si="2"/>
        <v>5</v>
      </c>
      <c r="Y76" s="269"/>
      <c r="Z76" s="269"/>
    </row>
    <row r="77" spans="1:26" ht="15.75" customHeight="1" x14ac:dyDescent="0.2">
      <c r="A77" s="276" t="s">
        <v>236</v>
      </c>
      <c r="B77" s="276" t="s">
        <v>966</v>
      </c>
      <c r="C77" s="276">
        <v>0</v>
      </c>
      <c r="D77" s="276">
        <v>0</v>
      </c>
      <c r="E77" s="276">
        <v>0</v>
      </c>
      <c r="F77" s="276">
        <v>1</v>
      </c>
      <c r="G77" s="276">
        <v>0</v>
      </c>
      <c r="H77" s="276">
        <v>0</v>
      </c>
      <c r="I77" s="276">
        <v>0</v>
      </c>
      <c r="J77" s="276">
        <v>0</v>
      </c>
      <c r="K77" s="276"/>
      <c r="L77" s="276" t="s">
        <v>899</v>
      </c>
      <c r="M77" s="276" t="s">
        <v>698</v>
      </c>
      <c r="N77" s="276" t="s">
        <v>900</v>
      </c>
      <c r="O77" s="276" t="s">
        <v>695</v>
      </c>
      <c r="P77" s="276" t="s">
        <v>967</v>
      </c>
      <c r="Q77" s="276" t="s">
        <v>968</v>
      </c>
      <c r="R77" s="276"/>
      <c r="S77" s="276" t="s">
        <v>969</v>
      </c>
      <c r="T77" s="276" t="s">
        <v>970</v>
      </c>
      <c r="U77" s="276" t="s">
        <v>26</v>
      </c>
      <c r="V77" s="276" t="s">
        <v>698</v>
      </c>
      <c r="W77" s="276" t="s">
        <v>723</v>
      </c>
      <c r="X77" s="276">
        <f t="shared" si="2"/>
        <v>5</v>
      </c>
      <c r="Y77" s="269"/>
      <c r="Z77" s="269"/>
    </row>
    <row r="78" spans="1:26" ht="15.75" customHeight="1" x14ac:dyDescent="0.2">
      <c r="A78" s="276" t="s">
        <v>135</v>
      </c>
      <c r="B78" s="276" t="s">
        <v>971</v>
      </c>
      <c r="C78" s="276">
        <v>0</v>
      </c>
      <c r="D78" s="276">
        <v>0</v>
      </c>
      <c r="E78" s="276">
        <v>1</v>
      </c>
      <c r="F78" s="276">
        <v>0</v>
      </c>
      <c r="G78" s="276">
        <v>0</v>
      </c>
      <c r="H78" s="276">
        <v>0</v>
      </c>
      <c r="I78" s="276">
        <v>0</v>
      </c>
      <c r="J78" s="276">
        <v>1</v>
      </c>
      <c r="K78" s="276"/>
      <c r="L78" s="276" t="s">
        <v>674</v>
      </c>
      <c r="M78" s="276" t="s">
        <v>698</v>
      </c>
      <c r="N78" s="276" t="s">
        <v>900</v>
      </c>
      <c r="O78" s="276" t="s">
        <v>972</v>
      </c>
      <c r="P78" s="276" t="s">
        <v>973</v>
      </c>
      <c r="Q78" s="276" t="s">
        <v>974</v>
      </c>
      <c r="R78" s="276"/>
      <c r="S78" s="276" t="s">
        <v>975</v>
      </c>
      <c r="T78" s="276" t="s">
        <v>976</v>
      </c>
      <c r="U78" s="276" t="s">
        <v>26</v>
      </c>
      <c r="V78" s="276" t="s">
        <v>698</v>
      </c>
      <c r="W78" s="276" t="s">
        <v>765</v>
      </c>
      <c r="X78" s="276">
        <f t="shared" si="2"/>
        <v>20</v>
      </c>
      <c r="Y78" s="269"/>
      <c r="Z78" s="269"/>
    </row>
    <row r="79" spans="1:26" ht="15.75" customHeight="1" x14ac:dyDescent="0.2">
      <c r="A79" s="276" t="s">
        <v>137</v>
      </c>
      <c r="B79" s="276" t="s">
        <v>977</v>
      </c>
      <c r="C79" s="276">
        <v>0</v>
      </c>
      <c r="D79" s="276">
        <v>0</v>
      </c>
      <c r="E79" s="276">
        <v>1</v>
      </c>
      <c r="F79" s="276">
        <v>0</v>
      </c>
      <c r="G79" s="276">
        <v>0</v>
      </c>
      <c r="H79" s="276">
        <v>0</v>
      </c>
      <c r="I79" s="276">
        <v>0</v>
      </c>
      <c r="J79" s="276">
        <v>1</v>
      </c>
      <c r="K79" s="276"/>
      <c r="L79" s="276" t="s">
        <v>674</v>
      </c>
      <c r="M79" s="276" t="s">
        <v>698</v>
      </c>
      <c r="N79" s="276" t="s">
        <v>900</v>
      </c>
      <c r="O79" s="276" t="s">
        <v>695</v>
      </c>
      <c r="P79" s="276" t="s">
        <v>978</v>
      </c>
      <c r="Q79" s="276" t="s">
        <v>979</v>
      </c>
      <c r="R79" s="276"/>
      <c r="S79" s="276" t="s">
        <v>980</v>
      </c>
      <c r="T79" s="276" t="s">
        <v>981</v>
      </c>
      <c r="U79" s="276" t="s">
        <v>26</v>
      </c>
      <c r="V79" s="276" t="s">
        <v>698</v>
      </c>
      <c r="W79" s="276" t="s">
        <v>765</v>
      </c>
      <c r="X79" s="276">
        <f t="shared" si="2"/>
        <v>20</v>
      </c>
      <c r="Y79" s="269"/>
      <c r="Z79" s="269"/>
    </row>
    <row r="80" spans="1:26" ht="15.75" customHeight="1" x14ac:dyDescent="0.2">
      <c r="A80" s="276" t="s">
        <v>139</v>
      </c>
      <c r="B80" s="276" t="s">
        <v>982</v>
      </c>
      <c r="C80" s="276">
        <v>0</v>
      </c>
      <c r="D80" s="276">
        <v>0</v>
      </c>
      <c r="E80" s="276">
        <v>1</v>
      </c>
      <c r="F80" s="276">
        <v>0</v>
      </c>
      <c r="G80" s="276">
        <v>0</v>
      </c>
      <c r="H80" s="276">
        <v>0</v>
      </c>
      <c r="I80" s="276">
        <v>0</v>
      </c>
      <c r="J80" s="276">
        <v>0</v>
      </c>
      <c r="K80" s="276"/>
      <c r="L80" s="276" t="s">
        <v>674</v>
      </c>
      <c r="M80" s="276" t="s">
        <v>698</v>
      </c>
      <c r="N80" s="276" t="s">
        <v>900</v>
      </c>
      <c r="O80" s="276" t="s">
        <v>695</v>
      </c>
      <c r="P80" s="276" t="s">
        <v>983</v>
      </c>
      <c r="Q80" s="276" t="s">
        <v>984</v>
      </c>
      <c r="R80" s="276"/>
      <c r="S80" s="276" t="s">
        <v>985</v>
      </c>
      <c r="T80" s="276" t="s">
        <v>986</v>
      </c>
      <c r="U80" s="276" t="s">
        <v>26</v>
      </c>
      <c r="V80" s="276" t="s">
        <v>698</v>
      </c>
      <c r="W80" s="276" t="s">
        <v>765</v>
      </c>
      <c r="X80" s="276">
        <f t="shared" si="2"/>
        <v>20</v>
      </c>
      <c r="Y80" s="269"/>
      <c r="Z80" s="269"/>
    </row>
    <row r="81" spans="1:26" ht="15.75" customHeight="1" x14ac:dyDescent="0.2">
      <c r="A81" s="276" t="s">
        <v>140</v>
      </c>
      <c r="B81" s="276" t="s">
        <v>987</v>
      </c>
      <c r="C81" s="276">
        <v>0</v>
      </c>
      <c r="D81" s="276">
        <v>0</v>
      </c>
      <c r="E81" s="276">
        <v>1</v>
      </c>
      <c r="F81" s="276">
        <v>0</v>
      </c>
      <c r="G81" s="276">
        <v>0</v>
      </c>
      <c r="H81" s="276">
        <v>0</v>
      </c>
      <c r="I81" s="276">
        <v>0</v>
      </c>
      <c r="J81" s="276">
        <v>0</v>
      </c>
      <c r="K81" s="276"/>
      <c r="L81" s="276" t="s">
        <v>674</v>
      </c>
      <c r="M81" s="276" t="s">
        <v>698</v>
      </c>
      <c r="N81" s="276" t="s">
        <v>900</v>
      </c>
      <c r="O81" s="276" t="s">
        <v>988</v>
      </c>
      <c r="P81" s="276" t="s">
        <v>695</v>
      </c>
      <c r="Q81" s="276" t="s">
        <v>989</v>
      </c>
      <c r="R81" s="276"/>
      <c r="S81" s="276" t="s">
        <v>985</v>
      </c>
      <c r="T81" s="276" t="s">
        <v>990</v>
      </c>
      <c r="U81" s="276" t="s">
        <v>40</v>
      </c>
      <c r="V81" s="276" t="s">
        <v>698</v>
      </c>
      <c r="W81" s="276" t="s">
        <v>765</v>
      </c>
      <c r="X81" s="276">
        <f t="shared" si="2"/>
        <v>20</v>
      </c>
      <c r="Y81" s="269"/>
      <c r="Z81" s="269"/>
    </row>
    <row r="82" spans="1:26" ht="15.75" customHeight="1" x14ac:dyDescent="0.2">
      <c r="A82" s="276" t="s">
        <v>141</v>
      </c>
      <c r="B82" s="276" t="s">
        <v>991</v>
      </c>
      <c r="C82" s="276">
        <v>0</v>
      </c>
      <c r="D82" s="276">
        <v>0</v>
      </c>
      <c r="E82" s="276">
        <v>1</v>
      </c>
      <c r="F82" s="276">
        <v>0</v>
      </c>
      <c r="G82" s="276">
        <v>0</v>
      </c>
      <c r="H82" s="276">
        <v>0</v>
      </c>
      <c r="I82" s="276">
        <v>0</v>
      </c>
      <c r="J82" s="276">
        <v>0</v>
      </c>
      <c r="K82" s="276"/>
      <c r="L82" s="276" t="s">
        <v>674</v>
      </c>
      <c r="M82" s="276" t="s">
        <v>698</v>
      </c>
      <c r="N82" s="276" t="s">
        <v>900</v>
      </c>
      <c r="O82" s="276" t="s">
        <v>695</v>
      </c>
      <c r="P82" s="276" t="s">
        <v>992</v>
      </c>
      <c r="Q82" s="276" t="s">
        <v>993</v>
      </c>
      <c r="R82" s="276"/>
      <c r="S82" s="276" t="s">
        <v>994</v>
      </c>
      <c r="T82" s="276" t="s">
        <v>995</v>
      </c>
      <c r="U82" s="276" t="s">
        <v>26</v>
      </c>
      <c r="V82" s="276" t="s">
        <v>698</v>
      </c>
      <c r="W82" s="276" t="s">
        <v>765</v>
      </c>
      <c r="X82" s="276">
        <f t="shared" si="2"/>
        <v>20</v>
      </c>
      <c r="Y82" s="269"/>
      <c r="Z82" s="269"/>
    </row>
    <row r="83" spans="1:26" ht="15.75" customHeight="1" x14ac:dyDescent="0.2">
      <c r="A83" s="276" t="s">
        <v>142</v>
      </c>
      <c r="B83" s="276" t="s">
        <v>996</v>
      </c>
      <c r="C83" s="276">
        <v>0</v>
      </c>
      <c r="D83" s="276">
        <v>0</v>
      </c>
      <c r="E83" s="276">
        <v>1</v>
      </c>
      <c r="F83" s="276">
        <v>0</v>
      </c>
      <c r="G83" s="276">
        <v>0</v>
      </c>
      <c r="H83" s="276">
        <v>0</v>
      </c>
      <c r="I83" s="276">
        <v>0</v>
      </c>
      <c r="J83" s="276">
        <v>0</v>
      </c>
      <c r="K83" s="276"/>
      <c r="L83" s="276" t="s">
        <v>674</v>
      </c>
      <c r="M83" s="276" t="s">
        <v>698</v>
      </c>
      <c r="N83" s="276" t="s">
        <v>900</v>
      </c>
      <c r="O83" s="276" t="s">
        <v>695</v>
      </c>
      <c r="P83" s="276" t="s">
        <v>997</v>
      </c>
      <c r="Q83" s="276" t="s">
        <v>998</v>
      </c>
      <c r="R83" s="276"/>
      <c r="S83" s="276" t="s">
        <v>999</v>
      </c>
      <c r="T83" s="276" t="s">
        <v>1000</v>
      </c>
      <c r="U83" s="276" t="s">
        <v>26</v>
      </c>
      <c r="V83" s="276" t="s">
        <v>698</v>
      </c>
      <c r="W83" s="276" t="s">
        <v>765</v>
      </c>
      <c r="X83" s="276">
        <f t="shared" si="2"/>
        <v>20</v>
      </c>
      <c r="Y83" s="269"/>
      <c r="Z83" s="269"/>
    </row>
    <row r="84" spans="1:26" ht="15.75" customHeight="1" x14ac:dyDescent="0.2">
      <c r="A84" s="276" t="s">
        <v>144</v>
      </c>
      <c r="B84" s="276" t="s">
        <v>1001</v>
      </c>
      <c r="C84" s="276">
        <v>0</v>
      </c>
      <c r="D84" s="276">
        <v>0</v>
      </c>
      <c r="E84" s="276">
        <v>1</v>
      </c>
      <c r="F84" s="276">
        <v>0</v>
      </c>
      <c r="G84" s="276">
        <v>0</v>
      </c>
      <c r="H84" s="276">
        <v>0</v>
      </c>
      <c r="I84" s="276">
        <v>0</v>
      </c>
      <c r="J84" s="276">
        <v>0</v>
      </c>
      <c r="K84" s="276"/>
      <c r="L84" s="276" t="s">
        <v>674</v>
      </c>
      <c r="M84" s="276" t="s">
        <v>698</v>
      </c>
      <c r="N84" s="276" t="s">
        <v>900</v>
      </c>
      <c r="O84" s="276" t="s">
        <v>695</v>
      </c>
      <c r="P84" s="276" t="s">
        <v>695</v>
      </c>
      <c r="Q84" s="276" t="s">
        <v>1002</v>
      </c>
      <c r="R84" s="276"/>
      <c r="S84" s="276" t="s">
        <v>1003</v>
      </c>
      <c r="T84" s="276" t="s">
        <v>1004</v>
      </c>
      <c r="U84" s="276" t="s">
        <v>40</v>
      </c>
      <c r="V84" s="276" t="s">
        <v>698</v>
      </c>
      <c r="W84" s="276" t="s">
        <v>765</v>
      </c>
      <c r="X84" s="276">
        <f t="shared" si="2"/>
        <v>20</v>
      </c>
      <c r="Y84" s="269"/>
      <c r="Z84" s="269"/>
    </row>
    <row r="85" spans="1:26" ht="15.75" customHeight="1" x14ac:dyDescent="0.2">
      <c r="A85" s="276" t="s">
        <v>146</v>
      </c>
      <c r="B85" s="276" t="s">
        <v>1005</v>
      </c>
      <c r="C85" s="276">
        <v>0</v>
      </c>
      <c r="D85" s="276">
        <v>0</v>
      </c>
      <c r="E85" s="276">
        <v>1</v>
      </c>
      <c r="F85" s="276">
        <v>0</v>
      </c>
      <c r="G85" s="276">
        <v>0</v>
      </c>
      <c r="H85" s="276">
        <v>0</v>
      </c>
      <c r="I85" s="276">
        <v>0</v>
      </c>
      <c r="J85" s="276">
        <v>0</v>
      </c>
      <c r="K85" s="276"/>
      <c r="L85" s="276" t="s">
        <v>674</v>
      </c>
      <c r="M85" s="276" t="s">
        <v>698</v>
      </c>
      <c r="N85" s="276" t="s">
        <v>900</v>
      </c>
      <c r="O85" s="276" t="s">
        <v>695</v>
      </c>
      <c r="P85" s="276" t="s">
        <v>695</v>
      </c>
      <c r="Q85" s="276" t="s">
        <v>1006</v>
      </c>
      <c r="R85" s="276"/>
      <c r="S85" s="276" t="s">
        <v>1007</v>
      </c>
      <c r="T85" s="276" t="s">
        <v>1008</v>
      </c>
      <c r="U85" s="276" t="s">
        <v>40</v>
      </c>
      <c r="V85" s="276" t="s">
        <v>698</v>
      </c>
      <c r="W85" s="276" t="s">
        <v>765</v>
      </c>
      <c r="X85" s="276">
        <f t="shared" si="2"/>
        <v>20</v>
      </c>
      <c r="Y85" s="269"/>
      <c r="Z85" s="269"/>
    </row>
    <row r="86" spans="1:26" ht="15.75" customHeight="1" x14ac:dyDescent="0.2">
      <c r="A86" s="276" t="s">
        <v>148</v>
      </c>
      <c r="B86" s="276" t="s">
        <v>1009</v>
      </c>
      <c r="C86" s="276">
        <v>0</v>
      </c>
      <c r="D86" s="276">
        <v>0</v>
      </c>
      <c r="E86" s="276">
        <v>1</v>
      </c>
      <c r="F86" s="276">
        <v>0</v>
      </c>
      <c r="G86" s="276">
        <v>0</v>
      </c>
      <c r="H86" s="276">
        <v>0</v>
      </c>
      <c r="I86" s="276">
        <v>0</v>
      </c>
      <c r="J86" s="276">
        <v>1</v>
      </c>
      <c r="K86" s="276"/>
      <c r="L86" s="276" t="s">
        <v>674</v>
      </c>
      <c r="M86" s="276" t="s">
        <v>698</v>
      </c>
      <c r="N86" s="276" t="s">
        <v>900</v>
      </c>
      <c r="O86" s="276" t="s">
        <v>695</v>
      </c>
      <c r="P86" s="276" t="s">
        <v>1010</v>
      </c>
      <c r="Q86" s="276" t="s">
        <v>695</v>
      </c>
      <c r="R86" s="276"/>
      <c r="S86" s="276" t="s">
        <v>1011</v>
      </c>
      <c r="T86" s="276" t="s">
        <v>1012</v>
      </c>
      <c r="U86" s="276" t="s">
        <v>26</v>
      </c>
      <c r="V86" s="276" t="s">
        <v>698</v>
      </c>
      <c r="W86" s="276" t="s">
        <v>765</v>
      </c>
      <c r="X86" s="276">
        <f t="shared" si="2"/>
        <v>20</v>
      </c>
      <c r="Y86" s="269"/>
      <c r="Z86" s="269"/>
    </row>
    <row r="87" spans="1:26" ht="15.75" customHeight="1" x14ac:dyDescent="0.2">
      <c r="A87" s="276" t="s">
        <v>150</v>
      </c>
      <c r="B87" s="276" t="s">
        <v>1013</v>
      </c>
      <c r="C87" s="276">
        <v>0</v>
      </c>
      <c r="D87" s="276">
        <v>0</v>
      </c>
      <c r="E87" s="276">
        <v>1</v>
      </c>
      <c r="F87" s="276">
        <v>0</v>
      </c>
      <c r="G87" s="276">
        <v>0</v>
      </c>
      <c r="H87" s="276">
        <v>0</v>
      </c>
      <c r="I87" s="276">
        <v>0</v>
      </c>
      <c r="J87" s="276">
        <v>0</v>
      </c>
      <c r="K87" s="276"/>
      <c r="L87" s="276" t="s">
        <v>696</v>
      </c>
      <c r="M87" s="276" t="s">
        <v>698</v>
      </c>
      <c r="N87" s="276" t="s">
        <v>900</v>
      </c>
      <c r="O87" s="276" t="s">
        <v>1014</v>
      </c>
      <c r="P87" s="276" t="s">
        <v>1014</v>
      </c>
      <c r="Q87" s="276" t="s">
        <v>1014</v>
      </c>
      <c r="R87" s="276"/>
      <c r="S87" s="276" t="s">
        <v>1015</v>
      </c>
      <c r="T87" s="276" t="s">
        <v>1012</v>
      </c>
      <c r="U87" s="276" t="s">
        <v>696</v>
      </c>
      <c r="V87" s="276" t="s">
        <v>698</v>
      </c>
      <c r="W87" s="276"/>
      <c r="X87" s="276"/>
      <c r="Y87" s="269"/>
      <c r="Z87" s="269"/>
    </row>
    <row r="88" spans="1:26" ht="15.75" customHeight="1" x14ac:dyDescent="0.2">
      <c r="A88" s="276" t="s">
        <v>152</v>
      </c>
      <c r="B88" s="276" t="s">
        <v>1016</v>
      </c>
      <c r="C88" s="276">
        <v>0</v>
      </c>
      <c r="D88" s="276">
        <v>0</v>
      </c>
      <c r="E88" s="276">
        <v>1</v>
      </c>
      <c r="F88" s="276">
        <v>0</v>
      </c>
      <c r="G88" s="276">
        <v>0</v>
      </c>
      <c r="H88" s="276">
        <v>0</v>
      </c>
      <c r="I88" s="276">
        <v>0</v>
      </c>
      <c r="J88" s="276">
        <v>1</v>
      </c>
      <c r="K88" s="276"/>
      <c r="L88" s="276" t="s">
        <v>674</v>
      </c>
      <c r="M88" s="276" t="s">
        <v>698</v>
      </c>
      <c r="N88" s="276" t="s">
        <v>900</v>
      </c>
      <c r="O88" s="276" t="s">
        <v>1017</v>
      </c>
      <c r="P88" s="276" t="s">
        <v>1017</v>
      </c>
      <c r="Q88" s="276" t="s">
        <v>1017</v>
      </c>
      <c r="R88" s="276"/>
      <c r="S88" s="276" t="s">
        <v>1018</v>
      </c>
      <c r="T88" s="276" t="s">
        <v>1019</v>
      </c>
      <c r="U88" s="276" t="s">
        <v>26</v>
      </c>
      <c r="V88" s="276" t="s">
        <v>698</v>
      </c>
      <c r="W88" s="276" t="s">
        <v>765</v>
      </c>
      <c r="X88" s="276">
        <f t="shared" ref="X88:X134" si="3">IF($W88="Critical Importance",20,IF($W88="Minor Importance",5,10))</f>
        <v>20</v>
      </c>
      <c r="Y88" s="269"/>
      <c r="Z88" s="269"/>
    </row>
    <row r="89" spans="1:26" ht="15.75" customHeight="1" x14ac:dyDescent="0.2">
      <c r="A89" s="276" t="s">
        <v>154</v>
      </c>
      <c r="B89" s="276" t="s">
        <v>1020</v>
      </c>
      <c r="C89" s="276">
        <v>0</v>
      </c>
      <c r="D89" s="276">
        <v>0</v>
      </c>
      <c r="E89" s="276">
        <v>1</v>
      </c>
      <c r="F89" s="276">
        <v>0</v>
      </c>
      <c r="G89" s="276">
        <v>0</v>
      </c>
      <c r="H89" s="276">
        <v>0</v>
      </c>
      <c r="I89" s="276">
        <v>0</v>
      </c>
      <c r="J89" s="276">
        <v>0</v>
      </c>
      <c r="K89" s="276"/>
      <c r="L89" s="276" t="s">
        <v>674</v>
      </c>
      <c r="M89" s="276" t="s">
        <v>698</v>
      </c>
      <c r="N89" s="276" t="s">
        <v>900</v>
      </c>
      <c r="O89" s="276" t="s">
        <v>695</v>
      </c>
      <c r="P89" s="276" t="s">
        <v>1021</v>
      </c>
      <c r="Q89" s="276" t="s">
        <v>1022</v>
      </c>
      <c r="R89" s="276"/>
      <c r="S89" s="276" t="s">
        <v>1023</v>
      </c>
      <c r="T89" s="276" t="s">
        <v>1024</v>
      </c>
      <c r="U89" s="276" t="s">
        <v>26</v>
      </c>
      <c r="V89" s="276" t="s">
        <v>698</v>
      </c>
      <c r="W89" s="276" t="s">
        <v>714</v>
      </c>
      <c r="X89" s="276">
        <f t="shared" si="3"/>
        <v>10</v>
      </c>
      <c r="Y89" s="269"/>
      <c r="Z89" s="269"/>
    </row>
    <row r="90" spans="1:26" ht="15.75" customHeight="1" x14ac:dyDescent="0.2">
      <c r="A90" s="276" t="s">
        <v>156</v>
      </c>
      <c r="B90" s="276" t="s">
        <v>1025</v>
      </c>
      <c r="C90" s="276">
        <v>0</v>
      </c>
      <c r="D90" s="276">
        <v>0</v>
      </c>
      <c r="E90" s="276">
        <v>1</v>
      </c>
      <c r="F90" s="276">
        <v>0</v>
      </c>
      <c r="G90" s="276">
        <v>0</v>
      </c>
      <c r="H90" s="276">
        <v>0</v>
      </c>
      <c r="I90" s="276">
        <v>0</v>
      </c>
      <c r="J90" s="276">
        <v>0</v>
      </c>
      <c r="K90" s="276"/>
      <c r="L90" s="276" t="s">
        <v>674</v>
      </c>
      <c r="M90" s="276" t="s">
        <v>698</v>
      </c>
      <c r="N90" s="276" t="s">
        <v>900</v>
      </c>
      <c r="O90" s="276" t="s">
        <v>695</v>
      </c>
      <c r="P90" s="276" t="s">
        <v>1026</v>
      </c>
      <c r="Q90" s="276" t="s">
        <v>695</v>
      </c>
      <c r="R90" s="276"/>
      <c r="S90" s="276" t="s">
        <v>1027</v>
      </c>
      <c r="T90" s="276" t="s">
        <v>1028</v>
      </c>
      <c r="U90" s="276" t="s">
        <v>26</v>
      </c>
      <c r="V90" s="276" t="s">
        <v>698</v>
      </c>
      <c r="W90" s="276" t="s">
        <v>714</v>
      </c>
      <c r="X90" s="276">
        <f t="shared" si="3"/>
        <v>10</v>
      </c>
      <c r="Y90" s="269"/>
      <c r="Z90" s="269"/>
    </row>
    <row r="91" spans="1:26" ht="15.75" customHeight="1" x14ac:dyDescent="0.2">
      <c r="A91" s="276" t="s">
        <v>158</v>
      </c>
      <c r="B91" s="276" t="s">
        <v>1029</v>
      </c>
      <c r="C91" s="276">
        <v>0</v>
      </c>
      <c r="D91" s="276">
        <v>0</v>
      </c>
      <c r="E91" s="276">
        <v>1</v>
      </c>
      <c r="F91" s="276">
        <v>0</v>
      </c>
      <c r="G91" s="276">
        <v>0</v>
      </c>
      <c r="H91" s="276">
        <v>0</v>
      </c>
      <c r="I91" s="276">
        <v>0</v>
      </c>
      <c r="J91" s="276">
        <v>0</v>
      </c>
      <c r="K91" s="276"/>
      <c r="L91" s="276" t="s">
        <v>674</v>
      </c>
      <c r="M91" s="276" t="s">
        <v>698</v>
      </c>
      <c r="N91" s="276" t="s">
        <v>900</v>
      </c>
      <c r="O91" s="276" t="s">
        <v>695</v>
      </c>
      <c r="P91" s="276" t="s">
        <v>1030</v>
      </c>
      <c r="Q91" s="276" t="s">
        <v>1031</v>
      </c>
      <c r="R91" s="276"/>
      <c r="S91" s="276" t="s">
        <v>1032</v>
      </c>
      <c r="T91" s="276" t="s">
        <v>1033</v>
      </c>
      <c r="U91" s="276" t="s">
        <v>26</v>
      </c>
      <c r="V91" s="276" t="s">
        <v>698</v>
      </c>
      <c r="W91" s="276" t="s">
        <v>714</v>
      </c>
      <c r="X91" s="276">
        <f t="shared" si="3"/>
        <v>10</v>
      </c>
      <c r="Y91" s="269"/>
      <c r="Z91" s="269"/>
    </row>
    <row r="92" spans="1:26" ht="15.75" customHeight="1" x14ac:dyDescent="0.2">
      <c r="A92" s="276" t="s">
        <v>159</v>
      </c>
      <c r="B92" s="276" t="s">
        <v>1034</v>
      </c>
      <c r="C92" s="276">
        <v>0</v>
      </c>
      <c r="D92" s="276">
        <v>0</v>
      </c>
      <c r="E92" s="276">
        <v>1</v>
      </c>
      <c r="F92" s="276">
        <v>0</v>
      </c>
      <c r="G92" s="276">
        <v>0</v>
      </c>
      <c r="H92" s="276">
        <v>0</v>
      </c>
      <c r="I92" s="276">
        <v>0</v>
      </c>
      <c r="J92" s="276">
        <v>0</v>
      </c>
      <c r="K92" s="276"/>
      <c r="L92" s="276" t="s">
        <v>674</v>
      </c>
      <c r="M92" s="276" t="s">
        <v>698</v>
      </c>
      <c r="N92" s="276" t="s">
        <v>900</v>
      </c>
      <c r="O92" s="276" t="s">
        <v>1035</v>
      </c>
      <c r="P92" s="276" t="s">
        <v>1036</v>
      </c>
      <c r="Q92" s="276" t="s">
        <v>1037</v>
      </c>
      <c r="R92" s="276"/>
      <c r="S92" s="276" t="s">
        <v>975</v>
      </c>
      <c r="T92" s="276" t="s">
        <v>976</v>
      </c>
      <c r="U92" s="276" t="s">
        <v>26</v>
      </c>
      <c r="V92" s="276" t="s">
        <v>698</v>
      </c>
      <c r="W92" s="276" t="s">
        <v>723</v>
      </c>
      <c r="X92" s="276">
        <f t="shared" si="3"/>
        <v>5</v>
      </c>
      <c r="Y92" s="269"/>
      <c r="Z92" s="269"/>
    </row>
    <row r="93" spans="1:26" ht="15.75" customHeight="1" x14ac:dyDescent="0.2">
      <c r="A93" s="276" t="s">
        <v>161</v>
      </c>
      <c r="B93" s="276" t="s">
        <v>1038</v>
      </c>
      <c r="C93" s="276">
        <v>0</v>
      </c>
      <c r="D93" s="276">
        <v>0</v>
      </c>
      <c r="E93" s="276">
        <v>1</v>
      </c>
      <c r="F93" s="276">
        <v>0</v>
      </c>
      <c r="G93" s="276">
        <v>0</v>
      </c>
      <c r="H93" s="276">
        <v>0</v>
      </c>
      <c r="I93" s="276">
        <v>0</v>
      </c>
      <c r="J93" s="276">
        <v>0</v>
      </c>
      <c r="K93" s="276"/>
      <c r="L93" s="276" t="s">
        <v>674</v>
      </c>
      <c r="M93" s="276" t="s">
        <v>698</v>
      </c>
      <c r="N93" s="276" t="s">
        <v>900</v>
      </c>
      <c r="O93" s="276" t="s">
        <v>695</v>
      </c>
      <c r="P93" s="276" t="s">
        <v>1039</v>
      </c>
      <c r="Q93" s="276" t="s">
        <v>695</v>
      </c>
      <c r="R93" s="276"/>
      <c r="S93" s="276" t="s">
        <v>1027</v>
      </c>
      <c r="T93" s="276" t="s">
        <v>1040</v>
      </c>
      <c r="U93" s="276" t="s">
        <v>26</v>
      </c>
      <c r="V93" s="276" t="s">
        <v>698</v>
      </c>
      <c r="W93" s="276" t="s">
        <v>723</v>
      </c>
      <c r="X93" s="276">
        <f t="shared" si="3"/>
        <v>5</v>
      </c>
      <c r="Y93" s="269"/>
      <c r="Z93" s="269"/>
    </row>
    <row r="94" spans="1:26" ht="15.75" customHeight="1" x14ac:dyDescent="0.2">
      <c r="A94" s="276" t="s">
        <v>163</v>
      </c>
      <c r="B94" s="276" t="s">
        <v>1041</v>
      </c>
      <c r="C94" s="276">
        <v>0</v>
      </c>
      <c r="D94" s="276">
        <v>0</v>
      </c>
      <c r="E94" s="276">
        <v>1</v>
      </c>
      <c r="F94" s="276">
        <v>0</v>
      </c>
      <c r="G94" s="276">
        <v>0</v>
      </c>
      <c r="H94" s="276">
        <v>0</v>
      </c>
      <c r="I94" s="276">
        <v>0</v>
      </c>
      <c r="J94" s="276">
        <v>1</v>
      </c>
      <c r="K94" s="276"/>
      <c r="L94" s="276" t="s">
        <v>674</v>
      </c>
      <c r="M94" s="276" t="s">
        <v>698</v>
      </c>
      <c r="N94" s="276" t="s">
        <v>900</v>
      </c>
      <c r="O94" s="276" t="s">
        <v>695</v>
      </c>
      <c r="P94" s="276" t="s">
        <v>1042</v>
      </c>
      <c r="Q94" s="276" t="s">
        <v>1043</v>
      </c>
      <c r="R94" s="276"/>
      <c r="S94" s="276" t="s">
        <v>1044</v>
      </c>
      <c r="T94" s="276" t="s">
        <v>1045</v>
      </c>
      <c r="U94" s="276" t="s">
        <v>26</v>
      </c>
      <c r="V94" s="276" t="s">
        <v>698</v>
      </c>
      <c r="W94" s="276" t="s">
        <v>723</v>
      </c>
      <c r="X94" s="276">
        <f t="shared" si="3"/>
        <v>5</v>
      </c>
      <c r="Y94" s="269"/>
      <c r="Z94" s="269"/>
    </row>
    <row r="95" spans="1:26" ht="15.75" customHeight="1" x14ac:dyDescent="0.2">
      <c r="A95" s="276" t="s">
        <v>164</v>
      </c>
      <c r="B95" s="276" t="s">
        <v>1046</v>
      </c>
      <c r="C95" s="276">
        <v>0</v>
      </c>
      <c r="D95" s="276">
        <v>0</v>
      </c>
      <c r="E95" s="276">
        <v>1</v>
      </c>
      <c r="F95" s="276">
        <v>0</v>
      </c>
      <c r="G95" s="276">
        <v>0</v>
      </c>
      <c r="H95" s="276">
        <v>0</v>
      </c>
      <c r="I95" s="276">
        <v>0</v>
      </c>
      <c r="J95" s="276">
        <v>1</v>
      </c>
      <c r="K95" s="276"/>
      <c r="L95" s="276" t="s">
        <v>674</v>
      </c>
      <c r="M95" s="276" t="s">
        <v>698</v>
      </c>
      <c r="N95" s="276" t="s">
        <v>900</v>
      </c>
      <c r="O95" s="276" t="s">
        <v>695</v>
      </c>
      <c r="P95" s="276" t="s">
        <v>1047</v>
      </c>
      <c r="Q95" s="276" t="s">
        <v>1048</v>
      </c>
      <c r="R95" s="276"/>
      <c r="S95" s="276" t="s">
        <v>1049</v>
      </c>
      <c r="T95" s="276" t="s">
        <v>1050</v>
      </c>
      <c r="U95" s="276" t="s">
        <v>26</v>
      </c>
      <c r="V95" s="276" t="s">
        <v>698</v>
      </c>
      <c r="W95" s="276" t="s">
        <v>723</v>
      </c>
      <c r="X95" s="276">
        <f t="shared" si="3"/>
        <v>5</v>
      </c>
      <c r="Y95" s="269"/>
      <c r="Z95" s="269"/>
    </row>
    <row r="96" spans="1:26" ht="15.75" customHeight="1" x14ac:dyDescent="0.2">
      <c r="A96" s="277" t="s">
        <v>71</v>
      </c>
      <c r="B96" s="276" t="s">
        <v>1051</v>
      </c>
      <c r="C96" s="276">
        <v>0</v>
      </c>
      <c r="D96" s="276">
        <v>1</v>
      </c>
      <c r="E96" s="276">
        <v>0</v>
      </c>
      <c r="F96" s="276">
        <v>0</v>
      </c>
      <c r="G96" s="276">
        <v>0</v>
      </c>
      <c r="H96" s="276">
        <v>0</v>
      </c>
      <c r="I96" s="276">
        <v>0</v>
      </c>
      <c r="J96" s="276">
        <v>0</v>
      </c>
      <c r="K96" s="276"/>
      <c r="L96" s="276" t="s">
        <v>763</v>
      </c>
      <c r="M96" s="276" t="s">
        <v>698</v>
      </c>
      <c r="N96" s="276" t="s">
        <v>695</v>
      </c>
      <c r="O96" s="276" t="s">
        <v>695</v>
      </c>
      <c r="P96" s="276" t="s">
        <v>1052</v>
      </c>
      <c r="Q96" s="276" t="s">
        <v>1053</v>
      </c>
      <c r="R96" s="276"/>
      <c r="S96" s="276" t="s">
        <v>1054</v>
      </c>
      <c r="T96" s="276" t="s">
        <v>1055</v>
      </c>
      <c r="U96" s="276" t="s">
        <v>26</v>
      </c>
      <c r="V96" s="276" t="s">
        <v>698</v>
      </c>
      <c r="W96" s="276" t="s">
        <v>765</v>
      </c>
      <c r="X96" s="276">
        <f t="shared" si="3"/>
        <v>20</v>
      </c>
      <c r="Y96" s="269"/>
      <c r="Z96" s="269"/>
    </row>
    <row r="97" spans="1:26" ht="15.75" customHeight="1" x14ac:dyDescent="0.2">
      <c r="A97" s="277" t="s">
        <v>73</v>
      </c>
      <c r="B97" s="276" t="s">
        <v>1056</v>
      </c>
      <c r="C97" s="276">
        <v>0</v>
      </c>
      <c r="D97" s="276">
        <v>1</v>
      </c>
      <c r="E97" s="276">
        <v>0</v>
      </c>
      <c r="F97" s="276">
        <v>0</v>
      </c>
      <c r="G97" s="276">
        <v>0</v>
      </c>
      <c r="H97" s="276">
        <v>0</v>
      </c>
      <c r="I97" s="276">
        <v>0</v>
      </c>
      <c r="J97" s="276">
        <v>0</v>
      </c>
      <c r="K97" s="276"/>
      <c r="L97" s="276" t="s">
        <v>763</v>
      </c>
      <c r="M97" s="276" t="s">
        <v>698</v>
      </c>
      <c r="N97" s="276" t="s">
        <v>695</v>
      </c>
      <c r="O97" s="276" t="s">
        <v>1057</v>
      </c>
      <c r="P97" s="276" t="s">
        <v>1058</v>
      </c>
      <c r="Q97" s="276" t="s">
        <v>1059</v>
      </c>
      <c r="R97" s="278" t="s">
        <v>863</v>
      </c>
      <c r="S97" s="276" t="s">
        <v>1060</v>
      </c>
      <c r="T97" s="276" t="s">
        <v>1061</v>
      </c>
      <c r="U97" s="276" t="s">
        <v>26</v>
      </c>
      <c r="V97" s="276" t="s">
        <v>698</v>
      </c>
      <c r="W97" s="276" t="s">
        <v>765</v>
      </c>
      <c r="X97" s="276">
        <f t="shared" si="3"/>
        <v>20</v>
      </c>
      <c r="Y97" s="269"/>
      <c r="Z97" s="269"/>
    </row>
    <row r="98" spans="1:26" ht="15.75" customHeight="1" x14ac:dyDescent="0.2">
      <c r="A98" s="277" t="s">
        <v>75</v>
      </c>
      <c r="B98" s="276" t="s">
        <v>1062</v>
      </c>
      <c r="C98" s="276">
        <v>0</v>
      </c>
      <c r="D98" s="276">
        <v>1</v>
      </c>
      <c r="E98" s="276">
        <v>0</v>
      </c>
      <c r="F98" s="276">
        <v>0</v>
      </c>
      <c r="G98" s="276">
        <v>0</v>
      </c>
      <c r="H98" s="276">
        <v>0</v>
      </c>
      <c r="I98" s="276">
        <v>0</v>
      </c>
      <c r="J98" s="276">
        <v>0</v>
      </c>
      <c r="K98" s="276"/>
      <c r="L98" s="276" t="s">
        <v>763</v>
      </c>
      <c r="M98" s="276" t="s">
        <v>698</v>
      </c>
      <c r="N98" s="276" t="s">
        <v>695</v>
      </c>
      <c r="O98" s="276" t="s">
        <v>695</v>
      </c>
      <c r="P98" s="276" t="s">
        <v>1063</v>
      </c>
      <c r="Q98" s="276" t="s">
        <v>1064</v>
      </c>
      <c r="R98" s="278" t="s">
        <v>863</v>
      </c>
      <c r="S98" s="276" t="s">
        <v>1065</v>
      </c>
      <c r="T98" s="276" t="s">
        <v>1066</v>
      </c>
      <c r="U98" s="276" t="s">
        <v>26</v>
      </c>
      <c r="V98" s="276" t="s">
        <v>698</v>
      </c>
      <c r="W98" s="276" t="s">
        <v>765</v>
      </c>
      <c r="X98" s="276">
        <f t="shared" si="3"/>
        <v>20</v>
      </c>
      <c r="Y98" s="269"/>
      <c r="Z98" s="269"/>
    </row>
    <row r="99" spans="1:26" ht="15.75" customHeight="1" x14ac:dyDescent="0.2">
      <c r="A99" s="277" t="s">
        <v>77</v>
      </c>
      <c r="B99" s="276" t="s">
        <v>1067</v>
      </c>
      <c r="C99" s="276">
        <v>0</v>
      </c>
      <c r="D99" s="276">
        <v>1</v>
      </c>
      <c r="E99" s="276">
        <v>0</v>
      </c>
      <c r="F99" s="276">
        <v>0</v>
      </c>
      <c r="G99" s="276">
        <v>0</v>
      </c>
      <c r="H99" s="276">
        <v>0</v>
      </c>
      <c r="I99" s="276">
        <v>0</v>
      </c>
      <c r="J99" s="276">
        <v>1</v>
      </c>
      <c r="K99" s="276"/>
      <c r="L99" s="276" t="s">
        <v>763</v>
      </c>
      <c r="M99" s="276" t="s">
        <v>22</v>
      </c>
      <c r="N99" s="276" t="s">
        <v>695</v>
      </c>
      <c r="O99" s="276" t="s">
        <v>695</v>
      </c>
      <c r="P99" s="276" t="s">
        <v>788</v>
      </c>
      <c r="Q99" s="276" t="s">
        <v>1068</v>
      </c>
      <c r="R99" s="276"/>
      <c r="S99" s="276" t="s">
        <v>1069</v>
      </c>
      <c r="T99" s="276" t="s">
        <v>1070</v>
      </c>
      <c r="U99" s="276" t="s">
        <v>26</v>
      </c>
      <c r="V99" s="276" t="s">
        <v>698</v>
      </c>
      <c r="W99" s="276" t="s">
        <v>714</v>
      </c>
      <c r="X99" s="276">
        <f t="shared" si="3"/>
        <v>10</v>
      </c>
      <c r="Y99" s="269"/>
      <c r="Z99" s="269"/>
    </row>
    <row r="100" spans="1:26" ht="232.5" customHeight="1" x14ac:dyDescent="0.2">
      <c r="A100" s="277" t="s">
        <v>79</v>
      </c>
      <c r="B100" s="276" t="s">
        <v>1071</v>
      </c>
      <c r="C100" s="276">
        <v>0</v>
      </c>
      <c r="D100" s="276">
        <v>1</v>
      </c>
      <c r="E100" s="276">
        <v>0</v>
      </c>
      <c r="F100" s="276">
        <v>0</v>
      </c>
      <c r="G100" s="276">
        <v>0</v>
      </c>
      <c r="H100" s="276">
        <v>0</v>
      </c>
      <c r="I100" s="276">
        <v>0</v>
      </c>
      <c r="J100" s="276">
        <v>1</v>
      </c>
      <c r="K100" s="276"/>
      <c r="L100" s="276" t="s">
        <v>763</v>
      </c>
      <c r="M100" s="276" t="s">
        <v>698</v>
      </c>
      <c r="N100" s="276" t="s">
        <v>695</v>
      </c>
      <c r="O100" s="276" t="s">
        <v>695</v>
      </c>
      <c r="P100" s="276" t="s">
        <v>1072</v>
      </c>
      <c r="Q100" s="276" t="s">
        <v>1073</v>
      </c>
      <c r="R100" s="276"/>
      <c r="S100" s="276" t="s">
        <v>1074</v>
      </c>
      <c r="T100" s="276" t="s">
        <v>1075</v>
      </c>
      <c r="U100" s="276" t="s">
        <v>26</v>
      </c>
      <c r="V100" s="276" t="s">
        <v>698</v>
      </c>
      <c r="W100" s="276" t="s">
        <v>714</v>
      </c>
      <c r="X100" s="276">
        <f t="shared" si="3"/>
        <v>10</v>
      </c>
      <c r="Y100" s="269"/>
      <c r="Z100" s="269"/>
    </row>
    <row r="101" spans="1:26" ht="139.5" customHeight="1" x14ac:dyDescent="0.2">
      <c r="A101" s="277" t="s">
        <v>81</v>
      </c>
      <c r="B101" s="276" t="s">
        <v>1076</v>
      </c>
      <c r="C101" s="276">
        <v>0</v>
      </c>
      <c r="D101" s="276">
        <v>1</v>
      </c>
      <c r="E101" s="276">
        <v>0</v>
      </c>
      <c r="F101" s="276">
        <v>0</v>
      </c>
      <c r="G101" s="276">
        <v>0</v>
      </c>
      <c r="H101" s="276">
        <v>0</v>
      </c>
      <c r="I101" s="276">
        <v>0</v>
      </c>
      <c r="J101" s="276">
        <v>0</v>
      </c>
      <c r="K101" s="276"/>
      <c r="L101" s="276" t="s">
        <v>763</v>
      </c>
      <c r="M101" s="276" t="s">
        <v>698</v>
      </c>
      <c r="N101" s="276" t="s">
        <v>695</v>
      </c>
      <c r="O101" s="276" t="s">
        <v>695</v>
      </c>
      <c r="P101" s="276" t="s">
        <v>1077</v>
      </c>
      <c r="Q101" s="276" t="s">
        <v>1078</v>
      </c>
      <c r="R101" s="276"/>
      <c r="S101" s="276" t="s">
        <v>1079</v>
      </c>
      <c r="T101" s="276" t="s">
        <v>1080</v>
      </c>
      <c r="U101" s="276" t="s">
        <v>26</v>
      </c>
      <c r="V101" s="276" t="s">
        <v>698</v>
      </c>
      <c r="W101" s="276" t="s">
        <v>714</v>
      </c>
      <c r="X101" s="276">
        <f t="shared" si="3"/>
        <v>10</v>
      </c>
      <c r="Y101" s="269"/>
      <c r="Z101" s="269"/>
    </row>
    <row r="102" spans="1:26" ht="15.75" customHeight="1" x14ac:dyDescent="0.2">
      <c r="A102" s="277" t="s">
        <v>83</v>
      </c>
      <c r="B102" s="276" t="s">
        <v>1081</v>
      </c>
      <c r="C102" s="276">
        <v>0</v>
      </c>
      <c r="D102" s="276">
        <v>1</v>
      </c>
      <c r="E102" s="276">
        <v>0</v>
      </c>
      <c r="F102" s="276">
        <v>0</v>
      </c>
      <c r="G102" s="276">
        <v>0</v>
      </c>
      <c r="H102" s="276">
        <v>0</v>
      </c>
      <c r="I102" s="276">
        <v>0</v>
      </c>
      <c r="J102" s="276">
        <v>0</v>
      </c>
      <c r="K102" s="276"/>
      <c r="L102" s="276" t="s">
        <v>763</v>
      </c>
      <c r="M102" s="276" t="s">
        <v>698</v>
      </c>
      <c r="N102" s="276" t="s">
        <v>695</v>
      </c>
      <c r="O102" s="276" t="s">
        <v>695</v>
      </c>
      <c r="P102" s="276" t="s">
        <v>1082</v>
      </c>
      <c r="Q102" s="276" t="s">
        <v>1083</v>
      </c>
      <c r="R102" s="276"/>
      <c r="S102" s="276" t="s">
        <v>1084</v>
      </c>
      <c r="T102" s="276" t="s">
        <v>1085</v>
      </c>
      <c r="U102" s="276" t="s">
        <v>26</v>
      </c>
      <c r="V102" s="276" t="s">
        <v>698</v>
      </c>
      <c r="W102" s="276" t="s">
        <v>714</v>
      </c>
      <c r="X102" s="276">
        <f t="shared" si="3"/>
        <v>10</v>
      </c>
      <c r="Y102" s="269"/>
      <c r="Z102" s="269"/>
    </row>
    <row r="103" spans="1:26" ht="214.5" customHeight="1" x14ac:dyDescent="0.2">
      <c r="A103" s="277" t="s">
        <v>85</v>
      </c>
      <c r="B103" s="276" t="s">
        <v>1086</v>
      </c>
      <c r="C103" s="276">
        <v>0</v>
      </c>
      <c r="D103" s="276">
        <v>1</v>
      </c>
      <c r="E103" s="276">
        <v>0</v>
      </c>
      <c r="F103" s="276">
        <v>0</v>
      </c>
      <c r="G103" s="276">
        <v>0</v>
      </c>
      <c r="H103" s="276">
        <v>0</v>
      </c>
      <c r="I103" s="276">
        <v>0</v>
      </c>
      <c r="J103" s="276">
        <v>0</v>
      </c>
      <c r="K103" s="276"/>
      <c r="L103" s="276" t="s">
        <v>763</v>
      </c>
      <c r="M103" s="276" t="s">
        <v>698</v>
      </c>
      <c r="N103" s="276" t="s">
        <v>695</v>
      </c>
      <c r="O103" s="276" t="s">
        <v>695</v>
      </c>
      <c r="P103" s="276" t="s">
        <v>1087</v>
      </c>
      <c r="Q103" s="276" t="s">
        <v>1088</v>
      </c>
      <c r="R103" s="276"/>
      <c r="S103" s="276" t="s">
        <v>1089</v>
      </c>
      <c r="T103" s="276" t="s">
        <v>1090</v>
      </c>
      <c r="U103" s="276" t="s">
        <v>26</v>
      </c>
      <c r="V103" s="276" t="s">
        <v>698</v>
      </c>
      <c r="W103" s="276" t="s">
        <v>714</v>
      </c>
      <c r="X103" s="276">
        <f t="shared" si="3"/>
        <v>10</v>
      </c>
      <c r="Y103" s="269"/>
      <c r="Z103" s="269"/>
    </row>
    <row r="104" spans="1:26" ht="244.5" customHeight="1" x14ac:dyDescent="0.2">
      <c r="A104" s="277" t="s">
        <v>86</v>
      </c>
      <c r="B104" s="276" t="s">
        <v>1091</v>
      </c>
      <c r="C104" s="276">
        <v>0</v>
      </c>
      <c r="D104" s="276">
        <v>1</v>
      </c>
      <c r="E104" s="276">
        <v>0</v>
      </c>
      <c r="F104" s="276">
        <v>0</v>
      </c>
      <c r="G104" s="276">
        <v>0</v>
      </c>
      <c r="H104" s="276">
        <v>0</v>
      </c>
      <c r="I104" s="276">
        <v>0</v>
      </c>
      <c r="J104" s="276">
        <v>0</v>
      </c>
      <c r="K104" s="276"/>
      <c r="L104" s="276" t="s">
        <v>763</v>
      </c>
      <c r="M104" s="276" t="s">
        <v>698</v>
      </c>
      <c r="N104" s="276" t="s">
        <v>695</v>
      </c>
      <c r="O104" s="276" t="s">
        <v>695</v>
      </c>
      <c r="P104" s="276" t="s">
        <v>1092</v>
      </c>
      <c r="Q104" s="276" t="s">
        <v>1093</v>
      </c>
      <c r="R104" s="278" t="s">
        <v>863</v>
      </c>
      <c r="S104" s="276" t="s">
        <v>1094</v>
      </c>
      <c r="T104" s="276" t="s">
        <v>1095</v>
      </c>
      <c r="U104" s="276" t="s">
        <v>26</v>
      </c>
      <c r="V104" s="276" t="s">
        <v>698</v>
      </c>
      <c r="W104" s="276" t="s">
        <v>723</v>
      </c>
      <c r="X104" s="276">
        <f t="shared" si="3"/>
        <v>5</v>
      </c>
      <c r="Y104" s="269"/>
      <c r="Z104" s="269"/>
    </row>
    <row r="105" spans="1:26" ht="15.75" customHeight="1" x14ac:dyDescent="0.2">
      <c r="A105" s="277" t="s">
        <v>88</v>
      </c>
      <c r="B105" s="276" t="s">
        <v>1096</v>
      </c>
      <c r="C105" s="276">
        <v>0</v>
      </c>
      <c r="D105" s="276">
        <v>1</v>
      </c>
      <c r="E105" s="276">
        <v>0</v>
      </c>
      <c r="F105" s="276">
        <v>0</v>
      </c>
      <c r="G105" s="276">
        <v>0</v>
      </c>
      <c r="H105" s="276">
        <v>0</v>
      </c>
      <c r="I105" s="276">
        <v>0</v>
      </c>
      <c r="J105" s="276">
        <v>0</v>
      </c>
      <c r="K105" s="276"/>
      <c r="L105" s="276" t="s">
        <v>763</v>
      </c>
      <c r="M105" s="276" t="s">
        <v>698</v>
      </c>
      <c r="N105" s="276" t="s">
        <v>695</v>
      </c>
      <c r="O105" s="276" t="s">
        <v>1097</v>
      </c>
      <c r="P105" s="276" t="s">
        <v>1098</v>
      </c>
      <c r="Q105" s="276" t="s">
        <v>1099</v>
      </c>
      <c r="R105" s="278" t="s">
        <v>863</v>
      </c>
      <c r="S105" s="276" t="s">
        <v>1100</v>
      </c>
      <c r="T105" s="276" t="s">
        <v>1101</v>
      </c>
      <c r="U105" s="276" t="s">
        <v>26</v>
      </c>
      <c r="V105" s="276" t="s">
        <v>698</v>
      </c>
      <c r="W105" s="276" t="s">
        <v>723</v>
      </c>
      <c r="X105" s="276">
        <f t="shared" si="3"/>
        <v>5</v>
      </c>
      <c r="Y105" s="269"/>
      <c r="Z105" s="269"/>
    </row>
    <row r="106" spans="1:26" ht="15.75" customHeight="1" x14ac:dyDescent="0.2">
      <c r="A106" s="277" t="s">
        <v>90</v>
      </c>
      <c r="B106" s="276" t="s">
        <v>1102</v>
      </c>
      <c r="C106" s="276">
        <v>0</v>
      </c>
      <c r="D106" s="276">
        <v>1</v>
      </c>
      <c r="E106" s="276">
        <v>0</v>
      </c>
      <c r="F106" s="276">
        <v>0</v>
      </c>
      <c r="G106" s="276">
        <v>0</v>
      </c>
      <c r="H106" s="276">
        <v>0</v>
      </c>
      <c r="I106" s="276">
        <v>0</v>
      </c>
      <c r="J106" s="276">
        <v>0</v>
      </c>
      <c r="K106" s="276"/>
      <c r="L106" s="276" t="s">
        <v>763</v>
      </c>
      <c r="M106" s="276" t="s">
        <v>698</v>
      </c>
      <c r="N106" s="276" t="s">
        <v>695</v>
      </c>
      <c r="O106" s="276" t="s">
        <v>695</v>
      </c>
      <c r="P106" s="276" t="s">
        <v>1103</v>
      </c>
      <c r="Q106" s="276" t="s">
        <v>1104</v>
      </c>
      <c r="R106" s="278" t="s">
        <v>863</v>
      </c>
      <c r="S106" s="276" t="s">
        <v>1105</v>
      </c>
      <c r="T106" s="276" t="s">
        <v>1106</v>
      </c>
      <c r="U106" s="276" t="s">
        <v>26</v>
      </c>
      <c r="V106" s="276" t="s">
        <v>698</v>
      </c>
      <c r="W106" s="276" t="s">
        <v>723</v>
      </c>
      <c r="X106" s="276">
        <f t="shared" si="3"/>
        <v>5</v>
      </c>
      <c r="Y106" s="269"/>
      <c r="Z106" s="269"/>
    </row>
    <row r="107" spans="1:26" ht="15.75" customHeight="1" x14ac:dyDescent="0.2">
      <c r="A107" s="277" t="s">
        <v>92</v>
      </c>
      <c r="B107" s="276" t="s">
        <v>1107</v>
      </c>
      <c r="C107" s="276">
        <v>0</v>
      </c>
      <c r="D107" s="276">
        <v>1</v>
      </c>
      <c r="E107" s="276">
        <v>0</v>
      </c>
      <c r="F107" s="276">
        <v>0</v>
      </c>
      <c r="G107" s="276">
        <v>0</v>
      </c>
      <c r="H107" s="276">
        <v>0</v>
      </c>
      <c r="I107" s="276">
        <v>0</v>
      </c>
      <c r="J107" s="276">
        <v>0</v>
      </c>
      <c r="K107" s="276"/>
      <c r="L107" s="276" t="s">
        <v>763</v>
      </c>
      <c r="M107" s="276" t="s">
        <v>698</v>
      </c>
      <c r="N107" s="276" t="s">
        <v>695</v>
      </c>
      <c r="O107" s="276" t="s">
        <v>695</v>
      </c>
      <c r="P107" s="276" t="s">
        <v>1108</v>
      </c>
      <c r="Q107" s="276" t="s">
        <v>1109</v>
      </c>
      <c r="R107" s="276"/>
      <c r="S107" s="276" t="s">
        <v>1110</v>
      </c>
      <c r="T107" s="276" t="s">
        <v>1111</v>
      </c>
      <c r="U107" s="276" t="s">
        <v>26</v>
      </c>
      <c r="V107" s="276" t="s">
        <v>698</v>
      </c>
      <c r="W107" s="276" t="s">
        <v>723</v>
      </c>
      <c r="X107" s="276">
        <f t="shared" si="3"/>
        <v>5</v>
      </c>
      <c r="Y107" s="269"/>
      <c r="Z107" s="269"/>
    </row>
    <row r="108" spans="1:26" ht="276.75" customHeight="1" x14ac:dyDescent="0.2">
      <c r="A108" s="277" t="s">
        <v>94</v>
      </c>
      <c r="B108" s="276" t="s">
        <v>1112</v>
      </c>
      <c r="C108" s="276">
        <v>0</v>
      </c>
      <c r="D108" s="276">
        <v>1</v>
      </c>
      <c r="E108" s="276">
        <v>0</v>
      </c>
      <c r="F108" s="276">
        <v>0</v>
      </c>
      <c r="G108" s="276">
        <v>0</v>
      </c>
      <c r="H108" s="276">
        <v>0</v>
      </c>
      <c r="I108" s="276">
        <v>0</v>
      </c>
      <c r="J108" s="276">
        <v>0</v>
      </c>
      <c r="K108" s="276"/>
      <c r="L108" s="276" t="s">
        <v>763</v>
      </c>
      <c r="M108" s="276" t="s">
        <v>698</v>
      </c>
      <c r="N108" s="276" t="s">
        <v>695</v>
      </c>
      <c r="O108" s="276" t="s">
        <v>695</v>
      </c>
      <c r="P108" s="276" t="s">
        <v>1113</v>
      </c>
      <c r="Q108" s="276" t="s">
        <v>695</v>
      </c>
      <c r="R108" s="276"/>
      <c r="S108" s="276" t="s">
        <v>1114</v>
      </c>
      <c r="T108" s="276" t="s">
        <v>1115</v>
      </c>
      <c r="U108" s="276" t="s">
        <v>26</v>
      </c>
      <c r="V108" s="276" t="s">
        <v>698</v>
      </c>
      <c r="W108" s="276" t="s">
        <v>723</v>
      </c>
      <c r="X108" s="276">
        <f t="shared" si="3"/>
        <v>5</v>
      </c>
      <c r="Y108" s="269"/>
      <c r="Z108" s="269"/>
    </row>
    <row r="109" spans="1:26" ht="174" customHeight="1" x14ac:dyDescent="0.2">
      <c r="A109" s="277" t="s">
        <v>97</v>
      </c>
      <c r="B109" s="276" t="s">
        <v>1116</v>
      </c>
      <c r="C109" s="276">
        <v>0</v>
      </c>
      <c r="D109" s="276">
        <v>1</v>
      </c>
      <c r="E109" s="276">
        <v>0</v>
      </c>
      <c r="F109" s="276">
        <v>0</v>
      </c>
      <c r="G109" s="276">
        <v>0</v>
      </c>
      <c r="H109" s="276">
        <v>0</v>
      </c>
      <c r="I109" s="276">
        <v>0</v>
      </c>
      <c r="J109" s="276">
        <v>0</v>
      </c>
      <c r="K109" s="276"/>
      <c r="L109" s="276" t="s">
        <v>763</v>
      </c>
      <c r="M109" s="276" t="s">
        <v>698</v>
      </c>
      <c r="N109" s="276" t="s">
        <v>695</v>
      </c>
      <c r="O109" s="276" t="s">
        <v>695</v>
      </c>
      <c r="P109" s="276" t="s">
        <v>1117</v>
      </c>
      <c r="Q109" s="276" t="s">
        <v>1118</v>
      </c>
      <c r="R109" s="276"/>
      <c r="S109" s="276" t="s">
        <v>1119</v>
      </c>
      <c r="T109" s="276" t="s">
        <v>1075</v>
      </c>
      <c r="U109" s="276" t="s">
        <v>26</v>
      </c>
      <c r="V109" s="276" t="s">
        <v>698</v>
      </c>
      <c r="W109" s="276" t="s">
        <v>723</v>
      </c>
      <c r="X109" s="276">
        <f t="shared" si="3"/>
        <v>5</v>
      </c>
      <c r="Y109" s="269"/>
      <c r="Z109" s="269"/>
    </row>
    <row r="110" spans="1:26" ht="15.75" customHeight="1" x14ac:dyDescent="0.2">
      <c r="A110" s="277" t="s">
        <v>99</v>
      </c>
      <c r="B110" s="276" t="s">
        <v>1120</v>
      </c>
      <c r="C110" s="276">
        <v>0</v>
      </c>
      <c r="D110" s="276">
        <v>1</v>
      </c>
      <c r="E110" s="276">
        <v>0</v>
      </c>
      <c r="F110" s="276">
        <v>0</v>
      </c>
      <c r="G110" s="276">
        <v>0</v>
      </c>
      <c r="H110" s="276">
        <v>0</v>
      </c>
      <c r="I110" s="276">
        <v>0</v>
      </c>
      <c r="J110" s="276">
        <v>0</v>
      </c>
      <c r="K110" s="276"/>
      <c r="L110" s="276" t="s">
        <v>763</v>
      </c>
      <c r="M110" s="276" t="s">
        <v>698</v>
      </c>
      <c r="N110" s="276" t="s">
        <v>695</v>
      </c>
      <c r="O110" s="276" t="s">
        <v>695</v>
      </c>
      <c r="P110" s="276" t="s">
        <v>1121</v>
      </c>
      <c r="Q110" s="276" t="s">
        <v>1122</v>
      </c>
      <c r="R110" s="276"/>
      <c r="S110" s="276" t="s">
        <v>1123</v>
      </c>
      <c r="T110" s="276" t="s">
        <v>1124</v>
      </c>
      <c r="U110" s="276" t="s">
        <v>26</v>
      </c>
      <c r="V110" s="276" t="s">
        <v>698</v>
      </c>
      <c r="W110" s="276" t="s">
        <v>723</v>
      </c>
      <c r="X110" s="276">
        <f t="shared" si="3"/>
        <v>5</v>
      </c>
      <c r="Y110" s="269"/>
      <c r="Z110" s="269"/>
    </row>
    <row r="111" spans="1:26" ht="15.75" customHeight="1" x14ac:dyDescent="0.2">
      <c r="A111" s="277" t="s">
        <v>101</v>
      </c>
      <c r="B111" s="276" t="s">
        <v>1125</v>
      </c>
      <c r="C111" s="276">
        <v>0</v>
      </c>
      <c r="D111" s="276">
        <v>1</v>
      </c>
      <c r="E111" s="276">
        <v>0</v>
      </c>
      <c r="F111" s="276">
        <v>0</v>
      </c>
      <c r="G111" s="276">
        <v>0</v>
      </c>
      <c r="H111" s="276">
        <v>0</v>
      </c>
      <c r="I111" s="276">
        <v>0</v>
      </c>
      <c r="J111" s="276">
        <v>0</v>
      </c>
      <c r="K111" s="276"/>
      <c r="L111" s="276" t="s">
        <v>763</v>
      </c>
      <c r="M111" s="276" t="s">
        <v>698</v>
      </c>
      <c r="N111" s="276" t="s">
        <v>695</v>
      </c>
      <c r="O111" s="276" t="s">
        <v>695</v>
      </c>
      <c r="P111" s="276" t="s">
        <v>1126</v>
      </c>
      <c r="Q111" s="276" t="s">
        <v>1127</v>
      </c>
      <c r="R111" s="276"/>
      <c r="S111" s="276" t="s">
        <v>864</v>
      </c>
      <c r="T111" s="276" t="s">
        <v>865</v>
      </c>
      <c r="U111" s="276" t="s">
        <v>26</v>
      </c>
      <c r="V111" s="276" t="s">
        <v>698</v>
      </c>
      <c r="W111" s="276" t="s">
        <v>723</v>
      </c>
      <c r="X111" s="276">
        <f t="shared" si="3"/>
        <v>5</v>
      </c>
      <c r="Y111" s="269"/>
      <c r="Z111" s="269"/>
    </row>
    <row r="112" spans="1:26" ht="15.75" customHeight="1" x14ac:dyDescent="0.2">
      <c r="A112" s="276" t="s">
        <v>166</v>
      </c>
      <c r="B112" s="276" t="s">
        <v>1128</v>
      </c>
      <c r="C112" s="276">
        <v>0</v>
      </c>
      <c r="D112" s="276">
        <v>0</v>
      </c>
      <c r="E112" s="276">
        <v>1</v>
      </c>
      <c r="F112" s="276">
        <v>0</v>
      </c>
      <c r="G112" s="276">
        <v>0</v>
      </c>
      <c r="H112" s="276">
        <v>0</v>
      </c>
      <c r="I112" s="276">
        <v>0</v>
      </c>
      <c r="J112" s="276">
        <v>0</v>
      </c>
      <c r="K112" s="276"/>
      <c r="L112" s="276" t="s">
        <v>674</v>
      </c>
      <c r="M112" s="276" t="s">
        <v>698</v>
      </c>
      <c r="N112" s="276" t="s">
        <v>900</v>
      </c>
      <c r="O112" s="276" t="s">
        <v>695</v>
      </c>
      <c r="P112" s="276" t="s">
        <v>695</v>
      </c>
      <c r="Q112" s="276" t="s">
        <v>1129</v>
      </c>
      <c r="R112" s="276"/>
      <c r="S112" s="276" t="s">
        <v>1130</v>
      </c>
      <c r="T112" s="276" t="s">
        <v>1131</v>
      </c>
      <c r="U112" s="276" t="s">
        <v>40</v>
      </c>
      <c r="V112" s="276" t="s">
        <v>698</v>
      </c>
      <c r="W112" s="276" t="s">
        <v>765</v>
      </c>
      <c r="X112" s="276">
        <f t="shared" si="3"/>
        <v>20</v>
      </c>
      <c r="Y112" s="269"/>
      <c r="Z112" s="269"/>
    </row>
    <row r="113" spans="1:26" ht="15.75" customHeight="1" x14ac:dyDescent="0.2">
      <c r="A113" s="276" t="s">
        <v>167</v>
      </c>
      <c r="B113" s="276" t="s">
        <v>1132</v>
      </c>
      <c r="C113" s="276">
        <v>0</v>
      </c>
      <c r="D113" s="276">
        <v>0</v>
      </c>
      <c r="E113" s="276">
        <v>1</v>
      </c>
      <c r="F113" s="276">
        <v>0</v>
      </c>
      <c r="G113" s="276">
        <v>0</v>
      </c>
      <c r="H113" s="276">
        <v>0</v>
      </c>
      <c r="I113" s="276">
        <v>0</v>
      </c>
      <c r="J113" s="276">
        <v>1</v>
      </c>
      <c r="K113" s="276"/>
      <c r="L113" s="276" t="s">
        <v>674</v>
      </c>
      <c r="M113" s="276" t="s">
        <v>698</v>
      </c>
      <c r="N113" s="276" t="s">
        <v>900</v>
      </c>
      <c r="O113" s="276" t="s">
        <v>695</v>
      </c>
      <c r="P113" s="276" t="s">
        <v>1133</v>
      </c>
      <c r="Q113" s="276" t="s">
        <v>1134</v>
      </c>
      <c r="R113" s="276"/>
      <c r="S113" s="276" t="s">
        <v>1135</v>
      </c>
      <c r="T113" s="276" t="s">
        <v>1136</v>
      </c>
      <c r="U113" s="276" t="s">
        <v>26</v>
      </c>
      <c r="V113" s="276" t="s">
        <v>698</v>
      </c>
      <c r="W113" s="276" t="s">
        <v>765</v>
      </c>
      <c r="X113" s="276">
        <f t="shared" si="3"/>
        <v>20</v>
      </c>
      <c r="Y113" s="269"/>
      <c r="Z113" s="269"/>
    </row>
    <row r="114" spans="1:26" ht="15.75" customHeight="1" x14ac:dyDescent="0.2">
      <c r="A114" s="276" t="s">
        <v>169</v>
      </c>
      <c r="B114" s="276" t="s">
        <v>1137</v>
      </c>
      <c r="C114" s="276">
        <v>0</v>
      </c>
      <c r="D114" s="276">
        <v>0</v>
      </c>
      <c r="E114" s="276">
        <v>1</v>
      </c>
      <c r="F114" s="276">
        <v>0</v>
      </c>
      <c r="G114" s="276">
        <v>0</v>
      </c>
      <c r="H114" s="276">
        <v>0</v>
      </c>
      <c r="I114" s="276">
        <v>0</v>
      </c>
      <c r="J114" s="276">
        <v>1</v>
      </c>
      <c r="K114" s="276"/>
      <c r="L114" s="276" t="s">
        <v>674</v>
      </c>
      <c r="M114" s="276" t="s">
        <v>698</v>
      </c>
      <c r="N114" s="276" t="s">
        <v>900</v>
      </c>
      <c r="O114" s="276" t="s">
        <v>695</v>
      </c>
      <c r="P114" s="276" t="s">
        <v>1138</v>
      </c>
      <c r="Q114" s="276" t="s">
        <v>1139</v>
      </c>
      <c r="R114" s="276"/>
      <c r="S114" s="276" t="s">
        <v>1140</v>
      </c>
      <c r="T114" s="276" t="s">
        <v>1141</v>
      </c>
      <c r="U114" s="276" t="s">
        <v>26</v>
      </c>
      <c r="V114" s="276" t="s">
        <v>698</v>
      </c>
      <c r="W114" s="276" t="s">
        <v>765</v>
      </c>
      <c r="X114" s="276">
        <f t="shared" si="3"/>
        <v>20</v>
      </c>
      <c r="Y114" s="269"/>
      <c r="Z114" s="269"/>
    </row>
    <row r="115" spans="1:26" ht="15.75" customHeight="1" x14ac:dyDescent="0.2">
      <c r="A115" s="276" t="s">
        <v>171</v>
      </c>
      <c r="B115" s="276" t="s">
        <v>1142</v>
      </c>
      <c r="C115" s="276">
        <v>0</v>
      </c>
      <c r="D115" s="276">
        <v>0</v>
      </c>
      <c r="E115" s="276">
        <v>1</v>
      </c>
      <c r="F115" s="276">
        <v>0</v>
      </c>
      <c r="G115" s="276">
        <v>0</v>
      </c>
      <c r="H115" s="276">
        <v>0</v>
      </c>
      <c r="I115" s="276">
        <v>0</v>
      </c>
      <c r="J115" s="276">
        <v>0</v>
      </c>
      <c r="K115" s="276"/>
      <c r="L115" s="276" t="s">
        <v>674</v>
      </c>
      <c r="M115" s="276" t="s">
        <v>698</v>
      </c>
      <c r="N115" s="276" t="s">
        <v>900</v>
      </c>
      <c r="O115" s="276" t="s">
        <v>695</v>
      </c>
      <c r="P115" s="276" t="s">
        <v>1143</v>
      </c>
      <c r="Q115" s="276" t="s">
        <v>1144</v>
      </c>
      <c r="R115" s="276"/>
      <c r="S115" s="276" t="s">
        <v>1145</v>
      </c>
      <c r="T115" s="276" t="s">
        <v>1146</v>
      </c>
      <c r="U115" s="276" t="s">
        <v>26</v>
      </c>
      <c r="V115" s="276" t="s">
        <v>698</v>
      </c>
      <c r="W115" s="276" t="s">
        <v>765</v>
      </c>
      <c r="X115" s="276">
        <f t="shared" si="3"/>
        <v>20</v>
      </c>
      <c r="Y115" s="269"/>
      <c r="Z115" s="269"/>
    </row>
    <row r="116" spans="1:26" ht="15.75" customHeight="1" x14ac:dyDescent="0.2">
      <c r="A116" s="276" t="s">
        <v>173</v>
      </c>
      <c r="B116" s="276" t="s">
        <v>1147</v>
      </c>
      <c r="C116" s="276">
        <v>0</v>
      </c>
      <c r="D116" s="276">
        <v>0</v>
      </c>
      <c r="E116" s="276">
        <v>1</v>
      </c>
      <c r="F116" s="276">
        <v>0</v>
      </c>
      <c r="G116" s="276">
        <v>0</v>
      </c>
      <c r="H116" s="276">
        <v>0</v>
      </c>
      <c r="I116" s="276">
        <v>0</v>
      </c>
      <c r="J116" s="276">
        <v>1</v>
      </c>
      <c r="K116" s="276"/>
      <c r="L116" s="276" t="s">
        <v>674</v>
      </c>
      <c r="M116" s="276" t="s">
        <v>698</v>
      </c>
      <c r="N116" s="276" t="s">
        <v>900</v>
      </c>
      <c r="O116" s="276" t="s">
        <v>695</v>
      </c>
      <c r="P116" s="276" t="s">
        <v>1148</v>
      </c>
      <c r="Q116" s="276" t="s">
        <v>1149</v>
      </c>
      <c r="R116" s="276"/>
      <c r="S116" s="276" t="s">
        <v>1150</v>
      </c>
      <c r="T116" s="276" t="s">
        <v>1151</v>
      </c>
      <c r="U116" s="276" t="s">
        <v>26</v>
      </c>
      <c r="V116" s="276" t="s">
        <v>698</v>
      </c>
      <c r="W116" s="276" t="s">
        <v>765</v>
      </c>
      <c r="X116" s="276">
        <f t="shared" si="3"/>
        <v>20</v>
      </c>
      <c r="Y116" s="269"/>
      <c r="Z116" s="269"/>
    </row>
    <row r="117" spans="1:26" ht="15.75" customHeight="1" x14ac:dyDescent="0.2">
      <c r="A117" s="276" t="s">
        <v>175</v>
      </c>
      <c r="B117" s="276" t="s">
        <v>1152</v>
      </c>
      <c r="C117" s="276">
        <v>0</v>
      </c>
      <c r="D117" s="276">
        <v>0</v>
      </c>
      <c r="E117" s="276">
        <v>1</v>
      </c>
      <c r="F117" s="276">
        <v>0</v>
      </c>
      <c r="G117" s="276">
        <v>0</v>
      </c>
      <c r="H117" s="276">
        <v>0</v>
      </c>
      <c r="I117" s="276">
        <v>0</v>
      </c>
      <c r="J117" s="276">
        <v>1</v>
      </c>
      <c r="K117" s="276"/>
      <c r="L117" s="276" t="s">
        <v>674</v>
      </c>
      <c r="M117" s="276" t="s">
        <v>698</v>
      </c>
      <c r="N117" s="276" t="s">
        <v>900</v>
      </c>
      <c r="O117" s="276" t="s">
        <v>695</v>
      </c>
      <c r="P117" s="276" t="s">
        <v>1153</v>
      </c>
      <c r="Q117" s="276" t="s">
        <v>1154</v>
      </c>
      <c r="R117" s="276"/>
      <c r="S117" s="276" t="s">
        <v>1155</v>
      </c>
      <c r="T117" s="276" t="s">
        <v>1156</v>
      </c>
      <c r="U117" s="276" t="s">
        <v>26</v>
      </c>
      <c r="V117" s="276" t="s">
        <v>698</v>
      </c>
      <c r="W117" s="276" t="s">
        <v>765</v>
      </c>
      <c r="X117" s="276">
        <f t="shared" si="3"/>
        <v>20</v>
      </c>
      <c r="Y117" s="269"/>
      <c r="Z117" s="269"/>
    </row>
    <row r="118" spans="1:26" ht="15.75" customHeight="1" x14ac:dyDescent="0.2">
      <c r="A118" s="276" t="s">
        <v>177</v>
      </c>
      <c r="B118" s="276" t="s">
        <v>1157</v>
      </c>
      <c r="C118" s="276">
        <v>0</v>
      </c>
      <c r="D118" s="276">
        <v>0</v>
      </c>
      <c r="E118" s="276">
        <v>1</v>
      </c>
      <c r="F118" s="276">
        <v>0</v>
      </c>
      <c r="G118" s="276">
        <v>0</v>
      </c>
      <c r="H118" s="276">
        <v>0</v>
      </c>
      <c r="I118" s="276">
        <v>0</v>
      </c>
      <c r="J118" s="276">
        <v>0</v>
      </c>
      <c r="K118" s="276"/>
      <c r="L118" s="276" t="s">
        <v>674</v>
      </c>
      <c r="M118" s="276" t="s">
        <v>698</v>
      </c>
      <c r="N118" s="276" t="s">
        <v>900</v>
      </c>
      <c r="O118" s="276" t="s">
        <v>695</v>
      </c>
      <c r="P118" s="276" t="s">
        <v>695</v>
      </c>
      <c r="Q118" s="276" t="s">
        <v>1158</v>
      </c>
      <c r="R118" s="276"/>
      <c r="S118" s="276" t="s">
        <v>1159</v>
      </c>
      <c r="T118" s="276" t="s">
        <v>1160</v>
      </c>
      <c r="U118" s="276" t="s">
        <v>40</v>
      </c>
      <c r="V118" s="276" t="s">
        <v>698</v>
      </c>
      <c r="W118" s="276" t="s">
        <v>765</v>
      </c>
      <c r="X118" s="276">
        <f t="shared" si="3"/>
        <v>20</v>
      </c>
      <c r="Y118" s="269"/>
      <c r="Z118" s="269"/>
    </row>
    <row r="119" spans="1:26" ht="15.75" customHeight="1" x14ac:dyDescent="0.2">
      <c r="A119" s="276" t="s">
        <v>178</v>
      </c>
      <c r="B119" s="276" t="s">
        <v>1161</v>
      </c>
      <c r="C119" s="276">
        <v>0</v>
      </c>
      <c r="D119" s="276">
        <v>0</v>
      </c>
      <c r="E119" s="276">
        <v>1</v>
      </c>
      <c r="F119" s="276">
        <v>0</v>
      </c>
      <c r="G119" s="276">
        <v>0</v>
      </c>
      <c r="H119" s="276">
        <v>0</v>
      </c>
      <c r="I119" s="276">
        <v>0</v>
      </c>
      <c r="J119" s="276">
        <v>0</v>
      </c>
      <c r="K119" s="276"/>
      <c r="L119" s="276" t="s">
        <v>674</v>
      </c>
      <c r="M119" s="276" t="s">
        <v>698</v>
      </c>
      <c r="N119" s="276" t="s">
        <v>900</v>
      </c>
      <c r="O119" s="276" t="s">
        <v>695</v>
      </c>
      <c r="P119" s="276" t="s">
        <v>1162</v>
      </c>
      <c r="Q119" s="276" t="s">
        <v>1163</v>
      </c>
      <c r="R119" s="276"/>
      <c r="S119" s="276" t="s">
        <v>1164</v>
      </c>
      <c r="T119" s="276" t="s">
        <v>1165</v>
      </c>
      <c r="U119" s="276" t="s">
        <v>26</v>
      </c>
      <c r="V119" s="276" t="s">
        <v>698</v>
      </c>
      <c r="W119" s="276" t="s">
        <v>765</v>
      </c>
      <c r="X119" s="276">
        <f t="shared" si="3"/>
        <v>20</v>
      </c>
      <c r="Y119" s="269"/>
      <c r="Z119" s="269"/>
    </row>
    <row r="120" spans="1:26" ht="15.75" customHeight="1" x14ac:dyDescent="0.2">
      <c r="A120" s="276" t="s">
        <v>180</v>
      </c>
      <c r="B120" s="276" t="s">
        <v>1166</v>
      </c>
      <c r="C120" s="276">
        <v>0</v>
      </c>
      <c r="D120" s="276">
        <v>0</v>
      </c>
      <c r="E120" s="276">
        <v>1</v>
      </c>
      <c r="F120" s="276">
        <v>0</v>
      </c>
      <c r="G120" s="276">
        <v>0</v>
      </c>
      <c r="H120" s="276">
        <v>0</v>
      </c>
      <c r="I120" s="276">
        <v>0</v>
      </c>
      <c r="J120" s="276">
        <v>1</v>
      </c>
      <c r="K120" s="276"/>
      <c r="L120" s="276" t="s">
        <v>674</v>
      </c>
      <c r="M120" s="276" t="s">
        <v>698</v>
      </c>
      <c r="N120" s="276" t="s">
        <v>900</v>
      </c>
      <c r="O120" s="276" t="s">
        <v>1167</v>
      </c>
      <c r="P120" s="276" t="s">
        <v>1168</v>
      </c>
      <c r="Q120" s="276" t="s">
        <v>1149</v>
      </c>
      <c r="R120" s="276"/>
      <c r="S120" s="276" t="s">
        <v>1169</v>
      </c>
      <c r="T120" s="276" t="s">
        <v>1151</v>
      </c>
      <c r="U120" s="276" t="s">
        <v>26</v>
      </c>
      <c r="V120" s="276" t="s">
        <v>698</v>
      </c>
      <c r="W120" s="276" t="s">
        <v>714</v>
      </c>
      <c r="X120" s="276">
        <f t="shared" si="3"/>
        <v>10</v>
      </c>
      <c r="Y120" s="269"/>
      <c r="Z120" s="269"/>
    </row>
    <row r="121" spans="1:26" ht="15.75" customHeight="1" x14ac:dyDescent="0.2">
      <c r="A121" s="276" t="s">
        <v>183</v>
      </c>
      <c r="B121" s="276" t="s">
        <v>1170</v>
      </c>
      <c r="C121" s="276">
        <v>0</v>
      </c>
      <c r="D121" s="276">
        <v>0</v>
      </c>
      <c r="E121" s="276">
        <v>1</v>
      </c>
      <c r="F121" s="276">
        <v>0</v>
      </c>
      <c r="G121" s="276">
        <v>0</v>
      </c>
      <c r="H121" s="276">
        <v>0</v>
      </c>
      <c r="I121" s="276">
        <v>0</v>
      </c>
      <c r="J121" s="276">
        <v>1</v>
      </c>
      <c r="K121" s="276"/>
      <c r="L121" s="276" t="s">
        <v>674</v>
      </c>
      <c r="M121" s="276" t="s">
        <v>698</v>
      </c>
      <c r="N121" s="276" t="s">
        <v>900</v>
      </c>
      <c r="O121" s="276" t="s">
        <v>695</v>
      </c>
      <c r="P121" s="276" t="s">
        <v>1171</v>
      </c>
      <c r="Q121" s="276" t="s">
        <v>1172</v>
      </c>
      <c r="R121" s="276"/>
      <c r="S121" s="276" t="s">
        <v>1173</v>
      </c>
      <c r="T121" s="276" t="s">
        <v>1151</v>
      </c>
      <c r="U121" s="276" t="s">
        <v>26</v>
      </c>
      <c r="V121" s="276" t="s">
        <v>698</v>
      </c>
      <c r="W121" s="276" t="s">
        <v>714</v>
      </c>
      <c r="X121" s="276">
        <f t="shared" si="3"/>
        <v>10</v>
      </c>
      <c r="Y121" s="269"/>
      <c r="Z121" s="269"/>
    </row>
    <row r="122" spans="1:26" ht="15.75" customHeight="1" x14ac:dyDescent="0.2">
      <c r="A122" s="276" t="s">
        <v>185</v>
      </c>
      <c r="B122" s="276" t="s">
        <v>1174</v>
      </c>
      <c r="C122" s="276">
        <v>0</v>
      </c>
      <c r="D122" s="276">
        <v>0</v>
      </c>
      <c r="E122" s="276">
        <v>1</v>
      </c>
      <c r="F122" s="276">
        <v>0</v>
      </c>
      <c r="G122" s="276">
        <v>0</v>
      </c>
      <c r="H122" s="276">
        <v>0</v>
      </c>
      <c r="I122" s="276">
        <v>0</v>
      </c>
      <c r="J122" s="276">
        <v>1</v>
      </c>
      <c r="K122" s="276"/>
      <c r="L122" s="276" t="s">
        <v>674</v>
      </c>
      <c r="M122" s="276" t="s">
        <v>698</v>
      </c>
      <c r="N122" s="276" t="s">
        <v>900</v>
      </c>
      <c r="O122" s="276" t="s">
        <v>695</v>
      </c>
      <c r="P122" s="276" t="s">
        <v>1175</v>
      </c>
      <c r="Q122" s="276" t="s">
        <v>1176</v>
      </c>
      <c r="R122" s="276"/>
      <c r="S122" s="276" t="s">
        <v>1177</v>
      </c>
      <c r="T122" s="276" t="s">
        <v>1178</v>
      </c>
      <c r="U122" s="276" t="s">
        <v>26</v>
      </c>
      <c r="V122" s="276" t="s">
        <v>698</v>
      </c>
      <c r="W122" s="276" t="s">
        <v>714</v>
      </c>
      <c r="X122" s="276">
        <f t="shared" si="3"/>
        <v>10</v>
      </c>
      <c r="Y122" s="269"/>
      <c r="Z122" s="269"/>
    </row>
    <row r="123" spans="1:26" ht="15.75" customHeight="1" x14ac:dyDescent="0.2">
      <c r="A123" s="276" t="s">
        <v>187</v>
      </c>
      <c r="B123" s="276" t="s">
        <v>1179</v>
      </c>
      <c r="C123" s="276">
        <v>0</v>
      </c>
      <c r="D123" s="276">
        <v>0</v>
      </c>
      <c r="E123" s="276">
        <v>1</v>
      </c>
      <c r="F123" s="276">
        <v>0</v>
      </c>
      <c r="G123" s="276">
        <v>0</v>
      </c>
      <c r="H123" s="276">
        <v>0</v>
      </c>
      <c r="I123" s="276">
        <v>0</v>
      </c>
      <c r="J123" s="276">
        <v>1</v>
      </c>
      <c r="K123" s="276"/>
      <c r="L123" s="276" t="s">
        <v>674</v>
      </c>
      <c r="M123" s="276" t="s">
        <v>698</v>
      </c>
      <c r="N123" s="276" t="s">
        <v>900</v>
      </c>
      <c r="O123" s="276" t="s">
        <v>695</v>
      </c>
      <c r="P123" s="276" t="s">
        <v>1180</v>
      </c>
      <c r="Q123" s="276" t="s">
        <v>1181</v>
      </c>
      <c r="R123" s="276"/>
      <c r="S123" s="276" t="s">
        <v>1182</v>
      </c>
      <c r="T123" s="276" t="s">
        <v>1183</v>
      </c>
      <c r="U123" s="276" t="s">
        <v>26</v>
      </c>
      <c r="V123" s="276" t="s">
        <v>698</v>
      </c>
      <c r="W123" s="276" t="s">
        <v>714</v>
      </c>
      <c r="X123" s="276">
        <f t="shared" si="3"/>
        <v>10</v>
      </c>
      <c r="Y123" s="269"/>
      <c r="Z123" s="269"/>
    </row>
    <row r="124" spans="1:26" ht="148.5" customHeight="1" x14ac:dyDescent="0.2">
      <c r="A124" s="276" t="s">
        <v>189</v>
      </c>
      <c r="B124" s="276" t="s">
        <v>1184</v>
      </c>
      <c r="C124" s="276">
        <v>0</v>
      </c>
      <c r="D124" s="276">
        <v>0</v>
      </c>
      <c r="E124" s="276">
        <v>1</v>
      </c>
      <c r="F124" s="276">
        <v>0</v>
      </c>
      <c r="G124" s="276">
        <v>0</v>
      </c>
      <c r="H124" s="276">
        <v>0</v>
      </c>
      <c r="I124" s="276">
        <v>0</v>
      </c>
      <c r="J124" s="276">
        <v>1</v>
      </c>
      <c r="K124" s="276"/>
      <c r="L124" s="276" t="s">
        <v>674</v>
      </c>
      <c r="M124" s="276" t="s">
        <v>698</v>
      </c>
      <c r="N124" s="276" t="s">
        <v>900</v>
      </c>
      <c r="O124" s="276" t="s">
        <v>695</v>
      </c>
      <c r="P124" s="276" t="s">
        <v>1185</v>
      </c>
      <c r="Q124" s="276" t="s">
        <v>1186</v>
      </c>
      <c r="R124" s="276"/>
      <c r="S124" s="276" t="s">
        <v>1187</v>
      </c>
      <c r="T124" s="276" t="s">
        <v>1188</v>
      </c>
      <c r="U124" s="276" t="s">
        <v>26</v>
      </c>
      <c r="V124" s="276" t="s">
        <v>698</v>
      </c>
      <c r="W124" s="276" t="s">
        <v>714</v>
      </c>
      <c r="X124" s="276">
        <f t="shared" si="3"/>
        <v>10</v>
      </c>
      <c r="Y124" s="269"/>
      <c r="Z124" s="269"/>
    </row>
    <row r="125" spans="1:26" ht="147" customHeight="1" x14ac:dyDescent="0.2">
      <c r="A125" s="276" t="s">
        <v>192</v>
      </c>
      <c r="B125" s="276" t="s">
        <v>1189</v>
      </c>
      <c r="C125" s="276">
        <v>0</v>
      </c>
      <c r="D125" s="276">
        <v>0</v>
      </c>
      <c r="E125" s="276">
        <v>1</v>
      </c>
      <c r="F125" s="276">
        <v>0</v>
      </c>
      <c r="G125" s="276">
        <v>0</v>
      </c>
      <c r="H125" s="276">
        <v>0</v>
      </c>
      <c r="I125" s="276">
        <v>0</v>
      </c>
      <c r="J125" s="276">
        <v>1</v>
      </c>
      <c r="K125" s="276"/>
      <c r="L125" s="276" t="s">
        <v>674</v>
      </c>
      <c r="M125" s="276" t="s">
        <v>698</v>
      </c>
      <c r="N125" s="276" t="s">
        <v>900</v>
      </c>
      <c r="O125" s="276" t="s">
        <v>695</v>
      </c>
      <c r="P125" s="276" t="s">
        <v>1190</v>
      </c>
      <c r="Q125" s="276" t="s">
        <v>1191</v>
      </c>
      <c r="R125" s="276"/>
      <c r="S125" s="276" t="s">
        <v>1192</v>
      </c>
      <c r="T125" s="276" t="s">
        <v>1193</v>
      </c>
      <c r="U125" s="276" t="s">
        <v>26</v>
      </c>
      <c r="V125" s="276" t="s">
        <v>698</v>
      </c>
      <c r="W125" s="276" t="s">
        <v>723</v>
      </c>
      <c r="X125" s="276">
        <f t="shared" si="3"/>
        <v>5</v>
      </c>
      <c r="Y125" s="269"/>
      <c r="Z125" s="269"/>
    </row>
    <row r="126" spans="1:26" ht="15.75" customHeight="1" x14ac:dyDescent="0.2">
      <c r="A126" s="276" t="s">
        <v>194</v>
      </c>
      <c r="B126" s="276" t="s">
        <v>1194</v>
      </c>
      <c r="C126" s="276">
        <v>0</v>
      </c>
      <c r="D126" s="276">
        <v>0</v>
      </c>
      <c r="E126" s="276">
        <v>1</v>
      </c>
      <c r="F126" s="276">
        <v>0</v>
      </c>
      <c r="G126" s="276">
        <v>0</v>
      </c>
      <c r="H126" s="276">
        <v>0</v>
      </c>
      <c r="I126" s="276">
        <v>0</v>
      </c>
      <c r="J126" s="276">
        <v>0</v>
      </c>
      <c r="K126" s="276"/>
      <c r="L126" s="276" t="s">
        <v>674</v>
      </c>
      <c r="M126" s="276" t="s">
        <v>698</v>
      </c>
      <c r="N126" s="276" t="s">
        <v>900</v>
      </c>
      <c r="O126" s="276" t="s">
        <v>695</v>
      </c>
      <c r="P126" s="276" t="s">
        <v>1195</v>
      </c>
      <c r="Q126" s="276" t="s">
        <v>1196</v>
      </c>
      <c r="R126" s="276"/>
      <c r="S126" s="276" t="s">
        <v>1164</v>
      </c>
      <c r="T126" s="276" t="s">
        <v>1165</v>
      </c>
      <c r="U126" s="276" t="s">
        <v>26</v>
      </c>
      <c r="V126" s="276" t="s">
        <v>698</v>
      </c>
      <c r="W126" s="276" t="s">
        <v>714</v>
      </c>
      <c r="X126" s="276">
        <f t="shared" si="3"/>
        <v>10</v>
      </c>
      <c r="Y126" s="269"/>
      <c r="Z126" s="269"/>
    </row>
    <row r="127" spans="1:26" ht="15.75" customHeight="1" x14ac:dyDescent="0.2">
      <c r="A127" s="276" t="s">
        <v>196</v>
      </c>
      <c r="B127" s="276" t="s">
        <v>1197</v>
      </c>
      <c r="C127" s="276">
        <v>0</v>
      </c>
      <c r="D127" s="276">
        <v>0</v>
      </c>
      <c r="E127" s="276">
        <v>1</v>
      </c>
      <c r="F127" s="276">
        <v>0</v>
      </c>
      <c r="G127" s="276">
        <v>0</v>
      </c>
      <c r="H127" s="276">
        <v>0</v>
      </c>
      <c r="I127" s="276">
        <v>0</v>
      </c>
      <c r="J127" s="276">
        <v>0</v>
      </c>
      <c r="K127" s="276"/>
      <c r="L127" s="276" t="s">
        <v>674</v>
      </c>
      <c r="M127" s="276" t="s">
        <v>698</v>
      </c>
      <c r="N127" s="276" t="s">
        <v>900</v>
      </c>
      <c r="O127" s="276" t="s">
        <v>695</v>
      </c>
      <c r="P127" s="276" t="s">
        <v>1198</v>
      </c>
      <c r="Q127" s="276" t="s">
        <v>695</v>
      </c>
      <c r="R127" s="276"/>
      <c r="S127" s="276" t="s">
        <v>1164</v>
      </c>
      <c r="T127" s="276" t="s">
        <v>1199</v>
      </c>
      <c r="U127" s="276" t="s">
        <v>26</v>
      </c>
      <c r="V127" s="276" t="s">
        <v>698</v>
      </c>
      <c r="W127" s="276" t="s">
        <v>714</v>
      </c>
      <c r="X127" s="276">
        <f t="shared" si="3"/>
        <v>10</v>
      </c>
      <c r="Y127" s="269"/>
      <c r="Z127" s="269"/>
    </row>
    <row r="128" spans="1:26" ht="15.75" customHeight="1" x14ac:dyDescent="0.2">
      <c r="A128" s="276" t="s">
        <v>198</v>
      </c>
      <c r="B128" s="276" t="s">
        <v>1200</v>
      </c>
      <c r="C128" s="276">
        <v>0</v>
      </c>
      <c r="D128" s="276">
        <v>0</v>
      </c>
      <c r="E128" s="276">
        <v>1</v>
      </c>
      <c r="F128" s="276">
        <v>0</v>
      </c>
      <c r="G128" s="276">
        <v>0</v>
      </c>
      <c r="H128" s="276">
        <v>0</v>
      </c>
      <c r="I128" s="276">
        <v>0</v>
      </c>
      <c r="J128" s="276">
        <v>1</v>
      </c>
      <c r="K128" s="276"/>
      <c r="L128" s="276" t="s">
        <v>674</v>
      </c>
      <c r="M128" s="276" t="s">
        <v>698</v>
      </c>
      <c r="N128" s="276" t="s">
        <v>900</v>
      </c>
      <c r="O128" s="276" t="s">
        <v>695</v>
      </c>
      <c r="P128" s="276" t="s">
        <v>695</v>
      </c>
      <c r="Q128" s="276" t="s">
        <v>1201</v>
      </c>
      <c r="R128" s="276"/>
      <c r="S128" s="276" t="s">
        <v>1202</v>
      </c>
      <c r="T128" s="276" t="s">
        <v>1203</v>
      </c>
      <c r="U128" s="276" t="s">
        <v>40</v>
      </c>
      <c r="V128" s="276" t="s">
        <v>698</v>
      </c>
      <c r="W128" s="276" t="s">
        <v>714</v>
      </c>
      <c r="X128" s="276">
        <f t="shared" si="3"/>
        <v>10</v>
      </c>
      <c r="Y128" s="269"/>
      <c r="Z128" s="269"/>
    </row>
    <row r="129" spans="1:26" ht="408.75" customHeight="1" x14ac:dyDescent="0.2">
      <c r="A129" s="276" t="s">
        <v>199</v>
      </c>
      <c r="B129" s="276" t="s">
        <v>1204</v>
      </c>
      <c r="C129" s="276">
        <v>0</v>
      </c>
      <c r="D129" s="276">
        <v>0</v>
      </c>
      <c r="E129" s="276">
        <v>1</v>
      </c>
      <c r="F129" s="276">
        <v>0</v>
      </c>
      <c r="G129" s="276">
        <v>0</v>
      </c>
      <c r="H129" s="276">
        <v>0</v>
      </c>
      <c r="I129" s="276">
        <v>0</v>
      </c>
      <c r="J129" s="276">
        <v>0</v>
      </c>
      <c r="K129" s="276"/>
      <c r="L129" s="276" t="s">
        <v>674</v>
      </c>
      <c r="M129" s="276" t="s">
        <v>698</v>
      </c>
      <c r="N129" s="276" t="s">
        <v>900</v>
      </c>
      <c r="O129" s="276" t="s">
        <v>695</v>
      </c>
      <c r="P129" s="276" t="s">
        <v>695</v>
      </c>
      <c r="Q129" s="276" t="s">
        <v>1205</v>
      </c>
      <c r="R129" s="276"/>
      <c r="S129" s="276" t="s">
        <v>1206</v>
      </c>
      <c r="T129" s="276" t="s">
        <v>1207</v>
      </c>
      <c r="U129" s="276" t="s">
        <v>26</v>
      </c>
      <c r="V129" s="276" t="s">
        <v>698</v>
      </c>
      <c r="W129" s="276" t="s">
        <v>714</v>
      </c>
      <c r="X129" s="276">
        <f t="shared" si="3"/>
        <v>10</v>
      </c>
      <c r="Y129" s="269"/>
      <c r="Z129" s="269"/>
    </row>
    <row r="130" spans="1:26" ht="294" customHeight="1" x14ac:dyDescent="0.2">
      <c r="A130" s="276" t="s">
        <v>201</v>
      </c>
      <c r="B130" s="276" t="s">
        <v>1208</v>
      </c>
      <c r="C130" s="276">
        <v>0</v>
      </c>
      <c r="D130" s="276">
        <v>0</v>
      </c>
      <c r="E130" s="276">
        <v>1</v>
      </c>
      <c r="F130" s="276">
        <v>0</v>
      </c>
      <c r="G130" s="276">
        <v>0</v>
      </c>
      <c r="H130" s="276">
        <v>0</v>
      </c>
      <c r="I130" s="276">
        <v>0</v>
      </c>
      <c r="J130" s="276">
        <v>0</v>
      </c>
      <c r="K130" s="276"/>
      <c r="L130" s="276" t="s">
        <v>674</v>
      </c>
      <c r="M130" s="276" t="s">
        <v>698</v>
      </c>
      <c r="N130" s="276" t="s">
        <v>900</v>
      </c>
      <c r="O130" s="276" t="s">
        <v>695</v>
      </c>
      <c r="P130" s="276" t="s">
        <v>1209</v>
      </c>
      <c r="Q130" s="276" t="s">
        <v>1210</v>
      </c>
      <c r="R130" s="276"/>
      <c r="S130" s="276" t="s">
        <v>1211</v>
      </c>
      <c r="T130" s="276" t="s">
        <v>1212</v>
      </c>
      <c r="U130" s="276" t="s">
        <v>26</v>
      </c>
      <c r="V130" s="276" t="s">
        <v>698</v>
      </c>
      <c r="W130" s="276" t="s">
        <v>723</v>
      </c>
      <c r="X130" s="276">
        <f t="shared" si="3"/>
        <v>5</v>
      </c>
      <c r="Y130" s="269"/>
      <c r="Z130" s="269"/>
    </row>
    <row r="131" spans="1:26" ht="220.5" customHeight="1" x14ac:dyDescent="0.2">
      <c r="A131" s="276" t="s">
        <v>203</v>
      </c>
      <c r="B131" s="276" t="s">
        <v>1213</v>
      </c>
      <c r="C131" s="276">
        <v>0</v>
      </c>
      <c r="D131" s="276">
        <v>0</v>
      </c>
      <c r="E131" s="276">
        <v>1</v>
      </c>
      <c r="F131" s="276">
        <v>0</v>
      </c>
      <c r="G131" s="276">
        <v>0</v>
      </c>
      <c r="H131" s="276">
        <v>0</v>
      </c>
      <c r="I131" s="276">
        <v>0</v>
      </c>
      <c r="J131" s="276">
        <v>1</v>
      </c>
      <c r="K131" s="276"/>
      <c r="L131" s="276" t="s">
        <v>674</v>
      </c>
      <c r="M131" s="276" t="s">
        <v>698</v>
      </c>
      <c r="N131" s="276" t="s">
        <v>900</v>
      </c>
      <c r="O131" s="276" t="s">
        <v>695</v>
      </c>
      <c r="P131" s="276" t="s">
        <v>1214</v>
      </c>
      <c r="Q131" s="276" t="s">
        <v>1215</v>
      </c>
      <c r="R131" s="276"/>
      <c r="S131" s="276" t="s">
        <v>1216</v>
      </c>
      <c r="T131" s="276" t="s">
        <v>1156</v>
      </c>
      <c r="U131" s="276" t="s">
        <v>26</v>
      </c>
      <c r="V131" s="276" t="s">
        <v>698</v>
      </c>
      <c r="W131" s="276" t="s">
        <v>723</v>
      </c>
      <c r="X131" s="276">
        <f t="shared" si="3"/>
        <v>5</v>
      </c>
      <c r="Y131" s="269"/>
      <c r="Z131" s="269"/>
    </row>
    <row r="132" spans="1:26" ht="15.75" customHeight="1" x14ac:dyDescent="0.2">
      <c r="A132" s="276" t="s">
        <v>205</v>
      </c>
      <c r="B132" s="276" t="s">
        <v>1217</v>
      </c>
      <c r="C132" s="276">
        <v>0</v>
      </c>
      <c r="D132" s="276">
        <v>0</v>
      </c>
      <c r="E132" s="276">
        <v>1</v>
      </c>
      <c r="F132" s="276">
        <v>0</v>
      </c>
      <c r="G132" s="276">
        <v>0</v>
      </c>
      <c r="H132" s="276">
        <v>0</v>
      </c>
      <c r="I132" s="276">
        <v>0</v>
      </c>
      <c r="J132" s="276">
        <v>1</v>
      </c>
      <c r="K132" s="276"/>
      <c r="L132" s="276" t="s">
        <v>674</v>
      </c>
      <c r="M132" s="276" t="s">
        <v>698</v>
      </c>
      <c r="N132" s="276" t="s">
        <v>900</v>
      </c>
      <c r="O132" s="276" t="s">
        <v>695</v>
      </c>
      <c r="P132" s="276" t="s">
        <v>1218</v>
      </c>
      <c r="Q132" s="276" t="s">
        <v>1219</v>
      </c>
      <c r="R132" s="276"/>
      <c r="S132" s="276" t="s">
        <v>1155</v>
      </c>
      <c r="T132" s="276" t="s">
        <v>1156</v>
      </c>
      <c r="U132" s="276" t="s">
        <v>26</v>
      </c>
      <c r="V132" s="276" t="s">
        <v>698</v>
      </c>
      <c r="W132" s="276" t="s">
        <v>723</v>
      </c>
      <c r="X132" s="276">
        <f t="shared" si="3"/>
        <v>5</v>
      </c>
      <c r="Y132" s="269"/>
      <c r="Z132" s="269"/>
    </row>
    <row r="133" spans="1:26" ht="15.75" customHeight="1" x14ac:dyDescent="0.2">
      <c r="A133" s="276" t="s">
        <v>207</v>
      </c>
      <c r="B133" s="276" t="s">
        <v>1220</v>
      </c>
      <c r="C133" s="276">
        <v>0</v>
      </c>
      <c r="D133" s="276">
        <v>0</v>
      </c>
      <c r="E133" s="276">
        <v>1</v>
      </c>
      <c r="F133" s="276">
        <v>0</v>
      </c>
      <c r="G133" s="276">
        <v>0</v>
      </c>
      <c r="H133" s="276">
        <v>0</v>
      </c>
      <c r="I133" s="276">
        <v>0</v>
      </c>
      <c r="J133" s="276">
        <v>1</v>
      </c>
      <c r="K133" s="276"/>
      <c r="L133" s="276" t="s">
        <v>674</v>
      </c>
      <c r="M133" s="276" t="s">
        <v>698</v>
      </c>
      <c r="N133" s="276" t="s">
        <v>900</v>
      </c>
      <c r="O133" s="276" t="s">
        <v>1221</v>
      </c>
      <c r="P133" s="276" t="s">
        <v>1222</v>
      </c>
      <c r="Q133" s="276" t="s">
        <v>1223</v>
      </c>
      <c r="R133" s="276"/>
      <c r="S133" s="276" t="s">
        <v>1224</v>
      </c>
      <c r="T133" s="276" t="s">
        <v>1225</v>
      </c>
      <c r="U133" s="276" t="s">
        <v>26</v>
      </c>
      <c r="V133" s="276" t="s">
        <v>698</v>
      </c>
      <c r="W133" s="276" t="s">
        <v>723</v>
      </c>
      <c r="X133" s="276">
        <f t="shared" si="3"/>
        <v>5</v>
      </c>
      <c r="Y133" s="269"/>
      <c r="Z133" s="269"/>
    </row>
    <row r="134" spans="1:26" ht="15.75" customHeight="1" x14ac:dyDescent="0.2">
      <c r="A134" s="276" t="s">
        <v>209</v>
      </c>
      <c r="B134" s="276" t="s">
        <v>1226</v>
      </c>
      <c r="C134" s="276">
        <v>0</v>
      </c>
      <c r="D134" s="276">
        <v>0</v>
      </c>
      <c r="E134" s="276">
        <v>1</v>
      </c>
      <c r="F134" s="276">
        <v>0</v>
      </c>
      <c r="G134" s="276">
        <v>0</v>
      </c>
      <c r="H134" s="276">
        <v>0</v>
      </c>
      <c r="I134" s="276">
        <v>0</v>
      </c>
      <c r="J134" s="276">
        <v>0</v>
      </c>
      <c r="K134" s="276"/>
      <c r="L134" s="276" t="s">
        <v>674</v>
      </c>
      <c r="M134" s="276" t="s">
        <v>698</v>
      </c>
      <c r="N134" s="276" t="s">
        <v>900</v>
      </c>
      <c r="O134" s="276" t="s">
        <v>1227</v>
      </c>
      <c r="P134" s="276" t="s">
        <v>1227</v>
      </c>
      <c r="Q134" s="276" t="s">
        <v>1227</v>
      </c>
      <c r="R134" s="276"/>
      <c r="S134" s="276" t="s">
        <v>1228</v>
      </c>
      <c r="T134" s="276" t="s">
        <v>1229</v>
      </c>
      <c r="U134" s="276" t="s">
        <v>26</v>
      </c>
      <c r="V134" s="276" t="s">
        <v>698</v>
      </c>
      <c r="W134" s="276" t="s">
        <v>723</v>
      </c>
      <c r="X134" s="276">
        <f t="shared" si="3"/>
        <v>5</v>
      </c>
      <c r="Y134" s="269"/>
      <c r="Z134" s="269"/>
    </row>
    <row r="135" spans="1:26" ht="15.75" customHeight="1" x14ac:dyDescent="0.2">
      <c r="A135" s="277" t="s">
        <v>237</v>
      </c>
      <c r="B135" s="276" t="s">
        <v>1230</v>
      </c>
      <c r="C135" s="276">
        <v>0</v>
      </c>
      <c r="D135" s="276">
        <v>0</v>
      </c>
      <c r="E135" s="276">
        <v>0</v>
      </c>
      <c r="F135" s="276">
        <v>1</v>
      </c>
      <c r="G135" s="276">
        <v>0</v>
      </c>
      <c r="H135" s="276">
        <v>0</v>
      </c>
      <c r="I135" s="276">
        <v>0</v>
      </c>
      <c r="J135" s="276">
        <v>1</v>
      </c>
      <c r="K135" s="276"/>
      <c r="L135" s="276" t="s">
        <v>696</v>
      </c>
      <c r="M135" s="276" t="s">
        <v>698</v>
      </c>
      <c r="N135" s="276" t="s">
        <v>1231</v>
      </c>
      <c r="O135" s="276" t="s">
        <v>1232</v>
      </c>
      <c r="P135" s="276" t="s">
        <v>1232</v>
      </c>
      <c r="Q135" s="276" t="s">
        <v>1232</v>
      </c>
      <c r="R135" s="276"/>
      <c r="S135" s="276" t="s">
        <v>1233</v>
      </c>
      <c r="T135" s="276" t="s">
        <v>1234</v>
      </c>
      <c r="U135" s="276" t="s">
        <v>696</v>
      </c>
      <c r="V135" s="276" t="s">
        <v>698</v>
      </c>
      <c r="W135" s="276"/>
      <c r="X135" s="276"/>
      <c r="Y135" s="269"/>
      <c r="Z135" s="269"/>
    </row>
    <row r="136" spans="1:26" ht="15.75" customHeight="1" x14ac:dyDescent="0.2">
      <c r="A136" s="276" t="s">
        <v>240</v>
      </c>
      <c r="B136" s="276" t="s">
        <v>1235</v>
      </c>
      <c r="C136" s="276">
        <v>0</v>
      </c>
      <c r="D136" s="276">
        <v>0</v>
      </c>
      <c r="E136" s="276">
        <v>0</v>
      </c>
      <c r="F136" s="276">
        <v>1</v>
      </c>
      <c r="G136" s="276">
        <v>0</v>
      </c>
      <c r="H136" s="276">
        <v>0</v>
      </c>
      <c r="I136" s="276">
        <v>0</v>
      </c>
      <c r="J136" s="276">
        <v>0</v>
      </c>
      <c r="K136" s="276"/>
      <c r="L136" s="276" t="s">
        <v>899</v>
      </c>
      <c r="M136" s="276" t="s">
        <v>698</v>
      </c>
      <c r="N136" s="276" t="s">
        <v>695</v>
      </c>
      <c r="O136" s="276" t="s">
        <v>695</v>
      </c>
      <c r="P136" s="276" t="s">
        <v>695</v>
      </c>
      <c r="Q136" s="276" t="s">
        <v>1236</v>
      </c>
      <c r="R136" s="276"/>
      <c r="S136" s="276" t="s">
        <v>1237</v>
      </c>
      <c r="T136" s="276" t="s">
        <v>1238</v>
      </c>
      <c r="U136" s="276" t="s">
        <v>26</v>
      </c>
      <c r="V136" s="276" t="s">
        <v>698</v>
      </c>
      <c r="W136" s="276" t="s">
        <v>714</v>
      </c>
      <c r="X136" s="276">
        <f t="shared" ref="X136:X159" si="4">IF($W136="Critical Importance",20,IF($W136="Minor Importance",5,10))</f>
        <v>10</v>
      </c>
      <c r="Y136" s="269"/>
      <c r="Z136" s="269"/>
    </row>
    <row r="137" spans="1:26" ht="339.75" customHeight="1" x14ac:dyDescent="0.2">
      <c r="A137" s="277" t="s">
        <v>242</v>
      </c>
      <c r="B137" s="276" t="s">
        <v>1239</v>
      </c>
      <c r="C137" s="276">
        <v>0</v>
      </c>
      <c r="D137" s="276">
        <v>0</v>
      </c>
      <c r="E137" s="276">
        <v>0</v>
      </c>
      <c r="F137" s="276">
        <v>1</v>
      </c>
      <c r="G137" s="276">
        <v>0</v>
      </c>
      <c r="H137" s="276">
        <v>0</v>
      </c>
      <c r="I137" s="276">
        <v>0</v>
      </c>
      <c r="J137" s="276">
        <v>1</v>
      </c>
      <c r="K137" s="276"/>
      <c r="L137" s="276" t="s">
        <v>899</v>
      </c>
      <c r="M137" s="276" t="s">
        <v>698</v>
      </c>
      <c r="N137" s="276" t="s">
        <v>695</v>
      </c>
      <c r="O137" s="276" t="s">
        <v>1240</v>
      </c>
      <c r="P137" s="276" t="s">
        <v>1241</v>
      </c>
      <c r="Q137" s="276" t="s">
        <v>1240</v>
      </c>
      <c r="R137" s="276"/>
      <c r="S137" s="276" t="s">
        <v>1242</v>
      </c>
      <c r="T137" s="276" t="s">
        <v>1243</v>
      </c>
      <c r="U137" s="276" t="s">
        <v>26</v>
      </c>
      <c r="V137" s="276" t="s">
        <v>698</v>
      </c>
      <c r="W137" s="276" t="s">
        <v>714</v>
      </c>
      <c r="X137" s="276">
        <f t="shared" si="4"/>
        <v>10</v>
      </c>
      <c r="Y137" s="269"/>
      <c r="Z137" s="269"/>
    </row>
    <row r="138" spans="1:26" ht="186" customHeight="1" x14ac:dyDescent="0.2">
      <c r="A138" s="276" t="s">
        <v>244</v>
      </c>
      <c r="B138" s="276" t="s">
        <v>1244</v>
      </c>
      <c r="C138" s="276">
        <v>0</v>
      </c>
      <c r="D138" s="276">
        <v>0</v>
      </c>
      <c r="E138" s="276">
        <v>0</v>
      </c>
      <c r="F138" s="276">
        <v>1</v>
      </c>
      <c r="G138" s="276">
        <v>0</v>
      </c>
      <c r="H138" s="276">
        <v>0</v>
      </c>
      <c r="I138" s="276">
        <v>0</v>
      </c>
      <c r="J138" s="276">
        <v>0</v>
      </c>
      <c r="K138" s="276"/>
      <c r="L138" s="276" t="s">
        <v>899</v>
      </c>
      <c r="M138" s="276" t="s">
        <v>698</v>
      </c>
      <c r="N138" s="276" t="s">
        <v>695</v>
      </c>
      <c r="O138" s="276" t="s">
        <v>695</v>
      </c>
      <c r="P138" s="276" t="s">
        <v>1245</v>
      </c>
      <c r="Q138" s="276" t="s">
        <v>1246</v>
      </c>
      <c r="R138" s="276"/>
      <c r="S138" s="276" t="s">
        <v>1247</v>
      </c>
      <c r="T138" s="276" t="s">
        <v>1248</v>
      </c>
      <c r="U138" s="276" t="s">
        <v>26</v>
      </c>
      <c r="V138" s="276" t="s">
        <v>698</v>
      </c>
      <c r="W138" s="276" t="s">
        <v>714</v>
      </c>
      <c r="X138" s="276">
        <f t="shared" si="4"/>
        <v>10</v>
      </c>
      <c r="Y138" s="269"/>
      <c r="Z138" s="269"/>
    </row>
    <row r="139" spans="1:26" ht="15.75" customHeight="1" x14ac:dyDescent="0.2">
      <c r="A139" s="277" t="s">
        <v>246</v>
      </c>
      <c r="B139" s="276" t="s">
        <v>1249</v>
      </c>
      <c r="C139" s="276">
        <v>0</v>
      </c>
      <c r="D139" s="276">
        <v>0</v>
      </c>
      <c r="E139" s="276">
        <v>0</v>
      </c>
      <c r="F139" s="276">
        <v>1</v>
      </c>
      <c r="G139" s="276">
        <v>0</v>
      </c>
      <c r="H139" s="276">
        <v>0</v>
      </c>
      <c r="I139" s="276">
        <v>0</v>
      </c>
      <c r="J139" s="276">
        <v>0</v>
      </c>
      <c r="K139" s="276"/>
      <c r="L139" s="276" t="s">
        <v>899</v>
      </c>
      <c r="M139" s="276" t="s">
        <v>698</v>
      </c>
      <c r="N139" s="276" t="s">
        <v>695</v>
      </c>
      <c r="O139" s="276" t="s">
        <v>695</v>
      </c>
      <c r="P139" s="276" t="s">
        <v>1250</v>
      </c>
      <c r="Q139" s="276" t="s">
        <v>1251</v>
      </c>
      <c r="R139" s="276"/>
      <c r="S139" s="276" t="s">
        <v>1252</v>
      </c>
      <c r="T139" s="276" t="s">
        <v>1253</v>
      </c>
      <c r="U139" s="276" t="s">
        <v>26</v>
      </c>
      <c r="V139" s="276" t="s">
        <v>698</v>
      </c>
      <c r="W139" s="276" t="s">
        <v>714</v>
      </c>
      <c r="X139" s="276">
        <f t="shared" si="4"/>
        <v>10</v>
      </c>
      <c r="Y139" s="269"/>
      <c r="Z139" s="269"/>
    </row>
    <row r="140" spans="1:26" ht="15.75" customHeight="1" x14ac:dyDescent="0.2">
      <c r="A140" s="276" t="s">
        <v>248</v>
      </c>
      <c r="B140" s="276" t="s">
        <v>1254</v>
      </c>
      <c r="C140" s="276">
        <v>0</v>
      </c>
      <c r="D140" s="276">
        <v>0</v>
      </c>
      <c r="E140" s="276">
        <v>0</v>
      </c>
      <c r="F140" s="276">
        <v>1</v>
      </c>
      <c r="G140" s="276">
        <v>0</v>
      </c>
      <c r="H140" s="276">
        <v>0</v>
      </c>
      <c r="I140" s="276">
        <v>0</v>
      </c>
      <c r="J140" s="276">
        <v>0</v>
      </c>
      <c r="K140" s="276"/>
      <c r="L140" s="276" t="s">
        <v>899</v>
      </c>
      <c r="M140" s="276" t="s">
        <v>698</v>
      </c>
      <c r="N140" s="276" t="s">
        <v>695</v>
      </c>
      <c r="O140" s="276" t="s">
        <v>695</v>
      </c>
      <c r="P140" s="276" t="s">
        <v>1255</v>
      </c>
      <c r="Q140" s="276" t="s">
        <v>695</v>
      </c>
      <c r="R140" s="276"/>
      <c r="S140" s="276" t="s">
        <v>1252</v>
      </c>
      <c r="T140" s="276" t="s">
        <v>1253</v>
      </c>
      <c r="U140" s="276" t="s">
        <v>26</v>
      </c>
      <c r="V140" s="276" t="s">
        <v>698</v>
      </c>
      <c r="W140" s="276" t="s">
        <v>765</v>
      </c>
      <c r="X140" s="276">
        <f t="shared" si="4"/>
        <v>20</v>
      </c>
      <c r="Y140" s="269"/>
      <c r="Z140" s="269"/>
    </row>
    <row r="141" spans="1:26" ht="214.5" customHeight="1" x14ac:dyDescent="0.2">
      <c r="A141" s="277" t="s">
        <v>250</v>
      </c>
      <c r="B141" s="276" t="s">
        <v>1256</v>
      </c>
      <c r="C141" s="276">
        <v>0</v>
      </c>
      <c r="D141" s="276">
        <v>0</v>
      </c>
      <c r="E141" s="276">
        <v>0</v>
      </c>
      <c r="F141" s="276">
        <v>1</v>
      </c>
      <c r="G141" s="276">
        <v>0</v>
      </c>
      <c r="H141" s="276">
        <v>0</v>
      </c>
      <c r="I141" s="276">
        <v>0</v>
      </c>
      <c r="J141" s="276">
        <v>0</v>
      </c>
      <c r="K141" s="276"/>
      <c r="L141" s="276" t="s">
        <v>899</v>
      </c>
      <c r="M141" s="276" t="s">
        <v>698</v>
      </c>
      <c r="N141" s="276" t="s">
        <v>695</v>
      </c>
      <c r="O141" s="276" t="s">
        <v>695</v>
      </c>
      <c r="P141" s="276" t="s">
        <v>1257</v>
      </c>
      <c r="Q141" s="276" t="s">
        <v>1258</v>
      </c>
      <c r="R141" s="276"/>
      <c r="S141" s="276" t="s">
        <v>1259</v>
      </c>
      <c r="T141" s="276" t="s">
        <v>1260</v>
      </c>
      <c r="U141" s="276" t="s">
        <v>26</v>
      </c>
      <c r="V141" s="276" t="s">
        <v>698</v>
      </c>
      <c r="W141" s="276" t="s">
        <v>714</v>
      </c>
      <c r="X141" s="276">
        <f t="shared" si="4"/>
        <v>10</v>
      </c>
      <c r="Y141" s="269"/>
      <c r="Z141" s="269"/>
    </row>
    <row r="142" spans="1:26" ht="15.75" customHeight="1" x14ac:dyDescent="0.2">
      <c r="A142" s="276" t="s">
        <v>252</v>
      </c>
      <c r="B142" s="276" t="s">
        <v>1261</v>
      </c>
      <c r="C142" s="276">
        <v>0</v>
      </c>
      <c r="D142" s="276">
        <v>0</v>
      </c>
      <c r="E142" s="276">
        <v>0</v>
      </c>
      <c r="F142" s="276">
        <v>1</v>
      </c>
      <c r="G142" s="276">
        <v>0</v>
      </c>
      <c r="H142" s="276">
        <v>0</v>
      </c>
      <c r="I142" s="276">
        <v>0</v>
      </c>
      <c r="J142" s="276">
        <v>0</v>
      </c>
      <c r="K142" s="276"/>
      <c r="L142" s="276" t="s">
        <v>899</v>
      </c>
      <c r="M142" s="276" t="s">
        <v>698</v>
      </c>
      <c r="N142" s="276" t="s">
        <v>695</v>
      </c>
      <c r="O142" s="276" t="s">
        <v>695</v>
      </c>
      <c r="P142" s="276" t="s">
        <v>1262</v>
      </c>
      <c r="Q142" s="276" t="s">
        <v>1263</v>
      </c>
      <c r="R142" s="276"/>
      <c r="S142" s="276" t="s">
        <v>1264</v>
      </c>
      <c r="T142" s="276" t="s">
        <v>1265</v>
      </c>
      <c r="U142" s="276" t="s">
        <v>26</v>
      </c>
      <c r="V142" s="276" t="s">
        <v>698</v>
      </c>
      <c r="W142" s="276" t="s">
        <v>714</v>
      </c>
      <c r="X142" s="276">
        <f t="shared" si="4"/>
        <v>10</v>
      </c>
      <c r="Y142" s="269"/>
      <c r="Z142" s="269"/>
    </row>
    <row r="143" spans="1:26" ht="15.75" customHeight="1" x14ac:dyDescent="0.2">
      <c r="A143" s="277" t="s">
        <v>254</v>
      </c>
      <c r="B143" s="276" t="s">
        <v>1266</v>
      </c>
      <c r="C143" s="276">
        <v>0</v>
      </c>
      <c r="D143" s="276">
        <v>0</v>
      </c>
      <c r="E143" s="276">
        <v>0</v>
      </c>
      <c r="F143" s="276">
        <v>1</v>
      </c>
      <c r="G143" s="276">
        <v>0</v>
      </c>
      <c r="H143" s="276">
        <v>0</v>
      </c>
      <c r="I143" s="276">
        <v>0</v>
      </c>
      <c r="J143" s="276">
        <v>0</v>
      </c>
      <c r="K143" s="276"/>
      <c r="L143" s="276" t="s">
        <v>899</v>
      </c>
      <c r="M143" s="276" t="s">
        <v>698</v>
      </c>
      <c r="N143" s="276" t="s">
        <v>695</v>
      </c>
      <c r="O143" s="276" t="s">
        <v>695</v>
      </c>
      <c r="P143" s="276" t="s">
        <v>1267</v>
      </c>
      <c r="Q143" s="276" t="s">
        <v>1268</v>
      </c>
      <c r="R143" s="276"/>
      <c r="S143" s="276" t="s">
        <v>1264</v>
      </c>
      <c r="T143" s="276" t="s">
        <v>1265</v>
      </c>
      <c r="U143" s="276" t="s">
        <v>26</v>
      </c>
      <c r="V143" s="276" t="s">
        <v>698</v>
      </c>
      <c r="W143" s="276" t="s">
        <v>714</v>
      </c>
      <c r="X143" s="276">
        <f t="shared" si="4"/>
        <v>10</v>
      </c>
      <c r="Y143" s="269"/>
      <c r="Z143" s="269"/>
    </row>
    <row r="144" spans="1:26" ht="192.75" customHeight="1" x14ac:dyDescent="0.2">
      <c r="A144" s="276" t="s">
        <v>256</v>
      </c>
      <c r="B144" s="276" t="s">
        <v>1269</v>
      </c>
      <c r="C144" s="276">
        <v>0</v>
      </c>
      <c r="D144" s="276">
        <v>0</v>
      </c>
      <c r="E144" s="276">
        <v>0</v>
      </c>
      <c r="F144" s="276">
        <v>1</v>
      </c>
      <c r="G144" s="276">
        <v>0</v>
      </c>
      <c r="H144" s="276">
        <v>0</v>
      </c>
      <c r="I144" s="276">
        <v>0</v>
      </c>
      <c r="J144" s="276">
        <v>0</v>
      </c>
      <c r="K144" s="276"/>
      <c r="L144" s="276" t="s">
        <v>899</v>
      </c>
      <c r="M144" s="276" t="s">
        <v>698</v>
      </c>
      <c r="N144" s="276" t="s">
        <v>695</v>
      </c>
      <c r="O144" s="276" t="s">
        <v>695</v>
      </c>
      <c r="P144" s="276" t="s">
        <v>1270</v>
      </c>
      <c r="Q144" s="276" t="s">
        <v>1271</v>
      </c>
      <c r="R144" s="276"/>
      <c r="S144" s="276" t="s">
        <v>1272</v>
      </c>
      <c r="T144" s="276" t="s">
        <v>1273</v>
      </c>
      <c r="U144" s="276" t="s">
        <v>26</v>
      </c>
      <c r="V144" s="276" t="s">
        <v>698</v>
      </c>
      <c r="W144" s="276" t="s">
        <v>765</v>
      </c>
      <c r="X144" s="276">
        <f t="shared" si="4"/>
        <v>20</v>
      </c>
      <c r="Y144" s="269"/>
      <c r="Z144" s="269"/>
    </row>
    <row r="145" spans="1:26" ht="15.75" customHeight="1" x14ac:dyDescent="0.2">
      <c r="A145" s="277" t="s">
        <v>258</v>
      </c>
      <c r="B145" s="276" t="s">
        <v>1274</v>
      </c>
      <c r="C145" s="276">
        <v>0</v>
      </c>
      <c r="D145" s="276">
        <v>0</v>
      </c>
      <c r="E145" s="276">
        <v>0</v>
      </c>
      <c r="F145" s="276">
        <v>1</v>
      </c>
      <c r="G145" s="276">
        <v>0</v>
      </c>
      <c r="H145" s="276">
        <v>0</v>
      </c>
      <c r="I145" s="276">
        <v>0</v>
      </c>
      <c r="J145" s="276">
        <v>0</v>
      </c>
      <c r="K145" s="276"/>
      <c r="L145" s="276" t="s">
        <v>899</v>
      </c>
      <c r="M145" s="276" t="s">
        <v>698</v>
      </c>
      <c r="N145" s="276" t="s">
        <v>695</v>
      </c>
      <c r="O145" s="276"/>
      <c r="P145" s="276" t="s">
        <v>695</v>
      </c>
      <c r="Q145" s="276" t="s">
        <v>695</v>
      </c>
      <c r="R145" s="276"/>
      <c r="S145" s="276" t="s">
        <v>1275</v>
      </c>
      <c r="T145" s="276" t="s">
        <v>1276</v>
      </c>
      <c r="U145" s="276" t="s">
        <v>26</v>
      </c>
      <c r="V145" s="276" t="s">
        <v>698</v>
      </c>
      <c r="W145" s="276" t="s">
        <v>714</v>
      </c>
      <c r="X145" s="276">
        <f t="shared" si="4"/>
        <v>10</v>
      </c>
      <c r="Y145" s="269"/>
      <c r="Z145" s="269"/>
    </row>
    <row r="146" spans="1:26" ht="15.75" customHeight="1" x14ac:dyDescent="0.2">
      <c r="A146" s="276" t="s">
        <v>259</v>
      </c>
      <c r="B146" s="276" t="s">
        <v>1277</v>
      </c>
      <c r="C146" s="276">
        <v>0</v>
      </c>
      <c r="D146" s="276">
        <v>0</v>
      </c>
      <c r="E146" s="276">
        <v>0</v>
      </c>
      <c r="F146" s="276">
        <v>1</v>
      </c>
      <c r="G146" s="276">
        <v>0</v>
      </c>
      <c r="H146" s="276">
        <v>0</v>
      </c>
      <c r="I146" s="276">
        <v>0</v>
      </c>
      <c r="J146" s="276">
        <v>0</v>
      </c>
      <c r="K146" s="276"/>
      <c r="L146" s="276" t="s">
        <v>899</v>
      </c>
      <c r="M146" s="276" t="s">
        <v>698</v>
      </c>
      <c r="N146" s="276" t="s">
        <v>695</v>
      </c>
      <c r="O146" s="276" t="s">
        <v>1278</v>
      </c>
      <c r="P146" s="276" t="s">
        <v>1278</v>
      </c>
      <c r="Q146" s="276" t="s">
        <v>1279</v>
      </c>
      <c r="R146" s="276"/>
      <c r="S146" s="276" t="s">
        <v>1264</v>
      </c>
      <c r="T146" s="276" t="s">
        <v>1265</v>
      </c>
      <c r="U146" s="276" t="s">
        <v>26</v>
      </c>
      <c r="V146" s="276" t="s">
        <v>698</v>
      </c>
      <c r="W146" s="276" t="s">
        <v>714</v>
      </c>
      <c r="X146" s="276">
        <f t="shared" si="4"/>
        <v>10</v>
      </c>
      <c r="Y146" s="269"/>
      <c r="Z146" s="269"/>
    </row>
    <row r="147" spans="1:26" ht="15.75" customHeight="1" x14ac:dyDescent="0.2">
      <c r="A147" s="277" t="s">
        <v>261</v>
      </c>
      <c r="B147" s="276" t="s">
        <v>1280</v>
      </c>
      <c r="C147" s="276">
        <v>0</v>
      </c>
      <c r="D147" s="276">
        <v>0</v>
      </c>
      <c r="E147" s="276">
        <v>0</v>
      </c>
      <c r="F147" s="276">
        <v>1</v>
      </c>
      <c r="G147" s="276">
        <v>0</v>
      </c>
      <c r="H147" s="276">
        <v>0</v>
      </c>
      <c r="I147" s="276">
        <v>0</v>
      </c>
      <c r="J147" s="276">
        <v>0</v>
      </c>
      <c r="K147" s="276"/>
      <c r="L147" s="276" t="s">
        <v>899</v>
      </c>
      <c r="M147" s="276" t="s">
        <v>698</v>
      </c>
      <c r="N147" s="276" t="s">
        <v>695</v>
      </c>
      <c r="O147" s="276" t="s">
        <v>695</v>
      </c>
      <c r="P147" s="276" t="s">
        <v>1281</v>
      </c>
      <c r="Q147" s="276" t="s">
        <v>1282</v>
      </c>
      <c r="R147" s="276"/>
      <c r="S147" s="276" t="s">
        <v>1264</v>
      </c>
      <c r="T147" s="276" t="s">
        <v>1265</v>
      </c>
      <c r="U147" s="276" t="s">
        <v>26</v>
      </c>
      <c r="V147" s="276" t="s">
        <v>698</v>
      </c>
      <c r="W147" s="276" t="s">
        <v>714</v>
      </c>
      <c r="X147" s="276">
        <f t="shared" si="4"/>
        <v>10</v>
      </c>
      <c r="Y147" s="269"/>
      <c r="Z147" s="269"/>
    </row>
    <row r="148" spans="1:26" ht="15.75" customHeight="1" x14ac:dyDescent="0.2">
      <c r="A148" s="276" t="s">
        <v>262</v>
      </c>
      <c r="B148" s="276" t="s">
        <v>1283</v>
      </c>
      <c r="C148" s="276">
        <v>0</v>
      </c>
      <c r="D148" s="276">
        <v>0</v>
      </c>
      <c r="E148" s="276">
        <v>0</v>
      </c>
      <c r="F148" s="276">
        <v>1</v>
      </c>
      <c r="G148" s="276">
        <v>0</v>
      </c>
      <c r="H148" s="276">
        <v>0</v>
      </c>
      <c r="I148" s="276">
        <v>0</v>
      </c>
      <c r="J148" s="276">
        <v>0</v>
      </c>
      <c r="K148" s="276"/>
      <c r="L148" s="276" t="s">
        <v>899</v>
      </c>
      <c r="M148" s="276" t="s">
        <v>698</v>
      </c>
      <c r="N148" s="276" t="s">
        <v>695</v>
      </c>
      <c r="O148" s="276" t="s">
        <v>695</v>
      </c>
      <c r="P148" s="276" t="s">
        <v>1284</v>
      </c>
      <c r="Q148" s="276" t="s">
        <v>1285</v>
      </c>
      <c r="R148" s="276"/>
      <c r="S148" s="276" t="s">
        <v>1286</v>
      </c>
      <c r="T148" s="276" t="s">
        <v>1045</v>
      </c>
      <c r="U148" s="276" t="s">
        <v>26</v>
      </c>
      <c r="V148" s="276" t="s">
        <v>698</v>
      </c>
      <c r="W148" s="276" t="s">
        <v>714</v>
      </c>
      <c r="X148" s="276">
        <f t="shared" si="4"/>
        <v>10</v>
      </c>
      <c r="Y148" s="269"/>
      <c r="Z148" s="269"/>
    </row>
    <row r="149" spans="1:26" ht="15.75" customHeight="1" x14ac:dyDescent="0.2">
      <c r="A149" s="277" t="s">
        <v>264</v>
      </c>
      <c r="B149" s="276" t="s">
        <v>1287</v>
      </c>
      <c r="C149" s="276">
        <v>0</v>
      </c>
      <c r="D149" s="276">
        <v>0</v>
      </c>
      <c r="E149" s="276">
        <v>0</v>
      </c>
      <c r="F149" s="276">
        <v>1</v>
      </c>
      <c r="G149" s="276">
        <v>0</v>
      </c>
      <c r="H149" s="276">
        <v>0</v>
      </c>
      <c r="I149" s="276">
        <v>0</v>
      </c>
      <c r="J149" s="276">
        <v>0</v>
      </c>
      <c r="K149" s="276"/>
      <c r="L149" s="276" t="s">
        <v>899</v>
      </c>
      <c r="M149" s="276" t="s">
        <v>698</v>
      </c>
      <c r="N149" s="276" t="s">
        <v>695</v>
      </c>
      <c r="O149" s="276" t="s">
        <v>695</v>
      </c>
      <c r="P149" s="276" t="s">
        <v>1288</v>
      </c>
      <c r="Q149" s="276" t="s">
        <v>695</v>
      </c>
      <c r="R149" s="276"/>
      <c r="S149" s="276" t="s">
        <v>1289</v>
      </c>
      <c r="T149" s="276" t="s">
        <v>1290</v>
      </c>
      <c r="U149" s="276" t="s">
        <v>26</v>
      </c>
      <c r="V149" s="276" t="s">
        <v>698</v>
      </c>
      <c r="W149" s="276" t="s">
        <v>714</v>
      </c>
      <c r="X149" s="276">
        <f t="shared" si="4"/>
        <v>10</v>
      </c>
      <c r="Y149" s="269"/>
      <c r="Z149" s="269"/>
    </row>
    <row r="150" spans="1:26" ht="15.75" customHeight="1" x14ac:dyDescent="0.2">
      <c r="A150" s="276" t="s">
        <v>266</v>
      </c>
      <c r="B150" s="276" t="s">
        <v>1291</v>
      </c>
      <c r="C150" s="276">
        <v>0</v>
      </c>
      <c r="D150" s="276">
        <v>0</v>
      </c>
      <c r="E150" s="276">
        <v>0</v>
      </c>
      <c r="F150" s="276">
        <v>1</v>
      </c>
      <c r="G150" s="276">
        <v>0</v>
      </c>
      <c r="H150" s="276">
        <v>0</v>
      </c>
      <c r="I150" s="276">
        <v>0</v>
      </c>
      <c r="J150" s="276">
        <v>0</v>
      </c>
      <c r="K150" s="276"/>
      <c r="L150" s="276" t="s">
        <v>899</v>
      </c>
      <c r="M150" s="276" t="s">
        <v>698</v>
      </c>
      <c r="N150" s="276" t="s">
        <v>695</v>
      </c>
      <c r="O150" s="276" t="s">
        <v>1292</v>
      </c>
      <c r="P150" s="276" t="s">
        <v>1292</v>
      </c>
      <c r="Q150" s="276" t="s">
        <v>1292</v>
      </c>
      <c r="R150" s="276"/>
      <c r="S150" s="276" t="s">
        <v>1228</v>
      </c>
      <c r="T150" s="276" t="s">
        <v>1229</v>
      </c>
      <c r="U150" s="276" t="s">
        <v>40</v>
      </c>
      <c r="V150" s="276" t="s">
        <v>698</v>
      </c>
      <c r="W150" s="276" t="s">
        <v>714</v>
      </c>
      <c r="X150" s="276">
        <f t="shared" si="4"/>
        <v>10</v>
      </c>
      <c r="Y150" s="269"/>
      <c r="Z150" s="269"/>
    </row>
    <row r="151" spans="1:26" ht="183" customHeight="1" x14ac:dyDescent="0.2">
      <c r="A151" s="276" t="s">
        <v>267</v>
      </c>
      <c r="B151" s="276" t="s">
        <v>1293</v>
      </c>
      <c r="C151" s="276">
        <v>0</v>
      </c>
      <c r="D151" s="276">
        <v>0</v>
      </c>
      <c r="E151" s="276">
        <v>0</v>
      </c>
      <c r="F151" s="276">
        <v>1</v>
      </c>
      <c r="G151" s="276">
        <v>0</v>
      </c>
      <c r="H151" s="276">
        <v>0</v>
      </c>
      <c r="I151" s="276">
        <v>0</v>
      </c>
      <c r="J151" s="276">
        <v>1</v>
      </c>
      <c r="K151" s="276"/>
      <c r="L151" s="276" t="s">
        <v>899</v>
      </c>
      <c r="M151" s="276" t="s">
        <v>698</v>
      </c>
      <c r="N151" s="276" t="s">
        <v>900</v>
      </c>
      <c r="O151" s="276" t="s">
        <v>695</v>
      </c>
      <c r="P151" s="276" t="s">
        <v>1294</v>
      </c>
      <c r="Q151" s="276" t="s">
        <v>1295</v>
      </c>
      <c r="R151" s="276"/>
      <c r="S151" s="276" t="s">
        <v>1296</v>
      </c>
      <c r="T151" s="276" t="s">
        <v>1297</v>
      </c>
      <c r="U151" s="276" t="s">
        <v>26</v>
      </c>
      <c r="V151" s="276" t="s">
        <v>698</v>
      </c>
      <c r="W151" s="276" t="s">
        <v>765</v>
      </c>
      <c r="X151" s="276">
        <f t="shared" si="4"/>
        <v>20</v>
      </c>
      <c r="Y151" s="269"/>
      <c r="Z151" s="269"/>
    </row>
    <row r="152" spans="1:26" ht="181.5" customHeight="1" x14ac:dyDescent="0.2">
      <c r="A152" s="276" t="s">
        <v>269</v>
      </c>
      <c r="B152" s="276" t="s">
        <v>1298</v>
      </c>
      <c r="C152" s="276">
        <v>0</v>
      </c>
      <c r="D152" s="276">
        <v>0</v>
      </c>
      <c r="E152" s="276">
        <v>0</v>
      </c>
      <c r="F152" s="276">
        <v>1</v>
      </c>
      <c r="G152" s="276">
        <v>0</v>
      </c>
      <c r="H152" s="276">
        <v>0</v>
      </c>
      <c r="I152" s="276">
        <v>0</v>
      </c>
      <c r="J152" s="276">
        <v>1</v>
      </c>
      <c r="K152" s="276"/>
      <c r="L152" s="276" t="s">
        <v>899</v>
      </c>
      <c r="M152" s="276" t="s">
        <v>698</v>
      </c>
      <c r="N152" s="276" t="s">
        <v>900</v>
      </c>
      <c r="O152" s="276" t="s">
        <v>695</v>
      </c>
      <c r="P152" s="276" t="s">
        <v>1299</v>
      </c>
      <c r="Q152" s="276" t="s">
        <v>1300</v>
      </c>
      <c r="R152" s="276"/>
      <c r="S152" s="276" t="s">
        <v>1301</v>
      </c>
      <c r="T152" s="276" t="s">
        <v>1302</v>
      </c>
      <c r="U152" s="276" t="s">
        <v>26</v>
      </c>
      <c r="V152" s="276" t="s">
        <v>698</v>
      </c>
      <c r="W152" s="276" t="s">
        <v>765</v>
      </c>
      <c r="X152" s="276">
        <f t="shared" si="4"/>
        <v>20</v>
      </c>
      <c r="Y152" s="269"/>
      <c r="Z152" s="269"/>
    </row>
    <row r="153" spans="1:26" ht="204.75" customHeight="1" x14ac:dyDescent="0.2">
      <c r="A153" s="276" t="s">
        <v>271</v>
      </c>
      <c r="B153" s="276" t="s">
        <v>1303</v>
      </c>
      <c r="C153" s="276">
        <v>0</v>
      </c>
      <c r="D153" s="276">
        <v>0</v>
      </c>
      <c r="E153" s="276">
        <v>0</v>
      </c>
      <c r="F153" s="276">
        <v>1</v>
      </c>
      <c r="G153" s="276">
        <v>0</v>
      </c>
      <c r="H153" s="276">
        <v>0</v>
      </c>
      <c r="I153" s="276">
        <v>0</v>
      </c>
      <c r="J153" s="276">
        <v>1</v>
      </c>
      <c r="K153" s="276"/>
      <c r="L153" s="276" t="s">
        <v>899</v>
      </c>
      <c r="M153" s="276" t="s">
        <v>698</v>
      </c>
      <c r="N153" s="276" t="s">
        <v>900</v>
      </c>
      <c r="O153" s="276" t="s">
        <v>695</v>
      </c>
      <c r="P153" s="276" t="s">
        <v>1304</v>
      </c>
      <c r="Q153" s="276" t="s">
        <v>1305</v>
      </c>
      <c r="R153" s="276"/>
      <c r="S153" s="276" t="s">
        <v>1306</v>
      </c>
      <c r="T153" s="276" t="s">
        <v>1307</v>
      </c>
      <c r="U153" s="276" t="s">
        <v>26</v>
      </c>
      <c r="V153" s="276" t="s">
        <v>698</v>
      </c>
      <c r="W153" s="276" t="s">
        <v>765</v>
      </c>
      <c r="X153" s="276">
        <f t="shared" si="4"/>
        <v>20</v>
      </c>
      <c r="Y153" s="269"/>
      <c r="Z153" s="269"/>
    </row>
    <row r="154" spans="1:26" ht="203.25" customHeight="1" x14ac:dyDescent="0.2">
      <c r="A154" s="276" t="s">
        <v>273</v>
      </c>
      <c r="B154" s="276" t="s">
        <v>1308</v>
      </c>
      <c r="C154" s="276">
        <v>0</v>
      </c>
      <c r="D154" s="276">
        <v>0</v>
      </c>
      <c r="E154" s="276">
        <v>0</v>
      </c>
      <c r="F154" s="276">
        <v>1</v>
      </c>
      <c r="G154" s="276">
        <v>0</v>
      </c>
      <c r="H154" s="276">
        <v>0</v>
      </c>
      <c r="I154" s="276">
        <v>0</v>
      </c>
      <c r="J154" s="276">
        <v>0</v>
      </c>
      <c r="K154" s="276"/>
      <c r="L154" s="276" t="s">
        <v>899</v>
      </c>
      <c r="M154" s="276" t="s">
        <v>698</v>
      </c>
      <c r="N154" s="276" t="s">
        <v>900</v>
      </c>
      <c r="O154" s="276" t="s">
        <v>695</v>
      </c>
      <c r="P154" s="276" t="s">
        <v>1309</v>
      </c>
      <c r="Q154" s="276" t="s">
        <v>1310</v>
      </c>
      <c r="R154" s="276" t="s">
        <v>891</v>
      </c>
      <c r="S154" s="276" t="s">
        <v>1306</v>
      </c>
      <c r="T154" s="276" t="s">
        <v>1311</v>
      </c>
      <c r="U154" s="276" t="s">
        <v>26</v>
      </c>
      <c r="V154" s="276" t="s">
        <v>698</v>
      </c>
      <c r="W154" s="276" t="s">
        <v>765</v>
      </c>
      <c r="X154" s="276">
        <f t="shared" si="4"/>
        <v>20</v>
      </c>
      <c r="Y154" s="269"/>
      <c r="Z154" s="269"/>
    </row>
    <row r="155" spans="1:26" ht="15.75" customHeight="1" x14ac:dyDescent="0.2">
      <c r="A155" s="276" t="s">
        <v>275</v>
      </c>
      <c r="B155" s="276" t="s">
        <v>1312</v>
      </c>
      <c r="C155" s="276">
        <v>0</v>
      </c>
      <c r="D155" s="276">
        <v>0</v>
      </c>
      <c r="E155" s="276">
        <v>0</v>
      </c>
      <c r="F155" s="276">
        <v>1</v>
      </c>
      <c r="G155" s="276">
        <v>0</v>
      </c>
      <c r="H155" s="276">
        <v>0</v>
      </c>
      <c r="I155" s="276">
        <v>0</v>
      </c>
      <c r="J155" s="276">
        <v>0</v>
      </c>
      <c r="K155" s="276"/>
      <c r="L155" s="276" t="s">
        <v>899</v>
      </c>
      <c r="M155" s="276" t="s">
        <v>698</v>
      </c>
      <c r="N155" s="276" t="s">
        <v>900</v>
      </c>
      <c r="O155" s="276" t="s">
        <v>695</v>
      </c>
      <c r="P155" s="276" t="s">
        <v>1313</v>
      </c>
      <c r="Q155" s="276" t="s">
        <v>1314</v>
      </c>
      <c r="R155" s="276"/>
      <c r="S155" s="276" t="s">
        <v>1315</v>
      </c>
      <c r="T155" s="276" t="s">
        <v>1316</v>
      </c>
      <c r="U155" s="276" t="s">
        <v>26</v>
      </c>
      <c r="V155" s="276" t="s">
        <v>698</v>
      </c>
      <c r="W155" s="276" t="s">
        <v>765</v>
      </c>
      <c r="X155" s="276">
        <f t="shared" si="4"/>
        <v>20</v>
      </c>
      <c r="Y155" s="269"/>
      <c r="Z155" s="269"/>
    </row>
    <row r="156" spans="1:26" ht="165.75" customHeight="1" x14ac:dyDescent="0.2">
      <c r="A156" s="276" t="s">
        <v>277</v>
      </c>
      <c r="B156" s="276" t="s">
        <v>1317</v>
      </c>
      <c r="C156" s="276">
        <v>0</v>
      </c>
      <c r="D156" s="276">
        <v>0</v>
      </c>
      <c r="E156" s="276">
        <v>0</v>
      </c>
      <c r="F156" s="276">
        <v>1</v>
      </c>
      <c r="G156" s="276">
        <v>0</v>
      </c>
      <c r="H156" s="276">
        <v>0</v>
      </c>
      <c r="I156" s="276">
        <v>0</v>
      </c>
      <c r="J156" s="276">
        <v>1</v>
      </c>
      <c r="K156" s="276"/>
      <c r="L156" s="276" t="s">
        <v>899</v>
      </c>
      <c r="M156" s="276" t="s">
        <v>698</v>
      </c>
      <c r="N156" s="276" t="s">
        <v>900</v>
      </c>
      <c r="O156" s="276" t="s">
        <v>695</v>
      </c>
      <c r="P156" s="276" t="s">
        <v>1318</v>
      </c>
      <c r="Q156" s="276" t="s">
        <v>1319</v>
      </c>
      <c r="R156" s="276"/>
      <c r="S156" s="276" t="s">
        <v>1320</v>
      </c>
      <c r="T156" s="276" t="s">
        <v>1321</v>
      </c>
      <c r="U156" s="276" t="s">
        <v>26</v>
      </c>
      <c r="V156" s="276" t="s">
        <v>698</v>
      </c>
      <c r="W156" s="276" t="s">
        <v>714</v>
      </c>
      <c r="X156" s="276">
        <f t="shared" si="4"/>
        <v>10</v>
      </c>
      <c r="Y156" s="269"/>
      <c r="Z156" s="269"/>
    </row>
    <row r="157" spans="1:26" ht="216" customHeight="1" x14ac:dyDescent="0.2">
      <c r="A157" s="276" t="s">
        <v>279</v>
      </c>
      <c r="B157" s="276" t="s">
        <v>1322</v>
      </c>
      <c r="C157" s="276">
        <v>0</v>
      </c>
      <c r="D157" s="276">
        <v>0</v>
      </c>
      <c r="E157" s="276">
        <v>0</v>
      </c>
      <c r="F157" s="276">
        <v>1</v>
      </c>
      <c r="G157" s="276">
        <v>0</v>
      </c>
      <c r="H157" s="276">
        <v>0</v>
      </c>
      <c r="I157" s="276">
        <v>0</v>
      </c>
      <c r="J157" s="276">
        <v>1</v>
      </c>
      <c r="K157" s="276"/>
      <c r="L157" s="276" t="s">
        <v>899</v>
      </c>
      <c r="M157" s="276" t="s">
        <v>698</v>
      </c>
      <c r="N157" s="276" t="s">
        <v>900</v>
      </c>
      <c r="O157" s="276" t="s">
        <v>695</v>
      </c>
      <c r="P157" s="276" t="s">
        <v>1323</v>
      </c>
      <c r="Q157" s="276" t="s">
        <v>1324</v>
      </c>
      <c r="R157" s="276"/>
      <c r="S157" s="276" t="s">
        <v>1325</v>
      </c>
      <c r="T157" s="276" t="s">
        <v>1326</v>
      </c>
      <c r="U157" s="276" t="s">
        <v>26</v>
      </c>
      <c r="V157" s="276" t="s">
        <v>698</v>
      </c>
      <c r="W157" s="276" t="s">
        <v>714</v>
      </c>
      <c r="X157" s="276">
        <f t="shared" si="4"/>
        <v>10</v>
      </c>
      <c r="Y157" s="269"/>
      <c r="Z157" s="269"/>
    </row>
    <row r="158" spans="1:26" ht="210.75" customHeight="1" x14ac:dyDescent="0.2">
      <c r="A158" s="276" t="s">
        <v>281</v>
      </c>
      <c r="B158" s="276" t="s">
        <v>1327</v>
      </c>
      <c r="C158" s="276">
        <v>0</v>
      </c>
      <c r="D158" s="276">
        <v>0</v>
      </c>
      <c r="E158" s="276">
        <v>0</v>
      </c>
      <c r="F158" s="276">
        <v>1</v>
      </c>
      <c r="G158" s="276">
        <v>0</v>
      </c>
      <c r="H158" s="276">
        <v>0</v>
      </c>
      <c r="I158" s="276">
        <v>0</v>
      </c>
      <c r="J158" s="276">
        <v>0</v>
      </c>
      <c r="K158" s="276"/>
      <c r="L158" s="276" t="s">
        <v>899</v>
      </c>
      <c r="M158" s="276" t="s">
        <v>698</v>
      </c>
      <c r="N158" s="276" t="s">
        <v>900</v>
      </c>
      <c r="O158" s="276" t="s">
        <v>695</v>
      </c>
      <c r="P158" s="276" t="s">
        <v>1328</v>
      </c>
      <c r="Q158" s="276" t="s">
        <v>1329</v>
      </c>
      <c r="R158" s="276" t="s">
        <v>891</v>
      </c>
      <c r="S158" s="276" t="s">
        <v>1325</v>
      </c>
      <c r="T158" s="276" t="s">
        <v>1330</v>
      </c>
      <c r="U158" s="276" t="s">
        <v>26</v>
      </c>
      <c r="V158" s="276" t="s">
        <v>698</v>
      </c>
      <c r="W158" s="276" t="s">
        <v>714</v>
      </c>
      <c r="X158" s="276">
        <f t="shared" si="4"/>
        <v>10</v>
      </c>
      <c r="Y158" s="269"/>
      <c r="Z158" s="269"/>
    </row>
    <row r="159" spans="1:26" ht="175.5" customHeight="1" x14ac:dyDescent="0.2">
      <c r="A159" s="276" t="s">
        <v>282</v>
      </c>
      <c r="B159" s="276" t="s">
        <v>1331</v>
      </c>
      <c r="C159" s="276">
        <v>0</v>
      </c>
      <c r="D159" s="276">
        <v>0</v>
      </c>
      <c r="E159" s="276">
        <v>0</v>
      </c>
      <c r="F159" s="276">
        <v>1</v>
      </c>
      <c r="G159" s="276">
        <v>0</v>
      </c>
      <c r="H159" s="276">
        <v>0</v>
      </c>
      <c r="I159" s="276">
        <v>0</v>
      </c>
      <c r="J159" s="276">
        <v>0</v>
      </c>
      <c r="K159" s="276"/>
      <c r="L159" s="276" t="s">
        <v>899</v>
      </c>
      <c r="M159" s="276" t="s">
        <v>698</v>
      </c>
      <c r="N159" s="276" t="s">
        <v>900</v>
      </c>
      <c r="O159" s="276" t="s">
        <v>695</v>
      </c>
      <c r="P159" s="276" t="s">
        <v>1332</v>
      </c>
      <c r="Q159" s="276" t="s">
        <v>1333</v>
      </c>
      <c r="R159" s="276"/>
      <c r="S159" s="276" t="s">
        <v>1334</v>
      </c>
      <c r="T159" s="276" t="s">
        <v>1335</v>
      </c>
      <c r="U159" s="276" t="s">
        <v>26</v>
      </c>
      <c r="V159" s="276" t="s">
        <v>698</v>
      </c>
      <c r="W159" s="276" t="s">
        <v>714</v>
      </c>
      <c r="X159" s="276">
        <f t="shared" si="4"/>
        <v>10</v>
      </c>
      <c r="Y159" s="269"/>
      <c r="Z159" s="269"/>
    </row>
    <row r="160" spans="1:26" ht="192.75" customHeight="1" x14ac:dyDescent="0.2">
      <c r="A160" s="276" t="s">
        <v>284</v>
      </c>
      <c r="B160" s="276" t="s">
        <v>1336</v>
      </c>
      <c r="C160" s="276">
        <v>0</v>
      </c>
      <c r="D160" s="276">
        <v>0</v>
      </c>
      <c r="E160" s="276">
        <v>0</v>
      </c>
      <c r="F160" s="276">
        <v>1</v>
      </c>
      <c r="G160" s="276">
        <v>0</v>
      </c>
      <c r="H160" s="276">
        <v>0</v>
      </c>
      <c r="I160" s="276">
        <v>0</v>
      </c>
      <c r="J160" s="276">
        <v>0</v>
      </c>
      <c r="K160" s="276"/>
      <c r="L160" s="276" t="s">
        <v>696</v>
      </c>
      <c r="M160" s="276" t="s">
        <v>698</v>
      </c>
      <c r="N160" s="276" t="s">
        <v>900</v>
      </c>
      <c r="O160" s="276" t="s">
        <v>1337</v>
      </c>
      <c r="P160" s="276" t="s">
        <v>1337</v>
      </c>
      <c r="Q160" s="276" t="s">
        <v>1337</v>
      </c>
      <c r="R160" s="276"/>
      <c r="S160" s="276" t="s">
        <v>1338</v>
      </c>
      <c r="T160" s="276" t="s">
        <v>1339</v>
      </c>
      <c r="U160" s="276" t="s">
        <v>696</v>
      </c>
      <c r="V160" s="276" t="s">
        <v>698</v>
      </c>
      <c r="W160" s="276"/>
      <c r="X160" s="276"/>
      <c r="Y160" s="269"/>
      <c r="Z160" s="269"/>
    </row>
    <row r="161" spans="1:26" ht="15.75" customHeight="1" x14ac:dyDescent="0.2">
      <c r="A161" s="276" t="s">
        <v>286</v>
      </c>
      <c r="B161" s="276" t="s">
        <v>1340</v>
      </c>
      <c r="C161" s="276">
        <v>0</v>
      </c>
      <c r="D161" s="276">
        <v>0</v>
      </c>
      <c r="E161" s="276">
        <v>0</v>
      </c>
      <c r="F161" s="276">
        <v>1</v>
      </c>
      <c r="G161" s="276">
        <v>0</v>
      </c>
      <c r="H161" s="276">
        <v>0</v>
      </c>
      <c r="I161" s="276">
        <v>0</v>
      </c>
      <c r="J161" s="276">
        <v>1</v>
      </c>
      <c r="K161" s="276"/>
      <c r="L161" s="276" t="s">
        <v>899</v>
      </c>
      <c r="M161" s="276" t="s">
        <v>698</v>
      </c>
      <c r="N161" s="276" t="s">
        <v>900</v>
      </c>
      <c r="O161" s="276" t="s">
        <v>695</v>
      </c>
      <c r="P161" s="276" t="s">
        <v>1341</v>
      </c>
      <c r="Q161" s="276" t="s">
        <v>1342</v>
      </c>
      <c r="R161" s="276"/>
      <c r="S161" s="276" t="s">
        <v>1343</v>
      </c>
      <c r="T161" s="276" t="s">
        <v>1344</v>
      </c>
      <c r="U161" s="276" t="s">
        <v>26</v>
      </c>
      <c r="V161" s="276" t="s">
        <v>698</v>
      </c>
      <c r="W161" s="276" t="s">
        <v>723</v>
      </c>
      <c r="X161" s="276">
        <f t="shared" ref="X161:X223" si="5">IF($W161="Critical Importance",20,IF($W161="Minor Importance",5,10))</f>
        <v>5</v>
      </c>
      <c r="Y161" s="269"/>
      <c r="Z161" s="269"/>
    </row>
    <row r="162" spans="1:26" ht="15.75" customHeight="1" x14ac:dyDescent="0.2">
      <c r="A162" s="276" t="s">
        <v>103</v>
      </c>
      <c r="B162" s="276" t="s">
        <v>1345</v>
      </c>
      <c r="C162" s="276">
        <v>0</v>
      </c>
      <c r="D162" s="276">
        <v>1</v>
      </c>
      <c r="E162" s="276">
        <v>0</v>
      </c>
      <c r="F162" s="276">
        <v>0</v>
      </c>
      <c r="G162" s="276">
        <v>0</v>
      </c>
      <c r="H162" s="276">
        <v>0</v>
      </c>
      <c r="I162" s="276">
        <v>0</v>
      </c>
      <c r="J162" s="276">
        <v>0</v>
      </c>
      <c r="K162" s="276"/>
      <c r="L162" s="276" t="s">
        <v>763</v>
      </c>
      <c r="M162" s="276" t="s">
        <v>698</v>
      </c>
      <c r="N162" s="276" t="s">
        <v>695</v>
      </c>
      <c r="O162" s="276" t="s">
        <v>695</v>
      </c>
      <c r="P162" s="276" t="s">
        <v>695</v>
      </c>
      <c r="Q162" s="276" t="s">
        <v>695</v>
      </c>
      <c r="R162" s="276"/>
      <c r="S162" s="276" t="s">
        <v>1346</v>
      </c>
      <c r="T162" s="276" t="s">
        <v>1347</v>
      </c>
      <c r="U162" s="276" t="s">
        <v>26</v>
      </c>
      <c r="V162" s="276" t="s">
        <v>698</v>
      </c>
      <c r="W162" s="276" t="s">
        <v>765</v>
      </c>
      <c r="X162" s="276">
        <f t="shared" si="5"/>
        <v>20</v>
      </c>
      <c r="Y162" s="269"/>
      <c r="Z162" s="269"/>
    </row>
    <row r="163" spans="1:26" ht="15.75" customHeight="1" x14ac:dyDescent="0.2">
      <c r="A163" s="276" t="s">
        <v>104</v>
      </c>
      <c r="B163" s="276" t="s">
        <v>1348</v>
      </c>
      <c r="C163" s="276">
        <v>0</v>
      </c>
      <c r="D163" s="276">
        <v>1</v>
      </c>
      <c r="E163" s="276">
        <v>0</v>
      </c>
      <c r="F163" s="276">
        <v>0</v>
      </c>
      <c r="G163" s="276">
        <v>0</v>
      </c>
      <c r="H163" s="276">
        <v>0</v>
      </c>
      <c r="I163" s="276">
        <v>0</v>
      </c>
      <c r="J163" s="276">
        <v>0</v>
      </c>
      <c r="K163" s="276"/>
      <c r="L163" s="276" t="s">
        <v>763</v>
      </c>
      <c r="M163" s="276" t="s">
        <v>698</v>
      </c>
      <c r="N163" s="276" t="s">
        <v>695</v>
      </c>
      <c r="O163" s="276" t="s">
        <v>695</v>
      </c>
      <c r="P163" s="276" t="s">
        <v>1349</v>
      </c>
      <c r="Q163" s="276" t="s">
        <v>1350</v>
      </c>
      <c r="R163" s="276"/>
      <c r="S163" s="276" t="s">
        <v>1351</v>
      </c>
      <c r="T163" s="276" t="s">
        <v>1352</v>
      </c>
      <c r="U163" s="276" t="s">
        <v>26</v>
      </c>
      <c r="V163" s="276" t="s">
        <v>698</v>
      </c>
      <c r="W163" s="276" t="s">
        <v>765</v>
      </c>
      <c r="X163" s="276">
        <f t="shared" si="5"/>
        <v>20</v>
      </c>
      <c r="Y163" s="269"/>
      <c r="Z163" s="269"/>
    </row>
    <row r="164" spans="1:26" ht="15.75" customHeight="1" x14ac:dyDescent="0.2">
      <c r="A164" s="276" t="s">
        <v>106</v>
      </c>
      <c r="B164" s="276" t="s">
        <v>1353</v>
      </c>
      <c r="C164" s="276">
        <v>0</v>
      </c>
      <c r="D164" s="276">
        <v>1</v>
      </c>
      <c r="E164" s="276">
        <v>0</v>
      </c>
      <c r="F164" s="276">
        <v>0</v>
      </c>
      <c r="G164" s="276">
        <v>0</v>
      </c>
      <c r="H164" s="276">
        <v>0</v>
      </c>
      <c r="I164" s="276">
        <v>0</v>
      </c>
      <c r="J164" s="276">
        <v>0</v>
      </c>
      <c r="K164" s="276"/>
      <c r="L164" s="276" t="s">
        <v>763</v>
      </c>
      <c r="M164" s="276" t="s">
        <v>698</v>
      </c>
      <c r="N164" s="276" t="s">
        <v>695</v>
      </c>
      <c r="O164" s="276" t="s">
        <v>1354</v>
      </c>
      <c r="P164" s="276" t="s">
        <v>1354</v>
      </c>
      <c r="Q164" s="276" t="s">
        <v>1354</v>
      </c>
      <c r="R164" s="276"/>
      <c r="S164" s="276" t="s">
        <v>1355</v>
      </c>
      <c r="T164" s="276" t="s">
        <v>1356</v>
      </c>
      <c r="U164" s="276" t="s">
        <v>26</v>
      </c>
      <c r="V164" s="276" t="s">
        <v>698</v>
      </c>
      <c r="W164" s="276" t="s">
        <v>765</v>
      </c>
      <c r="X164" s="276">
        <f t="shared" si="5"/>
        <v>20</v>
      </c>
      <c r="Y164" s="269"/>
      <c r="Z164" s="269"/>
    </row>
    <row r="165" spans="1:26" ht="15.75" customHeight="1" x14ac:dyDescent="0.2">
      <c r="A165" s="276" t="s">
        <v>108</v>
      </c>
      <c r="B165" s="276" t="s">
        <v>1357</v>
      </c>
      <c r="C165" s="276">
        <v>0</v>
      </c>
      <c r="D165" s="276">
        <v>1</v>
      </c>
      <c r="E165" s="276">
        <v>0</v>
      </c>
      <c r="F165" s="276">
        <v>0</v>
      </c>
      <c r="G165" s="276">
        <v>0</v>
      </c>
      <c r="H165" s="276">
        <v>0</v>
      </c>
      <c r="I165" s="276">
        <v>0</v>
      </c>
      <c r="J165" s="276">
        <v>0</v>
      </c>
      <c r="K165" s="276"/>
      <c r="L165" s="276" t="s">
        <v>763</v>
      </c>
      <c r="M165" s="276" t="s">
        <v>698</v>
      </c>
      <c r="N165" s="276" t="s">
        <v>695</v>
      </c>
      <c r="O165" s="276" t="s">
        <v>695</v>
      </c>
      <c r="P165" s="276" t="s">
        <v>695</v>
      </c>
      <c r="Q165" s="276" t="s">
        <v>695</v>
      </c>
      <c r="R165" s="276"/>
      <c r="S165" s="276" t="s">
        <v>1145</v>
      </c>
      <c r="T165" s="276" t="s">
        <v>1146</v>
      </c>
      <c r="U165" s="276" t="s">
        <v>26</v>
      </c>
      <c r="V165" s="276" t="s">
        <v>698</v>
      </c>
      <c r="W165" s="276" t="s">
        <v>714</v>
      </c>
      <c r="X165" s="276">
        <f t="shared" si="5"/>
        <v>10</v>
      </c>
      <c r="Y165" s="269"/>
      <c r="Z165" s="269"/>
    </row>
    <row r="166" spans="1:26" ht="15.75" customHeight="1" x14ac:dyDescent="0.2">
      <c r="A166" s="276" t="s">
        <v>110</v>
      </c>
      <c r="B166" s="276" t="s">
        <v>1358</v>
      </c>
      <c r="C166" s="276">
        <v>0</v>
      </c>
      <c r="D166" s="276">
        <v>1</v>
      </c>
      <c r="E166" s="276">
        <v>0</v>
      </c>
      <c r="F166" s="276">
        <v>0</v>
      </c>
      <c r="G166" s="276">
        <v>0</v>
      </c>
      <c r="H166" s="276">
        <v>0</v>
      </c>
      <c r="I166" s="276">
        <v>0</v>
      </c>
      <c r="J166" s="276">
        <v>1</v>
      </c>
      <c r="K166" s="276"/>
      <c r="L166" s="276" t="s">
        <v>763</v>
      </c>
      <c r="M166" s="276" t="s">
        <v>698</v>
      </c>
      <c r="N166" s="276" t="s">
        <v>695</v>
      </c>
      <c r="O166" s="276" t="s">
        <v>695</v>
      </c>
      <c r="P166" s="276" t="s">
        <v>1359</v>
      </c>
      <c r="Q166" s="276" t="s">
        <v>1360</v>
      </c>
      <c r="R166" s="276"/>
      <c r="S166" s="276" t="s">
        <v>1361</v>
      </c>
      <c r="T166" s="276" t="s">
        <v>1362</v>
      </c>
      <c r="U166" s="276" t="s">
        <v>26</v>
      </c>
      <c r="V166" s="276" t="s">
        <v>698</v>
      </c>
      <c r="W166" s="276" t="s">
        <v>714</v>
      </c>
      <c r="X166" s="276">
        <f t="shared" si="5"/>
        <v>10</v>
      </c>
      <c r="Y166" s="269"/>
      <c r="Z166" s="269"/>
    </row>
    <row r="167" spans="1:26" ht="196.5" customHeight="1" x14ac:dyDescent="0.2">
      <c r="A167" s="276" t="s">
        <v>112</v>
      </c>
      <c r="B167" s="276" t="s">
        <v>1363</v>
      </c>
      <c r="C167" s="276">
        <v>0</v>
      </c>
      <c r="D167" s="276">
        <v>1</v>
      </c>
      <c r="E167" s="276">
        <v>0</v>
      </c>
      <c r="F167" s="276">
        <v>0</v>
      </c>
      <c r="G167" s="276">
        <v>0</v>
      </c>
      <c r="H167" s="276">
        <v>0</v>
      </c>
      <c r="I167" s="276">
        <v>0</v>
      </c>
      <c r="J167" s="276">
        <v>0</v>
      </c>
      <c r="K167" s="276"/>
      <c r="L167" s="276" t="s">
        <v>763</v>
      </c>
      <c r="M167" s="276" t="s">
        <v>698</v>
      </c>
      <c r="N167" s="276" t="s">
        <v>695</v>
      </c>
      <c r="O167" s="276" t="s">
        <v>695</v>
      </c>
      <c r="P167" s="276" t="s">
        <v>1364</v>
      </c>
      <c r="Q167" s="276" t="s">
        <v>1365</v>
      </c>
      <c r="R167" s="276"/>
      <c r="S167" s="276" t="s">
        <v>1366</v>
      </c>
      <c r="T167" s="276" t="s">
        <v>1367</v>
      </c>
      <c r="U167" s="276" t="s">
        <v>26</v>
      </c>
      <c r="V167" s="276" t="s">
        <v>698</v>
      </c>
      <c r="W167" s="276" t="s">
        <v>714</v>
      </c>
      <c r="X167" s="276">
        <f t="shared" si="5"/>
        <v>10</v>
      </c>
      <c r="Y167" s="269"/>
      <c r="Z167" s="269"/>
    </row>
    <row r="168" spans="1:26" ht="15.75" customHeight="1" x14ac:dyDescent="0.2">
      <c r="A168" s="276" t="s">
        <v>114</v>
      </c>
      <c r="B168" s="276" t="s">
        <v>1368</v>
      </c>
      <c r="C168" s="276">
        <v>0</v>
      </c>
      <c r="D168" s="276">
        <v>1</v>
      </c>
      <c r="E168" s="276">
        <v>0</v>
      </c>
      <c r="F168" s="276">
        <v>0</v>
      </c>
      <c r="G168" s="276">
        <v>0</v>
      </c>
      <c r="H168" s="276">
        <v>0</v>
      </c>
      <c r="I168" s="276">
        <v>0</v>
      </c>
      <c r="J168" s="276">
        <v>0</v>
      </c>
      <c r="K168" s="276"/>
      <c r="L168" s="276" t="s">
        <v>763</v>
      </c>
      <c r="M168" s="276" t="s">
        <v>698</v>
      </c>
      <c r="N168" s="276" t="s">
        <v>695</v>
      </c>
      <c r="O168" s="276" t="s">
        <v>695</v>
      </c>
      <c r="P168" s="276" t="s">
        <v>1369</v>
      </c>
      <c r="Q168" s="276" t="s">
        <v>1370</v>
      </c>
      <c r="R168" s="276"/>
      <c r="S168" s="276" t="s">
        <v>1371</v>
      </c>
      <c r="T168" s="276" t="s">
        <v>1372</v>
      </c>
      <c r="U168" s="276" t="s">
        <v>26</v>
      </c>
      <c r="V168" s="276" t="s">
        <v>698</v>
      </c>
      <c r="W168" s="276" t="s">
        <v>714</v>
      </c>
      <c r="X168" s="276">
        <f t="shared" si="5"/>
        <v>10</v>
      </c>
      <c r="Y168" s="269"/>
      <c r="Z168" s="269"/>
    </row>
    <row r="169" spans="1:26" ht="15.75" customHeight="1" x14ac:dyDescent="0.2">
      <c r="A169" s="276" t="s">
        <v>117</v>
      </c>
      <c r="B169" s="276" t="s">
        <v>1373</v>
      </c>
      <c r="C169" s="276">
        <v>0</v>
      </c>
      <c r="D169" s="276">
        <v>1</v>
      </c>
      <c r="E169" s="276">
        <v>0</v>
      </c>
      <c r="F169" s="276">
        <v>0</v>
      </c>
      <c r="G169" s="276">
        <v>0</v>
      </c>
      <c r="H169" s="276">
        <v>0</v>
      </c>
      <c r="I169" s="276">
        <v>0</v>
      </c>
      <c r="J169" s="276">
        <v>1</v>
      </c>
      <c r="K169" s="276"/>
      <c r="L169" s="276" t="s">
        <v>763</v>
      </c>
      <c r="M169" s="276" t="s">
        <v>698</v>
      </c>
      <c r="N169" s="276" t="s">
        <v>695</v>
      </c>
      <c r="O169" s="276" t="s">
        <v>695</v>
      </c>
      <c r="P169" s="276" t="s">
        <v>1374</v>
      </c>
      <c r="Q169" s="276" t="s">
        <v>1375</v>
      </c>
      <c r="R169" s="276"/>
      <c r="S169" s="276" t="s">
        <v>1376</v>
      </c>
      <c r="T169" s="276" t="s">
        <v>1377</v>
      </c>
      <c r="U169" s="276" t="s">
        <v>26</v>
      </c>
      <c r="V169" s="276" t="s">
        <v>698</v>
      </c>
      <c r="W169" s="276" t="s">
        <v>714</v>
      </c>
      <c r="X169" s="276">
        <f t="shared" si="5"/>
        <v>10</v>
      </c>
      <c r="Y169" s="269"/>
      <c r="Z169" s="269"/>
    </row>
    <row r="170" spans="1:26" ht="15.75" customHeight="1" x14ac:dyDescent="0.2">
      <c r="A170" s="276" t="s">
        <v>119</v>
      </c>
      <c r="B170" s="276" t="s">
        <v>1378</v>
      </c>
      <c r="C170" s="276">
        <v>0</v>
      </c>
      <c r="D170" s="276">
        <v>1</v>
      </c>
      <c r="E170" s="276">
        <v>0</v>
      </c>
      <c r="F170" s="276">
        <v>0</v>
      </c>
      <c r="G170" s="276">
        <v>0</v>
      </c>
      <c r="H170" s="276">
        <v>0</v>
      </c>
      <c r="I170" s="276">
        <v>0</v>
      </c>
      <c r="J170" s="276">
        <v>1</v>
      </c>
      <c r="K170" s="276"/>
      <c r="L170" s="276" t="s">
        <v>763</v>
      </c>
      <c r="M170" s="276" t="s">
        <v>698</v>
      </c>
      <c r="N170" s="276" t="s">
        <v>695</v>
      </c>
      <c r="O170" s="276" t="s">
        <v>695</v>
      </c>
      <c r="P170" s="276" t="s">
        <v>1379</v>
      </c>
      <c r="Q170" s="276" t="s">
        <v>1380</v>
      </c>
      <c r="R170" s="276"/>
      <c r="S170" s="276" t="s">
        <v>955</v>
      </c>
      <c r="T170" s="276" t="s">
        <v>956</v>
      </c>
      <c r="U170" s="276" t="s">
        <v>26</v>
      </c>
      <c r="V170" s="276" t="s">
        <v>698</v>
      </c>
      <c r="W170" s="276" t="s">
        <v>723</v>
      </c>
      <c r="X170" s="276">
        <f t="shared" si="5"/>
        <v>5</v>
      </c>
      <c r="Y170" s="269"/>
      <c r="Z170" s="269"/>
    </row>
    <row r="171" spans="1:26" ht="15.75" customHeight="1" x14ac:dyDescent="0.2">
      <c r="A171" s="276" t="s">
        <v>121</v>
      </c>
      <c r="B171" s="276" t="s">
        <v>1381</v>
      </c>
      <c r="C171" s="276">
        <v>0</v>
      </c>
      <c r="D171" s="276">
        <v>1</v>
      </c>
      <c r="E171" s="276">
        <v>0</v>
      </c>
      <c r="F171" s="276">
        <v>0</v>
      </c>
      <c r="G171" s="276">
        <v>0</v>
      </c>
      <c r="H171" s="276">
        <v>0</v>
      </c>
      <c r="I171" s="276">
        <v>0</v>
      </c>
      <c r="J171" s="276">
        <v>0</v>
      </c>
      <c r="K171" s="276"/>
      <c r="L171" s="276" t="s">
        <v>763</v>
      </c>
      <c r="M171" s="276" t="s">
        <v>698</v>
      </c>
      <c r="N171" s="276" t="s">
        <v>695</v>
      </c>
      <c r="O171" s="276" t="s">
        <v>695</v>
      </c>
      <c r="P171" s="276" t="s">
        <v>1382</v>
      </c>
      <c r="Q171" s="276" t="s">
        <v>1383</v>
      </c>
      <c r="R171" s="276"/>
      <c r="S171" s="276" t="s">
        <v>1355</v>
      </c>
      <c r="T171" s="276" t="s">
        <v>1356</v>
      </c>
      <c r="U171" s="276" t="s">
        <v>26</v>
      </c>
      <c r="V171" s="276" t="s">
        <v>698</v>
      </c>
      <c r="W171" s="276" t="s">
        <v>723</v>
      </c>
      <c r="X171" s="276">
        <f t="shared" si="5"/>
        <v>5</v>
      </c>
      <c r="Y171" s="269"/>
      <c r="Z171" s="269"/>
    </row>
    <row r="172" spans="1:26" ht="240" customHeight="1" x14ac:dyDescent="0.2">
      <c r="A172" s="276" t="s">
        <v>123</v>
      </c>
      <c r="B172" s="276" t="s">
        <v>1384</v>
      </c>
      <c r="C172" s="276">
        <v>0</v>
      </c>
      <c r="D172" s="276">
        <v>1</v>
      </c>
      <c r="E172" s="276">
        <v>0</v>
      </c>
      <c r="F172" s="276">
        <v>0</v>
      </c>
      <c r="G172" s="276">
        <v>0</v>
      </c>
      <c r="H172" s="276">
        <v>0</v>
      </c>
      <c r="I172" s="276">
        <v>0</v>
      </c>
      <c r="J172" s="276">
        <v>1</v>
      </c>
      <c r="K172" s="276"/>
      <c r="L172" s="276" t="s">
        <v>763</v>
      </c>
      <c r="M172" s="276" t="s">
        <v>698</v>
      </c>
      <c r="N172" s="276" t="s">
        <v>695</v>
      </c>
      <c r="O172" s="276" t="s">
        <v>695</v>
      </c>
      <c r="P172" s="276" t="s">
        <v>1385</v>
      </c>
      <c r="Q172" s="276" t="s">
        <v>1386</v>
      </c>
      <c r="R172" s="276"/>
      <c r="S172" s="276" t="s">
        <v>1387</v>
      </c>
      <c r="T172" s="276" t="s">
        <v>1388</v>
      </c>
      <c r="U172" s="276" t="s">
        <v>26</v>
      </c>
      <c r="V172" s="276" t="s">
        <v>698</v>
      </c>
      <c r="W172" s="276" t="s">
        <v>723</v>
      </c>
      <c r="X172" s="276">
        <f t="shared" si="5"/>
        <v>5</v>
      </c>
      <c r="Y172" s="269"/>
      <c r="Z172" s="269"/>
    </row>
    <row r="173" spans="1:26" ht="243" customHeight="1" x14ac:dyDescent="0.2">
      <c r="A173" s="276" t="s">
        <v>125</v>
      </c>
      <c r="B173" s="276" t="s">
        <v>1389</v>
      </c>
      <c r="C173" s="276">
        <v>0</v>
      </c>
      <c r="D173" s="276">
        <v>1</v>
      </c>
      <c r="E173" s="276">
        <v>0</v>
      </c>
      <c r="F173" s="276">
        <v>0</v>
      </c>
      <c r="G173" s="276">
        <v>0</v>
      </c>
      <c r="H173" s="276">
        <v>0</v>
      </c>
      <c r="I173" s="276">
        <v>0</v>
      </c>
      <c r="J173" s="276">
        <v>1</v>
      </c>
      <c r="K173" s="276"/>
      <c r="L173" s="276" t="s">
        <v>763</v>
      </c>
      <c r="M173" s="276" t="s">
        <v>698</v>
      </c>
      <c r="N173" s="276" t="s">
        <v>695</v>
      </c>
      <c r="O173" s="276" t="s">
        <v>695</v>
      </c>
      <c r="P173" s="276" t="s">
        <v>1390</v>
      </c>
      <c r="Q173" s="276" t="s">
        <v>1391</v>
      </c>
      <c r="R173" s="276"/>
      <c r="S173" s="276" t="s">
        <v>1387</v>
      </c>
      <c r="T173" s="276" t="s">
        <v>1388</v>
      </c>
      <c r="U173" s="276" t="s">
        <v>26</v>
      </c>
      <c r="V173" s="276" t="s">
        <v>698</v>
      </c>
      <c r="W173" s="276" t="s">
        <v>723</v>
      </c>
      <c r="X173" s="276">
        <f t="shared" si="5"/>
        <v>5</v>
      </c>
      <c r="Y173" s="269"/>
      <c r="Z173" s="269"/>
    </row>
    <row r="174" spans="1:26" ht="15.75" customHeight="1" x14ac:dyDescent="0.2">
      <c r="A174" s="276" t="s">
        <v>127</v>
      </c>
      <c r="B174" s="276" t="s">
        <v>1392</v>
      </c>
      <c r="C174" s="276">
        <v>0</v>
      </c>
      <c r="D174" s="276">
        <v>1</v>
      </c>
      <c r="E174" s="276">
        <v>0</v>
      </c>
      <c r="F174" s="276">
        <v>0</v>
      </c>
      <c r="G174" s="276">
        <v>0</v>
      </c>
      <c r="H174" s="276">
        <v>0</v>
      </c>
      <c r="I174" s="276">
        <v>0</v>
      </c>
      <c r="J174" s="276">
        <v>0</v>
      </c>
      <c r="K174" s="276"/>
      <c r="L174" s="276" t="s">
        <v>763</v>
      </c>
      <c r="M174" s="276" t="s">
        <v>698</v>
      </c>
      <c r="N174" s="276" t="s">
        <v>695</v>
      </c>
      <c r="O174" s="276" t="s">
        <v>695</v>
      </c>
      <c r="P174" s="276" t="s">
        <v>1393</v>
      </c>
      <c r="Q174" s="276" t="s">
        <v>1394</v>
      </c>
      <c r="R174" s="276"/>
      <c r="S174" s="276" t="s">
        <v>1395</v>
      </c>
      <c r="T174" s="276" t="s">
        <v>1396</v>
      </c>
      <c r="U174" s="276" t="s">
        <v>26</v>
      </c>
      <c r="V174" s="276" t="s">
        <v>698</v>
      </c>
      <c r="W174" s="276" t="s">
        <v>723</v>
      </c>
      <c r="X174" s="276">
        <f t="shared" si="5"/>
        <v>5</v>
      </c>
      <c r="Y174" s="269"/>
      <c r="Z174" s="269"/>
    </row>
    <row r="175" spans="1:26" ht="206.25" customHeight="1" x14ac:dyDescent="0.2">
      <c r="A175" s="276" t="s">
        <v>129</v>
      </c>
      <c r="B175" s="276" t="s">
        <v>1397</v>
      </c>
      <c r="C175" s="276">
        <v>0</v>
      </c>
      <c r="D175" s="276">
        <v>1</v>
      </c>
      <c r="E175" s="276">
        <v>0</v>
      </c>
      <c r="F175" s="276">
        <v>0</v>
      </c>
      <c r="G175" s="276">
        <v>0</v>
      </c>
      <c r="H175" s="276">
        <v>0</v>
      </c>
      <c r="I175" s="276">
        <v>0</v>
      </c>
      <c r="J175" s="276">
        <v>1</v>
      </c>
      <c r="K175" s="276"/>
      <c r="L175" s="276" t="s">
        <v>763</v>
      </c>
      <c r="M175" s="276" t="s">
        <v>698</v>
      </c>
      <c r="N175" s="276" t="s">
        <v>695</v>
      </c>
      <c r="O175" s="276" t="s">
        <v>695</v>
      </c>
      <c r="P175" s="276" t="s">
        <v>1398</v>
      </c>
      <c r="Q175" s="276" t="s">
        <v>1399</v>
      </c>
      <c r="R175" s="276"/>
      <c r="S175" s="276" t="s">
        <v>1400</v>
      </c>
      <c r="T175" s="276" t="s">
        <v>1401</v>
      </c>
      <c r="U175" s="276" t="s">
        <v>26</v>
      </c>
      <c r="V175" s="276" t="s">
        <v>698</v>
      </c>
      <c r="W175" s="276" t="s">
        <v>723</v>
      </c>
      <c r="X175" s="276">
        <f t="shared" si="5"/>
        <v>5</v>
      </c>
      <c r="Y175" s="269"/>
      <c r="Z175" s="269"/>
    </row>
    <row r="176" spans="1:26" ht="127.5" customHeight="1" x14ac:dyDescent="0.2">
      <c r="A176" s="276" t="s">
        <v>131</v>
      </c>
      <c r="B176" s="276" t="s">
        <v>1402</v>
      </c>
      <c r="C176" s="276">
        <v>0</v>
      </c>
      <c r="D176" s="276">
        <v>1</v>
      </c>
      <c r="E176" s="276">
        <v>0</v>
      </c>
      <c r="F176" s="276">
        <v>0</v>
      </c>
      <c r="G176" s="276">
        <v>0</v>
      </c>
      <c r="H176" s="276">
        <v>0</v>
      </c>
      <c r="I176" s="276">
        <v>0</v>
      </c>
      <c r="J176" s="276">
        <v>1</v>
      </c>
      <c r="K176" s="276"/>
      <c r="L176" s="276" t="s">
        <v>763</v>
      </c>
      <c r="M176" s="276" t="s">
        <v>698</v>
      </c>
      <c r="N176" s="276" t="s">
        <v>695</v>
      </c>
      <c r="O176" s="276" t="s">
        <v>695</v>
      </c>
      <c r="P176" s="276" t="s">
        <v>1403</v>
      </c>
      <c r="Q176" s="276" t="s">
        <v>1404</v>
      </c>
      <c r="R176" s="278" t="s">
        <v>863</v>
      </c>
      <c r="S176" s="276" t="s">
        <v>1405</v>
      </c>
      <c r="T176" s="276" t="s">
        <v>1406</v>
      </c>
      <c r="U176" s="276" t="s">
        <v>26</v>
      </c>
      <c r="V176" s="276" t="s">
        <v>698</v>
      </c>
      <c r="W176" s="276" t="s">
        <v>723</v>
      </c>
      <c r="X176" s="276">
        <f t="shared" si="5"/>
        <v>5</v>
      </c>
      <c r="Y176" s="269"/>
      <c r="Z176" s="269"/>
    </row>
    <row r="177" spans="1:26" ht="15.75" customHeight="1" x14ac:dyDescent="0.2">
      <c r="A177" s="276" t="s">
        <v>288</v>
      </c>
      <c r="B177" s="276" t="s">
        <v>1407</v>
      </c>
      <c r="C177" s="276">
        <v>0</v>
      </c>
      <c r="D177" s="276">
        <v>0</v>
      </c>
      <c r="E177" s="276">
        <v>0</v>
      </c>
      <c r="F177" s="276">
        <v>1</v>
      </c>
      <c r="G177" s="276">
        <v>0</v>
      </c>
      <c r="H177" s="276">
        <v>0</v>
      </c>
      <c r="I177" s="276">
        <v>0</v>
      </c>
      <c r="J177" s="276">
        <v>1</v>
      </c>
      <c r="K177" s="276"/>
      <c r="L177" s="276" t="s">
        <v>899</v>
      </c>
      <c r="M177" s="276" t="s">
        <v>698</v>
      </c>
      <c r="N177" s="276" t="s">
        <v>900</v>
      </c>
      <c r="O177" s="276" t="s">
        <v>695</v>
      </c>
      <c r="P177" s="276" t="s">
        <v>1408</v>
      </c>
      <c r="Q177" s="276" t="s">
        <v>1409</v>
      </c>
      <c r="R177" s="276"/>
      <c r="S177" s="276" t="s">
        <v>1410</v>
      </c>
      <c r="T177" s="276" t="s">
        <v>1411</v>
      </c>
      <c r="U177" s="276" t="s">
        <v>26</v>
      </c>
      <c r="V177" s="276" t="s">
        <v>698</v>
      </c>
      <c r="W177" s="276" t="s">
        <v>714</v>
      </c>
      <c r="X177" s="276">
        <f t="shared" si="5"/>
        <v>10</v>
      </c>
      <c r="Y177" s="269"/>
      <c r="Z177" s="269"/>
    </row>
    <row r="178" spans="1:26" ht="221.25" customHeight="1" x14ac:dyDescent="0.2">
      <c r="A178" s="276" t="s">
        <v>290</v>
      </c>
      <c r="B178" s="276" t="s">
        <v>1412</v>
      </c>
      <c r="C178" s="276">
        <v>0</v>
      </c>
      <c r="D178" s="276">
        <v>0</v>
      </c>
      <c r="E178" s="276">
        <v>0</v>
      </c>
      <c r="F178" s="276">
        <v>1</v>
      </c>
      <c r="G178" s="276">
        <v>0</v>
      </c>
      <c r="H178" s="276">
        <v>0</v>
      </c>
      <c r="I178" s="276">
        <v>0</v>
      </c>
      <c r="J178" s="276">
        <v>1</v>
      </c>
      <c r="K178" s="276"/>
      <c r="L178" s="276" t="s">
        <v>899</v>
      </c>
      <c r="M178" s="276" t="s">
        <v>698</v>
      </c>
      <c r="N178" s="276" t="s">
        <v>900</v>
      </c>
      <c r="O178" s="276" t="s">
        <v>695</v>
      </c>
      <c r="P178" s="276" t="s">
        <v>1413</v>
      </c>
      <c r="Q178" s="276" t="s">
        <v>1414</v>
      </c>
      <c r="R178" s="276"/>
      <c r="S178" s="276" t="s">
        <v>1415</v>
      </c>
      <c r="T178" s="276" t="s">
        <v>1411</v>
      </c>
      <c r="U178" s="276" t="s">
        <v>26</v>
      </c>
      <c r="V178" s="276" t="s">
        <v>698</v>
      </c>
      <c r="W178" s="276" t="s">
        <v>723</v>
      </c>
      <c r="X178" s="276">
        <f t="shared" si="5"/>
        <v>5</v>
      </c>
      <c r="Y178" s="269"/>
      <c r="Z178" s="269"/>
    </row>
    <row r="179" spans="1:26" ht="15.75" customHeight="1" x14ac:dyDescent="0.2">
      <c r="A179" s="276" t="s">
        <v>292</v>
      </c>
      <c r="B179" s="276" t="s">
        <v>1416</v>
      </c>
      <c r="C179" s="276">
        <v>0</v>
      </c>
      <c r="D179" s="276">
        <v>0</v>
      </c>
      <c r="E179" s="276">
        <v>0</v>
      </c>
      <c r="F179" s="276">
        <v>1</v>
      </c>
      <c r="G179" s="276">
        <v>0</v>
      </c>
      <c r="H179" s="276">
        <v>0</v>
      </c>
      <c r="I179" s="276">
        <v>0</v>
      </c>
      <c r="J179" s="276">
        <v>1</v>
      </c>
      <c r="K179" s="276"/>
      <c r="L179" s="276" t="s">
        <v>899</v>
      </c>
      <c r="M179" s="276" t="s">
        <v>698</v>
      </c>
      <c r="N179" s="276" t="s">
        <v>900</v>
      </c>
      <c r="O179" s="276" t="s">
        <v>695</v>
      </c>
      <c r="P179" s="276" t="s">
        <v>1417</v>
      </c>
      <c r="Q179" s="276" t="s">
        <v>1418</v>
      </c>
      <c r="R179" s="276"/>
      <c r="S179" s="276" t="s">
        <v>1419</v>
      </c>
      <c r="T179" s="276" t="s">
        <v>1420</v>
      </c>
      <c r="U179" s="276" t="s">
        <v>26</v>
      </c>
      <c r="V179" s="276" t="s">
        <v>698</v>
      </c>
      <c r="W179" s="276" t="s">
        <v>723</v>
      </c>
      <c r="X179" s="276">
        <f t="shared" si="5"/>
        <v>5</v>
      </c>
      <c r="Y179" s="269"/>
      <c r="Z179" s="269"/>
    </row>
    <row r="180" spans="1:26" ht="15.75" customHeight="1" x14ac:dyDescent="0.2">
      <c r="A180" s="276" t="s">
        <v>294</v>
      </c>
      <c r="B180" s="276" t="s">
        <v>1421</v>
      </c>
      <c r="C180" s="276">
        <v>0</v>
      </c>
      <c r="D180" s="276">
        <v>0</v>
      </c>
      <c r="E180" s="276">
        <v>0</v>
      </c>
      <c r="F180" s="276">
        <v>1</v>
      </c>
      <c r="G180" s="276">
        <v>0</v>
      </c>
      <c r="H180" s="276">
        <v>0</v>
      </c>
      <c r="I180" s="276">
        <v>0</v>
      </c>
      <c r="J180" s="276">
        <v>1</v>
      </c>
      <c r="K180" s="276"/>
      <c r="L180" s="276" t="s">
        <v>899</v>
      </c>
      <c r="M180" s="276" t="s">
        <v>695</v>
      </c>
      <c r="N180" s="276" t="s">
        <v>900</v>
      </c>
      <c r="O180" s="276" t="s">
        <v>695</v>
      </c>
      <c r="P180" s="276" t="s">
        <v>1422</v>
      </c>
      <c r="Q180" s="276" t="s">
        <v>1423</v>
      </c>
      <c r="R180" s="276"/>
      <c r="S180" s="276" t="s">
        <v>1424</v>
      </c>
      <c r="T180" s="276" t="s">
        <v>1377</v>
      </c>
      <c r="U180" s="276" t="s">
        <v>26</v>
      </c>
      <c r="V180" s="276" t="s">
        <v>695</v>
      </c>
      <c r="W180" s="276" t="s">
        <v>723</v>
      </c>
      <c r="X180" s="276">
        <f t="shared" si="5"/>
        <v>5</v>
      </c>
      <c r="Y180" s="269"/>
      <c r="Z180" s="269"/>
    </row>
    <row r="181" spans="1:26" ht="224.25" customHeight="1" x14ac:dyDescent="0.2">
      <c r="A181" s="276" t="s">
        <v>296</v>
      </c>
      <c r="B181" s="276" t="s">
        <v>1425</v>
      </c>
      <c r="C181" s="276">
        <v>0</v>
      </c>
      <c r="D181" s="276">
        <v>0</v>
      </c>
      <c r="E181" s="276">
        <v>0</v>
      </c>
      <c r="F181" s="276">
        <v>1</v>
      </c>
      <c r="G181" s="276">
        <v>0</v>
      </c>
      <c r="H181" s="276">
        <v>0</v>
      </c>
      <c r="I181" s="276">
        <v>0</v>
      </c>
      <c r="J181" s="276">
        <v>0</v>
      </c>
      <c r="K181" s="276"/>
      <c r="L181" s="276" t="s">
        <v>899</v>
      </c>
      <c r="M181" s="276" t="s">
        <v>698</v>
      </c>
      <c r="N181" s="276" t="s">
        <v>900</v>
      </c>
      <c r="O181" s="276" t="s">
        <v>695</v>
      </c>
      <c r="P181" s="276" t="s">
        <v>1426</v>
      </c>
      <c r="Q181" s="276" t="s">
        <v>1427</v>
      </c>
      <c r="R181" s="276"/>
      <c r="S181" s="276" t="s">
        <v>1428</v>
      </c>
      <c r="T181" s="276" t="s">
        <v>1429</v>
      </c>
      <c r="U181" s="276" t="s">
        <v>26</v>
      </c>
      <c r="V181" s="276" t="s">
        <v>698</v>
      </c>
      <c r="W181" s="276" t="s">
        <v>765</v>
      </c>
      <c r="X181" s="276">
        <f t="shared" si="5"/>
        <v>20</v>
      </c>
      <c r="Y181" s="269"/>
      <c r="Z181" s="269"/>
    </row>
    <row r="182" spans="1:26" ht="15.75" customHeight="1" x14ac:dyDescent="0.2">
      <c r="A182" s="276" t="s">
        <v>298</v>
      </c>
      <c r="B182" s="276" t="s">
        <v>1430</v>
      </c>
      <c r="C182" s="276">
        <v>0</v>
      </c>
      <c r="D182" s="276">
        <v>0</v>
      </c>
      <c r="E182" s="276">
        <v>0</v>
      </c>
      <c r="F182" s="276">
        <v>1</v>
      </c>
      <c r="G182" s="276">
        <v>0</v>
      </c>
      <c r="H182" s="276">
        <v>0</v>
      </c>
      <c r="I182" s="276">
        <v>0</v>
      </c>
      <c r="J182" s="276">
        <v>1</v>
      </c>
      <c r="K182" s="276"/>
      <c r="L182" s="276" t="s">
        <v>899</v>
      </c>
      <c r="M182" s="276" t="s">
        <v>698</v>
      </c>
      <c r="N182" s="276" t="s">
        <v>900</v>
      </c>
      <c r="O182" s="276" t="s">
        <v>695</v>
      </c>
      <c r="P182" s="276" t="s">
        <v>1431</v>
      </c>
      <c r="Q182" s="276" t="s">
        <v>1432</v>
      </c>
      <c r="R182" s="276"/>
      <c r="S182" s="276" t="s">
        <v>1433</v>
      </c>
      <c r="T182" s="276" t="s">
        <v>1434</v>
      </c>
      <c r="U182" s="276" t="s">
        <v>26</v>
      </c>
      <c r="V182" s="276" t="s">
        <v>698</v>
      </c>
      <c r="W182" s="276" t="s">
        <v>765</v>
      </c>
      <c r="X182" s="276">
        <f t="shared" si="5"/>
        <v>20</v>
      </c>
      <c r="Y182" s="269"/>
      <c r="Z182" s="269"/>
    </row>
    <row r="183" spans="1:26" ht="15.75" customHeight="1" x14ac:dyDescent="0.2">
      <c r="A183" s="276" t="s">
        <v>300</v>
      </c>
      <c r="B183" s="276" t="s">
        <v>1435</v>
      </c>
      <c r="C183" s="276">
        <v>0</v>
      </c>
      <c r="D183" s="276">
        <v>0</v>
      </c>
      <c r="E183" s="276">
        <v>0</v>
      </c>
      <c r="F183" s="276">
        <v>1</v>
      </c>
      <c r="G183" s="276">
        <v>0</v>
      </c>
      <c r="H183" s="276">
        <v>0</v>
      </c>
      <c r="I183" s="276">
        <v>0</v>
      </c>
      <c r="J183" s="276">
        <v>1</v>
      </c>
      <c r="K183" s="276"/>
      <c r="L183" s="276" t="s">
        <v>899</v>
      </c>
      <c r="M183" s="276" t="s">
        <v>698</v>
      </c>
      <c r="N183" s="276" t="s">
        <v>900</v>
      </c>
      <c r="O183" s="276" t="s">
        <v>695</v>
      </c>
      <c r="P183" s="276" t="s">
        <v>1436</v>
      </c>
      <c r="Q183" s="276" t="s">
        <v>1437</v>
      </c>
      <c r="R183" s="276"/>
      <c r="S183" s="276" t="s">
        <v>1438</v>
      </c>
      <c r="T183" s="276" t="s">
        <v>1439</v>
      </c>
      <c r="U183" s="276" t="s">
        <v>26</v>
      </c>
      <c r="V183" s="276" t="s">
        <v>698</v>
      </c>
      <c r="W183" s="276" t="s">
        <v>765</v>
      </c>
      <c r="X183" s="276">
        <f t="shared" si="5"/>
        <v>20</v>
      </c>
      <c r="Y183" s="269"/>
      <c r="Z183" s="269"/>
    </row>
    <row r="184" spans="1:26" ht="289.5" customHeight="1" x14ac:dyDescent="0.2">
      <c r="A184" s="276" t="s">
        <v>302</v>
      </c>
      <c r="B184" s="276" t="s">
        <v>1440</v>
      </c>
      <c r="C184" s="276">
        <v>0</v>
      </c>
      <c r="D184" s="276">
        <v>0</v>
      </c>
      <c r="E184" s="276">
        <v>0</v>
      </c>
      <c r="F184" s="276">
        <v>1</v>
      </c>
      <c r="G184" s="276">
        <v>0</v>
      </c>
      <c r="H184" s="276">
        <v>0</v>
      </c>
      <c r="I184" s="276">
        <v>0</v>
      </c>
      <c r="J184" s="276">
        <v>1</v>
      </c>
      <c r="K184" s="276"/>
      <c r="L184" s="276" t="s">
        <v>899</v>
      </c>
      <c r="M184" s="276" t="s">
        <v>698</v>
      </c>
      <c r="N184" s="276" t="s">
        <v>900</v>
      </c>
      <c r="O184" s="276" t="s">
        <v>695</v>
      </c>
      <c r="P184" s="276" t="s">
        <v>1441</v>
      </c>
      <c r="Q184" s="276" t="s">
        <v>1442</v>
      </c>
      <c r="R184" s="276"/>
      <c r="S184" s="276" t="s">
        <v>1443</v>
      </c>
      <c r="T184" s="276" t="s">
        <v>1444</v>
      </c>
      <c r="U184" s="276" t="s">
        <v>26</v>
      </c>
      <c r="V184" s="276" t="s">
        <v>698</v>
      </c>
      <c r="W184" s="276" t="s">
        <v>714</v>
      </c>
      <c r="X184" s="276">
        <f t="shared" si="5"/>
        <v>10</v>
      </c>
      <c r="Y184" s="269"/>
      <c r="Z184" s="269"/>
    </row>
    <row r="185" spans="1:26" ht="296.25" customHeight="1" x14ac:dyDescent="0.2">
      <c r="A185" s="276" t="s">
        <v>304</v>
      </c>
      <c r="B185" s="276" t="s">
        <v>1445</v>
      </c>
      <c r="C185" s="276">
        <v>0</v>
      </c>
      <c r="D185" s="276">
        <v>0</v>
      </c>
      <c r="E185" s="276">
        <v>0</v>
      </c>
      <c r="F185" s="276">
        <v>1</v>
      </c>
      <c r="G185" s="276">
        <v>0</v>
      </c>
      <c r="H185" s="276">
        <v>0</v>
      </c>
      <c r="I185" s="276">
        <v>0</v>
      </c>
      <c r="J185" s="276">
        <v>0</v>
      </c>
      <c r="K185" s="276"/>
      <c r="L185" s="276" t="s">
        <v>899</v>
      </c>
      <c r="M185" s="276" t="s">
        <v>698</v>
      </c>
      <c r="N185" s="276" t="s">
        <v>900</v>
      </c>
      <c r="O185" s="276" t="s">
        <v>1446</v>
      </c>
      <c r="P185" s="276" t="s">
        <v>1446</v>
      </c>
      <c r="Q185" s="276" t="s">
        <v>1446</v>
      </c>
      <c r="R185" s="276"/>
      <c r="S185" s="276" t="s">
        <v>1447</v>
      </c>
      <c r="T185" s="276" t="s">
        <v>1448</v>
      </c>
      <c r="U185" s="276" t="s">
        <v>26</v>
      </c>
      <c r="V185" s="276" t="s">
        <v>698</v>
      </c>
      <c r="W185" s="276" t="s">
        <v>714</v>
      </c>
      <c r="X185" s="276">
        <f t="shared" si="5"/>
        <v>10</v>
      </c>
      <c r="Y185" s="269"/>
      <c r="Z185" s="269"/>
    </row>
    <row r="186" spans="1:26" ht="300" customHeight="1" x14ac:dyDescent="0.2">
      <c r="A186" s="276" t="s">
        <v>306</v>
      </c>
      <c r="B186" s="276" t="s">
        <v>1449</v>
      </c>
      <c r="C186" s="276">
        <v>0</v>
      </c>
      <c r="D186" s="276">
        <v>0</v>
      </c>
      <c r="E186" s="276">
        <v>0</v>
      </c>
      <c r="F186" s="276">
        <v>1</v>
      </c>
      <c r="G186" s="276">
        <v>0</v>
      </c>
      <c r="H186" s="276">
        <v>0</v>
      </c>
      <c r="I186" s="276">
        <v>0</v>
      </c>
      <c r="J186" s="276">
        <v>1</v>
      </c>
      <c r="K186" s="276"/>
      <c r="L186" s="276" t="s">
        <v>899</v>
      </c>
      <c r="M186" s="276" t="s">
        <v>698</v>
      </c>
      <c r="N186" s="276" t="s">
        <v>900</v>
      </c>
      <c r="O186" s="276" t="s">
        <v>695</v>
      </c>
      <c r="P186" s="276" t="s">
        <v>1450</v>
      </c>
      <c r="Q186" s="276" t="s">
        <v>1451</v>
      </c>
      <c r="R186" s="276"/>
      <c r="S186" s="276" t="s">
        <v>1452</v>
      </c>
      <c r="T186" s="276" t="s">
        <v>1453</v>
      </c>
      <c r="U186" s="276" t="s">
        <v>26</v>
      </c>
      <c r="V186" s="276" t="s">
        <v>698</v>
      </c>
      <c r="W186" s="276" t="s">
        <v>723</v>
      </c>
      <c r="X186" s="276">
        <f t="shared" si="5"/>
        <v>5</v>
      </c>
      <c r="Y186" s="269"/>
      <c r="Z186" s="269"/>
    </row>
    <row r="187" spans="1:26" ht="76.5" customHeight="1" x14ac:dyDescent="0.2">
      <c r="A187" s="276" t="s">
        <v>358</v>
      </c>
      <c r="B187" s="276" t="s">
        <v>1454</v>
      </c>
      <c r="C187" s="276">
        <v>0</v>
      </c>
      <c r="D187" s="276">
        <v>0</v>
      </c>
      <c r="E187" s="276">
        <v>0</v>
      </c>
      <c r="F187" s="276">
        <v>0</v>
      </c>
      <c r="G187" s="276">
        <v>0</v>
      </c>
      <c r="H187" s="276">
        <v>1</v>
      </c>
      <c r="I187" s="276">
        <v>0</v>
      </c>
      <c r="J187" s="276">
        <v>1</v>
      </c>
      <c r="K187" s="276"/>
      <c r="L187" s="276" t="s">
        <v>1455</v>
      </c>
      <c r="M187" s="276" t="s">
        <v>698</v>
      </c>
      <c r="N187" s="276" t="s">
        <v>1456</v>
      </c>
      <c r="O187" s="276" t="s">
        <v>1457</v>
      </c>
      <c r="P187" s="276" t="s">
        <v>1457</v>
      </c>
      <c r="Q187" s="276" t="s">
        <v>1457</v>
      </c>
      <c r="R187" s="276"/>
      <c r="S187" s="276" t="s">
        <v>1458</v>
      </c>
      <c r="T187" s="276" t="s">
        <v>1459</v>
      </c>
      <c r="U187" s="276" t="s">
        <v>26</v>
      </c>
      <c r="V187" s="276" t="s">
        <v>698</v>
      </c>
      <c r="W187" s="276" t="s">
        <v>765</v>
      </c>
      <c r="X187" s="276">
        <f t="shared" si="5"/>
        <v>20</v>
      </c>
      <c r="Y187" s="269"/>
      <c r="Z187" s="269"/>
    </row>
    <row r="188" spans="1:26" ht="76.5" customHeight="1" x14ac:dyDescent="0.2">
      <c r="A188" s="276" t="s">
        <v>360</v>
      </c>
      <c r="B188" s="276" t="s">
        <v>1460</v>
      </c>
      <c r="C188" s="276">
        <v>0</v>
      </c>
      <c r="D188" s="276">
        <v>0</v>
      </c>
      <c r="E188" s="276">
        <v>0</v>
      </c>
      <c r="F188" s="276">
        <v>0</v>
      </c>
      <c r="G188" s="276">
        <v>0</v>
      </c>
      <c r="H188" s="276">
        <v>1</v>
      </c>
      <c r="I188" s="276">
        <v>0</v>
      </c>
      <c r="J188" s="276">
        <v>1</v>
      </c>
      <c r="K188" s="276"/>
      <c r="L188" s="276" t="s">
        <v>1455</v>
      </c>
      <c r="M188" s="276" t="s">
        <v>698</v>
      </c>
      <c r="N188" s="276" t="s">
        <v>1456</v>
      </c>
      <c r="O188" s="276" t="s">
        <v>1457</v>
      </c>
      <c r="P188" s="276" t="s">
        <v>1457</v>
      </c>
      <c r="Q188" s="276" t="s">
        <v>1457</v>
      </c>
      <c r="R188" s="276"/>
      <c r="S188" s="276" t="s">
        <v>1458</v>
      </c>
      <c r="T188" s="276" t="s">
        <v>1459</v>
      </c>
      <c r="U188" s="276" t="s">
        <v>26</v>
      </c>
      <c r="V188" s="276" t="s">
        <v>698</v>
      </c>
      <c r="W188" s="276" t="s">
        <v>765</v>
      </c>
      <c r="X188" s="276">
        <f t="shared" si="5"/>
        <v>20</v>
      </c>
      <c r="Y188" s="269"/>
      <c r="Z188" s="269"/>
    </row>
    <row r="189" spans="1:26" ht="76.5" customHeight="1" x14ac:dyDescent="0.2">
      <c r="A189" s="276" t="s">
        <v>361</v>
      </c>
      <c r="B189" s="276" t="s">
        <v>1461</v>
      </c>
      <c r="C189" s="276">
        <v>0</v>
      </c>
      <c r="D189" s="276">
        <v>0</v>
      </c>
      <c r="E189" s="276">
        <v>0</v>
      </c>
      <c r="F189" s="276">
        <v>0</v>
      </c>
      <c r="G189" s="276">
        <v>0</v>
      </c>
      <c r="H189" s="276">
        <v>1</v>
      </c>
      <c r="I189" s="276">
        <v>0</v>
      </c>
      <c r="J189" s="276">
        <v>1</v>
      </c>
      <c r="K189" s="276"/>
      <c r="L189" s="276" t="s">
        <v>1455</v>
      </c>
      <c r="M189" s="276" t="s">
        <v>698</v>
      </c>
      <c r="N189" s="276" t="s">
        <v>1456</v>
      </c>
      <c r="O189" s="276" t="s">
        <v>1457</v>
      </c>
      <c r="P189" s="276" t="s">
        <v>1457</v>
      </c>
      <c r="Q189" s="276" t="s">
        <v>1457</v>
      </c>
      <c r="R189" s="276"/>
      <c r="S189" s="276" t="s">
        <v>1458</v>
      </c>
      <c r="T189" s="276" t="s">
        <v>1459</v>
      </c>
      <c r="U189" s="276" t="s">
        <v>26</v>
      </c>
      <c r="V189" s="276" t="s">
        <v>698</v>
      </c>
      <c r="W189" s="276" t="s">
        <v>765</v>
      </c>
      <c r="X189" s="276">
        <f t="shared" si="5"/>
        <v>20</v>
      </c>
      <c r="Y189" s="269"/>
      <c r="Z189" s="269"/>
    </row>
    <row r="190" spans="1:26" ht="76.5" customHeight="1" x14ac:dyDescent="0.2">
      <c r="A190" s="276" t="s">
        <v>362</v>
      </c>
      <c r="B190" s="276" t="s">
        <v>1462</v>
      </c>
      <c r="C190" s="276">
        <v>0</v>
      </c>
      <c r="D190" s="276">
        <v>0</v>
      </c>
      <c r="E190" s="276">
        <v>0</v>
      </c>
      <c r="F190" s="276">
        <v>0</v>
      </c>
      <c r="G190" s="276">
        <v>0</v>
      </c>
      <c r="H190" s="276">
        <v>1</v>
      </c>
      <c r="I190" s="276">
        <v>0</v>
      </c>
      <c r="J190" s="276">
        <v>1</v>
      </c>
      <c r="K190" s="276"/>
      <c r="L190" s="276" t="s">
        <v>1455</v>
      </c>
      <c r="M190" s="276" t="s">
        <v>698</v>
      </c>
      <c r="N190" s="276" t="s">
        <v>1456</v>
      </c>
      <c r="O190" s="276" t="s">
        <v>1457</v>
      </c>
      <c r="P190" s="276" t="s">
        <v>1457</v>
      </c>
      <c r="Q190" s="276" t="s">
        <v>1457</v>
      </c>
      <c r="R190" s="276"/>
      <c r="S190" s="276" t="s">
        <v>1458</v>
      </c>
      <c r="T190" s="276" t="s">
        <v>1459</v>
      </c>
      <c r="U190" s="276" t="s">
        <v>26</v>
      </c>
      <c r="V190" s="276" t="s">
        <v>698</v>
      </c>
      <c r="W190" s="276" t="s">
        <v>765</v>
      </c>
      <c r="X190" s="276">
        <f t="shared" si="5"/>
        <v>20</v>
      </c>
      <c r="Y190" s="269"/>
      <c r="Z190" s="269"/>
    </row>
    <row r="191" spans="1:26" ht="76.5" customHeight="1" x14ac:dyDescent="0.2">
      <c r="A191" s="276" t="s">
        <v>363</v>
      </c>
      <c r="B191" s="276" t="s">
        <v>1463</v>
      </c>
      <c r="C191" s="276">
        <v>0</v>
      </c>
      <c r="D191" s="276">
        <v>0</v>
      </c>
      <c r="E191" s="276">
        <v>0</v>
      </c>
      <c r="F191" s="276">
        <v>0</v>
      </c>
      <c r="G191" s="276">
        <v>0</v>
      </c>
      <c r="H191" s="276">
        <v>1</v>
      </c>
      <c r="I191" s="276">
        <v>0</v>
      </c>
      <c r="J191" s="276">
        <v>1</v>
      </c>
      <c r="K191" s="276"/>
      <c r="L191" s="276" t="s">
        <v>1455</v>
      </c>
      <c r="M191" s="276" t="s">
        <v>698</v>
      </c>
      <c r="N191" s="276" t="s">
        <v>1456</v>
      </c>
      <c r="O191" s="276" t="s">
        <v>1457</v>
      </c>
      <c r="P191" s="276" t="s">
        <v>1457</v>
      </c>
      <c r="Q191" s="276" t="s">
        <v>1457</v>
      </c>
      <c r="R191" s="276"/>
      <c r="S191" s="276" t="s">
        <v>1458</v>
      </c>
      <c r="T191" s="276" t="s">
        <v>1459</v>
      </c>
      <c r="U191" s="276" t="s">
        <v>26</v>
      </c>
      <c r="V191" s="276" t="s">
        <v>698</v>
      </c>
      <c r="W191" s="276" t="s">
        <v>714</v>
      </c>
      <c r="X191" s="276">
        <f t="shared" si="5"/>
        <v>10</v>
      </c>
      <c r="Y191" s="269"/>
      <c r="Z191" s="269"/>
    </row>
    <row r="192" spans="1:26" ht="76.5" customHeight="1" x14ac:dyDescent="0.2">
      <c r="A192" s="276" t="s">
        <v>364</v>
      </c>
      <c r="B192" s="276" t="s">
        <v>1464</v>
      </c>
      <c r="C192" s="276">
        <v>0</v>
      </c>
      <c r="D192" s="276">
        <v>0</v>
      </c>
      <c r="E192" s="276">
        <v>0</v>
      </c>
      <c r="F192" s="276">
        <v>0</v>
      </c>
      <c r="G192" s="276">
        <v>0</v>
      </c>
      <c r="H192" s="276">
        <v>1</v>
      </c>
      <c r="I192" s="276">
        <v>0</v>
      </c>
      <c r="J192" s="276">
        <v>1</v>
      </c>
      <c r="K192" s="276"/>
      <c r="L192" s="276" t="s">
        <v>1455</v>
      </c>
      <c r="M192" s="276" t="s">
        <v>698</v>
      </c>
      <c r="N192" s="276" t="s">
        <v>1456</v>
      </c>
      <c r="O192" s="276" t="s">
        <v>1457</v>
      </c>
      <c r="P192" s="276" t="s">
        <v>1457</v>
      </c>
      <c r="Q192" s="276" t="s">
        <v>1457</v>
      </c>
      <c r="R192" s="276"/>
      <c r="S192" s="276" t="s">
        <v>1458</v>
      </c>
      <c r="T192" s="276" t="s">
        <v>1459</v>
      </c>
      <c r="U192" s="276" t="s">
        <v>26</v>
      </c>
      <c r="V192" s="276" t="s">
        <v>698</v>
      </c>
      <c r="W192" s="276" t="s">
        <v>714</v>
      </c>
      <c r="X192" s="276">
        <f t="shared" si="5"/>
        <v>10</v>
      </c>
      <c r="Y192" s="269"/>
      <c r="Z192" s="269"/>
    </row>
    <row r="193" spans="1:26" ht="76.5" customHeight="1" x14ac:dyDescent="0.2">
      <c r="A193" s="276" t="s">
        <v>365</v>
      </c>
      <c r="B193" s="276" t="s">
        <v>1465</v>
      </c>
      <c r="C193" s="276">
        <v>0</v>
      </c>
      <c r="D193" s="276">
        <v>0</v>
      </c>
      <c r="E193" s="276">
        <v>0</v>
      </c>
      <c r="F193" s="276">
        <v>0</v>
      </c>
      <c r="G193" s="276">
        <v>0</v>
      </c>
      <c r="H193" s="276">
        <v>1</v>
      </c>
      <c r="I193" s="276">
        <v>0</v>
      </c>
      <c r="J193" s="276">
        <v>1</v>
      </c>
      <c r="K193" s="276"/>
      <c r="L193" s="276" t="s">
        <v>1455</v>
      </c>
      <c r="M193" s="276" t="s">
        <v>698</v>
      </c>
      <c r="N193" s="276" t="s">
        <v>1456</v>
      </c>
      <c r="O193" s="276" t="s">
        <v>1457</v>
      </c>
      <c r="P193" s="276" t="s">
        <v>1457</v>
      </c>
      <c r="Q193" s="276" t="s">
        <v>1457</v>
      </c>
      <c r="R193" s="276"/>
      <c r="S193" s="276" t="s">
        <v>1458</v>
      </c>
      <c r="T193" s="276" t="s">
        <v>1459</v>
      </c>
      <c r="U193" s="276" t="s">
        <v>26</v>
      </c>
      <c r="V193" s="276" t="s">
        <v>698</v>
      </c>
      <c r="W193" s="276" t="s">
        <v>714</v>
      </c>
      <c r="X193" s="276">
        <f t="shared" si="5"/>
        <v>10</v>
      </c>
      <c r="Y193" s="269"/>
      <c r="Z193" s="269"/>
    </row>
    <row r="194" spans="1:26" ht="76.5" customHeight="1" x14ac:dyDescent="0.2">
      <c r="A194" s="276" t="s">
        <v>366</v>
      </c>
      <c r="B194" s="276" t="s">
        <v>1466</v>
      </c>
      <c r="C194" s="276">
        <v>0</v>
      </c>
      <c r="D194" s="276">
        <v>0</v>
      </c>
      <c r="E194" s="276">
        <v>0</v>
      </c>
      <c r="F194" s="276">
        <v>0</v>
      </c>
      <c r="G194" s="276">
        <v>0</v>
      </c>
      <c r="H194" s="276">
        <v>1</v>
      </c>
      <c r="I194" s="276">
        <v>0</v>
      </c>
      <c r="J194" s="276">
        <v>1</v>
      </c>
      <c r="K194" s="276"/>
      <c r="L194" s="276" t="s">
        <v>1455</v>
      </c>
      <c r="M194" s="276" t="s">
        <v>698</v>
      </c>
      <c r="N194" s="276" t="s">
        <v>1456</v>
      </c>
      <c r="O194" s="276" t="s">
        <v>1457</v>
      </c>
      <c r="P194" s="276" t="s">
        <v>1457</v>
      </c>
      <c r="Q194" s="276" t="s">
        <v>1457</v>
      </c>
      <c r="R194" s="276"/>
      <c r="S194" s="276" t="s">
        <v>1458</v>
      </c>
      <c r="T194" s="276" t="s">
        <v>1459</v>
      </c>
      <c r="U194" s="276" t="s">
        <v>26</v>
      </c>
      <c r="V194" s="276" t="s">
        <v>698</v>
      </c>
      <c r="W194" s="276" t="s">
        <v>714</v>
      </c>
      <c r="X194" s="276">
        <f t="shared" si="5"/>
        <v>10</v>
      </c>
      <c r="Y194" s="269"/>
      <c r="Z194" s="269"/>
    </row>
    <row r="195" spans="1:26" ht="76.5" customHeight="1" x14ac:dyDescent="0.2">
      <c r="A195" s="276" t="s">
        <v>367</v>
      </c>
      <c r="B195" s="276" t="s">
        <v>1467</v>
      </c>
      <c r="C195" s="276">
        <v>0</v>
      </c>
      <c r="D195" s="276">
        <v>0</v>
      </c>
      <c r="E195" s="276">
        <v>0</v>
      </c>
      <c r="F195" s="276">
        <v>0</v>
      </c>
      <c r="G195" s="276">
        <v>0</v>
      </c>
      <c r="H195" s="276">
        <v>1</v>
      </c>
      <c r="I195" s="276">
        <v>0</v>
      </c>
      <c r="J195" s="276">
        <v>1</v>
      </c>
      <c r="K195" s="276"/>
      <c r="L195" s="276" t="s">
        <v>1455</v>
      </c>
      <c r="M195" s="276" t="s">
        <v>698</v>
      </c>
      <c r="N195" s="276" t="s">
        <v>1456</v>
      </c>
      <c r="O195" s="276" t="s">
        <v>1457</v>
      </c>
      <c r="P195" s="276" t="s">
        <v>1457</v>
      </c>
      <c r="Q195" s="276" t="s">
        <v>1457</v>
      </c>
      <c r="R195" s="276"/>
      <c r="S195" s="276" t="s">
        <v>1458</v>
      </c>
      <c r="T195" s="276" t="s">
        <v>1459</v>
      </c>
      <c r="U195" s="276" t="s">
        <v>26</v>
      </c>
      <c r="V195" s="276" t="s">
        <v>698</v>
      </c>
      <c r="W195" s="276" t="s">
        <v>714</v>
      </c>
      <c r="X195" s="276">
        <f t="shared" si="5"/>
        <v>10</v>
      </c>
      <c r="Y195" s="269"/>
      <c r="Z195" s="269"/>
    </row>
    <row r="196" spans="1:26" ht="76.5" customHeight="1" x14ac:dyDescent="0.2">
      <c r="A196" s="276" t="s">
        <v>368</v>
      </c>
      <c r="B196" s="276" t="s">
        <v>1468</v>
      </c>
      <c r="C196" s="276">
        <v>0</v>
      </c>
      <c r="D196" s="276">
        <v>0</v>
      </c>
      <c r="E196" s="276">
        <v>0</v>
      </c>
      <c r="F196" s="276">
        <v>0</v>
      </c>
      <c r="G196" s="276">
        <v>0</v>
      </c>
      <c r="H196" s="276">
        <v>1</v>
      </c>
      <c r="I196" s="276">
        <v>0</v>
      </c>
      <c r="J196" s="276">
        <v>1</v>
      </c>
      <c r="K196" s="276"/>
      <c r="L196" s="276" t="s">
        <v>1455</v>
      </c>
      <c r="M196" s="276" t="s">
        <v>698</v>
      </c>
      <c r="N196" s="276" t="s">
        <v>1456</v>
      </c>
      <c r="O196" s="276" t="s">
        <v>1457</v>
      </c>
      <c r="P196" s="276" t="s">
        <v>1457</v>
      </c>
      <c r="Q196" s="276" t="s">
        <v>1457</v>
      </c>
      <c r="R196" s="276"/>
      <c r="S196" s="276" t="s">
        <v>1458</v>
      </c>
      <c r="T196" s="276" t="s">
        <v>1459</v>
      </c>
      <c r="U196" s="276" t="s">
        <v>26</v>
      </c>
      <c r="V196" s="276" t="s">
        <v>698</v>
      </c>
      <c r="W196" s="276" t="s">
        <v>714</v>
      </c>
      <c r="X196" s="276">
        <f t="shared" si="5"/>
        <v>10</v>
      </c>
      <c r="Y196" s="269"/>
      <c r="Z196" s="269"/>
    </row>
    <row r="197" spans="1:26" ht="76.5" customHeight="1" x14ac:dyDescent="0.2">
      <c r="A197" s="276" t="s">
        <v>369</v>
      </c>
      <c r="B197" s="276" t="s">
        <v>1469</v>
      </c>
      <c r="C197" s="276">
        <v>0</v>
      </c>
      <c r="D197" s="276">
        <v>0</v>
      </c>
      <c r="E197" s="276">
        <v>0</v>
      </c>
      <c r="F197" s="276">
        <v>0</v>
      </c>
      <c r="G197" s="276">
        <v>0</v>
      </c>
      <c r="H197" s="276">
        <v>1</v>
      </c>
      <c r="I197" s="276">
        <v>0</v>
      </c>
      <c r="J197" s="276">
        <v>1</v>
      </c>
      <c r="K197" s="276"/>
      <c r="L197" s="276" t="s">
        <v>1455</v>
      </c>
      <c r="M197" s="276" t="s">
        <v>698</v>
      </c>
      <c r="N197" s="276" t="s">
        <v>1456</v>
      </c>
      <c r="O197" s="276" t="s">
        <v>1457</v>
      </c>
      <c r="P197" s="276" t="s">
        <v>1457</v>
      </c>
      <c r="Q197" s="276" t="s">
        <v>1457</v>
      </c>
      <c r="R197" s="276"/>
      <c r="S197" s="276" t="s">
        <v>1458</v>
      </c>
      <c r="T197" s="276" t="s">
        <v>1459</v>
      </c>
      <c r="U197" s="276" t="s">
        <v>26</v>
      </c>
      <c r="V197" s="276" t="s">
        <v>698</v>
      </c>
      <c r="W197" s="276" t="s">
        <v>714</v>
      </c>
      <c r="X197" s="276">
        <f t="shared" si="5"/>
        <v>10</v>
      </c>
      <c r="Y197" s="269"/>
      <c r="Z197" s="269"/>
    </row>
    <row r="198" spans="1:26" ht="76.5" customHeight="1" x14ac:dyDescent="0.2">
      <c r="A198" s="276" t="s">
        <v>370</v>
      </c>
      <c r="B198" s="276" t="s">
        <v>1470</v>
      </c>
      <c r="C198" s="276">
        <v>0</v>
      </c>
      <c r="D198" s="276">
        <v>0</v>
      </c>
      <c r="E198" s="276">
        <v>0</v>
      </c>
      <c r="F198" s="276">
        <v>0</v>
      </c>
      <c r="G198" s="276">
        <v>0</v>
      </c>
      <c r="H198" s="276">
        <v>1</v>
      </c>
      <c r="I198" s="276">
        <v>0</v>
      </c>
      <c r="J198" s="276">
        <v>1</v>
      </c>
      <c r="K198" s="276"/>
      <c r="L198" s="276" t="s">
        <v>1455</v>
      </c>
      <c r="M198" s="276" t="s">
        <v>698</v>
      </c>
      <c r="N198" s="276" t="s">
        <v>1456</v>
      </c>
      <c r="O198" s="276" t="s">
        <v>1457</v>
      </c>
      <c r="P198" s="276" t="s">
        <v>1457</v>
      </c>
      <c r="Q198" s="276" t="s">
        <v>1457</v>
      </c>
      <c r="R198" s="276"/>
      <c r="S198" s="276" t="s">
        <v>1458</v>
      </c>
      <c r="T198" s="276" t="s">
        <v>1459</v>
      </c>
      <c r="U198" s="276" t="s">
        <v>26</v>
      </c>
      <c r="V198" s="276" t="s">
        <v>698</v>
      </c>
      <c r="W198" s="276" t="s">
        <v>714</v>
      </c>
      <c r="X198" s="276">
        <f t="shared" si="5"/>
        <v>10</v>
      </c>
      <c r="Y198" s="269"/>
      <c r="Z198" s="269"/>
    </row>
    <row r="199" spans="1:26" ht="76.5" customHeight="1" x14ac:dyDescent="0.2">
      <c r="A199" s="276" t="s">
        <v>371</v>
      </c>
      <c r="B199" s="276" t="s">
        <v>1471</v>
      </c>
      <c r="C199" s="276">
        <v>0</v>
      </c>
      <c r="D199" s="276">
        <v>0</v>
      </c>
      <c r="E199" s="276">
        <v>0</v>
      </c>
      <c r="F199" s="276">
        <v>0</v>
      </c>
      <c r="G199" s="276">
        <v>0</v>
      </c>
      <c r="H199" s="276">
        <v>1</v>
      </c>
      <c r="I199" s="276">
        <v>0</v>
      </c>
      <c r="J199" s="276">
        <v>1</v>
      </c>
      <c r="K199" s="276"/>
      <c r="L199" s="276" t="s">
        <v>1455</v>
      </c>
      <c r="M199" s="276" t="s">
        <v>698</v>
      </c>
      <c r="N199" s="276" t="s">
        <v>1456</v>
      </c>
      <c r="O199" s="276" t="s">
        <v>1457</v>
      </c>
      <c r="P199" s="276" t="s">
        <v>1457</v>
      </c>
      <c r="Q199" s="276" t="s">
        <v>1457</v>
      </c>
      <c r="R199" s="276"/>
      <c r="S199" s="276" t="s">
        <v>1458</v>
      </c>
      <c r="T199" s="276" t="s">
        <v>1459</v>
      </c>
      <c r="U199" s="276" t="s">
        <v>26</v>
      </c>
      <c r="V199" s="276" t="s">
        <v>698</v>
      </c>
      <c r="W199" s="276" t="s">
        <v>714</v>
      </c>
      <c r="X199" s="276">
        <f t="shared" si="5"/>
        <v>10</v>
      </c>
      <c r="Y199" s="269"/>
      <c r="Z199" s="269"/>
    </row>
    <row r="200" spans="1:26" ht="76.5" customHeight="1" x14ac:dyDescent="0.2">
      <c r="A200" s="276" t="s">
        <v>372</v>
      </c>
      <c r="B200" s="276" t="s">
        <v>1472</v>
      </c>
      <c r="C200" s="276">
        <v>0</v>
      </c>
      <c r="D200" s="276">
        <v>0</v>
      </c>
      <c r="E200" s="276">
        <v>0</v>
      </c>
      <c r="F200" s="276">
        <v>0</v>
      </c>
      <c r="G200" s="276">
        <v>0</v>
      </c>
      <c r="H200" s="276">
        <v>1</v>
      </c>
      <c r="I200" s="276">
        <v>0</v>
      </c>
      <c r="J200" s="276">
        <v>1</v>
      </c>
      <c r="K200" s="276"/>
      <c r="L200" s="276" t="s">
        <v>1455</v>
      </c>
      <c r="M200" s="276" t="s">
        <v>698</v>
      </c>
      <c r="N200" s="276" t="s">
        <v>1456</v>
      </c>
      <c r="O200" s="276" t="s">
        <v>1457</v>
      </c>
      <c r="P200" s="276" t="s">
        <v>1457</v>
      </c>
      <c r="Q200" s="276" t="s">
        <v>1457</v>
      </c>
      <c r="R200" s="276"/>
      <c r="S200" s="276" t="s">
        <v>1458</v>
      </c>
      <c r="T200" s="276" t="s">
        <v>1459</v>
      </c>
      <c r="U200" s="276" t="s">
        <v>40</v>
      </c>
      <c r="V200" s="276" t="s">
        <v>698</v>
      </c>
      <c r="W200" s="276" t="s">
        <v>714</v>
      </c>
      <c r="X200" s="276">
        <f t="shared" si="5"/>
        <v>10</v>
      </c>
      <c r="Y200" s="269"/>
      <c r="Z200" s="269"/>
    </row>
    <row r="201" spans="1:26" ht="76.5" customHeight="1" x14ac:dyDescent="0.2">
      <c r="A201" s="276" t="s">
        <v>373</v>
      </c>
      <c r="B201" s="276" t="s">
        <v>1473</v>
      </c>
      <c r="C201" s="276">
        <v>0</v>
      </c>
      <c r="D201" s="276">
        <v>0</v>
      </c>
      <c r="E201" s="276">
        <v>0</v>
      </c>
      <c r="F201" s="276">
        <v>0</v>
      </c>
      <c r="G201" s="276">
        <v>0</v>
      </c>
      <c r="H201" s="276">
        <v>1</v>
      </c>
      <c r="I201" s="276">
        <v>0</v>
      </c>
      <c r="J201" s="276">
        <v>1</v>
      </c>
      <c r="K201" s="276"/>
      <c r="L201" s="276" t="s">
        <v>1455</v>
      </c>
      <c r="M201" s="276" t="s">
        <v>698</v>
      </c>
      <c r="N201" s="276" t="s">
        <v>1456</v>
      </c>
      <c r="O201" s="276" t="s">
        <v>1457</v>
      </c>
      <c r="P201" s="276" t="s">
        <v>1457</v>
      </c>
      <c r="Q201" s="276" t="s">
        <v>1457</v>
      </c>
      <c r="R201" s="276"/>
      <c r="S201" s="276" t="s">
        <v>1458</v>
      </c>
      <c r="T201" s="276" t="s">
        <v>1459</v>
      </c>
      <c r="U201" s="276" t="s">
        <v>26</v>
      </c>
      <c r="V201" s="276" t="s">
        <v>698</v>
      </c>
      <c r="W201" s="276" t="s">
        <v>714</v>
      </c>
      <c r="X201" s="276">
        <f t="shared" si="5"/>
        <v>10</v>
      </c>
      <c r="Y201" s="269"/>
      <c r="Z201" s="269"/>
    </row>
    <row r="202" spans="1:26" ht="76.5" customHeight="1" x14ac:dyDescent="0.2">
      <c r="A202" s="276" t="s">
        <v>374</v>
      </c>
      <c r="B202" s="276" t="s">
        <v>1474</v>
      </c>
      <c r="C202" s="276">
        <v>0</v>
      </c>
      <c r="D202" s="276">
        <v>0</v>
      </c>
      <c r="E202" s="276">
        <v>0</v>
      </c>
      <c r="F202" s="276">
        <v>0</v>
      </c>
      <c r="G202" s="276">
        <v>0</v>
      </c>
      <c r="H202" s="276">
        <v>1</v>
      </c>
      <c r="I202" s="276">
        <v>0</v>
      </c>
      <c r="J202" s="276">
        <v>1</v>
      </c>
      <c r="K202" s="276"/>
      <c r="L202" s="276" t="s">
        <v>1455</v>
      </c>
      <c r="M202" s="276" t="s">
        <v>698</v>
      </c>
      <c r="N202" s="276" t="s">
        <v>1456</v>
      </c>
      <c r="O202" s="276" t="s">
        <v>1457</v>
      </c>
      <c r="P202" s="276" t="s">
        <v>1457</v>
      </c>
      <c r="Q202" s="276" t="s">
        <v>1457</v>
      </c>
      <c r="R202" s="276"/>
      <c r="S202" s="276" t="s">
        <v>1458</v>
      </c>
      <c r="T202" s="276" t="s">
        <v>1459</v>
      </c>
      <c r="U202" s="276" t="s">
        <v>26</v>
      </c>
      <c r="V202" s="276" t="s">
        <v>698</v>
      </c>
      <c r="W202" s="276" t="s">
        <v>714</v>
      </c>
      <c r="X202" s="276">
        <f t="shared" si="5"/>
        <v>10</v>
      </c>
      <c r="Y202" s="269"/>
      <c r="Z202" s="269"/>
    </row>
    <row r="203" spans="1:26" ht="76.5" customHeight="1" x14ac:dyDescent="0.2">
      <c r="A203" s="276" t="s">
        <v>375</v>
      </c>
      <c r="B203" s="276" t="s">
        <v>1475</v>
      </c>
      <c r="C203" s="276">
        <v>0</v>
      </c>
      <c r="D203" s="276">
        <v>0</v>
      </c>
      <c r="E203" s="276">
        <v>0</v>
      </c>
      <c r="F203" s="276">
        <v>0</v>
      </c>
      <c r="G203" s="276">
        <v>0</v>
      </c>
      <c r="H203" s="276">
        <v>1</v>
      </c>
      <c r="I203" s="276">
        <v>0</v>
      </c>
      <c r="J203" s="276">
        <v>1</v>
      </c>
      <c r="K203" s="276"/>
      <c r="L203" s="276" t="s">
        <v>1455</v>
      </c>
      <c r="M203" s="276" t="s">
        <v>698</v>
      </c>
      <c r="N203" s="276" t="s">
        <v>1456</v>
      </c>
      <c r="O203" s="276" t="s">
        <v>1457</v>
      </c>
      <c r="P203" s="276" t="s">
        <v>1457</v>
      </c>
      <c r="Q203" s="276" t="s">
        <v>1457</v>
      </c>
      <c r="R203" s="276"/>
      <c r="S203" s="276" t="s">
        <v>1458</v>
      </c>
      <c r="T203" s="276" t="s">
        <v>1459</v>
      </c>
      <c r="U203" s="276" t="s">
        <v>26</v>
      </c>
      <c r="V203" s="276" t="s">
        <v>698</v>
      </c>
      <c r="W203" s="276" t="s">
        <v>714</v>
      </c>
      <c r="X203" s="276">
        <f t="shared" si="5"/>
        <v>10</v>
      </c>
      <c r="Y203" s="269"/>
      <c r="Z203" s="269"/>
    </row>
    <row r="204" spans="1:26" ht="76.5" customHeight="1" x14ac:dyDescent="0.2">
      <c r="A204" s="276" t="s">
        <v>376</v>
      </c>
      <c r="B204" s="276" t="s">
        <v>1476</v>
      </c>
      <c r="C204" s="276">
        <v>0</v>
      </c>
      <c r="D204" s="276">
        <v>0</v>
      </c>
      <c r="E204" s="276">
        <v>0</v>
      </c>
      <c r="F204" s="276">
        <v>0</v>
      </c>
      <c r="G204" s="276">
        <v>0</v>
      </c>
      <c r="H204" s="276">
        <v>1</v>
      </c>
      <c r="I204" s="276">
        <v>0</v>
      </c>
      <c r="J204" s="276">
        <v>1</v>
      </c>
      <c r="K204" s="276"/>
      <c r="L204" s="276" t="s">
        <v>1455</v>
      </c>
      <c r="M204" s="276" t="s">
        <v>698</v>
      </c>
      <c r="N204" s="276" t="s">
        <v>1456</v>
      </c>
      <c r="O204" s="276" t="s">
        <v>1457</v>
      </c>
      <c r="P204" s="276" t="s">
        <v>1457</v>
      </c>
      <c r="Q204" s="276" t="s">
        <v>1457</v>
      </c>
      <c r="R204" s="276"/>
      <c r="S204" s="276" t="s">
        <v>1458</v>
      </c>
      <c r="T204" s="276" t="s">
        <v>1459</v>
      </c>
      <c r="U204" s="276" t="s">
        <v>40</v>
      </c>
      <c r="V204" s="276" t="s">
        <v>698</v>
      </c>
      <c r="W204" s="276" t="s">
        <v>714</v>
      </c>
      <c r="X204" s="276">
        <f t="shared" si="5"/>
        <v>10</v>
      </c>
      <c r="Y204" s="269"/>
      <c r="Z204" s="269"/>
    </row>
    <row r="205" spans="1:26" ht="76.5" customHeight="1" x14ac:dyDescent="0.2">
      <c r="A205" s="276" t="s">
        <v>377</v>
      </c>
      <c r="B205" s="276" t="s">
        <v>1477</v>
      </c>
      <c r="C205" s="276">
        <v>0</v>
      </c>
      <c r="D205" s="276">
        <v>0</v>
      </c>
      <c r="E205" s="276">
        <v>0</v>
      </c>
      <c r="F205" s="276">
        <v>0</v>
      </c>
      <c r="G205" s="276">
        <v>0</v>
      </c>
      <c r="H205" s="276">
        <v>1</v>
      </c>
      <c r="I205" s="276">
        <v>0</v>
      </c>
      <c r="J205" s="276">
        <v>1</v>
      </c>
      <c r="K205" s="276"/>
      <c r="L205" s="276" t="s">
        <v>1455</v>
      </c>
      <c r="M205" s="276" t="s">
        <v>698</v>
      </c>
      <c r="N205" s="276" t="s">
        <v>1456</v>
      </c>
      <c r="O205" s="276" t="s">
        <v>1457</v>
      </c>
      <c r="P205" s="276" t="s">
        <v>1457</v>
      </c>
      <c r="Q205" s="276" t="s">
        <v>1457</v>
      </c>
      <c r="R205" s="276"/>
      <c r="S205" s="276" t="s">
        <v>1458</v>
      </c>
      <c r="T205" s="276" t="s">
        <v>1459</v>
      </c>
      <c r="U205" s="276" t="s">
        <v>26</v>
      </c>
      <c r="V205" s="276" t="s">
        <v>698</v>
      </c>
      <c r="W205" s="276" t="s">
        <v>714</v>
      </c>
      <c r="X205" s="276">
        <f t="shared" si="5"/>
        <v>10</v>
      </c>
      <c r="Y205" s="269"/>
      <c r="Z205" s="269"/>
    </row>
    <row r="206" spans="1:26" ht="76.5" customHeight="1" x14ac:dyDescent="0.2">
      <c r="A206" s="276" t="s">
        <v>378</v>
      </c>
      <c r="B206" s="276" t="s">
        <v>1478</v>
      </c>
      <c r="C206" s="276">
        <v>0</v>
      </c>
      <c r="D206" s="276">
        <v>0</v>
      </c>
      <c r="E206" s="276">
        <v>0</v>
      </c>
      <c r="F206" s="276">
        <v>0</v>
      </c>
      <c r="G206" s="276">
        <v>0</v>
      </c>
      <c r="H206" s="276">
        <v>1</v>
      </c>
      <c r="I206" s="276">
        <v>0</v>
      </c>
      <c r="J206" s="276">
        <v>1</v>
      </c>
      <c r="K206" s="276"/>
      <c r="L206" s="276" t="s">
        <v>1455</v>
      </c>
      <c r="M206" s="276" t="s">
        <v>698</v>
      </c>
      <c r="N206" s="276" t="s">
        <v>1456</v>
      </c>
      <c r="O206" s="276" t="s">
        <v>1457</v>
      </c>
      <c r="P206" s="276" t="s">
        <v>1457</v>
      </c>
      <c r="Q206" s="276" t="s">
        <v>1457</v>
      </c>
      <c r="R206" s="276"/>
      <c r="S206" s="276" t="s">
        <v>1458</v>
      </c>
      <c r="T206" s="276" t="s">
        <v>1459</v>
      </c>
      <c r="U206" s="276" t="s">
        <v>26</v>
      </c>
      <c r="V206" s="276" t="s">
        <v>698</v>
      </c>
      <c r="W206" s="276" t="s">
        <v>714</v>
      </c>
      <c r="X206" s="276">
        <f t="shared" si="5"/>
        <v>10</v>
      </c>
      <c r="Y206" s="269"/>
      <c r="Z206" s="269"/>
    </row>
    <row r="207" spans="1:26" ht="76.5" customHeight="1" x14ac:dyDescent="0.2">
      <c r="A207" s="276" t="s">
        <v>379</v>
      </c>
      <c r="B207" s="276" t="s">
        <v>1479</v>
      </c>
      <c r="C207" s="276">
        <v>0</v>
      </c>
      <c r="D207" s="276">
        <v>0</v>
      </c>
      <c r="E207" s="276">
        <v>0</v>
      </c>
      <c r="F207" s="276">
        <v>0</v>
      </c>
      <c r="G207" s="276">
        <v>0</v>
      </c>
      <c r="H207" s="276">
        <v>1</v>
      </c>
      <c r="I207" s="276">
        <v>0</v>
      </c>
      <c r="J207" s="276">
        <v>1</v>
      </c>
      <c r="K207" s="276"/>
      <c r="L207" s="276" t="s">
        <v>1455</v>
      </c>
      <c r="M207" s="276" t="s">
        <v>698</v>
      </c>
      <c r="N207" s="276" t="s">
        <v>1456</v>
      </c>
      <c r="O207" s="276" t="s">
        <v>1457</v>
      </c>
      <c r="P207" s="276" t="s">
        <v>1457</v>
      </c>
      <c r="Q207" s="276" t="s">
        <v>1457</v>
      </c>
      <c r="R207" s="276"/>
      <c r="S207" s="276" t="s">
        <v>1458</v>
      </c>
      <c r="T207" s="276" t="s">
        <v>1459</v>
      </c>
      <c r="U207" s="276" t="s">
        <v>26</v>
      </c>
      <c r="V207" s="276" t="s">
        <v>698</v>
      </c>
      <c r="W207" s="276" t="s">
        <v>714</v>
      </c>
      <c r="X207" s="276">
        <f t="shared" si="5"/>
        <v>10</v>
      </c>
      <c r="Y207" s="269"/>
      <c r="Z207" s="269"/>
    </row>
    <row r="208" spans="1:26" ht="76.5" customHeight="1" x14ac:dyDescent="0.2">
      <c r="A208" s="276" t="s">
        <v>380</v>
      </c>
      <c r="B208" s="276" t="s">
        <v>1480</v>
      </c>
      <c r="C208" s="276">
        <v>0</v>
      </c>
      <c r="D208" s="276">
        <v>0</v>
      </c>
      <c r="E208" s="276">
        <v>0</v>
      </c>
      <c r="F208" s="276">
        <v>0</v>
      </c>
      <c r="G208" s="276">
        <v>0</v>
      </c>
      <c r="H208" s="276">
        <v>1</v>
      </c>
      <c r="I208" s="276">
        <v>0</v>
      </c>
      <c r="J208" s="276">
        <v>1</v>
      </c>
      <c r="K208" s="276"/>
      <c r="L208" s="276" t="s">
        <v>1455</v>
      </c>
      <c r="M208" s="276" t="s">
        <v>698</v>
      </c>
      <c r="N208" s="276" t="s">
        <v>1456</v>
      </c>
      <c r="O208" s="276" t="s">
        <v>1457</v>
      </c>
      <c r="P208" s="276" t="s">
        <v>1457</v>
      </c>
      <c r="Q208" s="276" t="s">
        <v>1457</v>
      </c>
      <c r="R208" s="276"/>
      <c r="S208" s="276" t="s">
        <v>1458</v>
      </c>
      <c r="T208" s="276" t="s">
        <v>1459</v>
      </c>
      <c r="U208" s="276" t="s">
        <v>26</v>
      </c>
      <c r="V208" s="276" t="s">
        <v>698</v>
      </c>
      <c r="W208" s="276" t="s">
        <v>714</v>
      </c>
      <c r="X208" s="276">
        <f t="shared" si="5"/>
        <v>10</v>
      </c>
      <c r="Y208" s="269"/>
      <c r="Z208" s="269"/>
    </row>
    <row r="209" spans="1:26" ht="76.5" customHeight="1" x14ac:dyDescent="0.2">
      <c r="A209" s="276" t="s">
        <v>381</v>
      </c>
      <c r="B209" s="276" t="s">
        <v>1481</v>
      </c>
      <c r="C209" s="276">
        <v>0</v>
      </c>
      <c r="D209" s="276">
        <v>0</v>
      </c>
      <c r="E209" s="276">
        <v>0</v>
      </c>
      <c r="F209" s="276">
        <v>0</v>
      </c>
      <c r="G209" s="276">
        <v>0</v>
      </c>
      <c r="H209" s="276">
        <v>1</v>
      </c>
      <c r="I209" s="276">
        <v>0</v>
      </c>
      <c r="J209" s="276">
        <v>1</v>
      </c>
      <c r="K209" s="276"/>
      <c r="L209" s="276" t="s">
        <v>1455</v>
      </c>
      <c r="M209" s="276" t="s">
        <v>698</v>
      </c>
      <c r="N209" s="276" t="s">
        <v>1456</v>
      </c>
      <c r="O209" s="276" t="s">
        <v>1457</v>
      </c>
      <c r="P209" s="276" t="s">
        <v>1482</v>
      </c>
      <c r="Q209" s="276" t="s">
        <v>1482</v>
      </c>
      <c r="R209" s="276"/>
      <c r="S209" s="276" t="s">
        <v>1458</v>
      </c>
      <c r="T209" s="276" t="s">
        <v>1459</v>
      </c>
      <c r="U209" s="276" t="s">
        <v>26</v>
      </c>
      <c r="V209" s="276" t="s">
        <v>698</v>
      </c>
      <c r="W209" s="276" t="s">
        <v>714</v>
      </c>
      <c r="X209" s="276">
        <f t="shared" si="5"/>
        <v>10</v>
      </c>
      <c r="Y209" s="269"/>
      <c r="Z209" s="269"/>
    </row>
    <row r="210" spans="1:26" ht="76.5" customHeight="1" x14ac:dyDescent="0.2">
      <c r="A210" s="276" t="s">
        <v>382</v>
      </c>
      <c r="B210" s="276" t="s">
        <v>1483</v>
      </c>
      <c r="C210" s="276">
        <v>0</v>
      </c>
      <c r="D210" s="276">
        <v>0</v>
      </c>
      <c r="E210" s="276">
        <v>0</v>
      </c>
      <c r="F210" s="276">
        <v>0</v>
      </c>
      <c r="G210" s="276">
        <v>0</v>
      </c>
      <c r="H210" s="276">
        <v>1</v>
      </c>
      <c r="I210" s="276">
        <v>0</v>
      </c>
      <c r="J210" s="276">
        <v>1</v>
      </c>
      <c r="K210" s="276"/>
      <c r="L210" s="276" t="s">
        <v>1455</v>
      </c>
      <c r="M210" s="276" t="s">
        <v>698</v>
      </c>
      <c r="N210" s="276" t="s">
        <v>1456</v>
      </c>
      <c r="O210" s="276" t="s">
        <v>1457</v>
      </c>
      <c r="P210" s="276" t="s">
        <v>1457</v>
      </c>
      <c r="Q210" s="276" t="s">
        <v>1457</v>
      </c>
      <c r="R210" s="276"/>
      <c r="S210" s="276" t="s">
        <v>1458</v>
      </c>
      <c r="T210" s="276" t="s">
        <v>1459</v>
      </c>
      <c r="U210" s="276" t="s">
        <v>26</v>
      </c>
      <c r="V210" s="276" t="s">
        <v>698</v>
      </c>
      <c r="W210" s="276" t="s">
        <v>714</v>
      </c>
      <c r="X210" s="276">
        <f t="shared" si="5"/>
        <v>10</v>
      </c>
      <c r="Y210" s="269"/>
      <c r="Z210" s="269"/>
    </row>
    <row r="211" spans="1:26" ht="76.5" customHeight="1" x14ac:dyDescent="0.2">
      <c r="A211" s="276" t="s">
        <v>383</v>
      </c>
      <c r="B211" s="276" t="s">
        <v>1484</v>
      </c>
      <c r="C211" s="276">
        <v>0</v>
      </c>
      <c r="D211" s="276">
        <v>0</v>
      </c>
      <c r="E211" s="276">
        <v>0</v>
      </c>
      <c r="F211" s="276">
        <v>0</v>
      </c>
      <c r="G211" s="276">
        <v>0</v>
      </c>
      <c r="H211" s="276">
        <v>1</v>
      </c>
      <c r="I211" s="276">
        <v>0</v>
      </c>
      <c r="J211" s="276">
        <v>1</v>
      </c>
      <c r="K211" s="276"/>
      <c r="L211" s="276" t="s">
        <v>1455</v>
      </c>
      <c r="M211" s="276" t="s">
        <v>698</v>
      </c>
      <c r="N211" s="276" t="s">
        <v>1456</v>
      </c>
      <c r="O211" s="276" t="s">
        <v>1457</v>
      </c>
      <c r="P211" s="276" t="s">
        <v>1457</v>
      </c>
      <c r="Q211" s="276" t="s">
        <v>1457</v>
      </c>
      <c r="R211" s="276"/>
      <c r="S211" s="276" t="s">
        <v>1458</v>
      </c>
      <c r="T211" s="276" t="s">
        <v>1459</v>
      </c>
      <c r="U211" s="276" t="s">
        <v>26</v>
      </c>
      <c r="V211" s="276" t="s">
        <v>698</v>
      </c>
      <c r="W211" s="276" t="s">
        <v>714</v>
      </c>
      <c r="X211" s="276">
        <f t="shared" si="5"/>
        <v>10</v>
      </c>
      <c r="Y211" s="269"/>
      <c r="Z211" s="269"/>
    </row>
    <row r="212" spans="1:26" ht="76.5" customHeight="1" x14ac:dyDescent="0.2">
      <c r="A212" s="276" t="s">
        <v>384</v>
      </c>
      <c r="B212" s="276" t="s">
        <v>1485</v>
      </c>
      <c r="C212" s="276">
        <v>0</v>
      </c>
      <c r="D212" s="276">
        <v>0</v>
      </c>
      <c r="E212" s="276">
        <v>0</v>
      </c>
      <c r="F212" s="276">
        <v>0</v>
      </c>
      <c r="G212" s="276">
        <v>0</v>
      </c>
      <c r="H212" s="276">
        <v>1</v>
      </c>
      <c r="I212" s="276">
        <v>0</v>
      </c>
      <c r="J212" s="276">
        <v>1</v>
      </c>
      <c r="K212" s="276"/>
      <c r="L212" s="276" t="s">
        <v>1455</v>
      </c>
      <c r="M212" s="276" t="s">
        <v>698</v>
      </c>
      <c r="N212" s="276" t="s">
        <v>1456</v>
      </c>
      <c r="O212" s="276" t="s">
        <v>1457</v>
      </c>
      <c r="P212" s="276" t="s">
        <v>1457</v>
      </c>
      <c r="Q212" s="276" t="s">
        <v>1457</v>
      </c>
      <c r="R212" s="276"/>
      <c r="S212" s="276" t="s">
        <v>1458</v>
      </c>
      <c r="T212" s="276" t="s">
        <v>1459</v>
      </c>
      <c r="U212" s="276" t="s">
        <v>26</v>
      </c>
      <c r="V212" s="276" t="s">
        <v>698</v>
      </c>
      <c r="W212" s="276" t="s">
        <v>714</v>
      </c>
      <c r="X212" s="276">
        <f t="shared" si="5"/>
        <v>10</v>
      </c>
      <c r="Y212" s="269"/>
      <c r="Z212" s="269"/>
    </row>
    <row r="213" spans="1:26" ht="76.5" customHeight="1" x14ac:dyDescent="0.2">
      <c r="A213" s="276" t="s">
        <v>385</v>
      </c>
      <c r="B213" s="276" t="s">
        <v>1486</v>
      </c>
      <c r="C213" s="276">
        <v>0</v>
      </c>
      <c r="D213" s="276">
        <v>0</v>
      </c>
      <c r="E213" s="276">
        <v>0</v>
      </c>
      <c r="F213" s="276">
        <v>0</v>
      </c>
      <c r="G213" s="276">
        <v>0</v>
      </c>
      <c r="H213" s="276">
        <v>1</v>
      </c>
      <c r="I213" s="276">
        <v>0</v>
      </c>
      <c r="J213" s="276">
        <v>1</v>
      </c>
      <c r="K213" s="276"/>
      <c r="L213" s="276" t="s">
        <v>1455</v>
      </c>
      <c r="M213" s="276" t="s">
        <v>698</v>
      </c>
      <c r="N213" s="276" t="s">
        <v>1456</v>
      </c>
      <c r="O213" s="276" t="s">
        <v>1457</v>
      </c>
      <c r="P213" s="276" t="s">
        <v>1457</v>
      </c>
      <c r="Q213" s="276" t="s">
        <v>1457</v>
      </c>
      <c r="R213" s="276"/>
      <c r="S213" s="276" t="s">
        <v>1458</v>
      </c>
      <c r="T213" s="276" t="s">
        <v>1459</v>
      </c>
      <c r="U213" s="276" t="s">
        <v>26</v>
      </c>
      <c r="V213" s="276" t="s">
        <v>698</v>
      </c>
      <c r="W213" s="276" t="s">
        <v>714</v>
      </c>
      <c r="X213" s="276">
        <f t="shared" si="5"/>
        <v>10</v>
      </c>
      <c r="Y213" s="269"/>
      <c r="Z213" s="269"/>
    </row>
    <row r="214" spans="1:26" ht="76.5" customHeight="1" x14ac:dyDescent="0.2">
      <c r="A214" s="276" t="s">
        <v>386</v>
      </c>
      <c r="B214" s="276" t="s">
        <v>1487</v>
      </c>
      <c r="C214" s="276">
        <v>0</v>
      </c>
      <c r="D214" s="276">
        <v>0</v>
      </c>
      <c r="E214" s="276">
        <v>0</v>
      </c>
      <c r="F214" s="276">
        <v>0</v>
      </c>
      <c r="G214" s="276">
        <v>0</v>
      </c>
      <c r="H214" s="276">
        <v>1</v>
      </c>
      <c r="I214" s="276">
        <v>0</v>
      </c>
      <c r="J214" s="276">
        <v>1</v>
      </c>
      <c r="K214" s="276"/>
      <c r="L214" s="276" t="s">
        <v>1455</v>
      </c>
      <c r="M214" s="276" t="s">
        <v>698</v>
      </c>
      <c r="N214" s="276" t="s">
        <v>1456</v>
      </c>
      <c r="O214" s="276" t="s">
        <v>1457</v>
      </c>
      <c r="P214" s="276" t="s">
        <v>1457</v>
      </c>
      <c r="Q214" s="276" t="s">
        <v>1457</v>
      </c>
      <c r="R214" s="276"/>
      <c r="S214" s="276" t="s">
        <v>1458</v>
      </c>
      <c r="T214" s="276" t="s">
        <v>1459</v>
      </c>
      <c r="U214" s="276" t="s">
        <v>26</v>
      </c>
      <c r="V214" s="276" t="s">
        <v>698</v>
      </c>
      <c r="W214" s="276" t="s">
        <v>714</v>
      </c>
      <c r="X214" s="276">
        <f t="shared" si="5"/>
        <v>10</v>
      </c>
      <c r="Y214" s="269"/>
      <c r="Z214" s="269"/>
    </row>
    <row r="215" spans="1:26" ht="76.5" customHeight="1" x14ac:dyDescent="0.2">
      <c r="A215" s="276" t="s">
        <v>387</v>
      </c>
      <c r="B215" s="276" t="s">
        <v>1488</v>
      </c>
      <c r="C215" s="276">
        <v>0</v>
      </c>
      <c r="D215" s="276">
        <v>0</v>
      </c>
      <c r="E215" s="276">
        <v>0</v>
      </c>
      <c r="F215" s="276">
        <v>0</v>
      </c>
      <c r="G215" s="276">
        <v>0</v>
      </c>
      <c r="H215" s="276">
        <v>1</v>
      </c>
      <c r="I215" s="276">
        <v>0</v>
      </c>
      <c r="J215" s="276">
        <v>1</v>
      </c>
      <c r="K215" s="276"/>
      <c r="L215" s="276" t="s">
        <v>1455</v>
      </c>
      <c r="M215" s="276" t="s">
        <v>698</v>
      </c>
      <c r="N215" s="276" t="s">
        <v>1456</v>
      </c>
      <c r="O215" s="276" t="s">
        <v>1457</v>
      </c>
      <c r="P215" s="276" t="s">
        <v>1457</v>
      </c>
      <c r="Q215" s="276" t="s">
        <v>1457</v>
      </c>
      <c r="R215" s="276"/>
      <c r="S215" s="276" t="s">
        <v>1458</v>
      </c>
      <c r="T215" s="276" t="s">
        <v>1459</v>
      </c>
      <c r="U215" s="276" t="s">
        <v>26</v>
      </c>
      <c r="V215" s="276" t="s">
        <v>698</v>
      </c>
      <c r="W215" s="276" t="s">
        <v>723</v>
      </c>
      <c r="X215" s="276">
        <f t="shared" si="5"/>
        <v>5</v>
      </c>
      <c r="Y215" s="269"/>
      <c r="Z215" s="269"/>
    </row>
    <row r="216" spans="1:26" ht="60.75" customHeight="1" x14ac:dyDescent="0.2">
      <c r="A216" s="276" t="s">
        <v>388</v>
      </c>
      <c r="B216" s="276" t="s">
        <v>1489</v>
      </c>
      <c r="C216" s="276">
        <v>0</v>
      </c>
      <c r="D216" s="276">
        <v>0</v>
      </c>
      <c r="E216" s="276">
        <v>0</v>
      </c>
      <c r="F216" s="276">
        <v>0</v>
      </c>
      <c r="G216" s="276">
        <v>0</v>
      </c>
      <c r="H216" s="276">
        <v>1</v>
      </c>
      <c r="I216" s="276">
        <v>0</v>
      </c>
      <c r="J216" s="276">
        <v>1</v>
      </c>
      <c r="K216" s="276"/>
      <c r="L216" s="276" t="s">
        <v>886</v>
      </c>
      <c r="M216" s="276" t="s">
        <v>698</v>
      </c>
      <c r="N216" s="276" t="s">
        <v>1490</v>
      </c>
      <c r="O216" s="276" t="s">
        <v>1491</v>
      </c>
      <c r="P216" s="276" t="s">
        <v>1491</v>
      </c>
      <c r="Q216" s="276" t="s">
        <v>1491</v>
      </c>
      <c r="R216" s="276"/>
      <c r="S216" s="276" t="s">
        <v>1492</v>
      </c>
      <c r="T216" s="276" t="s">
        <v>1493</v>
      </c>
      <c r="U216" s="276" t="s">
        <v>26</v>
      </c>
      <c r="V216" s="276" t="s">
        <v>698</v>
      </c>
      <c r="W216" s="276" t="s">
        <v>765</v>
      </c>
      <c r="X216" s="276">
        <f t="shared" si="5"/>
        <v>20</v>
      </c>
      <c r="Y216" s="269"/>
      <c r="Z216" s="269"/>
    </row>
    <row r="217" spans="1:26" ht="15.75" customHeight="1" x14ac:dyDescent="0.2">
      <c r="A217" s="276" t="s">
        <v>390</v>
      </c>
      <c r="B217" s="276" t="s">
        <v>1494</v>
      </c>
      <c r="C217" s="276">
        <v>0</v>
      </c>
      <c r="D217" s="276">
        <v>0</v>
      </c>
      <c r="E217" s="276">
        <v>0</v>
      </c>
      <c r="F217" s="276">
        <v>0</v>
      </c>
      <c r="G217" s="276">
        <v>0</v>
      </c>
      <c r="H217" s="276">
        <v>1</v>
      </c>
      <c r="I217" s="276">
        <v>0</v>
      </c>
      <c r="J217" s="276">
        <v>1</v>
      </c>
      <c r="K217" s="276"/>
      <c r="L217" s="276" t="s">
        <v>886</v>
      </c>
      <c r="M217" s="276" t="s">
        <v>698</v>
      </c>
      <c r="N217" s="276" t="s">
        <v>1490</v>
      </c>
      <c r="O217" s="276" t="s">
        <v>1491</v>
      </c>
      <c r="P217" s="276" t="s">
        <v>1491</v>
      </c>
      <c r="Q217" s="276" t="s">
        <v>1491</v>
      </c>
      <c r="R217" s="276"/>
      <c r="S217" s="276" t="s">
        <v>1492</v>
      </c>
      <c r="T217" s="276" t="s">
        <v>1493</v>
      </c>
      <c r="U217" s="276" t="s">
        <v>40</v>
      </c>
      <c r="V217" s="276" t="s">
        <v>698</v>
      </c>
      <c r="W217" s="276" t="s">
        <v>765</v>
      </c>
      <c r="X217" s="276">
        <f t="shared" si="5"/>
        <v>20</v>
      </c>
      <c r="Y217" s="269"/>
      <c r="Z217" s="269"/>
    </row>
    <row r="218" spans="1:26" ht="15.75" customHeight="1" x14ac:dyDescent="0.2">
      <c r="A218" s="276" t="s">
        <v>391</v>
      </c>
      <c r="B218" s="276" t="s">
        <v>1495</v>
      </c>
      <c r="C218" s="276">
        <v>0</v>
      </c>
      <c r="D218" s="276">
        <v>0</v>
      </c>
      <c r="E218" s="276">
        <v>0</v>
      </c>
      <c r="F218" s="276">
        <v>0</v>
      </c>
      <c r="G218" s="276">
        <v>0</v>
      </c>
      <c r="H218" s="276">
        <v>1</v>
      </c>
      <c r="I218" s="276">
        <v>0</v>
      </c>
      <c r="J218" s="276">
        <v>1</v>
      </c>
      <c r="K218" s="276"/>
      <c r="L218" s="276" t="s">
        <v>886</v>
      </c>
      <c r="M218" s="276" t="s">
        <v>698</v>
      </c>
      <c r="N218" s="276" t="s">
        <v>1490</v>
      </c>
      <c r="O218" s="276" t="s">
        <v>1491</v>
      </c>
      <c r="P218" s="276" t="s">
        <v>1491</v>
      </c>
      <c r="Q218" s="276" t="s">
        <v>1491</v>
      </c>
      <c r="R218" s="276"/>
      <c r="S218" s="276" t="s">
        <v>1492</v>
      </c>
      <c r="T218" s="276" t="s">
        <v>1493</v>
      </c>
      <c r="U218" s="276" t="s">
        <v>40</v>
      </c>
      <c r="V218" s="276" t="s">
        <v>698</v>
      </c>
      <c r="W218" s="276" t="s">
        <v>765</v>
      </c>
      <c r="X218" s="276">
        <f t="shared" si="5"/>
        <v>20</v>
      </c>
      <c r="Y218" s="269"/>
      <c r="Z218" s="269"/>
    </row>
    <row r="219" spans="1:26" ht="15.75" customHeight="1" x14ac:dyDescent="0.2">
      <c r="A219" s="276" t="s">
        <v>392</v>
      </c>
      <c r="B219" s="276" t="s">
        <v>1496</v>
      </c>
      <c r="C219" s="276">
        <v>0</v>
      </c>
      <c r="D219" s="276">
        <v>0</v>
      </c>
      <c r="E219" s="276">
        <v>0</v>
      </c>
      <c r="F219" s="276">
        <v>0</v>
      </c>
      <c r="G219" s="276">
        <v>0</v>
      </c>
      <c r="H219" s="276">
        <v>1</v>
      </c>
      <c r="I219" s="276">
        <v>0</v>
      </c>
      <c r="J219" s="276">
        <v>1</v>
      </c>
      <c r="K219" s="276"/>
      <c r="L219" s="276" t="s">
        <v>886</v>
      </c>
      <c r="M219" s="276" t="s">
        <v>698</v>
      </c>
      <c r="N219" s="276" t="s">
        <v>1490</v>
      </c>
      <c r="O219" s="276" t="s">
        <v>1491</v>
      </c>
      <c r="P219" s="276" t="s">
        <v>1491</v>
      </c>
      <c r="Q219" s="276" t="s">
        <v>1491</v>
      </c>
      <c r="R219" s="276"/>
      <c r="S219" s="276" t="s">
        <v>1492</v>
      </c>
      <c r="T219" s="276" t="s">
        <v>1493</v>
      </c>
      <c r="U219" s="276" t="s">
        <v>26</v>
      </c>
      <c r="V219" s="276" t="s">
        <v>698</v>
      </c>
      <c r="W219" s="276" t="s">
        <v>714</v>
      </c>
      <c r="X219" s="276">
        <f t="shared" si="5"/>
        <v>10</v>
      </c>
      <c r="Y219" s="269"/>
      <c r="Z219" s="269"/>
    </row>
    <row r="220" spans="1:26" ht="15.75" customHeight="1" x14ac:dyDescent="0.2">
      <c r="A220" s="276" t="s">
        <v>393</v>
      </c>
      <c r="B220" s="276" t="s">
        <v>1497</v>
      </c>
      <c r="C220" s="276">
        <v>0</v>
      </c>
      <c r="D220" s="276">
        <v>0</v>
      </c>
      <c r="E220" s="276">
        <v>0</v>
      </c>
      <c r="F220" s="276">
        <v>0</v>
      </c>
      <c r="G220" s="276">
        <v>0</v>
      </c>
      <c r="H220" s="276">
        <v>1</v>
      </c>
      <c r="I220" s="276">
        <v>0</v>
      </c>
      <c r="J220" s="276">
        <v>1</v>
      </c>
      <c r="K220" s="276"/>
      <c r="L220" s="276" t="s">
        <v>886</v>
      </c>
      <c r="M220" s="276" t="s">
        <v>698</v>
      </c>
      <c r="N220" s="276" t="s">
        <v>1490</v>
      </c>
      <c r="O220" s="276" t="s">
        <v>1491</v>
      </c>
      <c r="P220" s="276" t="s">
        <v>1491</v>
      </c>
      <c r="Q220" s="276" t="s">
        <v>1491</v>
      </c>
      <c r="R220" s="276"/>
      <c r="S220" s="276" t="s">
        <v>1492</v>
      </c>
      <c r="T220" s="276" t="s">
        <v>1493</v>
      </c>
      <c r="U220" s="276" t="s">
        <v>26</v>
      </c>
      <c r="V220" s="276" t="s">
        <v>698</v>
      </c>
      <c r="W220" s="276" t="s">
        <v>714</v>
      </c>
      <c r="X220" s="276">
        <f t="shared" si="5"/>
        <v>10</v>
      </c>
      <c r="Y220" s="269"/>
      <c r="Z220" s="269"/>
    </row>
    <row r="221" spans="1:26" ht="15.75" customHeight="1" x14ac:dyDescent="0.2">
      <c r="A221" s="276" t="s">
        <v>394</v>
      </c>
      <c r="B221" s="276" t="s">
        <v>1498</v>
      </c>
      <c r="C221" s="276">
        <v>0</v>
      </c>
      <c r="D221" s="276">
        <v>0</v>
      </c>
      <c r="E221" s="276">
        <v>0</v>
      </c>
      <c r="F221" s="276">
        <v>0</v>
      </c>
      <c r="G221" s="276">
        <v>0</v>
      </c>
      <c r="H221" s="276">
        <v>1</v>
      </c>
      <c r="I221" s="276">
        <v>0</v>
      </c>
      <c r="J221" s="276">
        <v>1</v>
      </c>
      <c r="K221" s="276"/>
      <c r="L221" s="276" t="s">
        <v>886</v>
      </c>
      <c r="M221" s="276" t="s">
        <v>698</v>
      </c>
      <c r="N221" s="276" t="s">
        <v>1490</v>
      </c>
      <c r="O221" s="276" t="s">
        <v>1491</v>
      </c>
      <c r="P221" s="276" t="s">
        <v>1491</v>
      </c>
      <c r="Q221" s="276" t="s">
        <v>1491</v>
      </c>
      <c r="R221" s="276"/>
      <c r="S221" s="276" t="s">
        <v>1492</v>
      </c>
      <c r="T221" s="276" t="s">
        <v>1493</v>
      </c>
      <c r="U221" s="276" t="s">
        <v>26</v>
      </c>
      <c r="V221" s="276" t="s">
        <v>698</v>
      </c>
      <c r="W221" s="276" t="s">
        <v>714</v>
      </c>
      <c r="X221" s="276">
        <f t="shared" si="5"/>
        <v>10</v>
      </c>
      <c r="Y221" s="269"/>
      <c r="Z221" s="269"/>
    </row>
    <row r="222" spans="1:26" ht="15.75" customHeight="1" x14ac:dyDescent="0.2">
      <c r="A222" s="276" t="s">
        <v>395</v>
      </c>
      <c r="B222" s="276" t="s">
        <v>1499</v>
      </c>
      <c r="C222" s="276">
        <v>0</v>
      </c>
      <c r="D222" s="276">
        <v>0</v>
      </c>
      <c r="E222" s="276">
        <v>0</v>
      </c>
      <c r="F222" s="276">
        <v>0</v>
      </c>
      <c r="G222" s="276">
        <v>0</v>
      </c>
      <c r="H222" s="276">
        <v>1</v>
      </c>
      <c r="I222" s="276">
        <v>0</v>
      </c>
      <c r="J222" s="276">
        <v>1</v>
      </c>
      <c r="K222" s="276"/>
      <c r="L222" s="276" t="s">
        <v>886</v>
      </c>
      <c r="M222" s="276" t="s">
        <v>698</v>
      </c>
      <c r="N222" s="276" t="s">
        <v>1490</v>
      </c>
      <c r="O222" s="276" t="s">
        <v>1491</v>
      </c>
      <c r="P222" s="276" t="s">
        <v>1491</v>
      </c>
      <c r="Q222" s="276" t="s">
        <v>1491</v>
      </c>
      <c r="R222" s="276"/>
      <c r="S222" s="276" t="s">
        <v>1492</v>
      </c>
      <c r="T222" s="276" t="s">
        <v>1493</v>
      </c>
      <c r="U222" s="276" t="s">
        <v>26</v>
      </c>
      <c r="V222" s="276" t="s">
        <v>698</v>
      </c>
      <c r="W222" s="276" t="s">
        <v>714</v>
      </c>
      <c r="X222" s="276">
        <f t="shared" si="5"/>
        <v>10</v>
      </c>
      <c r="Y222" s="269"/>
      <c r="Z222" s="269"/>
    </row>
    <row r="223" spans="1:26" ht="15.75" customHeight="1" x14ac:dyDescent="0.2">
      <c r="A223" s="276" t="s">
        <v>396</v>
      </c>
      <c r="B223" s="276" t="s">
        <v>1500</v>
      </c>
      <c r="C223" s="276">
        <v>0</v>
      </c>
      <c r="D223" s="276">
        <v>0</v>
      </c>
      <c r="E223" s="276">
        <v>0</v>
      </c>
      <c r="F223" s="276">
        <v>0</v>
      </c>
      <c r="G223" s="276">
        <v>0</v>
      </c>
      <c r="H223" s="276">
        <v>1</v>
      </c>
      <c r="I223" s="276">
        <v>0</v>
      </c>
      <c r="J223" s="276">
        <v>1</v>
      </c>
      <c r="K223" s="276"/>
      <c r="L223" s="276" t="s">
        <v>886</v>
      </c>
      <c r="M223" s="276" t="s">
        <v>698</v>
      </c>
      <c r="N223" s="276" t="s">
        <v>1490</v>
      </c>
      <c r="O223" s="276" t="s">
        <v>1491</v>
      </c>
      <c r="P223" s="276" t="s">
        <v>1491</v>
      </c>
      <c r="Q223" s="276" t="s">
        <v>1491</v>
      </c>
      <c r="R223" s="276"/>
      <c r="S223" s="276" t="s">
        <v>1492</v>
      </c>
      <c r="T223" s="276" t="s">
        <v>1493</v>
      </c>
      <c r="U223" s="276" t="s">
        <v>26</v>
      </c>
      <c r="V223" s="276" t="s">
        <v>698</v>
      </c>
      <c r="W223" s="276" t="s">
        <v>714</v>
      </c>
      <c r="X223" s="276">
        <f t="shared" si="5"/>
        <v>10</v>
      </c>
      <c r="Y223" s="269"/>
      <c r="Z223" s="269"/>
    </row>
    <row r="224" spans="1:26" ht="15.75" customHeight="1" x14ac:dyDescent="0.2">
      <c r="A224" s="276" t="s">
        <v>397</v>
      </c>
      <c r="B224" s="276" t="s">
        <v>1501</v>
      </c>
      <c r="C224" s="276">
        <v>0</v>
      </c>
      <c r="D224" s="276">
        <v>0</v>
      </c>
      <c r="E224" s="276">
        <v>0</v>
      </c>
      <c r="F224" s="276">
        <v>0</v>
      </c>
      <c r="G224" s="276">
        <v>0</v>
      </c>
      <c r="H224" s="276">
        <v>1</v>
      </c>
      <c r="I224" s="276">
        <v>0</v>
      </c>
      <c r="J224" s="276">
        <v>1</v>
      </c>
      <c r="K224" s="276"/>
      <c r="L224" s="276" t="s">
        <v>696</v>
      </c>
      <c r="M224" s="276" t="s">
        <v>698</v>
      </c>
      <c r="N224" s="276" t="s">
        <v>1490</v>
      </c>
      <c r="O224" s="276" t="s">
        <v>1491</v>
      </c>
      <c r="P224" s="276" t="s">
        <v>1491</v>
      </c>
      <c r="Q224" s="276" t="s">
        <v>1491</v>
      </c>
      <c r="R224" s="276"/>
      <c r="S224" s="276" t="s">
        <v>1492</v>
      </c>
      <c r="T224" s="276" t="s">
        <v>1493</v>
      </c>
      <c r="U224" s="276" t="s">
        <v>696</v>
      </c>
      <c r="V224" s="276" t="s">
        <v>698</v>
      </c>
      <c r="W224" s="276"/>
      <c r="X224" s="276"/>
      <c r="Y224" s="269"/>
      <c r="Z224" s="269"/>
    </row>
    <row r="225" spans="1:26" ht="15.75" customHeight="1" x14ac:dyDescent="0.2">
      <c r="A225" s="276" t="s">
        <v>398</v>
      </c>
      <c r="B225" s="276" t="s">
        <v>1502</v>
      </c>
      <c r="C225" s="276">
        <v>0</v>
      </c>
      <c r="D225" s="276">
        <v>0</v>
      </c>
      <c r="E225" s="276">
        <v>0</v>
      </c>
      <c r="F225" s="276">
        <v>0</v>
      </c>
      <c r="G225" s="276">
        <v>0</v>
      </c>
      <c r="H225" s="276">
        <v>1</v>
      </c>
      <c r="I225" s="276">
        <v>0</v>
      </c>
      <c r="J225" s="276">
        <v>1</v>
      </c>
      <c r="K225" s="276"/>
      <c r="L225" s="276" t="s">
        <v>696</v>
      </c>
      <c r="M225" s="276" t="s">
        <v>698</v>
      </c>
      <c r="N225" s="276" t="s">
        <v>1490</v>
      </c>
      <c r="O225" s="276" t="s">
        <v>1491</v>
      </c>
      <c r="P225" s="276" t="s">
        <v>1491</v>
      </c>
      <c r="Q225" s="276" t="s">
        <v>1491</v>
      </c>
      <c r="R225" s="276"/>
      <c r="S225" s="276" t="s">
        <v>1492</v>
      </c>
      <c r="T225" s="276" t="s">
        <v>1493</v>
      </c>
      <c r="U225" s="276" t="s">
        <v>696</v>
      </c>
      <c r="V225" s="276" t="s">
        <v>698</v>
      </c>
      <c r="W225" s="276"/>
      <c r="X225" s="276"/>
      <c r="Y225" s="269"/>
      <c r="Z225" s="269"/>
    </row>
    <row r="226" spans="1:26" ht="15.75" customHeight="1" x14ac:dyDescent="0.2">
      <c r="A226" s="276" t="s">
        <v>399</v>
      </c>
      <c r="B226" s="276" t="s">
        <v>1503</v>
      </c>
      <c r="C226" s="276">
        <v>0</v>
      </c>
      <c r="D226" s="276">
        <v>0</v>
      </c>
      <c r="E226" s="276">
        <v>0</v>
      </c>
      <c r="F226" s="276">
        <v>0</v>
      </c>
      <c r="G226" s="276">
        <v>0</v>
      </c>
      <c r="H226" s="276">
        <v>1</v>
      </c>
      <c r="I226" s="276">
        <v>0</v>
      </c>
      <c r="J226" s="276">
        <v>1</v>
      </c>
      <c r="K226" s="276"/>
      <c r="L226" s="276" t="s">
        <v>886</v>
      </c>
      <c r="M226" s="276" t="s">
        <v>698</v>
      </c>
      <c r="N226" s="276" t="s">
        <v>1490</v>
      </c>
      <c r="O226" s="276" t="s">
        <v>1491</v>
      </c>
      <c r="P226" s="276" t="s">
        <v>1491</v>
      </c>
      <c r="Q226" s="276" t="s">
        <v>1491</v>
      </c>
      <c r="R226" s="276"/>
      <c r="S226" s="276" t="s">
        <v>1492</v>
      </c>
      <c r="T226" s="276" t="s">
        <v>1493</v>
      </c>
      <c r="U226" s="276" t="s">
        <v>26</v>
      </c>
      <c r="V226" s="276" t="s">
        <v>698</v>
      </c>
      <c r="W226" s="276" t="s">
        <v>723</v>
      </c>
      <c r="X226" s="276">
        <f>IF($W226="Critical Importance",20,IF($W226="Minor Importance",5,10))</f>
        <v>5</v>
      </c>
      <c r="Y226" s="269"/>
      <c r="Z226" s="269"/>
    </row>
    <row r="227" spans="1:26" ht="15.75" customHeight="1" x14ac:dyDescent="0.2">
      <c r="A227" s="276" t="s">
        <v>400</v>
      </c>
      <c r="B227" s="276" t="s">
        <v>1504</v>
      </c>
      <c r="C227" s="276">
        <v>0</v>
      </c>
      <c r="D227" s="276">
        <v>0</v>
      </c>
      <c r="E227" s="276">
        <v>0</v>
      </c>
      <c r="F227" s="276">
        <v>0</v>
      </c>
      <c r="G227" s="276">
        <v>0</v>
      </c>
      <c r="H227" s="276">
        <v>1</v>
      </c>
      <c r="I227" s="276">
        <v>0</v>
      </c>
      <c r="J227" s="276">
        <v>1</v>
      </c>
      <c r="K227" s="276"/>
      <c r="L227" s="276" t="s">
        <v>696</v>
      </c>
      <c r="M227" s="276" t="s">
        <v>698</v>
      </c>
      <c r="N227" s="276" t="s">
        <v>1490</v>
      </c>
      <c r="O227" s="276" t="s">
        <v>1491</v>
      </c>
      <c r="P227" s="276" t="s">
        <v>1491</v>
      </c>
      <c r="Q227" s="276" t="s">
        <v>1491</v>
      </c>
      <c r="R227" s="276"/>
      <c r="S227" s="276" t="s">
        <v>1492</v>
      </c>
      <c r="T227" s="276" t="s">
        <v>1493</v>
      </c>
      <c r="U227" s="276" t="s">
        <v>696</v>
      </c>
      <c r="V227" s="276" t="s">
        <v>698</v>
      </c>
      <c r="W227" s="276"/>
      <c r="X227" s="276"/>
      <c r="Y227" s="269"/>
      <c r="Z227" s="269"/>
    </row>
    <row r="228" spans="1:26" ht="235.5" customHeight="1" x14ac:dyDescent="0.2">
      <c r="A228" s="277" t="s">
        <v>401</v>
      </c>
      <c r="B228" s="276" t="s">
        <v>1505</v>
      </c>
      <c r="C228" s="276">
        <v>0</v>
      </c>
      <c r="D228" s="276">
        <v>0</v>
      </c>
      <c r="E228" s="276">
        <v>0</v>
      </c>
      <c r="F228" s="276">
        <v>0</v>
      </c>
      <c r="G228" s="276">
        <v>0</v>
      </c>
      <c r="H228" s="276">
        <v>1</v>
      </c>
      <c r="I228" s="276">
        <v>0</v>
      </c>
      <c r="J228" s="276">
        <v>0</v>
      </c>
      <c r="K228" s="276"/>
      <c r="L228" s="276" t="s">
        <v>886</v>
      </c>
      <c r="M228" s="276" t="s">
        <v>695</v>
      </c>
      <c r="N228" s="276" t="s">
        <v>1506</v>
      </c>
      <c r="O228" s="276" t="s">
        <v>695</v>
      </c>
      <c r="P228" s="276" t="s">
        <v>1507</v>
      </c>
      <c r="Q228" s="276" t="s">
        <v>1508</v>
      </c>
      <c r="R228" s="276"/>
      <c r="S228" s="276" t="s">
        <v>1509</v>
      </c>
      <c r="T228" s="276" t="s">
        <v>1510</v>
      </c>
      <c r="U228" s="276" t="s">
        <v>26</v>
      </c>
      <c r="V228" s="276" t="s">
        <v>695</v>
      </c>
      <c r="W228" s="276" t="s">
        <v>714</v>
      </c>
      <c r="X228" s="276">
        <f t="shared" ref="X228:X234" si="6">IF($W228="Critical Importance",20,IF($W228="Minor Importance",5,10))</f>
        <v>10</v>
      </c>
      <c r="Y228" s="269"/>
      <c r="Z228" s="269"/>
    </row>
    <row r="229" spans="1:26" ht="231" customHeight="1" x14ac:dyDescent="0.2">
      <c r="A229" s="277" t="s">
        <v>403</v>
      </c>
      <c r="B229" s="276" t="s">
        <v>1511</v>
      </c>
      <c r="C229" s="276">
        <v>0</v>
      </c>
      <c r="D229" s="276">
        <v>0</v>
      </c>
      <c r="E229" s="276">
        <v>0</v>
      </c>
      <c r="F229" s="276">
        <v>0</v>
      </c>
      <c r="G229" s="276">
        <v>0</v>
      </c>
      <c r="H229" s="276">
        <v>1</v>
      </c>
      <c r="I229" s="276">
        <v>0</v>
      </c>
      <c r="J229" s="276">
        <v>0</v>
      </c>
      <c r="K229" s="276"/>
      <c r="L229" s="276" t="s">
        <v>886</v>
      </c>
      <c r="M229" s="276" t="s">
        <v>695</v>
      </c>
      <c r="N229" s="276" t="s">
        <v>1506</v>
      </c>
      <c r="O229" s="276" t="s">
        <v>695</v>
      </c>
      <c r="P229" s="276" t="s">
        <v>695</v>
      </c>
      <c r="Q229" s="276" t="s">
        <v>1512</v>
      </c>
      <c r="R229" s="276"/>
      <c r="S229" s="276" t="s">
        <v>1513</v>
      </c>
      <c r="T229" s="276" t="s">
        <v>1514</v>
      </c>
      <c r="U229" s="276" t="s">
        <v>40</v>
      </c>
      <c r="V229" s="276" t="s">
        <v>695</v>
      </c>
      <c r="W229" s="276" t="s">
        <v>714</v>
      </c>
      <c r="X229" s="276">
        <f t="shared" si="6"/>
        <v>10</v>
      </c>
      <c r="Y229" s="269"/>
      <c r="Z229" s="269"/>
    </row>
    <row r="230" spans="1:26" ht="15.75" customHeight="1" x14ac:dyDescent="0.2">
      <c r="A230" s="277" t="s">
        <v>405</v>
      </c>
      <c r="B230" s="276" t="s">
        <v>1515</v>
      </c>
      <c r="C230" s="276">
        <v>0</v>
      </c>
      <c r="D230" s="276">
        <v>0</v>
      </c>
      <c r="E230" s="276">
        <v>0</v>
      </c>
      <c r="F230" s="276">
        <v>0</v>
      </c>
      <c r="G230" s="276">
        <v>0</v>
      </c>
      <c r="H230" s="276">
        <v>1</v>
      </c>
      <c r="I230" s="276">
        <v>0</v>
      </c>
      <c r="J230" s="276">
        <v>0</v>
      </c>
      <c r="K230" s="276"/>
      <c r="L230" s="276" t="s">
        <v>886</v>
      </c>
      <c r="M230" s="276" t="s">
        <v>695</v>
      </c>
      <c r="N230" s="276" t="s">
        <v>1506</v>
      </c>
      <c r="O230" s="276" t="s">
        <v>695</v>
      </c>
      <c r="P230" s="276" t="s">
        <v>1516</v>
      </c>
      <c r="Q230" s="276" t="s">
        <v>1517</v>
      </c>
      <c r="R230" s="276"/>
      <c r="S230" s="276" t="s">
        <v>1518</v>
      </c>
      <c r="T230" s="276" t="s">
        <v>1519</v>
      </c>
      <c r="U230" s="276" t="s">
        <v>26</v>
      </c>
      <c r="V230" s="276" t="s">
        <v>695</v>
      </c>
      <c r="W230" s="276" t="s">
        <v>714</v>
      </c>
      <c r="X230" s="276">
        <f t="shared" si="6"/>
        <v>10</v>
      </c>
      <c r="Y230" s="269"/>
      <c r="Z230" s="269"/>
    </row>
    <row r="231" spans="1:26" ht="228.75" customHeight="1" x14ac:dyDescent="0.2">
      <c r="A231" s="277" t="s">
        <v>407</v>
      </c>
      <c r="B231" s="276" t="s">
        <v>1520</v>
      </c>
      <c r="C231" s="276">
        <v>0</v>
      </c>
      <c r="D231" s="276">
        <v>0</v>
      </c>
      <c r="E231" s="276">
        <v>0</v>
      </c>
      <c r="F231" s="276">
        <v>0</v>
      </c>
      <c r="G231" s="276">
        <v>0</v>
      </c>
      <c r="H231" s="276">
        <v>1</v>
      </c>
      <c r="I231" s="276">
        <v>0</v>
      </c>
      <c r="J231" s="276">
        <v>0</v>
      </c>
      <c r="K231" s="276"/>
      <c r="L231" s="276" t="s">
        <v>886</v>
      </c>
      <c r="M231" s="276" t="s">
        <v>695</v>
      </c>
      <c r="N231" s="276" t="s">
        <v>1506</v>
      </c>
      <c r="O231" s="276" t="s">
        <v>695</v>
      </c>
      <c r="P231" s="276" t="s">
        <v>695</v>
      </c>
      <c r="Q231" s="276" t="s">
        <v>1512</v>
      </c>
      <c r="R231" s="276"/>
      <c r="S231" s="276" t="s">
        <v>1521</v>
      </c>
      <c r="T231" s="276" t="s">
        <v>1514</v>
      </c>
      <c r="U231" s="276" t="s">
        <v>40</v>
      </c>
      <c r="V231" s="276" t="s">
        <v>695</v>
      </c>
      <c r="W231" s="276" t="s">
        <v>714</v>
      </c>
      <c r="X231" s="276">
        <f t="shared" si="6"/>
        <v>10</v>
      </c>
      <c r="Y231" s="269"/>
      <c r="Z231" s="269"/>
    </row>
    <row r="232" spans="1:26" ht="214.5" customHeight="1" x14ac:dyDescent="0.2">
      <c r="A232" s="277" t="s">
        <v>408</v>
      </c>
      <c r="B232" s="276" t="s">
        <v>1522</v>
      </c>
      <c r="C232" s="276">
        <v>0</v>
      </c>
      <c r="D232" s="276">
        <v>0</v>
      </c>
      <c r="E232" s="276">
        <v>0</v>
      </c>
      <c r="F232" s="276">
        <v>0</v>
      </c>
      <c r="G232" s="276">
        <v>0</v>
      </c>
      <c r="H232" s="276">
        <v>1</v>
      </c>
      <c r="I232" s="276">
        <v>0</v>
      </c>
      <c r="J232" s="276">
        <v>0</v>
      </c>
      <c r="K232" s="276"/>
      <c r="L232" s="276" t="s">
        <v>886</v>
      </c>
      <c r="M232" s="276" t="s">
        <v>695</v>
      </c>
      <c r="N232" s="276" t="s">
        <v>1506</v>
      </c>
      <c r="O232" s="276" t="s">
        <v>695</v>
      </c>
      <c r="P232" s="276" t="s">
        <v>695</v>
      </c>
      <c r="Q232" s="276" t="s">
        <v>1523</v>
      </c>
      <c r="R232" s="276" t="s">
        <v>891</v>
      </c>
      <c r="S232" s="276" t="s">
        <v>1524</v>
      </c>
      <c r="T232" s="276" t="s">
        <v>1525</v>
      </c>
      <c r="U232" s="276" t="s">
        <v>26</v>
      </c>
      <c r="V232" s="276" t="s">
        <v>695</v>
      </c>
      <c r="W232" s="276" t="s">
        <v>714</v>
      </c>
      <c r="X232" s="276">
        <f t="shared" si="6"/>
        <v>10</v>
      </c>
      <c r="Y232" s="269"/>
      <c r="Z232" s="269"/>
    </row>
    <row r="233" spans="1:26" ht="90" customHeight="1" x14ac:dyDescent="0.2">
      <c r="A233" s="277" t="s">
        <v>409</v>
      </c>
      <c r="B233" s="276" t="s">
        <v>1526</v>
      </c>
      <c r="C233" s="276">
        <v>0</v>
      </c>
      <c r="D233" s="276">
        <v>0</v>
      </c>
      <c r="E233" s="276">
        <v>0</v>
      </c>
      <c r="F233" s="276">
        <v>0</v>
      </c>
      <c r="G233" s="276">
        <v>0</v>
      </c>
      <c r="H233" s="276">
        <v>1</v>
      </c>
      <c r="I233" s="276">
        <v>0</v>
      </c>
      <c r="J233" s="276">
        <v>0</v>
      </c>
      <c r="K233" s="276"/>
      <c r="L233" s="276" t="s">
        <v>886</v>
      </c>
      <c r="M233" s="276" t="s">
        <v>695</v>
      </c>
      <c r="N233" s="276" t="s">
        <v>1506</v>
      </c>
      <c r="O233" s="276" t="s">
        <v>695</v>
      </c>
      <c r="P233" s="276" t="s">
        <v>1527</v>
      </c>
      <c r="Q233" s="276" t="s">
        <v>1528</v>
      </c>
      <c r="R233" s="276" t="s">
        <v>891</v>
      </c>
      <c r="S233" s="276" t="s">
        <v>1529</v>
      </c>
      <c r="T233" s="276" t="s">
        <v>1530</v>
      </c>
      <c r="U233" s="276" t="s">
        <v>26</v>
      </c>
      <c r="V233" s="276" t="s">
        <v>695</v>
      </c>
      <c r="W233" s="276" t="s">
        <v>714</v>
      </c>
      <c r="X233" s="276">
        <f t="shared" si="6"/>
        <v>10</v>
      </c>
      <c r="Y233" s="269"/>
      <c r="Z233" s="269"/>
    </row>
    <row r="234" spans="1:26" ht="15.75" customHeight="1" x14ac:dyDescent="0.2">
      <c r="A234" s="277" t="s">
        <v>410</v>
      </c>
      <c r="B234" s="276" t="s">
        <v>1531</v>
      </c>
      <c r="C234" s="276">
        <v>0</v>
      </c>
      <c r="D234" s="276">
        <v>0</v>
      </c>
      <c r="E234" s="276">
        <v>0</v>
      </c>
      <c r="F234" s="276">
        <v>0</v>
      </c>
      <c r="G234" s="276">
        <v>0</v>
      </c>
      <c r="H234" s="276">
        <v>1</v>
      </c>
      <c r="I234" s="276">
        <v>0</v>
      </c>
      <c r="J234" s="276">
        <v>0</v>
      </c>
      <c r="K234" s="276"/>
      <c r="L234" s="276" t="s">
        <v>886</v>
      </c>
      <c r="M234" s="276" t="s">
        <v>695</v>
      </c>
      <c r="N234" s="276" t="s">
        <v>1506</v>
      </c>
      <c r="O234" s="276" t="s">
        <v>695</v>
      </c>
      <c r="P234" s="276" t="s">
        <v>1532</v>
      </c>
      <c r="Q234" s="276" t="s">
        <v>1533</v>
      </c>
      <c r="R234" s="276"/>
      <c r="S234" s="276" t="s">
        <v>1534</v>
      </c>
      <c r="T234" s="276" t="s">
        <v>1535</v>
      </c>
      <c r="U234" s="276" t="s">
        <v>26</v>
      </c>
      <c r="V234" s="276" t="s">
        <v>695</v>
      </c>
      <c r="W234" s="276" t="s">
        <v>714</v>
      </c>
      <c r="X234" s="276">
        <f t="shared" si="6"/>
        <v>10</v>
      </c>
      <c r="Y234" s="269"/>
      <c r="Z234" s="269"/>
    </row>
    <row r="235" spans="1:26" ht="15.75" customHeight="1" x14ac:dyDescent="0.2">
      <c r="A235" s="277" t="s">
        <v>411</v>
      </c>
      <c r="B235" s="276" t="s">
        <v>1536</v>
      </c>
      <c r="C235" s="276">
        <v>0</v>
      </c>
      <c r="D235" s="276">
        <v>0</v>
      </c>
      <c r="E235" s="276">
        <v>0</v>
      </c>
      <c r="F235" s="276">
        <v>0</v>
      </c>
      <c r="G235" s="276">
        <v>0</v>
      </c>
      <c r="H235" s="276">
        <v>1</v>
      </c>
      <c r="I235" s="276">
        <v>0</v>
      </c>
      <c r="J235" s="276">
        <v>0</v>
      </c>
      <c r="K235" s="276"/>
      <c r="L235" s="276" t="s">
        <v>696</v>
      </c>
      <c r="M235" s="276" t="s">
        <v>695</v>
      </c>
      <c r="N235" s="276" t="s">
        <v>1506</v>
      </c>
      <c r="O235" s="276" t="s">
        <v>1537</v>
      </c>
      <c r="P235" s="276" t="s">
        <v>1537</v>
      </c>
      <c r="Q235" s="276" t="s">
        <v>1537</v>
      </c>
      <c r="R235" s="276"/>
      <c r="S235" s="276" t="s">
        <v>1538</v>
      </c>
      <c r="T235" s="276" t="s">
        <v>1539</v>
      </c>
      <c r="U235" s="276" t="s">
        <v>696</v>
      </c>
      <c r="V235" s="276" t="s">
        <v>695</v>
      </c>
      <c r="W235" s="276"/>
      <c r="X235" s="276"/>
      <c r="Y235" s="269"/>
      <c r="Z235" s="269"/>
    </row>
    <row r="236" spans="1:26" ht="15.75" customHeight="1" x14ac:dyDescent="0.2">
      <c r="A236" s="277" t="s">
        <v>413</v>
      </c>
      <c r="B236" s="276" t="s">
        <v>1540</v>
      </c>
      <c r="C236" s="276">
        <v>0</v>
      </c>
      <c r="D236" s="276">
        <v>0</v>
      </c>
      <c r="E236" s="276">
        <v>0</v>
      </c>
      <c r="F236" s="276">
        <v>0</v>
      </c>
      <c r="G236" s="276">
        <v>0</v>
      </c>
      <c r="H236" s="276">
        <v>1</v>
      </c>
      <c r="I236" s="276">
        <v>0</v>
      </c>
      <c r="J236" s="276">
        <v>0</v>
      </c>
      <c r="K236" s="276"/>
      <c r="L236" s="276" t="s">
        <v>696</v>
      </c>
      <c r="M236" s="276" t="s">
        <v>695</v>
      </c>
      <c r="N236" s="276" t="s">
        <v>1506</v>
      </c>
      <c r="O236" s="276" t="s">
        <v>1541</v>
      </c>
      <c r="P236" s="276" t="s">
        <v>1541</v>
      </c>
      <c r="Q236" s="276" t="s">
        <v>1541</v>
      </c>
      <c r="R236" s="276"/>
      <c r="S236" s="276" t="s">
        <v>1542</v>
      </c>
      <c r="T236" s="276" t="s">
        <v>1543</v>
      </c>
      <c r="U236" s="276" t="s">
        <v>696</v>
      </c>
      <c r="V236" s="276" t="s">
        <v>695</v>
      </c>
      <c r="W236" s="276"/>
      <c r="X236" s="276"/>
      <c r="Y236" s="269"/>
      <c r="Z236" s="269"/>
    </row>
    <row r="237" spans="1:26" ht="15.75" customHeight="1" x14ac:dyDescent="0.2">
      <c r="A237" s="277" t="s">
        <v>415</v>
      </c>
      <c r="B237" s="276" t="s">
        <v>1544</v>
      </c>
      <c r="C237" s="276">
        <v>0</v>
      </c>
      <c r="D237" s="276">
        <v>0</v>
      </c>
      <c r="E237" s="276">
        <v>0</v>
      </c>
      <c r="F237" s="276">
        <v>0</v>
      </c>
      <c r="G237" s="276">
        <v>0</v>
      </c>
      <c r="H237" s="276">
        <v>1</v>
      </c>
      <c r="I237" s="276">
        <v>0</v>
      </c>
      <c r="J237" s="276">
        <v>0</v>
      </c>
      <c r="K237" s="276"/>
      <c r="L237" s="276" t="s">
        <v>886</v>
      </c>
      <c r="M237" s="276" t="s">
        <v>695</v>
      </c>
      <c r="N237" s="276" t="s">
        <v>1506</v>
      </c>
      <c r="O237" s="276" t="s">
        <v>695</v>
      </c>
      <c r="P237" s="276" t="s">
        <v>1545</v>
      </c>
      <c r="Q237" s="276" t="s">
        <v>1546</v>
      </c>
      <c r="R237" s="276"/>
      <c r="S237" s="276" t="s">
        <v>1547</v>
      </c>
      <c r="T237" s="276" t="s">
        <v>1548</v>
      </c>
      <c r="U237" s="276" t="s">
        <v>26</v>
      </c>
      <c r="V237" s="276" t="s">
        <v>695</v>
      </c>
      <c r="W237" s="276" t="s">
        <v>723</v>
      </c>
      <c r="X237" s="276">
        <f>IF($W237="Critical Importance",20,IF($W237="Minor Importance",5,10))</f>
        <v>5</v>
      </c>
      <c r="Y237" s="269"/>
      <c r="Z237" s="269"/>
    </row>
    <row r="238" spans="1:26" ht="15.75" customHeight="1" x14ac:dyDescent="0.2">
      <c r="A238" s="276" t="s">
        <v>470</v>
      </c>
      <c r="B238" s="276" t="s">
        <v>1549</v>
      </c>
      <c r="C238" s="279">
        <v>0</v>
      </c>
      <c r="D238" s="279">
        <v>0</v>
      </c>
      <c r="E238" s="279">
        <v>0</v>
      </c>
      <c r="F238" s="279">
        <v>0</v>
      </c>
      <c r="G238" s="279">
        <v>0</v>
      </c>
      <c r="H238" s="279">
        <v>0</v>
      </c>
      <c r="I238" s="279">
        <v>0</v>
      </c>
      <c r="J238" s="279">
        <v>1</v>
      </c>
      <c r="K238" s="276" t="s">
        <v>693</v>
      </c>
      <c r="L238" s="276" t="s">
        <v>696</v>
      </c>
      <c r="M238" s="280"/>
      <c r="N238" s="280"/>
      <c r="O238" s="276" t="s">
        <v>1550</v>
      </c>
      <c r="P238" s="276" t="s">
        <v>1550</v>
      </c>
      <c r="Q238" s="276" t="s">
        <v>1551</v>
      </c>
      <c r="R238" s="280"/>
      <c r="S238" s="276" t="s">
        <v>1552</v>
      </c>
      <c r="T238" s="276" t="s">
        <v>1553</v>
      </c>
      <c r="U238" s="276" t="s">
        <v>696</v>
      </c>
      <c r="V238" s="280"/>
      <c r="W238" s="280"/>
      <c r="X238" s="279"/>
      <c r="Y238" s="269"/>
      <c r="Z238" s="269"/>
    </row>
    <row r="239" spans="1:26" ht="15.75" customHeight="1" x14ac:dyDescent="0.2">
      <c r="A239" s="276" t="s">
        <v>471</v>
      </c>
      <c r="B239" s="276" t="s">
        <v>1554</v>
      </c>
      <c r="C239" s="279">
        <v>0</v>
      </c>
      <c r="D239" s="279">
        <v>0</v>
      </c>
      <c r="E239" s="279">
        <v>0</v>
      </c>
      <c r="F239" s="279">
        <v>0</v>
      </c>
      <c r="G239" s="279">
        <v>0</v>
      </c>
      <c r="H239" s="279">
        <v>0</v>
      </c>
      <c r="I239" s="279">
        <v>0</v>
      </c>
      <c r="J239" s="279">
        <v>1</v>
      </c>
      <c r="K239" s="276" t="s">
        <v>693</v>
      </c>
      <c r="L239" s="276" t="s">
        <v>696</v>
      </c>
      <c r="M239" s="280"/>
      <c r="N239" s="280"/>
      <c r="O239" s="276" t="s">
        <v>1555</v>
      </c>
      <c r="P239" s="276" t="s">
        <v>1555</v>
      </c>
      <c r="Q239" s="276" t="s">
        <v>1556</v>
      </c>
      <c r="R239" s="280"/>
      <c r="S239" s="276" t="s">
        <v>1552</v>
      </c>
      <c r="T239" s="280"/>
      <c r="U239" s="276" t="s">
        <v>696</v>
      </c>
      <c r="V239" s="280"/>
      <c r="W239" s="280"/>
      <c r="X239" s="279"/>
      <c r="Y239" s="269"/>
      <c r="Z239" s="269"/>
    </row>
    <row r="240" spans="1:26" ht="15.75" customHeight="1" x14ac:dyDescent="0.2">
      <c r="A240" s="276" t="s">
        <v>472</v>
      </c>
      <c r="B240" s="276" t="s">
        <v>1557</v>
      </c>
      <c r="C240" s="279">
        <v>0</v>
      </c>
      <c r="D240" s="279">
        <v>0</v>
      </c>
      <c r="E240" s="279">
        <v>0</v>
      </c>
      <c r="F240" s="279">
        <v>0</v>
      </c>
      <c r="G240" s="279">
        <v>0</v>
      </c>
      <c r="H240" s="279">
        <v>0</v>
      </c>
      <c r="I240" s="279">
        <v>0</v>
      </c>
      <c r="J240" s="279">
        <v>1</v>
      </c>
      <c r="K240" s="276" t="s">
        <v>693</v>
      </c>
      <c r="L240" s="276" t="s">
        <v>696</v>
      </c>
      <c r="M240" s="280"/>
      <c r="N240" s="280"/>
      <c r="O240" s="280"/>
      <c r="P240" s="280"/>
      <c r="Q240" s="276" t="s">
        <v>1558</v>
      </c>
      <c r="R240" s="280"/>
      <c r="S240" s="276" t="s">
        <v>1552</v>
      </c>
      <c r="T240" s="280"/>
      <c r="U240" s="276" t="s">
        <v>696</v>
      </c>
      <c r="V240" s="280"/>
      <c r="W240" s="280"/>
      <c r="X240" s="279"/>
      <c r="Y240" s="269"/>
      <c r="Z240" s="269"/>
    </row>
    <row r="241" spans="1:26" ht="15.75" customHeight="1" x14ac:dyDescent="0.2">
      <c r="A241" s="276" t="s">
        <v>474</v>
      </c>
      <c r="B241" s="276" t="s">
        <v>1559</v>
      </c>
      <c r="C241" s="279">
        <v>0</v>
      </c>
      <c r="D241" s="279">
        <v>0</v>
      </c>
      <c r="E241" s="279">
        <v>0</v>
      </c>
      <c r="F241" s="279">
        <v>0</v>
      </c>
      <c r="G241" s="279">
        <v>0</v>
      </c>
      <c r="H241" s="279">
        <v>0</v>
      </c>
      <c r="I241" s="279">
        <v>0</v>
      </c>
      <c r="J241" s="279">
        <v>1</v>
      </c>
      <c r="K241" s="276" t="s">
        <v>693</v>
      </c>
      <c r="L241" s="276" t="s">
        <v>696</v>
      </c>
      <c r="M241" s="280"/>
      <c r="N241" s="280"/>
      <c r="O241" s="280"/>
      <c r="P241" s="280"/>
      <c r="Q241" s="276" t="s">
        <v>1560</v>
      </c>
      <c r="R241" s="280"/>
      <c r="S241" s="276" t="s">
        <v>1552</v>
      </c>
      <c r="T241" s="280"/>
      <c r="U241" s="276" t="s">
        <v>696</v>
      </c>
      <c r="V241" s="280"/>
      <c r="W241" s="280"/>
      <c r="X241" s="279"/>
      <c r="Y241" s="269"/>
      <c r="Z241" s="269"/>
    </row>
    <row r="242" spans="1:26" ht="15.75" customHeight="1" x14ac:dyDescent="0.2">
      <c r="A242" s="276" t="s">
        <v>476</v>
      </c>
      <c r="B242" s="276" t="s">
        <v>1561</v>
      </c>
      <c r="C242" s="279">
        <v>0</v>
      </c>
      <c r="D242" s="279">
        <v>0</v>
      </c>
      <c r="E242" s="279">
        <v>0</v>
      </c>
      <c r="F242" s="279">
        <v>0</v>
      </c>
      <c r="G242" s="279">
        <v>0</v>
      </c>
      <c r="H242" s="279">
        <v>0</v>
      </c>
      <c r="I242" s="279">
        <v>0</v>
      </c>
      <c r="J242" s="279">
        <v>1</v>
      </c>
      <c r="K242" s="276"/>
      <c r="L242" s="276" t="s">
        <v>696</v>
      </c>
      <c r="M242" s="280"/>
      <c r="N242" s="280"/>
      <c r="O242" s="276" t="s">
        <v>1562</v>
      </c>
      <c r="P242" s="276" t="s">
        <v>1562</v>
      </c>
      <c r="Q242" s="276" t="s">
        <v>1562</v>
      </c>
      <c r="R242" s="280"/>
      <c r="S242" s="280" t="s">
        <v>1563</v>
      </c>
      <c r="T242" s="280" t="s">
        <v>1564</v>
      </c>
      <c r="U242" s="281" t="s">
        <v>696</v>
      </c>
      <c r="V242" s="280"/>
      <c r="W242" s="276"/>
      <c r="X242" s="279"/>
      <c r="Y242" s="269"/>
      <c r="Z242" s="269"/>
    </row>
    <row r="243" spans="1:26" ht="15.75" customHeight="1" x14ac:dyDescent="0.2">
      <c r="A243" s="276" t="s">
        <v>478</v>
      </c>
      <c r="B243" s="276" t="s">
        <v>1565</v>
      </c>
      <c r="C243" s="279">
        <v>0</v>
      </c>
      <c r="D243" s="279">
        <v>0</v>
      </c>
      <c r="E243" s="279">
        <v>0</v>
      </c>
      <c r="F243" s="279">
        <v>0</v>
      </c>
      <c r="G243" s="279">
        <v>0</v>
      </c>
      <c r="H243" s="279">
        <v>0</v>
      </c>
      <c r="I243" s="279">
        <v>0</v>
      </c>
      <c r="J243" s="279">
        <v>1</v>
      </c>
      <c r="K243" s="280"/>
      <c r="L243" s="276" t="s">
        <v>679</v>
      </c>
      <c r="M243" s="280"/>
      <c r="N243" s="280"/>
      <c r="O243" s="280"/>
      <c r="P243" s="280"/>
      <c r="Q243" s="276" t="s">
        <v>1566</v>
      </c>
      <c r="R243" s="280"/>
      <c r="S243" s="276" t="s">
        <v>1567</v>
      </c>
      <c r="T243" s="280"/>
      <c r="U243" s="276" t="s">
        <v>40</v>
      </c>
      <c r="V243" s="280"/>
      <c r="W243" s="276" t="s">
        <v>765</v>
      </c>
      <c r="X243" s="279">
        <v>20</v>
      </c>
      <c r="Y243" s="269"/>
      <c r="Z243" s="269"/>
    </row>
    <row r="244" spans="1:26" ht="15.75" customHeight="1" x14ac:dyDescent="0.2">
      <c r="A244" s="276" t="s">
        <v>479</v>
      </c>
      <c r="B244" s="276" t="s">
        <v>1568</v>
      </c>
      <c r="C244" s="279">
        <v>0</v>
      </c>
      <c r="D244" s="279">
        <v>0</v>
      </c>
      <c r="E244" s="279">
        <v>0</v>
      </c>
      <c r="F244" s="279">
        <v>0</v>
      </c>
      <c r="G244" s="279">
        <v>0</v>
      </c>
      <c r="H244" s="279">
        <v>0</v>
      </c>
      <c r="I244" s="279">
        <v>0</v>
      </c>
      <c r="J244" s="279">
        <v>1</v>
      </c>
      <c r="K244" s="276"/>
      <c r="L244" s="276" t="s">
        <v>696</v>
      </c>
      <c r="M244" s="280"/>
      <c r="N244" s="280"/>
      <c r="O244" s="276" t="s">
        <v>1569</v>
      </c>
      <c r="P244" s="276" t="s">
        <v>1569</v>
      </c>
      <c r="Q244" s="276" t="s">
        <v>1569</v>
      </c>
      <c r="R244" s="280"/>
      <c r="S244" s="280" t="s">
        <v>1570</v>
      </c>
      <c r="T244" s="280"/>
      <c r="U244" s="281" t="s">
        <v>696</v>
      </c>
      <c r="V244" s="280"/>
      <c r="W244" s="276"/>
      <c r="X244" s="279"/>
      <c r="Y244" s="269"/>
      <c r="Z244" s="269"/>
    </row>
    <row r="245" spans="1:26" ht="15.75" customHeight="1" x14ac:dyDescent="0.2">
      <c r="A245" s="276" t="s">
        <v>481</v>
      </c>
      <c r="B245" s="276" t="s">
        <v>1571</v>
      </c>
      <c r="C245" s="279">
        <v>0</v>
      </c>
      <c r="D245" s="279">
        <v>0</v>
      </c>
      <c r="E245" s="279">
        <v>0</v>
      </c>
      <c r="F245" s="279">
        <v>0</v>
      </c>
      <c r="G245" s="279">
        <v>0</v>
      </c>
      <c r="H245" s="279">
        <v>0</v>
      </c>
      <c r="I245" s="279">
        <v>0</v>
      </c>
      <c r="J245" s="279">
        <v>1</v>
      </c>
      <c r="K245" s="280"/>
      <c r="L245" s="276" t="s">
        <v>679</v>
      </c>
      <c r="M245" s="280"/>
      <c r="N245" s="280"/>
      <c r="O245" s="280"/>
      <c r="P245" s="280"/>
      <c r="Q245" s="276" t="s">
        <v>1572</v>
      </c>
      <c r="R245" s="280"/>
      <c r="S245" s="276" t="s">
        <v>1573</v>
      </c>
      <c r="T245" s="280"/>
      <c r="U245" s="276" t="s">
        <v>40</v>
      </c>
      <c r="V245" s="280"/>
      <c r="W245" s="276" t="s">
        <v>723</v>
      </c>
      <c r="X245" s="279">
        <v>5</v>
      </c>
      <c r="Y245" s="269"/>
      <c r="Z245" s="269"/>
    </row>
    <row r="246" spans="1:26" ht="15.75" customHeight="1" x14ac:dyDescent="0.2">
      <c r="A246" s="276" t="s">
        <v>482</v>
      </c>
      <c r="B246" s="276" t="s">
        <v>1574</v>
      </c>
      <c r="C246" s="279">
        <v>0</v>
      </c>
      <c r="D246" s="279">
        <v>0</v>
      </c>
      <c r="E246" s="279">
        <v>0</v>
      </c>
      <c r="F246" s="279">
        <v>0</v>
      </c>
      <c r="G246" s="279">
        <v>0</v>
      </c>
      <c r="H246" s="279">
        <v>0</v>
      </c>
      <c r="I246" s="279">
        <v>0</v>
      </c>
      <c r="J246" s="279">
        <v>1</v>
      </c>
      <c r="K246" s="280"/>
      <c r="L246" s="276" t="s">
        <v>679</v>
      </c>
      <c r="M246" s="280"/>
      <c r="N246" s="280"/>
      <c r="O246" s="276" t="s">
        <v>1575</v>
      </c>
      <c r="P246" s="276" t="s">
        <v>1576</v>
      </c>
      <c r="Q246" s="276" t="s">
        <v>1577</v>
      </c>
      <c r="R246" s="280"/>
      <c r="S246" s="276" t="s">
        <v>1578</v>
      </c>
      <c r="T246" s="280"/>
      <c r="U246" s="276" t="s">
        <v>26</v>
      </c>
      <c r="V246" s="280"/>
      <c r="W246" s="276" t="s">
        <v>723</v>
      </c>
      <c r="X246" s="279">
        <v>5</v>
      </c>
      <c r="Y246" s="269"/>
      <c r="Z246" s="269"/>
    </row>
    <row r="247" spans="1:26" ht="15.75" customHeight="1" x14ac:dyDescent="0.2">
      <c r="A247" s="276" t="s">
        <v>484</v>
      </c>
      <c r="B247" s="276" t="s">
        <v>1579</v>
      </c>
      <c r="C247" s="279">
        <v>0</v>
      </c>
      <c r="D247" s="279">
        <v>0</v>
      </c>
      <c r="E247" s="279">
        <v>0</v>
      </c>
      <c r="F247" s="279">
        <v>0</v>
      </c>
      <c r="G247" s="279">
        <v>0</v>
      </c>
      <c r="H247" s="279">
        <v>0</v>
      </c>
      <c r="I247" s="279">
        <v>0</v>
      </c>
      <c r="J247" s="279">
        <v>1</v>
      </c>
      <c r="K247" s="276"/>
      <c r="L247" s="276" t="s">
        <v>696</v>
      </c>
      <c r="M247" s="280"/>
      <c r="N247" s="280"/>
      <c r="O247" s="276" t="s">
        <v>1580</v>
      </c>
      <c r="P247" s="276" t="s">
        <v>1581</v>
      </c>
      <c r="Q247" s="276" t="s">
        <v>1582</v>
      </c>
      <c r="R247" s="276" t="s">
        <v>863</v>
      </c>
      <c r="S247" s="276" t="s">
        <v>1583</v>
      </c>
      <c r="T247" s="280"/>
      <c r="U247" s="276" t="s">
        <v>696</v>
      </c>
      <c r="V247" s="280"/>
      <c r="W247" s="280"/>
      <c r="X247" s="279"/>
      <c r="Y247" s="269"/>
      <c r="Z247" s="269"/>
    </row>
    <row r="248" spans="1:26" ht="15.75" customHeight="1" x14ac:dyDescent="0.2">
      <c r="A248" s="276" t="s">
        <v>486</v>
      </c>
      <c r="B248" s="276" t="s">
        <v>1584</v>
      </c>
      <c r="C248" s="279">
        <v>0</v>
      </c>
      <c r="D248" s="279">
        <v>0</v>
      </c>
      <c r="E248" s="279">
        <v>0</v>
      </c>
      <c r="F248" s="279">
        <v>0</v>
      </c>
      <c r="G248" s="279">
        <v>0</v>
      </c>
      <c r="H248" s="279">
        <v>0</v>
      </c>
      <c r="I248" s="279">
        <v>0</v>
      </c>
      <c r="J248" s="279">
        <v>1</v>
      </c>
      <c r="K248" s="276"/>
      <c r="L248" s="276" t="s">
        <v>696</v>
      </c>
      <c r="M248" s="280"/>
      <c r="N248" s="280"/>
      <c r="O248" s="276" t="s">
        <v>1585</v>
      </c>
      <c r="P248" s="276" t="s">
        <v>1586</v>
      </c>
      <c r="Q248" s="276" t="s">
        <v>1587</v>
      </c>
      <c r="R248" s="276" t="s">
        <v>863</v>
      </c>
      <c r="S248" s="276" t="s">
        <v>1588</v>
      </c>
      <c r="T248" s="276" t="s">
        <v>1589</v>
      </c>
      <c r="U248" s="276" t="s">
        <v>696</v>
      </c>
      <c r="V248" s="280"/>
      <c r="W248" s="280"/>
      <c r="X248" s="279"/>
      <c r="Y248" s="269"/>
      <c r="Z248" s="269"/>
    </row>
    <row r="249" spans="1:26" ht="15.75" customHeight="1" x14ac:dyDescent="0.2">
      <c r="A249" s="276" t="s">
        <v>488</v>
      </c>
      <c r="B249" s="276" t="s">
        <v>1590</v>
      </c>
      <c r="C249" s="279">
        <v>0</v>
      </c>
      <c r="D249" s="279">
        <v>0</v>
      </c>
      <c r="E249" s="279">
        <v>0</v>
      </c>
      <c r="F249" s="279">
        <v>0</v>
      </c>
      <c r="G249" s="279">
        <v>0</v>
      </c>
      <c r="H249" s="279">
        <v>0</v>
      </c>
      <c r="I249" s="279">
        <v>0</v>
      </c>
      <c r="J249" s="279">
        <v>1</v>
      </c>
      <c r="K249" s="280"/>
      <c r="L249" s="276" t="s">
        <v>679</v>
      </c>
      <c r="M249" s="280"/>
      <c r="N249" s="280"/>
      <c r="O249" s="280"/>
      <c r="P249" s="276" t="s">
        <v>1591</v>
      </c>
      <c r="Q249" s="276" t="s">
        <v>1592</v>
      </c>
      <c r="R249" s="276" t="s">
        <v>863</v>
      </c>
      <c r="S249" s="276" t="s">
        <v>1593</v>
      </c>
      <c r="T249" s="276" t="s">
        <v>1594</v>
      </c>
      <c r="U249" s="276" t="s">
        <v>26</v>
      </c>
      <c r="V249" s="280"/>
      <c r="W249" s="276" t="s">
        <v>714</v>
      </c>
      <c r="X249" s="279">
        <v>10</v>
      </c>
      <c r="Y249" s="269"/>
      <c r="Z249" s="269"/>
    </row>
    <row r="250" spans="1:26" ht="15.75" customHeight="1" x14ac:dyDescent="0.2">
      <c r="A250" s="276" t="s">
        <v>490</v>
      </c>
      <c r="B250" s="276" t="s">
        <v>1595</v>
      </c>
      <c r="C250" s="279">
        <v>0</v>
      </c>
      <c r="D250" s="279">
        <v>0</v>
      </c>
      <c r="E250" s="279">
        <v>0</v>
      </c>
      <c r="F250" s="279">
        <v>0</v>
      </c>
      <c r="G250" s="279">
        <v>0</v>
      </c>
      <c r="H250" s="279">
        <v>0</v>
      </c>
      <c r="I250" s="279">
        <v>0</v>
      </c>
      <c r="J250" s="279">
        <v>1</v>
      </c>
      <c r="K250" s="280"/>
      <c r="L250" s="276" t="s">
        <v>679</v>
      </c>
      <c r="M250" s="280"/>
      <c r="N250" s="280"/>
      <c r="O250" s="276" t="s">
        <v>1596</v>
      </c>
      <c r="P250" s="276" t="s">
        <v>1597</v>
      </c>
      <c r="Q250" s="276" t="s">
        <v>1598</v>
      </c>
      <c r="R250" s="276" t="s">
        <v>863</v>
      </c>
      <c r="S250" s="276" t="s">
        <v>1599</v>
      </c>
      <c r="T250" s="280"/>
      <c r="U250" s="276" t="s">
        <v>26</v>
      </c>
      <c r="V250" s="280"/>
      <c r="W250" s="276" t="s">
        <v>765</v>
      </c>
      <c r="X250" s="279">
        <v>20</v>
      </c>
      <c r="Y250" s="269"/>
      <c r="Z250" s="269"/>
    </row>
    <row r="251" spans="1:26" ht="15.75" customHeight="1" x14ac:dyDescent="0.2">
      <c r="A251" s="276" t="s">
        <v>492</v>
      </c>
      <c r="B251" s="276" t="s">
        <v>1600</v>
      </c>
      <c r="C251" s="279">
        <v>0</v>
      </c>
      <c r="D251" s="279">
        <v>0</v>
      </c>
      <c r="E251" s="279">
        <v>0</v>
      </c>
      <c r="F251" s="279">
        <v>0</v>
      </c>
      <c r="G251" s="279">
        <v>0</v>
      </c>
      <c r="H251" s="279">
        <v>0</v>
      </c>
      <c r="I251" s="279">
        <v>0</v>
      </c>
      <c r="J251" s="279">
        <v>1</v>
      </c>
      <c r="K251" s="280"/>
      <c r="L251" s="276" t="s">
        <v>679</v>
      </c>
      <c r="M251" s="280"/>
      <c r="N251" s="280"/>
      <c r="O251" s="276" t="s">
        <v>1601</v>
      </c>
      <c r="P251" s="276" t="s">
        <v>1602</v>
      </c>
      <c r="Q251" s="276" t="s">
        <v>1603</v>
      </c>
      <c r="R251" s="276" t="s">
        <v>891</v>
      </c>
      <c r="S251" s="276" t="s">
        <v>1604</v>
      </c>
      <c r="T251" s="276" t="s">
        <v>1605</v>
      </c>
      <c r="U251" s="276" t="s">
        <v>26</v>
      </c>
      <c r="V251" s="280"/>
      <c r="W251" s="276" t="s">
        <v>723</v>
      </c>
      <c r="X251" s="279">
        <v>5</v>
      </c>
      <c r="Y251" s="269"/>
      <c r="Z251" s="269"/>
    </row>
    <row r="252" spans="1:26" ht="15.75" customHeight="1" x14ac:dyDescent="0.2">
      <c r="A252" s="276" t="s">
        <v>494</v>
      </c>
      <c r="B252" s="276" t="s">
        <v>1606</v>
      </c>
      <c r="C252" s="279">
        <v>0</v>
      </c>
      <c r="D252" s="279">
        <v>0</v>
      </c>
      <c r="E252" s="279">
        <v>0</v>
      </c>
      <c r="F252" s="279">
        <v>0</v>
      </c>
      <c r="G252" s="279">
        <v>0</v>
      </c>
      <c r="H252" s="279">
        <v>0</v>
      </c>
      <c r="I252" s="279">
        <v>0</v>
      </c>
      <c r="J252" s="279">
        <v>1</v>
      </c>
      <c r="K252" s="276"/>
      <c r="L252" s="276" t="s">
        <v>679</v>
      </c>
      <c r="M252" s="280"/>
      <c r="N252" s="280"/>
      <c r="O252" s="276" t="s">
        <v>1607</v>
      </c>
      <c r="P252" s="276" t="s">
        <v>1257</v>
      </c>
      <c r="Q252" s="276" t="s">
        <v>1608</v>
      </c>
      <c r="R252" s="280"/>
      <c r="S252" s="276" t="s">
        <v>1609</v>
      </c>
      <c r="T252" s="276" t="s">
        <v>1610</v>
      </c>
      <c r="U252" s="276" t="s">
        <v>26</v>
      </c>
      <c r="V252" s="280"/>
      <c r="W252" s="280" t="s">
        <v>714</v>
      </c>
      <c r="X252" s="279">
        <v>10</v>
      </c>
      <c r="Y252" s="269"/>
      <c r="Z252" s="269"/>
    </row>
    <row r="253" spans="1:26" ht="15.75" customHeight="1" x14ac:dyDescent="0.2">
      <c r="A253" s="276" t="s">
        <v>496</v>
      </c>
      <c r="B253" s="276" t="s">
        <v>1611</v>
      </c>
      <c r="C253" s="279">
        <v>0</v>
      </c>
      <c r="D253" s="279">
        <v>0</v>
      </c>
      <c r="E253" s="279">
        <v>0</v>
      </c>
      <c r="F253" s="279">
        <v>0</v>
      </c>
      <c r="G253" s="279">
        <v>0</v>
      </c>
      <c r="H253" s="279">
        <v>0</v>
      </c>
      <c r="I253" s="279">
        <v>0</v>
      </c>
      <c r="J253" s="279">
        <v>1</v>
      </c>
      <c r="K253" s="280"/>
      <c r="L253" s="276" t="s">
        <v>679</v>
      </c>
      <c r="M253" s="280"/>
      <c r="N253" s="280"/>
      <c r="O253" s="276" t="s">
        <v>1612</v>
      </c>
      <c r="P253" s="276" t="s">
        <v>1257</v>
      </c>
      <c r="Q253" s="276" t="s">
        <v>1613</v>
      </c>
      <c r="R253" s="280"/>
      <c r="S253" s="276" t="s">
        <v>1614</v>
      </c>
      <c r="T253" s="276" t="s">
        <v>1610</v>
      </c>
      <c r="U253" s="276" t="s">
        <v>26</v>
      </c>
      <c r="V253" s="280"/>
      <c r="W253" s="276" t="s">
        <v>723</v>
      </c>
      <c r="X253" s="279">
        <v>5</v>
      </c>
      <c r="Y253" s="269"/>
      <c r="Z253" s="269"/>
    </row>
    <row r="254" spans="1:26" ht="15.75" customHeight="1" x14ac:dyDescent="0.2">
      <c r="A254" s="276" t="s">
        <v>498</v>
      </c>
      <c r="B254" s="276" t="s">
        <v>1615</v>
      </c>
      <c r="C254" s="279">
        <v>0</v>
      </c>
      <c r="D254" s="279">
        <v>0</v>
      </c>
      <c r="E254" s="279">
        <v>0</v>
      </c>
      <c r="F254" s="279">
        <v>0</v>
      </c>
      <c r="G254" s="279">
        <v>0</v>
      </c>
      <c r="H254" s="279">
        <v>0</v>
      </c>
      <c r="I254" s="279">
        <v>0</v>
      </c>
      <c r="J254" s="279">
        <v>1</v>
      </c>
      <c r="K254" s="276"/>
      <c r="L254" s="276" t="s">
        <v>679</v>
      </c>
      <c r="M254" s="280"/>
      <c r="N254" s="280"/>
      <c r="O254" s="282" t="s">
        <v>1616</v>
      </c>
      <c r="P254" s="282" t="s">
        <v>1616</v>
      </c>
      <c r="Q254" s="276" t="s">
        <v>1617</v>
      </c>
      <c r="R254" s="280"/>
      <c r="S254" s="276" t="s">
        <v>1618</v>
      </c>
      <c r="T254" s="276" t="s">
        <v>1619</v>
      </c>
      <c r="U254" s="276" t="s">
        <v>40</v>
      </c>
      <c r="V254" s="280"/>
      <c r="W254" s="276" t="s">
        <v>765</v>
      </c>
      <c r="X254" s="279">
        <v>20</v>
      </c>
      <c r="Y254" s="269"/>
      <c r="Z254" s="269"/>
    </row>
    <row r="255" spans="1:26" ht="15.75" customHeight="1" x14ac:dyDescent="0.2">
      <c r="A255" s="276" t="s">
        <v>499</v>
      </c>
      <c r="B255" s="276" t="s">
        <v>1620</v>
      </c>
      <c r="C255" s="279">
        <v>0</v>
      </c>
      <c r="D255" s="279">
        <v>0</v>
      </c>
      <c r="E255" s="279">
        <v>0</v>
      </c>
      <c r="F255" s="279">
        <v>0</v>
      </c>
      <c r="G255" s="279">
        <v>0</v>
      </c>
      <c r="H255" s="279">
        <v>0</v>
      </c>
      <c r="I255" s="279">
        <v>0</v>
      </c>
      <c r="J255" s="279">
        <v>1</v>
      </c>
      <c r="K255" s="276"/>
      <c r="L255" s="276" t="s">
        <v>679</v>
      </c>
      <c r="M255" s="280"/>
      <c r="N255" s="280"/>
      <c r="O255" s="282" t="s">
        <v>1621</v>
      </c>
      <c r="P255" s="282" t="s">
        <v>1621</v>
      </c>
      <c r="Q255" s="276" t="s">
        <v>1622</v>
      </c>
      <c r="R255" s="280"/>
      <c r="S255" s="276" t="s">
        <v>1618</v>
      </c>
      <c r="T255" s="276" t="s">
        <v>1619</v>
      </c>
      <c r="U255" s="276" t="s">
        <v>40</v>
      </c>
      <c r="V255" s="280"/>
      <c r="W255" s="276" t="s">
        <v>765</v>
      </c>
      <c r="X255" s="279">
        <v>20</v>
      </c>
      <c r="Y255" s="269"/>
      <c r="Z255" s="269"/>
    </row>
    <row r="256" spans="1:26" ht="15.75" customHeight="1" x14ac:dyDescent="0.2">
      <c r="A256" s="276" t="s">
        <v>500</v>
      </c>
      <c r="B256" s="276" t="s">
        <v>1623</v>
      </c>
      <c r="C256" s="279">
        <v>0</v>
      </c>
      <c r="D256" s="279">
        <v>0</v>
      </c>
      <c r="E256" s="279">
        <v>0</v>
      </c>
      <c r="F256" s="279">
        <v>0</v>
      </c>
      <c r="G256" s="279">
        <v>0</v>
      </c>
      <c r="H256" s="279">
        <v>0</v>
      </c>
      <c r="I256" s="279">
        <v>0</v>
      </c>
      <c r="J256" s="279">
        <v>1</v>
      </c>
      <c r="K256" s="276"/>
      <c r="L256" s="276" t="s">
        <v>679</v>
      </c>
      <c r="M256" s="280"/>
      <c r="N256" s="280"/>
      <c r="O256" s="282" t="s">
        <v>1624</v>
      </c>
      <c r="P256" s="282" t="s">
        <v>1624</v>
      </c>
      <c r="Q256" s="276" t="s">
        <v>1625</v>
      </c>
      <c r="R256" s="280"/>
      <c r="S256" s="280" t="s">
        <v>1626</v>
      </c>
      <c r="T256" s="280" t="s">
        <v>1627</v>
      </c>
      <c r="U256" s="276" t="s">
        <v>40</v>
      </c>
      <c r="V256" s="280"/>
      <c r="W256" s="276" t="s">
        <v>765</v>
      </c>
      <c r="X256" s="279">
        <v>20</v>
      </c>
      <c r="Y256" s="269"/>
      <c r="Z256" s="269"/>
    </row>
    <row r="257" spans="1:26" ht="15.75" customHeight="1" x14ac:dyDescent="0.2">
      <c r="A257" s="276" t="s">
        <v>501</v>
      </c>
      <c r="B257" s="276" t="s">
        <v>1628</v>
      </c>
      <c r="C257" s="279">
        <v>0</v>
      </c>
      <c r="D257" s="279">
        <v>0</v>
      </c>
      <c r="E257" s="279">
        <v>0</v>
      </c>
      <c r="F257" s="279">
        <v>0</v>
      </c>
      <c r="G257" s="279">
        <v>0</v>
      </c>
      <c r="H257" s="279">
        <v>0</v>
      </c>
      <c r="I257" s="279">
        <v>0</v>
      </c>
      <c r="J257" s="279">
        <v>1</v>
      </c>
      <c r="K257" s="280"/>
      <c r="L257" s="276" t="s">
        <v>679</v>
      </c>
      <c r="M257" s="280"/>
      <c r="N257" s="280"/>
      <c r="O257" s="282" t="s">
        <v>1629</v>
      </c>
      <c r="P257" s="282" t="s">
        <v>1629</v>
      </c>
      <c r="Q257" s="282" t="s">
        <v>1630</v>
      </c>
      <c r="R257" s="280"/>
      <c r="S257" s="280" t="s">
        <v>1631</v>
      </c>
      <c r="T257" s="280" t="s">
        <v>1632</v>
      </c>
      <c r="U257" s="276" t="s">
        <v>40</v>
      </c>
      <c r="V257" s="280"/>
      <c r="W257" s="276" t="s">
        <v>723</v>
      </c>
      <c r="X257" s="279">
        <v>5</v>
      </c>
      <c r="Y257" s="269"/>
      <c r="Z257" s="269"/>
    </row>
    <row r="258" spans="1:26" ht="15.75" customHeight="1" x14ac:dyDescent="0.2">
      <c r="A258" s="276" t="s">
        <v>502</v>
      </c>
      <c r="B258" s="276" t="s">
        <v>1633</v>
      </c>
      <c r="C258" s="279">
        <v>0</v>
      </c>
      <c r="D258" s="279">
        <v>0</v>
      </c>
      <c r="E258" s="279">
        <v>0</v>
      </c>
      <c r="F258" s="279">
        <v>0</v>
      </c>
      <c r="G258" s="279">
        <v>0</v>
      </c>
      <c r="H258" s="279">
        <v>0</v>
      </c>
      <c r="I258" s="279">
        <v>0</v>
      </c>
      <c r="J258" s="279">
        <v>1</v>
      </c>
      <c r="K258" s="280"/>
      <c r="L258" s="276" t="s">
        <v>679</v>
      </c>
      <c r="M258" s="280"/>
      <c r="N258" s="280"/>
      <c r="O258" s="282" t="s">
        <v>1634</v>
      </c>
      <c r="P258" s="282" t="s">
        <v>1634</v>
      </c>
      <c r="Q258" s="276" t="s">
        <v>1635</v>
      </c>
      <c r="R258" s="280"/>
      <c r="S258" s="276" t="s">
        <v>1636</v>
      </c>
      <c r="T258" s="280"/>
      <c r="U258" s="276" t="s">
        <v>40</v>
      </c>
      <c r="V258" s="280"/>
      <c r="W258" s="276" t="s">
        <v>723</v>
      </c>
      <c r="X258" s="279">
        <v>5</v>
      </c>
      <c r="Y258" s="269"/>
      <c r="Z258" s="269"/>
    </row>
    <row r="259" spans="1:26" ht="15.75" customHeight="1" x14ac:dyDescent="0.2">
      <c r="A259" s="276" t="s">
        <v>504</v>
      </c>
      <c r="B259" s="276" t="s">
        <v>1637</v>
      </c>
      <c r="C259" s="279">
        <v>0</v>
      </c>
      <c r="D259" s="279">
        <v>0</v>
      </c>
      <c r="E259" s="279">
        <v>0</v>
      </c>
      <c r="F259" s="279">
        <v>0</v>
      </c>
      <c r="G259" s="279">
        <v>0</v>
      </c>
      <c r="H259" s="279">
        <v>0</v>
      </c>
      <c r="I259" s="279">
        <v>0</v>
      </c>
      <c r="J259" s="279">
        <v>1</v>
      </c>
      <c r="K259" s="280"/>
      <c r="L259" s="276" t="s">
        <v>679</v>
      </c>
      <c r="M259" s="280"/>
      <c r="N259" s="280"/>
      <c r="O259" s="282" t="s">
        <v>1638</v>
      </c>
      <c r="P259" s="282" t="s">
        <v>1638</v>
      </c>
      <c r="Q259" s="276" t="s">
        <v>1639</v>
      </c>
      <c r="R259" s="280"/>
      <c r="S259" s="282" t="s">
        <v>1638</v>
      </c>
      <c r="T259" s="280"/>
      <c r="U259" s="276" t="s">
        <v>40</v>
      </c>
      <c r="V259" s="280"/>
      <c r="W259" s="276" t="s">
        <v>723</v>
      </c>
      <c r="X259" s="279">
        <v>5</v>
      </c>
      <c r="Y259" s="269"/>
      <c r="Z259" s="269"/>
    </row>
    <row r="260" spans="1:26" ht="15.75" customHeight="1" x14ac:dyDescent="0.2">
      <c r="A260" s="276" t="s">
        <v>505</v>
      </c>
      <c r="B260" s="276" t="s">
        <v>1640</v>
      </c>
      <c r="C260" s="279">
        <v>0</v>
      </c>
      <c r="D260" s="279">
        <v>0</v>
      </c>
      <c r="E260" s="279">
        <v>0</v>
      </c>
      <c r="F260" s="279">
        <v>0</v>
      </c>
      <c r="G260" s="279">
        <v>0</v>
      </c>
      <c r="H260" s="279">
        <v>0</v>
      </c>
      <c r="I260" s="279">
        <v>0</v>
      </c>
      <c r="J260" s="279">
        <v>1</v>
      </c>
      <c r="K260" s="280"/>
      <c r="L260" s="276" t="s">
        <v>679</v>
      </c>
      <c r="M260" s="280"/>
      <c r="N260" s="280"/>
      <c r="O260" s="282" t="s">
        <v>1641</v>
      </c>
      <c r="P260" s="282" t="s">
        <v>1641</v>
      </c>
      <c r="Q260" s="276" t="s">
        <v>1642</v>
      </c>
      <c r="R260" s="280"/>
      <c r="S260" s="276" t="s">
        <v>1643</v>
      </c>
      <c r="T260" s="280"/>
      <c r="U260" s="276" t="s">
        <v>40</v>
      </c>
      <c r="V260" s="280"/>
      <c r="W260" s="276" t="s">
        <v>723</v>
      </c>
      <c r="X260" s="279">
        <v>5</v>
      </c>
      <c r="Y260" s="269"/>
      <c r="Z260" s="269"/>
    </row>
    <row r="261" spans="1:26" ht="15.75" customHeight="1" x14ac:dyDescent="0.2">
      <c r="A261" s="276" t="s">
        <v>507</v>
      </c>
      <c r="B261" s="276" t="s">
        <v>1644</v>
      </c>
      <c r="C261" s="279">
        <v>0</v>
      </c>
      <c r="D261" s="279">
        <v>0</v>
      </c>
      <c r="E261" s="279">
        <v>0</v>
      </c>
      <c r="F261" s="279">
        <v>0</v>
      </c>
      <c r="G261" s="279">
        <v>0</v>
      </c>
      <c r="H261" s="279">
        <v>0</v>
      </c>
      <c r="I261" s="279">
        <v>0</v>
      </c>
      <c r="J261" s="279">
        <v>1</v>
      </c>
      <c r="K261" s="276"/>
      <c r="L261" s="276" t="s">
        <v>696</v>
      </c>
      <c r="M261" s="280"/>
      <c r="N261" s="280"/>
      <c r="O261" s="283"/>
      <c r="P261" s="276" t="s">
        <v>1645</v>
      </c>
      <c r="Q261" s="280"/>
      <c r="R261" s="280"/>
      <c r="S261" s="276" t="s">
        <v>1646</v>
      </c>
      <c r="T261" s="280"/>
      <c r="U261" s="276" t="s">
        <v>696</v>
      </c>
      <c r="V261" s="280"/>
      <c r="W261" s="276"/>
      <c r="X261" s="279"/>
      <c r="Y261" s="269"/>
      <c r="Z261" s="269"/>
    </row>
    <row r="262" spans="1:26" ht="15.75" customHeight="1" x14ac:dyDescent="0.2">
      <c r="A262" s="276" t="s">
        <v>509</v>
      </c>
      <c r="B262" s="276" t="s">
        <v>1647</v>
      </c>
      <c r="C262" s="279">
        <v>0</v>
      </c>
      <c r="D262" s="279">
        <v>0</v>
      </c>
      <c r="E262" s="279">
        <v>0</v>
      </c>
      <c r="F262" s="279">
        <v>0</v>
      </c>
      <c r="G262" s="279">
        <v>0</v>
      </c>
      <c r="H262" s="279">
        <v>0</v>
      </c>
      <c r="I262" s="279">
        <v>0</v>
      </c>
      <c r="J262" s="279">
        <v>1</v>
      </c>
      <c r="K262" s="280"/>
      <c r="L262" s="276" t="s">
        <v>679</v>
      </c>
      <c r="M262" s="280"/>
      <c r="N262" s="280"/>
      <c r="O262" s="283"/>
      <c r="P262" s="276" t="s">
        <v>1648</v>
      </c>
      <c r="Q262" s="276" t="s">
        <v>1649</v>
      </c>
      <c r="R262" s="280"/>
      <c r="S262" s="276" t="s">
        <v>1650</v>
      </c>
      <c r="T262" s="284" t="s">
        <v>1651</v>
      </c>
      <c r="U262" s="276" t="s">
        <v>26</v>
      </c>
      <c r="V262" s="280"/>
      <c r="W262" s="276" t="s">
        <v>723</v>
      </c>
      <c r="X262" s="279">
        <v>5</v>
      </c>
      <c r="Y262" s="269"/>
      <c r="Z262" s="269"/>
    </row>
    <row r="263" spans="1:26" ht="15.75" customHeight="1" x14ac:dyDescent="0.2">
      <c r="A263" s="276" t="s">
        <v>511</v>
      </c>
      <c r="B263" s="276" t="s">
        <v>1652</v>
      </c>
      <c r="C263" s="279">
        <v>0</v>
      </c>
      <c r="D263" s="279">
        <v>0</v>
      </c>
      <c r="E263" s="279">
        <v>0</v>
      </c>
      <c r="F263" s="279">
        <v>0</v>
      </c>
      <c r="G263" s="279">
        <v>0</v>
      </c>
      <c r="H263" s="279">
        <v>0</v>
      </c>
      <c r="I263" s="279">
        <v>0</v>
      </c>
      <c r="J263" s="279">
        <v>1</v>
      </c>
      <c r="K263" s="280"/>
      <c r="L263" s="276" t="s">
        <v>679</v>
      </c>
      <c r="M263" s="280"/>
      <c r="N263" s="280"/>
      <c r="O263" s="276" t="s">
        <v>1653</v>
      </c>
      <c r="P263" s="276" t="s">
        <v>1654</v>
      </c>
      <c r="Q263" s="276" t="s">
        <v>1655</v>
      </c>
      <c r="R263" s="280"/>
      <c r="S263" s="276" t="s">
        <v>1656</v>
      </c>
      <c r="T263" s="280"/>
      <c r="U263" s="276" t="s">
        <v>26</v>
      </c>
      <c r="V263" s="280"/>
      <c r="W263" s="276" t="s">
        <v>723</v>
      </c>
      <c r="X263" s="279">
        <v>5</v>
      </c>
      <c r="Y263" s="269"/>
      <c r="Z263" s="269"/>
    </row>
    <row r="264" spans="1:26" ht="15.75" customHeight="1" x14ac:dyDescent="0.2">
      <c r="A264" s="276" t="s">
        <v>513</v>
      </c>
      <c r="B264" s="276" t="s">
        <v>1381</v>
      </c>
      <c r="C264" s="279">
        <v>0</v>
      </c>
      <c r="D264" s="279">
        <v>0</v>
      </c>
      <c r="E264" s="279">
        <v>0</v>
      </c>
      <c r="F264" s="279">
        <v>0</v>
      </c>
      <c r="G264" s="279">
        <v>0</v>
      </c>
      <c r="H264" s="279">
        <v>0</v>
      </c>
      <c r="I264" s="279">
        <v>0</v>
      </c>
      <c r="J264" s="279">
        <v>1</v>
      </c>
      <c r="K264" s="280"/>
      <c r="L264" s="276" t="s">
        <v>679</v>
      </c>
      <c r="M264" s="280"/>
      <c r="N264" s="280"/>
      <c r="O264" s="280"/>
      <c r="P264" s="276" t="s">
        <v>1657</v>
      </c>
      <c r="Q264" s="276" t="s">
        <v>1658</v>
      </c>
      <c r="R264" s="280"/>
      <c r="S264" s="276" t="s">
        <v>1659</v>
      </c>
      <c r="T264" s="276" t="s">
        <v>1660</v>
      </c>
      <c r="U264" s="276" t="s">
        <v>26</v>
      </c>
      <c r="V264" s="280"/>
      <c r="W264" s="276" t="s">
        <v>714</v>
      </c>
      <c r="X264" s="279">
        <v>10</v>
      </c>
      <c r="Y264" s="269"/>
      <c r="Z264" s="269"/>
    </row>
    <row r="265" spans="1:26" ht="15.75" customHeight="1" x14ac:dyDescent="0.2">
      <c r="A265" s="276" t="s">
        <v>515</v>
      </c>
      <c r="B265" s="276" t="s">
        <v>1661</v>
      </c>
      <c r="C265" s="279">
        <v>0</v>
      </c>
      <c r="D265" s="279">
        <v>0</v>
      </c>
      <c r="E265" s="279">
        <v>0</v>
      </c>
      <c r="F265" s="279">
        <v>0</v>
      </c>
      <c r="G265" s="279">
        <v>0</v>
      </c>
      <c r="H265" s="279">
        <v>0</v>
      </c>
      <c r="I265" s="279">
        <v>0</v>
      </c>
      <c r="J265" s="279">
        <v>1</v>
      </c>
      <c r="K265" s="280"/>
      <c r="L265" s="276" t="s">
        <v>679</v>
      </c>
      <c r="M265" s="280"/>
      <c r="N265" s="280"/>
      <c r="O265" s="276" t="s">
        <v>1662</v>
      </c>
      <c r="P265" s="276" t="s">
        <v>1663</v>
      </c>
      <c r="Q265" s="280"/>
      <c r="R265" s="280"/>
      <c r="S265" s="276" t="s">
        <v>1664</v>
      </c>
      <c r="T265" s="276" t="s">
        <v>1665</v>
      </c>
      <c r="U265" s="276" t="s">
        <v>26</v>
      </c>
      <c r="V265" s="280"/>
      <c r="W265" s="276" t="s">
        <v>723</v>
      </c>
      <c r="X265" s="279">
        <v>5</v>
      </c>
      <c r="Y265" s="269"/>
      <c r="Z265" s="269"/>
    </row>
    <row r="266" spans="1:26" ht="15.75" customHeight="1" x14ac:dyDescent="0.2">
      <c r="A266" s="276" t="s">
        <v>517</v>
      </c>
      <c r="B266" s="276" t="s">
        <v>1666</v>
      </c>
      <c r="C266" s="279">
        <v>0</v>
      </c>
      <c r="D266" s="279">
        <v>0</v>
      </c>
      <c r="E266" s="279">
        <v>0</v>
      </c>
      <c r="F266" s="279">
        <v>0</v>
      </c>
      <c r="G266" s="279">
        <v>0</v>
      </c>
      <c r="H266" s="279">
        <v>0</v>
      </c>
      <c r="I266" s="279">
        <v>0</v>
      </c>
      <c r="J266" s="279">
        <v>1</v>
      </c>
      <c r="K266" s="280"/>
      <c r="L266" s="276" t="s">
        <v>679</v>
      </c>
      <c r="M266" s="280"/>
      <c r="N266" s="280"/>
      <c r="O266" s="276" t="s">
        <v>1667</v>
      </c>
      <c r="P266" s="276" t="s">
        <v>1668</v>
      </c>
      <c r="Q266" s="280"/>
      <c r="R266" s="280"/>
      <c r="S266" s="276" t="s">
        <v>1669</v>
      </c>
      <c r="T266" s="276" t="s">
        <v>1670</v>
      </c>
      <c r="U266" s="276" t="s">
        <v>26</v>
      </c>
      <c r="V266" s="280"/>
      <c r="W266" s="276" t="s">
        <v>723</v>
      </c>
      <c r="X266" s="279">
        <v>5</v>
      </c>
      <c r="Y266" s="269"/>
      <c r="Z266" s="269"/>
    </row>
    <row r="267" spans="1:26" ht="15.75" customHeight="1" x14ac:dyDescent="0.2">
      <c r="A267" s="276" t="s">
        <v>519</v>
      </c>
      <c r="B267" s="276" t="s">
        <v>1671</v>
      </c>
      <c r="C267" s="279">
        <v>0</v>
      </c>
      <c r="D267" s="279">
        <v>0</v>
      </c>
      <c r="E267" s="279">
        <v>0</v>
      </c>
      <c r="F267" s="279">
        <v>0</v>
      </c>
      <c r="G267" s="279">
        <v>0</v>
      </c>
      <c r="H267" s="279">
        <v>0</v>
      </c>
      <c r="I267" s="279">
        <v>0</v>
      </c>
      <c r="J267" s="279">
        <v>1</v>
      </c>
      <c r="K267" s="280"/>
      <c r="L267" s="276" t="s">
        <v>679</v>
      </c>
      <c r="M267" s="280"/>
      <c r="N267" s="280"/>
      <c r="O267" s="276" t="s">
        <v>1672</v>
      </c>
      <c r="P267" s="276" t="s">
        <v>1673</v>
      </c>
      <c r="Q267" s="276" t="s">
        <v>1674</v>
      </c>
      <c r="R267" s="280"/>
      <c r="S267" s="276" t="s">
        <v>1675</v>
      </c>
      <c r="T267" s="280"/>
      <c r="U267" s="276" t="s">
        <v>26</v>
      </c>
      <c r="V267" s="280"/>
      <c r="W267" s="276" t="s">
        <v>765</v>
      </c>
      <c r="X267" s="279">
        <v>20</v>
      </c>
      <c r="Y267" s="269"/>
      <c r="Z267" s="269"/>
    </row>
    <row r="268" spans="1:26" ht="15.75" customHeight="1" x14ac:dyDescent="0.2">
      <c r="A268" s="276" t="s">
        <v>521</v>
      </c>
      <c r="B268" s="276" t="s">
        <v>1676</v>
      </c>
      <c r="C268" s="279">
        <v>0</v>
      </c>
      <c r="D268" s="279">
        <v>0</v>
      </c>
      <c r="E268" s="279">
        <v>0</v>
      </c>
      <c r="F268" s="279">
        <v>0</v>
      </c>
      <c r="G268" s="279">
        <v>0</v>
      </c>
      <c r="H268" s="279">
        <v>0</v>
      </c>
      <c r="I268" s="279">
        <v>0</v>
      </c>
      <c r="J268" s="279">
        <v>1</v>
      </c>
      <c r="K268" s="280"/>
      <c r="L268" s="276" t="s">
        <v>679</v>
      </c>
      <c r="M268" s="280"/>
      <c r="N268" s="280"/>
      <c r="O268" s="280"/>
      <c r="P268" s="276" t="s">
        <v>1677</v>
      </c>
      <c r="Q268" s="276" t="s">
        <v>1678</v>
      </c>
      <c r="R268" s="280"/>
      <c r="S268" s="276" t="s">
        <v>1679</v>
      </c>
      <c r="T268" s="276" t="s">
        <v>1680</v>
      </c>
      <c r="U268" s="276" t="s">
        <v>26</v>
      </c>
      <c r="V268" s="280"/>
      <c r="W268" s="276" t="s">
        <v>723</v>
      </c>
      <c r="X268" s="279">
        <v>5</v>
      </c>
      <c r="Y268" s="269"/>
      <c r="Z268" s="269"/>
    </row>
    <row r="269" spans="1:26" ht="15.75" customHeight="1" x14ac:dyDescent="0.2">
      <c r="A269" s="276" t="s">
        <v>523</v>
      </c>
      <c r="B269" s="276" t="s">
        <v>1681</v>
      </c>
      <c r="C269" s="279">
        <v>0</v>
      </c>
      <c r="D269" s="279">
        <v>0</v>
      </c>
      <c r="E269" s="279">
        <v>0</v>
      </c>
      <c r="F269" s="279">
        <v>0</v>
      </c>
      <c r="G269" s="279">
        <v>0</v>
      </c>
      <c r="H269" s="279">
        <v>0</v>
      </c>
      <c r="I269" s="279">
        <v>0</v>
      </c>
      <c r="J269" s="279">
        <v>1</v>
      </c>
      <c r="K269" s="280"/>
      <c r="L269" s="276" t="s">
        <v>679</v>
      </c>
      <c r="M269" s="280"/>
      <c r="N269" s="280"/>
      <c r="O269" s="280"/>
      <c r="P269" s="276" t="s">
        <v>1682</v>
      </c>
      <c r="Q269" s="276" t="s">
        <v>1674</v>
      </c>
      <c r="R269" s="276" t="s">
        <v>891</v>
      </c>
      <c r="S269" s="276" t="s">
        <v>1683</v>
      </c>
      <c r="T269" s="276" t="s">
        <v>1684</v>
      </c>
      <c r="U269" s="276" t="s">
        <v>26</v>
      </c>
      <c r="V269" s="280"/>
      <c r="W269" s="276" t="s">
        <v>723</v>
      </c>
      <c r="X269" s="279">
        <v>5</v>
      </c>
      <c r="Y269" s="269"/>
      <c r="Z269" s="269"/>
    </row>
    <row r="270" spans="1:26" ht="15.75" customHeight="1" x14ac:dyDescent="0.2">
      <c r="A270" s="276" t="s">
        <v>525</v>
      </c>
      <c r="B270" s="276" t="s">
        <v>1685</v>
      </c>
      <c r="C270" s="279">
        <v>0</v>
      </c>
      <c r="D270" s="279">
        <v>0</v>
      </c>
      <c r="E270" s="279">
        <v>0</v>
      </c>
      <c r="F270" s="279">
        <v>0</v>
      </c>
      <c r="G270" s="279">
        <v>0</v>
      </c>
      <c r="H270" s="279">
        <v>0</v>
      </c>
      <c r="I270" s="279">
        <v>0</v>
      </c>
      <c r="J270" s="279">
        <v>1</v>
      </c>
      <c r="K270" s="280"/>
      <c r="L270" s="276" t="s">
        <v>679</v>
      </c>
      <c r="M270" s="280"/>
      <c r="N270" s="280"/>
      <c r="O270" s="276" t="s">
        <v>1686</v>
      </c>
      <c r="P270" s="276" t="s">
        <v>1686</v>
      </c>
      <c r="Q270" s="276" t="s">
        <v>1687</v>
      </c>
      <c r="R270" s="280"/>
      <c r="S270" s="276" t="s">
        <v>1688</v>
      </c>
      <c r="T270" s="276" t="s">
        <v>1689</v>
      </c>
      <c r="U270" s="276" t="s">
        <v>40</v>
      </c>
      <c r="V270" s="280"/>
      <c r="W270" s="276" t="s">
        <v>723</v>
      </c>
      <c r="X270" s="279">
        <v>5</v>
      </c>
      <c r="Y270" s="269"/>
      <c r="Z270" s="269"/>
    </row>
    <row r="271" spans="1:26" ht="15.75" customHeight="1" x14ac:dyDescent="0.2">
      <c r="A271" s="276" t="s">
        <v>526</v>
      </c>
      <c r="B271" s="276" t="s">
        <v>1690</v>
      </c>
      <c r="C271" s="279">
        <v>0</v>
      </c>
      <c r="D271" s="279">
        <v>0</v>
      </c>
      <c r="E271" s="279">
        <v>0</v>
      </c>
      <c r="F271" s="279">
        <v>0</v>
      </c>
      <c r="G271" s="279">
        <v>0</v>
      </c>
      <c r="H271" s="279">
        <v>0</v>
      </c>
      <c r="I271" s="279">
        <v>0</v>
      </c>
      <c r="J271" s="279">
        <v>1</v>
      </c>
      <c r="K271" s="280"/>
      <c r="L271" s="276" t="s">
        <v>679</v>
      </c>
      <c r="M271" s="280"/>
      <c r="N271" s="280"/>
      <c r="O271" s="280"/>
      <c r="P271" s="276" t="s">
        <v>1691</v>
      </c>
      <c r="Q271" s="276" t="s">
        <v>1692</v>
      </c>
      <c r="R271" s="280"/>
      <c r="S271" s="276" t="s">
        <v>1693</v>
      </c>
      <c r="T271" s="283"/>
      <c r="U271" s="276" t="s">
        <v>26</v>
      </c>
      <c r="V271" s="280"/>
      <c r="W271" s="276" t="s">
        <v>723</v>
      </c>
      <c r="X271" s="279">
        <v>5</v>
      </c>
      <c r="Y271" s="269"/>
      <c r="Z271" s="269"/>
    </row>
    <row r="272" spans="1:26" ht="15.75" customHeight="1" x14ac:dyDescent="0.2">
      <c r="A272" s="276" t="s">
        <v>528</v>
      </c>
      <c r="B272" s="276" t="s">
        <v>1694</v>
      </c>
      <c r="C272" s="279">
        <v>0</v>
      </c>
      <c r="D272" s="279">
        <v>0</v>
      </c>
      <c r="E272" s="279">
        <v>0</v>
      </c>
      <c r="F272" s="279">
        <v>0</v>
      </c>
      <c r="G272" s="279">
        <v>0</v>
      </c>
      <c r="H272" s="279">
        <v>0</v>
      </c>
      <c r="I272" s="279">
        <v>0</v>
      </c>
      <c r="J272" s="279">
        <v>1</v>
      </c>
      <c r="K272" s="280"/>
      <c r="L272" s="276" t="s">
        <v>679</v>
      </c>
      <c r="M272" s="280"/>
      <c r="N272" s="280"/>
      <c r="O272" s="283"/>
      <c r="P272" s="276" t="s">
        <v>1695</v>
      </c>
      <c r="Q272" s="276" t="s">
        <v>1696</v>
      </c>
      <c r="R272" s="280"/>
      <c r="S272" s="276" t="s">
        <v>1697</v>
      </c>
      <c r="T272" s="280"/>
      <c r="U272" s="276" t="s">
        <v>26</v>
      </c>
      <c r="V272" s="280"/>
      <c r="W272" s="276" t="s">
        <v>723</v>
      </c>
      <c r="X272" s="279">
        <v>5</v>
      </c>
      <c r="Y272" s="269"/>
      <c r="Z272" s="269"/>
    </row>
    <row r="273" spans="1:26" ht="15.75" customHeight="1" x14ac:dyDescent="0.2">
      <c r="A273" s="276" t="s">
        <v>530</v>
      </c>
      <c r="B273" s="276" t="s">
        <v>1698</v>
      </c>
      <c r="C273" s="279">
        <v>0</v>
      </c>
      <c r="D273" s="279">
        <v>0</v>
      </c>
      <c r="E273" s="279">
        <v>0</v>
      </c>
      <c r="F273" s="279">
        <v>0</v>
      </c>
      <c r="G273" s="279">
        <v>0</v>
      </c>
      <c r="H273" s="279">
        <v>0</v>
      </c>
      <c r="I273" s="279">
        <v>0</v>
      </c>
      <c r="J273" s="279">
        <v>1</v>
      </c>
      <c r="K273" s="280"/>
      <c r="L273" s="276" t="s">
        <v>679</v>
      </c>
      <c r="M273" s="280"/>
      <c r="N273" s="280"/>
      <c r="O273" s="280"/>
      <c r="P273" s="276" t="s">
        <v>1699</v>
      </c>
      <c r="Q273" s="276" t="s">
        <v>1700</v>
      </c>
      <c r="R273" s="280"/>
      <c r="S273" s="280" t="s">
        <v>1701</v>
      </c>
      <c r="T273" s="280" t="s">
        <v>1702</v>
      </c>
      <c r="U273" s="276" t="s">
        <v>40</v>
      </c>
      <c r="V273" s="280"/>
      <c r="W273" s="276" t="s">
        <v>765</v>
      </c>
      <c r="X273" s="279">
        <v>20</v>
      </c>
      <c r="Y273" s="269"/>
      <c r="Z273" s="269"/>
    </row>
    <row r="274" spans="1:26" ht="15.75" customHeight="1" x14ac:dyDescent="0.2">
      <c r="A274" s="276" t="s">
        <v>532</v>
      </c>
      <c r="B274" s="276" t="s">
        <v>1703</v>
      </c>
      <c r="C274" s="279">
        <v>0</v>
      </c>
      <c r="D274" s="279">
        <v>0</v>
      </c>
      <c r="E274" s="279">
        <v>0</v>
      </c>
      <c r="F274" s="279">
        <v>0</v>
      </c>
      <c r="G274" s="279">
        <v>0</v>
      </c>
      <c r="H274" s="279">
        <v>0</v>
      </c>
      <c r="I274" s="279">
        <v>0</v>
      </c>
      <c r="J274" s="279">
        <v>1</v>
      </c>
      <c r="K274" s="280"/>
      <c r="L274" s="276" t="s">
        <v>679</v>
      </c>
      <c r="M274" s="280"/>
      <c r="N274" s="280"/>
      <c r="O274" s="276" t="s">
        <v>1704</v>
      </c>
      <c r="P274" s="276" t="s">
        <v>1705</v>
      </c>
      <c r="Q274" s="276" t="s">
        <v>1706</v>
      </c>
      <c r="R274" s="280"/>
      <c r="S274" s="276" t="s">
        <v>1707</v>
      </c>
      <c r="T274" s="280"/>
      <c r="U274" s="276" t="s">
        <v>26</v>
      </c>
      <c r="V274" s="280"/>
      <c r="W274" s="276" t="s">
        <v>723</v>
      </c>
      <c r="X274" s="279">
        <v>5</v>
      </c>
      <c r="Y274" s="269"/>
      <c r="Z274" s="269"/>
    </row>
    <row r="275" spans="1:26" ht="15.75" customHeight="1" x14ac:dyDescent="0.2">
      <c r="A275" s="276" t="s">
        <v>534</v>
      </c>
      <c r="B275" s="276" t="s">
        <v>1708</v>
      </c>
      <c r="C275" s="279">
        <v>0</v>
      </c>
      <c r="D275" s="279">
        <v>0</v>
      </c>
      <c r="E275" s="279">
        <v>0</v>
      </c>
      <c r="F275" s="279">
        <v>0</v>
      </c>
      <c r="G275" s="279">
        <v>0</v>
      </c>
      <c r="H275" s="279">
        <v>0</v>
      </c>
      <c r="I275" s="279">
        <v>0</v>
      </c>
      <c r="J275" s="279">
        <v>1</v>
      </c>
      <c r="K275" s="276"/>
      <c r="L275" s="276" t="s">
        <v>679</v>
      </c>
      <c r="M275" s="280"/>
      <c r="N275" s="280"/>
      <c r="O275" s="276" t="s">
        <v>1709</v>
      </c>
      <c r="P275" s="280"/>
      <c r="Q275" s="276" t="s">
        <v>1710</v>
      </c>
      <c r="R275" s="280"/>
      <c r="S275" s="276" t="s">
        <v>1711</v>
      </c>
      <c r="T275" s="276" t="s">
        <v>1712</v>
      </c>
      <c r="U275" s="276" t="s">
        <v>40</v>
      </c>
      <c r="V275" s="280"/>
      <c r="W275" s="276" t="s">
        <v>714</v>
      </c>
      <c r="X275" s="279">
        <v>10</v>
      </c>
      <c r="Y275" s="269"/>
      <c r="Z275" s="269"/>
    </row>
    <row r="276" spans="1:26" ht="15.75" customHeight="1" x14ac:dyDescent="0.2">
      <c r="A276" s="276" t="s">
        <v>536</v>
      </c>
      <c r="B276" s="276" t="s">
        <v>1713</v>
      </c>
      <c r="C276" s="279">
        <v>0</v>
      </c>
      <c r="D276" s="279">
        <v>0</v>
      </c>
      <c r="E276" s="279">
        <v>0</v>
      </c>
      <c r="F276" s="279">
        <v>0</v>
      </c>
      <c r="G276" s="279">
        <v>0</v>
      </c>
      <c r="H276" s="279">
        <v>0</v>
      </c>
      <c r="I276" s="279">
        <v>0</v>
      </c>
      <c r="J276" s="279">
        <v>1</v>
      </c>
      <c r="K276" s="276"/>
      <c r="L276" s="276" t="s">
        <v>679</v>
      </c>
      <c r="M276" s="280"/>
      <c r="N276" s="280"/>
      <c r="O276" s="276" t="s">
        <v>1714</v>
      </c>
      <c r="P276" s="276" t="s">
        <v>1705</v>
      </c>
      <c r="Q276" s="276" t="s">
        <v>1715</v>
      </c>
      <c r="R276" s="280"/>
      <c r="S276" s="276" t="s">
        <v>1716</v>
      </c>
      <c r="T276" s="280"/>
      <c r="U276" s="276" t="s">
        <v>26</v>
      </c>
      <c r="V276" s="280"/>
      <c r="W276" s="276" t="s">
        <v>714</v>
      </c>
      <c r="X276" s="279">
        <v>10</v>
      </c>
      <c r="Y276" s="269"/>
      <c r="Z276" s="269"/>
    </row>
    <row r="277" spans="1:26" ht="15.75" customHeight="1" x14ac:dyDescent="0.2">
      <c r="A277" s="276" t="s">
        <v>538</v>
      </c>
      <c r="B277" s="276" t="s">
        <v>1717</v>
      </c>
      <c r="C277" s="279">
        <v>0</v>
      </c>
      <c r="D277" s="279">
        <v>0</v>
      </c>
      <c r="E277" s="279">
        <v>0</v>
      </c>
      <c r="F277" s="279">
        <v>0</v>
      </c>
      <c r="G277" s="279">
        <v>0</v>
      </c>
      <c r="H277" s="279">
        <v>0</v>
      </c>
      <c r="I277" s="279">
        <v>0</v>
      </c>
      <c r="J277" s="279">
        <v>1</v>
      </c>
      <c r="K277" s="276"/>
      <c r="L277" s="276" t="s">
        <v>679</v>
      </c>
      <c r="M277" s="280"/>
      <c r="N277" s="280"/>
      <c r="O277" s="276" t="s">
        <v>1718</v>
      </c>
      <c r="P277" s="276" t="s">
        <v>1705</v>
      </c>
      <c r="Q277" s="280"/>
      <c r="R277" s="280"/>
      <c r="S277" s="276" t="s">
        <v>1719</v>
      </c>
      <c r="T277" s="280"/>
      <c r="U277" s="276" t="s">
        <v>26</v>
      </c>
      <c r="V277" s="280"/>
      <c r="W277" s="276" t="s">
        <v>714</v>
      </c>
      <c r="X277" s="279">
        <v>10</v>
      </c>
      <c r="Y277" s="269"/>
      <c r="Z277" s="269"/>
    </row>
    <row r="278" spans="1:26" ht="15.75" customHeight="1" x14ac:dyDescent="0.2">
      <c r="A278" s="276" t="s">
        <v>540</v>
      </c>
      <c r="B278" s="276" t="s">
        <v>1720</v>
      </c>
      <c r="C278" s="279">
        <v>0</v>
      </c>
      <c r="D278" s="279">
        <v>0</v>
      </c>
      <c r="E278" s="279">
        <v>0</v>
      </c>
      <c r="F278" s="279">
        <v>0</v>
      </c>
      <c r="G278" s="279">
        <v>0</v>
      </c>
      <c r="H278" s="279">
        <v>0</v>
      </c>
      <c r="I278" s="279">
        <v>0</v>
      </c>
      <c r="J278" s="279">
        <v>1</v>
      </c>
      <c r="K278" s="276"/>
      <c r="L278" s="276" t="s">
        <v>679</v>
      </c>
      <c r="M278" s="280"/>
      <c r="N278" s="280"/>
      <c r="O278" s="276" t="s">
        <v>1721</v>
      </c>
      <c r="P278" s="276" t="s">
        <v>1721</v>
      </c>
      <c r="Q278" s="276" t="s">
        <v>1722</v>
      </c>
      <c r="R278" s="280"/>
      <c r="S278" s="276" t="s">
        <v>1723</v>
      </c>
      <c r="T278" s="276" t="s">
        <v>1724</v>
      </c>
      <c r="U278" s="276" t="s">
        <v>40</v>
      </c>
      <c r="V278" s="280"/>
      <c r="W278" s="276" t="s">
        <v>714</v>
      </c>
      <c r="X278" s="279">
        <v>10</v>
      </c>
      <c r="Y278" s="269"/>
      <c r="Z278" s="269"/>
    </row>
    <row r="279" spans="1:26" ht="15.75" customHeight="1" x14ac:dyDescent="0.2">
      <c r="A279" s="276" t="s">
        <v>541</v>
      </c>
      <c r="B279" s="276" t="s">
        <v>1725</v>
      </c>
      <c r="C279" s="279">
        <v>0</v>
      </c>
      <c r="D279" s="279">
        <v>0</v>
      </c>
      <c r="E279" s="279">
        <v>0</v>
      </c>
      <c r="F279" s="279">
        <v>0</v>
      </c>
      <c r="G279" s="279">
        <v>0</v>
      </c>
      <c r="H279" s="279">
        <v>0</v>
      </c>
      <c r="I279" s="279">
        <v>0</v>
      </c>
      <c r="J279" s="279">
        <v>1</v>
      </c>
      <c r="K279" s="276"/>
      <c r="L279" s="276" t="s">
        <v>679</v>
      </c>
      <c r="M279" s="280"/>
      <c r="N279" s="280"/>
      <c r="O279" s="276" t="s">
        <v>1726</v>
      </c>
      <c r="P279" s="276" t="s">
        <v>1705</v>
      </c>
      <c r="Q279" s="280"/>
      <c r="R279" s="276" t="s">
        <v>891</v>
      </c>
      <c r="S279" s="276" t="s">
        <v>1727</v>
      </c>
      <c r="T279" s="280"/>
      <c r="U279" s="276" t="s">
        <v>26</v>
      </c>
      <c r="V279" s="280"/>
      <c r="W279" s="276" t="s">
        <v>714</v>
      </c>
      <c r="X279" s="279">
        <v>10</v>
      </c>
      <c r="Y279" s="269"/>
      <c r="Z279" s="269"/>
    </row>
    <row r="280" spans="1:26" ht="15.75" customHeight="1" x14ac:dyDescent="0.2">
      <c r="A280" s="276" t="s">
        <v>543</v>
      </c>
      <c r="B280" s="276" t="s">
        <v>1728</v>
      </c>
      <c r="C280" s="279">
        <v>0</v>
      </c>
      <c r="D280" s="279">
        <v>0</v>
      </c>
      <c r="E280" s="279">
        <v>0</v>
      </c>
      <c r="F280" s="279">
        <v>0</v>
      </c>
      <c r="G280" s="279">
        <v>0</v>
      </c>
      <c r="H280" s="279">
        <v>0</v>
      </c>
      <c r="I280" s="279">
        <v>0</v>
      </c>
      <c r="J280" s="279">
        <v>1</v>
      </c>
      <c r="K280" s="280"/>
      <c r="L280" s="276" t="s">
        <v>679</v>
      </c>
      <c r="M280" s="280"/>
      <c r="N280" s="280"/>
      <c r="O280" s="280"/>
      <c r="P280" s="276" t="s">
        <v>1729</v>
      </c>
      <c r="Q280" s="276" t="s">
        <v>1730</v>
      </c>
      <c r="R280" s="280"/>
      <c r="S280" s="280" t="s">
        <v>1731</v>
      </c>
      <c r="T280" s="280" t="s">
        <v>1732</v>
      </c>
      <c r="U280" s="276" t="s">
        <v>26</v>
      </c>
      <c r="V280" s="280"/>
      <c r="W280" s="276" t="s">
        <v>714</v>
      </c>
      <c r="X280" s="279">
        <v>10</v>
      </c>
      <c r="Y280" s="269"/>
      <c r="Z280" s="269"/>
    </row>
    <row r="281" spans="1:26" ht="15.75" customHeight="1" x14ac:dyDescent="0.2">
      <c r="A281" s="276" t="s">
        <v>545</v>
      </c>
      <c r="B281" s="276" t="s">
        <v>1733</v>
      </c>
      <c r="C281" s="279">
        <v>0</v>
      </c>
      <c r="D281" s="279">
        <v>0</v>
      </c>
      <c r="E281" s="279">
        <v>0</v>
      </c>
      <c r="F281" s="279">
        <v>0</v>
      </c>
      <c r="G281" s="279">
        <v>0</v>
      </c>
      <c r="H281" s="279">
        <v>0</v>
      </c>
      <c r="I281" s="279">
        <v>0</v>
      </c>
      <c r="J281" s="279">
        <v>1</v>
      </c>
      <c r="K281" s="280"/>
      <c r="L281" s="276" t="s">
        <v>679</v>
      </c>
      <c r="M281" s="280"/>
      <c r="N281" s="280"/>
      <c r="O281" s="280"/>
      <c r="P281" s="276" t="s">
        <v>1705</v>
      </c>
      <c r="Q281" s="276" t="s">
        <v>1734</v>
      </c>
      <c r="R281" s="280"/>
      <c r="S281" s="280" t="s">
        <v>1735</v>
      </c>
      <c r="T281" s="276" t="s">
        <v>1736</v>
      </c>
      <c r="U281" s="276" t="s">
        <v>26</v>
      </c>
      <c r="V281" s="280"/>
      <c r="W281" s="276" t="s">
        <v>714</v>
      </c>
      <c r="X281" s="279">
        <v>10</v>
      </c>
      <c r="Y281" s="269"/>
      <c r="Z281" s="269"/>
    </row>
    <row r="282" spans="1:26" ht="15.75" customHeight="1" x14ac:dyDescent="0.2">
      <c r="A282" s="276" t="s">
        <v>547</v>
      </c>
      <c r="B282" s="276" t="s">
        <v>1737</v>
      </c>
      <c r="C282" s="279">
        <v>0</v>
      </c>
      <c r="D282" s="279">
        <v>0</v>
      </c>
      <c r="E282" s="279">
        <v>0</v>
      </c>
      <c r="F282" s="279">
        <v>0</v>
      </c>
      <c r="G282" s="279">
        <v>0</v>
      </c>
      <c r="H282" s="279">
        <v>0</v>
      </c>
      <c r="I282" s="279">
        <v>0</v>
      </c>
      <c r="J282" s="279">
        <v>1</v>
      </c>
      <c r="K282" s="280"/>
      <c r="L282" s="276" t="s">
        <v>679</v>
      </c>
      <c r="M282" s="280"/>
      <c r="N282" s="280"/>
      <c r="O282" s="280"/>
      <c r="P282" s="276" t="s">
        <v>1705</v>
      </c>
      <c r="Q282" s="276" t="s">
        <v>1730</v>
      </c>
      <c r="R282" s="278" t="s">
        <v>1738</v>
      </c>
      <c r="S282" s="280" t="s">
        <v>1739</v>
      </c>
      <c r="T282" s="280" t="s">
        <v>1740</v>
      </c>
      <c r="U282" s="276" t="s">
        <v>26</v>
      </c>
      <c r="V282" s="280"/>
      <c r="W282" s="276" t="s">
        <v>714</v>
      </c>
      <c r="X282" s="279">
        <v>10</v>
      </c>
      <c r="Y282" s="269"/>
      <c r="Z282" s="269"/>
    </row>
    <row r="283" spans="1:26" ht="15.75" customHeight="1" x14ac:dyDescent="0.2">
      <c r="A283" s="276" t="s">
        <v>549</v>
      </c>
      <c r="B283" s="276" t="s">
        <v>1741</v>
      </c>
      <c r="C283" s="279">
        <v>0</v>
      </c>
      <c r="D283" s="279">
        <v>0</v>
      </c>
      <c r="E283" s="279">
        <v>0</v>
      </c>
      <c r="F283" s="279">
        <v>0</v>
      </c>
      <c r="G283" s="279">
        <v>0</v>
      </c>
      <c r="H283" s="279">
        <v>0</v>
      </c>
      <c r="I283" s="279">
        <v>0</v>
      </c>
      <c r="J283" s="279">
        <v>1</v>
      </c>
      <c r="K283" s="280"/>
      <c r="L283" s="276" t="s">
        <v>679</v>
      </c>
      <c r="M283" s="280"/>
      <c r="N283" s="280"/>
      <c r="O283" s="276" t="s">
        <v>1742</v>
      </c>
      <c r="P283" s="276" t="s">
        <v>1705</v>
      </c>
      <c r="Q283" s="276" t="s">
        <v>1743</v>
      </c>
      <c r="R283" s="278" t="s">
        <v>1744</v>
      </c>
      <c r="S283" s="276" t="s">
        <v>1745</v>
      </c>
      <c r="T283" s="280"/>
      <c r="U283" s="276" t="s">
        <v>26</v>
      </c>
      <c r="V283" s="280"/>
      <c r="W283" s="276" t="s">
        <v>714</v>
      </c>
      <c r="X283" s="279">
        <v>10</v>
      </c>
      <c r="Y283" s="269"/>
      <c r="Z283" s="269"/>
    </row>
    <row r="284" spans="1:26" ht="15.75" customHeight="1" x14ac:dyDescent="0.2">
      <c r="A284" s="276" t="s">
        <v>551</v>
      </c>
      <c r="B284" s="276" t="s">
        <v>1746</v>
      </c>
      <c r="C284" s="279">
        <v>0</v>
      </c>
      <c r="D284" s="279">
        <v>0</v>
      </c>
      <c r="E284" s="279">
        <v>0</v>
      </c>
      <c r="F284" s="279">
        <v>0</v>
      </c>
      <c r="G284" s="279">
        <v>0</v>
      </c>
      <c r="H284" s="279">
        <v>0</v>
      </c>
      <c r="I284" s="279">
        <v>0</v>
      </c>
      <c r="J284" s="279">
        <v>1</v>
      </c>
      <c r="K284" s="280"/>
      <c r="L284" s="276" t="s">
        <v>679</v>
      </c>
      <c r="M284" s="280"/>
      <c r="N284" s="280"/>
      <c r="O284" s="280"/>
      <c r="P284" s="276" t="s">
        <v>1705</v>
      </c>
      <c r="Q284" s="276" t="s">
        <v>1730</v>
      </c>
      <c r="R284" s="278" t="s">
        <v>1747</v>
      </c>
      <c r="S284" s="280" t="s">
        <v>1748</v>
      </c>
      <c r="T284" s="280" t="s">
        <v>1749</v>
      </c>
      <c r="U284" s="276" t="s">
        <v>26</v>
      </c>
      <c r="V284" s="280"/>
      <c r="W284" s="276" t="s">
        <v>714</v>
      </c>
      <c r="X284" s="279">
        <v>10</v>
      </c>
      <c r="Y284" s="269"/>
      <c r="Z284" s="269"/>
    </row>
    <row r="285" spans="1:26" ht="15.75" customHeight="1" x14ac:dyDescent="0.2">
      <c r="A285" s="276" t="s">
        <v>553</v>
      </c>
      <c r="B285" s="276" t="s">
        <v>1750</v>
      </c>
      <c r="C285" s="279">
        <v>0</v>
      </c>
      <c r="D285" s="279">
        <v>0</v>
      </c>
      <c r="E285" s="279">
        <v>0</v>
      </c>
      <c r="F285" s="279">
        <v>0</v>
      </c>
      <c r="G285" s="279">
        <v>0</v>
      </c>
      <c r="H285" s="279">
        <v>0</v>
      </c>
      <c r="I285" s="279">
        <v>0</v>
      </c>
      <c r="J285" s="279">
        <v>1</v>
      </c>
      <c r="K285" s="280"/>
      <c r="L285" s="276" t="s">
        <v>679</v>
      </c>
      <c r="M285" s="280"/>
      <c r="N285" s="280"/>
      <c r="O285" s="280"/>
      <c r="P285" s="276" t="s">
        <v>1751</v>
      </c>
      <c r="Q285" s="283"/>
      <c r="R285" s="278" t="s">
        <v>1752</v>
      </c>
      <c r="S285" s="276" t="s">
        <v>1753</v>
      </c>
      <c r="T285" s="280"/>
      <c r="U285" s="276" t="s">
        <v>26</v>
      </c>
      <c r="V285" s="280"/>
      <c r="W285" s="276" t="s">
        <v>714</v>
      </c>
      <c r="X285" s="279">
        <v>10</v>
      </c>
      <c r="Y285" s="269"/>
      <c r="Z285" s="269"/>
    </row>
    <row r="286" spans="1:26" ht="15.75" customHeight="1" x14ac:dyDescent="0.2">
      <c r="A286" s="276" t="s">
        <v>554</v>
      </c>
      <c r="B286" s="276" t="s">
        <v>1754</v>
      </c>
      <c r="C286" s="279">
        <v>0</v>
      </c>
      <c r="D286" s="279">
        <v>0</v>
      </c>
      <c r="E286" s="279">
        <v>0</v>
      </c>
      <c r="F286" s="279">
        <v>0</v>
      </c>
      <c r="G286" s="279">
        <v>0</v>
      </c>
      <c r="H286" s="279">
        <v>0</v>
      </c>
      <c r="I286" s="279">
        <v>0</v>
      </c>
      <c r="J286" s="279">
        <v>1</v>
      </c>
      <c r="K286" s="280"/>
      <c r="L286" s="276" t="s">
        <v>679</v>
      </c>
      <c r="M286" s="280"/>
      <c r="N286" s="280"/>
      <c r="O286" s="276" t="s">
        <v>1755</v>
      </c>
      <c r="P286" s="276" t="s">
        <v>1755</v>
      </c>
      <c r="Q286" s="276" t="s">
        <v>1755</v>
      </c>
      <c r="R286" s="278" t="s">
        <v>1756</v>
      </c>
      <c r="S286" s="276" t="s">
        <v>1757</v>
      </c>
      <c r="T286" s="280"/>
      <c r="U286" s="276" t="s">
        <v>26</v>
      </c>
      <c r="V286" s="280"/>
      <c r="W286" s="276" t="s">
        <v>714</v>
      </c>
      <c r="X286" s="279">
        <v>10</v>
      </c>
      <c r="Y286" s="269"/>
      <c r="Z286" s="269"/>
    </row>
    <row r="287" spans="1:26" ht="15.75" customHeight="1" x14ac:dyDescent="0.2">
      <c r="A287" s="276" t="s">
        <v>556</v>
      </c>
      <c r="B287" s="276" t="s">
        <v>1758</v>
      </c>
      <c r="C287" s="279">
        <v>0</v>
      </c>
      <c r="D287" s="279">
        <v>0</v>
      </c>
      <c r="E287" s="279">
        <v>0</v>
      </c>
      <c r="F287" s="279">
        <v>0</v>
      </c>
      <c r="G287" s="279">
        <v>0</v>
      </c>
      <c r="H287" s="279">
        <v>0</v>
      </c>
      <c r="I287" s="279">
        <v>0</v>
      </c>
      <c r="J287" s="279">
        <v>1</v>
      </c>
      <c r="K287" s="280"/>
      <c r="L287" s="276" t="s">
        <v>679</v>
      </c>
      <c r="M287" s="280"/>
      <c r="N287" s="280"/>
      <c r="O287" s="280"/>
      <c r="P287" s="280"/>
      <c r="Q287" s="280"/>
      <c r="R287" s="278" t="s">
        <v>1759</v>
      </c>
      <c r="S287" s="280" t="s">
        <v>1760</v>
      </c>
      <c r="T287" s="280" t="s">
        <v>1761</v>
      </c>
      <c r="U287" s="276" t="s">
        <v>26</v>
      </c>
      <c r="V287" s="280"/>
      <c r="W287" s="276" t="s">
        <v>714</v>
      </c>
      <c r="X287" s="279">
        <v>10</v>
      </c>
      <c r="Y287" s="269"/>
      <c r="Z287" s="269"/>
    </row>
    <row r="288" spans="1:26" ht="15.75" customHeight="1" x14ac:dyDescent="0.2">
      <c r="A288" s="276" t="s">
        <v>557</v>
      </c>
      <c r="B288" s="276" t="s">
        <v>1762</v>
      </c>
      <c r="C288" s="279">
        <v>0</v>
      </c>
      <c r="D288" s="279">
        <v>0</v>
      </c>
      <c r="E288" s="279">
        <v>0</v>
      </c>
      <c r="F288" s="279">
        <v>0</v>
      </c>
      <c r="G288" s="279">
        <v>0</v>
      </c>
      <c r="H288" s="279">
        <v>0</v>
      </c>
      <c r="I288" s="279">
        <v>0</v>
      </c>
      <c r="J288" s="279">
        <v>1</v>
      </c>
      <c r="K288" s="280"/>
      <c r="L288" s="276" t="s">
        <v>679</v>
      </c>
      <c r="M288" s="280"/>
      <c r="N288" s="280"/>
      <c r="O288" s="280"/>
      <c r="P288" s="280"/>
      <c r="Q288" s="280"/>
      <c r="R288" s="278" t="s">
        <v>1763</v>
      </c>
      <c r="S288" s="280" t="s">
        <v>1764</v>
      </c>
      <c r="T288" s="280" t="s">
        <v>1765</v>
      </c>
      <c r="U288" s="276" t="s">
        <v>26</v>
      </c>
      <c r="V288" s="280"/>
      <c r="W288" s="276" t="s">
        <v>714</v>
      </c>
      <c r="X288" s="279">
        <v>10</v>
      </c>
      <c r="Y288" s="269"/>
      <c r="Z288" s="269"/>
    </row>
    <row r="289" spans="1:26" ht="15.75" customHeight="1" x14ac:dyDescent="0.2">
      <c r="A289" s="276" t="s">
        <v>558</v>
      </c>
      <c r="B289" s="276" t="s">
        <v>1766</v>
      </c>
      <c r="C289" s="279">
        <v>0</v>
      </c>
      <c r="D289" s="279">
        <v>0</v>
      </c>
      <c r="E289" s="279">
        <v>0</v>
      </c>
      <c r="F289" s="279">
        <v>0</v>
      </c>
      <c r="G289" s="279">
        <v>0</v>
      </c>
      <c r="H289" s="279">
        <v>0</v>
      </c>
      <c r="I289" s="279">
        <v>0</v>
      </c>
      <c r="J289" s="279">
        <v>1</v>
      </c>
      <c r="K289" s="280"/>
      <c r="L289" s="276" t="s">
        <v>679</v>
      </c>
      <c r="M289" s="280"/>
      <c r="N289" s="280"/>
      <c r="O289" s="280"/>
      <c r="P289" s="280"/>
      <c r="Q289" s="280"/>
      <c r="R289" s="278" t="s">
        <v>1767</v>
      </c>
      <c r="S289" s="280" t="s">
        <v>1768</v>
      </c>
      <c r="T289" s="280" t="s">
        <v>1769</v>
      </c>
      <c r="U289" s="276" t="s">
        <v>26</v>
      </c>
      <c r="V289" s="280"/>
      <c r="W289" s="276" t="s">
        <v>714</v>
      </c>
      <c r="X289" s="279">
        <v>10</v>
      </c>
      <c r="Y289" s="269"/>
      <c r="Z289" s="269"/>
    </row>
    <row r="290" spans="1:26" ht="15.75" customHeight="1" x14ac:dyDescent="0.2">
      <c r="A290" s="276" t="s">
        <v>559</v>
      </c>
      <c r="B290" s="276" t="s">
        <v>1770</v>
      </c>
      <c r="C290" s="279">
        <v>0</v>
      </c>
      <c r="D290" s="279">
        <v>0</v>
      </c>
      <c r="E290" s="279">
        <v>0</v>
      </c>
      <c r="F290" s="279">
        <v>0</v>
      </c>
      <c r="G290" s="279">
        <v>0</v>
      </c>
      <c r="H290" s="279">
        <v>0</v>
      </c>
      <c r="I290" s="279">
        <v>0</v>
      </c>
      <c r="J290" s="279">
        <v>1</v>
      </c>
      <c r="K290" s="280"/>
      <c r="L290" s="276" t="s">
        <v>679</v>
      </c>
      <c r="M290" s="280"/>
      <c r="N290" s="280"/>
      <c r="O290" s="283"/>
      <c r="P290" s="280"/>
      <c r="Q290" s="276" t="s">
        <v>1771</v>
      </c>
      <c r="R290" s="278" t="s">
        <v>1772</v>
      </c>
      <c r="S290" s="280" t="s">
        <v>1773</v>
      </c>
      <c r="T290" s="280" t="s">
        <v>1774</v>
      </c>
      <c r="U290" s="276" t="s">
        <v>26</v>
      </c>
      <c r="V290" s="280"/>
      <c r="W290" s="276" t="s">
        <v>714</v>
      </c>
      <c r="X290" s="279">
        <v>10</v>
      </c>
      <c r="Y290" s="269"/>
      <c r="Z290" s="269"/>
    </row>
    <row r="291" spans="1:26" ht="15.75" customHeight="1" x14ac:dyDescent="0.2">
      <c r="A291" s="276" t="s">
        <v>561</v>
      </c>
      <c r="B291" s="276" t="s">
        <v>1775</v>
      </c>
      <c r="C291" s="279">
        <v>0</v>
      </c>
      <c r="D291" s="279">
        <v>0</v>
      </c>
      <c r="E291" s="279">
        <v>0</v>
      </c>
      <c r="F291" s="279">
        <v>0</v>
      </c>
      <c r="G291" s="279">
        <v>0</v>
      </c>
      <c r="H291" s="279">
        <v>0</v>
      </c>
      <c r="I291" s="279">
        <v>0</v>
      </c>
      <c r="J291" s="279">
        <v>1</v>
      </c>
      <c r="K291" s="280"/>
      <c r="L291" s="276" t="s">
        <v>679</v>
      </c>
      <c r="M291" s="280"/>
      <c r="N291" s="280"/>
      <c r="O291" s="280"/>
      <c r="P291" s="280"/>
      <c r="Q291" s="276" t="s">
        <v>1776</v>
      </c>
      <c r="R291" s="278" t="s">
        <v>1777</v>
      </c>
      <c r="S291" s="280" t="s">
        <v>1778</v>
      </c>
      <c r="T291" s="280" t="s">
        <v>1779</v>
      </c>
      <c r="U291" s="276" t="s">
        <v>26</v>
      </c>
      <c r="V291" s="280"/>
      <c r="W291" s="276" t="s">
        <v>714</v>
      </c>
      <c r="X291" s="279">
        <v>10</v>
      </c>
      <c r="Y291" s="269"/>
      <c r="Z291" s="269"/>
    </row>
    <row r="292" spans="1:26" ht="15.75" customHeight="1" x14ac:dyDescent="0.2">
      <c r="A292" s="276" t="s">
        <v>563</v>
      </c>
      <c r="B292" s="276" t="s">
        <v>1780</v>
      </c>
      <c r="C292" s="279">
        <v>0</v>
      </c>
      <c r="D292" s="279">
        <v>0</v>
      </c>
      <c r="E292" s="279">
        <v>0</v>
      </c>
      <c r="F292" s="279">
        <v>0</v>
      </c>
      <c r="G292" s="279">
        <v>0</v>
      </c>
      <c r="H292" s="279">
        <v>0</v>
      </c>
      <c r="I292" s="279">
        <v>0</v>
      </c>
      <c r="J292" s="279">
        <v>1</v>
      </c>
      <c r="K292" s="280"/>
      <c r="L292" s="276" t="s">
        <v>679</v>
      </c>
      <c r="M292" s="280"/>
      <c r="N292" s="280"/>
      <c r="O292" s="280"/>
      <c r="P292" s="280"/>
      <c r="Q292" s="276" t="s">
        <v>1781</v>
      </c>
      <c r="R292" s="278" t="s">
        <v>1782</v>
      </c>
      <c r="S292" s="280" t="s">
        <v>1783</v>
      </c>
      <c r="T292" s="280" t="s">
        <v>1784</v>
      </c>
      <c r="U292" s="276" t="s">
        <v>40</v>
      </c>
      <c r="V292" s="280"/>
      <c r="W292" s="276" t="s">
        <v>714</v>
      </c>
      <c r="X292" s="279">
        <v>10</v>
      </c>
      <c r="Y292" s="269"/>
      <c r="Z292" s="269"/>
    </row>
    <row r="293" spans="1:26" ht="15.75" customHeight="1" x14ac:dyDescent="0.2">
      <c r="A293" s="276" t="s">
        <v>565</v>
      </c>
      <c r="B293" s="276" t="s">
        <v>1785</v>
      </c>
      <c r="C293" s="279">
        <v>0</v>
      </c>
      <c r="D293" s="279">
        <v>0</v>
      </c>
      <c r="E293" s="279">
        <v>0</v>
      </c>
      <c r="F293" s="279">
        <v>0</v>
      </c>
      <c r="G293" s="279">
        <v>0</v>
      </c>
      <c r="H293" s="279">
        <v>0</v>
      </c>
      <c r="I293" s="279">
        <v>0</v>
      </c>
      <c r="J293" s="279">
        <v>1</v>
      </c>
      <c r="K293" s="280"/>
      <c r="L293" s="276" t="s">
        <v>679</v>
      </c>
      <c r="M293" s="280"/>
      <c r="N293" s="280"/>
      <c r="O293" s="276" t="s">
        <v>1786</v>
      </c>
      <c r="P293" s="276" t="s">
        <v>1786</v>
      </c>
      <c r="Q293" s="276" t="s">
        <v>1787</v>
      </c>
      <c r="R293" s="278" t="s">
        <v>1788</v>
      </c>
      <c r="S293" s="276" t="s">
        <v>1789</v>
      </c>
      <c r="T293" s="276" t="s">
        <v>1790</v>
      </c>
      <c r="U293" s="276" t="s">
        <v>26</v>
      </c>
      <c r="V293" s="280"/>
      <c r="W293" s="276" t="s">
        <v>714</v>
      </c>
      <c r="X293" s="279">
        <v>10</v>
      </c>
      <c r="Y293" s="269"/>
      <c r="Z293" s="269"/>
    </row>
    <row r="294" spans="1:26" ht="15.75" customHeight="1" x14ac:dyDescent="0.2">
      <c r="A294" s="276" t="s">
        <v>567</v>
      </c>
      <c r="B294" s="276" t="s">
        <v>1791</v>
      </c>
      <c r="C294" s="279">
        <v>0</v>
      </c>
      <c r="D294" s="279">
        <v>0</v>
      </c>
      <c r="E294" s="279">
        <v>0</v>
      </c>
      <c r="F294" s="279">
        <v>0</v>
      </c>
      <c r="G294" s="279">
        <v>0</v>
      </c>
      <c r="H294" s="279">
        <v>0</v>
      </c>
      <c r="I294" s="279">
        <v>0</v>
      </c>
      <c r="J294" s="279">
        <v>1</v>
      </c>
      <c r="K294" s="280"/>
      <c r="L294" s="276" t="s">
        <v>679</v>
      </c>
      <c r="M294" s="280"/>
      <c r="N294" s="280"/>
      <c r="O294" s="280"/>
      <c r="P294" s="280"/>
      <c r="Q294" s="276" t="s">
        <v>1792</v>
      </c>
      <c r="R294" s="280"/>
      <c r="S294" s="276" t="s">
        <v>1793</v>
      </c>
      <c r="T294" s="280"/>
      <c r="U294" s="276" t="s">
        <v>26</v>
      </c>
      <c r="V294" s="280"/>
      <c r="W294" s="276" t="s">
        <v>714</v>
      </c>
      <c r="X294" s="279">
        <v>10</v>
      </c>
      <c r="Y294" s="269"/>
      <c r="Z294" s="269"/>
    </row>
    <row r="295" spans="1:26" ht="15.75" customHeight="1" x14ac:dyDescent="0.2">
      <c r="A295" s="276" t="s">
        <v>569</v>
      </c>
      <c r="B295" s="276" t="s">
        <v>1794</v>
      </c>
      <c r="C295" s="279">
        <v>0</v>
      </c>
      <c r="D295" s="279">
        <v>0</v>
      </c>
      <c r="E295" s="279">
        <v>0</v>
      </c>
      <c r="F295" s="279">
        <v>0</v>
      </c>
      <c r="G295" s="279">
        <v>0</v>
      </c>
      <c r="H295" s="279">
        <v>0</v>
      </c>
      <c r="I295" s="279">
        <v>0</v>
      </c>
      <c r="J295" s="279">
        <v>1</v>
      </c>
      <c r="K295" s="276"/>
      <c r="L295" s="276" t="s">
        <v>679</v>
      </c>
      <c r="M295" s="280"/>
      <c r="N295" s="276" t="s">
        <v>1795</v>
      </c>
      <c r="O295" s="283"/>
      <c r="P295" s="276" t="s">
        <v>1796</v>
      </c>
      <c r="Q295" s="276" t="s">
        <v>1797</v>
      </c>
      <c r="R295" s="276" t="s">
        <v>891</v>
      </c>
      <c r="S295" s="280" t="s">
        <v>1798</v>
      </c>
      <c r="T295" s="276" t="s">
        <v>1799</v>
      </c>
      <c r="U295" s="276" t="s">
        <v>40</v>
      </c>
      <c r="V295" s="280"/>
      <c r="W295" s="276" t="s">
        <v>714</v>
      </c>
      <c r="X295" s="279">
        <v>10</v>
      </c>
      <c r="Y295" s="269"/>
      <c r="Z295" s="269"/>
    </row>
    <row r="296" spans="1:26" ht="15.75" customHeight="1" x14ac:dyDescent="0.2">
      <c r="A296" s="276" t="s">
        <v>570</v>
      </c>
      <c r="B296" s="276" t="s">
        <v>1800</v>
      </c>
      <c r="C296" s="279">
        <v>0</v>
      </c>
      <c r="D296" s="279">
        <v>0</v>
      </c>
      <c r="E296" s="279">
        <v>0</v>
      </c>
      <c r="F296" s="279">
        <v>0</v>
      </c>
      <c r="G296" s="279">
        <v>0</v>
      </c>
      <c r="H296" s="279">
        <v>0</v>
      </c>
      <c r="I296" s="279">
        <v>0</v>
      </c>
      <c r="J296" s="279">
        <v>1</v>
      </c>
      <c r="K296" s="280"/>
      <c r="L296" s="276" t="s">
        <v>679</v>
      </c>
      <c r="M296" s="280"/>
      <c r="N296" s="276" t="s">
        <v>1795</v>
      </c>
      <c r="O296" s="280"/>
      <c r="P296" s="276" t="s">
        <v>1801</v>
      </c>
      <c r="Q296" s="276" t="s">
        <v>1802</v>
      </c>
      <c r="R296" s="276" t="s">
        <v>891</v>
      </c>
      <c r="S296" s="276" t="s">
        <v>1803</v>
      </c>
      <c r="T296" s="276" t="s">
        <v>1804</v>
      </c>
      <c r="U296" s="276" t="s">
        <v>40</v>
      </c>
      <c r="V296" s="280"/>
      <c r="W296" s="276" t="s">
        <v>765</v>
      </c>
      <c r="X296" s="279">
        <v>20</v>
      </c>
      <c r="Y296" s="269"/>
      <c r="Z296" s="269"/>
    </row>
    <row r="297" spans="1:26" ht="15.75" customHeight="1" x14ac:dyDescent="0.2">
      <c r="A297" s="276" t="s">
        <v>571</v>
      </c>
      <c r="B297" s="276" t="s">
        <v>1805</v>
      </c>
      <c r="C297" s="279">
        <v>0</v>
      </c>
      <c r="D297" s="279">
        <v>0</v>
      </c>
      <c r="E297" s="279">
        <v>0</v>
      </c>
      <c r="F297" s="279">
        <v>0</v>
      </c>
      <c r="G297" s="279">
        <v>0</v>
      </c>
      <c r="H297" s="279">
        <v>0</v>
      </c>
      <c r="I297" s="279">
        <v>0</v>
      </c>
      <c r="J297" s="279">
        <v>1</v>
      </c>
      <c r="K297" s="280"/>
      <c r="L297" s="276" t="s">
        <v>679</v>
      </c>
      <c r="M297" s="280"/>
      <c r="N297" s="276" t="s">
        <v>1795</v>
      </c>
      <c r="O297" s="280"/>
      <c r="P297" s="276" t="s">
        <v>1806</v>
      </c>
      <c r="Q297" s="276" t="s">
        <v>1807</v>
      </c>
      <c r="R297" s="276" t="s">
        <v>891</v>
      </c>
      <c r="S297" s="276" t="s">
        <v>1808</v>
      </c>
      <c r="T297" s="276" t="s">
        <v>1809</v>
      </c>
      <c r="U297" s="276" t="s">
        <v>26</v>
      </c>
      <c r="V297" s="280"/>
      <c r="W297" s="276" t="s">
        <v>765</v>
      </c>
      <c r="X297" s="279">
        <v>20</v>
      </c>
      <c r="Y297" s="269"/>
      <c r="Z297" s="269"/>
    </row>
    <row r="298" spans="1:26" ht="15.75" customHeight="1" x14ac:dyDescent="0.2">
      <c r="A298" s="276" t="s">
        <v>572</v>
      </c>
      <c r="B298" s="276" t="s">
        <v>1810</v>
      </c>
      <c r="C298" s="279">
        <v>0</v>
      </c>
      <c r="D298" s="279">
        <v>0</v>
      </c>
      <c r="E298" s="279">
        <v>0</v>
      </c>
      <c r="F298" s="279">
        <v>0</v>
      </c>
      <c r="G298" s="279">
        <v>0</v>
      </c>
      <c r="H298" s="279">
        <v>0</v>
      </c>
      <c r="I298" s="279">
        <v>0</v>
      </c>
      <c r="J298" s="279">
        <v>1</v>
      </c>
      <c r="K298" s="276"/>
      <c r="L298" s="276" t="s">
        <v>679</v>
      </c>
      <c r="M298" s="280"/>
      <c r="N298" s="276" t="s">
        <v>1795</v>
      </c>
      <c r="O298" s="280"/>
      <c r="P298" s="276" t="s">
        <v>1811</v>
      </c>
      <c r="Q298" s="276" t="s">
        <v>1812</v>
      </c>
      <c r="R298" s="276" t="s">
        <v>891</v>
      </c>
      <c r="S298" s="276" t="s">
        <v>1813</v>
      </c>
      <c r="T298" s="276" t="s">
        <v>1814</v>
      </c>
      <c r="U298" s="276" t="s">
        <v>40</v>
      </c>
      <c r="V298" s="280"/>
      <c r="W298" s="276" t="s">
        <v>714</v>
      </c>
      <c r="X298" s="279">
        <v>10</v>
      </c>
      <c r="Y298" s="269"/>
      <c r="Z298" s="269"/>
    </row>
    <row r="299" spans="1:26" ht="15.75" customHeight="1" x14ac:dyDescent="0.2">
      <c r="A299" s="276" t="s">
        <v>573</v>
      </c>
      <c r="B299" s="276" t="s">
        <v>1815</v>
      </c>
      <c r="C299" s="279">
        <v>0</v>
      </c>
      <c r="D299" s="279">
        <v>0</v>
      </c>
      <c r="E299" s="279">
        <v>0</v>
      </c>
      <c r="F299" s="279">
        <v>0</v>
      </c>
      <c r="G299" s="279">
        <v>0</v>
      </c>
      <c r="H299" s="279">
        <v>0</v>
      </c>
      <c r="I299" s="279">
        <v>0</v>
      </c>
      <c r="J299" s="279">
        <v>1</v>
      </c>
      <c r="K299" s="276"/>
      <c r="L299" s="276" t="s">
        <v>679</v>
      </c>
      <c r="M299" s="280"/>
      <c r="N299" s="276" t="s">
        <v>1795</v>
      </c>
      <c r="O299" s="280"/>
      <c r="P299" s="276" t="s">
        <v>1816</v>
      </c>
      <c r="Q299" s="276" t="s">
        <v>1816</v>
      </c>
      <c r="R299" s="276" t="s">
        <v>891</v>
      </c>
      <c r="S299" s="276" t="s">
        <v>1817</v>
      </c>
      <c r="T299" s="276" t="s">
        <v>1818</v>
      </c>
      <c r="U299" s="276" t="s">
        <v>26</v>
      </c>
      <c r="V299" s="280"/>
      <c r="W299" s="276" t="s">
        <v>723</v>
      </c>
      <c r="X299" s="279">
        <v>5</v>
      </c>
      <c r="Y299" s="269"/>
      <c r="Z299" s="269"/>
    </row>
    <row r="300" spans="1:26" ht="15.75" customHeight="1" x14ac:dyDescent="0.2">
      <c r="A300" s="276" t="s">
        <v>575</v>
      </c>
      <c r="B300" s="276" t="s">
        <v>1819</v>
      </c>
      <c r="C300" s="279">
        <v>0</v>
      </c>
      <c r="D300" s="279">
        <v>0</v>
      </c>
      <c r="E300" s="279">
        <v>0</v>
      </c>
      <c r="F300" s="279">
        <v>0</v>
      </c>
      <c r="G300" s="279">
        <v>0</v>
      </c>
      <c r="H300" s="279">
        <v>0</v>
      </c>
      <c r="I300" s="279">
        <v>0</v>
      </c>
      <c r="J300" s="279">
        <v>1</v>
      </c>
      <c r="K300" s="276"/>
      <c r="L300" s="276" t="s">
        <v>679</v>
      </c>
      <c r="M300" s="280"/>
      <c r="N300" s="276" t="s">
        <v>1795</v>
      </c>
      <c r="O300" s="276" t="s">
        <v>1820</v>
      </c>
      <c r="P300" s="276" t="s">
        <v>1820</v>
      </c>
      <c r="Q300" s="276" t="s">
        <v>1820</v>
      </c>
      <c r="R300" s="276" t="s">
        <v>891</v>
      </c>
      <c r="S300" s="276" t="s">
        <v>1821</v>
      </c>
      <c r="T300" s="280"/>
      <c r="U300" s="276" t="s">
        <v>40</v>
      </c>
      <c r="V300" s="280"/>
      <c r="W300" s="276" t="s">
        <v>723</v>
      </c>
      <c r="X300" s="279">
        <v>5</v>
      </c>
      <c r="Y300" s="269"/>
      <c r="Z300" s="269"/>
    </row>
    <row r="301" spans="1:26" ht="15.75" customHeight="1" x14ac:dyDescent="0.2">
      <c r="A301" s="276" t="s">
        <v>577</v>
      </c>
      <c r="B301" s="276" t="s">
        <v>1822</v>
      </c>
      <c r="C301" s="279">
        <v>0</v>
      </c>
      <c r="D301" s="279">
        <v>0</v>
      </c>
      <c r="E301" s="279">
        <v>0</v>
      </c>
      <c r="F301" s="279">
        <v>0</v>
      </c>
      <c r="G301" s="279">
        <v>0</v>
      </c>
      <c r="H301" s="279">
        <v>0</v>
      </c>
      <c r="I301" s="279">
        <v>0</v>
      </c>
      <c r="J301" s="279">
        <v>1</v>
      </c>
      <c r="K301" s="276"/>
      <c r="L301" s="276" t="s">
        <v>679</v>
      </c>
      <c r="M301" s="280"/>
      <c r="N301" s="276" t="s">
        <v>1795</v>
      </c>
      <c r="O301" s="280"/>
      <c r="P301" s="276" t="s">
        <v>1705</v>
      </c>
      <c r="Q301" s="276" t="s">
        <v>1823</v>
      </c>
      <c r="R301" s="276" t="s">
        <v>891</v>
      </c>
      <c r="S301" s="282" t="s">
        <v>1824</v>
      </c>
      <c r="T301" s="280"/>
      <c r="U301" s="276" t="s">
        <v>26</v>
      </c>
      <c r="V301" s="280"/>
      <c r="W301" s="276" t="s">
        <v>723</v>
      </c>
      <c r="X301" s="279">
        <v>5</v>
      </c>
      <c r="Y301" s="269"/>
      <c r="Z301" s="269"/>
    </row>
    <row r="302" spans="1:26" ht="15.75" customHeight="1" x14ac:dyDescent="0.2">
      <c r="A302" s="276" t="s">
        <v>579</v>
      </c>
      <c r="B302" s="276" t="s">
        <v>1825</v>
      </c>
      <c r="C302" s="279">
        <v>0</v>
      </c>
      <c r="D302" s="279">
        <v>0</v>
      </c>
      <c r="E302" s="279">
        <v>0</v>
      </c>
      <c r="F302" s="279">
        <v>0</v>
      </c>
      <c r="G302" s="279">
        <v>0</v>
      </c>
      <c r="H302" s="279">
        <v>0</v>
      </c>
      <c r="I302" s="279">
        <v>0</v>
      </c>
      <c r="J302" s="279">
        <v>1</v>
      </c>
      <c r="K302" s="276"/>
      <c r="L302" s="276" t="s">
        <v>679</v>
      </c>
      <c r="M302" s="280"/>
      <c r="N302" s="276" t="s">
        <v>1795</v>
      </c>
      <c r="O302" s="280"/>
      <c r="P302" s="276" t="s">
        <v>1705</v>
      </c>
      <c r="Q302" s="276" t="s">
        <v>1826</v>
      </c>
      <c r="R302" s="276" t="s">
        <v>891</v>
      </c>
      <c r="S302" s="280" t="s">
        <v>1827</v>
      </c>
      <c r="T302" s="280" t="s">
        <v>1828</v>
      </c>
      <c r="U302" s="276" t="s">
        <v>26</v>
      </c>
      <c r="V302" s="280"/>
      <c r="W302" s="276" t="s">
        <v>723</v>
      </c>
      <c r="X302" s="279">
        <v>5</v>
      </c>
      <c r="Y302" s="269"/>
      <c r="Z302" s="269"/>
    </row>
    <row r="303" spans="1:26" ht="15.75" customHeight="1" x14ac:dyDescent="0.2">
      <c r="A303" s="277" t="s">
        <v>419</v>
      </c>
      <c r="B303" s="276" t="s">
        <v>1829</v>
      </c>
      <c r="C303" s="276">
        <v>0</v>
      </c>
      <c r="D303" s="276">
        <v>0</v>
      </c>
      <c r="E303" s="276">
        <v>0</v>
      </c>
      <c r="F303" s="276">
        <v>0</v>
      </c>
      <c r="G303" s="276">
        <v>0</v>
      </c>
      <c r="H303" s="276">
        <v>0</v>
      </c>
      <c r="I303" s="276">
        <v>1</v>
      </c>
      <c r="J303" s="276">
        <v>0</v>
      </c>
      <c r="K303" s="276" t="s">
        <v>693</v>
      </c>
      <c r="L303" s="276" t="s">
        <v>696</v>
      </c>
      <c r="M303" s="276"/>
      <c r="N303" s="276" t="s">
        <v>1795</v>
      </c>
      <c r="O303" s="276" t="s">
        <v>1830</v>
      </c>
      <c r="P303" s="276" t="s">
        <v>1831</v>
      </c>
      <c r="Q303" s="276" t="s">
        <v>1832</v>
      </c>
      <c r="R303" s="269"/>
      <c r="S303" s="276"/>
      <c r="T303" s="276"/>
      <c r="U303" s="276" t="s">
        <v>696</v>
      </c>
      <c r="V303" s="276" t="s">
        <v>695</v>
      </c>
      <c r="W303" s="276"/>
      <c r="X303" s="276"/>
      <c r="Y303" s="269"/>
      <c r="Z303" s="269"/>
    </row>
    <row r="304" spans="1:26" ht="15.75" customHeight="1" x14ac:dyDescent="0.2">
      <c r="A304" s="277" t="s">
        <v>420</v>
      </c>
      <c r="B304" s="276" t="s">
        <v>1833</v>
      </c>
      <c r="C304" s="276">
        <v>0</v>
      </c>
      <c r="D304" s="276">
        <v>0</v>
      </c>
      <c r="E304" s="276">
        <v>0</v>
      </c>
      <c r="F304" s="276">
        <v>0</v>
      </c>
      <c r="G304" s="276">
        <v>0</v>
      </c>
      <c r="H304" s="276">
        <v>0</v>
      </c>
      <c r="I304" s="276">
        <v>1</v>
      </c>
      <c r="J304" s="276">
        <v>0</v>
      </c>
      <c r="K304" s="276" t="s">
        <v>693</v>
      </c>
      <c r="L304" s="276" t="s">
        <v>696</v>
      </c>
      <c r="M304" s="276"/>
      <c r="N304" s="276" t="s">
        <v>1795</v>
      </c>
      <c r="O304" s="276" t="s">
        <v>1834</v>
      </c>
      <c r="P304" s="276" t="s">
        <v>1835</v>
      </c>
      <c r="Q304" s="276" t="s">
        <v>1836</v>
      </c>
      <c r="R304" s="269"/>
      <c r="S304" s="276"/>
      <c r="T304" s="276"/>
      <c r="U304" s="276" t="s">
        <v>696</v>
      </c>
      <c r="V304" s="276" t="s">
        <v>695</v>
      </c>
      <c r="W304" s="276"/>
      <c r="X304" s="276"/>
      <c r="Y304" s="269"/>
      <c r="Z304" s="269"/>
    </row>
    <row r="305" spans="1:26" ht="15.75" customHeight="1" x14ac:dyDescent="0.2">
      <c r="A305" s="277" t="s">
        <v>421</v>
      </c>
      <c r="B305" s="276" t="s">
        <v>1837</v>
      </c>
      <c r="C305" s="276">
        <v>0</v>
      </c>
      <c r="D305" s="276">
        <v>0</v>
      </c>
      <c r="E305" s="276">
        <v>0</v>
      </c>
      <c r="F305" s="276">
        <v>0</v>
      </c>
      <c r="G305" s="276">
        <v>0</v>
      </c>
      <c r="H305" s="276">
        <v>0</v>
      </c>
      <c r="I305" s="276">
        <v>1</v>
      </c>
      <c r="J305" s="276">
        <v>0</v>
      </c>
      <c r="K305" s="276"/>
      <c r="L305" s="276" t="s">
        <v>678</v>
      </c>
      <c r="M305" s="276"/>
      <c r="N305" s="276" t="s">
        <v>1795</v>
      </c>
      <c r="O305" s="276" t="s">
        <v>1838</v>
      </c>
      <c r="P305" s="276" t="s">
        <v>1839</v>
      </c>
      <c r="Q305" s="276" t="s">
        <v>1840</v>
      </c>
      <c r="R305" s="276"/>
      <c r="S305" s="276" t="s">
        <v>1841</v>
      </c>
      <c r="T305" s="276" t="s">
        <v>1842</v>
      </c>
      <c r="U305" s="276" t="s">
        <v>26</v>
      </c>
      <c r="V305" s="276" t="s">
        <v>695</v>
      </c>
      <c r="W305" s="276" t="s">
        <v>765</v>
      </c>
      <c r="X305" s="276">
        <f t="shared" ref="X305:X307" si="7">IF($W305="Critical Importance",20,IF($W305="Minor Importance",5,10))</f>
        <v>20</v>
      </c>
      <c r="Y305" s="269"/>
      <c r="Z305" s="269"/>
    </row>
    <row r="306" spans="1:26" ht="15.75" customHeight="1" x14ac:dyDescent="0.2">
      <c r="A306" s="277" t="s">
        <v>422</v>
      </c>
      <c r="B306" s="276" t="s">
        <v>1843</v>
      </c>
      <c r="C306" s="276">
        <v>0</v>
      </c>
      <c r="D306" s="276">
        <v>0</v>
      </c>
      <c r="E306" s="276">
        <v>0</v>
      </c>
      <c r="F306" s="276">
        <v>0</v>
      </c>
      <c r="G306" s="276">
        <v>0</v>
      </c>
      <c r="H306" s="276">
        <v>0</v>
      </c>
      <c r="I306" s="276">
        <v>1</v>
      </c>
      <c r="J306" s="276">
        <v>0</v>
      </c>
      <c r="K306" s="276"/>
      <c r="L306" s="276" t="s">
        <v>678</v>
      </c>
      <c r="M306" s="276"/>
      <c r="N306" s="276" t="s">
        <v>1795</v>
      </c>
      <c r="O306" s="276"/>
      <c r="P306" s="276" t="s">
        <v>1844</v>
      </c>
      <c r="Q306" s="276" t="s">
        <v>1845</v>
      </c>
      <c r="R306" s="276" t="s">
        <v>1846</v>
      </c>
      <c r="S306" s="276" t="s">
        <v>1847</v>
      </c>
      <c r="T306" s="276" t="s">
        <v>1848</v>
      </c>
      <c r="U306" s="276" t="s">
        <v>26</v>
      </c>
      <c r="V306" s="276" t="s">
        <v>695</v>
      </c>
      <c r="W306" s="276" t="s">
        <v>765</v>
      </c>
      <c r="X306" s="276">
        <f t="shared" si="7"/>
        <v>20</v>
      </c>
      <c r="Y306" s="269"/>
      <c r="Z306" s="269"/>
    </row>
    <row r="307" spans="1:26" ht="15.75" customHeight="1" x14ac:dyDescent="0.2">
      <c r="A307" s="277" t="s">
        <v>424</v>
      </c>
      <c r="B307" s="276" t="s">
        <v>1849</v>
      </c>
      <c r="C307" s="276">
        <v>0</v>
      </c>
      <c r="D307" s="276">
        <v>0</v>
      </c>
      <c r="E307" s="276">
        <v>0</v>
      </c>
      <c r="F307" s="276">
        <v>0</v>
      </c>
      <c r="G307" s="276">
        <v>0</v>
      </c>
      <c r="H307" s="276">
        <v>0</v>
      </c>
      <c r="I307" s="276">
        <v>1</v>
      </c>
      <c r="J307" s="276">
        <v>0</v>
      </c>
      <c r="K307" s="276"/>
      <c r="L307" s="276" t="s">
        <v>678</v>
      </c>
      <c r="M307" s="276"/>
      <c r="N307" s="276" t="s">
        <v>1795</v>
      </c>
      <c r="O307" s="276"/>
      <c r="P307" s="276" t="s">
        <v>1850</v>
      </c>
      <c r="Q307" s="276" t="s">
        <v>1851</v>
      </c>
      <c r="R307" s="276"/>
      <c r="S307" s="276" t="s">
        <v>1852</v>
      </c>
      <c r="T307" s="276" t="s">
        <v>1853</v>
      </c>
      <c r="U307" s="276" t="s">
        <v>26</v>
      </c>
      <c r="V307" s="276" t="s">
        <v>695</v>
      </c>
      <c r="W307" s="276" t="s">
        <v>765</v>
      </c>
      <c r="X307" s="276">
        <f t="shared" si="7"/>
        <v>20</v>
      </c>
      <c r="Y307" s="269"/>
      <c r="Z307" s="269"/>
    </row>
    <row r="308" spans="1:26" ht="15.75" customHeight="1" x14ac:dyDescent="0.2">
      <c r="A308" s="277" t="s">
        <v>426</v>
      </c>
      <c r="B308" s="276" t="s">
        <v>1854</v>
      </c>
      <c r="C308" s="276">
        <v>0</v>
      </c>
      <c r="D308" s="276">
        <v>0</v>
      </c>
      <c r="E308" s="276">
        <v>0</v>
      </c>
      <c r="F308" s="276">
        <v>0</v>
      </c>
      <c r="G308" s="276">
        <v>0</v>
      </c>
      <c r="H308" s="276">
        <v>0</v>
      </c>
      <c r="I308" s="276">
        <v>1</v>
      </c>
      <c r="J308" s="276">
        <v>0</v>
      </c>
      <c r="K308" s="276"/>
      <c r="L308" s="276" t="s">
        <v>696</v>
      </c>
      <c r="M308" s="276"/>
      <c r="N308" s="276" t="s">
        <v>1795</v>
      </c>
      <c r="O308" s="276" t="s">
        <v>1855</v>
      </c>
      <c r="P308" s="276"/>
      <c r="Q308" s="276"/>
      <c r="R308" s="276"/>
      <c r="S308" s="276" t="s">
        <v>1856</v>
      </c>
      <c r="T308" s="276" t="s">
        <v>1857</v>
      </c>
      <c r="U308" s="276" t="s">
        <v>696</v>
      </c>
      <c r="V308" s="276" t="s">
        <v>695</v>
      </c>
      <c r="W308" s="276"/>
      <c r="X308" s="276"/>
      <c r="Y308" s="269"/>
      <c r="Z308" s="269"/>
    </row>
    <row r="309" spans="1:26" ht="15.75" customHeight="1" x14ac:dyDescent="0.2">
      <c r="A309" s="277" t="s">
        <v>428</v>
      </c>
      <c r="B309" s="276" t="s">
        <v>1858</v>
      </c>
      <c r="C309" s="276">
        <v>0</v>
      </c>
      <c r="D309" s="276">
        <v>0</v>
      </c>
      <c r="E309" s="276">
        <v>0</v>
      </c>
      <c r="F309" s="276">
        <v>0</v>
      </c>
      <c r="G309" s="276">
        <v>0</v>
      </c>
      <c r="H309" s="276">
        <v>0</v>
      </c>
      <c r="I309" s="276">
        <v>1</v>
      </c>
      <c r="J309" s="276">
        <v>0</v>
      </c>
      <c r="K309" s="276"/>
      <c r="L309" s="276" t="s">
        <v>678</v>
      </c>
      <c r="M309" s="276"/>
      <c r="N309" s="276" t="s">
        <v>1795</v>
      </c>
      <c r="O309" s="276"/>
      <c r="P309" s="276" t="s">
        <v>1859</v>
      </c>
      <c r="Q309" s="276" t="s">
        <v>1860</v>
      </c>
      <c r="R309" s="276"/>
      <c r="S309" s="276" t="s">
        <v>1861</v>
      </c>
      <c r="T309" s="276" t="s">
        <v>1862</v>
      </c>
      <c r="U309" s="276" t="s">
        <v>26</v>
      </c>
      <c r="V309" s="276" t="s">
        <v>695</v>
      </c>
      <c r="W309" s="276" t="s">
        <v>714</v>
      </c>
      <c r="X309" s="276">
        <f t="shared" ref="X309:X317" si="8">IF($W309="Critical Importance",20,IF($W309="Minor Importance",5,10))</f>
        <v>10</v>
      </c>
      <c r="Y309" s="269"/>
      <c r="Z309" s="269"/>
    </row>
    <row r="310" spans="1:26" ht="15.75" customHeight="1" x14ac:dyDescent="0.2">
      <c r="A310" s="277" t="s">
        <v>430</v>
      </c>
      <c r="B310" s="276" t="s">
        <v>1863</v>
      </c>
      <c r="C310" s="276">
        <v>0</v>
      </c>
      <c r="D310" s="276">
        <v>0</v>
      </c>
      <c r="E310" s="276">
        <v>0</v>
      </c>
      <c r="F310" s="276">
        <v>0</v>
      </c>
      <c r="G310" s="276">
        <v>0</v>
      </c>
      <c r="H310" s="276">
        <v>0</v>
      </c>
      <c r="I310" s="276">
        <v>1</v>
      </c>
      <c r="J310" s="276">
        <v>0</v>
      </c>
      <c r="K310" s="276"/>
      <c r="L310" s="276" t="s">
        <v>678</v>
      </c>
      <c r="M310" s="276"/>
      <c r="N310" s="276" t="s">
        <v>1795</v>
      </c>
      <c r="O310" s="276"/>
      <c r="P310" s="276" t="s">
        <v>1864</v>
      </c>
      <c r="Q310" s="276"/>
      <c r="R310" s="276"/>
      <c r="S310" s="276" t="s">
        <v>1865</v>
      </c>
      <c r="T310" s="276" t="s">
        <v>1866</v>
      </c>
      <c r="U310" s="276" t="s">
        <v>26</v>
      </c>
      <c r="V310" s="276" t="s">
        <v>695</v>
      </c>
      <c r="W310" s="276" t="s">
        <v>765</v>
      </c>
      <c r="X310" s="276">
        <f t="shared" si="8"/>
        <v>20</v>
      </c>
      <c r="Y310" s="269"/>
      <c r="Z310" s="269"/>
    </row>
    <row r="311" spans="1:26" ht="15.75" customHeight="1" x14ac:dyDescent="0.2">
      <c r="A311" s="277" t="s">
        <v>432</v>
      </c>
      <c r="B311" s="276" t="s">
        <v>1867</v>
      </c>
      <c r="C311" s="276">
        <v>0</v>
      </c>
      <c r="D311" s="276">
        <v>0</v>
      </c>
      <c r="E311" s="276">
        <v>0</v>
      </c>
      <c r="F311" s="276">
        <v>0</v>
      </c>
      <c r="G311" s="276">
        <v>0</v>
      </c>
      <c r="H311" s="276">
        <v>0</v>
      </c>
      <c r="I311" s="276">
        <v>1</v>
      </c>
      <c r="J311" s="276">
        <v>0</v>
      </c>
      <c r="K311" s="276"/>
      <c r="L311" s="276" t="s">
        <v>678</v>
      </c>
      <c r="M311" s="276"/>
      <c r="N311" s="276" t="s">
        <v>1795</v>
      </c>
      <c r="O311" s="276"/>
      <c r="P311" s="276" t="s">
        <v>1868</v>
      </c>
      <c r="Q311" s="276" t="s">
        <v>1869</v>
      </c>
      <c r="R311" s="276"/>
      <c r="S311" s="276" t="s">
        <v>1870</v>
      </c>
      <c r="T311" s="276" t="s">
        <v>1871</v>
      </c>
      <c r="U311" s="276" t="s">
        <v>26</v>
      </c>
      <c r="V311" s="276" t="s">
        <v>695</v>
      </c>
      <c r="W311" s="276" t="s">
        <v>765</v>
      </c>
      <c r="X311" s="276">
        <f t="shared" si="8"/>
        <v>20</v>
      </c>
      <c r="Y311" s="269"/>
      <c r="Z311" s="269"/>
    </row>
    <row r="312" spans="1:26" ht="15.75" customHeight="1" x14ac:dyDescent="0.2">
      <c r="A312" s="277" t="s">
        <v>434</v>
      </c>
      <c r="B312" s="276" t="s">
        <v>1872</v>
      </c>
      <c r="C312" s="276">
        <v>0</v>
      </c>
      <c r="D312" s="276">
        <v>0</v>
      </c>
      <c r="E312" s="276">
        <v>0</v>
      </c>
      <c r="F312" s="276">
        <v>0</v>
      </c>
      <c r="G312" s="276">
        <v>0</v>
      </c>
      <c r="H312" s="276">
        <v>0</v>
      </c>
      <c r="I312" s="276">
        <v>1</v>
      </c>
      <c r="J312" s="276">
        <v>0</v>
      </c>
      <c r="K312" s="276"/>
      <c r="L312" s="276" t="s">
        <v>678</v>
      </c>
      <c r="M312" s="276"/>
      <c r="N312" s="276" t="s">
        <v>1795</v>
      </c>
      <c r="O312" s="276"/>
      <c r="P312" s="276" t="s">
        <v>1873</v>
      </c>
      <c r="Q312" s="276" t="s">
        <v>1874</v>
      </c>
      <c r="R312" s="276"/>
      <c r="S312" s="276" t="s">
        <v>1875</v>
      </c>
      <c r="T312" s="276" t="s">
        <v>1876</v>
      </c>
      <c r="U312" s="276" t="s">
        <v>26</v>
      </c>
      <c r="V312" s="276" t="s">
        <v>695</v>
      </c>
      <c r="W312" s="276" t="s">
        <v>765</v>
      </c>
      <c r="X312" s="276">
        <f t="shared" si="8"/>
        <v>20</v>
      </c>
      <c r="Y312" s="269"/>
      <c r="Z312" s="269"/>
    </row>
    <row r="313" spans="1:26" ht="15.75" customHeight="1" x14ac:dyDescent="0.2">
      <c r="A313" s="277" t="s">
        <v>436</v>
      </c>
      <c r="B313" s="276" t="s">
        <v>1877</v>
      </c>
      <c r="C313" s="276">
        <v>0</v>
      </c>
      <c r="D313" s="276">
        <v>0</v>
      </c>
      <c r="E313" s="276">
        <v>0</v>
      </c>
      <c r="F313" s="276">
        <v>0</v>
      </c>
      <c r="G313" s="276">
        <v>0</v>
      </c>
      <c r="H313" s="276">
        <v>0</v>
      </c>
      <c r="I313" s="276">
        <v>1</v>
      </c>
      <c r="J313" s="276">
        <v>0</v>
      </c>
      <c r="K313" s="276"/>
      <c r="L313" s="276" t="s">
        <v>678</v>
      </c>
      <c r="M313" s="276"/>
      <c r="N313" s="276" t="s">
        <v>1795</v>
      </c>
      <c r="O313" s="276"/>
      <c r="P313" s="276" t="s">
        <v>1878</v>
      </c>
      <c r="Q313" s="276" t="s">
        <v>1879</v>
      </c>
      <c r="R313" s="276" t="s">
        <v>891</v>
      </c>
      <c r="S313" s="276" t="s">
        <v>1880</v>
      </c>
      <c r="T313" s="276"/>
      <c r="U313" s="276" t="s">
        <v>26</v>
      </c>
      <c r="V313" s="276" t="s">
        <v>695</v>
      </c>
      <c r="W313" s="276" t="s">
        <v>765</v>
      </c>
      <c r="X313" s="276">
        <f t="shared" si="8"/>
        <v>20</v>
      </c>
      <c r="Y313" s="269"/>
      <c r="Z313" s="269"/>
    </row>
    <row r="314" spans="1:26" ht="15.75" customHeight="1" x14ac:dyDescent="0.2">
      <c r="A314" s="277" t="s">
        <v>438</v>
      </c>
      <c r="B314" s="276" t="s">
        <v>1881</v>
      </c>
      <c r="C314" s="276">
        <v>0</v>
      </c>
      <c r="D314" s="276">
        <v>0</v>
      </c>
      <c r="E314" s="276">
        <v>0</v>
      </c>
      <c r="F314" s="276">
        <v>0</v>
      </c>
      <c r="G314" s="276">
        <v>0</v>
      </c>
      <c r="H314" s="276">
        <v>0</v>
      </c>
      <c r="I314" s="276">
        <v>1</v>
      </c>
      <c r="J314" s="276">
        <v>0</v>
      </c>
      <c r="K314" s="276"/>
      <c r="L314" s="276" t="s">
        <v>678</v>
      </c>
      <c r="M314" s="276"/>
      <c r="N314" s="276" t="s">
        <v>1795</v>
      </c>
      <c r="O314" s="276" t="s">
        <v>1882</v>
      </c>
      <c r="P314" s="276" t="s">
        <v>1883</v>
      </c>
      <c r="Q314" s="276"/>
      <c r="R314" s="276"/>
      <c r="S314" s="276" t="s">
        <v>1884</v>
      </c>
      <c r="T314" s="276" t="s">
        <v>1885</v>
      </c>
      <c r="U314" s="276" t="s">
        <v>26</v>
      </c>
      <c r="V314" s="276" t="s">
        <v>695</v>
      </c>
      <c r="W314" s="276" t="s">
        <v>723</v>
      </c>
      <c r="X314" s="276">
        <f t="shared" si="8"/>
        <v>5</v>
      </c>
      <c r="Y314" s="269"/>
      <c r="Z314" s="269"/>
    </row>
    <row r="315" spans="1:26" ht="15.75" customHeight="1" x14ac:dyDescent="0.2">
      <c r="A315" s="277" t="s">
        <v>440</v>
      </c>
      <c r="B315" s="276" t="s">
        <v>1886</v>
      </c>
      <c r="C315" s="276">
        <v>0</v>
      </c>
      <c r="D315" s="276">
        <v>0</v>
      </c>
      <c r="E315" s="276">
        <v>0</v>
      </c>
      <c r="F315" s="276">
        <v>0</v>
      </c>
      <c r="G315" s="276">
        <v>0</v>
      </c>
      <c r="H315" s="276">
        <v>0</v>
      </c>
      <c r="I315" s="276">
        <v>1</v>
      </c>
      <c r="J315" s="276">
        <v>0</v>
      </c>
      <c r="K315" s="276"/>
      <c r="L315" s="276" t="s">
        <v>678</v>
      </c>
      <c r="M315" s="276"/>
      <c r="N315" s="276" t="s">
        <v>1795</v>
      </c>
      <c r="O315" s="276" t="s">
        <v>1887</v>
      </c>
      <c r="P315" s="276" t="s">
        <v>1888</v>
      </c>
      <c r="Q315" s="276" t="s">
        <v>1889</v>
      </c>
      <c r="R315" s="276"/>
      <c r="S315" s="276" t="s">
        <v>1890</v>
      </c>
      <c r="T315" s="276" t="s">
        <v>1891</v>
      </c>
      <c r="U315" s="276" t="s">
        <v>26</v>
      </c>
      <c r="V315" s="276" t="s">
        <v>695</v>
      </c>
      <c r="W315" s="276" t="s">
        <v>765</v>
      </c>
      <c r="X315" s="276">
        <f t="shared" si="8"/>
        <v>20</v>
      </c>
      <c r="Y315" s="269"/>
      <c r="Z315" s="269"/>
    </row>
    <row r="316" spans="1:26" ht="15.75" customHeight="1" x14ac:dyDescent="0.2">
      <c r="A316" s="277" t="s">
        <v>441</v>
      </c>
      <c r="B316" s="276" t="s">
        <v>1892</v>
      </c>
      <c r="C316" s="276">
        <v>0</v>
      </c>
      <c r="D316" s="276">
        <v>0</v>
      </c>
      <c r="E316" s="276">
        <v>0</v>
      </c>
      <c r="F316" s="276">
        <v>0</v>
      </c>
      <c r="G316" s="276">
        <v>0</v>
      </c>
      <c r="H316" s="276">
        <v>0</v>
      </c>
      <c r="I316" s="276">
        <v>1</v>
      </c>
      <c r="J316" s="276">
        <v>0</v>
      </c>
      <c r="K316" s="276"/>
      <c r="L316" s="276" t="s">
        <v>678</v>
      </c>
      <c r="M316" s="276"/>
      <c r="N316" s="276" t="s">
        <v>1795</v>
      </c>
      <c r="O316" s="276" t="s">
        <v>1893</v>
      </c>
      <c r="P316" s="276" t="s">
        <v>1894</v>
      </c>
      <c r="Q316" s="276" t="s">
        <v>1895</v>
      </c>
      <c r="R316" s="276"/>
      <c r="S316" s="276" t="s">
        <v>1896</v>
      </c>
      <c r="T316" s="276" t="s">
        <v>1897</v>
      </c>
      <c r="U316" s="276" t="s">
        <v>40</v>
      </c>
      <c r="V316" s="276" t="s">
        <v>695</v>
      </c>
      <c r="W316" s="276" t="s">
        <v>765</v>
      </c>
      <c r="X316" s="276">
        <f t="shared" si="8"/>
        <v>20</v>
      </c>
      <c r="Y316" s="269"/>
      <c r="Z316" s="269"/>
    </row>
    <row r="317" spans="1:26" ht="15.75" customHeight="1" x14ac:dyDescent="0.2">
      <c r="A317" s="277" t="s">
        <v>443</v>
      </c>
      <c r="B317" s="276" t="s">
        <v>1898</v>
      </c>
      <c r="C317" s="276">
        <v>0</v>
      </c>
      <c r="D317" s="276">
        <v>0</v>
      </c>
      <c r="E317" s="276">
        <v>0</v>
      </c>
      <c r="F317" s="276">
        <v>0</v>
      </c>
      <c r="G317" s="276">
        <v>0</v>
      </c>
      <c r="H317" s="276">
        <v>0</v>
      </c>
      <c r="I317" s="276">
        <v>1</v>
      </c>
      <c r="J317" s="276">
        <v>0</v>
      </c>
      <c r="K317" s="276"/>
      <c r="L317" s="276" t="s">
        <v>678</v>
      </c>
      <c r="M317" s="276"/>
      <c r="N317" s="276" t="s">
        <v>1795</v>
      </c>
      <c r="O317" s="276" t="s">
        <v>1899</v>
      </c>
      <c r="P317" s="276" t="s">
        <v>1900</v>
      </c>
      <c r="Q317" s="276" t="s">
        <v>1901</v>
      </c>
      <c r="R317" s="276"/>
      <c r="S317" s="276" t="s">
        <v>1902</v>
      </c>
      <c r="T317" s="276" t="s">
        <v>1903</v>
      </c>
      <c r="U317" s="276" t="s">
        <v>26</v>
      </c>
      <c r="V317" s="276" t="s">
        <v>695</v>
      </c>
      <c r="W317" s="276" t="s">
        <v>765</v>
      </c>
      <c r="X317" s="276">
        <f t="shared" si="8"/>
        <v>20</v>
      </c>
      <c r="Y317" s="269"/>
      <c r="Z317" s="269"/>
    </row>
    <row r="318" spans="1:26" ht="15.75" customHeight="1" x14ac:dyDescent="0.2">
      <c r="A318" s="277" t="s">
        <v>445</v>
      </c>
      <c r="B318" s="276" t="s">
        <v>1904</v>
      </c>
      <c r="C318" s="276">
        <v>0</v>
      </c>
      <c r="D318" s="276">
        <v>0</v>
      </c>
      <c r="E318" s="276">
        <v>0</v>
      </c>
      <c r="F318" s="276">
        <v>0</v>
      </c>
      <c r="G318" s="276">
        <v>0</v>
      </c>
      <c r="H318" s="276">
        <v>0</v>
      </c>
      <c r="I318" s="276">
        <v>1</v>
      </c>
      <c r="J318" s="276">
        <v>0</v>
      </c>
      <c r="K318" s="276"/>
      <c r="L318" s="276" t="s">
        <v>696</v>
      </c>
      <c r="M318" s="276"/>
      <c r="N318" s="276" t="s">
        <v>1795</v>
      </c>
      <c r="O318" s="276" t="s">
        <v>1905</v>
      </c>
      <c r="P318" s="276"/>
      <c r="Q318" s="276"/>
      <c r="R318" s="276"/>
      <c r="S318" s="276" t="s">
        <v>1906</v>
      </c>
      <c r="T318" s="276" t="s">
        <v>1907</v>
      </c>
      <c r="U318" s="276" t="s">
        <v>696</v>
      </c>
      <c r="V318" s="276" t="s">
        <v>695</v>
      </c>
      <c r="W318" s="276"/>
      <c r="X318" s="276"/>
      <c r="Y318" s="269"/>
      <c r="Z318" s="269"/>
    </row>
    <row r="319" spans="1:26" ht="15.75" customHeight="1" x14ac:dyDescent="0.2">
      <c r="A319" s="277" t="s">
        <v>447</v>
      </c>
      <c r="B319" s="276" t="s">
        <v>1908</v>
      </c>
      <c r="C319" s="276">
        <v>0</v>
      </c>
      <c r="D319" s="276">
        <v>0</v>
      </c>
      <c r="E319" s="276">
        <v>0</v>
      </c>
      <c r="F319" s="276">
        <v>0</v>
      </c>
      <c r="G319" s="276">
        <v>0</v>
      </c>
      <c r="H319" s="276">
        <v>0</v>
      </c>
      <c r="I319" s="276">
        <v>1</v>
      </c>
      <c r="J319" s="276">
        <v>0</v>
      </c>
      <c r="K319" s="276"/>
      <c r="L319" s="276" t="s">
        <v>678</v>
      </c>
      <c r="M319" s="276"/>
      <c r="N319" s="276" t="s">
        <v>1795</v>
      </c>
      <c r="O319" s="276"/>
      <c r="P319" s="276" t="s">
        <v>1909</v>
      </c>
      <c r="Q319" s="276" t="s">
        <v>1910</v>
      </c>
      <c r="R319" s="276"/>
      <c r="S319" s="276" t="s">
        <v>1911</v>
      </c>
      <c r="T319" s="276" t="s">
        <v>1912</v>
      </c>
      <c r="U319" s="276" t="s">
        <v>26</v>
      </c>
      <c r="V319" s="276" t="s">
        <v>695</v>
      </c>
      <c r="W319" s="276" t="s">
        <v>714</v>
      </c>
      <c r="X319" s="276">
        <f t="shared" ref="X319:X334" si="9">IF($W319="Critical Importance",20,IF($W319="Minor Importance",5,10))</f>
        <v>10</v>
      </c>
      <c r="Y319" s="269"/>
      <c r="Z319" s="269"/>
    </row>
    <row r="320" spans="1:26" ht="15.75" customHeight="1" x14ac:dyDescent="0.2">
      <c r="A320" s="277" t="s">
        <v>449</v>
      </c>
      <c r="B320" s="276" t="s">
        <v>1913</v>
      </c>
      <c r="C320" s="276">
        <v>0</v>
      </c>
      <c r="D320" s="276">
        <v>0</v>
      </c>
      <c r="E320" s="276">
        <v>0</v>
      </c>
      <c r="F320" s="276">
        <v>0</v>
      </c>
      <c r="G320" s="276">
        <v>0</v>
      </c>
      <c r="H320" s="276">
        <v>0</v>
      </c>
      <c r="I320" s="276">
        <v>1</v>
      </c>
      <c r="J320" s="276">
        <v>0</v>
      </c>
      <c r="K320" s="276"/>
      <c r="L320" s="276" t="s">
        <v>678</v>
      </c>
      <c r="M320" s="276"/>
      <c r="N320" s="276" t="s">
        <v>1914</v>
      </c>
      <c r="O320" s="276" t="s">
        <v>1915</v>
      </c>
      <c r="P320" s="276" t="s">
        <v>1916</v>
      </c>
      <c r="Q320" s="276" t="s">
        <v>1917</v>
      </c>
      <c r="R320" s="276"/>
      <c r="S320" s="276" t="s">
        <v>1918</v>
      </c>
      <c r="T320" s="276" t="s">
        <v>1919</v>
      </c>
      <c r="U320" s="276" t="s">
        <v>26</v>
      </c>
      <c r="V320" s="276" t="s">
        <v>695</v>
      </c>
      <c r="W320" s="276" t="s">
        <v>765</v>
      </c>
      <c r="X320" s="276">
        <f t="shared" si="9"/>
        <v>20</v>
      </c>
      <c r="Y320" s="269"/>
      <c r="Z320" s="269"/>
    </row>
    <row r="321" spans="1:26" ht="15.75" customHeight="1" x14ac:dyDescent="0.2">
      <c r="A321" s="277" t="s">
        <v>451</v>
      </c>
      <c r="B321" s="276" t="s">
        <v>1920</v>
      </c>
      <c r="C321" s="276">
        <v>0</v>
      </c>
      <c r="D321" s="276">
        <v>0</v>
      </c>
      <c r="E321" s="276">
        <v>0</v>
      </c>
      <c r="F321" s="276">
        <v>0</v>
      </c>
      <c r="G321" s="276">
        <v>0</v>
      </c>
      <c r="H321" s="276">
        <v>0</v>
      </c>
      <c r="I321" s="276">
        <v>1</v>
      </c>
      <c r="J321" s="276">
        <v>0</v>
      </c>
      <c r="K321" s="276"/>
      <c r="L321" s="276" t="s">
        <v>678</v>
      </c>
      <c r="M321" s="276"/>
      <c r="N321" s="276" t="s">
        <v>1914</v>
      </c>
      <c r="O321" s="276"/>
      <c r="P321" s="276" t="s">
        <v>1921</v>
      </c>
      <c r="Q321" s="276" t="s">
        <v>1922</v>
      </c>
      <c r="R321" s="276"/>
      <c r="S321" s="276" t="s">
        <v>1923</v>
      </c>
      <c r="T321" s="276" t="s">
        <v>1924</v>
      </c>
      <c r="U321" s="276" t="s">
        <v>26</v>
      </c>
      <c r="V321" s="276" t="s">
        <v>695</v>
      </c>
      <c r="W321" s="276" t="s">
        <v>765</v>
      </c>
      <c r="X321" s="276">
        <f t="shared" si="9"/>
        <v>20</v>
      </c>
      <c r="Y321" s="269"/>
      <c r="Z321" s="269"/>
    </row>
    <row r="322" spans="1:26" ht="144.75" customHeight="1" x14ac:dyDescent="0.2">
      <c r="A322" s="277" t="s">
        <v>452</v>
      </c>
      <c r="B322" s="276" t="s">
        <v>1925</v>
      </c>
      <c r="C322" s="276">
        <v>0</v>
      </c>
      <c r="D322" s="276">
        <v>0</v>
      </c>
      <c r="E322" s="276">
        <v>0</v>
      </c>
      <c r="F322" s="276">
        <v>0</v>
      </c>
      <c r="G322" s="276">
        <v>0</v>
      </c>
      <c r="H322" s="276">
        <v>0</v>
      </c>
      <c r="I322" s="276">
        <v>1</v>
      </c>
      <c r="J322" s="276">
        <v>0</v>
      </c>
      <c r="K322" s="276"/>
      <c r="L322" s="276" t="s">
        <v>678</v>
      </c>
      <c r="M322" s="276"/>
      <c r="N322" s="276" t="s">
        <v>1914</v>
      </c>
      <c r="O322" s="276"/>
      <c r="P322" s="276" t="s">
        <v>1926</v>
      </c>
      <c r="Q322" s="276" t="s">
        <v>1927</v>
      </c>
      <c r="R322" s="276"/>
      <c r="S322" s="276" t="s">
        <v>1928</v>
      </c>
      <c r="T322" s="276" t="s">
        <v>1929</v>
      </c>
      <c r="U322" s="276" t="s">
        <v>26</v>
      </c>
      <c r="V322" s="276" t="s">
        <v>695</v>
      </c>
      <c r="W322" s="276" t="s">
        <v>714</v>
      </c>
      <c r="X322" s="276">
        <f t="shared" si="9"/>
        <v>10</v>
      </c>
      <c r="Y322" s="269"/>
      <c r="Z322" s="269"/>
    </row>
    <row r="323" spans="1:26" ht="90" customHeight="1" x14ac:dyDescent="0.2">
      <c r="A323" s="277" t="s">
        <v>453</v>
      </c>
      <c r="B323" s="276" t="s">
        <v>1930</v>
      </c>
      <c r="C323" s="276">
        <v>0</v>
      </c>
      <c r="D323" s="276">
        <v>0</v>
      </c>
      <c r="E323" s="276">
        <v>0</v>
      </c>
      <c r="F323" s="276">
        <v>0</v>
      </c>
      <c r="G323" s="276">
        <v>0</v>
      </c>
      <c r="H323" s="276">
        <v>0</v>
      </c>
      <c r="I323" s="276">
        <v>1</v>
      </c>
      <c r="J323" s="276">
        <v>0</v>
      </c>
      <c r="K323" s="276"/>
      <c r="L323" s="276" t="s">
        <v>678</v>
      </c>
      <c r="M323" s="276"/>
      <c r="N323" s="276" t="s">
        <v>1914</v>
      </c>
      <c r="O323" s="276"/>
      <c r="P323" s="276" t="s">
        <v>1931</v>
      </c>
      <c r="Q323" s="276" t="s">
        <v>1932</v>
      </c>
      <c r="R323" s="276"/>
      <c r="S323" s="276" t="s">
        <v>1933</v>
      </c>
      <c r="T323" s="276" t="s">
        <v>1934</v>
      </c>
      <c r="U323" s="276" t="s">
        <v>26</v>
      </c>
      <c r="V323" s="276" t="s">
        <v>695</v>
      </c>
      <c r="W323" s="276" t="s">
        <v>714</v>
      </c>
      <c r="X323" s="276">
        <f t="shared" si="9"/>
        <v>10</v>
      </c>
      <c r="Y323" s="269"/>
      <c r="Z323" s="269"/>
    </row>
    <row r="324" spans="1:26" ht="90" customHeight="1" x14ac:dyDescent="0.2">
      <c r="A324" s="277" t="s">
        <v>454</v>
      </c>
      <c r="B324" s="276" t="s">
        <v>1935</v>
      </c>
      <c r="C324" s="276">
        <v>0</v>
      </c>
      <c r="D324" s="276">
        <v>0</v>
      </c>
      <c r="E324" s="276">
        <v>0</v>
      </c>
      <c r="F324" s="276">
        <v>0</v>
      </c>
      <c r="G324" s="276">
        <v>0</v>
      </c>
      <c r="H324" s="276">
        <v>0</v>
      </c>
      <c r="I324" s="276">
        <v>1</v>
      </c>
      <c r="J324" s="276">
        <v>0</v>
      </c>
      <c r="K324" s="276"/>
      <c r="L324" s="276" t="s">
        <v>678</v>
      </c>
      <c r="M324" s="276"/>
      <c r="N324" s="276" t="s">
        <v>1914</v>
      </c>
      <c r="O324" s="276"/>
      <c r="P324" s="276" t="s">
        <v>1936</v>
      </c>
      <c r="Q324" s="276" t="s">
        <v>1937</v>
      </c>
      <c r="R324" s="276"/>
      <c r="S324" s="276" t="s">
        <v>1933</v>
      </c>
      <c r="T324" s="276"/>
      <c r="U324" s="276" t="s">
        <v>26</v>
      </c>
      <c r="V324" s="276" t="s">
        <v>695</v>
      </c>
      <c r="W324" s="276" t="s">
        <v>723</v>
      </c>
      <c r="X324" s="276">
        <f t="shared" si="9"/>
        <v>5</v>
      </c>
      <c r="Y324" s="269"/>
      <c r="Z324" s="269"/>
    </row>
    <row r="325" spans="1:26" ht="90" customHeight="1" x14ac:dyDescent="0.2">
      <c r="A325" s="277" t="s">
        <v>455</v>
      </c>
      <c r="B325" s="276" t="s">
        <v>1938</v>
      </c>
      <c r="C325" s="276">
        <v>0</v>
      </c>
      <c r="D325" s="276">
        <v>0</v>
      </c>
      <c r="E325" s="276">
        <v>0</v>
      </c>
      <c r="F325" s="276">
        <v>0</v>
      </c>
      <c r="G325" s="276">
        <v>0</v>
      </c>
      <c r="H325" s="276">
        <v>0</v>
      </c>
      <c r="I325" s="276">
        <v>1</v>
      </c>
      <c r="J325" s="276">
        <v>0</v>
      </c>
      <c r="K325" s="276"/>
      <c r="L325" s="276" t="s">
        <v>678</v>
      </c>
      <c r="M325" s="276"/>
      <c r="N325" s="276" t="s">
        <v>1914</v>
      </c>
      <c r="O325" s="276"/>
      <c r="P325" s="276" t="s">
        <v>1939</v>
      </c>
      <c r="Q325" s="276" t="s">
        <v>1940</v>
      </c>
      <c r="R325" s="276"/>
      <c r="S325" s="276" t="s">
        <v>1941</v>
      </c>
      <c r="T325" s="276" t="s">
        <v>1942</v>
      </c>
      <c r="U325" s="276" t="s">
        <v>26</v>
      </c>
      <c r="V325" s="276" t="s">
        <v>695</v>
      </c>
      <c r="W325" s="276" t="s">
        <v>723</v>
      </c>
      <c r="X325" s="276">
        <f t="shared" si="9"/>
        <v>5</v>
      </c>
      <c r="Y325" s="269"/>
      <c r="Z325" s="269"/>
    </row>
    <row r="326" spans="1:26" ht="15.75" customHeight="1" x14ac:dyDescent="0.2">
      <c r="A326" s="277" t="s">
        <v>456</v>
      </c>
      <c r="B326" s="276" t="s">
        <v>1943</v>
      </c>
      <c r="C326" s="276">
        <v>0</v>
      </c>
      <c r="D326" s="276">
        <v>0</v>
      </c>
      <c r="E326" s="276">
        <v>0</v>
      </c>
      <c r="F326" s="276">
        <v>0</v>
      </c>
      <c r="G326" s="276">
        <v>0</v>
      </c>
      <c r="H326" s="276">
        <v>0</v>
      </c>
      <c r="I326" s="276">
        <v>1</v>
      </c>
      <c r="J326" s="276">
        <v>0</v>
      </c>
      <c r="K326" s="276"/>
      <c r="L326" s="276" t="s">
        <v>678</v>
      </c>
      <c r="M326" s="276"/>
      <c r="N326" s="276" t="s">
        <v>1914</v>
      </c>
      <c r="O326" s="276"/>
      <c r="P326" s="276" t="s">
        <v>1944</v>
      </c>
      <c r="Q326" s="276" t="s">
        <v>1945</v>
      </c>
      <c r="R326" s="276"/>
      <c r="S326" s="276" t="s">
        <v>1946</v>
      </c>
      <c r="T326" s="276" t="s">
        <v>1947</v>
      </c>
      <c r="U326" s="276" t="s">
        <v>26</v>
      </c>
      <c r="V326" s="276" t="s">
        <v>695</v>
      </c>
      <c r="W326" s="276" t="s">
        <v>723</v>
      </c>
      <c r="X326" s="276">
        <f t="shared" si="9"/>
        <v>5</v>
      </c>
      <c r="Y326" s="269"/>
      <c r="Z326" s="269"/>
    </row>
    <row r="327" spans="1:26" ht="90" customHeight="1" x14ac:dyDescent="0.2">
      <c r="A327" s="277" t="s">
        <v>458</v>
      </c>
      <c r="B327" s="276" t="s">
        <v>1948</v>
      </c>
      <c r="C327" s="276">
        <v>0</v>
      </c>
      <c r="D327" s="276">
        <v>0</v>
      </c>
      <c r="E327" s="276">
        <v>0</v>
      </c>
      <c r="F327" s="276">
        <v>0</v>
      </c>
      <c r="G327" s="276">
        <v>0</v>
      </c>
      <c r="H327" s="276">
        <v>0</v>
      </c>
      <c r="I327" s="276">
        <v>1</v>
      </c>
      <c r="J327" s="276">
        <v>0</v>
      </c>
      <c r="K327" s="276"/>
      <c r="L327" s="276" t="s">
        <v>678</v>
      </c>
      <c r="M327" s="276"/>
      <c r="N327" s="276" t="s">
        <v>1914</v>
      </c>
      <c r="O327" s="276"/>
      <c r="P327" s="276" t="s">
        <v>1949</v>
      </c>
      <c r="Q327" s="276" t="s">
        <v>1950</v>
      </c>
      <c r="R327" s="276"/>
      <c r="S327" s="276" t="s">
        <v>1951</v>
      </c>
      <c r="T327" s="276" t="s">
        <v>1952</v>
      </c>
      <c r="U327" s="276" t="s">
        <v>26</v>
      </c>
      <c r="V327" s="276" t="s">
        <v>695</v>
      </c>
      <c r="W327" s="276" t="s">
        <v>723</v>
      </c>
      <c r="X327" s="276">
        <f t="shared" si="9"/>
        <v>5</v>
      </c>
      <c r="Y327" s="269"/>
      <c r="Z327" s="269"/>
    </row>
    <row r="328" spans="1:26" ht="90" customHeight="1" x14ac:dyDescent="0.2">
      <c r="A328" s="277" t="s">
        <v>460</v>
      </c>
      <c r="B328" s="276" t="s">
        <v>1953</v>
      </c>
      <c r="C328" s="276">
        <v>0</v>
      </c>
      <c r="D328" s="276">
        <v>0</v>
      </c>
      <c r="E328" s="276">
        <v>0</v>
      </c>
      <c r="F328" s="276">
        <v>0</v>
      </c>
      <c r="G328" s="276">
        <v>0</v>
      </c>
      <c r="H328" s="276">
        <v>0</v>
      </c>
      <c r="I328" s="276">
        <v>1</v>
      </c>
      <c r="J328" s="276">
        <v>0</v>
      </c>
      <c r="K328" s="276"/>
      <c r="L328" s="276" t="s">
        <v>678</v>
      </c>
      <c r="M328" s="276"/>
      <c r="N328" s="276" t="s">
        <v>1914</v>
      </c>
      <c r="O328" s="276"/>
      <c r="P328" s="276" t="s">
        <v>1954</v>
      </c>
      <c r="Q328" s="276" t="s">
        <v>1955</v>
      </c>
      <c r="R328" s="276"/>
      <c r="S328" s="276" t="s">
        <v>1956</v>
      </c>
      <c r="T328" s="276" t="s">
        <v>1957</v>
      </c>
      <c r="U328" s="276" t="s">
        <v>26</v>
      </c>
      <c r="V328" s="276" t="s">
        <v>695</v>
      </c>
      <c r="W328" s="276" t="s">
        <v>765</v>
      </c>
      <c r="X328" s="276">
        <f t="shared" si="9"/>
        <v>20</v>
      </c>
      <c r="Y328" s="269"/>
      <c r="Z328" s="269"/>
    </row>
    <row r="329" spans="1:26" ht="15.75" customHeight="1" x14ac:dyDescent="0.2">
      <c r="A329" s="277" t="s">
        <v>462</v>
      </c>
      <c r="B329" s="276" t="s">
        <v>1958</v>
      </c>
      <c r="C329" s="276">
        <v>0</v>
      </c>
      <c r="D329" s="276">
        <v>0</v>
      </c>
      <c r="E329" s="276">
        <v>0</v>
      </c>
      <c r="F329" s="276">
        <v>0</v>
      </c>
      <c r="G329" s="276">
        <v>0</v>
      </c>
      <c r="H329" s="276">
        <v>0</v>
      </c>
      <c r="I329" s="276">
        <v>1</v>
      </c>
      <c r="J329" s="276">
        <v>0</v>
      </c>
      <c r="K329" s="276"/>
      <c r="L329" s="276" t="s">
        <v>678</v>
      </c>
      <c r="M329" s="276"/>
      <c r="N329" s="276" t="s">
        <v>1959</v>
      </c>
      <c r="O329" s="276"/>
      <c r="P329" s="276" t="s">
        <v>1960</v>
      </c>
      <c r="Q329" s="276" t="s">
        <v>1961</v>
      </c>
      <c r="R329" s="276"/>
      <c r="S329" s="276" t="s">
        <v>1962</v>
      </c>
      <c r="T329" s="276" t="s">
        <v>1963</v>
      </c>
      <c r="U329" s="276" t="s">
        <v>26</v>
      </c>
      <c r="V329" s="276" t="s">
        <v>695</v>
      </c>
      <c r="W329" s="276" t="s">
        <v>765</v>
      </c>
      <c r="X329" s="276">
        <f t="shared" si="9"/>
        <v>20</v>
      </c>
      <c r="Y329" s="269"/>
      <c r="Z329" s="269"/>
    </row>
    <row r="330" spans="1:26" ht="90" customHeight="1" x14ac:dyDescent="0.2">
      <c r="A330" s="277" t="s">
        <v>464</v>
      </c>
      <c r="B330" s="276" t="s">
        <v>1964</v>
      </c>
      <c r="C330" s="276">
        <v>0</v>
      </c>
      <c r="D330" s="276">
        <v>0</v>
      </c>
      <c r="E330" s="276">
        <v>0</v>
      </c>
      <c r="F330" s="276">
        <v>0</v>
      </c>
      <c r="G330" s="276">
        <v>0</v>
      </c>
      <c r="H330" s="276">
        <v>0</v>
      </c>
      <c r="I330" s="276">
        <v>1</v>
      </c>
      <c r="J330" s="276">
        <v>0</v>
      </c>
      <c r="K330" s="276"/>
      <c r="L330" s="276" t="s">
        <v>678</v>
      </c>
      <c r="M330" s="276"/>
      <c r="N330" s="276" t="s">
        <v>1959</v>
      </c>
      <c r="O330" s="276"/>
      <c r="P330" s="276" t="s">
        <v>1965</v>
      </c>
      <c r="Q330" s="276" t="s">
        <v>1966</v>
      </c>
      <c r="R330" s="276"/>
      <c r="S330" s="276" t="s">
        <v>1967</v>
      </c>
      <c r="T330" s="276" t="s">
        <v>1968</v>
      </c>
      <c r="U330" s="276" t="s">
        <v>26</v>
      </c>
      <c r="V330" s="276" t="s">
        <v>695</v>
      </c>
      <c r="W330" s="276" t="s">
        <v>765</v>
      </c>
      <c r="X330" s="276">
        <f t="shared" si="9"/>
        <v>20</v>
      </c>
      <c r="Y330" s="269"/>
      <c r="Z330" s="269"/>
    </row>
    <row r="331" spans="1:26" ht="90" customHeight="1" x14ac:dyDescent="0.2">
      <c r="A331" s="277" t="s">
        <v>465</v>
      </c>
      <c r="B331" s="276" t="s">
        <v>1969</v>
      </c>
      <c r="C331" s="276">
        <v>0</v>
      </c>
      <c r="D331" s="276">
        <v>0</v>
      </c>
      <c r="E331" s="276">
        <v>0</v>
      </c>
      <c r="F331" s="276">
        <v>0</v>
      </c>
      <c r="G331" s="276">
        <v>0</v>
      </c>
      <c r="H331" s="276">
        <v>0</v>
      </c>
      <c r="I331" s="276">
        <v>1</v>
      </c>
      <c r="J331" s="276">
        <v>0</v>
      </c>
      <c r="K331" s="276"/>
      <c r="L331" s="276" t="s">
        <v>678</v>
      </c>
      <c r="M331" s="276"/>
      <c r="N331" s="276" t="s">
        <v>1970</v>
      </c>
      <c r="O331" s="276"/>
      <c r="P331" s="276" t="s">
        <v>1971</v>
      </c>
      <c r="Q331" s="276" t="s">
        <v>1972</v>
      </c>
      <c r="R331" s="276"/>
      <c r="S331" s="276" t="s">
        <v>1973</v>
      </c>
      <c r="T331" s="276" t="s">
        <v>1974</v>
      </c>
      <c r="U331" s="276" t="s">
        <v>26</v>
      </c>
      <c r="V331" s="276" t="s">
        <v>695</v>
      </c>
      <c r="W331" s="276" t="s">
        <v>765</v>
      </c>
      <c r="X331" s="276">
        <f t="shared" si="9"/>
        <v>20</v>
      </c>
      <c r="Y331" s="269"/>
      <c r="Z331" s="269"/>
    </row>
    <row r="332" spans="1:26" ht="90" customHeight="1" x14ac:dyDescent="0.2">
      <c r="A332" s="277" t="s">
        <v>466</v>
      </c>
      <c r="B332" s="276" t="s">
        <v>1975</v>
      </c>
      <c r="C332" s="276">
        <v>0</v>
      </c>
      <c r="D332" s="276">
        <v>0</v>
      </c>
      <c r="E332" s="276">
        <v>0</v>
      </c>
      <c r="F332" s="276">
        <v>0</v>
      </c>
      <c r="G332" s="276">
        <v>0</v>
      </c>
      <c r="H332" s="276">
        <v>0</v>
      </c>
      <c r="I332" s="276">
        <v>1</v>
      </c>
      <c r="J332" s="276">
        <v>0</v>
      </c>
      <c r="K332" s="276"/>
      <c r="L332" s="276" t="s">
        <v>678</v>
      </c>
      <c r="M332" s="276"/>
      <c r="N332" s="276" t="s">
        <v>1959</v>
      </c>
      <c r="O332" s="276"/>
      <c r="P332" s="276" t="s">
        <v>1976</v>
      </c>
      <c r="Q332" s="276" t="s">
        <v>1977</v>
      </c>
      <c r="R332" s="276"/>
      <c r="S332" s="276" t="s">
        <v>1978</v>
      </c>
      <c r="T332" s="276" t="s">
        <v>1979</v>
      </c>
      <c r="U332" s="276" t="s">
        <v>26</v>
      </c>
      <c r="V332" s="276" t="s">
        <v>695</v>
      </c>
      <c r="W332" s="276" t="s">
        <v>714</v>
      </c>
      <c r="X332" s="276">
        <f t="shared" si="9"/>
        <v>10</v>
      </c>
      <c r="Y332" s="269"/>
      <c r="Z332" s="269"/>
    </row>
    <row r="333" spans="1:26" ht="90" customHeight="1" x14ac:dyDescent="0.2">
      <c r="A333" s="277" t="s">
        <v>467</v>
      </c>
      <c r="B333" s="276" t="s">
        <v>1980</v>
      </c>
      <c r="C333" s="276">
        <v>0</v>
      </c>
      <c r="D333" s="276">
        <v>0</v>
      </c>
      <c r="E333" s="276">
        <v>0</v>
      </c>
      <c r="F333" s="276">
        <v>0</v>
      </c>
      <c r="G333" s="276">
        <v>0</v>
      </c>
      <c r="H333" s="276">
        <v>0</v>
      </c>
      <c r="I333" s="276">
        <v>1</v>
      </c>
      <c r="J333" s="276">
        <v>0</v>
      </c>
      <c r="K333" s="276"/>
      <c r="L333" s="276" t="s">
        <v>678</v>
      </c>
      <c r="M333" s="276"/>
      <c r="N333" s="276" t="s">
        <v>1959</v>
      </c>
      <c r="O333" s="276"/>
      <c r="P333" s="276" t="s">
        <v>1981</v>
      </c>
      <c r="Q333" s="276" t="s">
        <v>1982</v>
      </c>
      <c r="R333" s="276"/>
      <c r="S333" s="276" t="s">
        <v>1983</v>
      </c>
      <c r="T333" s="276" t="s">
        <v>1984</v>
      </c>
      <c r="U333" s="276" t="s">
        <v>26</v>
      </c>
      <c r="V333" s="276" t="s">
        <v>695</v>
      </c>
      <c r="W333" s="276" t="s">
        <v>714</v>
      </c>
      <c r="X333" s="276">
        <f t="shared" si="9"/>
        <v>10</v>
      </c>
      <c r="Y333" s="269"/>
      <c r="Z333" s="269"/>
    </row>
    <row r="334" spans="1:26" ht="90" customHeight="1" x14ac:dyDescent="0.2">
      <c r="A334" s="277" t="s">
        <v>1985</v>
      </c>
      <c r="B334" s="276" t="s">
        <v>1986</v>
      </c>
      <c r="C334" s="276">
        <v>0</v>
      </c>
      <c r="D334" s="276">
        <v>0</v>
      </c>
      <c r="E334" s="276">
        <v>0</v>
      </c>
      <c r="F334" s="276">
        <v>0</v>
      </c>
      <c r="G334" s="276">
        <v>0</v>
      </c>
      <c r="H334" s="276">
        <v>0</v>
      </c>
      <c r="I334" s="276">
        <v>1</v>
      </c>
      <c r="J334" s="276">
        <v>0</v>
      </c>
      <c r="K334" s="276"/>
      <c r="L334" s="276" t="s">
        <v>678</v>
      </c>
      <c r="M334" s="276" t="s">
        <v>695</v>
      </c>
      <c r="N334" s="276" t="s">
        <v>1959</v>
      </c>
      <c r="O334" s="276" t="s">
        <v>1987</v>
      </c>
      <c r="P334" s="276" t="s">
        <v>695</v>
      </c>
      <c r="Q334" s="276" t="s">
        <v>695</v>
      </c>
      <c r="R334" s="276"/>
      <c r="S334" s="276" t="s">
        <v>695</v>
      </c>
      <c r="T334" s="276" t="s">
        <v>695</v>
      </c>
      <c r="U334" s="276" t="s">
        <v>26</v>
      </c>
      <c r="V334" s="276" t="s">
        <v>695</v>
      </c>
      <c r="W334" s="276" t="s">
        <v>723</v>
      </c>
      <c r="X334" s="276">
        <f t="shared" si="9"/>
        <v>5</v>
      </c>
      <c r="Y334" s="269"/>
      <c r="Z334" s="269"/>
    </row>
    <row r="335" spans="1:26" ht="15.75" customHeight="1" x14ac:dyDescent="0.2">
      <c r="A335" s="277"/>
      <c r="B335" s="277"/>
      <c r="C335" s="277"/>
      <c r="D335" s="277"/>
      <c r="E335" s="277"/>
      <c r="F335" s="277"/>
      <c r="G335" s="277"/>
      <c r="H335" s="277"/>
      <c r="I335" s="277"/>
      <c r="J335" s="277"/>
      <c r="K335" s="277"/>
      <c r="L335" s="277"/>
      <c r="M335" s="277"/>
      <c r="N335" s="277"/>
      <c r="O335" s="277"/>
      <c r="P335" s="277"/>
      <c r="Q335" s="277"/>
      <c r="R335" s="277"/>
      <c r="S335" s="277"/>
      <c r="T335" s="277"/>
      <c r="U335" s="277"/>
      <c r="V335" s="277"/>
      <c r="W335" s="277"/>
      <c r="X335" s="277"/>
      <c r="Y335" s="269"/>
      <c r="Z335" s="269"/>
    </row>
    <row r="336" spans="1:26" ht="15.75" customHeight="1" x14ac:dyDescent="0.2">
      <c r="A336" s="277"/>
      <c r="B336" s="277"/>
      <c r="C336" s="277"/>
      <c r="D336" s="277"/>
      <c r="E336" s="277"/>
      <c r="F336" s="277"/>
      <c r="G336" s="277"/>
      <c r="H336" s="277"/>
      <c r="I336" s="277"/>
      <c r="J336" s="277"/>
      <c r="K336" s="277"/>
      <c r="L336" s="277"/>
      <c r="M336" s="277"/>
      <c r="N336" s="277"/>
      <c r="O336" s="277"/>
      <c r="P336" s="277"/>
      <c r="Q336" s="277"/>
      <c r="R336" s="277"/>
      <c r="S336" s="277"/>
      <c r="T336" s="277"/>
      <c r="U336" s="277"/>
      <c r="V336" s="277"/>
      <c r="W336" s="277"/>
      <c r="X336" s="277"/>
      <c r="Y336" s="269"/>
      <c r="Z336" s="269"/>
    </row>
    <row r="337" spans="1:26" ht="15.75" customHeight="1" x14ac:dyDescent="0.2">
      <c r="A337" s="277"/>
      <c r="B337" s="277"/>
      <c r="C337" s="277"/>
      <c r="D337" s="277"/>
      <c r="E337" s="277"/>
      <c r="F337" s="277"/>
      <c r="G337" s="277"/>
      <c r="H337" s="277"/>
      <c r="I337" s="277"/>
      <c r="J337" s="277"/>
      <c r="K337" s="277"/>
      <c r="L337" s="277"/>
      <c r="M337" s="277"/>
      <c r="N337" s="277"/>
      <c r="O337" s="277"/>
      <c r="P337" s="277"/>
      <c r="Q337" s="277"/>
      <c r="R337" s="277"/>
      <c r="S337" s="277"/>
      <c r="T337" s="277"/>
      <c r="U337" s="277"/>
      <c r="V337" s="277"/>
      <c r="W337" s="277"/>
      <c r="X337" s="277"/>
      <c r="Y337" s="269"/>
      <c r="Z337" s="269"/>
    </row>
    <row r="338" spans="1:26" ht="15.75" customHeight="1" x14ac:dyDescent="0.2">
      <c r="A338" s="277"/>
      <c r="B338" s="277"/>
      <c r="C338" s="277"/>
      <c r="D338" s="277"/>
      <c r="E338" s="277"/>
      <c r="F338" s="277"/>
      <c r="G338" s="277"/>
      <c r="H338" s="277"/>
      <c r="I338" s="277"/>
      <c r="J338" s="277"/>
      <c r="K338" s="277"/>
      <c r="L338" s="277"/>
      <c r="M338" s="277"/>
      <c r="N338" s="277"/>
      <c r="O338" s="277"/>
      <c r="P338" s="277"/>
      <c r="Q338" s="277"/>
      <c r="R338" s="277"/>
      <c r="S338" s="277"/>
      <c r="T338" s="277"/>
      <c r="U338" s="277"/>
      <c r="V338" s="277"/>
      <c r="W338" s="277"/>
      <c r="X338" s="277"/>
      <c r="Y338" s="269"/>
      <c r="Z338" s="269"/>
    </row>
    <row r="339" spans="1:26" ht="15.75" customHeight="1" x14ac:dyDescent="0.2">
      <c r="A339" s="277"/>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69"/>
      <c r="Z339" s="269"/>
    </row>
    <row r="340" spans="1:26" ht="15.75" customHeight="1" x14ac:dyDescent="0.2">
      <c r="A340" s="277"/>
      <c r="B340" s="277"/>
      <c r="C340" s="277"/>
      <c r="D340" s="277"/>
      <c r="E340" s="277"/>
      <c r="F340" s="277"/>
      <c r="G340" s="277"/>
      <c r="H340" s="277"/>
      <c r="I340" s="277"/>
      <c r="J340" s="277"/>
      <c r="K340" s="277"/>
      <c r="L340" s="277"/>
      <c r="M340" s="277"/>
      <c r="N340" s="277"/>
      <c r="O340" s="277"/>
      <c r="P340" s="277"/>
      <c r="Q340" s="277"/>
      <c r="R340" s="277"/>
      <c r="S340" s="277"/>
      <c r="T340" s="277"/>
      <c r="U340" s="277"/>
      <c r="V340" s="277"/>
      <c r="W340" s="277"/>
      <c r="X340" s="277"/>
      <c r="Y340" s="269"/>
      <c r="Z340" s="269"/>
    </row>
    <row r="341" spans="1:26" ht="15.75" customHeight="1" x14ac:dyDescent="0.2">
      <c r="A341" s="277"/>
      <c r="B341" s="277"/>
      <c r="C341" s="277"/>
      <c r="D341" s="277"/>
      <c r="E341" s="277"/>
      <c r="F341" s="277"/>
      <c r="G341" s="277"/>
      <c r="H341" s="277"/>
      <c r="I341" s="277"/>
      <c r="J341" s="277"/>
      <c r="K341" s="277"/>
      <c r="L341" s="277"/>
      <c r="M341" s="277"/>
      <c r="N341" s="277"/>
      <c r="O341" s="277"/>
      <c r="P341" s="277"/>
      <c r="Q341" s="277"/>
      <c r="R341" s="277"/>
      <c r="S341" s="277"/>
      <c r="T341" s="277"/>
      <c r="U341" s="277"/>
      <c r="V341" s="277"/>
      <c r="W341" s="277"/>
      <c r="X341" s="277"/>
      <c r="Y341" s="269"/>
      <c r="Z341" s="269"/>
    </row>
    <row r="342" spans="1:26" ht="15.75" customHeight="1" x14ac:dyDescent="0.2">
      <c r="A342" s="277"/>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69"/>
      <c r="Z342" s="269"/>
    </row>
    <row r="343" spans="1:26" ht="15.75" customHeight="1" x14ac:dyDescent="0.2">
      <c r="A343" s="277"/>
      <c r="B343" s="277"/>
      <c r="C343" s="277"/>
      <c r="D343" s="277"/>
      <c r="E343" s="277"/>
      <c r="F343" s="277"/>
      <c r="G343" s="277"/>
      <c r="H343" s="277"/>
      <c r="I343" s="277"/>
      <c r="J343" s="277"/>
      <c r="K343" s="277"/>
      <c r="L343" s="277"/>
      <c r="M343" s="277"/>
      <c r="N343" s="277"/>
      <c r="O343" s="277"/>
      <c r="P343" s="277"/>
      <c r="Q343" s="277"/>
      <c r="R343" s="277"/>
      <c r="S343" s="277"/>
      <c r="T343" s="277"/>
      <c r="U343" s="277"/>
      <c r="V343" s="277"/>
      <c r="W343" s="277"/>
      <c r="X343" s="277"/>
      <c r="Y343" s="269"/>
      <c r="Z343" s="269"/>
    </row>
    <row r="344" spans="1:26" ht="15.75" customHeight="1" x14ac:dyDescent="0.2">
      <c r="A344" s="277"/>
      <c r="B344" s="277"/>
      <c r="C344" s="277"/>
      <c r="D344" s="277"/>
      <c r="E344" s="277"/>
      <c r="F344" s="277"/>
      <c r="G344" s="277"/>
      <c r="H344" s="277"/>
      <c r="I344" s="277"/>
      <c r="J344" s="277"/>
      <c r="K344" s="277"/>
      <c r="L344" s="277"/>
      <c r="M344" s="277"/>
      <c r="N344" s="277"/>
      <c r="O344" s="277"/>
      <c r="P344" s="277"/>
      <c r="Q344" s="277"/>
      <c r="R344" s="277"/>
      <c r="S344" s="277"/>
      <c r="T344" s="277"/>
      <c r="U344" s="277"/>
      <c r="V344" s="277"/>
      <c r="W344" s="277"/>
      <c r="X344" s="277"/>
      <c r="Y344" s="269"/>
      <c r="Z344" s="269"/>
    </row>
    <row r="345" spans="1:26" ht="15.75" customHeight="1" x14ac:dyDescent="0.2">
      <c r="A345" s="277"/>
      <c r="B345" s="277"/>
      <c r="C345" s="277"/>
      <c r="D345" s="277"/>
      <c r="E345" s="277"/>
      <c r="F345" s="277"/>
      <c r="G345" s="277"/>
      <c r="H345" s="277"/>
      <c r="I345" s="277"/>
      <c r="J345" s="277"/>
      <c r="K345" s="277"/>
      <c r="L345" s="277"/>
      <c r="M345" s="277"/>
      <c r="N345" s="277"/>
      <c r="O345" s="277"/>
      <c r="P345" s="277"/>
      <c r="Q345" s="277"/>
      <c r="R345" s="277"/>
      <c r="S345" s="277"/>
      <c r="T345" s="277"/>
      <c r="U345" s="277"/>
      <c r="V345" s="277"/>
      <c r="W345" s="277"/>
      <c r="X345" s="277"/>
      <c r="Y345" s="269"/>
      <c r="Z345" s="269"/>
    </row>
    <row r="346" spans="1:26" ht="15.75" customHeight="1" x14ac:dyDescent="0.2">
      <c r="A346" s="277"/>
      <c r="B346" s="277"/>
      <c r="C346" s="277"/>
      <c r="D346" s="277"/>
      <c r="E346" s="277"/>
      <c r="F346" s="277"/>
      <c r="G346" s="277"/>
      <c r="H346" s="277"/>
      <c r="I346" s="277"/>
      <c r="J346" s="277"/>
      <c r="K346" s="277"/>
      <c r="L346" s="277"/>
      <c r="M346" s="277"/>
      <c r="N346" s="277"/>
      <c r="O346" s="277"/>
      <c r="P346" s="277"/>
      <c r="Q346" s="277"/>
      <c r="R346" s="277"/>
      <c r="S346" s="277"/>
      <c r="T346" s="277"/>
      <c r="U346" s="277"/>
      <c r="V346" s="277"/>
      <c r="W346" s="277"/>
      <c r="X346" s="277"/>
      <c r="Y346" s="269"/>
      <c r="Z346" s="269"/>
    </row>
    <row r="347" spans="1:26" ht="15.75" customHeight="1" x14ac:dyDescent="0.2">
      <c r="A347" s="277"/>
      <c r="B347" s="277"/>
      <c r="C347" s="277"/>
      <c r="D347" s="277"/>
      <c r="E347" s="277"/>
      <c r="F347" s="277"/>
      <c r="G347" s="277"/>
      <c r="H347" s="277"/>
      <c r="I347" s="277"/>
      <c r="J347" s="277"/>
      <c r="K347" s="277"/>
      <c r="L347" s="277"/>
      <c r="M347" s="277"/>
      <c r="N347" s="277"/>
      <c r="O347" s="277"/>
      <c r="P347" s="277"/>
      <c r="Q347" s="277"/>
      <c r="R347" s="277"/>
      <c r="S347" s="277"/>
      <c r="T347" s="277"/>
      <c r="U347" s="277"/>
      <c r="V347" s="277"/>
      <c r="W347" s="277"/>
      <c r="X347" s="277"/>
      <c r="Y347" s="269"/>
      <c r="Z347" s="269"/>
    </row>
    <row r="348" spans="1:26" ht="15.75" customHeight="1" x14ac:dyDescent="0.2">
      <c r="A348" s="277"/>
      <c r="B348" s="277"/>
      <c r="C348" s="277"/>
      <c r="D348" s="277"/>
      <c r="E348" s="277"/>
      <c r="F348" s="277"/>
      <c r="G348" s="277"/>
      <c r="H348" s="277"/>
      <c r="I348" s="277"/>
      <c r="J348" s="277"/>
      <c r="K348" s="277"/>
      <c r="L348" s="277"/>
      <c r="M348" s="277"/>
      <c r="N348" s="277"/>
      <c r="O348" s="277"/>
      <c r="P348" s="277"/>
      <c r="Q348" s="277"/>
      <c r="R348" s="277"/>
      <c r="S348" s="277"/>
      <c r="T348" s="277"/>
      <c r="U348" s="277"/>
      <c r="V348" s="277"/>
      <c r="W348" s="277"/>
      <c r="X348" s="277"/>
      <c r="Y348" s="269"/>
      <c r="Z348" s="269"/>
    </row>
    <row r="349" spans="1:26" ht="15.75" customHeight="1" x14ac:dyDescent="0.2">
      <c r="A349" s="277"/>
      <c r="B349" s="277"/>
      <c r="C349" s="277"/>
      <c r="D349" s="277"/>
      <c r="E349" s="277"/>
      <c r="F349" s="277"/>
      <c r="G349" s="277"/>
      <c r="H349" s="277"/>
      <c r="I349" s="277"/>
      <c r="J349" s="277"/>
      <c r="K349" s="277"/>
      <c r="L349" s="277"/>
      <c r="M349" s="277"/>
      <c r="N349" s="277"/>
      <c r="O349" s="277"/>
      <c r="P349" s="277"/>
      <c r="Q349" s="277"/>
      <c r="R349" s="277"/>
      <c r="S349" s="277"/>
      <c r="T349" s="277"/>
      <c r="U349" s="277"/>
      <c r="V349" s="277"/>
      <c r="W349" s="277"/>
      <c r="X349" s="277"/>
      <c r="Y349" s="269"/>
      <c r="Z349" s="269"/>
    </row>
    <row r="350" spans="1:26" ht="15.75" customHeight="1" x14ac:dyDescent="0.2">
      <c r="A350" s="277"/>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69"/>
      <c r="Z350" s="269"/>
    </row>
    <row r="351" spans="1:26" ht="15.75" customHeight="1" x14ac:dyDescent="0.2">
      <c r="A351" s="277"/>
      <c r="B351" s="277"/>
      <c r="C351" s="277"/>
      <c r="D351" s="277"/>
      <c r="E351" s="277"/>
      <c r="F351" s="277"/>
      <c r="G351" s="277"/>
      <c r="H351" s="277"/>
      <c r="I351" s="277"/>
      <c r="J351" s="277"/>
      <c r="K351" s="277"/>
      <c r="L351" s="277"/>
      <c r="M351" s="277"/>
      <c r="N351" s="277"/>
      <c r="O351" s="277"/>
      <c r="P351" s="277"/>
      <c r="Q351" s="277"/>
      <c r="R351" s="277"/>
      <c r="S351" s="277"/>
      <c r="T351" s="277"/>
      <c r="U351" s="277"/>
      <c r="V351" s="277"/>
      <c r="W351" s="277"/>
      <c r="X351" s="277"/>
      <c r="Y351" s="269"/>
      <c r="Z351" s="269"/>
    </row>
    <row r="352" spans="1:26" ht="15.75" customHeight="1" x14ac:dyDescent="0.2">
      <c r="A352" s="277"/>
      <c r="B352" s="277"/>
      <c r="C352" s="277"/>
      <c r="D352" s="277"/>
      <c r="E352" s="277"/>
      <c r="F352" s="277"/>
      <c r="G352" s="277"/>
      <c r="H352" s="277"/>
      <c r="I352" s="277"/>
      <c r="J352" s="277"/>
      <c r="K352" s="277"/>
      <c r="L352" s="277"/>
      <c r="M352" s="277"/>
      <c r="N352" s="277"/>
      <c r="O352" s="277"/>
      <c r="P352" s="277"/>
      <c r="Q352" s="277"/>
      <c r="R352" s="277"/>
      <c r="S352" s="277"/>
      <c r="T352" s="277"/>
      <c r="U352" s="277"/>
      <c r="V352" s="277"/>
      <c r="W352" s="277"/>
      <c r="X352" s="277"/>
      <c r="Y352" s="269"/>
      <c r="Z352" s="269"/>
    </row>
    <row r="353" spans="1:26" ht="15.75" customHeight="1" x14ac:dyDescent="0.2">
      <c r="A353" s="277"/>
      <c r="B353" s="277"/>
      <c r="C353" s="277"/>
      <c r="D353" s="277"/>
      <c r="E353" s="277"/>
      <c r="F353" s="277"/>
      <c r="G353" s="277"/>
      <c r="H353" s="277"/>
      <c r="I353" s="277"/>
      <c r="J353" s="277"/>
      <c r="K353" s="277"/>
      <c r="L353" s="277"/>
      <c r="M353" s="277"/>
      <c r="N353" s="277"/>
      <c r="O353" s="277"/>
      <c r="P353" s="277"/>
      <c r="Q353" s="277"/>
      <c r="R353" s="277"/>
      <c r="S353" s="277"/>
      <c r="T353" s="277"/>
      <c r="U353" s="277"/>
      <c r="V353" s="277"/>
      <c r="W353" s="277"/>
      <c r="X353" s="277"/>
      <c r="Y353" s="269"/>
      <c r="Z353" s="269"/>
    </row>
    <row r="354" spans="1:26" ht="15.75" customHeight="1" x14ac:dyDescent="0.2">
      <c r="A354" s="277"/>
      <c r="B354" s="277"/>
      <c r="C354" s="277"/>
      <c r="D354" s="277"/>
      <c r="E354" s="277"/>
      <c r="F354" s="277"/>
      <c r="G354" s="277"/>
      <c r="H354" s="277"/>
      <c r="I354" s="277"/>
      <c r="J354" s="277"/>
      <c r="K354" s="277"/>
      <c r="L354" s="277"/>
      <c r="M354" s="277"/>
      <c r="N354" s="277"/>
      <c r="O354" s="277"/>
      <c r="P354" s="277"/>
      <c r="Q354" s="277"/>
      <c r="R354" s="277"/>
      <c r="S354" s="277"/>
      <c r="T354" s="277"/>
      <c r="U354" s="277"/>
      <c r="V354" s="277"/>
      <c r="W354" s="277"/>
      <c r="X354" s="277"/>
      <c r="Y354" s="269"/>
      <c r="Z354" s="269"/>
    </row>
    <row r="355" spans="1:26" ht="15.75" customHeight="1" x14ac:dyDescent="0.2">
      <c r="A355" s="277"/>
      <c r="B355" s="277"/>
      <c r="C355" s="277"/>
      <c r="D355" s="277"/>
      <c r="E355" s="277"/>
      <c r="F355" s="277"/>
      <c r="G355" s="277"/>
      <c r="H355" s="277"/>
      <c r="I355" s="277"/>
      <c r="J355" s="277"/>
      <c r="K355" s="277"/>
      <c r="L355" s="277"/>
      <c r="M355" s="277"/>
      <c r="N355" s="277"/>
      <c r="O355" s="277"/>
      <c r="P355" s="277"/>
      <c r="Q355" s="277"/>
      <c r="R355" s="277"/>
      <c r="S355" s="277"/>
      <c r="T355" s="277"/>
      <c r="U355" s="277"/>
      <c r="V355" s="277"/>
      <c r="W355" s="277"/>
      <c r="X355" s="277"/>
      <c r="Y355" s="269"/>
      <c r="Z355" s="269"/>
    </row>
    <row r="356" spans="1:26" ht="15.75" customHeight="1" x14ac:dyDescent="0.2">
      <c r="A356" s="277"/>
      <c r="B356" s="277"/>
      <c r="C356" s="277"/>
      <c r="D356" s="277"/>
      <c r="E356" s="277"/>
      <c r="F356" s="277"/>
      <c r="G356" s="277"/>
      <c r="H356" s="277"/>
      <c r="I356" s="277"/>
      <c r="J356" s="277"/>
      <c r="K356" s="277"/>
      <c r="L356" s="277"/>
      <c r="M356" s="277"/>
      <c r="N356" s="277"/>
      <c r="O356" s="277"/>
      <c r="P356" s="277"/>
      <c r="Q356" s="277"/>
      <c r="R356" s="277"/>
      <c r="S356" s="277"/>
      <c r="T356" s="277"/>
      <c r="U356" s="277"/>
      <c r="V356" s="277"/>
      <c r="W356" s="277"/>
      <c r="X356" s="277"/>
      <c r="Y356" s="269"/>
      <c r="Z356" s="269"/>
    </row>
    <row r="357" spans="1:26" ht="15.75" customHeight="1" x14ac:dyDescent="0.2">
      <c r="A357" s="277"/>
      <c r="B357" s="277"/>
      <c r="C357" s="277"/>
      <c r="D357" s="277"/>
      <c r="E357" s="277"/>
      <c r="F357" s="277"/>
      <c r="G357" s="277"/>
      <c r="H357" s="277"/>
      <c r="I357" s="277"/>
      <c r="J357" s="277"/>
      <c r="K357" s="277"/>
      <c r="L357" s="277"/>
      <c r="M357" s="277"/>
      <c r="N357" s="277"/>
      <c r="O357" s="277"/>
      <c r="P357" s="277"/>
      <c r="Q357" s="277"/>
      <c r="R357" s="277"/>
      <c r="S357" s="277"/>
      <c r="T357" s="277"/>
      <c r="U357" s="277"/>
      <c r="V357" s="277"/>
      <c r="W357" s="277"/>
      <c r="X357" s="277"/>
      <c r="Y357" s="269"/>
      <c r="Z357" s="269"/>
    </row>
    <row r="358" spans="1:26" ht="15.75" customHeight="1" x14ac:dyDescent="0.2">
      <c r="A358" s="277"/>
      <c r="B358" s="277"/>
      <c r="C358" s="277"/>
      <c r="D358" s="277"/>
      <c r="E358" s="277"/>
      <c r="F358" s="277"/>
      <c r="G358" s="277"/>
      <c r="H358" s="277"/>
      <c r="I358" s="277"/>
      <c r="J358" s="277"/>
      <c r="K358" s="277"/>
      <c r="L358" s="277"/>
      <c r="M358" s="277"/>
      <c r="N358" s="277"/>
      <c r="O358" s="277"/>
      <c r="P358" s="277"/>
      <c r="Q358" s="277"/>
      <c r="R358" s="277"/>
      <c r="S358" s="277"/>
      <c r="T358" s="277"/>
      <c r="U358" s="277"/>
      <c r="V358" s="277"/>
      <c r="W358" s="277"/>
      <c r="X358" s="277"/>
      <c r="Y358" s="269"/>
      <c r="Z358" s="269"/>
    </row>
    <row r="359" spans="1:26" ht="15.75" customHeight="1" x14ac:dyDescent="0.2">
      <c r="A359" s="277"/>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69"/>
      <c r="Z359" s="269"/>
    </row>
    <row r="360" spans="1:26" ht="15.75" customHeight="1" x14ac:dyDescent="0.2">
      <c r="A360" s="277"/>
      <c r="B360" s="277"/>
      <c r="C360" s="277"/>
      <c r="D360" s="277"/>
      <c r="E360" s="277"/>
      <c r="F360" s="277"/>
      <c r="G360" s="277"/>
      <c r="H360" s="277"/>
      <c r="I360" s="277"/>
      <c r="J360" s="277"/>
      <c r="K360" s="277"/>
      <c r="L360" s="277"/>
      <c r="M360" s="277"/>
      <c r="N360" s="277"/>
      <c r="O360" s="277"/>
      <c r="P360" s="277"/>
      <c r="Q360" s="277"/>
      <c r="R360" s="277"/>
      <c r="S360" s="277"/>
      <c r="T360" s="277"/>
      <c r="U360" s="277"/>
      <c r="V360" s="277"/>
      <c r="W360" s="277"/>
      <c r="X360" s="277"/>
      <c r="Y360" s="269"/>
      <c r="Z360" s="269"/>
    </row>
    <row r="361" spans="1:26" ht="15.75" customHeight="1" x14ac:dyDescent="0.2">
      <c r="A361" s="277"/>
      <c r="B361" s="277"/>
      <c r="C361" s="277"/>
      <c r="D361" s="277"/>
      <c r="E361" s="277"/>
      <c r="F361" s="277"/>
      <c r="G361" s="277"/>
      <c r="H361" s="277"/>
      <c r="I361" s="277"/>
      <c r="J361" s="277"/>
      <c r="K361" s="277"/>
      <c r="L361" s="277"/>
      <c r="M361" s="277"/>
      <c r="N361" s="277"/>
      <c r="O361" s="277"/>
      <c r="P361" s="277"/>
      <c r="Q361" s="277"/>
      <c r="R361" s="277"/>
      <c r="S361" s="277"/>
      <c r="T361" s="277"/>
      <c r="U361" s="277"/>
      <c r="V361" s="277"/>
      <c r="W361" s="277"/>
      <c r="X361" s="277"/>
      <c r="Y361" s="269"/>
      <c r="Z361" s="269"/>
    </row>
    <row r="362" spans="1:26" ht="15.75" customHeight="1" x14ac:dyDescent="0.2">
      <c r="A362" s="277"/>
      <c r="B362" s="277"/>
      <c r="C362" s="277"/>
      <c r="D362" s="277"/>
      <c r="E362" s="277"/>
      <c r="F362" s="277"/>
      <c r="G362" s="277"/>
      <c r="H362" s="277"/>
      <c r="I362" s="277"/>
      <c r="J362" s="277"/>
      <c r="K362" s="277"/>
      <c r="L362" s="277"/>
      <c r="M362" s="277"/>
      <c r="N362" s="277"/>
      <c r="O362" s="277"/>
      <c r="P362" s="277"/>
      <c r="Q362" s="277"/>
      <c r="R362" s="277"/>
      <c r="S362" s="277"/>
      <c r="T362" s="277"/>
      <c r="U362" s="277"/>
      <c r="V362" s="277"/>
      <c r="W362" s="277"/>
      <c r="X362" s="277"/>
      <c r="Y362" s="269"/>
      <c r="Z362" s="269"/>
    </row>
    <row r="363" spans="1:26" ht="15.75" customHeight="1" x14ac:dyDescent="0.2">
      <c r="A363" s="277"/>
      <c r="B363" s="277"/>
      <c r="C363" s="277"/>
      <c r="D363" s="277"/>
      <c r="E363" s="277"/>
      <c r="F363" s="277"/>
      <c r="G363" s="277"/>
      <c r="H363" s="277"/>
      <c r="I363" s="277"/>
      <c r="J363" s="277"/>
      <c r="K363" s="277"/>
      <c r="L363" s="277"/>
      <c r="M363" s="277"/>
      <c r="N363" s="277"/>
      <c r="O363" s="277"/>
      <c r="P363" s="277"/>
      <c r="Q363" s="277"/>
      <c r="R363" s="277"/>
      <c r="S363" s="277"/>
      <c r="T363" s="277"/>
      <c r="U363" s="277"/>
      <c r="V363" s="277"/>
      <c r="W363" s="277"/>
      <c r="X363" s="277"/>
      <c r="Y363" s="269"/>
      <c r="Z363" s="269"/>
    </row>
    <row r="364" spans="1:26" ht="15.75" customHeight="1" x14ac:dyDescent="0.2">
      <c r="A364" s="277"/>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69"/>
      <c r="Z364" s="269"/>
    </row>
    <row r="365" spans="1:26" ht="15.75" customHeight="1" x14ac:dyDescent="0.2">
      <c r="A365" s="277"/>
      <c r="B365" s="277"/>
      <c r="C365" s="277"/>
      <c r="D365" s="277"/>
      <c r="E365" s="277"/>
      <c r="F365" s="277"/>
      <c r="G365" s="277"/>
      <c r="H365" s="277"/>
      <c r="I365" s="277"/>
      <c r="J365" s="277"/>
      <c r="K365" s="277"/>
      <c r="L365" s="277"/>
      <c r="M365" s="277"/>
      <c r="N365" s="277"/>
      <c r="O365" s="277"/>
      <c r="P365" s="277"/>
      <c r="Q365" s="277"/>
      <c r="R365" s="277"/>
      <c r="S365" s="277"/>
      <c r="T365" s="277"/>
      <c r="U365" s="277"/>
      <c r="V365" s="277"/>
      <c r="W365" s="277"/>
      <c r="X365" s="277"/>
      <c r="Y365" s="269"/>
      <c r="Z365" s="269"/>
    </row>
    <row r="366" spans="1:26" ht="15.75" customHeight="1" x14ac:dyDescent="0.2">
      <c r="A366" s="277"/>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69"/>
      <c r="Z366" s="269"/>
    </row>
    <row r="367" spans="1:26" ht="15.75" customHeight="1" x14ac:dyDescent="0.2">
      <c r="A367" s="277"/>
      <c r="B367" s="277"/>
      <c r="C367" s="277"/>
      <c r="D367" s="277"/>
      <c r="E367" s="277"/>
      <c r="F367" s="277"/>
      <c r="G367" s="277"/>
      <c r="H367" s="277"/>
      <c r="I367" s="277"/>
      <c r="J367" s="277"/>
      <c r="K367" s="277"/>
      <c r="L367" s="277"/>
      <c r="M367" s="277"/>
      <c r="N367" s="277"/>
      <c r="O367" s="277"/>
      <c r="P367" s="277"/>
      <c r="Q367" s="277"/>
      <c r="R367" s="277"/>
      <c r="S367" s="277"/>
      <c r="T367" s="277"/>
      <c r="U367" s="277"/>
      <c r="V367" s="277"/>
      <c r="W367" s="277"/>
      <c r="X367" s="277"/>
      <c r="Y367" s="269"/>
      <c r="Z367" s="269"/>
    </row>
    <row r="368" spans="1:26" ht="15.75" customHeight="1" x14ac:dyDescent="0.2">
      <c r="A368" s="277"/>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69"/>
      <c r="Z368" s="269"/>
    </row>
    <row r="369" spans="1:26" ht="15.75" customHeight="1" x14ac:dyDescent="0.2">
      <c r="A369" s="277"/>
      <c r="B369" s="277"/>
      <c r="C369" s="277"/>
      <c r="D369" s="277"/>
      <c r="E369" s="277"/>
      <c r="F369" s="277"/>
      <c r="G369" s="277"/>
      <c r="H369" s="277"/>
      <c r="I369" s="277"/>
      <c r="J369" s="277"/>
      <c r="K369" s="277"/>
      <c r="L369" s="277"/>
      <c r="M369" s="277"/>
      <c r="N369" s="277"/>
      <c r="O369" s="277"/>
      <c r="P369" s="277"/>
      <c r="Q369" s="277"/>
      <c r="R369" s="277"/>
      <c r="S369" s="277"/>
      <c r="T369" s="277"/>
      <c r="U369" s="277"/>
      <c r="V369" s="277"/>
      <c r="W369" s="277"/>
      <c r="X369" s="277"/>
      <c r="Y369" s="269"/>
      <c r="Z369" s="269"/>
    </row>
    <row r="370" spans="1:26" ht="15.75" customHeight="1" x14ac:dyDescent="0.2">
      <c r="A370" s="277"/>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69"/>
      <c r="Z370" s="269"/>
    </row>
    <row r="371" spans="1:26" ht="15.75" customHeight="1" x14ac:dyDescent="0.2">
      <c r="A371" s="277"/>
      <c r="B371" s="277"/>
      <c r="C371" s="277"/>
      <c r="D371" s="277"/>
      <c r="E371" s="277"/>
      <c r="F371" s="277"/>
      <c r="G371" s="277"/>
      <c r="H371" s="277"/>
      <c r="I371" s="277"/>
      <c r="J371" s="277"/>
      <c r="K371" s="277"/>
      <c r="L371" s="277"/>
      <c r="M371" s="277"/>
      <c r="N371" s="277"/>
      <c r="O371" s="277"/>
      <c r="P371" s="277"/>
      <c r="Q371" s="277"/>
      <c r="R371" s="277"/>
      <c r="S371" s="277"/>
      <c r="T371" s="277"/>
      <c r="U371" s="277"/>
      <c r="V371" s="277"/>
      <c r="W371" s="277"/>
      <c r="X371" s="277"/>
      <c r="Y371" s="269"/>
      <c r="Z371" s="269"/>
    </row>
    <row r="372" spans="1:26" ht="15.75" customHeight="1" x14ac:dyDescent="0.2">
      <c r="A372" s="277"/>
      <c r="B372" s="277"/>
      <c r="C372" s="277"/>
      <c r="D372" s="277"/>
      <c r="E372" s="277"/>
      <c r="F372" s="277"/>
      <c r="G372" s="277"/>
      <c r="H372" s="277"/>
      <c r="I372" s="277"/>
      <c r="J372" s="277"/>
      <c r="K372" s="277"/>
      <c r="L372" s="277"/>
      <c r="M372" s="277"/>
      <c r="N372" s="277"/>
      <c r="O372" s="277"/>
      <c r="P372" s="277"/>
      <c r="Q372" s="277"/>
      <c r="R372" s="277"/>
      <c r="S372" s="277"/>
      <c r="T372" s="277"/>
      <c r="U372" s="277"/>
      <c r="V372" s="277"/>
      <c r="W372" s="277"/>
      <c r="X372" s="277"/>
      <c r="Y372" s="269"/>
      <c r="Z372" s="269"/>
    </row>
    <row r="373" spans="1:26" ht="15.75" customHeight="1" x14ac:dyDescent="0.2">
      <c r="A373" s="277"/>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69"/>
      <c r="Z373" s="269"/>
    </row>
    <row r="374" spans="1:26" ht="15.75" customHeight="1" x14ac:dyDescent="0.2">
      <c r="A374" s="277"/>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69"/>
      <c r="Z374" s="269"/>
    </row>
    <row r="375" spans="1:26" ht="15.75" customHeight="1" x14ac:dyDescent="0.2">
      <c r="A375" s="277"/>
      <c r="B375" s="277"/>
      <c r="C375" s="277"/>
      <c r="D375" s="277"/>
      <c r="E375" s="277"/>
      <c r="F375" s="277"/>
      <c r="G375" s="277"/>
      <c r="H375" s="277"/>
      <c r="I375" s="277"/>
      <c r="J375" s="277"/>
      <c r="K375" s="277"/>
      <c r="L375" s="277"/>
      <c r="M375" s="277"/>
      <c r="N375" s="277"/>
      <c r="O375" s="277"/>
      <c r="P375" s="277"/>
      <c r="Q375" s="277"/>
      <c r="R375" s="277"/>
      <c r="S375" s="277"/>
      <c r="T375" s="277"/>
      <c r="U375" s="277"/>
      <c r="V375" s="277"/>
      <c r="W375" s="277"/>
      <c r="X375" s="277"/>
      <c r="Y375" s="269"/>
      <c r="Z375" s="269"/>
    </row>
    <row r="376" spans="1:26" ht="15.75" customHeight="1" x14ac:dyDescent="0.2">
      <c r="A376" s="277"/>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69"/>
      <c r="Z376" s="269"/>
    </row>
    <row r="377" spans="1:26" ht="15.75" customHeight="1" x14ac:dyDescent="0.2">
      <c r="A377" s="277"/>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69"/>
      <c r="Z377" s="269"/>
    </row>
    <row r="378" spans="1:26" ht="15.75" customHeight="1" x14ac:dyDescent="0.2">
      <c r="A378" s="277"/>
      <c r="B378" s="277"/>
      <c r="C378" s="277"/>
      <c r="D378" s="277"/>
      <c r="E378" s="277"/>
      <c r="F378" s="277"/>
      <c r="G378" s="277"/>
      <c r="H378" s="277"/>
      <c r="I378" s="277"/>
      <c r="J378" s="277"/>
      <c r="K378" s="277"/>
      <c r="L378" s="277"/>
      <c r="M378" s="277"/>
      <c r="N378" s="277"/>
      <c r="O378" s="277"/>
      <c r="P378" s="277"/>
      <c r="Q378" s="277"/>
      <c r="R378" s="277"/>
      <c r="S378" s="277"/>
      <c r="T378" s="277"/>
      <c r="U378" s="277"/>
      <c r="V378" s="277"/>
      <c r="W378" s="277"/>
      <c r="X378" s="277"/>
      <c r="Y378" s="269"/>
      <c r="Z378" s="269"/>
    </row>
    <row r="379" spans="1:26" ht="15.75" customHeight="1" x14ac:dyDescent="0.2">
      <c r="A379" s="277"/>
      <c r="B379" s="277"/>
      <c r="C379" s="277"/>
      <c r="D379" s="277"/>
      <c r="E379" s="277"/>
      <c r="F379" s="277"/>
      <c r="G379" s="277"/>
      <c r="H379" s="277"/>
      <c r="I379" s="277"/>
      <c r="J379" s="277"/>
      <c r="K379" s="277"/>
      <c r="L379" s="277"/>
      <c r="M379" s="277"/>
      <c r="N379" s="277"/>
      <c r="O379" s="277"/>
      <c r="P379" s="277"/>
      <c r="Q379" s="277"/>
      <c r="R379" s="277"/>
      <c r="S379" s="277"/>
      <c r="T379" s="277"/>
      <c r="U379" s="277"/>
      <c r="V379" s="277"/>
      <c r="W379" s="277"/>
      <c r="X379" s="277"/>
      <c r="Y379" s="269"/>
      <c r="Z379" s="269"/>
    </row>
    <row r="380" spans="1:26" ht="15.75" customHeight="1" x14ac:dyDescent="0.2">
      <c r="A380" s="277"/>
      <c r="B380" s="277"/>
      <c r="C380" s="277"/>
      <c r="D380" s="277"/>
      <c r="E380" s="277"/>
      <c r="F380" s="277"/>
      <c r="G380" s="277"/>
      <c r="H380" s="277"/>
      <c r="I380" s="277"/>
      <c r="J380" s="277"/>
      <c r="K380" s="277"/>
      <c r="L380" s="277"/>
      <c r="M380" s="277"/>
      <c r="N380" s="277"/>
      <c r="O380" s="277"/>
      <c r="P380" s="277"/>
      <c r="Q380" s="277"/>
      <c r="R380" s="277"/>
      <c r="S380" s="277"/>
      <c r="T380" s="277"/>
      <c r="U380" s="277"/>
      <c r="V380" s="277"/>
      <c r="W380" s="277"/>
      <c r="X380" s="277"/>
      <c r="Y380" s="269"/>
      <c r="Z380" s="269"/>
    </row>
    <row r="381" spans="1:26" ht="15.75" customHeight="1" x14ac:dyDescent="0.2">
      <c r="A381" s="277"/>
      <c r="B381" s="277"/>
      <c r="C381" s="277"/>
      <c r="D381" s="277"/>
      <c r="E381" s="277"/>
      <c r="F381" s="277"/>
      <c r="G381" s="277"/>
      <c r="H381" s="277"/>
      <c r="I381" s="277"/>
      <c r="J381" s="277"/>
      <c r="K381" s="277"/>
      <c r="L381" s="277"/>
      <c r="M381" s="277"/>
      <c r="N381" s="277"/>
      <c r="O381" s="277"/>
      <c r="P381" s="277"/>
      <c r="Q381" s="277"/>
      <c r="R381" s="277"/>
      <c r="S381" s="277"/>
      <c r="T381" s="277"/>
      <c r="U381" s="277"/>
      <c r="V381" s="277"/>
      <c r="W381" s="277"/>
      <c r="X381" s="277"/>
      <c r="Y381" s="269"/>
      <c r="Z381" s="269"/>
    </row>
    <row r="382" spans="1:26" ht="15.75" customHeight="1" x14ac:dyDescent="0.2">
      <c r="A382" s="277"/>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69"/>
      <c r="Z382" s="269"/>
    </row>
    <row r="383" spans="1:26" ht="15.75" customHeight="1" x14ac:dyDescent="0.2">
      <c r="A383" s="277"/>
      <c r="B383" s="277"/>
      <c r="C383" s="277"/>
      <c r="D383" s="277"/>
      <c r="E383" s="277"/>
      <c r="F383" s="277"/>
      <c r="G383" s="277"/>
      <c r="H383" s="277"/>
      <c r="I383" s="277"/>
      <c r="J383" s="277"/>
      <c r="K383" s="277"/>
      <c r="L383" s="277"/>
      <c r="M383" s="277"/>
      <c r="N383" s="277"/>
      <c r="O383" s="277"/>
      <c r="P383" s="277"/>
      <c r="Q383" s="277"/>
      <c r="R383" s="277"/>
      <c r="S383" s="277"/>
      <c r="T383" s="277"/>
      <c r="U383" s="277"/>
      <c r="V383" s="277"/>
      <c r="W383" s="277"/>
      <c r="X383" s="277"/>
      <c r="Y383" s="269"/>
      <c r="Z383" s="269"/>
    </row>
    <row r="384" spans="1:26" ht="15.75" customHeight="1" x14ac:dyDescent="0.2">
      <c r="A384" s="277"/>
      <c r="B384" s="277"/>
      <c r="C384" s="277"/>
      <c r="D384" s="277"/>
      <c r="E384" s="277"/>
      <c r="F384" s="277"/>
      <c r="G384" s="277"/>
      <c r="H384" s="277"/>
      <c r="I384" s="277"/>
      <c r="J384" s="277"/>
      <c r="K384" s="277"/>
      <c r="L384" s="277"/>
      <c r="M384" s="277"/>
      <c r="N384" s="277"/>
      <c r="O384" s="277"/>
      <c r="P384" s="277"/>
      <c r="Q384" s="277"/>
      <c r="R384" s="277"/>
      <c r="S384" s="277"/>
      <c r="T384" s="277"/>
      <c r="U384" s="277"/>
      <c r="V384" s="277"/>
      <c r="W384" s="277"/>
      <c r="X384" s="277"/>
      <c r="Y384" s="269"/>
      <c r="Z384" s="269"/>
    </row>
    <row r="385" spans="1:26" ht="15.75" customHeight="1" x14ac:dyDescent="0.2">
      <c r="A385" s="277"/>
      <c r="B385" s="277"/>
      <c r="C385" s="277"/>
      <c r="D385" s="277"/>
      <c r="E385" s="277"/>
      <c r="F385" s="277"/>
      <c r="G385" s="277"/>
      <c r="H385" s="277"/>
      <c r="I385" s="277"/>
      <c r="J385" s="277"/>
      <c r="K385" s="277"/>
      <c r="L385" s="277"/>
      <c r="M385" s="277"/>
      <c r="N385" s="277"/>
      <c r="O385" s="277"/>
      <c r="P385" s="277"/>
      <c r="Q385" s="277"/>
      <c r="R385" s="277"/>
      <c r="S385" s="277"/>
      <c r="T385" s="277"/>
      <c r="U385" s="277"/>
      <c r="V385" s="277"/>
      <c r="W385" s="277"/>
      <c r="X385" s="277"/>
      <c r="Y385" s="269"/>
      <c r="Z385" s="269"/>
    </row>
    <row r="386" spans="1:26" ht="15.75" customHeight="1" x14ac:dyDescent="0.2">
      <c r="A386" s="277"/>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69"/>
      <c r="Z386" s="269"/>
    </row>
    <row r="387" spans="1:26" ht="15.75" customHeight="1" x14ac:dyDescent="0.2">
      <c r="A387" s="277"/>
      <c r="B387" s="277"/>
      <c r="C387" s="277"/>
      <c r="D387" s="277"/>
      <c r="E387" s="277"/>
      <c r="F387" s="277"/>
      <c r="G387" s="277"/>
      <c r="H387" s="277"/>
      <c r="I387" s="277"/>
      <c r="J387" s="277"/>
      <c r="K387" s="277"/>
      <c r="L387" s="277"/>
      <c r="M387" s="277"/>
      <c r="N387" s="277"/>
      <c r="O387" s="277"/>
      <c r="P387" s="277"/>
      <c r="Q387" s="277"/>
      <c r="R387" s="277"/>
      <c r="S387" s="277"/>
      <c r="T387" s="277"/>
      <c r="U387" s="277"/>
      <c r="V387" s="277"/>
      <c r="W387" s="277"/>
      <c r="X387" s="277"/>
      <c r="Y387" s="269"/>
      <c r="Z387" s="269"/>
    </row>
    <row r="388" spans="1:26" ht="15.75" customHeight="1" x14ac:dyDescent="0.2">
      <c r="A388" s="277"/>
      <c r="B388" s="277"/>
      <c r="C388" s="277"/>
      <c r="D388" s="277"/>
      <c r="E388" s="277"/>
      <c r="F388" s="277"/>
      <c r="G388" s="277"/>
      <c r="H388" s="277"/>
      <c r="I388" s="277"/>
      <c r="J388" s="277"/>
      <c r="K388" s="277"/>
      <c r="L388" s="277"/>
      <c r="M388" s="277"/>
      <c r="N388" s="277"/>
      <c r="O388" s="277"/>
      <c r="P388" s="277"/>
      <c r="Q388" s="277"/>
      <c r="R388" s="277"/>
      <c r="S388" s="277"/>
      <c r="T388" s="277"/>
      <c r="U388" s="277"/>
      <c r="V388" s="277"/>
      <c r="W388" s="277"/>
      <c r="X388" s="277"/>
      <c r="Y388" s="269"/>
      <c r="Z388" s="269"/>
    </row>
    <row r="389" spans="1:26" ht="15.75" customHeight="1" x14ac:dyDescent="0.2">
      <c r="A389" s="277"/>
      <c r="B389" s="277"/>
      <c r="C389" s="277"/>
      <c r="D389" s="277"/>
      <c r="E389" s="277"/>
      <c r="F389" s="277"/>
      <c r="G389" s="277"/>
      <c r="H389" s="277"/>
      <c r="I389" s="277"/>
      <c r="J389" s="277"/>
      <c r="K389" s="277"/>
      <c r="L389" s="277"/>
      <c r="M389" s="277"/>
      <c r="N389" s="277"/>
      <c r="O389" s="277"/>
      <c r="P389" s="277"/>
      <c r="Q389" s="277"/>
      <c r="R389" s="277"/>
      <c r="S389" s="277"/>
      <c r="T389" s="277"/>
      <c r="U389" s="277"/>
      <c r="V389" s="277"/>
      <c r="W389" s="277"/>
      <c r="X389" s="277"/>
      <c r="Y389" s="269"/>
      <c r="Z389" s="269"/>
    </row>
    <row r="390" spans="1:26" ht="15.75" customHeight="1" x14ac:dyDescent="0.2">
      <c r="A390" s="277"/>
      <c r="B390" s="277"/>
      <c r="C390" s="277"/>
      <c r="D390" s="277"/>
      <c r="E390" s="277"/>
      <c r="F390" s="277"/>
      <c r="G390" s="277"/>
      <c r="H390" s="277"/>
      <c r="I390" s="277"/>
      <c r="J390" s="277"/>
      <c r="K390" s="277"/>
      <c r="L390" s="277"/>
      <c r="M390" s="277"/>
      <c r="N390" s="277"/>
      <c r="O390" s="277"/>
      <c r="P390" s="277"/>
      <c r="Q390" s="277"/>
      <c r="R390" s="277"/>
      <c r="S390" s="277"/>
      <c r="T390" s="277"/>
      <c r="U390" s="277"/>
      <c r="V390" s="277"/>
      <c r="W390" s="277"/>
      <c r="X390" s="277"/>
      <c r="Y390" s="269"/>
      <c r="Z390" s="269"/>
    </row>
    <row r="391" spans="1:26" ht="15.75" customHeight="1" x14ac:dyDescent="0.2">
      <c r="A391" s="277"/>
      <c r="B391" s="277"/>
      <c r="C391" s="277"/>
      <c r="D391" s="277"/>
      <c r="E391" s="277"/>
      <c r="F391" s="277"/>
      <c r="G391" s="277"/>
      <c r="H391" s="277"/>
      <c r="I391" s="277"/>
      <c r="J391" s="277"/>
      <c r="K391" s="277"/>
      <c r="L391" s="277"/>
      <c r="M391" s="277"/>
      <c r="N391" s="277"/>
      <c r="O391" s="277"/>
      <c r="P391" s="277"/>
      <c r="Q391" s="277"/>
      <c r="R391" s="277"/>
      <c r="S391" s="277"/>
      <c r="T391" s="277"/>
      <c r="U391" s="277"/>
      <c r="V391" s="277"/>
      <c r="W391" s="277"/>
      <c r="X391" s="277"/>
      <c r="Y391" s="269"/>
      <c r="Z391" s="269"/>
    </row>
    <row r="392" spans="1:26" ht="15.75" customHeight="1" x14ac:dyDescent="0.2">
      <c r="A392" s="277"/>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69"/>
      <c r="Z392" s="269"/>
    </row>
    <row r="393" spans="1:26" ht="15.75" customHeight="1" x14ac:dyDescent="0.2">
      <c r="A393" s="277"/>
      <c r="B393" s="277"/>
      <c r="C393" s="277"/>
      <c r="D393" s="277"/>
      <c r="E393" s="277"/>
      <c r="F393" s="277"/>
      <c r="G393" s="277"/>
      <c r="H393" s="277"/>
      <c r="I393" s="277"/>
      <c r="J393" s="277"/>
      <c r="K393" s="277"/>
      <c r="L393" s="277"/>
      <c r="M393" s="277"/>
      <c r="N393" s="277"/>
      <c r="O393" s="277"/>
      <c r="P393" s="277"/>
      <c r="Q393" s="277"/>
      <c r="R393" s="277"/>
      <c r="S393" s="277"/>
      <c r="T393" s="277"/>
      <c r="U393" s="277"/>
      <c r="V393" s="277"/>
      <c r="W393" s="277"/>
      <c r="X393" s="277"/>
      <c r="Y393" s="269"/>
      <c r="Z393" s="269"/>
    </row>
    <row r="394" spans="1:26" ht="15.75" customHeight="1" x14ac:dyDescent="0.2">
      <c r="A394" s="277"/>
      <c r="B394" s="277"/>
      <c r="C394" s="277"/>
      <c r="D394" s="277"/>
      <c r="E394" s="277"/>
      <c r="F394" s="277"/>
      <c r="G394" s="277"/>
      <c r="H394" s="277"/>
      <c r="I394" s="277"/>
      <c r="J394" s="277"/>
      <c r="K394" s="277"/>
      <c r="L394" s="277"/>
      <c r="M394" s="277"/>
      <c r="N394" s="277"/>
      <c r="O394" s="277"/>
      <c r="P394" s="277"/>
      <c r="Q394" s="277"/>
      <c r="R394" s="277"/>
      <c r="S394" s="277"/>
      <c r="T394" s="277"/>
      <c r="U394" s="277"/>
      <c r="V394" s="277"/>
      <c r="W394" s="277"/>
      <c r="X394" s="277"/>
      <c r="Y394" s="269"/>
      <c r="Z394" s="269"/>
    </row>
    <row r="395" spans="1:26" ht="15.75" customHeight="1" x14ac:dyDescent="0.2">
      <c r="A395" s="277"/>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69"/>
      <c r="Z395" s="269"/>
    </row>
    <row r="396" spans="1:26" ht="15.75" customHeight="1" x14ac:dyDescent="0.2">
      <c r="A396" s="277"/>
      <c r="B396" s="277"/>
      <c r="C396" s="277"/>
      <c r="D396" s="277"/>
      <c r="E396" s="277"/>
      <c r="F396" s="277"/>
      <c r="G396" s="277"/>
      <c r="H396" s="277"/>
      <c r="I396" s="277"/>
      <c r="J396" s="277"/>
      <c r="K396" s="277"/>
      <c r="L396" s="277"/>
      <c r="M396" s="277"/>
      <c r="N396" s="277"/>
      <c r="O396" s="277"/>
      <c r="P396" s="277"/>
      <c r="Q396" s="277"/>
      <c r="R396" s="277"/>
      <c r="S396" s="277"/>
      <c r="T396" s="277"/>
      <c r="U396" s="277"/>
      <c r="V396" s="277"/>
      <c r="W396" s="277"/>
      <c r="X396" s="277"/>
      <c r="Y396" s="269"/>
      <c r="Z396" s="269"/>
    </row>
    <row r="397" spans="1:26" ht="15.75" customHeight="1" x14ac:dyDescent="0.2">
      <c r="A397" s="277"/>
      <c r="B397" s="277"/>
      <c r="C397" s="277"/>
      <c r="D397" s="277"/>
      <c r="E397" s="277"/>
      <c r="F397" s="277"/>
      <c r="G397" s="277"/>
      <c r="H397" s="277"/>
      <c r="I397" s="277"/>
      <c r="J397" s="277"/>
      <c r="K397" s="277"/>
      <c r="L397" s="277"/>
      <c r="M397" s="277"/>
      <c r="N397" s="277"/>
      <c r="O397" s="277"/>
      <c r="P397" s="277"/>
      <c r="Q397" s="277"/>
      <c r="R397" s="277"/>
      <c r="S397" s="277"/>
      <c r="T397" s="277"/>
      <c r="U397" s="277"/>
      <c r="V397" s="277"/>
      <c r="W397" s="277"/>
      <c r="X397" s="277"/>
      <c r="Y397" s="269"/>
      <c r="Z397" s="269"/>
    </row>
    <row r="398" spans="1:26" ht="15.75" customHeight="1" x14ac:dyDescent="0.2">
      <c r="A398" s="277"/>
      <c r="B398" s="277"/>
      <c r="C398" s="277"/>
      <c r="D398" s="277"/>
      <c r="E398" s="277"/>
      <c r="F398" s="277"/>
      <c r="G398" s="277"/>
      <c r="H398" s="277"/>
      <c r="I398" s="277"/>
      <c r="J398" s="277"/>
      <c r="K398" s="277"/>
      <c r="L398" s="277"/>
      <c r="M398" s="277"/>
      <c r="N398" s="277"/>
      <c r="O398" s="277"/>
      <c r="P398" s="277"/>
      <c r="Q398" s="277"/>
      <c r="R398" s="277"/>
      <c r="S398" s="277"/>
      <c r="T398" s="277"/>
      <c r="U398" s="277"/>
      <c r="V398" s="277"/>
      <c r="W398" s="277"/>
      <c r="X398" s="277"/>
      <c r="Y398" s="269"/>
      <c r="Z398" s="269"/>
    </row>
    <row r="399" spans="1:26" ht="15.75" customHeight="1" x14ac:dyDescent="0.2">
      <c r="A399" s="277"/>
      <c r="B399" s="277"/>
      <c r="C399" s="277"/>
      <c r="D399" s="277"/>
      <c r="E399" s="277"/>
      <c r="F399" s="277"/>
      <c r="G399" s="277"/>
      <c r="H399" s="277"/>
      <c r="I399" s="277"/>
      <c r="J399" s="277"/>
      <c r="K399" s="277"/>
      <c r="L399" s="277"/>
      <c r="M399" s="277"/>
      <c r="N399" s="277"/>
      <c r="O399" s="277"/>
      <c r="P399" s="277"/>
      <c r="Q399" s="277"/>
      <c r="R399" s="277"/>
      <c r="S399" s="277"/>
      <c r="T399" s="277"/>
      <c r="U399" s="277"/>
      <c r="V399" s="277"/>
      <c r="W399" s="277"/>
      <c r="X399" s="277"/>
      <c r="Y399" s="269"/>
      <c r="Z399" s="269"/>
    </row>
    <row r="400" spans="1:26" ht="15.75" customHeight="1" x14ac:dyDescent="0.2">
      <c r="A400" s="277"/>
      <c r="B400" s="277"/>
      <c r="C400" s="277"/>
      <c r="D400" s="277"/>
      <c r="E400" s="277"/>
      <c r="F400" s="277"/>
      <c r="G400" s="277"/>
      <c r="H400" s="277"/>
      <c r="I400" s="277"/>
      <c r="J400" s="277"/>
      <c r="K400" s="277"/>
      <c r="L400" s="277"/>
      <c r="M400" s="277"/>
      <c r="N400" s="277"/>
      <c r="O400" s="277"/>
      <c r="P400" s="277"/>
      <c r="Q400" s="277"/>
      <c r="R400" s="277"/>
      <c r="S400" s="277"/>
      <c r="T400" s="277"/>
      <c r="U400" s="277"/>
      <c r="V400" s="277"/>
      <c r="W400" s="277"/>
      <c r="X400" s="277"/>
      <c r="Y400" s="269"/>
      <c r="Z400" s="269"/>
    </row>
    <row r="401" spans="1:26" ht="15.75" customHeight="1" x14ac:dyDescent="0.2">
      <c r="A401" s="277"/>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69"/>
      <c r="Z401" s="269"/>
    </row>
    <row r="402" spans="1:26" ht="15.75" customHeight="1" x14ac:dyDescent="0.2">
      <c r="A402" s="277"/>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69"/>
      <c r="Z402" s="269"/>
    </row>
    <row r="403" spans="1:26" ht="15.75" customHeight="1" x14ac:dyDescent="0.2">
      <c r="A403" s="277"/>
      <c r="B403" s="277"/>
      <c r="C403" s="277"/>
      <c r="D403" s="277"/>
      <c r="E403" s="277"/>
      <c r="F403" s="277"/>
      <c r="G403" s="277"/>
      <c r="H403" s="277"/>
      <c r="I403" s="277"/>
      <c r="J403" s="277"/>
      <c r="K403" s="277"/>
      <c r="L403" s="277"/>
      <c r="M403" s="277"/>
      <c r="N403" s="277"/>
      <c r="O403" s="277"/>
      <c r="P403" s="277"/>
      <c r="Q403" s="277"/>
      <c r="R403" s="277"/>
      <c r="S403" s="277"/>
      <c r="T403" s="277"/>
      <c r="U403" s="277"/>
      <c r="V403" s="277"/>
      <c r="W403" s="277"/>
      <c r="X403" s="277"/>
      <c r="Y403" s="269"/>
      <c r="Z403" s="269"/>
    </row>
    <row r="404" spans="1:26" ht="15.75" customHeight="1" x14ac:dyDescent="0.2">
      <c r="A404" s="277"/>
      <c r="B404" s="277"/>
      <c r="C404" s="277"/>
      <c r="D404" s="277"/>
      <c r="E404" s="277"/>
      <c r="F404" s="277"/>
      <c r="G404" s="277"/>
      <c r="H404" s="277"/>
      <c r="I404" s="277"/>
      <c r="J404" s="277"/>
      <c r="K404" s="277"/>
      <c r="L404" s="277"/>
      <c r="M404" s="277"/>
      <c r="N404" s="277"/>
      <c r="O404" s="277"/>
      <c r="P404" s="277"/>
      <c r="Q404" s="277"/>
      <c r="R404" s="277"/>
      <c r="S404" s="277"/>
      <c r="T404" s="277"/>
      <c r="U404" s="277"/>
      <c r="V404" s="277"/>
      <c r="W404" s="277"/>
      <c r="X404" s="277"/>
      <c r="Y404" s="269"/>
      <c r="Z404" s="269"/>
    </row>
    <row r="405" spans="1:26" ht="15.75" customHeight="1" x14ac:dyDescent="0.2">
      <c r="A405" s="277"/>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69"/>
      <c r="Z405" s="269"/>
    </row>
    <row r="406" spans="1:26" ht="15.75" customHeight="1" x14ac:dyDescent="0.2">
      <c r="A406" s="277"/>
      <c r="B406" s="277"/>
      <c r="C406" s="277"/>
      <c r="D406" s="277"/>
      <c r="E406" s="277"/>
      <c r="F406" s="277"/>
      <c r="G406" s="277"/>
      <c r="H406" s="277"/>
      <c r="I406" s="277"/>
      <c r="J406" s="277"/>
      <c r="K406" s="277"/>
      <c r="L406" s="277"/>
      <c r="M406" s="277"/>
      <c r="N406" s="277"/>
      <c r="O406" s="277"/>
      <c r="P406" s="277"/>
      <c r="Q406" s="277"/>
      <c r="R406" s="277"/>
      <c r="S406" s="277"/>
      <c r="T406" s="277"/>
      <c r="U406" s="277"/>
      <c r="V406" s="277"/>
      <c r="W406" s="277"/>
      <c r="X406" s="277"/>
      <c r="Y406" s="269"/>
      <c r="Z406" s="269"/>
    </row>
    <row r="407" spans="1:26" ht="15.75" customHeight="1" x14ac:dyDescent="0.2">
      <c r="A407" s="277"/>
      <c r="B407" s="277"/>
      <c r="C407" s="277"/>
      <c r="D407" s="277"/>
      <c r="E407" s="277"/>
      <c r="F407" s="277"/>
      <c r="G407" s="277"/>
      <c r="H407" s="277"/>
      <c r="I407" s="277"/>
      <c r="J407" s="277"/>
      <c r="K407" s="277"/>
      <c r="L407" s="277"/>
      <c r="M407" s="277"/>
      <c r="N407" s="277"/>
      <c r="O407" s="277"/>
      <c r="P407" s="277"/>
      <c r="Q407" s="277"/>
      <c r="R407" s="277"/>
      <c r="S407" s="277"/>
      <c r="T407" s="277"/>
      <c r="U407" s="277"/>
      <c r="V407" s="277"/>
      <c r="W407" s="277"/>
      <c r="X407" s="277"/>
      <c r="Y407" s="269"/>
      <c r="Z407" s="269"/>
    </row>
    <row r="408" spans="1:26" ht="15.75" customHeight="1" x14ac:dyDescent="0.2">
      <c r="A408" s="277"/>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69"/>
      <c r="Z408" s="269"/>
    </row>
    <row r="409" spans="1:26" ht="15.75" customHeight="1" x14ac:dyDescent="0.2">
      <c r="A409" s="277"/>
      <c r="B409" s="277"/>
      <c r="C409" s="277"/>
      <c r="D409" s="277"/>
      <c r="E409" s="277"/>
      <c r="F409" s="277"/>
      <c r="G409" s="277"/>
      <c r="H409" s="277"/>
      <c r="I409" s="277"/>
      <c r="J409" s="277"/>
      <c r="K409" s="277"/>
      <c r="L409" s="277"/>
      <c r="M409" s="277"/>
      <c r="N409" s="277"/>
      <c r="O409" s="277"/>
      <c r="P409" s="277"/>
      <c r="Q409" s="277"/>
      <c r="R409" s="277"/>
      <c r="S409" s="277"/>
      <c r="T409" s="277"/>
      <c r="U409" s="277"/>
      <c r="V409" s="277"/>
      <c r="W409" s="277"/>
      <c r="X409" s="277"/>
      <c r="Y409" s="269"/>
      <c r="Z409" s="269"/>
    </row>
    <row r="410" spans="1:26" ht="15.75" customHeight="1" x14ac:dyDescent="0.2">
      <c r="A410" s="277"/>
      <c r="B410" s="277"/>
      <c r="C410" s="277"/>
      <c r="D410" s="277"/>
      <c r="E410" s="277"/>
      <c r="F410" s="277"/>
      <c r="G410" s="277"/>
      <c r="H410" s="277"/>
      <c r="I410" s="277"/>
      <c r="J410" s="277"/>
      <c r="K410" s="277"/>
      <c r="L410" s="277"/>
      <c r="M410" s="277"/>
      <c r="N410" s="277"/>
      <c r="O410" s="277"/>
      <c r="P410" s="277"/>
      <c r="Q410" s="277"/>
      <c r="R410" s="277"/>
      <c r="S410" s="277"/>
      <c r="T410" s="277"/>
      <c r="U410" s="277"/>
      <c r="V410" s="277"/>
      <c r="W410" s="277"/>
      <c r="X410" s="277"/>
      <c r="Y410" s="269"/>
      <c r="Z410" s="269"/>
    </row>
    <row r="411" spans="1:26" ht="15.75" customHeight="1" x14ac:dyDescent="0.2">
      <c r="A411" s="277"/>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69"/>
      <c r="Z411" s="269"/>
    </row>
    <row r="412" spans="1:26" ht="15.75" customHeight="1" x14ac:dyDescent="0.2">
      <c r="A412" s="277"/>
      <c r="B412" s="277"/>
      <c r="C412" s="277"/>
      <c r="D412" s="277"/>
      <c r="E412" s="277"/>
      <c r="F412" s="277"/>
      <c r="G412" s="277"/>
      <c r="H412" s="277"/>
      <c r="I412" s="277"/>
      <c r="J412" s="277"/>
      <c r="K412" s="277"/>
      <c r="L412" s="277"/>
      <c r="M412" s="277"/>
      <c r="N412" s="277"/>
      <c r="O412" s="277"/>
      <c r="P412" s="277"/>
      <c r="Q412" s="277"/>
      <c r="R412" s="277"/>
      <c r="S412" s="277"/>
      <c r="T412" s="277"/>
      <c r="U412" s="277"/>
      <c r="V412" s="277"/>
      <c r="W412" s="277"/>
      <c r="X412" s="277"/>
      <c r="Y412" s="269"/>
      <c r="Z412" s="269"/>
    </row>
    <row r="413" spans="1:26" ht="15.75" customHeight="1" x14ac:dyDescent="0.2">
      <c r="A413" s="277"/>
      <c r="B413" s="277"/>
      <c r="C413" s="277"/>
      <c r="D413" s="277"/>
      <c r="E413" s="277"/>
      <c r="F413" s="277"/>
      <c r="G413" s="277"/>
      <c r="H413" s="277"/>
      <c r="I413" s="277"/>
      <c r="J413" s="277"/>
      <c r="K413" s="277"/>
      <c r="L413" s="277"/>
      <c r="M413" s="277"/>
      <c r="N413" s="277"/>
      <c r="O413" s="277"/>
      <c r="P413" s="277"/>
      <c r="Q413" s="277"/>
      <c r="R413" s="277"/>
      <c r="S413" s="277"/>
      <c r="T413" s="277"/>
      <c r="U413" s="277"/>
      <c r="V413" s="277"/>
      <c r="W413" s="277"/>
      <c r="X413" s="277"/>
      <c r="Y413" s="269"/>
      <c r="Z413" s="269"/>
    </row>
    <row r="414" spans="1:26" ht="15.75" customHeight="1" x14ac:dyDescent="0.2">
      <c r="A414" s="277"/>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69"/>
      <c r="Z414" s="269"/>
    </row>
    <row r="415" spans="1:26" ht="15.75" customHeight="1" x14ac:dyDescent="0.2">
      <c r="A415" s="277"/>
      <c r="B415" s="277"/>
      <c r="C415" s="277"/>
      <c r="D415" s="277"/>
      <c r="E415" s="277"/>
      <c r="F415" s="277"/>
      <c r="G415" s="277"/>
      <c r="H415" s="277"/>
      <c r="I415" s="277"/>
      <c r="J415" s="277"/>
      <c r="K415" s="277"/>
      <c r="L415" s="277"/>
      <c r="M415" s="277"/>
      <c r="N415" s="277"/>
      <c r="O415" s="277"/>
      <c r="P415" s="277"/>
      <c r="Q415" s="277"/>
      <c r="R415" s="277"/>
      <c r="S415" s="277"/>
      <c r="T415" s="277"/>
      <c r="U415" s="277"/>
      <c r="V415" s="277"/>
      <c r="W415" s="277"/>
      <c r="X415" s="277"/>
      <c r="Y415" s="269"/>
      <c r="Z415" s="269"/>
    </row>
    <row r="416" spans="1:26" ht="15.75" customHeight="1" x14ac:dyDescent="0.2">
      <c r="A416" s="277"/>
      <c r="B416" s="277"/>
      <c r="C416" s="277"/>
      <c r="D416" s="277"/>
      <c r="E416" s="277"/>
      <c r="F416" s="277"/>
      <c r="G416" s="277"/>
      <c r="H416" s="277"/>
      <c r="I416" s="277"/>
      <c r="J416" s="277"/>
      <c r="K416" s="277"/>
      <c r="L416" s="277"/>
      <c r="M416" s="277"/>
      <c r="N416" s="277"/>
      <c r="O416" s="277"/>
      <c r="P416" s="277"/>
      <c r="Q416" s="277"/>
      <c r="R416" s="277"/>
      <c r="S416" s="277"/>
      <c r="T416" s="277"/>
      <c r="U416" s="277"/>
      <c r="V416" s="277"/>
      <c r="W416" s="277"/>
      <c r="X416" s="277"/>
      <c r="Y416" s="269"/>
      <c r="Z416" s="269"/>
    </row>
    <row r="417" spans="1:26" ht="15.75" customHeight="1" x14ac:dyDescent="0.2">
      <c r="A417" s="277"/>
      <c r="B417" s="277"/>
      <c r="C417" s="277"/>
      <c r="D417" s="277"/>
      <c r="E417" s="277"/>
      <c r="F417" s="277"/>
      <c r="G417" s="277"/>
      <c r="H417" s="277"/>
      <c r="I417" s="277"/>
      <c r="J417" s="277"/>
      <c r="K417" s="277"/>
      <c r="L417" s="277"/>
      <c r="M417" s="277"/>
      <c r="N417" s="277"/>
      <c r="O417" s="277"/>
      <c r="P417" s="277"/>
      <c r="Q417" s="277"/>
      <c r="R417" s="277"/>
      <c r="S417" s="277"/>
      <c r="T417" s="277"/>
      <c r="U417" s="277"/>
      <c r="V417" s="277"/>
      <c r="W417" s="277"/>
      <c r="X417" s="277"/>
      <c r="Y417" s="269"/>
      <c r="Z417" s="269"/>
    </row>
    <row r="418" spans="1:26" ht="15.75" customHeight="1" x14ac:dyDescent="0.2">
      <c r="A418" s="277"/>
      <c r="B418" s="277"/>
      <c r="C418" s="277"/>
      <c r="D418" s="277"/>
      <c r="E418" s="277"/>
      <c r="F418" s="277"/>
      <c r="G418" s="277"/>
      <c r="H418" s="277"/>
      <c r="I418" s="277"/>
      <c r="J418" s="277"/>
      <c r="K418" s="277"/>
      <c r="L418" s="277"/>
      <c r="M418" s="277"/>
      <c r="N418" s="277"/>
      <c r="O418" s="277"/>
      <c r="P418" s="277"/>
      <c r="Q418" s="277"/>
      <c r="R418" s="277"/>
      <c r="S418" s="277"/>
      <c r="T418" s="277"/>
      <c r="U418" s="277"/>
      <c r="V418" s="277"/>
      <c r="W418" s="277"/>
      <c r="X418" s="277"/>
      <c r="Y418" s="269"/>
      <c r="Z418" s="269"/>
    </row>
    <row r="419" spans="1:26" ht="15.75" customHeight="1" x14ac:dyDescent="0.2">
      <c r="A419" s="277"/>
      <c r="B419" s="277"/>
      <c r="C419" s="277"/>
      <c r="D419" s="277"/>
      <c r="E419" s="277"/>
      <c r="F419" s="277"/>
      <c r="G419" s="277"/>
      <c r="H419" s="277"/>
      <c r="I419" s="277"/>
      <c r="J419" s="277"/>
      <c r="K419" s="277"/>
      <c r="L419" s="277"/>
      <c r="M419" s="277"/>
      <c r="N419" s="277"/>
      <c r="O419" s="277"/>
      <c r="P419" s="277"/>
      <c r="Q419" s="277"/>
      <c r="R419" s="277"/>
      <c r="S419" s="277"/>
      <c r="T419" s="277"/>
      <c r="U419" s="277"/>
      <c r="V419" s="277"/>
      <c r="W419" s="277"/>
      <c r="X419" s="277"/>
      <c r="Y419" s="269"/>
      <c r="Z419" s="269"/>
    </row>
    <row r="420" spans="1:26" ht="15.75" customHeight="1" x14ac:dyDescent="0.2">
      <c r="A420" s="277"/>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69"/>
      <c r="Z420" s="269"/>
    </row>
    <row r="421" spans="1:26" ht="15.75" customHeight="1" x14ac:dyDescent="0.2">
      <c r="A421" s="277"/>
      <c r="B421" s="277"/>
      <c r="C421" s="277"/>
      <c r="D421" s="277"/>
      <c r="E421" s="277"/>
      <c r="F421" s="277"/>
      <c r="G421" s="277"/>
      <c r="H421" s="277"/>
      <c r="I421" s="277"/>
      <c r="J421" s="277"/>
      <c r="K421" s="277"/>
      <c r="L421" s="277"/>
      <c r="M421" s="277"/>
      <c r="N421" s="277"/>
      <c r="O421" s="277"/>
      <c r="P421" s="277"/>
      <c r="Q421" s="277"/>
      <c r="R421" s="277"/>
      <c r="S421" s="277"/>
      <c r="T421" s="277"/>
      <c r="U421" s="277"/>
      <c r="V421" s="277"/>
      <c r="W421" s="277"/>
      <c r="X421" s="277"/>
      <c r="Y421" s="269"/>
      <c r="Z421" s="269"/>
    </row>
    <row r="422" spans="1:26" ht="15.75" customHeight="1" x14ac:dyDescent="0.2">
      <c r="A422" s="277"/>
      <c r="B422" s="277"/>
      <c r="C422" s="277"/>
      <c r="D422" s="277"/>
      <c r="E422" s="277"/>
      <c r="F422" s="277"/>
      <c r="G422" s="277"/>
      <c r="H422" s="277"/>
      <c r="I422" s="277"/>
      <c r="J422" s="277"/>
      <c r="K422" s="277"/>
      <c r="L422" s="277"/>
      <c r="M422" s="277"/>
      <c r="N422" s="277"/>
      <c r="O422" s="277"/>
      <c r="P422" s="277"/>
      <c r="Q422" s="277"/>
      <c r="R422" s="277"/>
      <c r="S422" s="277"/>
      <c r="T422" s="277"/>
      <c r="U422" s="277"/>
      <c r="V422" s="277"/>
      <c r="W422" s="277"/>
      <c r="X422" s="277"/>
      <c r="Y422" s="269"/>
      <c r="Z422" s="269"/>
    </row>
    <row r="423" spans="1:26" ht="15.75" customHeight="1" x14ac:dyDescent="0.2">
      <c r="A423" s="277"/>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69"/>
      <c r="Z423" s="269"/>
    </row>
    <row r="424" spans="1:26" ht="15.75" customHeight="1" x14ac:dyDescent="0.2">
      <c r="A424" s="277"/>
      <c r="B424" s="277"/>
      <c r="C424" s="277"/>
      <c r="D424" s="277"/>
      <c r="E424" s="277"/>
      <c r="F424" s="277"/>
      <c r="G424" s="277"/>
      <c r="H424" s="277"/>
      <c r="I424" s="277"/>
      <c r="J424" s="277"/>
      <c r="K424" s="277"/>
      <c r="L424" s="277"/>
      <c r="M424" s="277"/>
      <c r="N424" s="277"/>
      <c r="O424" s="277"/>
      <c r="P424" s="277"/>
      <c r="Q424" s="277"/>
      <c r="R424" s="277"/>
      <c r="S424" s="277"/>
      <c r="T424" s="277"/>
      <c r="U424" s="277"/>
      <c r="V424" s="277"/>
      <c r="W424" s="277"/>
      <c r="X424" s="277"/>
      <c r="Y424" s="269"/>
      <c r="Z424" s="269"/>
    </row>
    <row r="425" spans="1:26" ht="15.75" customHeight="1" x14ac:dyDescent="0.2">
      <c r="A425" s="277"/>
      <c r="B425" s="277"/>
      <c r="C425" s="277"/>
      <c r="D425" s="277"/>
      <c r="E425" s="277"/>
      <c r="F425" s="277"/>
      <c r="G425" s="277"/>
      <c r="H425" s="277"/>
      <c r="I425" s="277"/>
      <c r="J425" s="277"/>
      <c r="K425" s="277"/>
      <c r="L425" s="277"/>
      <c r="M425" s="277"/>
      <c r="N425" s="277"/>
      <c r="O425" s="277"/>
      <c r="P425" s="277"/>
      <c r="Q425" s="277"/>
      <c r="R425" s="277"/>
      <c r="S425" s="277"/>
      <c r="T425" s="277"/>
      <c r="U425" s="277"/>
      <c r="V425" s="277"/>
      <c r="W425" s="277"/>
      <c r="X425" s="277"/>
      <c r="Y425" s="269"/>
      <c r="Z425" s="269"/>
    </row>
    <row r="426" spans="1:26" ht="15.75" customHeight="1" x14ac:dyDescent="0.2">
      <c r="A426" s="277"/>
      <c r="B426" s="277"/>
      <c r="C426" s="277"/>
      <c r="D426" s="277"/>
      <c r="E426" s="277"/>
      <c r="F426" s="277"/>
      <c r="G426" s="277"/>
      <c r="H426" s="277"/>
      <c r="I426" s="277"/>
      <c r="J426" s="277"/>
      <c r="K426" s="277"/>
      <c r="L426" s="277"/>
      <c r="M426" s="277"/>
      <c r="N426" s="277"/>
      <c r="O426" s="277"/>
      <c r="P426" s="277"/>
      <c r="Q426" s="277"/>
      <c r="R426" s="277"/>
      <c r="S426" s="277"/>
      <c r="T426" s="277"/>
      <c r="U426" s="277"/>
      <c r="V426" s="277"/>
      <c r="W426" s="277"/>
      <c r="X426" s="277"/>
      <c r="Y426" s="269"/>
      <c r="Z426" s="269"/>
    </row>
    <row r="427" spans="1:26" ht="15.75" customHeight="1" x14ac:dyDescent="0.2">
      <c r="A427" s="277"/>
      <c r="B427" s="277"/>
      <c r="C427" s="277"/>
      <c r="D427" s="277"/>
      <c r="E427" s="277"/>
      <c r="F427" s="277"/>
      <c r="G427" s="277"/>
      <c r="H427" s="277"/>
      <c r="I427" s="277"/>
      <c r="J427" s="277"/>
      <c r="K427" s="277"/>
      <c r="L427" s="277"/>
      <c r="M427" s="277"/>
      <c r="N427" s="277"/>
      <c r="O427" s="277"/>
      <c r="P427" s="277"/>
      <c r="Q427" s="277"/>
      <c r="R427" s="277"/>
      <c r="S427" s="277"/>
      <c r="T427" s="277"/>
      <c r="U427" s="277"/>
      <c r="V427" s="277"/>
      <c r="W427" s="277"/>
      <c r="X427" s="277"/>
      <c r="Y427" s="269"/>
      <c r="Z427" s="269"/>
    </row>
    <row r="428" spans="1:26" ht="15.75" customHeight="1" x14ac:dyDescent="0.2">
      <c r="A428" s="277"/>
      <c r="B428" s="277"/>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69"/>
      <c r="Z428" s="269"/>
    </row>
    <row r="429" spans="1:26" ht="15.75" customHeight="1" x14ac:dyDescent="0.2">
      <c r="A429" s="277"/>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69"/>
      <c r="Z429" s="269"/>
    </row>
    <row r="430" spans="1:26" ht="15.75" customHeight="1" x14ac:dyDescent="0.2">
      <c r="A430" s="277"/>
      <c r="B430" s="277"/>
      <c r="C430" s="277"/>
      <c r="D430" s="277"/>
      <c r="E430" s="277"/>
      <c r="F430" s="277"/>
      <c r="G430" s="277"/>
      <c r="H430" s="277"/>
      <c r="I430" s="277"/>
      <c r="J430" s="277"/>
      <c r="K430" s="277"/>
      <c r="L430" s="277"/>
      <c r="M430" s="277"/>
      <c r="N430" s="277"/>
      <c r="O430" s="277"/>
      <c r="P430" s="277"/>
      <c r="Q430" s="277"/>
      <c r="R430" s="277"/>
      <c r="S430" s="277"/>
      <c r="T430" s="277"/>
      <c r="U430" s="277"/>
      <c r="V430" s="277"/>
      <c r="W430" s="277"/>
      <c r="X430" s="277"/>
      <c r="Y430" s="269"/>
      <c r="Z430" s="269"/>
    </row>
    <row r="431" spans="1:26" ht="15.75" customHeight="1" x14ac:dyDescent="0.2">
      <c r="A431" s="277"/>
      <c r="B431" s="277"/>
      <c r="C431" s="277"/>
      <c r="D431" s="277"/>
      <c r="E431" s="277"/>
      <c r="F431" s="277"/>
      <c r="G431" s="277"/>
      <c r="H431" s="277"/>
      <c r="I431" s="277"/>
      <c r="J431" s="277"/>
      <c r="K431" s="277"/>
      <c r="L431" s="277"/>
      <c r="M431" s="277"/>
      <c r="N431" s="277"/>
      <c r="O431" s="277"/>
      <c r="P431" s="277"/>
      <c r="Q431" s="277"/>
      <c r="R431" s="277"/>
      <c r="S431" s="277"/>
      <c r="T431" s="277"/>
      <c r="U431" s="277"/>
      <c r="V431" s="277"/>
      <c r="W431" s="277"/>
      <c r="X431" s="277"/>
      <c r="Y431" s="269"/>
      <c r="Z431" s="269"/>
    </row>
    <row r="432" spans="1:26" ht="15.75" customHeight="1" x14ac:dyDescent="0.2">
      <c r="A432" s="277"/>
      <c r="B432" s="277"/>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69"/>
      <c r="Z432" s="269"/>
    </row>
    <row r="433" spans="1:26" ht="15.75" customHeight="1" x14ac:dyDescent="0.2">
      <c r="A433" s="277"/>
      <c r="B433" s="277"/>
      <c r="C433" s="277"/>
      <c r="D433" s="277"/>
      <c r="E433" s="277"/>
      <c r="F433" s="277"/>
      <c r="G433" s="277"/>
      <c r="H433" s="277"/>
      <c r="I433" s="277"/>
      <c r="J433" s="277"/>
      <c r="K433" s="277"/>
      <c r="L433" s="277"/>
      <c r="M433" s="277"/>
      <c r="N433" s="277"/>
      <c r="O433" s="277"/>
      <c r="P433" s="277"/>
      <c r="Q433" s="277"/>
      <c r="R433" s="277"/>
      <c r="S433" s="277"/>
      <c r="T433" s="277"/>
      <c r="U433" s="277"/>
      <c r="V433" s="277"/>
      <c r="W433" s="277"/>
      <c r="X433" s="277"/>
      <c r="Y433" s="269"/>
      <c r="Z433" s="269"/>
    </row>
    <row r="434" spans="1:26" ht="15.75" customHeight="1" x14ac:dyDescent="0.2">
      <c r="A434" s="277"/>
      <c r="B434" s="277"/>
      <c r="C434" s="277"/>
      <c r="D434" s="277"/>
      <c r="E434" s="277"/>
      <c r="F434" s="277"/>
      <c r="G434" s="277"/>
      <c r="H434" s="277"/>
      <c r="I434" s="277"/>
      <c r="J434" s="277"/>
      <c r="K434" s="277"/>
      <c r="L434" s="277"/>
      <c r="M434" s="277"/>
      <c r="N434" s="277"/>
      <c r="O434" s="277"/>
      <c r="P434" s="277"/>
      <c r="Q434" s="277"/>
      <c r="R434" s="277"/>
      <c r="S434" s="277"/>
      <c r="T434" s="277"/>
      <c r="U434" s="277"/>
      <c r="V434" s="277"/>
      <c r="W434" s="277"/>
      <c r="X434" s="277"/>
      <c r="Y434" s="269"/>
      <c r="Z434" s="269"/>
    </row>
    <row r="435" spans="1:26" ht="15.75" customHeight="1" x14ac:dyDescent="0.2">
      <c r="A435" s="277"/>
      <c r="B435" s="277"/>
      <c r="C435" s="277"/>
      <c r="D435" s="277"/>
      <c r="E435" s="277"/>
      <c r="F435" s="277"/>
      <c r="G435" s="277"/>
      <c r="H435" s="277"/>
      <c r="I435" s="277"/>
      <c r="J435" s="277"/>
      <c r="K435" s="277"/>
      <c r="L435" s="277"/>
      <c r="M435" s="277"/>
      <c r="N435" s="277"/>
      <c r="O435" s="277"/>
      <c r="P435" s="277"/>
      <c r="Q435" s="277"/>
      <c r="R435" s="277"/>
      <c r="S435" s="277"/>
      <c r="T435" s="277"/>
      <c r="U435" s="277"/>
      <c r="V435" s="277"/>
      <c r="W435" s="277"/>
      <c r="X435" s="277"/>
      <c r="Y435" s="269"/>
      <c r="Z435" s="269"/>
    </row>
    <row r="436" spans="1:26" ht="15.75" customHeight="1" x14ac:dyDescent="0.2">
      <c r="A436" s="277"/>
      <c r="B436" s="277"/>
      <c r="C436" s="277"/>
      <c r="D436" s="277"/>
      <c r="E436" s="277"/>
      <c r="F436" s="277"/>
      <c r="G436" s="277"/>
      <c r="H436" s="277"/>
      <c r="I436" s="277"/>
      <c r="J436" s="277"/>
      <c r="K436" s="277"/>
      <c r="L436" s="277"/>
      <c r="M436" s="277"/>
      <c r="N436" s="277"/>
      <c r="O436" s="277"/>
      <c r="P436" s="277"/>
      <c r="Q436" s="277"/>
      <c r="R436" s="277"/>
      <c r="S436" s="277"/>
      <c r="T436" s="277"/>
      <c r="U436" s="277"/>
      <c r="V436" s="277"/>
      <c r="W436" s="277"/>
      <c r="X436" s="277"/>
      <c r="Y436" s="269"/>
      <c r="Z436" s="269"/>
    </row>
    <row r="437" spans="1:26" ht="15.75" customHeight="1" x14ac:dyDescent="0.2">
      <c r="A437" s="277"/>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69"/>
      <c r="Z437" s="269"/>
    </row>
    <row r="438" spans="1:26" ht="15.75" customHeight="1" x14ac:dyDescent="0.2">
      <c r="A438" s="277"/>
      <c r="B438" s="277"/>
      <c r="C438" s="277"/>
      <c r="D438" s="277"/>
      <c r="E438" s="277"/>
      <c r="F438" s="277"/>
      <c r="G438" s="277"/>
      <c r="H438" s="277"/>
      <c r="I438" s="277"/>
      <c r="J438" s="277"/>
      <c r="K438" s="277"/>
      <c r="L438" s="277"/>
      <c r="M438" s="277"/>
      <c r="N438" s="277"/>
      <c r="O438" s="277"/>
      <c r="P438" s="277"/>
      <c r="Q438" s="277"/>
      <c r="R438" s="277"/>
      <c r="S438" s="277"/>
      <c r="T438" s="277"/>
      <c r="U438" s="277"/>
      <c r="V438" s="277"/>
      <c r="W438" s="277"/>
      <c r="X438" s="277"/>
      <c r="Y438" s="269"/>
      <c r="Z438" s="269"/>
    </row>
    <row r="439" spans="1:26" ht="15.75" customHeight="1" x14ac:dyDescent="0.2">
      <c r="A439" s="277"/>
      <c r="B439" s="277"/>
      <c r="C439" s="277"/>
      <c r="D439" s="277"/>
      <c r="E439" s="277"/>
      <c r="F439" s="277"/>
      <c r="G439" s="277"/>
      <c r="H439" s="277"/>
      <c r="I439" s="277"/>
      <c r="J439" s="277"/>
      <c r="K439" s="277"/>
      <c r="L439" s="277"/>
      <c r="M439" s="277"/>
      <c r="N439" s="277"/>
      <c r="O439" s="277"/>
      <c r="P439" s="277"/>
      <c r="Q439" s="277"/>
      <c r="R439" s="277"/>
      <c r="S439" s="277"/>
      <c r="T439" s="277"/>
      <c r="U439" s="277"/>
      <c r="V439" s="277"/>
      <c r="W439" s="277"/>
      <c r="X439" s="277"/>
      <c r="Y439" s="269"/>
      <c r="Z439" s="269"/>
    </row>
    <row r="440" spans="1:26" ht="15.75" customHeight="1" x14ac:dyDescent="0.2">
      <c r="A440" s="277"/>
      <c r="B440" s="277"/>
      <c r="C440" s="277"/>
      <c r="D440" s="277"/>
      <c r="E440" s="277"/>
      <c r="F440" s="277"/>
      <c r="G440" s="277"/>
      <c r="H440" s="277"/>
      <c r="I440" s="277"/>
      <c r="J440" s="277"/>
      <c r="K440" s="277"/>
      <c r="L440" s="277"/>
      <c r="M440" s="277"/>
      <c r="N440" s="277"/>
      <c r="O440" s="277"/>
      <c r="P440" s="277"/>
      <c r="Q440" s="277"/>
      <c r="R440" s="277"/>
      <c r="S440" s="277"/>
      <c r="T440" s="277"/>
      <c r="U440" s="277"/>
      <c r="V440" s="277"/>
      <c r="W440" s="277"/>
      <c r="X440" s="277"/>
      <c r="Y440" s="269"/>
      <c r="Z440" s="269"/>
    </row>
    <row r="441" spans="1:26" ht="15.75" customHeight="1" x14ac:dyDescent="0.2">
      <c r="A441" s="277"/>
      <c r="B441" s="277"/>
      <c r="C441" s="277"/>
      <c r="D441" s="277"/>
      <c r="E441" s="277"/>
      <c r="F441" s="277"/>
      <c r="G441" s="277"/>
      <c r="H441" s="277"/>
      <c r="I441" s="277"/>
      <c r="J441" s="277"/>
      <c r="K441" s="277"/>
      <c r="L441" s="277"/>
      <c r="M441" s="277"/>
      <c r="N441" s="277"/>
      <c r="O441" s="277"/>
      <c r="P441" s="277"/>
      <c r="Q441" s="277"/>
      <c r="R441" s="277"/>
      <c r="S441" s="277"/>
      <c r="T441" s="277"/>
      <c r="U441" s="277"/>
      <c r="V441" s="277"/>
      <c r="W441" s="277"/>
      <c r="X441" s="277"/>
      <c r="Y441" s="269"/>
      <c r="Z441" s="269"/>
    </row>
    <row r="442" spans="1:26" ht="15.75" customHeight="1" x14ac:dyDescent="0.2">
      <c r="A442" s="277"/>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69"/>
      <c r="Z442" s="269"/>
    </row>
    <row r="443" spans="1:26" ht="15.75" customHeight="1" x14ac:dyDescent="0.2">
      <c r="A443" s="277"/>
      <c r="B443" s="277"/>
      <c r="C443" s="277"/>
      <c r="D443" s="277"/>
      <c r="E443" s="277"/>
      <c r="F443" s="277"/>
      <c r="G443" s="277"/>
      <c r="H443" s="277"/>
      <c r="I443" s="277"/>
      <c r="J443" s="277"/>
      <c r="K443" s="277"/>
      <c r="L443" s="277"/>
      <c r="M443" s="277"/>
      <c r="N443" s="277"/>
      <c r="O443" s="277"/>
      <c r="P443" s="277"/>
      <c r="Q443" s="277"/>
      <c r="R443" s="277"/>
      <c r="S443" s="277"/>
      <c r="T443" s="277"/>
      <c r="U443" s="277"/>
      <c r="V443" s="277"/>
      <c r="W443" s="277"/>
      <c r="X443" s="277"/>
      <c r="Y443" s="269"/>
      <c r="Z443" s="269"/>
    </row>
    <row r="444" spans="1:26" ht="15.75" customHeight="1" x14ac:dyDescent="0.2">
      <c r="A444" s="277"/>
      <c r="B444" s="277"/>
      <c r="C444" s="277"/>
      <c r="D444" s="277"/>
      <c r="E444" s="277"/>
      <c r="F444" s="277"/>
      <c r="G444" s="277"/>
      <c r="H444" s="277"/>
      <c r="I444" s="277"/>
      <c r="J444" s="277"/>
      <c r="K444" s="277"/>
      <c r="L444" s="277"/>
      <c r="M444" s="277"/>
      <c r="N444" s="277"/>
      <c r="O444" s="277"/>
      <c r="P444" s="277"/>
      <c r="Q444" s="277"/>
      <c r="R444" s="277"/>
      <c r="S444" s="277"/>
      <c r="T444" s="277"/>
      <c r="U444" s="277"/>
      <c r="V444" s="277"/>
      <c r="W444" s="277"/>
      <c r="X444" s="277"/>
      <c r="Y444" s="269"/>
      <c r="Z444" s="269"/>
    </row>
    <row r="445" spans="1:26" ht="15.75" customHeight="1" x14ac:dyDescent="0.2">
      <c r="A445" s="277"/>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69"/>
      <c r="Z445" s="269"/>
    </row>
    <row r="446" spans="1:26" ht="15.75" customHeight="1" x14ac:dyDescent="0.2">
      <c r="A446" s="277"/>
      <c r="B446" s="277"/>
      <c r="C446" s="277"/>
      <c r="D446" s="277"/>
      <c r="E446" s="277"/>
      <c r="F446" s="277"/>
      <c r="G446" s="277"/>
      <c r="H446" s="277"/>
      <c r="I446" s="277"/>
      <c r="J446" s="277"/>
      <c r="K446" s="277"/>
      <c r="L446" s="277"/>
      <c r="M446" s="277"/>
      <c r="N446" s="277"/>
      <c r="O446" s="277"/>
      <c r="P446" s="277"/>
      <c r="Q446" s="277"/>
      <c r="R446" s="277"/>
      <c r="S446" s="277"/>
      <c r="T446" s="277"/>
      <c r="U446" s="277"/>
      <c r="V446" s="277"/>
      <c r="W446" s="277"/>
      <c r="X446" s="277"/>
      <c r="Y446" s="269"/>
      <c r="Z446" s="269"/>
    </row>
    <row r="447" spans="1:26" ht="15.75" customHeight="1" x14ac:dyDescent="0.2">
      <c r="A447" s="277"/>
      <c r="B447" s="277"/>
      <c r="C447" s="277"/>
      <c r="D447" s="277"/>
      <c r="E447" s="277"/>
      <c r="F447" s="277"/>
      <c r="G447" s="277"/>
      <c r="H447" s="277"/>
      <c r="I447" s="277"/>
      <c r="J447" s="277"/>
      <c r="K447" s="277"/>
      <c r="L447" s="277"/>
      <c r="M447" s="277"/>
      <c r="N447" s="277"/>
      <c r="O447" s="277"/>
      <c r="P447" s="277"/>
      <c r="Q447" s="277"/>
      <c r="R447" s="277"/>
      <c r="S447" s="277"/>
      <c r="T447" s="277"/>
      <c r="U447" s="277"/>
      <c r="V447" s="277"/>
      <c r="W447" s="277"/>
      <c r="X447" s="277"/>
      <c r="Y447" s="269"/>
      <c r="Z447" s="269"/>
    </row>
    <row r="448" spans="1:26" ht="15.75" customHeight="1" x14ac:dyDescent="0.2">
      <c r="A448" s="277"/>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69"/>
      <c r="Z448" s="269"/>
    </row>
    <row r="449" spans="1:26" ht="15.75" customHeight="1" x14ac:dyDescent="0.2">
      <c r="A449" s="277"/>
      <c r="B449" s="277"/>
      <c r="C449" s="277"/>
      <c r="D449" s="277"/>
      <c r="E449" s="277"/>
      <c r="F449" s="277"/>
      <c r="G449" s="277"/>
      <c r="H449" s="277"/>
      <c r="I449" s="277"/>
      <c r="J449" s="277"/>
      <c r="K449" s="277"/>
      <c r="L449" s="277"/>
      <c r="M449" s="277"/>
      <c r="N449" s="277"/>
      <c r="O449" s="277"/>
      <c r="P449" s="277"/>
      <c r="Q449" s="277"/>
      <c r="R449" s="277"/>
      <c r="S449" s="277"/>
      <c r="T449" s="277"/>
      <c r="U449" s="277"/>
      <c r="V449" s="277"/>
      <c r="W449" s="277"/>
      <c r="X449" s="277"/>
      <c r="Y449" s="269"/>
      <c r="Z449" s="269"/>
    </row>
    <row r="450" spans="1:26" ht="15.75" customHeight="1" x14ac:dyDescent="0.2">
      <c r="A450" s="277"/>
      <c r="B450" s="277"/>
      <c r="C450" s="277"/>
      <c r="D450" s="277"/>
      <c r="E450" s="277"/>
      <c r="F450" s="277"/>
      <c r="G450" s="277"/>
      <c r="H450" s="277"/>
      <c r="I450" s="277"/>
      <c r="J450" s="277"/>
      <c r="K450" s="277"/>
      <c r="L450" s="277"/>
      <c r="M450" s="277"/>
      <c r="N450" s="277"/>
      <c r="O450" s="277"/>
      <c r="P450" s="277"/>
      <c r="Q450" s="277"/>
      <c r="R450" s="277"/>
      <c r="S450" s="277"/>
      <c r="T450" s="277"/>
      <c r="U450" s="277"/>
      <c r="V450" s="277"/>
      <c r="W450" s="277"/>
      <c r="X450" s="277"/>
      <c r="Y450" s="269"/>
      <c r="Z450" s="269"/>
    </row>
    <row r="451" spans="1:26" ht="15.75" customHeight="1" x14ac:dyDescent="0.2">
      <c r="A451" s="277"/>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69"/>
      <c r="Z451" s="269"/>
    </row>
    <row r="452" spans="1:26" ht="15.75" customHeight="1" x14ac:dyDescent="0.2">
      <c r="A452" s="277"/>
      <c r="B452" s="277"/>
      <c r="C452" s="277"/>
      <c r="D452" s="277"/>
      <c r="E452" s="277"/>
      <c r="F452" s="277"/>
      <c r="G452" s="277"/>
      <c r="H452" s="277"/>
      <c r="I452" s="277"/>
      <c r="J452" s="277"/>
      <c r="K452" s="277"/>
      <c r="L452" s="277"/>
      <c r="M452" s="277"/>
      <c r="N452" s="277"/>
      <c r="O452" s="277"/>
      <c r="P452" s="277"/>
      <c r="Q452" s="277"/>
      <c r="R452" s="277"/>
      <c r="S452" s="277"/>
      <c r="T452" s="277"/>
      <c r="U452" s="277"/>
      <c r="V452" s="277"/>
      <c r="W452" s="277"/>
      <c r="X452" s="277"/>
      <c r="Y452" s="269"/>
      <c r="Z452" s="269"/>
    </row>
    <row r="453" spans="1:26" ht="15.75" customHeight="1" x14ac:dyDescent="0.2">
      <c r="A453" s="277"/>
      <c r="B453" s="277"/>
      <c r="C453" s="277"/>
      <c r="D453" s="277"/>
      <c r="E453" s="277"/>
      <c r="F453" s="277"/>
      <c r="G453" s="277"/>
      <c r="H453" s="277"/>
      <c r="I453" s="277"/>
      <c r="J453" s="277"/>
      <c r="K453" s="277"/>
      <c r="L453" s="277"/>
      <c r="M453" s="277"/>
      <c r="N453" s="277"/>
      <c r="O453" s="277"/>
      <c r="P453" s="277"/>
      <c r="Q453" s="277"/>
      <c r="R453" s="277"/>
      <c r="S453" s="277"/>
      <c r="T453" s="277"/>
      <c r="U453" s="277"/>
      <c r="V453" s="277"/>
      <c r="W453" s="277"/>
      <c r="X453" s="277"/>
      <c r="Y453" s="269"/>
      <c r="Z453" s="269"/>
    </row>
    <row r="454" spans="1:26" ht="15.75" customHeight="1" x14ac:dyDescent="0.2">
      <c r="A454" s="277"/>
      <c r="B454" s="277"/>
      <c r="C454" s="277"/>
      <c r="D454" s="277"/>
      <c r="E454" s="277"/>
      <c r="F454" s="277"/>
      <c r="G454" s="277"/>
      <c r="H454" s="277"/>
      <c r="I454" s="277"/>
      <c r="J454" s="277"/>
      <c r="K454" s="277"/>
      <c r="L454" s="277"/>
      <c r="M454" s="277"/>
      <c r="N454" s="277"/>
      <c r="O454" s="277"/>
      <c r="P454" s="277"/>
      <c r="Q454" s="277"/>
      <c r="R454" s="277"/>
      <c r="S454" s="277"/>
      <c r="T454" s="277"/>
      <c r="U454" s="277"/>
      <c r="V454" s="277"/>
      <c r="W454" s="277"/>
      <c r="X454" s="277"/>
      <c r="Y454" s="269"/>
      <c r="Z454" s="269"/>
    </row>
    <row r="455" spans="1:26" ht="15.75" customHeight="1" x14ac:dyDescent="0.2">
      <c r="A455" s="277"/>
      <c r="B455" s="277"/>
      <c r="C455" s="277"/>
      <c r="D455" s="277"/>
      <c r="E455" s="277"/>
      <c r="F455" s="277"/>
      <c r="G455" s="277"/>
      <c r="H455" s="277"/>
      <c r="I455" s="277"/>
      <c r="J455" s="277"/>
      <c r="K455" s="277"/>
      <c r="L455" s="277"/>
      <c r="M455" s="277"/>
      <c r="N455" s="277"/>
      <c r="O455" s="277"/>
      <c r="P455" s="277"/>
      <c r="Q455" s="277"/>
      <c r="R455" s="277"/>
      <c r="S455" s="277"/>
      <c r="T455" s="277"/>
      <c r="U455" s="277"/>
      <c r="V455" s="277"/>
      <c r="W455" s="277"/>
      <c r="X455" s="277"/>
      <c r="Y455" s="269"/>
      <c r="Z455" s="269"/>
    </row>
    <row r="456" spans="1:26" ht="15.75" customHeight="1" x14ac:dyDescent="0.2">
      <c r="A456" s="277"/>
      <c r="B456" s="277"/>
      <c r="C456" s="277"/>
      <c r="D456" s="277"/>
      <c r="E456" s="277"/>
      <c r="F456" s="277"/>
      <c r="G456" s="277"/>
      <c r="H456" s="277"/>
      <c r="I456" s="277"/>
      <c r="J456" s="277"/>
      <c r="K456" s="277"/>
      <c r="L456" s="277"/>
      <c r="M456" s="277"/>
      <c r="N456" s="277"/>
      <c r="O456" s="277"/>
      <c r="P456" s="277"/>
      <c r="Q456" s="277"/>
      <c r="R456" s="277"/>
      <c r="S456" s="277"/>
      <c r="T456" s="277"/>
      <c r="U456" s="277"/>
      <c r="V456" s="277"/>
      <c r="W456" s="277"/>
      <c r="X456" s="277"/>
      <c r="Y456" s="269"/>
      <c r="Z456" s="269"/>
    </row>
    <row r="457" spans="1:26" ht="15.75" customHeight="1" x14ac:dyDescent="0.2">
      <c r="A457" s="277"/>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69"/>
      <c r="Z457" s="269"/>
    </row>
    <row r="458" spans="1:26" ht="15.75" customHeight="1" x14ac:dyDescent="0.2">
      <c r="A458" s="277"/>
      <c r="B458" s="277"/>
      <c r="C458" s="277"/>
      <c r="D458" s="277"/>
      <c r="E458" s="277"/>
      <c r="F458" s="277"/>
      <c r="G458" s="277"/>
      <c r="H458" s="277"/>
      <c r="I458" s="277"/>
      <c r="J458" s="277"/>
      <c r="K458" s="277"/>
      <c r="L458" s="277"/>
      <c r="M458" s="277"/>
      <c r="N458" s="277"/>
      <c r="O458" s="277"/>
      <c r="P458" s="277"/>
      <c r="Q458" s="277"/>
      <c r="R458" s="277"/>
      <c r="S458" s="277"/>
      <c r="T458" s="277"/>
      <c r="U458" s="277"/>
      <c r="V458" s="277"/>
      <c r="W458" s="277"/>
      <c r="X458" s="277"/>
      <c r="Y458" s="269"/>
      <c r="Z458" s="269"/>
    </row>
    <row r="459" spans="1:26" ht="15.75" customHeight="1" x14ac:dyDescent="0.2">
      <c r="A459" s="277"/>
      <c r="B459" s="277"/>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69"/>
      <c r="Z459" s="269"/>
    </row>
    <row r="460" spans="1:26" ht="15.75" customHeight="1" x14ac:dyDescent="0.2">
      <c r="A460" s="277"/>
      <c r="B460" s="277"/>
      <c r="C460" s="277"/>
      <c r="D460" s="277"/>
      <c r="E460" s="277"/>
      <c r="F460" s="277"/>
      <c r="G460" s="277"/>
      <c r="H460" s="277"/>
      <c r="I460" s="277"/>
      <c r="J460" s="277"/>
      <c r="K460" s="277"/>
      <c r="L460" s="277"/>
      <c r="M460" s="277"/>
      <c r="N460" s="277"/>
      <c r="O460" s="277"/>
      <c r="P460" s="277"/>
      <c r="Q460" s="277"/>
      <c r="R460" s="277"/>
      <c r="S460" s="277"/>
      <c r="T460" s="277"/>
      <c r="U460" s="277"/>
      <c r="V460" s="277"/>
      <c r="W460" s="277"/>
      <c r="X460" s="277"/>
      <c r="Y460" s="269"/>
      <c r="Z460" s="269"/>
    </row>
    <row r="461" spans="1:26" ht="15.75" customHeight="1" x14ac:dyDescent="0.2">
      <c r="A461" s="277"/>
      <c r="B461" s="277"/>
      <c r="C461" s="277"/>
      <c r="D461" s="277"/>
      <c r="E461" s="277"/>
      <c r="F461" s="277"/>
      <c r="G461" s="277"/>
      <c r="H461" s="277"/>
      <c r="I461" s="277"/>
      <c r="J461" s="277"/>
      <c r="K461" s="277"/>
      <c r="L461" s="277"/>
      <c r="M461" s="277"/>
      <c r="N461" s="277"/>
      <c r="O461" s="277"/>
      <c r="P461" s="277"/>
      <c r="Q461" s="277"/>
      <c r="R461" s="277"/>
      <c r="S461" s="277"/>
      <c r="T461" s="277"/>
      <c r="U461" s="277"/>
      <c r="V461" s="277"/>
      <c r="W461" s="277"/>
      <c r="X461" s="277"/>
      <c r="Y461" s="269"/>
      <c r="Z461" s="269"/>
    </row>
    <row r="462" spans="1:26" ht="15.75" customHeight="1" x14ac:dyDescent="0.2">
      <c r="A462" s="277"/>
      <c r="B462" s="277"/>
      <c r="C462" s="277"/>
      <c r="D462" s="277"/>
      <c r="E462" s="277"/>
      <c r="F462" s="277"/>
      <c r="G462" s="277"/>
      <c r="H462" s="277"/>
      <c r="I462" s="277"/>
      <c r="J462" s="277"/>
      <c r="K462" s="277"/>
      <c r="L462" s="277"/>
      <c r="M462" s="277"/>
      <c r="N462" s="277"/>
      <c r="O462" s="277"/>
      <c r="P462" s="277"/>
      <c r="Q462" s="277"/>
      <c r="R462" s="277"/>
      <c r="S462" s="277"/>
      <c r="T462" s="277"/>
      <c r="U462" s="277"/>
      <c r="V462" s="277"/>
      <c r="W462" s="277"/>
      <c r="X462" s="277"/>
      <c r="Y462" s="269"/>
      <c r="Z462" s="269"/>
    </row>
    <row r="463" spans="1:26" ht="15.75" customHeight="1" x14ac:dyDescent="0.2">
      <c r="A463" s="277"/>
      <c r="B463" s="277"/>
      <c r="C463" s="277"/>
      <c r="D463" s="277"/>
      <c r="E463" s="277"/>
      <c r="F463" s="277"/>
      <c r="G463" s="277"/>
      <c r="H463" s="277"/>
      <c r="I463" s="277"/>
      <c r="J463" s="277"/>
      <c r="K463" s="277"/>
      <c r="L463" s="277"/>
      <c r="M463" s="277"/>
      <c r="N463" s="277"/>
      <c r="O463" s="277"/>
      <c r="P463" s="277"/>
      <c r="Q463" s="277"/>
      <c r="R463" s="277"/>
      <c r="S463" s="277"/>
      <c r="T463" s="277"/>
      <c r="U463" s="277"/>
      <c r="V463" s="277"/>
      <c r="W463" s="277"/>
      <c r="X463" s="277"/>
      <c r="Y463" s="269"/>
      <c r="Z463" s="269"/>
    </row>
    <row r="464" spans="1:26" ht="15.75" customHeight="1" x14ac:dyDescent="0.2">
      <c r="A464" s="277"/>
      <c r="B464" s="277"/>
      <c r="C464" s="277"/>
      <c r="D464" s="277"/>
      <c r="E464" s="277"/>
      <c r="F464" s="277"/>
      <c r="G464" s="277"/>
      <c r="H464" s="277"/>
      <c r="I464" s="277"/>
      <c r="J464" s="277"/>
      <c r="K464" s="277"/>
      <c r="L464" s="277"/>
      <c r="M464" s="277"/>
      <c r="N464" s="277"/>
      <c r="O464" s="277"/>
      <c r="P464" s="277"/>
      <c r="Q464" s="277"/>
      <c r="R464" s="277"/>
      <c r="S464" s="277"/>
      <c r="T464" s="277"/>
      <c r="U464" s="277"/>
      <c r="V464" s="277"/>
      <c r="W464" s="277"/>
      <c r="X464" s="277"/>
      <c r="Y464" s="269"/>
      <c r="Z464" s="269"/>
    </row>
    <row r="465" spans="1:26" ht="15.75" customHeight="1" x14ac:dyDescent="0.2">
      <c r="A465" s="277"/>
      <c r="B465" s="277"/>
      <c r="C465" s="277"/>
      <c r="D465" s="277"/>
      <c r="E465" s="277"/>
      <c r="F465" s="277"/>
      <c r="G465" s="277"/>
      <c r="H465" s="277"/>
      <c r="I465" s="277"/>
      <c r="J465" s="277"/>
      <c r="K465" s="277"/>
      <c r="L465" s="277"/>
      <c r="M465" s="277"/>
      <c r="N465" s="277"/>
      <c r="O465" s="277"/>
      <c r="P465" s="277"/>
      <c r="Q465" s="277"/>
      <c r="R465" s="277"/>
      <c r="S465" s="277"/>
      <c r="T465" s="277"/>
      <c r="U465" s="277"/>
      <c r="V465" s="277"/>
      <c r="W465" s="277"/>
      <c r="X465" s="277"/>
      <c r="Y465" s="269"/>
      <c r="Z465" s="269"/>
    </row>
    <row r="466" spans="1:26" ht="15.75" customHeight="1" x14ac:dyDescent="0.2">
      <c r="A466" s="277"/>
      <c r="B466" s="277"/>
      <c r="C466" s="277"/>
      <c r="D466" s="277"/>
      <c r="E466" s="277"/>
      <c r="F466" s="277"/>
      <c r="G466" s="277"/>
      <c r="H466" s="277"/>
      <c r="I466" s="277"/>
      <c r="J466" s="277"/>
      <c r="K466" s="277"/>
      <c r="L466" s="277"/>
      <c r="M466" s="277"/>
      <c r="N466" s="277"/>
      <c r="O466" s="277"/>
      <c r="P466" s="277"/>
      <c r="Q466" s="277"/>
      <c r="R466" s="277"/>
      <c r="S466" s="277"/>
      <c r="T466" s="277"/>
      <c r="U466" s="277"/>
      <c r="V466" s="277"/>
      <c r="W466" s="277"/>
      <c r="X466" s="277"/>
      <c r="Y466" s="269"/>
      <c r="Z466" s="269"/>
    </row>
    <row r="467" spans="1:26" ht="15.75" customHeight="1" x14ac:dyDescent="0.2">
      <c r="A467" s="277"/>
      <c r="B467" s="277"/>
      <c r="C467" s="277"/>
      <c r="D467" s="277"/>
      <c r="E467" s="277"/>
      <c r="F467" s="277"/>
      <c r="G467" s="277"/>
      <c r="H467" s="277"/>
      <c r="I467" s="277"/>
      <c r="J467" s="277"/>
      <c r="K467" s="277"/>
      <c r="L467" s="277"/>
      <c r="M467" s="277"/>
      <c r="N467" s="277"/>
      <c r="O467" s="277"/>
      <c r="P467" s="277"/>
      <c r="Q467" s="277"/>
      <c r="R467" s="277"/>
      <c r="S467" s="277"/>
      <c r="T467" s="277"/>
      <c r="U467" s="277"/>
      <c r="V467" s="277"/>
      <c r="W467" s="277"/>
      <c r="X467" s="277"/>
      <c r="Y467" s="269"/>
      <c r="Z467" s="269"/>
    </row>
    <row r="468" spans="1:26" ht="15.75" customHeight="1" x14ac:dyDescent="0.2">
      <c r="A468" s="277"/>
      <c r="B468" s="277"/>
      <c r="C468" s="277"/>
      <c r="D468" s="277"/>
      <c r="E468" s="277"/>
      <c r="F468" s="277"/>
      <c r="G468" s="277"/>
      <c r="H468" s="277"/>
      <c r="I468" s="277"/>
      <c r="J468" s="277"/>
      <c r="K468" s="277"/>
      <c r="L468" s="277"/>
      <c r="M468" s="277"/>
      <c r="N468" s="277"/>
      <c r="O468" s="277"/>
      <c r="P468" s="277"/>
      <c r="Q468" s="277"/>
      <c r="R468" s="277"/>
      <c r="S468" s="277"/>
      <c r="T468" s="277"/>
      <c r="U468" s="277"/>
      <c r="V468" s="277"/>
      <c r="W468" s="277"/>
      <c r="X468" s="277"/>
      <c r="Y468" s="269"/>
      <c r="Z468" s="269"/>
    </row>
    <row r="469" spans="1:26" ht="15.75" customHeight="1" x14ac:dyDescent="0.2">
      <c r="A469" s="277"/>
      <c r="B469" s="277"/>
      <c r="C469" s="277"/>
      <c r="D469" s="277"/>
      <c r="E469" s="277"/>
      <c r="F469" s="277"/>
      <c r="G469" s="277"/>
      <c r="H469" s="277"/>
      <c r="I469" s="277"/>
      <c r="J469" s="277"/>
      <c r="K469" s="277"/>
      <c r="L469" s="277"/>
      <c r="M469" s="277"/>
      <c r="N469" s="277"/>
      <c r="O469" s="277"/>
      <c r="P469" s="277"/>
      <c r="Q469" s="277"/>
      <c r="R469" s="277"/>
      <c r="S469" s="277"/>
      <c r="T469" s="277"/>
      <c r="U469" s="277"/>
      <c r="V469" s="277"/>
      <c r="W469" s="277"/>
      <c r="X469" s="277"/>
      <c r="Y469" s="269"/>
      <c r="Z469" s="269"/>
    </row>
    <row r="470" spans="1:26" ht="15.75" customHeight="1" x14ac:dyDescent="0.2">
      <c r="A470" s="277"/>
      <c r="B470" s="277"/>
      <c r="C470" s="277"/>
      <c r="D470" s="277"/>
      <c r="E470" s="277"/>
      <c r="F470" s="277"/>
      <c r="G470" s="277"/>
      <c r="H470" s="277"/>
      <c r="I470" s="277"/>
      <c r="J470" s="277"/>
      <c r="K470" s="277"/>
      <c r="L470" s="277"/>
      <c r="M470" s="277"/>
      <c r="N470" s="277"/>
      <c r="O470" s="277"/>
      <c r="P470" s="277"/>
      <c r="Q470" s="277"/>
      <c r="R470" s="277"/>
      <c r="S470" s="277"/>
      <c r="T470" s="277"/>
      <c r="U470" s="277"/>
      <c r="V470" s="277"/>
      <c r="W470" s="277"/>
      <c r="X470" s="277"/>
      <c r="Y470" s="269"/>
      <c r="Z470" s="269"/>
    </row>
    <row r="471" spans="1:26" ht="15.75" customHeight="1" x14ac:dyDescent="0.2">
      <c r="A471" s="277"/>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69"/>
      <c r="Z471" s="269"/>
    </row>
    <row r="472" spans="1:26" ht="15.75" customHeight="1" x14ac:dyDescent="0.2">
      <c r="A472" s="277"/>
      <c r="B472" s="277"/>
      <c r="C472" s="277"/>
      <c r="D472" s="277"/>
      <c r="E472" s="277"/>
      <c r="F472" s="277"/>
      <c r="G472" s="277"/>
      <c r="H472" s="277"/>
      <c r="I472" s="277"/>
      <c r="J472" s="277"/>
      <c r="K472" s="277"/>
      <c r="L472" s="277"/>
      <c r="M472" s="277"/>
      <c r="N472" s="277"/>
      <c r="O472" s="277"/>
      <c r="P472" s="277"/>
      <c r="Q472" s="277"/>
      <c r="R472" s="277"/>
      <c r="S472" s="277"/>
      <c r="T472" s="277"/>
      <c r="U472" s="277"/>
      <c r="V472" s="277"/>
      <c r="W472" s="277"/>
      <c r="X472" s="277"/>
      <c r="Y472" s="269"/>
      <c r="Z472" s="269"/>
    </row>
    <row r="473" spans="1:26" ht="15.75" customHeight="1" x14ac:dyDescent="0.2">
      <c r="A473" s="277"/>
      <c r="B473" s="277"/>
      <c r="C473" s="277"/>
      <c r="D473" s="277"/>
      <c r="E473" s="277"/>
      <c r="F473" s="277"/>
      <c r="G473" s="277"/>
      <c r="H473" s="277"/>
      <c r="I473" s="277"/>
      <c r="J473" s="277"/>
      <c r="K473" s="277"/>
      <c r="L473" s="277"/>
      <c r="M473" s="277"/>
      <c r="N473" s="277"/>
      <c r="O473" s="277"/>
      <c r="P473" s="277"/>
      <c r="Q473" s="277"/>
      <c r="R473" s="277"/>
      <c r="S473" s="277"/>
      <c r="T473" s="277"/>
      <c r="U473" s="277"/>
      <c r="V473" s="277"/>
      <c r="W473" s="277"/>
      <c r="X473" s="277"/>
      <c r="Y473" s="269"/>
      <c r="Z473" s="269"/>
    </row>
    <row r="474" spans="1:26" ht="15.75" customHeight="1" x14ac:dyDescent="0.2">
      <c r="A474" s="277"/>
      <c r="B474" s="277"/>
      <c r="C474" s="277"/>
      <c r="D474" s="277"/>
      <c r="E474" s="277"/>
      <c r="F474" s="277"/>
      <c r="G474" s="277"/>
      <c r="H474" s="277"/>
      <c r="I474" s="277"/>
      <c r="J474" s="277"/>
      <c r="K474" s="277"/>
      <c r="L474" s="277"/>
      <c r="M474" s="277"/>
      <c r="N474" s="277"/>
      <c r="O474" s="277"/>
      <c r="P474" s="277"/>
      <c r="Q474" s="277"/>
      <c r="R474" s="277"/>
      <c r="S474" s="277"/>
      <c r="T474" s="277"/>
      <c r="U474" s="277"/>
      <c r="V474" s="277"/>
      <c r="W474" s="277"/>
      <c r="X474" s="277"/>
      <c r="Y474" s="269"/>
      <c r="Z474" s="269"/>
    </row>
    <row r="475" spans="1:26" ht="15.75" customHeight="1" x14ac:dyDescent="0.2">
      <c r="A475" s="277"/>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69"/>
      <c r="Z475" s="269"/>
    </row>
    <row r="476" spans="1:26" ht="15.75" customHeight="1" x14ac:dyDescent="0.2">
      <c r="A476" s="277"/>
      <c r="B476" s="277"/>
      <c r="C476" s="277"/>
      <c r="D476" s="277"/>
      <c r="E476" s="277"/>
      <c r="F476" s="277"/>
      <c r="G476" s="277"/>
      <c r="H476" s="277"/>
      <c r="I476" s="277"/>
      <c r="J476" s="277"/>
      <c r="K476" s="277"/>
      <c r="L476" s="277"/>
      <c r="M476" s="277"/>
      <c r="N476" s="277"/>
      <c r="O476" s="277"/>
      <c r="P476" s="277"/>
      <c r="Q476" s="277"/>
      <c r="R476" s="277"/>
      <c r="S476" s="277"/>
      <c r="T476" s="277"/>
      <c r="U476" s="277"/>
      <c r="V476" s="277"/>
      <c r="W476" s="277"/>
      <c r="X476" s="277"/>
      <c r="Y476" s="269"/>
      <c r="Z476" s="269"/>
    </row>
    <row r="477" spans="1:26" ht="15.75" customHeight="1" x14ac:dyDescent="0.2">
      <c r="A477" s="277"/>
      <c r="B477" s="277"/>
      <c r="C477" s="277"/>
      <c r="D477" s="277"/>
      <c r="E477" s="277"/>
      <c r="F477" s="277"/>
      <c r="G477" s="277"/>
      <c r="H477" s="277"/>
      <c r="I477" s="277"/>
      <c r="J477" s="277"/>
      <c r="K477" s="277"/>
      <c r="L477" s="277"/>
      <c r="M477" s="277"/>
      <c r="N477" s="277"/>
      <c r="O477" s="277"/>
      <c r="P477" s="277"/>
      <c r="Q477" s="277"/>
      <c r="R477" s="277"/>
      <c r="S477" s="277"/>
      <c r="T477" s="277"/>
      <c r="U477" s="277"/>
      <c r="V477" s="277"/>
      <c r="W477" s="277"/>
      <c r="X477" s="277"/>
      <c r="Y477" s="269"/>
      <c r="Z477" s="269"/>
    </row>
    <row r="478" spans="1:26" ht="15.75" customHeight="1" x14ac:dyDescent="0.2">
      <c r="A478" s="277"/>
      <c r="B478" s="277"/>
      <c r="C478" s="277"/>
      <c r="D478" s="277"/>
      <c r="E478" s="277"/>
      <c r="F478" s="277"/>
      <c r="G478" s="277"/>
      <c r="H478" s="277"/>
      <c r="I478" s="277"/>
      <c r="J478" s="277"/>
      <c r="K478" s="277"/>
      <c r="L478" s="277"/>
      <c r="M478" s="277"/>
      <c r="N478" s="277"/>
      <c r="O478" s="277"/>
      <c r="P478" s="277"/>
      <c r="Q478" s="277"/>
      <c r="R478" s="277"/>
      <c r="S478" s="277"/>
      <c r="T478" s="277"/>
      <c r="U478" s="277"/>
      <c r="V478" s="277"/>
      <c r="W478" s="277"/>
      <c r="X478" s="277"/>
      <c r="Y478" s="269"/>
      <c r="Z478" s="269"/>
    </row>
    <row r="479" spans="1:26" ht="15.75" customHeight="1" x14ac:dyDescent="0.2">
      <c r="A479" s="277"/>
      <c r="B479" s="277"/>
      <c r="C479" s="277"/>
      <c r="D479" s="277"/>
      <c r="E479" s="277"/>
      <c r="F479" s="277"/>
      <c r="G479" s="277"/>
      <c r="H479" s="277"/>
      <c r="I479" s="277"/>
      <c r="J479" s="277"/>
      <c r="K479" s="277"/>
      <c r="L479" s="277"/>
      <c r="M479" s="277"/>
      <c r="N479" s="277"/>
      <c r="O479" s="277"/>
      <c r="P479" s="277"/>
      <c r="Q479" s="277"/>
      <c r="R479" s="277"/>
      <c r="S479" s="277"/>
      <c r="T479" s="277"/>
      <c r="U479" s="277"/>
      <c r="V479" s="277"/>
      <c r="W479" s="277"/>
      <c r="X479" s="277"/>
      <c r="Y479" s="269"/>
      <c r="Z479" s="269"/>
    </row>
    <row r="480" spans="1:26" ht="15.75" customHeight="1" x14ac:dyDescent="0.2">
      <c r="A480" s="277"/>
      <c r="B480" s="277"/>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69"/>
      <c r="Z480" s="269"/>
    </row>
    <row r="481" spans="1:26" ht="15.75" customHeight="1" x14ac:dyDescent="0.2">
      <c r="A481" s="277"/>
      <c r="B481" s="277"/>
      <c r="C481" s="277"/>
      <c r="D481" s="277"/>
      <c r="E481" s="277"/>
      <c r="F481" s="277"/>
      <c r="G481" s="277"/>
      <c r="H481" s="277"/>
      <c r="I481" s="277"/>
      <c r="J481" s="277"/>
      <c r="K481" s="277"/>
      <c r="L481" s="277"/>
      <c r="M481" s="277"/>
      <c r="N481" s="277"/>
      <c r="O481" s="277"/>
      <c r="P481" s="277"/>
      <c r="Q481" s="277"/>
      <c r="R481" s="277"/>
      <c r="S481" s="277"/>
      <c r="T481" s="277"/>
      <c r="U481" s="277"/>
      <c r="V481" s="277"/>
      <c r="W481" s="277"/>
      <c r="X481" s="277"/>
      <c r="Y481" s="269"/>
      <c r="Z481" s="269"/>
    </row>
    <row r="482" spans="1:26" ht="15.75" customHeight="1" x14ac:dyDescent="0.2">
      <c r="A482" s="277"/>
      <c r="B482" s="277"/>
      <c r="C482" s="277"/>
      <c r="D482" s="277"/>
      <c r="E482" s="277"/>
      <c r="F482" s="277"/>
      <c r="G482" s="277"/>
      <c r="H482" s="277"/>
      <c r="I482" s="277"/>
      <c r="J482" s="277"/>
      <c r="K482" s="277"/>
      <c r="L482" s="277"/>
      <c r="M482" s="277"/>
      <c r="N482" s="277"/>
      <c r="O482" s="277"/>
      <c r="P482" s="277"/>
      <c r="Q482" s="277"/>
      <c r="R482" s="277"/>
      <c r="S482" s="277"/>
      <c r="T482" s="277"/>
      <c r="U482" s="277"/>
      <c r="V482" s="277"/>
      <c r="W482" s="277"/>
      <c r="X482" s="277"/>
      <c r="Y482" s="269"/>
      <c r="Z482" s="269"/>
    </row>
    <row r="483" spans="1:26" ht="15.75" customHeight="1" x14ac:dyDescent="0.2">
      <c r="A483" s="277"/>
      <c r="B483" s="277"/>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69"/>
      <c r="Z483" s="269"/>
    </row>
    <row r="484" spans="1:26" ht="15.75" customHeight="1" x14ac:dyDescent="0.2">
      <c r="A484" s="277"/>
      <c r="B484" s="277"/>
      <c r="C484" s="277"/>
      <c r="D484" s="277"/>
      <c r="E484" s="277"/>
      <c r="F484" s="277"/>
      <c r="G484" s="277"/>
      <c r="H484" s="277"/>
      <c r="I484" s="277"/>
      <c r="J484" s="277"/>
      <c r="K484" s="277"/>
      <c r="L484" s="277"/>
      <c r="M484" s="277"/>
      <c r="N484" s="277"/>
      <c r="O484" s="277"/>
      <c r="P484" s="277"/>
      <c r="Q484" s="277"/>
      <c r="R484" s="277"/>
      <c r="S484" s="277"/>
      <c r="T484" s="277"/>
      <c r="U484" s="277"/>
      <c r="V484" s="277"/>
      <c r="W484" s="277"/>
      <c r="X484" s="277"/>
      <c r="Y484" s="269"/>
      <c r="Z484" s="269"/>
    </row>
    <row r="485" spans="1:26" ht="15.75" customHeight="1" x14ac:dyDescent="0.2">
      <c r="A485" s="277"/>
      <c r="B485" s="277"/>
      <c r="C485" s="277"/>
      <c r="D485" s="277"/>
      <c r="E485" s="277"/>
      <c r="F485" s="277"/>
      <c r="G485" s="277"/>
      <c r="H485" s="277"/>
      <c r="I485" s="277"/>
      <c r="J485" s="277"/>
      <c r="K485" s="277"/>
      <c r="L485" s="277"/>
      <c r="M485" s="277"/>
      <c r="N485" s="277"/>
      <c r="O485" s="277"/>
      <c r="P485" s="277"/>
      <c r="Q485" s="277"/>
      <c r="R485" s="277"/>
      <c r="S485" s="277"/>
      <c r="T485" s="277"/>
      <c r="U485" s="277"/>
      <c r="V485" s="277"/>
      <c r="W485" s="277"/>
      <c r="X485" s="277"/>
      <c r="Y485" s="269"/>
      <c r="Z485" s="269"/>
    </row>
    <row r="486" spans="1:26" ht="15.75" customHeight="1" x14ac:dyDescent="0.2">
      <c r="A486" s="277"/>
      <c r="B486" s="277"/>
      <c r="C486" s="277"/>
      <c r="D486" s="277"/>
      <c r="E486" s="277"/>
      <c r="F486" s="277"/>
      <c r="G486" s="277"/>
      <c r="H486" s="277"/>
      <c r="I486" s="277"/>
      <c r="J486" s="277"/>
      <c r="K486" s="277"/>
      <c r="L486" s="277"/>
      <c r="M486" s="277"/>
      <c r="N486" s="277"/>
      <c r="O486" s="277"/>
      <c r="P486" s="277"/>
      <c r="Q486" s="277"/>
      <c r="R486" s="277"/>
      <c r="S486" s="277"/>
      <c r="T486" s="277"/>
      <c r="U486" s="277"/>
      <c r="V486" s="277"/>
      <c r="W486" s="277"/>
      <c r="X486" s="277"/>
      <c r="Y486" s="269"/>
      <c r="Z486" s="269"/>
    </row>
    <row r="487" spans="1:26" ht="15.75" customHeight="1" x14ac:dyDescent="0.2">
      <c r="A487" s="277"/>
      <c r="B487" s="277"/>
      <c r="C487" s="277"/>
      <c r="D487" s="277"/>
      <c r="E487" s="277"/>
      <c r="F487" s="277"/>
      <c r="G487" s="277"/>
      <c r="H487" s="277"/>
      <c r="I487" s="277"/>
      <c r="J487" s="277"/>
      <c r="K487" s="277"/>
      <c r="L487" s="277"/>
      <c r="M487" s="277"/>
      <c r="N487" s="277"/>
      <c r="O487" s="277"/>
      <c r="P487" s="277"/>
      <c r="Q487" s="277"/>
      <c r="R487" s="277"/>
      <c r="S487" s="277"/>
      <c r="T487" s="277"/>
      <c r="U487" s="277"/>
      <c r="V487" s="277"/>
      <c r="W487" s="277"/>
      <c r="X487" s="277"/>
      <c r="Y487" s="269"/>
      <c r="Z487" s="269"/>
    </row>
    <row r="488" spans="1:26" ht="15.75" customHeight="1" x14ac:dyDescent="0.2">
      <c r="A488" s="277"/>
      <c r="B488" s="277"/>
      <c r="C488" s="277"/>
      <c r="D488" s="277"/>
      <c r="E488" s="277"/>
      <c r="F488" s="277"/>
      <c r="G488" s="277"/>
      <c r="H488" s="277"/>
      <c r="I488" s="277"/>
      <c r="J488" s="277"/>
      <c r="K488" s="277"/>
      <c r="L488" s="277"/>
      <c r="M488" s="277"/>
      <c r="N488" s="277"/>
      <c r="O488" s="277"/>
      <c r="P488" s="277"/>
      <c r="Q488" s="277"/>
      <c r="R488" s="277"/>
      <c r="S488" s="277"/>
      <c r="T488" s="277"/>
      <c r="U488" s="277"/>
      <c r="V488" s="277"/>
      <c r="W488" s="277"/>
      <c r="X488" s="277"/>
      <c r="Y488" s="269"/>
      <c r="Z488" s="269"/>
    </row>
    <row r="489" spans="1:26" ht="15.75" customHeight="1" x14ac:dyDescent="0.2">
      <c r="A489" s="277"/>
      <c r="B489" s="277"/>
      <c r="C489" s="277"/>
      <c r="D489" s="277"/>
      <c r="E489" s="277"/>
      <c r="F489" s="277"/>
      <c r="G489" s="277"/>
      <c r="H489" s="277"/>
      <c r="I489" s="277"/>
      <c r="J489" s="277"/>
      <c r="K489" s="277"/>
      <c r="L489" s="277"/>
      <c r="M489" s="277"/>
      <c r="N489" s="277"/>
      <c r="O489" s="277"/>
      <c r="P489" s="277"/>
      <c r="Q489" s="277"/>
      <c r="R489" s="277"/>
      <c r="S489" s="277"/>
      <c r="T489" s="277"/>
      <c r="U489" s="277"/>
      <c r="V489" s="277"/>
      <c r="W489" s="277"/>
      <c r="X489" s="277"/>
      <c r="Y489" s="269"/>
      <c r="Z489" s="269"/>
    </row>
    <row r="490" spans="1:26" ht="15.75" customHeight="1" x14ac:dyDescent="0.2">
      <c r="A490" s="277"/>
      <c r="B490" s="277"/>
      <c r="C490" s="277"/>
      <c r="D490" s="277"/>
      <c r="E490" s="277"/>
      <c r="F490" s="277"/>
      <c r="G490" s="277"/>
      <c r="H490" s="277"/>
      <c r="I490" s="277"/>
      <c r="J490" s="277"/>
      <c r="K490" s="277"/>
      <c r="L490" s="277"/>
      <c r="M490" s="277"/>
      <c r="N490" s="277"/>
      <c r="O490" s="277"/>
      <c r="P490" s="277"/>
      <c r="Q490" s="277"/>
      <c r="R490" s="277"/>
      <c r="S490" s="277"/>
      <c r="T490" s="277"/>
      <c r="U490" s="277"/>
      <c r="V490" s="277"/>
      <c r="W490" s="277"/>
      <c r="X490" s="277"/>
      <c r="Y490" s="269"/>
      <c r="Z490" s="269"/>
    </row>
    <row r="491" spans="1:26" ht="15.75" customHeight="1" x14ac:dyDescent="0.2">
      <c r="A491" s="277"/>
      <c r="B491" s="277"/>
      <c r="C491" s="277"/>
      <c r="D491" s="277"/>
      <c r="E491" s="277"/>
      <c r="F491" s="277"/>
      <c r="G491" s="277"/>
      <c r="H491" s="277"/>
      <c r="I491" s="277"/>
      <c r="J491" s="277"/>
      <c r="K491" s="277"/>
      <c r="L491" s="277"/>
      <c r="M491" s="277"/>
      <c r="N491" s="277"/>
      <c r="O491" s="277"/>
      <c r="P491" s="277"/>
      <c r="Q491" s="277"/>
      <c r="R491" s="277"/>
      <c r="S491" s="277"/>
      <c r="T491" s="277"/>
      <c r="U491" s="277"/>
      <c r="V491" s="277"/>
      <c r="W491" s="277"/>
      <c r="X491" s="277"/>
      <c r="Y491" s="269"/>
      <c r="Z491" s="269"/>
    </row>
    <row r="492" spans="1:26" ht="15.75" customHeight="1" x14ac:dyDescent="0.2">
      <c r="A492" s="277"/>
      <c r="B492" s="277"/>
      <c r="C492" s="277"/>
      <c r="D492" s="277"/>
      <c r="E492" s="277"/>
      <c r="F492" s="277"/>
      <c r="G492" s="277"/>
      <c r="H492" s="277"/>
      <c r="I492" s="277"/>
      <c r="J492" s="277"/>
      <c r="K492" s="277"/>
      <c r="L492" s="277"/>
      <c r="M492" s="277"/>
      <c r="N492" s="277"/>
      <c r="O492" s="277"/>
      <c r="P492" s="277"/>
      <c r="Q492" s="277"/>
      <c r="R492" s="277"/>
      <c r="S492" s="277"/>
      <c r="T492" s="277"/>
      <c r="U492" s="277"/>
      <c r="V492" s="277"/>
      <c r="W492" s="277"/>
      <c r="X492" s="277"/>
      <c r="Y492" s="269"/>
      <c r="Z492" s="269"/>
    </row>
    <row r="493" spans="1:26" ht="15.75" customHeight="1" x14ac:dyDescent="0.2">
      <c r="A493" s="277"/>
      <c r="B493" s="277"/>
      <c r="C493" s="277"/>
      <c r="D493" s="277"/>
      <c r="E493" s="277"/>
      <c r="F493" s="277"/>
      <c r="G493" s="277"/>
      <c r="H493" s="277"/>
      <c r="I493" s="277"/>
      <c r="J493" s="277"/>
      <c r="K493" s="277"/>
      <c r="L493" s="277"/>
      <c r="M493" s="277"/>
      <c r="N493" s="277"/>
      <c r="O493" s="277"/>
      <c r="P493" s="277"/>
      <c r="Q493" s="277"/>
      <c r="R493" s="277"/>
      <c r="S493" s="277"/>
      <c r="T493" s="277"/>
      <c r="U493" s="277"/>
      <c r="V493" s="277"/>
      <c r="W493" s="277"/>
      <c r="X493" s="277"/>
      <c r="Y493" s="269"/>
      <c r="Z493" s="269"/>
    </row>
    <row r="494" spans="1:26" ht="15.75" customHeight="1" x14ac:dyDescent="0.2">
      <c r="A494" s="277"/>
      <c r="B494" s="277"/>
      <c r="C494" s="277"/>
      <c r="D494" s="277"/>
      <c r="E494" s="277"/>
      <c r="F494" s="277"/>
      <c r="G494" s="277"/>
      <c r="H494" s="277"/>
      <c r="I494" s="277"/>
      <c r="J494" s="277"/>
      <c r="K494" s="277"/>
      <c r="L494" s="277"/>
      <c r="M494" s="277"/>
      <c r="N494" s="277"/>
      <c r="O494" s="277"/>
      <c r="P494" s="277"/>
      <c r="Q494" s="277"/>
      <c r="R494" s="277"/>
      <c r="S494" s="277"/>
      <c r="T494" s="277"/>
      <c r="U494" s="277"/>
      <c r="V494" s="277"/>
      <c r="W494" s="277"/>
      <c r="X494" s="277"/>
      <c r="Y494" s="269"/>
      <c r="Z494" s="269"/>
    </row>
    <row r="495" spans="1:26" ht="15.75" customHeight="1" x14ac:dyDescent="0.2">
      <c r="A495" s="277"/>
      <c r="B495" s="277"/>
      <c r="C495" s="277"/>
      <c r="D495" s="277"/>
      <c r="E495" s="277"/>
      <c r="F495" s="277"/>
      <c r="G495" s="277"/>
      <c r="H495" s="277"/>
      <c r="I495" s="277"/>
      <c r="J495" s="277"/>
      <c r="K495" s="277"/>
      <c r="L495" s="277"/>
      <c r="M495" s="277"/>
      <c r="N495" s="277"/>
      <c r="O495" s="277"/>
      <c r="P495" s="277"/>
      <c r="Q495" s="277"/>
      <c r="R495" s="277"/>
      <c r="S495" s="277"/>
      <c r="T495" s="277"/>
      <c r="U495" s="277"/>
      <c r="V495" s="277"/>
      <c r="W495" s="277"/>
      <c r="X495" s="277"/>
      <c r="Y495" s="269"/>
      <c r="Z495" s="269"/>
    </row>
    <row r="496" spans="1:26" ht="15.75" customHeight="1" x14ac:dyDescent="0.2">
      <c r="A496" s="277"/>
      <c r="B496" s="277"/>
      <c r="C496" s="277"/>
      <c r="D496" s="277"/>
      <c r="E496" s="277"/>
      <c r="F496" s="277"/>
      <c r="G496" s="277"/>
      <c r="H496" s="277"/>
      <c r="I496" s="277"/>
      <c r="J496" s="277"/>
      <c r="K496" s="277"/>
      <c r="L496" s="277"/>
      <c r="M496" s="277"/>
      <c r="N496" s="277"/>
      <c r="O496" s="277"/>
      <c r="P496" s="277"/>
      <c r="Q496" s="277"/>
      <c r="R496" s="277"/>
      <c r="S496" s="277"/>
      <c r="T496" s="277"/>
      <c r="U496" s="277"/>
      <c r="V496" s="277"/>
      <c r="W496" s="277"/>
      <c r="X496" s="277"/>
      <c r="Y496" s="269"/>
      <c r="Z496" s="269"/>
    </row>
    <row r="497" spans="1:26" ht="15.75" customHeight="1" x14ac:dyDescent="0.2">
      <c r="A497" s="277"/>
      <c r="B497" s="277"/>
      <c r="C497" s="277"/>
      <c r="D497" s="277"/>
      <c r="E497" s="277"/>
      <c r="F497" s="277"/>
      <c r="G497" s="277"/>
      <c r="H497" s="277"/>
      <c r="I497" s="277"/>
      <c r="J497" s="277"/>
      <c r="K497" s="277"/>
      <c r="L497" s="277"/>
      <c r="M497" s="277"/>
      <c r="N497" s="277"/>
      <c r="O497" s="277"/>
      <c r="P497" s="277"/>
      <c r="Q497" s="277"/>
      <c r="R497" s="277"/>
      <c r="S497" s="277"/>
      <c r="T497" s="277"/>
      <c r="U497" s="277"/>
      <c r="V497" s="277"/>
      <c r="W497" s="277"/>
      <c r="X497" s="277"/>
      <c r="Y497" s="269"/>
      <c r="Z497" s="269"/>
    </row>
    <row r="498" spans="1:26" ht="15.75" customHeight="1" x14ac:dyDescent="0.2">
      <c r="A498" s="277"/>
      <c r="B498" s="277"/>
      <c r="C498" s="277"/>
      <c r="D498" s="277"/>
      <c r="E498" s="277"/>
      <c r="F498" s="277"/>
      <c r="G498" s="277"/>
      <c r="H498" s="277"/>
      <c r="I498" s="277"/>
      <c r="J498" s="277"/>
      <c r="K498" s="277"/>
      <c r="L498" s="277"/>
      <c r="M498" s="277"/>
      <c r="N498" s="277"/>
      <c r="O498" s="277"/>
      <c r="P498" s="277"/>
      <c r="Q498" s="277"/>
      <c r="R498" s="277"/>
      <c r="S498" s="277"/>
      <c r="T498" s="277"/>
      <c r="U498" s="277"/>
      <c r="V498" s="277"/>
      <c r="W498" s="277"/>
      <c r="X498" s="277"/>
      <c r="Y498" s="269"/>
      <c r="Z498" s="269"/>
    </row>
    <row r="499" spans="1:26" ht="15.75" customHeight="1" x14ac:dyDescent="0.2">
      <c r="A499" s="277"/>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69"/>
      <c r="Z499" s="269"/>
    </row>
    <row r="500" spans="1:26" ht="15.75" customHeight="1" x14ac:dyDescent="0.2">
      <c r="A500" s="277"/>
      <c r="B500" s="277"/>
      <c r="C500" s="277"/>
      <c r="D500" s="277"/>
      <c r="E500" s="277"/>
      <c r="F500" s="277"/>
      <c r="G500" s="277"/>
      <c r="H500" s="277"/>
      <c r="I500" s="277"/>
      <c r="J500" s="277"/>
      <c r="K500" s="277"/>
      <c r="L500" s="277"/>
      <c r="M500" s="277"/>
      <c r="N500" s="277"/>
      <c r="O500" s="277"/>
      <c r="P500" s="277"/>
      <c r="Q500" s="277"/>
      <c r="R500" s="277"/>
      <c r="S500" s="277"/>
      <c r="T500" s="277"/>
      <c r="U500" s="277"/>
      <c r="V500" s="277"/>
      <c r="W500" s="277"/>
      <c r="X500" s="277"/>
      <c r="Y500" s="269"/>
      <c r="Z500" s="269"/>
    </row>
    <row r="501" spans="1:26" ht="15.75" customHeight="1" x14ac:dyDescent="0.2">
      <c r="A501" s="277"/>
      <c r="B501" s="277"/>
      <c r="C501" s="277"/>
      <c r="D501" s="277"/>
      <c r="E501" s="277"/>
      <c r="F501" s="277"/>
      <c r="G501" s="277"/>
      <c r="H501" s="277"/>
      <c r="I501" s="277"/>
      <c r="J501" s="277"/>
      <c r="K501" s="277"/>
      <c r="L501" s="277"/>
      <c r="M501" s="277"/>
      <c r="N501" s="277"/>
      <c r="O501" s="277"/>
      <c r="P501" s="277"/>
      <c r="Q501" s="277"/>
      <c r="R501" s="277"/>
      <c r="S501" s="277"/>
      <c r="T501" s="277"/>
      <c r="U501" s="277"/>
      <c r="V501" s="277"/>
      <c r="W501" s="277"/>
      <c r="X501" s="277"/>
      <c r="Y501" s="269"/>
      <c r="Z501" s="269"/>
    </row>
    <row r="502" spans="1:26" ht="15.75" customHeight="1" x14ac:dyDescent="0.2">
      <c r="A502" s="277"/>
      <c r="B502" s="277"/>
      <c r="C502" s="277"/>
      <c r="D502" s="277"/>
      <c r="E502" s="277"/>
      <c r="F502" s="277"/>
      <c r="G502" s="277"/>
      <c r="H502" s="277"/>
      <c r="I502" s="277"/>
      <c r="J502" s="277"/>
      <c r="K502" s="277"/>
      <c r="L502" s="277"/>
      <c r="M502" s="277"/>
      <c r="N502" s="277"/>
      <c r="O502" s="277"/>
      <c r="P502" s="277"/>
      <c r="Q502" s="277"/>
      <c r="R502" s="277"/>
      <c r="S502" s="277"/>
      <c r="T502" s="277"/>
      <c r="U502" s="277"/>
      <c r="V502" s="277"/>
      <c r="W502" s="277"/>
      <c r="X502" s="277"/>
      <c r="Y502" s="269"/>
      <c r="Z502" s="269"/>
    </row>
    <row r="503" spans="1:26" ht="15.75" customHeight="1" x14ac:dyDescent="0.2">
      <c r="A503" s="277"/>
      <c r="B503" s="277"/>
      <c r="C503" s="277"/>
      <c r="D503" s="277"/>
      <c r="E503" s="277"/>
      <c r="F503" s="277"/>
      <c r="G503" s="277"/>
      <c r="H503" s="277"/>
      <c r="I503" s="277"/>
      <c r="J503" s="277"/>
      <c r="K503" s="277"/>
      <c r="L503" s="277"/>
      <c r="M503" s="277"/>
      <c r="N503" s="277"/>
      <c r="O503" s="277"/>
      <c r="P503" s="277"/>
      <c r="Q503" s="277"/>
      <c r="R503" s="277"/>
      <c r="S503" s="277"/>
      <c r="T503" s="277"/>
      <c r="U503" s="277"/>
      <c r="V503" s="277"/>
      <c r="W503" s="277"/>
      <c r="X503" s="277"/>
      <c r="Y503" s="269"/>
      <c r="Z503" s="269"/>
    </row>
    <row r="504" spans="1:26" ht="15.75" customHeight="1" x14ac:dyDescent="0.2">
      <c r="A504" s="277"/>
      <c r="B504" s="277"/>
      <c r="C504" s="277"/>
      <c r="D504" s="277"/>
      <c r="E504" s="277"/>
      <c r="F504" s="277"/>
      <c r="G504" s="277"/>
      <c r="H504" s="277"/>
      <c r="I504" s="277"/>
      <c r="J504" s="277"/>
      <c r="K504" s="277"/>
      <c r="L504" s="277"/>
      <c r="M504" s="277"/>
      <c r="N504" s="277"/>
      <c r="O504" s="277"/>
      <c r="P504" s="277"/>
      <c r="Q504" s="277"/>
      <c r="R504" s="277"/>
      <c r="S504" s="277"/>
      <c r="T504" s="277"/>
      <c r="U504" s="277"/>
      <c r="V504" s="277"/>
      <c r="W504" s="277"/>
      <c r="X504" s="277"/>
      <c r="Y504" s="269"/>
      <c r="Z504" s="269"/>
    </row>
    <row r="505" spans="1:26" ht="15.75" customHeight="1" x14ac:dyDescent="0.2">
      <c r="A505" s="277"/>
      <c r="B505" s="277"/>
      <c r="C505" s="277"/>
      <c r="D505" s="277"/>
      <c r="E505" s="277"/>
      <c r="F505" s="277"/>
      <c r="G505" s="277"/>
      <c r="H505" s="277"/>
      <c r="I505" s="277"/>
      <c r="J505" s="277"/>
      <c r="K505" s="277"/>
      <c r="L505" s="277"/>
      <c r="M505" s="277"/>
      <c r="N505" s="277"/>
      <c r="O505" s="277"/>
      <c r="P505" s="277"/>
      <c r="Q505" s="277"/>
      <c r="R505" s="277"/>
      <c r="S505" s="277"/>
      <c r="T505" s="277"/>
      <c r="U505" s="277"/>
      <c r="V505" s="277"/>
      <c r="W505" s="277"/>
      <c r="X505" s="277"/>
      <c r="Y505" s="269"/>
      <c r="Z505" s="269"/>
    </row>
    <row r="506" spans="1:26" ht="15.75" customHeight="1" x14ac:dyDescent="0.2">
      <c r="A506" s="277"/>
      <c r="B506" s="277"/>
      <c r="C506" s="277"/>
      <c r="D506" s="277"/>
      <c r="E506" s="277"/>
      <c r="F506" s="277"/>
      <c r="G506" s="277"/>
      <c r="H506" s="277"/>
      <c r="I506" s="277"/>
      <c r="J506" s="277"/>
      <c r="K506" s="277"/>
      <c r="L506" s="277"/>
      <c r="M506" s="277"/>
      <c r="N506" s="277"/>
      <c r="O506" s="277"/>
      <c r="P506" s="277"/>
      <c r="Q506" s="277"/>
      <c r="R506" s="277"/>
      <c r="S506" s="277"/>
      <c r="T506" s="277"/>
      <c r="U506" s="277"/>
      <c r="V506" s="277"/>
      <c r="W506" s="277"/>
      <c r="X506" s="277"/>
      <c r="Y506" s="269"/>
      <c r="Z506" s="269"/>
    </row>
    <row r="507" spans="1:26" ht="15.75" customHeight="1" x14ac:dyDescent="0.2">
      <c r="A507" s="277"/>
      <c r="B507" s="277"/>
      <c r="C507" s="277"/>
      <c r="D507" s="277"/>
      <c r="E507" s="277"/>
      <c r="F507" s="277"/>
      <c r="G507" s="277"/>
      <c r="H507" s="277"/>
      <c r="I507" s="277"/>
      <c r="J507" s="277"/>
      <c r="K507" s="277"/>
      <c r="L507" s="277"/>
      <c r="M507" s="277"/>
      <c r="N507" s="277"/>
      <c r="O507" s="277"/>
      <c r="P507" s="277"/>
      <c r="Q507" s="277"/>
      <c r="R507" s="277"/>
      <c r="S507" s="277"/>
      <c r="T507" s="277"/>
      <c r="U507" s="277"/>
      <c r="V507" s="277"/>
      <c r="W507" s="277"/>
      <c r="X507" s="277"/>
      <c r="Y507" s="269"/>
      <c r="Z507" s="269"/>
    </row>
    <row r="508" spans="1:26" ht="15.75" customHeight="1" x14ac:dyDescent="0.2">
      <c r="A508" s="277"/>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69"/>
      <c r="Z508" s="269"/>
    </row>
    <row r="509" spans="1:26" ht="15.75" customHeight="1" x14ac:dyDescent="0.2">
      <c r="A509" s="277"/>
      <c r="B509" s="277"/>
      <c r="C509" s="277"/>
      <c r="D509" s="277"/>
      <c r="E509" s="277"/>
      <c r="F509" s="277"/>
      <c r="G509" s="277"/>
      <c r="H509" s="277"/>
      <c r="I509" s="277"/>
      <c r="J509" s="277"/>
      <c r="K509" s="277"/>
      <c r="L509" s="277"/>
      <c r="M509" s="277"/>
      <c r="N509" s="277"/>
      <c r="O509" s="277"/>
      <c r="P509" s="277"/>
      <c r="Q509" s="277"/>
      <c r="R509" s="277"/>
      <c r="S509" s="277"/>
      <c r="T509" s="277"/>
      <c r="U509" s="277"/>
      <c r="V509" s="277"/>
      <c r="W509" s="277"/>
      <c r="X509" s="277"/>
      <c r="Y509" s="269"/>
      <c r="Z509" s="269"/>
    </row>
    <row r="510" spans="1:26" ht="15.75" customHeight="1" x14ac:dyDescent="0.2">
      <c r="A510" s="277"/>
      <c r="B510" s="277"/>
      <c r="C510" s="277"/>
      <c r="D510" s="277"/>
      <c r="E510" s="277"/>
      <c r="F510" s="277"/>
      <c r="G510" s="277"/>
      <c r="H510" s="277"/>
      <c r="I510" s="277"/>
      <c r="J510" s="277"/>
      <c r="K510" s="277"/>
      <c r="L510" s="277"/>
      <c r="M510" s="277"/>
      <c r="N510" s="277"/>
      <c r="O510" s="277"/>
      <c r="P510" s="277"/>
      <c r="Q510" s="277"/>
      <c r="R510" s="277"/>
      <c r="S510" s="277"/>
      <c r="T510" s="277"/>
      <c r="U510" s="277"/>
      <c r="V510" s="277"/>
      <c r="W510" s="277"/>
      <c r="X510" s="277"/>
      <c r="Y510" s="269"/>
      <c r="Z510" s="269"/>
    </row>
    <row r="511" spans="1:26" ht="15.75" customHeight="1" x14ac:dyDescent="0.2">
      <c r="A511" s="277"/>
      <c r="B511" s="277"/>
      <c r="C511" s="277"/>
      <c r="D511" s="277"/>
      <c r="E511" s="277"/>
      <c r="F511" s="277"/>
      <c r="G511" s="277"/>
      <c r="H511" s="277"/>
      <c r="I511" s="277"/>
      <c r="J511" s="277"/>
      <c r="K511" s="277"/>
      <c r="L511" s="277"/>
      <c r="M511" s="277"/>
      <c r="N511" s="277"/>
      <c r="O511" s="277"/>
      <c r="P511" s="277"/>
      <c r="Q511" s="277"/>
      <c r="R511" s="277"/>
      <c r="S511" s="277"/>
      <c r="T511" s="277"/>
      <c r="U511" s="277"/>
      <c r="V511" s="277"/>
      <c r="W511" s="277"/>
      <c r="X511" s="277"/>
      <c r="Y511" s="269"/>
      <c r="Z511" s="269"/>
    </row>
    <row r="512" spans="1:26" ht="15.75" customHeight="1" x14ac:dyDescent="0.2">
      <c r="A512" s="277"/>
      <c r="B512" s="277"/>
      <c r="C512" s="277"/>
      <c r="D512" s="277"/>
      <c r="E512" s="277"/>
      <c r="F512" s="277"/>
      <c r="G512" s="277"/>
      <c r="H512" s="277"/>
      <c r="I512" s="277"/>
      <c r="J512" s="277"/>
      <c r="K512" s="277"/>
      <c r="L512" s="277"/>
      <c r="M512" s="277"/>
      <c r="N512" s="277"/>
      <c r="O512" s="277"/>
      <c r="P512" s="277"/>
      <c r="Q512" s="277"/>
      <c r="R512" s="277"/>
      <c r="S512" s="277"/>
      <c r="T512" s="277"/>
      <c r="U512" s="277"/>
      <c r="V512" s="277"/>
      <c r="W512" s="277"/>
      <c r="X512" s="277"/>
      <c r="Y512" s="269"/>
      <c r="Z512" s="269"/>
    </row>
    <row r="513" spans="1:26" ht="15.75" customHeight="1" x14ac:dyDescent="0.2">
      <c r="A513" s="277"/>
      <c r="B513" s="277"/>
      <c r="C513" s="277"/>
      <c r="D513" s="277"/>
      <c r="E513" s="277"/>
      <c r="F513" s="277"/>
      <c r="G513" s="277"/>
      <c r="H513" s="277"/>
      <c r="I513" s="277"/>
      <c r="J513" s="277"/>
      <c r="K513" s="277"/>
      <c r="L513" s="277"/>
      <c r="M513" s="277"/>
      <c r="N513" s="277"/>
      <c r="O513" s="277"/>
      <c r="P513" s="277"/>
      <c r="Q513" s="277"/>
      <c r="R513" s="277"/>
      <c r="S513" s="277"/>
      <c r="T513" s="277"/>
      <c r="U513" s="277"/>
      <c r="V513" s="277"/>
      <c r="W513" s="277"/>
      <c r="X513" s="277"/>
      <c r="Y513" s="269"/>
      <c r="Z513" s="269"/>
    </row>
    <row r="514" spans="1:26" ht="15.75" customHeight="1" x14ac:dyDescent="0.2">
      <c r="A514" s="277"/>
      <c r="B514" s="277"/>
      <c r="C514" s="277"/>
      <c r="D514" s="277"/>
      <c r="E514" s="277"/>
      <c r="F514" s="277"/>
      <c r="G514" s="277"/>
      <c r="H514" s="277"/>
      <c r="I514" s="277"/>
      <c r="J514" s="277"/>
      <c r="K514" s="277"/>
      <c r="L514" s="277"/>
      <c r="M514" s="277"/>
      <c r="N514" s="277"/>
      <c r="O514" s="277"/>
      <c r="P514" s="277"/>
      <c r="Q514" s="277"/>
      <c r="R514" s="277"/>
      <c r="S514" s="277"/>
      <c r="T514" s="277"/>
      <c r="U514" s="277"/>
      <c r="V514" s="277"/>
      <c r="W514" s="277"/>
      <c r="X514" s="277"/>
      <c r="Y514" s="269"/>
      <c r="Z514" s="269"/>
    </row>
    <row r="515" spans="1:26" ht="15.75" customHeight="1" x14ac:dyDescent="0.2">
      <c r="A515" s="277"/>
      <c r="B515" s="277"/>
      <c r="C515" s="277"/>
      <c r="D515" s="277"/>
      <c r="E515" s="277"/>
      <c r="F515" s="277"/>
      <c r="G515" s="277"/>
      <c r="H515" s="277"/>
      <c r="I515" s="277"/>
      <c r="J515" s="277"/>
      <c r="K515" s="277"/>
      <c r="L515" s="277"/>
      <c r="M515" s="277"/>
      <c r="N515" s="277"/>
      <c r="O515" s="277"/>
      <c r="P515" s="277"/>
      <c r="Q515" s="277"/>
      <c r="R515" s="277"/>
      <c r="S515" s="277"/>
      <c r="T515" s="277"/>
      <c r="U515" s="277"/>
      <c r="V515" s="277"/>
      <c r="W515" s="277"/>
      <c r="X515" s="277"/>
      <c r="Y515" s="269"/>
      <c r="Z515" s="269"/>
    </row>
    <row r="516" spans="1:26" ht="15.75" customHeight="1" x14ac:dyDescent="0.2">
      <c r="A516" s="277"/>
      <c r="B516" s="277"/>
      <c r="C516" s="277"/>
      <c r="D516" s="277"/>
      <c r="E516" s="277"/>
      <c r="F516" s="277"/>
      <c r="G516" s="277"/>
      <c r="H516" s="277"/>
      <c r="I516" s="277"/>
      <c r="J516" s="277"/>
      <c r="K516" s="277"/>
      <c r="L516" s="277"/>
      <c r="M516" s="277"/>
      <c r="N516" s="277"/>
      <c r="O516" s="277"/>
      <c r="P516" s="277"/>
      <c r="Q516" s="277"/>
      <c r="R516" s="277"/>
      <c r="S516" s="277"/>
      <c r="T516" s="277"/>
      <c r="U516" s="277"/>
      <c r="V516" s="277"/>
      <c r="W516" s="277"/>
      <c r="X516" s="277"/>
      <c r="Y516" s="269"/>
      <c r="Z516" s="269"/>
    </row>
    <row r="517" spans="1:26" ht="15.75" customHeight="1" x14ac:dyDescent="0.2">
      <c r="A517" s="277"/>
      <c r="B517" s="277"/>
      <c r="C517" s="277"/>
      <c r="D517" s="277"/>
      <c r="E517" s="277"/>
      <c r="F517" s="277"/>
      <c r="G517" s="277"/>
      <c r="H517" s="277"/>
      <c r="I517" s="277"/>
      <c r="J517" s="277"/>
      <c r="K517" s="277"/>
      <c r="L517" s="277"/>
      <c r="M517" s="277"/>
      <c r="N517" s="277"/>
      <c r="O517" s="277"/>
      <c r="P517" s="277"/>
      <c r="Q517" s="277"/>
      <c r="R517" s="277"/>
      <c r="S517" s="277"/>
      <c r="T517" s="277"/>
      <c r="U517" s="277"/>
      <c r="V517" s="277"/>
      <c r="W517" s="277"/>
      <c r="X517" s="277"/>
      <c r="Y517" s="269"/>
      <c r="Z517" s="269"/>
    </row>
    <row r="518" spans="1:26" ht="15.75" customHeight="1" x14ac:dyDescent="0.2">
      <c r="A518" s="277"/>
      <c r="B518" s="277"/>
      <c r="C518" s="277"/>
      <c r="D518" s="277"/>
      <c r="E518" s="277"/>
      <c r="F518" s="277"/>
      <c r="G518" s="277"/>
      <c r="H518" s="277"/>
      <c r="I518" s="277"/>
      <c r="J518" s="277"/>
      <c r="K518" s="277"/>
      <c r="L518" s="277"/>
      <c r="M518" s="277"/>
      <c r="N518" s="277"/>
      <c r="O518" s="277"/>
      <c r="P518" s="277"/>
      <c r="Q518" s="277"/>
      <c r="R518" s="277"/>
      <c r="S518" s="277"/>
      <c r="T518" s="277"/>
      <c r="U518" s="277"/>
      <c r="V518" s="277"/>
      <c r="W518" s="277"/>
      <c r="X518" s="277"/>
      <c r="Y518" s="269"/>
      <c r="Z518" s="269"/>
    </row>
    <row r="519" spans="1:26" ht="15.75" customHeight="1" x14ac:dyDescent="0.2">
      <c r="A519" s="277"/>
      <c r="B519" s="277"/>
      <c r="C519" s="277"/>
      <c r="D519" s="277"/>
      <c r="E519" s="277"/>
      <c r="F519" s="277"/>
      <c r="G519" s="277"/>
      <c r="H519" s="277"/>
      <c r="I519" s="277"/>
      <c r="J519" s="277"/>
      <c r="K519" s="277"/>
      <c r="L519" s="277"/>
      <c r="M519" s="277"/>
      <c r="N519" s="277"/>
      <c r="O519" s="277"/>
      <c r="P519" s="277"/>
      <c r="Q519" s="277"/>
      <c r="R519" s="277"/>
      <c r="S519" s="277"/>
      <c r="T519" s="277"/>
      <c r="U519" s="277"/>
      <c r="V519" s="277"/>
      <c r="W519" s="277"/>
      <c r="X519" s="277"/>
      <c r="Y519" s="269"/>
      <c r="Z519" s="269"/>
    </row>
    <row r="520" spans="1:26" ht="15.75" customHeight="1" x14ac:dyDescent="0.2">
      <c r="A520" s="277"/>
      <c r="B520" s="277"/>
      <c r="C520" s="277"/>
      <c r="D520" s="277"/>
      <c r="E520" s="277"/>
      <c r="F520" s="277"/>
      <c r="G520" s="277"/>
      <c r="H520" s="277"/>
      <c r="I520" s="277"/>
      <c r="J520" s="277"/>
      <c r="K520" s="277"/>
      <c r="L520" s="277"/>
      <c r="M520" s="277"/>
      <c r="N520" s="277"/>
      <c r="O520" s="277"/>
      <c r="P520" s="277"/>
      <c r="Q520" s="277"/>
      <c r="R520" s="277"/>
      <c r="S520" s="277"/>
      <c r="T520" s="277"/>
      <c r="U520" s="277"/>
      <c r="V520" s="277"/>
      <c r="W520" s="277"/>
      <c r="X520" s="277"/>
      <c r="Y520" s="269"/>
      <c r="Z520" s="269"/>
    </row>
    <row r="521" spans="1:26" ht="15.75" customHeight="1" x14ac:dyDescent="0.2">
      <c r="A521" s="277"/>
      <c r="B521" s="277"/>
      <c r="C521" s="277"/>
      <c r="D521" s="277"/>
      <c r="E521" s="277"/>
      <c r="F521" s="277"/>
      <c r="G521" s="277"/>
      <c r="H521" s="277"/>
      <c r="I521" s="277"/>
      <c r="J521" s="277"/>
      <c r="K521" s="277"/>
      <c r="L521" s="277"/>
      <c r="M521" s="277"/>
      <c r="N521" s="277"/>
      <c r="O521" s="277"/>
      <c r="P521" s="277"/>
      <c r="Q521" s="277"/>
      <c r="R521" s="277"/>
      <c r="S521" s="277"/>
      <c r="T521" s="277"/>
      <c r="U521" s="277"/>
      <c r="V521" s="277"/>
      <c r="W521" s="277"/>
      <c r="X521" s="277"/>
      <c r="Y521" s="269"/>
      <c r="Z521" s="269"/>
    </row>
    <row r="522" spans="1:26" ht="15.75" customHeight="1" x14ac:dyDescent="0.2">
      <c r="A522" s="277"/>
      <c r="B522" s="277"/>
      <c r="C522" s="277"/>
      <c r="D522" s="277"/>
      <c r="E522" s="277"/>
      <c r="F522" s="277"/>
      <c r="G522" s="277"/>
      <c r="H522" s="277"/>
      <c r="I522" s="277"/>
      <c r="J522" s="277"/>
      <c r="K522" s="277"/>
      <c r="L522" s="277"/>
      <c r="M522" s="277"/>
      <c r="N522" s="277"/>
      <c r="O522" s="277"/>
      <c r="P522" s="277"/>
      <c r="Q522" s="277"/>
      <c r="R522" s="277"/>
      <c r="S522" s="277"/>
      <c r="T522" s="277"/>
      <c r="U522" s="277"/>
      <c r="V522" s="277"/>
      <c r="W522" s="277"/>
      <c r="X522" s="277"/>
      <c r="Y522" s="269"/>
      <c r="Z522" s="269"/>
    </row>
    <row r="523" spans="1:26" ht="15.75" customHeight="1" x14ac:dyDescent="0.2">
      <c r="A523" s="277"/>
      <c r="B523" s="277"/>
      <c r="C523" s="277"/>
      <c r="D523" s="277"/>
      <c r="E523" s="277"/>
      <c r="F523" s="277"/>
      <c r="G523" s="277"/>
      <c r="H523" s="277"/>
      <c r="I523" s="277"/>
      <c r="J523" s="277"/>
      <c r="K523" s="277"/>
      <c r="L523" s="277"/>
      <c r="M523" s="277"/>
      <c r="N523" s="277"/>
      <c r="O523" s="277"/>
      <c r="P523" s="277"/>
      <c r="Q523" s="277"/>
      <c r="R523" s="277"/>
      <c r="S523" s="277"/>
      <c r="T523" s="277"/>
      <c r="U523" s="277"/>
      <c r="V523" s="277"/>
      <c r="W523" s="277"/>
      <c r="X523" s="277"/>
      <c r="Y523" s="269"/>
      <c r="Z523" s="269"/>
    </row>
    <row r="524" spans="1:26" ht="15.75" customHeight="1" x14ac:dyDescent="0.2">
      <c r="A524" s="277"/>
      <c r="B524" s="277"/>
      <c r="C524" s="277"/>
      <c r="D524" s="277"/>
      <c r="E524" s="277"/>
      <c r="F524" s="277"/>
      <c r="G524" s="277"/>
      <c r="H524" s="277"/>
      <c r="I524" s="277"/>
      <c r="J524" s="277"/>
      <c r="K524" s="277"/>
      <c r="L524" s="277"/>
      <c r="M524" s="277"/>
      <c r="N524" s="277"/>
      <c r="O524" s="277"/>
      <c r="P524" s="277"/>
      <c r="Q524" s="277"/>
      <c r="R524" s="277"/>
      <c r="S524" s="277"/>
      <c r="T524" s="277"/>
      <c r="U524" s="277"/>
      <c r="V524" s="277"/>
      <c r="W524" s="277"/>
      <c r="X524" s="277"/>
      <c r="Y524" s="269"/>
      <c r="Z524" s="269"/>
    </row>
    <row r="525" spans="1:26" ht="15.75" customHeight="1" x14ac:dyDescent="0.2">
      <c r="A525" s="277"/>
      <c r="B525" s="277"/>
      <c r="C525" s="277"/>
      <c r="D525" s="277"/>
      <c r="E525" s="277"/>
      <c r="F525" s="277"/>
      <c r="G525" s="277"/>
      <c r="H525" s="277"/>
      <c r="I525" s="277"/>
      <c r="J525" s="277"/>
      <c r="K525" s="277"/>
      <c r="L525" s="277"/>
      <c r="M525" s="277"/>
      <c r="N525" s="277"/>
      <c r="O525" s="277"/>
      <c r="P525" s="277"/>
      <c r="Q525" s="277"/>
      <c r="R525" s="277"/>
      <c r="S525" s="277"/>
      <c r="T525" s="277"/>
      <c r="U525" s="277"/>
      <c r="V525" s="277"/>
      <c r="W525" s="277"/>
      <c r="X525" s="277"/>
      <c r="Y525" s="269"/>
      <c r="Z525" s="269"/>
    </row>
    <row r="526" spans="1:26" ht="15.75" customHeight="1" x14ac:dyDescent="0.2">
      <c r="A526" s="277"/>
      <c r="B526" s="277"/>
      <c r="C526" s="277"/>
      <c r="D526" s="277"/>
      <c r="E526" s="277"/>
      <c r="F526" s="277"/>
      <c r="G526" s="277"/>
      <c r="H526" s="277"/>
      <c r="I526" s="277"/>
      <c r="J526" s="277"/>
      <c r="K526" s="277"/>
      <c r="L526" s="277"/>
      <c r="M526" s="277"/>
      <c r="N526" s="277"/>
      <c r="O526" s="277"/>
      <c r="P526" s="277"/>
      <c r="Q526" s="277"/>
      <c r="R526" s="277"/>
      <c r="S526" s="277"/>
      <c r="T526" s="277"/>
      <c r="U526" s="277"/>
      <c r="V526" s="277"/>
      <c r="W526" s="277"/>
      <c r="X526" s="277"/>
      <c r="Y526" s="269"/>
      <c r="Z526" s="269"/>
    </row>
    <row r="527" spans="1:26" ht="15.75" customHeight="1" x14ac:dyDescent="0.2">
      <c r="A527" s="277"/>
      <c r="B527" s="277"/>
      <c r="C527" s="277"/>
      <c r="D527" s="277"/>
      <c r="E527" s="277"/>
      <c r="F527" s="277"/>
      <c r="G527" s="277"/>
      <c r="H527" s="277"/>
      <c r="I527" s="277"/>
      <c r="J527" s="277"/>
      <c r="K527" s="277"/>
      <c r="L527" s="277"/>
      <c r="M527" s="277"/>
      <c r="N527" s="277"/>
      <c r="O527" s="277"/>
      <c r="P527" s="277"/>
      <c r="Q527" s="277"/>
      <c r="R527" s="277"/>
      <c r="S527" s="277"/>
      <c r="T527" s="277"/>
      <c r="U527" s="277"/>
      <c r="V527" s="277"/>
      <c r="W527" s="277"/>
      <c r="X527" s="277"/>
      <c r="Y527" s="269"/>
      <c r="Z527" s="269"/>
    </row>
    <row r="528" spans="1:26" ht="15.75" customHeight="1" x14ac:dyDescent="0.2">
      <c r="A528" s="277"/>
      <c r="B528" s="277"/>
      <c r="C528" s="277"/>
      <c r="D528" s="277"/>
      <c r="E528" s="277"/>
      <c r="F528" s="277"/>
      <c r="G528" s="277"/>
      <c r="H528" s="277"/>
      <c r="I528" s="277"/>
      <c r="J528" s="277"/>
      <c r="K528" s="277"/>
      <c r="L528" s="277"/>
      <c r="M528" s="277"/>
      <c r="N528" s="277"/>
      <c r="O528" s="277"/>
      <c r="P528" s="277"/>
      <c r="Q528" s="277"/>
      <c r="R528" s="277"/>
      <c r="S528" s="277"/>
      <c r="T528" s="277"/>
      <c r="U528" s="277"/>
      <c r="V528" s="277"/>
      <c r="W528" s="277"/>
      <c r="X528" s="277"/>
      <c r="Y528" s="269"/>
      <c r="Z528" s="269"/>
    </row>
    <row r="529" spans="1:26" ht="15.75" customHeight="1" x14ac:dyDescent="0.2">
      <c r="A529" s="277"/>
      <c r="B529" s="277"/>
      <c r="C529" s="277"/>
      <c r="D529" s="277"/>
      <c r="E529" s="277"/>
      <c r="F529" s="277"/>
      <c r="G529" s="277"/>
      <c r="H529" s="277"/>
      <c r="I529" s="277"/>
      <c r="J529" s="277"/>
      <c r="K529" s="277"/>
      <c r="L529" s="277"/>
      <c r="M529" s="277"/>
      <c r="N529" s="277"/>
      <c r="O529" s="277"/>
      <c r="P529" s="277"/>
      <c r="Q529" s="277"/>
      <c r="R529" s="277"/>
      <c r="S529" s="277"/>
      <c r="T529" s="277"/>
      <c r="U529" s="277"/>
      <c r="V529" s="277"/>
      <c r="W529" s="277"/>
      <c r="X529" s="277"/>
      <c r="Y529" s="269"/>
      <c r="Z529" s="269"/>
    </row>
    <row r="530" spans="1:26" ht="15.75" customHeight="1" x14ac:dyDescent="0.2">
      <c r="A530" s="277"/>
      <c r="B530" s="277"/>
      <c r="C530" s="277"/>
      <c r="D530" s="277"/>
      <c r="E530" s="277"/>
      <c r="F530" s="277"/>
      <c r="G530" s="277"/>
      <c r="H530" s="277"/>
      <c r="I530" s="277"/>
      <c r="J530" s="277"/>
      <c r="K530" s="277"/>
      <c r="L530" s="277"/>
      <c r="M530" s="277"/>
      <c r="N530" s="277"/>
      <c r="O530" s="277"/>
      <c r="P530" s="277"/>
      <c r="Q530" s="277"/>
      <c r="R530" s="277"/>
      <c r="S530" s="277"/>
      <c r="T530" s="277"/>
      <c r="U530" s="277"/>
      <c r="V530" s="277"/>
      <c r="W530" s="277"/>
      <c r="X530" s="277"/>
      <c r="Y530" s="269"/>
      <c r="Z530" s="269"/>
    </row>
    <row r="531" spans="1:26" ht="15.75" customHeight="1" x14ac:dyDescent="0.2">
      <c r="A531" s="277"/>
      <c r="B531" s="277"/>
      <c r="C531" s="277"/>
      <c r="D531" s="277"/>
      <c r="E531" s="277"/>
      <c r="F531" s="277"/>
      <c r="G531" s="277"/>
      <c r="H531" s="277"/>
      <c r="I531" s="277"/>
      <c r="J531" s="277"/>
      <c r="K531" s="277"/>
      <c r="L531" s="277"/>
      <c r="M531" s="277"/>
      <c r="N531" s="277"/>
      <c r="O531" s="277"/>
      <c r="P531" s="277"/>
      <c r="Q531" s="277"/>
      <c r="R531" s="277"/>
      <c r="S531" s="277"/>
      <c r="T531" s="277"/>
      <c r="U531" s="277"/>
      <c r="V531" s="277"/>
      <c r="W531" s="277"/>
      <c r="X531" s="277"/>
      <c r="Y531" s="269"/>
      <c r="Z531" s="269"/>
    </row>
    <row r="532" spans="1:26" ht="15.75" customHeight="1" x14ac:dyDescent="0.2">
      <c r="A532" s="277"/>
      <c r="B532" s="277"/>
      <c r="C532" s="277"/>
      <c r="D532" s="277"/>
      <c r="E532" s="277"/>
      <c r="F532" s="277"/>
      <c r="G532" s="277"/>
      <c r="H532" s="277"/>
      <c r="I532" s="277"/>
      <c r="J532" s="277"/>
      <c r="K532" s="277"/>
      <c r="L532" s="277"/>
      <c r="M532" s="277"/>
      <c r="N532" s="277"/>
      <c r="O532" s="277"/>
      <c r="P532" s="277"/>
      <c r="Q532" s="277"/>
      <c r="R532" s="277"/>
      <c r="S532" s="277"/>
      <c r="T532" s="277"/>
      <c r="U532" s="277"/>
      <c r="V532" s="277"/>
      <c r="W532" s="277"/>
      <c r="X532" s="277"/>
      <c r="Y532" s="269"/>
      <c r="Z532" s="269"/>
    </row>
    <row r="533" spans="1:26" ht="15.75" customHeight="1" x14ac:dyDescent="0.2">
      <c r="A533" s="277"/>
      <c r="B533" s="277"/>
      <c r="C533" s="277"/>
      <c r="D533" s="277"/>
      <c r="E533" s="277"/>
      <c r="F533" s="277"/>
      <c r="G533" s="277"/>
      <c r="H533" s="277"/>
      <c r="I533" s="277"/>
      <c r="J533" s="277"/>
      <c r="K533" s="277"/>
      <c r="L533" s="277"/>
      <c r="M533" s="277"/>
      <c r="N533" s="277"/>
      <c r="O533" s="277"/>
      <c r="P533" s="277"/>
      <c r="Q533" s="277"/>
      <c r="R533" s="277"/>
      <c r="S533" s="277"/>
      <c r="T533" s="277"/>
      <c r="U533" s="277"/>
      <c r="V533" s="277"/>
      <c r="W533" s="277"/>
      <c r="X533" s="277"/>
      <c r="Y533" s="269"/>
      <c r="Z533" s="269"/>
    </row>
    <row r="534" spans="1:26" ht="15.75" customHeight="1" x14ac:dyDescent="0.2">
      <c r="A534" s="277"/>
      <c r="B534" s="277"/>
      <c r="C534" s="277"/>
      <c r="D534" s="277"/>
      <c r="E534" s="277"/>
      <c r="F534" s="277"/>
      <c r="G534" s="277"/>
      <c r="H534" s="277"/>
      <c r="I534" s="277"/>
      <c r="J534" s="277"/>
      <c r="K534" s="277"/>
      <c r="L534" s="277"/>
      <c r="M534" s="277"/>
      <c r="N534" s="277"/>
      <c r="O534" s="277"/>
      <c r="P534" s="277"/>
      <c r="Q534" s="277"/>
      <c r="R534" s="277"/>
      <c r="S534" s="277"/>
      <c r="T534" s="277"/>
      <c r="U534" s="277"/>
      <c r="V534" s="277"/>
      <c r="W534" s="277"/>
      <c r="X534" s="277"/>
      <c r="Y534" s="269"/>
      <c r="Z534" s="269"/>
    </row>
    <row r="535" spans="1:26" ht="15.75" customHeight="1" x14ac:dyDescent="0.2">
      <c r="A535" s="269"/>
      <c r="B535" s="269"/>
      <c r="C535" s="269"/>
      <c r="D535" s="269"/>
      <c r="E535" s="269"/>
      <c r="F535" s="269"/>
      <c r="G535" s="269"/>
      <c r="H535" s="269"/>
      <c r="I535" s="269"/>
      <c r="J535" s="269"/>
      <c r="K535" s="269"/>
      <c r="L535" s="269"/>
      <c r="M535" s="269"/>
      <c r="N535" s="269"/>
      <c r="O535" s="269"/>
      <c r="P535" s="269"/>
      <c r="Q535" s="269"/>
      <c r="R535" s="269"/>
      <c r="S535" s="269"/>
      <c r="T535" s="269"/>
      <c r="U535" s="269"/>
      <c r="V535" s="269"/>
      <c r="W535" s="269"/>
      <c r="X535" s="269"/>
      <c r="Y535" s="269"/>
      <c r="Z535" s="269"/>
    </row>
    <row r="536" spans="1:26" ht="15.75" customHeight="1" x14ac:dyDescent="0.2">
      <c r="A536" s="269"/>
      <c r="B536" s="269"/>
      <c r="C536" s="269"/>
      <c r="D536" s="269"/>
      <c r="E536" s="269"/>
      <c r="F536" s="269"/>
      <c r="G536" s="269"/>
      <c r="H536" s="269"/>
      <c r="I536" s="269"/>
      <c r="J536" s="269"/>
      <c r="K536" s="269"/>
      <c r="L536" s="269"/>
      <c r="M536" s="269"/>
      <c r="N536" s="269"/>
      <c r="O536" s="269"/>
      <c r="P536" s="269"/>
      <c r="Q536" s="269"/>
      <c r="R536" s="269"/>
      <c r="S536" s="269"/>
      <c r="T536" s="269"/>
      <c r="U536" s="269"/>
      <c r="V536" s="269"/>
      <c r="W536" s="269"/>
      <c r="X536" s="269"/>
      <c r="Y536" s="269"/>
      <c r="Z536" s="269"/>
    </row>
    <row r="537" spans="1:26" ht="15.75" customHeight="1" x14ac:dyDescent="0.2">
      <c r="A537" s="269"/>
      <c r="B537" s="269"/>
      <c r="C537" s="269"/>
      <c r="D537" s="269"/>
      <c r="E537" s="269"/>
      <c r="F537" s="269"/>
      <c r="G537" s="269"/>
      <c r="H537" s="269"/>
      <c r="I537" s="269"/>
      <c r="J537" s="269"/>
      <c r="K537" s="269"/>
      <c r="L537" s="269"/>
      <c r="M537" s="269"/>
      <c r="N537" s="269"/>
      <c r="O537" s="269"/>
      <c r="P537" s="269"/>
      <c r="Q537" s="269"/>
      <c r="R537" s="269"/>
      <c r="S537" s="269"/>
      <c r="T537" s="269"/>
      <c r="U537" s="269"/>
      <c r="V537" s="269"/>
      <c r="W537" s="269"/>
      <c r="X537" s="269"/>
      <c r="Y537" s="269"/>
      <c r="Z537" s="269"/>
    </row>
    <row r="538" spans="1:26" ht="15.75" customHeight="1" x14ac:dyDescent="0.2">
      <c r="A538" s="269"/>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row>
    <row r="539" spans="1:26" ht="15.75" customHeight="1" x14ac:dyDescent="0.2">
      <c r="A539" s="269"/>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row>
    <row r="540" spans="1:26" ht="15.75" customHeight="1" x14ac:dyDescent="0.2">
      <c r="A540" s="269"/>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row>
    <row r="541" spans="1:26" ht="15.75" customHeight="1" x14ac:dyDescent="0.2">
      <c r="A541" s="269"/>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row>
    <row r="542" spans="1:26" ht="15.75" customHeight="1" x14ac:dyDescent="0.2">
      <c r="A542" s="269"/>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row>
    <row r="543" spans="1:26" ht="15.75" customHeight="1" x14ac:dyDescent="0.2">
      <c r="A543" s="269"/>
      <c r="B543" s="269"/>
      <c r="C543" s="269"/>
      <c r="D543" s="269"/>
      <c r="E543" s="269"/>
      <c r="F543" s="269"/>
      <c r="G543" s="269"/>
      <c r="H543" s="269"/>
      <c r="I543" s="269"/>
      <c r="J543" s="269"/>
      <c r="K543" s="269"/>
      <c r="L543" s="269"/>
      <c r="M543" s="269"/>
      <c r="N543" s="269"/>
      <c r="O543" s="269"/>
      <c r="P543" s="269"/>
      <c r="Q543" s="269"/>
      <c r="R543" s="269"/>
      <c r="S543" s="269"/>
      <c r="T543" s="269"/>
      <c r="U543" s="269"/>
      <c r="V543" s="269"/>
      <c r="W543" s="269"/>
      <c r="X543" s="269"/>
      <c r="Y543" s="269"/>
      <c r="Z543" s="269"/>
    </row>
    <row r="544" spans="1:26" ht="15.75" customHeight="1" x14ac:dyDescent="0.2">
      <c r="A544" s="269"/>
      <c r="B544" s="269"/>
      <c r="C544" s="269"/>
      <c r="D544" s="269"/>
      <c r="E544" s="269"/>
      <c r="F544" s="269"/>
      <c r="G544" s="269"/>
      <c r="H544" s="269"/>
      <c r="I544" s="269"/>
      <c r="J544" s="269"/>
      <c r="K544" s="269"/>
      <c r="L544" s="269"/>
      <c r="M544" s="269"/>
      <c r="N544" s="269"/>
      <c r="O544" s="269"/>
      <c r="P544" s="269"/>
      <c r="Q544" s="269"/>
      <c r="R544" s="269"/>
      <c r="S544" s="269"/>
      <c r="T544" s="269"/>
      <c r="U544" s="269"/>
      <c r="V544" s="269"/>
      <c r="W544" s="269"/>
      <c r="X544" s="269"/>
      <c r="Y544" s="269"/>
      <c r="Z544" s="269"/>
    </row>
    <row r="545" spans="1:26" ht="15.75" customHeight="1" x14ac:dyDescent="0.2">
      <c r="A545" s="269"/>
      <c r="B545" s="269"/>
      <c r="C545" s="269"/>
      <c r="D545" s="269"/>
      <c r="E545" s="269"/>
      <c r="F545" s="269"/>
      <c r="G545" s="269"/>
      <c r="H545" s="269"/>
      <c r="I545" s="269"/>
      <c r="J545" s="269"/>
      <c r="K545" s="269"/>
      <c r="L545" s="269"/>
      <c r="M545" s="269"/>
      <c r="N545" s="269"/>
      <c r="O545" s="269"/>
      <c r="P545" s="269"/>
      <c r="Q545" s="269"/>
      <c r="R545" s="269"/>
      <c r="S545" s="269"/>
      <c r="T545" s="269"/>
      <c r="U545" s="269"/>
      <c r="V545" s="269"/>
      <c r="W545" s="269"/>
      <c r="X545" s="269"/>
      <c r="Y545" s="269"/>
      <c r="Z545" s="269"/>
    </row>
    <row r="546" spans="1:26" ht="15.75" customHeight="1" x14ac:dyDescent="0.2">
      <c r="A546" s="269"/>
      <c r="B546" s="269"/>
      <c r="C546" s="269"/>
      <c r="D546" s="269"/>
      <c r="E546" s="269"/>
      <c r="F546" s="269"/>
      <c r="G546" s="269"/>
      <c r="H546" s="269"/>
      <c r="I546" s="269"/>
      <c r="J546" s="269"/>
      <c r="K546" s="269"/>
      <c r="L546" s="269"/>
      <c r="M546" s="269"/>
      <c r="N546" s="269"/>
      <c r="O546" s="269"/>
      <c r="P546" s="269"/>
      <c r="Q546" s="269"/>
      <c r="R546" s="269"/>
      <c r="S546" s="269"/>
      <c r="T546" s="269"/>
      <c r="U546" s="269"/>
      <c r="V546" s="269"/>
      <c r="W546" s="269"/>
      <c r="X546" s="269"/>
      <c r="Y546" s="269"/>
      <c r="Z546" s="269"/>
    </row>
    <row r="547" spans="1:26" ht="15.75" customHeight="1" x14ac:dyDescent="0.2">
      <c r="A547" s="269"/>
      <c r="B547" s="269"/>
      <c r="C547" s="269"/>
      <c r="D547" s="269"/>
      <c r="E547" s="269"/>
      <c r="F547" s="269"/>
      <c r="G547" s="269"/>
      <c r="H547" s="269"/>
      <c r="I547" s="269"/>
      <c r="J547" s="269"/>
      <c r="K547" s="269"/>
      <c r="L547" s="269"/>
      <c r="M547" s="269"/>
      <c r="N547" s="269"/>
      <c r="O547" s="269"/>
      <c r="P547" s="269"/>
      <c r="Q547" s="269"/>
      <c r="R547" s="269"/>
      <c r="S547" s="269"/>
      <c r="T547" s="269"/>
      <c r="U547" s="269"/>
      <c r="V547" s="269"/>
      <c r="W547" s="269"/>
      <c r="X547" s="269"/>
      <c r="Y547" s="269"/>
      <c r="Z547" s="269"/>
    </row>
    <row r="548" spans="1:26" ht="15.75" customHeight="1" x14ac:dyDescent="0.2">
      <c r="A548" s="269"/>
      <c r="B548" s="269"/>
      <c r="C548" s="269"/>
      <c r="D548" s="269"/>
      <c r="E548" s="269"/>
      <c r="F548" s="269"/>
      <c r="G548" s="269"/>
      <c r="H548" s="269"/>
      <c r="I548" s="269"/>
      <c r="J548" s="269"/>
      <c r="K548" s="269"/>
      <c r="L548" s="269"/>
      <c r="M548" s="269"/>
      <c r="N548" s="269"/>
      <c r="O548" s="269"/>
      <c r="P548" s="269"/>
      <c r="Q548" s="269"/>
      <c r="R548" s="269"/>
      <c r="S548" s="269"/>
      <c r="T548" s="269"/>
      <c r="U548" s="269"/>
      <c r="V548" s="269"/>
      <c r="W548" s="269"/>
      <c r="X548" s="269"/>
      <c r="Y548" s="269"/>
      <c r="Z548" s="269"/>
    </row>
    <row r="549" spans="1:26" ht="15.75" customHeight="1" x14ac:dyDescent="0.2">
      <c r="A549" s="269"/>
      <c r="B549" s="269"/>
      <c r="C549" s="269"/>
      <c r="D549" s="269"/>
      <c r="E549" s="269"/>
      <c r="F549" s="269"/>
      <c r="G549" s="269"/>
      <c r="H549" s="269"/>
      <c r="I549" s="269"/>
      <c r="J549" s="269"/>
      <c r="K549" s="269"/>
      <c r="L549" s="269"/>
      <c r="M549" s="269"/>
      <c r="N549" s="269"/>
      <c r="O549" s="269"/>
      <c r="P549" s="269"/>
      <c r="Q549" s="269"/>
      <c r="R549" s="269"/>
      <c r="S549" s="269"/>
      <c r="T549" s="269"/>
      <c r="U549" s="269"/>
      <c r="V549" s="269"/>
      <c r="W549" s="269"/>
      <c r="X549" s="269"/>
      <c r="Y549" s="269"/>
      <c r="Z549" s="269"/>
    </row>
    <row r="550" spans="1:26" ht="15.75" customHeight="1" x14ac:dyDescent="0.2">
      <c r="A550" s="269"/>
      <c r="B550" s="269"/>
      <c r="C550" s="269"/>
      <c r="D550" s="269"/>
      <c r="E550" s="269"/>
      <c r="F550" s="269"/>
      <c r="G550" s="269"/>
      <c r="H550" s="269"/>
      <c r="I550" s="269"/>
      <c r="J550" s="269"/>
      <c r="K550" s="269"/>
      <c r="L550" s="269"/>
      <c r="M550" s="269"/>
      <c r="N550" s="269"/>
      <c r="O550" s="269"/>
      <c r="P550" s="269"/>
      <c r="Q550" s="269"/>
      <c r="R550" s="269"/>
      <c r="S550" s="269"/>
      <c r="T550" s="269"/>
      <c r="U550" s="269"/>
      <c r="V550" s="269"/>
      <c r="W550" s="269"/>
      <c r="X550" s="269"/>
      <c r="Y550" s="269"/>
      <c r="Z550" s="269"/>
    </row>
    <row r="551" spans="1:26" ht="15.75" customHeight="1" x14ac:dyDescent="0.2">
      <c r="A551" s="269"/>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row>
    <row r="552" spans="1:26" ht="15.75" customHeight="1" x14ac:dyDescent="0.2">
      <c r="A552" s="269"/>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row>
    <row r="553" spans="1:26" ht="15.75" customHeight="1" x14ac:dyDescent="0.2">
      <c r="A553" s="269"/>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row>
    <row r="554" spans="1:26" ht="15.75" customHeight="1" x14ac:dyDescent="0.2">
      <c r="A554" s="269"/>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row>
    <row r="555" spans="1:26" ht="15.75" customHeight="1" x14ac:dyDescent="0.2">
      <c r="A555" s="269"/>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row>
    <row r="556" spans="1:26" ht="15.75" customHeight="1" x14ac:dyDescent="0.2">
      <c r="A556" s="269"/>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row>
    <row r="557" spans="1:26" ht="15.75" customHeight="1" x14ac:dyDescent="0.2">
      <c r="A557" s="269"/>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row>
    <row r="558" spans="1:26" ht="15.75" customHeight="1" x14ac:dyDescent="0.2">
      <c r="A558" s="269"/>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row>
    <row r="559" spans="1:26" ht="15.75" customHeight="1" x14ac:dyDescent="0.2">
      <c r="A559" s="269"/>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row>
    <row r="560" spans="1:26" ht="15.75" customHeight="1" x14ac:dyDescent="0.2">
      <c r="A560" s="269"/>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row>
    <row r="561" spans="1:26" ht="15.75" customHeight="1" x14ac:dyDescent="0.2">
      <c r="A561" s="269"/>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row>
    <row r="562" spans="1:26" ht="15.75" customHeight="1" x14ac:dyDescent="0.2">
      <c r="A562" s="269"/>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row>
    <row r="563" spans="1:26" ht="15.75" customHeight="1" x14ac:dyDescent="0.2">
      <c r="A563" s="269"/>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row>
    <row r="564" spans="1:26" ht="15.75" customHeight="1" x14ac:dyDescent="0.2">
      <c r="A564" s="269"/>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row>
    <row r="565" spans="1:26" ht="15.75" customHeight="1" x14ac:dyDescent="0.2">
      <c r="A565" s="269"/>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row>
    <row r="566" spans="1:26" ht="15.75" customHeight="1" x14ac:dyDescent="0.2">
      <c r="A566" s="269"/>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row>
    <row r="567" spans="1:26" ht="15.75" customHeight="1" x14ac:dyDescent="0.2">
      <c r="A567" s="269"/>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row>
    <row r="568" spans="1:26" ht="15.75" customHeight="1" x14ac:dyDescent="0.2">
      <c r="A568" s="269"/>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row>
    <row r="569" spans="1:26" ht="15.75" customHeight="1" x14ac:dyDescent="0.2">
      <c r="A569" s="269"/>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row>
    <row r="570" spans="1:26" ht="15.75" customHeight="1" x14ac:dyDescent="0.2">
      <c r="A570" s="269"/>
      <c r="B570" s="269"/>
      <c r="C570" s="269"/>
      <c r="D570" s="269"/>
      <c r="E570" s="269"/>
      <c r="F570" s="269"/>
      <c r="G570" s="269"/>
      <c r="H570" s="269"/>
      <c r="I570" s="269"/>
      <c r="J570" s="269"/>
      <c r="K570" s="269"/>
      <c r="L570" s="269"/>
      <c r="M570" s="269"/>
      <c r="N570" s="269"/>
      <c r="O570" s="269"/>
      <c r="P570" s="269"/>
      <c r="Q570" s="269"/>
      <c r="R570" s="269"/>
      <c r="S570" s="269"/>
      <c r="T570" s="269"/>
      <c r="U570" s="269"/>
      <c r="V570" s="269"/>
      <c r="W570" s="269"/>
      <c r="X570" s="269"/>
      <c r="Y570" s="269"/>
      <c r="Z570" s="269"/>
    </row>
    <row r="571" spans="1:26" ht="15.75" customHeight="1" x14ac:dyDescent="0.2">
      <c r="A571" s="269"/>
      <c r="B571" s="269"/>
      <c r="C571" s="269"/>
      <c r="D571" s="269"/>
      <c r="E571" s="269"/>
      <c r="F571" s="269"/>
      <c r="G571" s="269"/>
      <c r="H571" s="269"/>
      <c r="I571" s="269"/>
      <c r="J571" s="269"/>
      <c r="K571" s="269"/>
      <c r="L571" s="269"/>
      <c r="M571" s="269"/>
      <c r="N571" s="269"/>
      <c r="O571" s="269"/>
      <c r="P571" s="269"/>
      <c r="Q571" s="269"/>
      <c r="R571" s="269"/>
      <c r="S571" s="269"/>
      <c r="T571" s="269"/>
      <c r="U571" s="269"/>
      <c r="V571" s="269"/>
      <c r="W571" s="269"/>
      <c r="X571" s="269"/>
      <c r="Y571" s="269"/>
      <c r="Z571" s="269"/>
    </row>
    <row r="572" spans="1:26" ht="15.75" customHeight="1" x14ac:dyDescent="0.2">
      <c r="A572" s="269"/>
      <c r="B572" s="269"/>
      <c r="C572" s="269"/>
      <c r="D572" s="269"/>
      <c r="E572" s="269"/>
      <c r="F572" s="269"/>
      <c r="G572" s="269"/>
      <c r="H572" s="269"/>
      <c r="I572" s="269"/>
      <c r="J572" s="269"/>
      <c r="K572" s="269"/>
      <c r="L572" s="269"/>
      <c r="M572" s="269"/>
      <c r="N572" s="269"/>
      <c r="O572" s="269"/>
      <c r="P572" s="269"/>
      <c r="Q572" s="269"/>
      <c r="R572" s="269"/>
      <c r="S572" s="269"/>
      <c r="T572" s="269"/>
      <c r="U572" s="269"/>
      <c r="V572" s="269"/>
      <c r="W572" s="269"/>
      <c r="X572" s="269"/>
      <c r="Y572" s="269"/>
      <c r="Z572" s="269"/>
    </row>
    <row r="573" spans="1:26" ht="15.75" customHeight="1" x14ac:dyDescent="0.2">
      <c r="A573" s="269"/>
      <c r="B573" s="269"/>
      <c r="C573" s="269"/>
      <c r="D573" s="269"/>
      <c r="E573" s="269"/>
      <c r="F573" s="269"/>
      <c r="G573" s="269"/>
      <c r="H573" s="269"/>
      <c r="I573" s="269"/>
      <c r="J573" s="269"/>
      <c r="K573" s="269"/>
      <c r="L573" s="269"/>
      <c r="M573" s="269"/>
      <c r="N573" s="269"/>
      <c r="O573" s="269"/>
      <c r="P573" s="269"/>
      <c r="Q573" s="269"/>
      <c r="R573" s="269"/>
      <c r="S573" s="269"/>
      <c r="T573" s="269"/>
      <c r="U573" s="269"/>
      <c r="V573" s="269"/>
      <c r="W573" s="269"/>
      <c r="X573" s="269"/>
      <c r="Y573" s="269"/>
      <c r="Z573" s="269"/>
    </row>
    <row r="574" spans="1:26" ht="15.75" customHeight="1" x14ac:dyDescent="0.2">
      <c r="A574" s="269"/>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row>
    <row r="575" spans="1:26" ht="15.75" customHeight="1" x14ac:dyDescent="0.2">
      <c r="A575" s="269"/>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row>
    <row r="576" spans="1:26" ht="15.75" customHeight="1" x14ac:dyDescent="0.2">
      <c r="A576" s="269"/>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row>
    <row r="577" spans="1:26" ht="15.75" customHeight="1" x14ac:dyDescent="0.2">
      <c r="A577" s="269"/>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row>
    <row r="578" spans="1:26" ht="15.75" customHeight="1" x14ac:dyDescent="0.2">
      <c r="A578" s="269"/>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row>
    <row r="579" spans="1:26" ht="15.75" customHeight="1" x14ac:dyDescent="0.2">
      <c r="A579" s="269"/>
      <c r="B579" s="269"/>
      <c r="C579" s="269"/>
      <c r="D579" s="269"/>
      <c r="E579" s="269"/>
      <c r="F579" s="269"/>
      <c r="G579" s="269"/>
      <c r="H579" s="269"/>
      <c r="I579" s="269"/>
      <c r="J579" s="269"/>
      <c r="K579" s="269"/>
      <c r="L579" s="269"/>
      <c r="M579" s="269"/>
      <c r="N579" s="269"/>
      <c r="O579" s="269"/>
      <c r="P579" s="269"/>
      <c r="Q579" s="269"/>
      <c r="R579" s="269"/>
      <c r="S579" s="269"/>
      <c r="T579" s="269"/>
      <c r="U579" s="269"/>
      <c r="V579" s="269"/>
      <c r="W579" s="269"/>
      <c r="X579" s="269"/>
      <c r="Y579" s="269"/>
      <c r="Z579" s="269"/>
    </row>
    <row r="580" spans="1:26" ht="15.75" customHeight="1" x14ac:dyDescent="0.2">
      <c r="A580" s="269"/>
      <c r="B580" s="269"/>
      <c r="C580" s="269"/>
      <c r="D580" s="269"/>
      <c r="E580" s="269"/>
      <c r="F580" s="269"/>
      <c r="G580" s="269"/>
      <c r="H580" s="269"/>
      <c r="I580" s="269"/>
      <c r="J580" s="269"/>
      <c r="K580" s="269"/>
      <c r="L580" s="269"/>
      <c r="M580" s="269"/>
      <c r="N580" s="269"/>
      <c r="O580" s="269"/>
      <c r="P580" s="269"/>
      <c r="Q580" s="269"/>
      <c r="R580" s="269"/>
      <c r="S580" s="269"/>
      <c r="T580" s="269"/>
      <c r="U580" s="269"/>
      <c r="V580" s="269"/>
      <c r="W580" s="269"/>
      <c r="X580" s="269"/>
      <c r="Y580" s="269"/>
      <c r="Z580" s="269"/>
    </row>
    <row r="581" spans="1:26" ht="15.75" customHeight="1" x14ac:dyDescent="0.2">
      <c r="A581" s="269"/>
      <c r="B581" s="269"/>
      <c r="C581" s="269"/>
      <c r="D581" s="269"/>
      <c r="E581" s="269"/>
      <c r="F581" s="269"/>
      <c r="G581" s="269"/>
      <c r="H581" s="269"/>
      <c r="I581" s="269"/>
      <c r="J581" s="269"/>
      <c r="K581" s="269"/>
      <c r="L581" s="269"/>
      <c r="M581" s="269"/>
      <c r="N581" s="269"/>
      <c r="O581" s="269"/>
      <c r="P581" s="269"/>
      <c r="Q581" s="269"/>
      <c r="R581" s="269"/>
      <c r="S581" s="269"/>
      <c r="T581" s="269"/>
      <c r="U581" s="269"/>
      <c r="V581" s="269"/>
      <c r="W581" s="269"/>
      <c r="X581" s="269"/>
      <c r="Y581" s="269"/>
      <c r="Z581" s="269"/>
    </row>
    <row r="582" spans="1:26" ht="15.75" customHeight="1" x14ac:dyDescent="0.2">
      <c r="A582" s="269"/>
      <c r="B582" s="269"/>
      <c r="C582" s="269"/>
      <c r="D582" s="269"/>
      <c r="E582" s="269"/>
      <c r="F582" s="269"/>
      <c r="G582" s="269"/>
      <c r="H582" s="269"/>
      <c r="I582" s="269"/>
      <c r="J582" s="269"/>
      <c r="K582" s="269"/>
      <c r="L582" s="269"/>
      <c r="M582" s="269"/>
      <c r="N582" s="269"/>
      <c r="O582" s="269"/>
      <c r="P582" s="269"/>
      <c r="Q582" s="269"/>
      <c r="R582" s="269"/>
      <c r="S582" s="269"/>
      <c r="T582" s="269"/>
      <c r="U582" s="269"/>
      <c r="V582" s="269"/>
      <c r="W582" s="269"/>
      <c r="X582" s="269"/>
      <c r="Y582" s="269"/>
      <c r="Z582" s="269"/>
    </row>
    <row r="583" spans="1:26" ht="15.75" customHeight="1" x14ac:dyDescent="0.2">
      <c r="A583" s="269"/>
      <c r="B583" s="269"/>
      <c r="C583" s="269"/>
      <c r="D583" s="269"/>
      <c r="E583" s="269"/>
      <c r="F583" s="269"/>
      <c r="G583" s="269"/>
      <c r="H583" s="269"/>
      <c r="I583" s="269"/>
      <c r="J583" s="269"/>
      <c r="K583" s="269"/>
      <c r="L583" s="269"/>
      <c r="M583" s="269"/>
      <c r="N583" s="269"/>
      <c r="O583" s="269"/>
      <c r="P583" s="269"/>
      <c r="Q583" s="269"/>
      <c r="R583" s="269"/>
      <c r="S583" s="269"/>
      <c r="T583" s="269"/>
      <c r="U583" s="269"/>
      <c r="V583" s="269"/>
      <c r="W583" s="269"/>
      <c r="X583" s="269"/>
      <c r="Y583" s="269"/>
      <c r="Z583" s="269"/>
    </row>
    <row r="584" spans="1:26" ht="15.75" customHeight="1" x14ac:dyDescent="0.2">
      <c r="A584" s="269"/>
      <c r="B584" s="269"/>
      <c r="C584" s="269"/>
      <c r="D584" s="269"/>
      <c r="E584" s="269"/>
      <c r="F584" s="269"/>
      <c r="G584" s="269"/>
      <c r="H584" s="269"/>
      <c r="I584" s="269"/>
      <c r="J584" s="269"/>
      <c r="K584" s="269"/>
      <c r="L584" s="269"/>
      <c r="M584" s="269"/>
      <c r="N584" s="269"/>
      <c r="O584" s="269"/>
      <c r="P584" s="269"/>
      <c r="Q584" s="269"/>
      <c r="R584" s="269"/>
      <c r="S584" s="269"/>
      <c r="T584" s="269"/>
      <c r="U584" s="269"/>
      <c r="V584" s="269"/>
      <c r="W584" s="269"/>
      <c r="X584" s="269"/>
      <c r="Y584" s="269"/>
      <c r="Z584" s="269"/>
    </row>
    <row r="585" spans="1:26" ht="15.75" customHeight="1" x14ac:dyDescent="0.2">
      <c r="A585" s="269"/>
      <c r="B585" s="269"/>
      <c r="C585" s="269"/>
      <c r="D585" s="269"/>
      <c r="E585" s="269"/>
      <c r="F585" s="269"/>
      <c r="G585" s="269"/>
      <c r="H585" s="269"/>
      <c r="I585" s="269"/>
      <c r="J585" s="269"/>
      <c r="K585" s="269"/>
      <c r="L585" s="269"/>
      <c r="M585" s="269"/>
      <c r="N585" s="269"/>
      <c r="O585" s="269"/>
      <c r="P585" s="269"/>
      <c r="Q585" s="269"/>
      <c r="R585" s="269"/>
      <c r="S585" s="269"/>
      <c r="T585" s="269"/>
      <c r="U585" s="269"/>
      <c r="V585" s="269"/>
      <c r="W585" s="269"/>
      <c r="X585" s="269"/>
      <c r="Y585" s="269"/>
      <c r="Z585" s="269"/>
    </row>
    <row r="586" spans="1:26" ht="15.75" customHeight="1" x14ac:dyDescent="0.2">
      <c r="A586" s="269"/>
      <c r="B586" s="269"/>
      <c r="C586" s="269"/>
      <c r="D586" s="269"/>
      <c r="E586" s="269"/>
      <c r="F586" s="269"/>
      <c r="G586" s="269"/>
      <c r="H586" s="269"/>
      <c r="I586" s="269"/>
      <c r="J586" s="269"/>
      <c r="K586" s="269"/>
      <c r="L586" s="269"/>
      <c r="M586" s="269"/>
      <c r="N586" s="269"/>
      <c r="O586" s="269"/>
      <c r="P586" s="269"/>
      <c r="Q586" s="269"/>
      <c r="R586" s="269"/>
      <c r="S586" s="269"/>
      <c r="T586" s="269"/>
      <c r="U586" s="269"/>
      <c r="V586" s="269"/>
      <c r="W586" s="269"/>
      <c r="X586" s="269"/>
      <c r="Y586" s="269"/>
      <c r="Z586" s="269"/>
    </row>
    <row r="587" spans="1:26" ht="15.75" customHeight="1" x14ac:dyDescent="0.2">
      <c r="A587" s="269"/>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row>
    <row r="588" spans="1:26" ht="15.75" customHeight="1" x14ac:dyDescent="0.2">
      <c r="A588" s="269"/>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row>
    <row r="589" spans="1:26" ht="15.75" customHeight="1" x14ac:dyDescent="0.2">
      <c r="A589" s="269"/>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row>
    <row r="590" spans="1:26" ht="15.75" customHeight="1" x14ac:dyDescent="0.2">
      <c r="A590" s="269"/>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row>
    <row r="591" spans="1:26" ht="15.75" customHeight="1" x14ac:dyDescent="0.2">
      <c r="A591" s="269"/>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row>
    <row r="592" spans="1:26" ht="15.75" customHeight="1" x14ac:dyDescent="0.2">
      <c r="A592" s="269"/>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row>
    <row r="593" spans="1:26" ht="15.75" customHeight="1" x14ac:dyDescent="0.2">
      <c r="A593" s="269"/>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row>
    <row r="594" spans="1:26" ht="15.75" customHeight="1" x14ac:dyDescent="0.2">
      <c r="A594" s="269"/>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row>
    <row r="595" spans="1:26" ht="15.75" customHeight="1" x14ac:dyDescent="0.2">
      <c r="A595" s="269"/>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row>
    <row r="596" spans="1:26" ht="15.75" customHeight="1" x14ac:dyDescent="0.2">
      <c r="A596" s="269"/>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row>
    <row r="597" spans="1:26" ht="15.75" customHeight="1" x14ac:dyDescent="0.2">
      <c r="A597" s="269"/>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row>
    <row r="598" spans="1:26" ht="15.75" customHeight="1" x14ac:dyDescent="0.2">
      <c r="A598" s="269"/>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row>
    <row r="599" spans="1:26" ht="15.75" customHeight="1" x14ac:dyDescent="0.2">
      <c r="A599" s="269"/>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row>
    <row r="600" spans="1:26" ht="15.75" customHeight="1" x14ac:dyDescent="0.2">
      <c r="A600" s="269"/>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row>
    <row r="601" spans="1:26" ht="15.75" customHeight="1" x14ac:dyDescent="0.2">
      <c r="A601" s="269"/>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row>
    <row r="602" spans="1:26" ht="15.75" customHeight="1" x14ac:dyDescent="0.2">
      <c r="A602" s="269"/>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row>
    <row r="603" spans="1:26" ht="15.75" customHeight="1" x14ac:dyDescent="0.2">
      <c r="A603" s="269"/>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row>
    <row r="604" spans="1:26" ht="15.75" customHeight="1" x14ac:dyDescent="0.2">
      <c r="A604" s="269"/>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row>
    <row r="605" spans="1:26" ht="15.75" customHeight="1" x14ac:dyDescent="0.2">
      <c r="A605" s="269"/>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row>
    <row r="606" spans="1:26" ht="15.75" customHeight="1" x14ac:dyDescent="0.2">
      <c r="A606" s="269"/>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row>
    <row r="607" spans="1:26" ht="15.75" customHeight="1" x14ac:dyDescent="0.2">
      <c r="A607" s="269"/>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row>
    <row r="608" spans="1:26" ht="15.75" customHeight="1" x14ac:dyDescent="0.2">
      <c r="A608" s="269"/>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row>
    <row r="609" spans="1:26" ht="15.75" customHeight="1" x14ac:dyDescent="0.2">
      <c r="A609" s="269"/>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row>
    <row r="610" spans="1:26" ht="15.75" customHeight="1" x14ac:dyDescent="0.2">
      <c r="A610" s="269"/>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row>
    <row r="611" spans="1:26" ht="15.75" customHeight="1" x14ac:dyDescent="0.2">
      <c r="A611" s="269"/>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row>
    <row r="612" spans="1:26" ht="15.75" customHeight="1" x14ac:dyDescent="0.2">
      <c r="A612" s="269"/>
      <c r="B612" s="269"/>
      <c r="C612" s="269"/>
      <c r="D612" s="269"/>
      <c r="E612" s="269"/>
      <c r="F612" s="269"/>
      <c r="G612" s="269"/>
      <c r="H612" s="269"/>
      <c r="I612" s="269"/>
      <c r="J612" s="269"/>
      <c r="K612" s="269"/>
      <c r="L612" s="269"/>
      <c r="M612" s="269"/>
      <c r="N612" s="269"/>
      <c r="O612" s="269"/>
      <c r="P612" s="269"/>
      <c r="Q612" s="269"/>
      <c r="R612" s="269"/>
      <c r="S612" s="269"/>
      <c r="T612" s="269"/>
      <c r="U612" s="269"/>
      <c r="V612" s="269"/>
      <c r="W612" s="269"/>
      <c r="X612" s="269"/>
      <c r="Y612" s="269"/>
      <c r="Z612" s="269"/>
    </row>
    <row r="613" spans="1:26" ht="15.75" customHeight="1" x14ac:dyDescent="0.2">
      <c r="A613" s="269"/>
      <c r="B613" s="269"/>
      <c r="C613" s="269"/>
      <c r="D613" s="269"/>
      <c r="E613" s="269"/>
      <c r="F613" s="269"/>
      <c r="G613" s="269"/>
      <c r="H613" s="269"/>
      <c r="I613" s="269"/>
      <c r="J613" s="269"/>
      <c r="K613" s="269"/>
      <c r="L613" s="269"/>
      <c r="M613" s="269"/>
      <c r="N613" s="269"/>
      <c r="O613" s="269"/>
      <c r="P613" s="269"/>
      <c r="Q613" s="269"/>
      <c r="R613" s="269"/>
      <c r="S613" s="269"/>
      <c r="T613" s="269"/>
      <c r="U613" s="269"/>
      <c r="V613" s="269"/>
      <c r="W613" s="269"/>
      <c r="X613" s="269"/>
      <c r="Y613" s="269"/>
      <c r="Z613" s="269"/>
    </row>
    <row r="614" spans="1:26" ht="15.75" customHeight="1" x14ac:dyDescent="0.2">
      <c r="A614" s="269"/>
      <c r="B614" s="269"/>
      <c r="C614" s="269"/>
      <c r="D614" s="269"/>
      <c r="E614" s="269"/>
      <c r="F614" s="269"/>
      <c r="G614" s="269"/>
      <c r="H614" s="269"/>
      <c r="I614" s="269"/>
      <c r="J614" s="269"/>
      <c r="K614" s="269"/>
      <c r="L614" s="269"/>
      <c r="M614" s="269"/>
      <c r="N614" s="269"/>
      <c r="O614" s="269"/>
      <c r="P614" s="269"/>
      <c r="Q614" s="269"/>
      <c r="R614" s="269"/>
      <c r="S614" s="269"/>
      <c r="T614" s="269"/>
      <c r="U614" s="269"/>
      <c r="V614" s="269"/>
      <c r="W614" s="269"/>
      <c r="X614" s="269"/>
      <c r="Y614" s="269"/>
      <c r="Z614" s="269"/>
    </row>
    <row r="615" spans="1:26" ht="15.75" customHeight="1" x14ac:dyDescent="0.2">
      <c r="A615" s="269"/>
      <c r="B615" s="269"/>
      <c r="C615" s="269"/>
      <c r="D615" s="269"/>
      <c r="E615" s="269"/>
      <c r="F615" s="269"/>
      <c r="G615" s="269"/>
      <c r="H615" s="269"/>
      <c r="I615" s="269"/>
      <c r="J615" s="269"/>
      <c r="K615" s="269"/>
      <c r="L615" s="269"/>
      <c r="M615" s="269"/>
      <c r="N615" s="269"/>
      <c r="O615" s="269"/>
      <c r="P615" s="269"/>
      <c r="Q615" s="269"/>
      <c r="R615" s="269"/>
      <c r="S615" s="269"/>
      <c r="T615" s="269"/>
      <c r="U615" s="269"/>
      <c r="V615" s="269"/>
      <c r="W615" s="269"/>
      <c r="X615" s="269"/>
      <c r="Y615" s="269"/>
      <c r="Z615" s="269"/>
    </row>
    <row r="616" spans="1:26" ht="15.75" customHeight="1" x14ac:dyDescent="0.2">
      <c r="A616" s="269"/>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row>
    <row r="617" spans="1:26" ht="15.75" customHeight="1" x14ac:dyDescent="0.2">
      <c r="A617" s="269"/>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row>
    <row r="618" spans="1:26" ht="15.75" customHeight="1" x14ac:dyDescent="0.2">
      <c r="A618" s="269"/>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row>
    <row r="619" spans="1:26" ht="15.75" customHeight="1" x14ac:dyDescent="0.2">
      <c r="A619" s="269"/>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row>
    <row r="620" spans="1:26" ht="15.75" customHeight="1" x14ac:dyDescent="0.2">
      <c r="A620" s="269"/>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row>
    <row r="621" spans="1:26" ht="15.75" customHeight="1" x14ac:dyDescent="0.2">
      <c r="A621" s="269"/>
      <c r="B621" s="269"/>
      <c r="C621" s="269"/>
      <c r="D621" s="269"/>
      <c r="E621" s="269"/>
      <c r="F621" s="269"/>
      <c r="G621" s="269"/>
      <c r="H621" s="269"/>
      <c r="I621" s="269"/>
      <c r="J621" s="269"/>
      <c r="K621" s="269"/>
      <c r="L621" s="269"/>
      <c r="M621" s="269"/>
      <c r="N621" s="269"/>
      <c r="O621" s="269"/>
      <c r="P621" s="269"/>
      <c r="Q621" s="269"/>
      <c r="R621" s="269"/>
      <c r="S621" s="269"/>
      <c r="T621" s="269"/>
      <c r="U621" s="269"/>
      <c r="V621" s="269"/>
      <c r="W621" s="269"/>
      <c r="X621" s="269"/>
      <c r="Y621" s="269"/>
      <c r="Z621" s="269"/>
    </row>
    <row r="622" spans="1:26" ht="15.75" customHeight="1" x14ac:dyDescent="0.2">
      <c r="A622" s="269"/>
      <c r="B622" s="269"/>
      <c r="C622" s="269"/>
      <c r="D622" s="269"/>
      <c r="E622" s="269"/>
      <c r="F622" s="269"/>
      <c r="G622" s="269"/>
      <c r="H622" s="269"/>
      <c r="I622" s="269"/>
      <c r="J622" s="269"/>
      <c r="K622" s="269"/>
      <c r="L622" s="269"/>
      <c r="M622" s="269"/>
      <c r="N622" s="269"/>
      <c r="O622" s="269"/>
      <c r="P622" s="269"/>
      <c r="Q622" s="269"/>
      <c r="R622" s="269"/>
      <c r="S622" s="269"/>
      <c r="T622" s="269"/>
      <c r="U622" s="269"/>
      <c r="V622" s="269"/>
      <c r="W622" s="269"/>
      <c r="X622" s="269"/>
      <c r="Y622" s="269"/>
      <c r="Z622" s="269"/>
    </row>
    <row r="623" spans="1:26" ht="15.75" customHeight="1" x14ac:dyDescent="0.2">
      <c r="A623" s="269"/>
      <c r="B623" s="269"/>
      <c r="C623" s="269"/>
      <c r="D623" s="269"/>
      <c r="E623" s="269"/>
      <c r="F623" s="269"/>
      <c r="G623" s="269"/>
      <c r="H623" s="269"/>
      <c r="I623" s="269"/>
      <c r="J623" s="269"/>
      <c r="K623" s="269"/>
      <c r="L623" s="269"/>
      <c r="M623" s="269"/>
      <c r="N623" s="269"/>
      <c r="O623" s="269"/>
      <c r="P623" s="269"/>
      <c r="Q623" s="269"/>
      <c r="R623" s="269"/>
      <c r="S623" s="269"/>
      <c r="T623" s="269"/>
      <c r="U623" s="269"/>
      <c r="V623" s="269"/>
      <c r="W623" s="269"/>
      <c r="X623" s="269"/>
      <c r="Y623" s="269"/>
      <c r="Z623" s="269"/>
    </row>
    <row r="624" spans="1:26" ht="15.75" customHeight="1" x14ac:dyDescent="0.2">
      <c r="A624" s="269"/>
      <c r="B624" s="269"/>
      <c r="C624" s="269"/>
      <c r="D624" s="269"/>
      <c r="E624" s="269"/>
      <c r="F624" s="269"/>
      <c r="G624" s="269"/>
      <c r="H624" s="269"/>
      <c r="I624" s="269"/>
      <c r="J624" s="269"/>
      <c r="K624" s="269"/>
      <c r="L624" s="269"/>
      <c r="M624" s="269"/>
      <c r="N624" s="269"/>
      <c r="O624" s="269"/>
      <c r="P624" s="269"/>
      <c r="Q624" s="269"/>
      <c r="R624" s="269"/>
      <c r="S624" s="269"/>
      <c r="T624" s="269"/>
      <c r="U624" s="269"/>
      <c r="V624" s="269"/>
      <c r="W624" s="269"/>
      <c r="X624" s="269"/>
      <c r="Y624" s="269"/>
      <c r="Z624" s="269"/>
    </row>
    <row r="625" spans="1:26" ht="15.75" customHeight="1" x14ac:dyDescent="0.2">
      <c r="A625" s="269"/>
      <c r="B625" s="269"/>
      <c r="C625" s="269"/>
      <c r="D625" s="269"/>
      <c r="E625" s="269"/>
      <c r="F625" s="269"/>
      <c r="G625" s="269"/>
      <c r="H625" s="269"/>
      <c r="I625" s="269"/>
      <c r="J625" s="269"/>
      <c r="K625" s="269"/>
      <c r="L625" s="269"/>
      <c r="M625" s="269"/>
      <c r="N625" s="269"/>
      <c r="O625" s="269"/>
      <c r="P625" s="269"/>
      <c r="Q625" s="269"/>
      <c r="R625" s="269"/>
      <c r="S625" s="269"/>
      <c r="T625" s="269"/>
      <c r="U625" s="269"/>
      <c r="V625" s="269"/>
      <c r="W625" s="269"/>
      <c r="X625" s="269"/>
      <c r="Y625" s="269"/>
      <c r="Z625" s="269"/>
    </row>
    <row r="626" spans="1:26" ht="15.75" customHeight="1" x14ac:dyDescent="0.2">
      <c r="A626" s="269"/>
      <c r="B626" s="269"/>
      <c r="C626" s="269"/>
      <c r="D626" s="269"/>
      <c r="E626" s="269"/>
      <c r="F626" s="269"/>
      <c r="G626" s="269"/>
      <c r="H626" s="269"/>
      <c r="I626" s="269"/>
      <c r="J626" s="269"/>
      <c r="K626" s="269"/>
      <c r="L626" s="269"/>
      <c r="M626" s="269"/>
      <c r="N626" s="269"/>
      <c r="O626" s="269"/>
      <c r="P626" s="269"/>
      <c r="Q626" s="269"/>
      <c r="R626" s="269"/>
      <c r="S626" s="269"/>
      <c r="T626" s="269"/>
      <c r="U626" s="269"/>
      <c r="V626" s="269"/>
      <c r="W626" s="269"/>
      <c r="X626" s="269"/>
      <c r="Y626" s="269"/>
      <c r="Z626" s="269"/>
    </row>
    <row r="627" spans="1:26" ht="15.75" customHeight="1" x14ac:dyDescent="0.2">
      <c r="A627" s="269"/>
      <c r="B627" s="269"/>
      <c r="C627" s="269"/>
      <c r="D627" s="269"/>
      <c r="E627" s="269"/>
      <c r="F627" s="269"/>
      <c r="G627" s="269"/>
      <c r="H627" s="269"/>
      <c r="I627" s="269"/>
      <c r="J627" s="269"/>
      <c r="K627" s="269"/>
      <c r="L627" s="269"/>
      <c r="M627" s="269"/>
      <c r="N627" s="269"/>
      <c r="O627" s="269"/>
      <c r="P627" s="269"/>
      <c r="Q627" s="269"/>
      <c r="R627" s="269"/>
      <c r="S627" s="269"/>
      <c r="T627" s="269"/>
      <c r="U627" s="269"/>
      <c r="V627" s="269"/>
      <c r="W627" s="269"/>
      <c r="X627" s="269"/>
      <c r="Y627" s="269"/>
      <c r="Z627" s="269"/>
    </row>
    <row r="628" spans="1:26" ht="15.75" customHeight="1" x14ac:dyDescent="0.2">
      <c r="A628" s="269"/>
      <c r="B628" s="269"/>
      <c r="C628" s="269"/>
      <c r="D628" s="269"/>
      <c r="E628" s="269"/>
      <c r="F628" s="269"/>
      <c r="G628" s="269"/>
      <c r="H628" s="269"/>
      <c r="I628" s="269"/>
      <c r="J628" s="269"/>
      <c r="K628" s="269"/>
      <c r="L628" s="269"/>
      <c r="M628" s="269"/>
      <c r="N628" s="269"/>
      <c r="O628" s="269"/>
      <c r="P628" s="269"/>
      <c r="Q628" s="269"/>
      <c r="R628" s="269"/>
      <c r="S628" s="269"/>
      <c r="T628" s="269"/>
      <c r="U628" s="269"/>
      <c r="V628" s="269"/>
      <c r="W628" s="269"/>
      <c r="X628" s="269"/>
      <c r="Y628" s="269"/>
      <c r="Z628" s="269"/>
    </row>
    <row r="629" spans="1:26" ht="15.75" customHeight="1" x14ac:dyDescent="0.2">
      <c r="A629" s="269"/>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row>
    <row r="630" spans="1:26" ht="15.75" customHeight="1" x14ac:dyDescent="0.2">
      <c r="A630" s="269"/>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row>
    <row r="631" spans="1:26" ht="15.75" customHeight="1" x14ac:dyDescent="0.2">
      <c r="A631" s="269"/>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row>
    <row r="632" spans="1:26" ht="15.75" customHeight="1" x14ac:dyDescent="0.2">
      <c r="A632" s="269"/>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row>
    <row r="633" spans="1:26" ht="15.75" customHeight="1" x14ac:dyDescent="0.2">
      <c r="A633" s="269"/>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row>
    <row r="634" spans="1:26" ht="15.75" customHeight="1" x14ac:dyDescent="0.2">
      <c r="A634" s="269"/>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row>
    <row r="635" spans="1:26" ht="15.75" customHeight="1" x14ac:dyDescent="0.2">
      <c r="A635" s="269"/>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row>
    <row r="636" spans="1:26" ht="15.75" customHeight="1" x14ac:dyDescent="0.2">
      <c r="A636" s="269"/>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row>
    <row r="637" spans="1:26" ht="15.75" customHeight="1" x14ac:dyDescent="0.2">
      <c r="A637" s="269"/>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row>
    <row r="638" spans="1:26" ht="15.75" customHeight="1" x14ac:dyDescent="0.2">
      <c r="A638" s="269"/>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row>
    <row r="639" spans="1:26" ht="15.75" customHeight="1" x14ac:dyDescent="0.2">
      <c r="A639" s="269"/>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row>
    <row r="640" spans="1:26" ht="15.75" customHeight="1" x14ac:dyDescent="0.2">
      <c r="A640" s="269"/>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row>
    <row r="641" spans="1:26" ht="15.75" customHeight="1" x14ac:dyDescent="0.2">
      <c r="A641" s="269"/>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row>
    <row r="642" spans="1:26" ht="15.75" customHeight="1" x14ac:dyDescent="0.2">
      <c r="A642" s="269"/>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row>
    <row r="643" spans="1:26" ht="15.75" customHeight="1" x14ac:dyDescent="0.2">
      <c r="A643" s="269"/>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row>
    <row r="644" spans="1:26" ht="15.75" customHeight="1" x14ac:dyDescent="0.2">
      <c r="A644" s="269"/>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row>
    <row r="645" spans="1:26" ht="15.75" customHeight="1" x14ac:dyDescent="0.2">
      <c r="A645" s="269"/>
      <c r="B645" s="269"/>
      <c r="C645" s="269"/>
      <c r="D645" s="269"/>
      <c r="E645" s="269"/>
      <c r="F645" s="269"/>
      <c r="G645" s="269"/>
      <c r="H645" s="269"/>
      <c r="I645" s="269"/>
      <c r="J645" s="269"/>
      <c r="K645" s="269"/>
      <c r="L645" s="269"/>
      <c r="M645" s="269"/>
      <c r="N645" s="269"/>
      <c r="O645" s="269"/>
      <c r="P645" s="269"/>
      <c r="Q645" s="269"/>
      <c r="R645" s="269"/>
      <c r="S645" s="269"/>
      <c r="T645" s="269"/>
      <c r="U645" s="269"/>
      <c r="V645" s="269"/>
      <c r="W645" s="269"/>
      <c r="X645" s="269"/>
      <c r="Y645" s="269"/>
      <c r="Z645" s="269"/>
    </row>
    <row r="646" spans="1:26" ht="15.75" customHeight="1" x14ac:dyDescent="0.2">
      <c r="A646" s="269"/>
      <c r="B646" s="269"/>
      <c r="C646" s="269"/>
      <c r="D646" s="269"/>
      <c r="E646" s="269"/>
      <c r="F646" s="269"/>
      <c r="G646" s="269"/>
      <c r="H646" s="269"/>
      <c r="I646" s="269"/>
      <c r="J646" s="269"/>
      <c r="K646" s="269"/>
      <c r="L646" s="269"/>
      <c r="M646" s="269"/>
      <c r="N646" s="269"/>
      <c r="O646" s="269"/>
      <c r="P646" s="269"/>
      <c r="Q646" s="269"/>
      <c r="R646" s="269"/>
      <c r="S646" s="269"/>
      <c r="T646" s="269"/>
      <c r="U646" s="269"/>
      <c r="V646" s="269"/>
      <c r="W646" s="269"/>
      <c r="X646" s="269"/>
      <c r="Y646" s="269"/>
      <c r="Z646" s="269"/>
    </row>
    <row r="647" spans="1:26" ht="15.75" customHeight="1" x14ac:dyDescent="0.2">
      <c r="A647" s="269"/>
      <c r="B647" s="269"/>
      <c r="C647" s="269"/>
      <c r="D647" s="269"/>
      <c r="E647" s="269"/>
      <c r="F647" s="269"/>
      <c r="G647" s="269"/>
      <c r="H647" s="269"/>
      <c r="I647" s="269"/>
      <c r="J647" s="269"/>
      <c r="K647" s="269"/>
      <c r="L647" s="269"/>
      <c r="M647" s="269"/>
      <c r="N647" s="269"/>
      <c r="O647" s="269"/>
      <c r="P647" s="269"/>
      <c r="Q647" s="269"/>
      <c r="R647" s="269"/>
      <c r="S647" s="269"/>
      <c r="T647" s="269"/>
      <c r="U647" s="269"/>
      <c r="V647" s="269"/>
      <c r="W647" s="269"/>
      <c r="X647" s="269"/>
      <c r="Y647" s="269"/>
      <c r="Z647" s="269"/>
    </row>
    <row r="648" spans="1:26" ht="15.75" customHeight="1" x14ac:dyDescent="0.2">
      <c r="A648" s="269"/>
      <c r="B648" s="269"/>
      <c r="C648" s="269"/>
      <c r="D648" s="269"/>
      <c r="E648" s="269"/>
      <c r="F648" s="269"/>
      <c r="G648" s="269"/>
      <c r="H648" s="269"/>
      <c r="I648" s="269"/>
      <c r="J648" s="269"/>
      <c r="K648" s="269"/>
      <c r="L648" s="269"/>
      <c r="M648" s="269"/>
      <c r="N648" s="269"/>
      <c r="O648" s="269"/>
      <c r="P648" s="269"/>
      <c r="Q648" s="269"/>
      <c r="R648" s="269"/>
      <c r="S648" s="269"/>
      <c r="T648" s="269"/>
      <c r="U648" s="269"/>
      <c r="V648" s="269"/>
      <c r="W648" s="269"/>
      <c r="X648" s="269"/>
      <c r="Y648" s="269"/>
      <c r="Z648" s="269"/>
    </row>
    <row r="649" spans="1:26" ht="15.75" customHeight="1" x14ac:dyDescent="0.2">
      <c r="A649" s="269"/>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row>
    <row r="650" spans="1:26" ht="15.75" customHeight="1" x14ac:dyDescent="0.2">
      <c r="A650" s="269"/>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row>
    <row r="651" spans="1:26" ht="15.75" customHeight="1" x14ac:dyDescent="0.2">
      <c r="A651" s="269"/>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row>
    <row r="652" spans="1:26" ht="15.75" customHeight="1" x14ac:dyDescent="0.2">
      <c r="A652" s="269"/>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row>
    <row r="653" spans="1:26" ht="15.75" customHeight="1" x14ac:dyDescent="0.2">
      <c r="A653" s="269"/>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row>
    <row r="654" spans="1:26" ht="15.75" customHeight="1" x14ac:dyDescent="0.2">
      <c r="A654" s="269"/>
      <c r="B654" s="269"/>
      <c r="C654" s="269"/>
      <c r="D654" s="269"/>
      <c r="E654" s="269"/>
      <c r="F654" s="269"/>
      <c r="G654" s="269"/>
      <c r="H654" s="269"/>
      <c r="I654" s="269"/>
      <c r="J654" s="269"/>
      <c r="K654" s="269"/>
      <c r="L654" s="269"/>
      <c r="M654" s="269"/>
      <c r="N654" s="269"/>
      <c r="O654" s="269"/>
      <c r="P654" s="269"/>
      <c r="Q654" s="269"/>
      <c r="R654" s="269"/>
      <c r="S654" s="269"/>
      <c r="T654" s="269"/>
      <c r="U654" s="269"/>
      <c r="V654" s="269"/>
      <c r="W654" s="269"/>
      <c r="X654" s="269"/>
      <c r="Y654" s="269"/>
      <c r="Z654" s="269"/>
    </row>
    <row r="655" spans="1:26" ht="15.75" customHeight="1" x14ac:dyDescent="0.2">
      <c r="A655" s="269"/>
      <c r="B655" s="269"/>
      <c r="C655" s="269"/>
      <c r="D655" s="269"/>
      <c r="E655" s="269"/>
      <c r="F655" s="269"/>
      <c r="G655" s="269"/>
      <c r="H655" s="269"/>
      <c r="I655" s="269"/>
      <c r="J655" s="269"/>
      <c r="K655" s="269"/>
      <c r="L655" s="269"/>
      <c r="M655" s="269"/>
      <c r="N655" s="269"/>
      <c r="O655" s="269"/>
      <c r="P655" s="269"/>
      <c r="Q655" s="269"/>
      <c r="R655" s="269"/>
      <c r="S655" s="269"/>
      <c r="T655" s="269"/>
      <c r="U655" s="269"/>
      <c r="V655" s="269"/>
      <c r="W655" s="269"/>
      <c r="X655" s="269"/>
      <c r="Y655" s="269"/>
      <c r="Z655" s="269"/>
    </row>
    <row r="656" spans="1:26" ht="15.75" customHeight="1" x14ac:dyDescent="0.2">
      <c r="A656" s="269"/>
      <c r="B656" s="269"/>
      <c r="C656" s="269"/>
      <c r="D656" s="269"/>
      <c r="E656" s="269"/>
      <c r="F656" s="269"/>
      <c r="G656" s="269"/>
      <c r="H656" s="269"/>
      <c r="I656" s="269"/>
      <c r="J656" s="269"/>
      <c r="K656" s="269"/>
      <c r="L656" s="269"/>
      <c r="M656" s="269"/>
      <c r="N656" s="269"/>
      <c r="O656" s="269"/>
      <c r="P656" s="269"/>
      <c r="Q656" s="269"/>
      <c r="R656" s="269"/>
      <c r="S656" s="269"/>
      <c r="T656" s="269"/>
      <c r="U656" s="269"/>
      <c r="V656" s="269"/>
      <c r="W656" s="269"/>
      <c r="X656" s="269"/>
      <c r="Y656" s="269"/>
      <c r="Z656" s="269"/>
    </row>
    <row r="657" spans="1:26" ht="15.75" customHeight="1" x14ac:dyDescent="0.2">
      <c r="A657" s="269"/>
      <c r="B657" s="269"/>
      <c r="C657" s="269"/>
      <c r="D657" s="269"/>
      <c r="E657" s="269"/>
      <c r="F657" s="269"/>
      <c r="G657" s="269"/>
      <c r="H657" s="269"/>
      <c r="I657" s="269"/>
      <c r="J657" s="269"/>
      <c r="K657" s="269"/>
      <c r="L657" s="269"/>
      <c r="M657" s="269"/>
      <c r="N657" s="269"/>
      <c r="O657" s="269"/>
      <c r="P657" s="269"/>
      <c r="Q657" s="269"/>
      <c r="R657" s="269"/>
      <c r="S657" s="269"/>
      <c r="T657" s="269"/>
      <c r="U657" s="269"/>
      <c r="V657" s="269"/>
      <c r="W657" s="269"/>
      <c r="X657" s="269"/>
      <c r="Y657" s="269"/>
      <c r="Z657" s="269"/>
    </row>
    <row r="658" spans="1:26" ht="15.75" customHeight="1" x14ac:dyDescent="0.2">
      <c r="A658" s="269"/>
      <c r="B658" s="269"/>
      <c r="C658" s="269"/>
      <c r="D658" s="269"/>
      <c r="E658" s="269"/>
      <c r="F658" s="269"/>
      <c r="G658" s="269"/>
      <c r="H658" s="269"/>
      <c r="I658" s="269"/>
      <c r="J658" s="269"/>
      <c r="K658" s="269"/>
      <c r="L658" s="269"/>
      <c r="M658" s="269"/>
      <c r="N658" s="269"/>
      <c r="O658" s="269"/>
      <c r="P658" s="269"/>
      <c r="Q658" s="269"/>
      <c r="R658" s="269"/>
      <c r="S658" s="269"/>
      <c r="T658" s="269"/>
      <c r="U658" s="269"/>
      <c r="V658" s="269"/>
      <c r="W658" s="269"/>
      <c r="X658" s="269"/>
      <c r="Y658" s="269"/>
      <c r="Z658" s="269"/>
    </row>
    <row r="659" spans="1:26" ht="15.75" customHeight="1" x14ac:dyDescent="0.2">
      <c r="A659" s="269"/>
      <c r="B659" s="269"/>
      <c r="C659" s="269"/>
      <c r="D659" s="269"/>
      <c r="E659" s="269"/>
      <c r="F659" s="269"/>
      <c r="G659" s="269"/>
      <c r="H659" s="269"/>
      <c r="I659" s="269"/>
      <c r="J659" s="269"/>
      <c r="K659" s="269"/>
      <c r="L659" s="269"/>
      <c r="M659" s="269"/>
      <c r="N659" s="269"/>
      <c r="O659" s="269"/>
      <c r="P659" s="269"/>
      <c r="Q659" s="269"/>
      <c r="R659" s="269"/>
      <c r="S659" s="269"/>
      <c r="T659" s="269"/>
      <c r="U659" s="269"/>
      <c r="V659" s="269"/>
      <c r="W659" s="269"/>
      <c r="X659" s="269"/>
      <c r="Y659" s="269"/>
      <c r="Z659" s="269"/>
    </row>
    <row r="660" spans="1:26" ht="15.75" customHeight="1" x14ac:dyDescent="0.2">
      <c r="A660" s="269"/>
      <c r="B660" s="269"/>
      <c r="C660" s="269"/>
      <c r="D660" s="269"/>
      <c r="E660" s="269"/>
      <c r="F660" s="269"/>
      <c r="G660" s="269"/>
      <c r="H660" s="269"/>
      <c r="I660" s="269"/>
      <c r="J660" s="269"/>
      <c r="K660" s="269"/>
      <c r="L660" s="269"/>
      <c r="M660" s="269"/>
      <c r="N660" s="269"/>
      <c r="O660" s="269"/>
      <c r="P660" s="269"/>
      <c r="Q660" s="269"/>
      <c r="R660" s="269"/>
      <c r="S660" s="269"/>
      <c r="T660" s="269"/>
      <c r="U660" s="269"/>
      <c r="V660" s="269"/>
      <c r="W660" s="269"/>
      <c r="X660" s="269"/>
      <c r="Y660" s="269"/>
      <c r="Z660" s="269"/>
    </row>
    <row r="661" spans="1:26" ht="15.75" customHeight="1" x14ac:dyDescent="0.2">
      <c r="A661" s="269"/>
      <c r="B661" s="269"/>
      <c r="C661" s="269"/>
      <c r="D661" s="269"/>
      <c r="E661" s="269"/>
      <c r="F661" s="269"/>
      <c r="G661" s="269"/>
      <c r="H661" s="269"/>
      <c r="I661" s="269"/>
      <c r="J661" s="269"/>
      <c r="K661" s="269"/>
      <c r="L661" s="269"/>
      <c r="M661" s="269"/>
      <c r="N661" s="269"/>
      <c r="O661" s="269"/>
      <c r="P661" s="269"/>
      <c r="Q661" s="269"/>
      <c r="R661" s="269"/>
      <c r="S661" s="269"/>
      <c r="T661" s="269"/>
      <c r="U661" s="269"/>
      <c r="V661" s="269"/>
      <c r="W661" s="269"/>
      <c r="X661" s="269"/>
      <c r="Y661" s="269"/>
      <c r="Z661" s="269"/>
    </row>
    <row r="662" spans="1:26" ht="15.75" customHeight="1" x14ac:dyDescent="0.2">
      <c r="A662" s="269"/>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row>
    <row r="663" spans="1:26" ht="15.75" customHeight="1" x14ac:dyDescent="0.2">
      <c r="A663" s="269"/>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row>
    <row r="664" spans="1:26" ht="15.75" customHeight="1" x14ac:dyDescent="0.2">
      <c r="A664" s="269"/>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row>
    <row r="665" spans="1:26" ht="15.75" customHeight="1" x14ac:dyDescent="0.2">
      <c r="A665" s="269"/>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row>
    <row r="666" spans="1:26" ht="15.75" customHeight="1" x14ac:dyDescent="0.2">
      <c r="A666" s="269"/>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row>
    <row r="667" spans="1:26" ht="15.75" customHeight="1" x14ac:dyDescent="0.2">
      <c r="A667" s="269"/>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row>
    <row r="668" spans="1:26" ht="15.75" customHeight="1" x14ac:dyDescent="0.2">
      <c r="A668" s="269"/>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row>
    <row r="669" spans="1:26" ht="15.75" customHeight="1" x14ac:dyDescent="0.2">
      <c r="A669" s="269"/>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row>
    <row r="670" spans="1:26" ht="15.75" customHeight="1" x14ac:dyDescent="0.2">
      <c r="A670" s="269"/>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row>
    <row r="671" spans="1:26" ht="15.75" customHeight="1" x14ac:dyDescent="0.2">
      <c r="A671" s="269"/>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row>
    <row r="672" spans="1:26" ht="15.75" customHeight="1" x14ac:dyDescent="0.2">
      <c r="A672" s="269"/>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row>
    <row r="673" spans="1:26" ht="15.75" customHeight="1" x14ac:dyDescent="0.2">
      <c r="A673" s="269"/>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row>
    <row r="674" spans="1:26" ht="15.75" customHeight="1" x14ac:dyDescent="0.2">
      <c r="A674" s="269"/>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row>
    <row r="675" spans="1:26" ht="15.75" customHeight="1" x14ac:dyDescent="0.2">
      <c r="A675" s="269"/>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row>
    <row r="676" spans="1:26" ht="15.75" customHeight="1" x14ac:dyDescent="0.2">
      <c r="A676" s="269"/>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row>
    <row r="677" spans="1:26" ht="15.75" customHeight="1" x14ac:dyDescent="0.2">
      <c r="A677" s="269"/>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row>
    <row r="678" spans="1:26" ht="15.75" customHeight="1" x14ac:dyDescent="0.2">
      <c r="A678" s="269"/>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row>
    <row r="679" spans="1:26" ht="15.75" customHeight="1" x14ac:dyDescent="0.2">
      <c r="A679" s="269"/>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row>
    <row r="680" spans="1:26" ht="15.75" customHeight="1" x14ac:dyDescent="0.2">
      <c r="A680" s="269"/>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row>
    <row r="681" spans="1:26" ht="15.75" customHeight="1" x14ac:dyDescent="0.2">
      <c r="A681" s="269"/>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row>
    <row r="682" spans="1:26" ht="15.75" customHeight="1" x14ac:dyDescent="0.2">
      <c r="A682" s="269"/>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row>
    <row r="683" spans="1:26" ht="15.75" customHeight="1" x14ac:dyDescent="0.2">
      <c r="A683" s="269"/>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row>
    <row r="684" spans="1:26" ht="15.75" customHeight="1" x14ac:dyDescent="0.2">
      <c r="A684" s="269"/>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row>
    <row r="685" spans="1:26" ht="15.75" customHeight="1" x14ac:dyDescent="0.2">
      <c r="A685" s="269"/>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row>
    <row r="686" spans="1:26" ht="15.75" customHeight="1" x14ac:dyDescent="0.2">
      <c r="A686" s="269"/>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row>
    <row r="687" spans="1:26" ht="15.75" customHeight="1" x14ac:dyDescent="0.2">
      <c r="A687" s="269"/>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row>
    <row r="688" spans="1:26" ht="15.75" customHeight="1" x14ac:dyDescent="0.2">
      <c r="A688" s="269"/>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row>
    <row r="689" spans="1:26" ht="15.75" customHeight="1" x14ac:dyDescent="0.2">
      <c r="A689" s="269"/>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row>
    <row r="690" spans="1:26" ht="15.75" customHeight="1" x14ac:dyDescent="0.2">
      <c r="A690" s="269"/>
      <c r="B690" s="269"/>
      <c r="C690" s="269"/>
      <c r="D690" s="269"/>
      <c r="E690" s="269"/>
      <c r="F690" s="269"/>
      <c r="G690" s="269"/>
      <c r="H690" s="269"/>
      <c r="I690" s="269"/>
      <c r="J690" s="269"/>
      <c r="K690" s="269"/>
      <c r="L690" s="269"/>
      <c r="M690" s="269"/>
      <c r="N690" s="269"/>
      <c r="O690" s="269"/>
      <c r="P690" s="269"/>
      <c r="Q690" s="269"/>
      <c r="R690" s="269"/>
      <c r="S690" s="269"/>
      <c r="T690" s="269"/>
      <c r="U690" s="269"/>
      <c r="V690" s="269"/>
      <c r="W690" s="269"/>
      <c r="X690" s="269"/>
      <c r="Y690" s="269"/>
      <c r="Z690" s="269"/>
    </row>
    <row r="691" spans="1:26" ht="15.75" customHeight="1" x14ac:dyDescent="0.2">
      <c r="A691" s="269"/>
      <c r="B691" s="269"/>
      <c r="C691" s="269"/>
      <c r="D691" s="269"/>
      <c r="E691" s="269"/>
      <c r="F691" s="269"/>
      <c r="G691" s="269"/>
      <c r="H691" s="269"/>
      <c r="I691" s="269"/>
      <c r="J691" s="269"/>
      <c r="K691" s="269"/>
      <c r="L691" s="269"/>
      <c r="M691" s="269"/>
      <c r="N691" s="269"/>
      <c r="O691" s="269"/>
      <c r="P691" s="269"/>
      <c r="Q691" s="269"/>
      <c r="R691" s="269"/>
      <c r="S691" s="269"/>
      <c r="T691" s="269"/>
      <c r="U691" s="269"/>
      <c r="V691" s="269"/>
      <c r="W691" s="269"/>
      <c r="X691" s="269"/>
      <c r="Y691" s="269"/>
      <c r="Z691" s="269"/>
    </row>
    <row r="692" spans="1:26" ht="15.75" customHeight="1" x14ac:dyDescent="0.2">
      <c r="A692" s="269"/>
      <c r="B692" s="269"/>
      <c r="C692" s="269"/>
      <c r="D692" s="269"/>
      <c r="E692" s="269"/>
      <c r="F692" s="269"/>
      <c r="G692" s="269"/>
      <c r="H692" s="269"/>
      <c r="I692" s="269"/>
      <c r="J692" s="269"/>
      <c r="K692" s="269"/>
      <c r="L692" s="269"/>
      <c r="M692" s="269"/>
      <c r="N692" s="269"/>
      <c r="O692" s="269"/>
      <c r="P692" s="269"/>
      <c r="Q692" s="269"/>
      <c r="R692" s="269"/>
      <c r="S692" s="269"/>
      <c r="T692" s="269"/>
      <c r="U692" s="269"/>
      <c r="V692" s="269"/>
      <c r="W692" s="269"/>
      <c r="X692" s="269"/>
      <c r="Y692" s="269"/>
      <c r="Z692" s="269"/>
    </row>
    <row r="693" spans="1:26" ht="15.75" customHeight="1" x14ac:dyDescent="0.2">
      <c r="A693" s="269"/>
      <c r="B693" s="269"/>
      <c r="C693" s="269"/>
      <c r="D693" s="269"/>
      <c r="E693" s="269"/>
      <c r="F693" s="269"/>
      <c r="G693" s="269"/>
      <c r="H693" s="269"/>
      <c r="I693" s="269"/>
      <c r="J693" s="269"/>
      <c r="K693" s="269"/>
      <c r="L693" s="269"/>
      <c r="M693" s="269"/>
      <c r="N693" s="269"/>
      <c r="O693" s="269"/>
      <c r="P693" s="269"/>
      <c r="Q693" s="269"/>
      <c r="R693" s="269"/>
      <c r="S693" s="269"/>
      <c r="T693" s="269"/>
      <c r="U693" s="269"/>
      <c r="V693" s="269"/>
      <c r="W693" s="269"/>
      <c r="X693" s="269"/>
      <c r="Y693" s="269"/>
      <c r="Z693" s="269"/>
    </row>
    <row r="694" spans="1:26" ht="15.75" customHeight="1" x14ac:dyDescent="0.2">
      <c r="A694" s="269"/>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row>
    <row r="695" spans="1:26" ht="15.75" customHeight="1" x14ac:dyDescent="0.2">
      <c r="A695" s="269"/>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row>
    <row r="696" spans="1:26" ht="15.75" customHeight="1" x14ac:dyDescent="0.2">
      <c r="A696" s="269"/>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row>
    <row r="697" spans="1:26" ht="15.75" customHeight="1" x14ac:dyDescent="0.2">
      <c r="A697" s="269"/>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row>
    <row r="698" spans="1:26" ht="15.75" customHeight="1" x14ac:dyDescent="0.2">
      <c r="A698" s="269"/>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row>
    <row r="699" spans="1:26" ht="15.75" customHeight="1" x14ac:dyDescent="0.2">
      <c r="A699" s="269"/>
      <c r="B699" s="269"/>
      <c r="C699" s="269"/>
      <c r="D699" s="269"/>
      <c r="E699" s="269"/>
      <c r="F699" s="269"/>
      <c r="G699" s="269"/>
      <c r="H699" s="269"/>
      <c r="I699" s="269"/>
      <c r="J699" s="269"/>
      <c r="K699" s="269"/>
      <c r="L699" s="269"/>
      <c r="M699" s="269"/>
      <c r="N699" s="269"/>
      <c r="O699" s="269"/>
      <c r="P699" s="269"/>
      <c r="Q699" s="269"/>
      <c r="R699" s="269"/>
      <c r="S699" s="269"/>
      <c r="T699" s="269"/>
      <c r="U699" s="269"/>
      <c r="V699" s="269"/>
      <c r="W699" s="269"/>
      <c r="X699" s="269"/>
      <c r="Y699" s="269"/>
      <c r="Z699" s="269"/>
    </row>
    <row r="700" spans="1:26" ht="15.75" customHeight="1" x14ac:dyDescent="0.2">
      <c r="A700" s="269"/>
      <c r="B700" s="269"/>
      <c r="C700" s="269"/>
      <c r="D700" s="269"/>
      <c r="E700" s="269"/>
      <c r="F700" s="269"/>
      <c r="G700" s="269"/>
      <c r="H700" s="269"/>
      <c r="I700" s="269"/>
      <c r="J700" s="269"/>
      <c r="K700" s="269"/>
      <c r="L700" s="269"/>
      <c r="M700" s="269"/>
      <c r="N700" s="269"/>
      <c r="O700" s="269"/>
      <c r="P700" s="269"/>
      <c r="Q700" s="269"/>
      <c r="R700" s="269"/>
      <c r="S700" s="269"/>
      <c r="T700" s="269"/>
      <c r="U700" s="269"/>
      <c r="V700" s="269"/>
      <c r="W700" s="269"/>
      <c r="X700" s="269"/>
      <c r="Y700" s="269"/>
      <c r="Z700" s="269"/>
    </row>
    <row r="701" spans="1:26" ht="15.75" customHeight="1" x14ac:dyDescent="0.2">
      <c r="A701" s="269"/>
      <c r="B701" s="269"/>
      <c r="C701" s="269"/>
      <c r="D701" s="269"/>
      <c r="E701" s="269"/>
      <c r="F701" s="269"/>
      <c r="G701" s="269"/>
      <c r="H701" s="269"/>
      <c r="I701" s="269"/>
      <c r="J701" s="269"/>
      <c r="K701" s="269"/>
      <c r="L701" s="269"/>
      <c r="M701" s="269"/>
      <c r="N701" s="269"/>
      <c r="O701" s="269"/>
      <c r="P701" s="269"/>
      <c r="Q701" s="269"/>
      <c r="R701" s="269"/>
      <c r="S701" s="269"/>
      <c r="T701" s="269"/>
      <c r="U701" s="269"/>
      <c r="V701" s="269"/>
      <c r="W701" s="269"/>
      <c r="X701" s="269"/>
      <c r="Y701" s="269"/>
      <c r="Z701" s="269"/>
    </row>
    <row r="702" spans="1:26" ht="15.75" customHeight="1" x14ac:dyDescent="0.2">
      <c r="A702" s="269"/>
      <c r="B702" s="269"/>
      <c r="C702" s="269"/>
      <c r="D702" s="269"/>
      <c r="E702" s="269"/>
      <c r="F702" s="269"/>
      <c r="G702" s="269"/>
      <c r="H702" s="269"/>
      <c r="I702" s="269"/>
      <c r="J702" s="269"/>
      <c r="K702" s="269"/>
      <c r="L702" s="269"/>
      <c r="M702" s="269"/>
      <c r="N702" s="269"/>
      <c r="O702" s="269"/>
      <c r="P702" s="269"/>
      <c r="Q702" s="269"/>
      <c r="R702" s="269"/>
      <c r="S702" s="269"/>
      <c r="T702" s="269"/>
      <c r="U702" s="269"/>
      <c r="V702" s="269"/>
      <c r="W702" s="269"/>
      <c r="X702" s="269"/>
      <c r="Y702" s="269"/>
      <c r="Z702" s="269"/>
    </row>
    <row r="703" spans="1:26" ht="15.75" customHeight="1" x14ac:dyDescent="0.2">
      <c r="A703" s="269"/>
      <c r="B703" s="269"/>
      <c r="C703" s="269"/>
      <c r="D703" s="269"/>
      <c r="E703" s="269"/>
      <c r="F703" s="269"/>
      <c r="G703" s="269"/>
      <c r="H703" s="269"/>
      <c r="I703" s="269"/>
      <c r="J703" s="269"/>
      <c r="K703" s="269"/>
      <c r="L703" s="269"/>
      <c r="M703" s="269"/>
      <c r="N703" s="269"/>
      <c r="O703" s="269"/>
      <c r="P703" s="269"/>
      <c r="Q703" s="269"/>
      <c r="R703" s="269"/>
      <c r="S703" s="269"/>
      <c r="T703" s="269"/>
      <c r="U703" s="269"/>
      <c r="V703" s="269"/>
      <c r="W703" s="269"/>
      <c r="X703" s="269"/>
      <c r="Y703" s="269"/>
      <c r="Z703" s="269"/>
    </row>
    <row r="704" spans="1:26" ht="15.75" customHeight="1" x14ac:dyDescent="0.2">
      <c r="A704" s="269"/>
      <c r="B704" s="269"/>
      <c r="C704" s="269"/>
      <c r="D704" s="269"/>
      <c r="E704" s="269"/>
      <c r="F704" s="269"/>
      <c r="G704" s="269"/>
      <c r="H704" s="269"/>
      <c r="I704" s="269"/>
      <c r="J704" s="269"/>
      <c r="K704" s="269"/>
      <c r="L704" s="269"/>
      <c r="M704" s="269"/>
      <c r="N704" s="269"/>
      <c r="O704" s="269"/>
      <c r="P704" s="269"/>
      <c r="Q704" s="269"/>
      <c r="R704" s="269"/>
      <c r="S704" s="269"/>
      <c r="T704" s="269"/>
      <c r="U704" s="269"/>
      <c r="V704" s="269"/>
      <c r="W704" s="269"/>
      <c r="X704" s="269"/>
      <c r="Y704" s="269"/>
      <c r="Z704" s="269"/>
    </row>
    <row r="705" spans="1:26" ht="15.75" customHeight="1" x14ac:dyDescent="0.2">
      <c r="A705" s="269"/>
      <c r="B705" s="269"/>
      <c r="C705" s="269"/>
      <c r="D705" s="269"/>
      <c r="E705" s="269"/>
      <c r="F705" s="269"/>
      <c r="G705" s="269"/>
      <c r="H705" s="269"/>
      <c r="I705" s="269"/>
      <c r="J705" s="269"/>
      <c r="K705" s="269"/>
      <c r="L705" s="269"/>
      <c r="M705" s="269"/>
      <c r="N705" s="269"/>
      <c r="O705" s="269"/>
      <c r="P705" s="269"/>
      <c r="Q705" s="269"/>
      <c r="R705" s="269"/>
      <c r="S705" s="269"/>
      <c r="T705" s="269"/>
      <c r="U705" s="269"/>
      <c r="V705" s="269"/>
      <c r="W705" s="269"/>
      <c r="X705" s="269"/>
      <c r="Y705" s="269"/>
      <c r="Z705" s="269"/>
    </row>
    <row r="706" spans="1:26" ht="15.75" customHeight="1" x14ac:dyDescent="0.2">
      <c r="A706" s="269"/>
      <c r="B706" s="269"/>
      <c r="C706" s="269"/>
      <c r="D706" s="269"/>
      <c r="E706" s="269"/>
      <c r="F706" s="269"/>
      <c r="G706" s="269"/>
      <c r="H706" s="269"/>
      <c r="I706" s="269"/>
      <c r="J706" s="269"/>
      <c r="K706" s="269"/>
      <c r="L706" s="269"/>
      <c r="M706" s="269"/>
      <c r="N706" s="269"/>
      <c r="O706" s="269"/>
      <c r="P706" s="269"/>
      <c r="Q706" s="269"/>
      <c r="R706" s="269"/>
      <c r="S706" s="269"/>
      <c r="T706" s="269"/>
      <c r="U706" s="269"/>
      <c r="V706" s="269"/>
      <c r="W706" s="269"/>
      <c r="X706" s="269"/>
      <c r="Y706" s="269"/>
      <c r="Z706" s="269"/>
    </row>
    <row r="707" spans="1:26" ht="15.75" customHeight="1" x14ac:dyDescent="0.2">
      <c r="A707" s="269"/>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row>
    <row r="708" spans="1:26" ht="15.75" customHeight="1" x14ac:dyDescent="0.2">
      <c r="A708" s="269"/>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row>
    <row r="709" spans="1:26" ht="15.75" customHeight="1" x14ac:dyDescent="0.2">
      <c r="A709" s="269"/>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row>
    <row r="710" spans="1:26" ht="15.75" customHeight="1" x14ac:dyDescent="0.2">
      <c r="A710" s="269"/>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row>
    <row r="711" spans="1:26" ht="15.75" customHeight="1" x14ac:dyDescent="0.2">
      <c r="A711" s="269"/>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row>
    <row r="712" spans="1:26" ht="15.75" customHeight="1" x14ac:dyDescent="0.2">
      <c r="A712" s="269"/>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row>
    <row r="713" spans="1:26" ht="15.75" customHeight="1" x14ac:dyDescent="0.2">
      <c r="A713" s="269"/>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row>
    <row r="714" spans="1:26" ht="15.75" customHeight="1" x14ac:dyDescent="0.2">
      <c r="A714" s="269"/>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row>
    <row r="715" spans="1:26" ht="15.75" customHeight="1" x14ac:dyDescent="0.2">
      <c r="A715" s="269"/>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row>
    <row r="716" spans="1:26" ht="15.75" customHeight="1" x14ac:dyDescent="0.2">
      <c r="A716" s="269"/>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row>
    <row r="717" spans="1:26" ht="15.75" customHeight="1" x14ac:dyDescent="0.2">
      <c r="A717" s="269"/>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row>
    <row r="718" spans="1:26" ht="15.75" customHeight="1" x14ac:dyDescent="0.2">
      <c r="A718" s="269"/>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row>
    <row r="719" spans="1:26" ht="15.75" customHeight="1" x14ac:dyDescent="0.2">
      <c r="A719" s="269"/>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row>
    <row r="720" spans="1:26" ht="15.75" customHeight="1" x14ac:dyDescent="0.2">
      <c r="A720" s="269"/>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row>
    <row r="721" spans="1:26" ht="15.75" customHeight="1" x14ac:dyDescent="0.2">
      <c r="A721" s="269"/>
      <c r="B721" s="269"/>
      <c r="C721" s="269"/>
      <c r="D721" s="269"/>
      <c r="E721" s="269"/>
      <c r="F721" s="269"/>
      <c r="G721" s="269"/>
      <c r="H721" s="269"/>
      <c r="I721" s="269"/>
      <c r="J721" s="269"/>
      <c r="K721" s="269"/>
      <c r="L721" s="269"/>
      <c r="M721" s="269"/>
      <c r="N721" s="269"/>
      <c r="O721" s="269"/>
      <c r="P721" s="269"/>
      <c r="Q721" s="269"/>
      <c r="R721" s="269"/>
      <c r="S721" s="269"/>
      <c r="T721" s="269"/>
      <c r="U721" s="269"/>
      <c r="V721" s="269"/>
      <c r="W721" s="269"/>
      <c r="X721" s="269"/>
      <c r="Y721" s="269"/>
      <c r="Z721" s="269"/>
    </row>
    <row r="722" spans="1:26" ht="15.75" customHeight="1" x14ac:dyDescent="0.2">
      <c r="A722" s="269"/>
      <c r="B722" s="269"/>
      <c r="C722" s="269"/>
      <c r="D722" s="269"/>
      <c r="E722" s="269"/>
      <c r="F722" s="269"/>
      <c r="G722" s="269"/>
      <c r="H722" s="269"/>
      <c r="I722" s="269"/>
      <c r="J722" s="269"/>
      <c r="K722" s="269"/>
      <c r="L722" s="269"/>
      <c r="M722" s="269"/>
      <c r="N722" s="269"/>
      <c r="O722" s="269"/>
      <c r="P722" s="269"/>
      <c r="Q722" s="269"/>
      <c r="R722" s="269"/>
      <c r="S722" s="269"/>
      <c r="T722" s="269"/>
      <c r="U722" s="269"/>
      <c r="V722" s="269"/>
      <c r="W722" s="269"/>
      <c r="X722" s="269"/>
      <c r="Y722" s="269"/>
      <c r="Z722" s="269"/>
    </row>
    <row r="723" spans="1:26" ht="15.75" customHeight="1" x14ac:dyDescent="0.2">
      <c r="A723" s="269"/>
      <c r="B723" s="269"/>
      <c r="C723" s="269"/>
      <c r="D723" s="269"/>
      <c r="E723" s="269"/>
      <c r="F723" s="269"/>
      <c r="G723" s="269"/>
      <c r="H723" s="269"/>
      <c r="I723" s="269"/>
      <c r="J723" s="269"/>
      <c r="K723" s="269"/>
      <c r="L723" s="269"/>
      <c r="M723" s="269"/>
      <c r="N723" s="269"/>
      <c r="O723" s="269"/>
      <c r="P723" s="269"/>
      <c r="Q723" s="269"/>
      <c r="R723" s="269"/>
      <c r="S723" s="269"/>
      <c r="T723" s="269"/>
      <c r="U723" s="269"/>
      <c r="V723" s="269"/>
      <c r="W723" s="269"/>
      <c r="X723" s="269"/>
      <c r="Y723" s="269"/>
      <c r="Z723" s="269"/>
    </row>
    <row r="724" spans="1:26" ht="15.75" customHeight="1" x14ac:dyDescent="0.2">
      <c r="A724" s="269"/>
      <c r="B724" s="269"/>
      <c r="C724" s="269"/>
      <c r="D724" s="269"/>
      <c r="E724" s="269"/>
      <c r="F724" s="269"/>
      <c r="G724" s="269"/>
      <c r="H724" s="269"/>
      <c r="I724" s="269"/>
      <c r="J724" s="269"/>
      <c r="K724" s="269"/>
      <c r="L724" s="269"/>
      <c r="M724" s="269"/>
      <c r="N724" s="269"/>
      <c r="O724" s="269"/>
      <c r="P724" s="269"/>
      <c r="Q724" s="269"/>
      <c r="R724" s="269"/>
      <c r="S724" s="269"/>
      <c r="T724" s="269"/>
      <c r="U724" s="269"/>
      <c r="V724" s="269"/>
      <c r="W724" s="269"/>
      <c r="X724" s="269"/>
      <c r="Y724" s="269"/>
      <c r="Z724" s="269"/>
    </row>
    <row r="725" spans="1:26" ht="15.75" customHeight="1" x14ac:dyDescent="0.2">
      <c r="A725" s="269"/>
      <c r="B725" s="269"/>
      <c r="C725" s="269"/>
      <c r="D725" s="269"/>
      <c r="E725" s="269"/>
      <c r="F725" s="269"/>
      <c r="G725" s="269"/>
      <c r="H725" s="269"/>
      <c r="I725" s="269"/>
      <c r="J725" s="269"/>
      <c r="K725" s="269"/>
      <c r="L725" s="269"/>
      <c r="M725" s="269"/>
      <c r="N725" s="269"/>
      <c r="O725" s="269"/>
      <c r="P725" s="269"/>
      <c r="Q725" s="269"/>
      <c r="R725" s="269"/>
      <c r="S725" s="269"/>
      <c r="T725" s="269"/>
      <c r="U725" s="269"/>
      <c r="V725" s="269"/>
      <c r="W725" s="269"/>
      <c r="X725" s="269"/>
      <c r="Y725" s="269"/>
      <c r="Z725" s="269"/>
    </row>
    <row r="726" spans="1:26" ht="15.75" customHeight="1" x14ac:dyDescent="0.2">
      <c r="A726" s="269"/>
      <c r="B726" s="269"/>
      <c r="C726" s="269"/>
      <c r="D726" s="269"/>
      <c r="E726" s="269"/>
      <c r="F726" s="269"/>
      <c r="G726" s="269"/>
      <c r="H726" s="269"/>
      <c r="I726" s="269"/>
      <c r="J726" s="269"/>
      <c r="K726" s="269"/>
      <c r="L726" s="269"/>
      <c r="M726" s="269"/>
      <c r="N726" s="269"/>
      <c r="O726" s="269"/>
      <c r="P726" s="269"/>
      <c r="Q726" s="269"/>
      <c r="R726" s="269"/>
      <c r="S726" s="269"/>
      <c r="T726" s="269"/>
      <c r="U726" s="269"/>
      <c r="V726" s="269"/>
      <c r="W726" s="269"/>
      <c r="X726" s="269"/>
      <c r="Y726" s="269"/>
      <c r="Z726" s="269"/>
    </row>
    <row r="727" spans="1:26" ht="15.75" customHeight="1" x14ac:dyDescent="0.2">
      <c r="A727" s="269"/>
      <c r="B727" s="269"/>
      <c r="C727" s="269"/>
      <c r="D727" s="269"/>
      <c r="E727" s="269"/>
      <c r="F727" s="269"/>
      <c r="G727" s="269"/>
      <c r="H727" s="269"/>
      <c r="I727" s="269"/>
      <c r="J727" s="269"/>
      <c r="K727" s="269"/>
      <c r="L727" s="269"/>
      <c r="M727" s="269"/>
      <c r="N727" s="269"/>
      <c r="O727" s="269"/>
      <c r="P727" s="269"/>
      <c r="Q727" s="269"/>
      <c r="R727" s="269"/>
      <c r="S727" s="269"/>
      <c r="T727" s="269"/>
      <c r="U727" s="269"/>
      <c r="V727" s="269"/>
      <c r="W727" s="269"/>
      <c r="X727" s="269"/>
      <c r="Y727" s="269"/>
      <c r="Z727" s="269"/>
    </row>
    <row r="728" spans="1:26" ht="15.75" customHeight="1" x14ac:dyDescent="0.2">
      <c r="A728" s="269"/>
      <c r="B728" s="269"/>
      <c r="C728" s="269"/>
      <c r="D728" s="269"/>
      <c r="E728" s="269"/>
      <c r="F728" s="269"/>
      <c r="G728" s="269"/>
      <c r="H728" s="269"/>
      <c r="I728" s="269"/>
      <c r="J728" s="269"/>
      <c r="K728" s="269"/>
      <c r="L728" s="269"/>
      <c r="M728" s="269"/>
      <c r="N728" s="269"/>
      <c r="O728" s="269"/>
      <c r="P728" s="269"/>
      <c r="Q728" s="269"/>
      <c r="R728" s="269"/>
      <c r="S728" s="269"/>
      <c r="T728" s="269"/>
      <c r="U728" s="269"/>
      <c r="V728" s="269"/>
      <c r="W728" s="269"/>
      <c r="X728" s="269"/>
      <c r="Y728" s="269"/>
      <c r="Z728" s="269"/>
    </row>
    <row r="729" spans="1:26" ht="15.75" customHeight="1" x14ac:dyDescent="0.2">
      <c r="A729" s="269"/>
      <c r="B729" s="269"/>
      <c r="C729" s="269"/>
      <c r="D729" s="269"/>
      <c r="E729" s="269"/>
      <c r="F729" s="269"/>
      <c r="G729" s="269"/>
      <c r="H729" s="269"/>
      <c r="I729" s="269"/>
      <c r="J729" s="269"/>
      <c r="K729" s="269"/>
      <c r="L729" s="269"/>
      <c r="M729" s="269"/>
      <c r="N729" s="269"/>
      <c r="O729" s="269"/>
      <c r="P729" s="269"/>
      <c r="Q729" s="269"/>
      <c r="R729" s="269"/>
      <c r="S729" s="269"/>
      <c r="T729" s="269"/>
      <c r="U729" s="269"/>
      <c r="V729" s="269"/>
      <c r="W729" s="269"/>
      <c r="X729" s="269"/>
      <c r="Y729" s="269"/>
      <c r="Z729" s="269"/>
    </row>
    <row r="730" spans="1:26" ht="15.75" customHeight="1" x14ac:dyDescent="0.2">
      <c r="A730" s="269"/>
      <c r="B730" s="269"/>
      <c r="C730" s="269"/>
      <c r="D730" s="269"/>
      <c r="E730" s="269"/>
      <c r="F730" s="269"/>
      <c r="G730" s="269"/>
      <c r="H730" s="269"/>
      <c r="I730" s="269"/>
      <c r="J730" s="269"/>
      <c r="K730" s="269"/>
      <c r="L730" s="269"/>
      <c r="M730" s="269"/>
      <c r="N730" s="269"/>
      <c r="O730" s="269"/>
      <c r="P730" s="269"/>
      <c r="Q730" s="269"/>
      <c r="R730" s="269"/>
      <c r="S730" s="269"/>
      <c r="T730" s="269"/>
      <c r="U730" s="269"/>
      <c r="V730" s="269"/>
      <c r="W730" s="269"/>
      <c r="X730" s="269"/>
      <c r="Y730" s="269"/>
      <c r="Z730" s="269"/>
    </row>
    <row r="731" spans="1:26" ht="15.75" customHeight="1" x14ac:dyDescent="0.2">
      <c r="A731" s="269"/>
      <c r="B731" s="269"/>
      <c r="C731" s="269"/>
      <c r="D731" s="269"/>
      <c r="E731" s="269"/>
      <c r="F731" s="269"/>
      <c r="G731" s="269"/>
      <c r="H731" s="269"/>
      <c r="I731" s="269"/>
      <c r="J731" s="269"/>
      <c r="K731" s="269"/>
      <c r="L731" s="269"/>
      <c r="M731" s="269"/>
      <c r="N731" s="269"/>
      <c r="O731" s="269"/>
      <c r="P731" s="269"/>
      <c r="Q731" s="269"/>
      <c r="R731" s="269"/>
      <c r="S731" s="269"/>
      <c r="T731" s="269"/>
      <c r="U731" s="269"/>
      <c r="V731" s="269"/>
      <c r="W731" s="269"/>
      <c r="X731" s="269"/>
      <c r="Y731" s="269"/>
      <c r="Z731" s="269"/>
    </row>
    <row r="732" spans="1:26" ht="15.75" customHeight="1" x14ac:dyDescent="0.2">
      <c r="A732" s="269"/>
      <c r="B732" s="269"/>
      <c r="C732" s="269"/>
      <c r="D732" s="269"/>
      <c r="E732" s="269"/>
      <c r="F732" s="269"/>
      <c r="G732" s="269"/>
      <c r="H732" s="269"/>
      <c r="I732" s="269"/>
      <c r="J732" s="269"/>
      <c r="K732" s="269"/>
      <c r="L732" s="269"/>
      <c r="M732" s="269"/>
      <c r="N732" s="269"/>
      <c r="O732" s="269"/>
      <c r="P732" s="269"/>
      <c r="Q732" s="269"/>
      <c r="R732" s="269"/>
      <c r="S732" s="269"/>
      <c r="T732" s="269"/>
      <c r="U732" s="269"/>
      <c r="V732" s="269"/>
      <c r="W732" s="269"/>
      <c r="X732" s="269"/>
      <c r="Y732" s="269"/>
      <c r="Z732" s="269"/>
    </row>
    <row r="733" spans="1:26" ht="15.75" customHeight="1" x14ac:dyDescent="0.2">
      <c r="A733" s="269"/>
      <c r="B733" s="269"/>
      <c r="C733" s="269"/>
      <c r="D733" s="269"/>
      <c r="E733" s="269"/>
      <c r="F733" s="269"/>
      <c r="G733" s="269"/>
      <c r="H733" s="269"/>
      <c r="I733" s="269"/>
      <c r="J733" s="269"/>
      <c r="K733" s="269"/>
      <c r="L733" s="269"/>
      <c r="M733" s="269"/>
      <c r="N733" s="269"/>
      <c r="O733" s="269"/>
      <c r="P733" s="269"/>
      <c r="Q733" s="269"/>
      <c r="R733" s="269"/>
      <c r="S733" s="269"/>
      <c r="T733" s="269"/>
      <c r="U733" s="269"/>
      <c r="V733" s="269"/>
      <c r="W733" s="269"/>
      <c r="X733" s="269"/>
      <c r="Y733" s="269"/>
      <c r="Z733" s="269"/>
    </row>
    <row r="734" spans="1:26" ht="15.75" customHeight="1" x14ac:dyDescent="0.2">
      <c r="A734" s="269"/>
      <c r="B734" s="269"/>
      <c r="C734" s="269"/>
      <c r="D734" s="269"/>
      <c r="E734" s="269"/>
      <c r="F734" s="269"/>
      <c r="G734" s="269"/>
      <c r="H734" s="269"/>
      <c r="I734" s="269"/>
      <c r="J734" s="269"/>
      <c r="K734" s="269"/>
      <c r="L734" s="269"/>
      <c r="M734" s="269"/>
      <c r="N734" s="269"/>
      <c r="O734" s="269"/>
      <c r="P734" s="269"/>
      <c r="Q734" s="269"/>
      <c r="R734" s="269"/>
      <c r="S734" s="269"/>
      <c r="T734" s="269"/>
      <c r="U734" s="269"/>
      <c r="V734" s="269"/>
      <c r="W734" s="269"/>
      <c r="X734" s="269"/>
      <c r="Y734" s="269"/>
      <c r="Z734" s="269"/>
    </row>
    <row r="735" spans="1:26" ht="15.75" customHeight="1" x14ac:dyDescent="0.2">
      <c r="A735" s="269"/>
      <c r="B735" s="269"/>
      <c r="C735" s="269"/>
      <c r="D735" s="269"/>
      <c r="E735" s="269"/>
      <c r="F735" s="269"/>
      <c r="G735" s="269"/>
      <c r="H735" s="269"/>
      <c r="I735" s="269"/>
      <c r="J735" s="269"/>
      <c r="K735" s="269"/>
      <c r="L735" s="269"/>
      <c r="M735" s="269"/>
      <c r="N735" s="269"/>
      <c r="O735" s="269"/>
      <c r="P735" s="269"/>
      <c r="Q735" s="269"/>
      <c r="R735" s="269"/>
      <c r="S735" s="269"/>
      <c r="T735" s="269"/>
      <c r="U735" s="269"/>
      <c r="V735" s="269"/>
      <c r="W735" s="269"/>
      <c r="X735" s="269"/>
      <c r="Y735" s="269"/>
      <c r="Z735" s="269"/>
    </row>
    <row r="736" spans="1:26" ht="15.75" customHeight="1" x14ac:dyDescent="0.2">
      <c r="A736" s="269"/>
      <c r="B736" s="269"/>
      <c r="C736" s="269"/>
      <c r="D736" s="269"/>
      <c r="E736" s="269"/>
      <c r="F736" s="269"/>
      <c r="G736" s="269"/>
      <c r="H736" s="269"/>
      <c r="I736" s="269"/>
      <c r="J736" s="269"/>
      <c r="K736" s="269"/>
      <c r="L736" s="269"/>
      <c r="M736" s="269"/>
      <c r="N736" s="269"/>
      <c r="O736" s="269"/>
      <c r="P736" s="269"/>
      <c r="Q736" s="269"/>
      <c r="R736" s="269"/>
      <c r="S736" s="269"/>
      <c r="T736" s="269"/>
      <c r="U736" s="269"/>
      <c r="V736" s="269"/>
      <c r="W736" s="269"/>
      <c r="X736" s="269"/>
      <c r="Y736" s="269"/>
      <c r="Z736" s="269"/>
    </row>
    <row r="737" spans="1:26" ht="15.75" customHeight="1" x14ac:dyDescent="0.2">
      <c r="A737" s="269"/>
      <c r="B737" s="269"/>
      <c r="C737" s="269"/>
      <c r="D737" s="269"/>
      <c r="E737" s="269"/>
      <c r="F737" s="269"/>
      <c r="G737" s="269"/>
      <c r="H737" s="269"/>
      <c r="I737" s="269"/>
      <c r="J737" s="269"/>
      <c r="K737" s="269"/>
      <c r="L737" s="269"/>
      <c r="M737" s="269"/>
      <c r="N737" s="269"/>
      <c r="O737" s="269"/>
      <c r="P737" s="269"/>
      <c r="Q737" s="269"/>
      <c r="R737" s="269"/>
      <c r="S737" s="269"/>
      <c r="T737" s="269"/>
      <c r="U737" s="269"/>
      <c r="V737" s="269"/>
      <c r="W737" s="269"/>
      <c r="X737" s="269"/>
      <c r="Y737" s="269"/>
      <c r="Z737" s="269"/>
    </row>
    <row r="738" spans="1:26" ht="15.75" customHeight="1" x14ac:dyDescent="0.2">
      <c r="A738" s="269"/>
      <c r="B738" s="269"/>
      <c r="C738" s="269"/>
      <c r="D738" s="269"/>
      <c r="E738" s="269"/>
      <c r="F738" s="269"/>
      <c r="G738" s="269"/>
      <c r="H738" s="269"/>
      <c r="I738" s="269"/>
      <c r="J738" s="269"/>
      <c r="K738" s="269"/>
      <c r="L738" s="269"/>
      <c r="M738" s="269"/>
      <c r="N738" s="269"/>
      <c r="O738" s="269"/>
      <c r="P738" s="269"/>
      <c r="Q738" s="269"/>
      <c r="R738" s="269"/>
      <c r="S738" s="269"/>
      <c r="T738" s="269"/>
      <c r="U738" s="269"/>
      <c r="V738" s="269"/>
      <c r="W738" s="269"/>
      <c r="X738" s="269"/>
      <c r="Y738" s="269"/>
      <c r="Z738" s="269"/>
    </row>
    <row r="739" spans="1:26" ht="15.75" customHeight="1" x14ac:dyDescent="0.2">
      <c r="A739" s="269"/>
      <c r="B739" s="269"/>
      <c r="C739" s="269"/>
      <c r="D739" s="269"/>
      <c r="E739" s="269"/>
      <c r="F739" s="269"/>
      <c r="G739" s="269"/>
      <c r="H739" s="269"/>
      <c r="I739" s="269"/>
      <c r="J739" s="269"/>
      <c r="K739" s="269"/>
      <c r="L739" s="269"/>
      <c r="M739" s="269"/>
      <c r="N739" s="269"/>
      <c r="O739" s="269"/>
      <c r="P739" s="269"/>
      <c r="Q739" s="269"/>
      <c r="R739" s="269"/>
      <c r="S739" s="269"/>
      <c r="T739" s="269"/>
      <c r="U739" s="269"/>
      <c r="V739" s="269"/>
      <c r="W739" s="269"/>
      <c r="X739" s="269"/>
      <c r="Y739" s="269"/>
      <c r="Z739" s="269"/>
    </row>
    <row r="740" spans="1:26" ht="15.75" customHeight="1" x14ac:dyDescent="0.2">
      <c r="A740" s="269"/>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row>
    <row r="741" spans="1:26" ht="15.75" customHeight="1" x14ac:dyDescent="0.2">
      <c r="A741" s="269"/>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row>
    <row r="742" spans="1:26" ht="15.75" customHeight="1" x14ac:dyDescent="0.2">
      <c r="A742" s="269"/>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row>
    <row r="743" spans="1:26" ht="15.75" customHeight="1" x14ac:dyDescent="0.2">
      <c r="A743" s="269"/>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row>
    <row r="744" spans="1:26" ht="15.75" customHeight="1" x14ac:dyDescent="0.2">
      <c r="A744" s="269"/>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row>
    <row r="745" spans="1:26" ht="15.75" customHeight="1" x14ac:dyDescent="0.2">
      <c r="A745" s="269"/>
      <c r="B745" s="269"/>
      <c r="C745" s="269"/>
      <c r="D745" s="269"/>
      <c r="E745" s="269"/>
      <c r="F745" s="269"/>
      <c r="G745" s="269"/>
      <c r="H745" s="269"/>
      <c r="I745" s="269"/>
      <c r="J745" s="269"/>
      <c r="K745" s="269"/>
      <c r="L745" s="269"/>
      <c r="M745" s="269"/>
      <c r="N745" s="269"/>
      <c r="O745" s="269"/>
      <c r="P745" s="269"/>
      <c r="Q745" s="269"/>
      <c r="R745" s="269"/>
      <c r="S745" s="269"/>
      <c r="T745" s="269"/>
      <c r="U745" s="269"/>
      <c r="V745" s="269"/>
      <c r="W745" s="269"/>
      <c r="X745" s="269"/>
      <c r="Y745" s="269"/>
      <c r="Z745" s="269"/>
    </row>
    <row r="746" spans="1:26" ht="15.75" customHeight="1" x14ac:dyDescent="0.2">
      <c r="A746" s="269"/>
      <c r="B746" s="269"/>
      <c r="C746" s="269"/>
      <c r="D746" s="269"/>
      <c r="E746" s="269"/>
      <c r="F746" s="269"/>
      <c r="G746" s="269"/>
      <c r="H746" s="269"/>
      <c r="I746" s="269"/>
      <c r="J746" s="269"/>
      <c r="K746" s="269"/>
      <c r="L746" s="269"/>
      <c r="M746" s="269"/>
      <c r="N746" s="269"/>
      <c r="O746" s="269"/>
      <c r="P746" s="269"/>
      <c r="Q746" s="269"/>
      <c r="R746" s="269"/>
      <c r="S746" s="269"/>
      <c r="T746" s="269"/>
      <c r="U746" s="269"/>
      <c r="V746" s="269"/>
      <c r="W746" s="269"/>
      <c r="X746" s="269"/>
      <c r="Y746" s="269"/>
      <c r="Z746" s="269"/>
    </row>
    <row r="747" spans="1:26" ht="15.75" customHeight="1" x14ac:dyDescent="0.2">
      <c r="A747" s="269"/>
      <c r="B747" s="269"/>
      <c r="C747" s="269"/>
      <c r="D747" s="269"/>
      <c r="E747" s="269"/>
      <c r="F747" s="269"/>
      <c r="G747" s="269"/>
      <c r="H747" s="269"/>
      <c r="I747" s="269"/>
      <c r="J747" s="269"/>
      <c r="K747" s="269"/>
      <c r="L747" s="269"/>
      <c r="M747" s="269"/>
      <c r="N747" s="269"/>
      <c r="O747" s="269"/>
      <c r="P747" s="269"/>
      <c r="Q747" s="269"/>
      <c r="R747" s="269"/>
      <c r="S747" s="269"/>
      <c r="T747" s="269"/>
      <c r="U747" s="269"/>
      <c r="V747" s="269"/>
      <c r="W747" s="269"/>
      <c r="X747" s="269"/>
      <c r="Y747" s="269"/>
      <c r="Z747" s="269"/>
    </row>
    <row r="748" spans="1:26" ht="15.75" customHeight="1" x14ac:dyDescent="0.2">
      <c r="A748" s="269"/>
      <c r="B748" s="269"/>
      <c r="C748" s="269"/>
      <c r="D748" s="269"/>
      <c r="E748" s="269"/>
      <c r="F748" s="269"/>
      <c r="G748" s="269"/>
      <c r="H748" s="269"/>
      <c r="I748" s="269"/>
      <c r="J748" s="269"/>
      <c r="K748" s="269"/>
      <c r="L748" s="269"/>
      <c r="M748" s="269"/>
      <c r="N748" s="269"/>
      <c r="O748" s="269"/>
      <c r="P748" s="269"/>
      <c r="Q748" s="269"/>
      <c r="R748" s="269"/>
      <c r="S748" s="269"/>
      <c r="T748" s="269"/>
      <c r="U748" s="269"/>
      <c r="V748" s="269"/>
      <c r="W748" s="269"/>
      <c r="X748" s="269"/>
      <c r="Y748" s="269"/>
      <c r="Z748" s="269"/>
    </row>
    <row r="749" spans="1:26" ht="15.75" customHeight="1" x14ac:dyDescent="0.2">
      <c r="A749" s="269"/>
      <c r="B749" s="269"/>
      <c r="C749" s="269"/>
      <c r="D749" s="269"/>
      <c r="E749" s="269"/>
      <c r="F749" s="269"/>
      <c r="G749" s="269"/>
      <c r="H749" s="269"/>
      <c r="I749" s="269"/>
      <c r="J749" s="269"/>
      <c r="K749" s="269"/>
      <c r="L749" s="269"/>
      <c r="M749" s="269"/>
      <c r="N749" s="269"/>
      <c r="O749" s="269"/>
      <c r="P749" s="269"/>
      <c r="Q749" s="269"/>
      <c r="R749" s="269"/>
      <c r="S749" s="269"/>
      <c r="T749" s="269"/>
      <c r="U749" s="269"/>
      <c r="V749" s="269"/>
      <c r="W749" s="269"/>
      <c r="X749" s="269"/>
      <c r="Y749" s="269"/>
      <c r="Z749" s="269"/>
    </row>
    <row r="750" spans="1:26" ht="15.75" customHeight="1" x14ac:dyDescent="0.2">
      <c r="A750" s="269"/>
      <c r="B750" s="269"/>
      <c r="C750" s="269"/>
      <c r="D750" s="269"/>
      <c r="E750" s="269"/>
      <c r="F750" s="269"/>
      <c r="G750" s="269"/>
      <c r="H750" s="269"/>
      <c r="I750" s="269"/>
      <c r="J750" s="269"/>
      <c r="K750" s="269"/>
      <c r="L750" s="269"/>
      <c r="M750" s="269"/>
      <c r="N750" s="269"/>
      <c r="O750" s="269"/>
      <c r="P750" s="269"/>
      <c r="Q750" s="269"/>
      <c r="R750" s="269"/>
      <c r="S750" s="269"/>
      <c r="T750" s="269"/>
      <c r="U750" s="269"/>
      <c r="V750" s="269"/>
      <c r="W750" s="269"/>
      <c r="X750" s="269"/>
      <c r="Y750" s="269"/>
      <c r="Z750" s="269"/>
    </row>
    <row r="751" spans="1:26" ht="15.75" customHeight="1" x14ac:dyDescent="0.2">
      <c r="A751" s="269"/>
      <c r="B751" s="269"/>
      <c r="C751" s="269"/>
      <c r="D751" s="269"/>
      <c r="E751" s="269"/>
      <c r="F751" s="269"/>
      <c r="G751" s="269"/>
      <c r="H751" s="269"/>
      <c r="I751" s="269"/>
      <c r="J751" s="269"/>
      <c r="K751" s="269"/>
      <c r="L751" s="269"/>
      <c r="M751" s="269"/>
      <c r="N751" s="269"/>
      <c r="O751" s="269"/>
      <c r="P751" s="269"/>
      <c r="Q751" s="269"/>
      <c r="R751" s="269"/>
      <c r="S751" s="269"/>
      <c r="T751" s="269"/>
      <c r="U751" s="269"/>
      <c r="V751" s="269"/>
      <c r="W751" s="269"/>
      <c r="X751" s="269"/>
      <c r="Y751" s="269"/>
      <c r="Z751" s="269"/>
    </row>
    <row r="752" spans="1:26" ht="15.75" customHeight="1" x14ac:dyDescent="0.2">
      <c r="A752" s="269"/>
      <c r="B752" s="269"/>
      <c r="C752" s="269"/>
      <c r="D752" s="269"/>
      <c r="E752" s="269"/>
      <c r="F752" s="269"/>
      <c r="G752" s="269"/>
      <c r="H752" s="269"/>
      <c r="I752" s="269"/>
      <c r="J752" s="269"/>
      <c r="K752" s="269"/>
      <c r="L752" s="269"/>
      <c r="M752" s="269"/>
      <c r="N752" s="269"/>
      <c r="O752" s="269"/>
      <c r="P752" s="269"/>
      <c r="Q752" s="269"/>
      <c r="R752" s="269"/>
      <c r="S752" s="269"/>
      <c r="T752" s="269"/>
      <c r="U752" s="269"/>
      <c r="V752" s="269"/>
      <c r="W752" s="269"/>
      <c r="X752" s="269"/>
      <c r="Y752" s="269"/>
      <c r="Z752" s="269"/>
    </row>
    <row r="753" spans="1:26" ht="15.75" customHeight="1" x14ac:dyDescent="0.2">
      <c r="A753" s="269"/>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row>
    <row r="754" spans="1:26" ht="15.75" customHeight="1" x14ac:dyDescent="0.2">
      <c r="A754" s="269"/>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row>
    <row r="755" spans="1:26" ht="15.75" customHeight="1" x14ac:dyDescent="0.2">
      <c r="A755" s="269"/>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row>
    <row r="756" spans="1:26" ht="15.75" customHeight="1" x14ac:dyDescent="0.2">
      <c r="A756" s="269"/>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row>
    <row r="757" spans="1:26" ht="15.75" customHeight="1" x14ac:dyDescent="0.2">
      <c r="A757" s="269"/>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row>
    <row r="758" spans="1:26" ht="15.75" customHeight="1" x14ac:dyDescent="0.2">
      <c r="A758" s="269"/>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row>
    <row r="759" spans="1:26" ht="15.75" customHeight="1" x14ac:dyDescent="0.2">
      <c r="A759" s="269"/>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row>
    <row r="760" spans="1:26" ht="15.75" customHeight="1" x14ac:dyDescent="0.2">
      <c r="A760" s="269"/>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row>
    <row r="761" spans="1:26" ht="15.75" customHeight="1" x14ac:dyDescent="0.2">
      <c r="A761" s="269"/>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row>
    <row r="762" spans="1:26" ht="15.75" customHeight="1" x14ac:dyDescent="0.2">
      <c r="A762" s="269"/>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row>
    <row r="763" spans="1:26" ht="15.75" customHeight="1" x14ac:dyDescent="0.2">
      <c r="A763" s="269"/>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row>
    <row r="764" spans="1:26" ht="15.75" customHeight="1" x14ac:dyDescent="0.2">
      <c r="A764" s="269"/>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row>
    <row r="765" spans="1:26" ht="15.75" customHeight="1" x14ac:dyDescent="0.2">
      <c r="A765" s="269"/>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row>
    <row r="766" spans="1:26" ht="15.75" customHeight="1" x14ac:dyDescent="0.2">
      <c r="A766" s="269"/>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row>
    <row r="767" spans="1:26" ht="15.75" customHeight="1" x14ac:dyDescent="0.2">
      <c r="A767" s="269"/>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row>
    <row r="768" spans="1:26" ht="15.75" customHeight="1" x14ac:dyDescent="0.2">
      <c r="A768" s="269"/>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row>
    <row r="769" spans="1:26" ht="15.75" customHeight="1" x14ac:dyDescent="0.2">
      <c r="A769" s="269"/>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row>
    <row r="770" spans="1:26" ht="15.75" customHeight="1" x14ac:dyDescent="0.2">
      <c r="A770" s="269"/>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row>
    <row r="771" spans="1:26" ht="15.75" customHeight="1" x14ac:dyDescent="0.2">
      <c r="A771" s="269"/>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row>
    <row r="772" spans="1:26" ht="15.75" customHeight="1" x14ac:dyDescent="0.2">
      <c r="A772" s="269"/>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row>
    <row r="773" spans="1:26" ht="15.75" customHeight="1" x14ac:dyDescent="0.2">
      <c r="A773" s="269"/>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row>
    <row r="774" spans="1:26" ht="15.75" customHeight="1" x14ac:dyDescent="0.2">
      <c r="A774" s="269"/>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row>
    <row r="775" spans="1:26" ht="15.75" customHeight="1" x14ac:dyDescent="0.2">
      <c r="A775" s="269"/>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row>
    <row r="776" spans="1:26" ht="15.75" customHeight="1" x14ac:dyDescent="0.2">
      <c r="A776" s="269"/>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row>
    <row r="777" spans="1:26" ht="15.75" customHeight="1" x14ac:dyDescent="0.2">
      <c r="A777" s="269"/>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row>
    <row r="778" spans="1:26" ht="15.75" customHeight="1" x14ac:dyDescent="0.2">
      <c r="A778" s="269"/>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row>
    <row r="779" spans="1:26" ht="15.75" customHeight="1" x14ac:dyDescent="0.2">
      <c r="A779" s="269"/>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row>
    <row r="780" spans="1:26" ht="15.75" customHeight="1" x14ac:dyDescent="0.2">
      <c r="A780" s="269"/>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row>
    <row r="781" spans="1:26" ht="15.75" customHeight="1" x14ac:dyDescent="0.2">
      <c r="A781" s="269"/>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row>
    <row r="782" spans="1:26" ht="15.75" customHeight="1" x14ac:dyDescent="0.2">
      <c r="A782" s="269"/>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row>
    <row r="783" spans="1:26" ht="15.75" customHeight="1" x14ac:dyDescent="0.2">
      <c r="A783" s="269"/>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row>
    <row r="784" spans="1:26" ht="15.75" customHeight="1" x14ac:dyDescent="0.2">
      <c r="A784" s="269"/>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row>
    <row r="785" spans="1:26" ht="15.75" customHeight="1" x14ac:dyDescent="0.2">
      <c r="A785" s="269"/>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row>
    <row r="786" spans="1:26" ht="15.75" customHeight="1" x14ac:dyDescent="0.2">
      <c r="A786" s="269"/>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row>
    <row r="787" spans="1:26" ht="15.75" customHeight="1" x14ac:dyDescent="0.2">
      <c r="A787" s="269"/>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row>
    <row r="788" spans="1:26" ht="15.75" customHeight="1" x14ac:dyDescent="0.2">
      <c r="A788" s="269"/>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row>
    <row r="789" spans="1:26" ht="15.75" customHeight="1" x14ac:dyDescent="0.2">
      <c r="A789" s="269"/>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row>
    <row r="790" spans="1:26" ht="15.75" customHeight="1" x14ac:dyDescent="0.2">
      <c r="A790" s="269"/>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row>
    <row r="791" spans="1:26" ht="15.75" customHeight="1" x14ac:dyDescent="0.2">
      <c r="A791" s="269"/>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row>
    <row r="792" spans="1:26" ht="15.75" customHeight="1" x14ac:dyDescent="0.2">
      <c r="A792" s="269"/>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row>
    <row r="793" spans="1:26" ht="15.75" customHeight="1" x14ac:dyDescent="0.2">
      <c r="A793" s="269"/>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row>
    <row r="794" spans="1:26" ht="15.75" customHeight="1" x14ac:dyDescent="0.2">
      <c r="A794" s="269"/>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row>
    <row r="795" spans="1:26" ht="15.75" customHeight="1" x14ac:dyDescent="0.2">
      <c r="A795" s="269"/>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row>
    <row r="796" spans="1:26" ht="15.75" customHeight="1" x14ac:dyDescent="0.2">
      <c r="A796" s="269"/>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row>
    <row r="797" spans="1:26" ht="15.75" customHeight="1" x14ac:dyDescent="0.2">
      <c r="A797" s="269"/>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row>
    <row r="798" spans="1:26" ht="15.75" customHeight="1" x14ac:dyDescent="0.2">
      <c r="A798" s="269"/>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row>
    <row r="799" spans="1:26" ht="15.75" customHeight="1" x14ac:dyDescent="0.2">
      <c r="A799" s="269"/>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row>
    <row r="800" spans="1:26" ht="15.75" customHeight="1" x14ac:dyDescent="0.2">
      <c r="A800" s="269"/>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row>
    <row r="801" spans="1:26" ht="15.75" customHeight="1" x14ac:dyDescent="0.2">
      <c r="A801" s="269"/>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row>
    <row r="802" spans="1:26" ht="15.75" customHeight="1" x14ac:dyDescent="0.2">
      <c r="A802" s="269"/>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row>
    <row r="803" spans="1:26" ht="15.75" customHeight="1" x14ac:dyDescent="0.2">
      <c r="A803" s="269"/>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row>
    <row r="804" spans="1:26" ht="15.75" customHeight="1" x14ac:dyDescent="0.2">
      <c r="A804" s="269"/>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row>
    <row r="805" spans="1:26" ht="15.75" customHeight="1" x14ac:dyDescent="0.2">
      <c r="A805" s="269"/>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row>
    <row r="806" spans="1:26" ht="15.75" customHeight="1" x14ac:dyDescent="0.2">
      <c r="A806" s="269"/>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row>
    <row r="807" spans="1:26" ht="15.75" customHeight="1" x14ac:dyDescent="0.2">
      <c r="A807" s="269"/>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row>
    <row r="808" spans="1:26" ht="15.75" customHeight="1" x14ac:dyDescent="0.2">
      <c r="A808" s="269"/>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row>
    <row r="809" spans="1:26" ht="15.75" customHeight="1" x14ac:dyDescent="0.2">
      <c r="A809" s="269"/>
      <c r="B809" s="269"/>
      <c r="C809" s="269"/>
      <c r="D809" s="269"/>
      <c r="E809" s="269"/>
      <c r="F809" s="269"/>
      <c r="G809" s="269"/>
      <c r="H809" s="269"/>
      <c r="I809" s="269"/>
      <c r="J809" s="269"/>
      <c r="K809" s="269"/>
      <c r="L809" s="269"/>
      <c r="M809" s="269"/>
      <c r="N809" s="269"/>
      <c r="O809" s="269"/>
      <c r="P809" s="269"/>
      <c r="Q809" s="269"/>
      <c r="R809" s="269"/>
      <c r="S809" s="269"/>
      <c r="T809" s="269"/>
      <c r="U809" s="269"/>
      <c r="V809" s="269"/>
      <c r="W809" s="269"/>
      <c r="X809" s="269"/>
      <c r="Y809" s="269"/>
      <c r="Z809" s="269"/>
    </row>
    <row r="810" spans="1:26" ht="15.75" customHeight="1" x14ac:dyDescent="0.2">
      <c r="A810" s="269"/>
      <c r="B810" s="269"/>
      <c r="C810" s="269"/>
      <c r="D810" s="269"/>
      <c r="E810" s="269"/>
      <c r="F810" s="269"/>
      <c r="G810" s="269"/>
      <c r="H810" s="269"/>
      <c r="I810" s="269"/>
      <c r="J810" s="269"/>
      <c r="K810" s="269"/>
      <c r="L810" s="269"/>
      <c r="M810" s="269"/>
      <c r="N810" s="269"/>
      <c r="O810" s="269"/>
      <c r="P810" s="269"/>
      <c r="Q810" s="269"/>
      <c r="R810" s="269"/>
      <c r="S810" s="269"/>
      <c r="T810" s="269"/>
      <c r="U810" s="269"/>
      <c r="V810" s="269"/>
      <c r="W810" s="269"/>
      <c r="X810" s="269"/>
      <c r="Y810" s="269"/>
      <c r="Z810" s="269"/>
    </row>
    <row r="811" spans="1:26" ht="15.75" customHeight="1" x14ac:dyDescent="0.2">
      <c r="A811" s="269"/>
      <c r="B811" s="269"/>
      <c r="C811" s="269"/>
      <c r="D811" s="269"/>
      <c r="E811" s="269"/>
      <c r="F811" s="269"/>
      <c r="G811" s="269"/>
      <c r="H811" s="269"/>
      <c r="I811" s="269"/>
      <c r="J811" s="269"/>
      <c r="K811" s="269"/>
      <c r="L811" s="269"/>
      <c r="M811" s="269"/>
      <c r="N811" s="269"/>
      <c r="O811" s="269"/>
      <c r="P811" s="269"/>
      <c r="Q811" s="269"/>
      <c r="R811" s="269"/>
      <c r="S811" s="269"/>
      <c r="T811" s="269"/>
      <c r="U811" s="269"/>
      <c r="V811" s="269"/>
      <c r="W811" s="269"/>
      <c r="X811" s="269"/>
      <c r="Y811" s="269"/>
      <c r="Z811" s="269"/>
    </row>
    <row r="812" spans="1:26" ht="15.75" customHeight="1" x14ac:dyDescent="0.2">
      <c r="A812" s="269"/>
      <c r="B812" s="269"/>
      <c r="C812" s="269"/>
      <c r="D812" s="269"/>
      <c r="E812" s="269"/>
      <c r="F812" s="269"/>
      <c r="G812" s="269"/>
      <c r="H812" s="269"/>
      <c r="I812" s="269"/>
      <c r="J812" s="269"/>
      <c r="K812" s="269"/>
      <c r="L812" s="269"/>
      <c r="M812" s="269"/>
      <c r="N812" s="269"/>
      <c r="O812" s="269"/>
      <c r="P812" s="269"/>
      <c r="Q812" s="269"/>
      <c r="R812" s="269"/>
      <c r="S812" s="269"/>
      <c r="T812" s="269"/>
      <c r="U812" s="269"/>
      <c r="V812" s="269"/>
      <c r="W812" s="269"/>
      <c r="X812" s="269"/>
      <c r="Y812" s="269"/>
      <c r="Z812" s="269"/>
    </row>
    <row r="813" spans="1:26" ht="15.75" customHeight="1" x14ac:dyDescent="0.2">
      <c r="A813" s="269"/>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row>
    <row r="814" spans="1:26" ht="15.75" customHeight="1" x14ac:dyDescent="0.2">
      <c r="A814" s="269"/>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row>
    <row r="815" spans="1:26" ht="15.75" customHeight="1" x14ac:dyDescent="0.2">
      <c r="A815" s="269"/>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row>
    <row r="816" spans="1:26" ht="15.75" customHeight="1" x14ac:dyDescent="0.2">
      <c r="A816" s="269"/>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row>
    <row r="817" spans="1:26" ht="15.75" customHeight="1" x14ac:dyDescent="0.2">
      <c r="A817" s="269"/>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row>
    <row r="818" spans="1:26" ht="15.75" customHeight="1" x14ac:dyDescent="0.2">
      <c r="A818" s="269"/>
      <c r="B818" s="269"/>
      <c r="C818" s="269"/>
      <c r="D818" s="269"/>
      <c r="E818" s="269"/>
      <c r="F818" s="269"/>
      <c r="G818" s="269"/>
      <c r="H818" s="269"/>
      <c r="I818" s="269"/>
      <c r="J818" s="269"/>
      <c r="K818" s="269"/>
      <c r="L818" s="269"/>
      <c r="M818" s="269"/>
      <c r="N818" s="269"/>
      <c r="O818" s="269"/>
      <c r="P818" s="269"/>
      <c r="Q818" s="269"/>
      <c r="R818" s="269"/>
      <c r="S818" s="269"/>
      <c r="T818" s="269"/>
      <c r="U818" s="269"/>
      <c r="V818" s="269"/>
      <c r="W818" s="269"/>
      <c r="X818" s="269"/>
      <c r="Y818" s="269"/>
      <c r="Z818" s="269"/>
    </row>
    <row r="819" spans="1:26" ht="15.75" customHeight="1" x14ac:dyDescent="0.2">
      <c r="A819" s="269"/>
      <c r="B819" s="269"/>
      <c r="C819" s="269"/>
      <c r="D819" s="269"/>
      <c r="E819" s="269"/>
      <c r="F819" s="269"/>
      <c r="G819" s="269"/>
      <c r="H819" s="269"/>
      <c r="I819" s="269"/>
      <c r="J819" s="269"/>
      <c r="K819" s="269"/>
      <c r="L819" s="269"/>
      <c r="M819" s="269"/>
      <c r="N819" s="269"/>
      <c r="O819" s="269"/>
      <c r="P819" s="269"/>
      <c r="Q819" s="269"/>
      <c r="R819" s="269"/>
      <c r="S819" s="269"/>
      <c r="T819" s="269"/>
      <c r="U819" s="269"/>
      <c r="V819" s="269"/>
      <c r="W819" s="269"/>
      <c r="X819" s="269"/>
      <c r="Y819" s="269"/>
      <c r="Z819" s="269"/>
    </row>
    <row r="820" spans="1:26" ht="15.75" customHeight="1" x14ac:dyDescent="0.2">
      <c r="A820" s="269"/>
      <c r="B820" s="269"/>
      <c r="C820" s="269"/>
      <c r="D820" s="269"/>
      <c r="E820" s="269"/>
      <c r="F820" s="269"/>
      <c r="G820" s="269"/>
      <c r="H820" s="269"/>
      <c r="I820" s="269"/>
      <c r="J820" s="269"/>
      <c r="K820" s="269"/>
      <c r="L820" s="269"/>
      <c r="M820" s="269"/>
      <c r="N820" s="269"/>
      <c r="O820" s="269"/>
      <c r="P820" s="269"/>
      <c r="Q820" s="269"/>
      <c r="R820" s="269"/>
      <c r="S820" s="269"/>
      <c r="T820" s="269"/>
      <c r="U820" s="269"/>
      <c r="V820" s="269"/>
      <c r="W820" s="269"/>
      <c r="X820" s="269"/>
      <c r="Y820" s="269"/>
      <c r="Z820" s="269"/>
    </row>
    <row r="821" spans="1:26" ht="15.75" customHeight="1" x14ac:dyDescent="0.2">
      <c r="A821" s="269"/>
      <c r="B821" s="269"/>
      <c r="C821" s="269"/>
      <c r="D821" s="269"/>
      <c r="E821" s="269"/>
      <c r="F821" s="269"/>
      <c r="G821" s="269"/>
      <c r="H821" s="269"/>
      <c r="I821" s="269"/>
      <c r="J821" s="269"/>
      <c r="K821" s="269"/>
      <c r="L821" s="269"/>
      <c r="M821" s="269"/>
      <c r="N821" s="269"/>
      <c r="O821" s="269"/>
      <c r="P821" s="269"/>
      <c r="Q821" s="269"/>
      <c r="R821" s="269"/>
      <c r="S821" s="269"/>
      <c r="T821" s="269"/>
      <c r="U821" s="269"/>
      <c r="V821" s="269"/>
      <c r="W821" s="269"/>
      <c r="X821" s="269"/>
      <c r="Y821" s="269"/>
      <c r="Z821" s="269"/>
    </row>
    <row r="822" spans="1:26" ht="15.75" customHeight="1" x14ac:dyDescent="0.2">
      <c r="A822" s="269"/>
      <c r="B822" s="269"/>
      <c r="C822" s="269"/>
      <c r="D822" s="269"/>
      <c r="E822" s="269"/>
      <c r="F822" s="269"/>
      <c r="G822" s="269"/>
      <c r="H822" s="269"/>
      <c r="I822" s="269"/>
      <c r="J822" s="269"/>
      <c r="K822" s="269"/>
      <c r="L822" s="269"/>
      <c r="M822" s="269"/>
      <c r="N822" s="269"/>
      <c r="O822" s="269"/>
      <c r="P822" s="269"/>
      <c r="Q822" s="269"/>
      <c r="R822" s="269"/>
      <c r="S822" s="269"/>
      <c r="T822" s="269"/>
      <c r="U822" s="269"/>
      <c r="V822" s="269"/>
      <c r="W822" s="269"/>
      <c r="X822" s="269"/>
      <c r="Y822" s="269"/>
      <c r="Z822" s="269"/>
    </row>
    <row r="823" spans="1:26" ht="15.75" customHeight="1" x14ac:dyDescent="0.2">
      <c r="A823" s="269"/>
      <c r="B823" s="269"/>
      <c r="C823" s="269"/>
      <c r="D823" s="269"/>
      <c r="E823" s="269"/>
      <c r="F823" s="269"/>
      <c r="G823" s="269"/>
      <c r="H823" s="269"/>
      <c r="I823" s="269"/>
      <c r="J823" s="269"/>
      <c r="K823" s="269"/>
      <c r="L823" s="269"/>
      <c r="M823" s="269"/>
      <c r="N823" s="269"/>
      <c r="O823" s="269"/>
      <c r="P823" s="269"/>
      <c r="Q823" s="269"/>
      <c r="R823" s="269"/>
      <c r="S823" s="269"/>
      <c r="T823" s="269"/>
      <c r="U823" s="269"/>
      <c r="V823" s="269"/>
      <c r="W823" s="269"/>
      <c r="X823" s="269"/>
      <c r="Y823" s="269"/>
      <c r="Z823" s="269"/>
    </row>
    <row r="824" spans="1:26" ht="15.75" customHeight="1" x14ac:dyDescent="0.2">
      <c r="A824" s="269"/>
      <c r="B824" s="269"/>
      <c r="C824" s="269"/>
      <c r="D824" s="269"/>
      <c r="E824" s="269"/>
      <c r="F824" s="269"/>
      <c r="G824" s="269"/>
      <c r="H824" s="269"/>
      <c r="I824" s="269"/>
      <c r="J824" s="269"/>
      <c r="K824" s="269"/>
      <c r="L824" s="269"/>
      <c r="M824" s="269"/>
      <c r="N824" s="269"/>
      <c r="O824" s="269"/>
      <c r="P824" s="269"/>
      <c r="Q824" s="269"/>
      <c r="R824" s="269"/>
      <c r="S824" s="269"/>
      <c r="T824" s="269"/>
      <c r="U824" s="269"/>
      <c r="V824" s="269"/>
      <c r="W824" s="269"/>
      <c r="X824" s="269"/>
      <c r="Y824" s="269"/>
      <c r="Z824" s="269"/>
    </row>
    <row r="825" spans="1:26" ht="15.75" customHeight="1" x14ac:dyDescent="0.2">
      <c r="A825" s="269"/>
      <c r="B825" s="269"/>
      <c r="C825" s="269"/>
      <c r="D825" s="269"/>
      <c r="E825" s="269"/>
      <c r="F825" s="269"/>
      <c r="G825" s="269"/>
      <c r="H825" s="269"/>
      <c r="I825" s="269"/>
      <c r="J825" s="269"/>
      <c r="K825" s="269"/>
      <c r="L825" s="269"/>
      <c r="M825" s="269"/>
      <c r="N825" s="269"/>
      <c r="O825" s="269"/>
      <c r="P825" s="269"/>
      <c r="Q825" s="269"/>
      <c r="R825" s="269"/>
      <c r="S825" s="269"/>
      <c r="T825" s="269"/>
      <c r="U825" s="269"/>
      <c r="V825" s="269"/>
      <c r="W825" s="269"/>
      <c r="X825" s="269"/>
      <c r="Y825" s="269"/>
      <c r="Z825" s="269"/>
    </row>
    <row r="826" spans="1:26" ht="15.75" customHeight="1" x14ac:dyDescent="0.2">
      <c r="A826" s="269"/>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row>
    <row r="827" spans="1:26" ht="15.75" customHeight="1" x14ac:dyDescent="0.2">
      <c r="A827" s="269"/>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row>
    <row r="828" spans="1:26" ht="15.75" customHeight="1" x14ac:dyDescent="0.2">
      <c r="A828" s="269"/>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row>
    <row r="829" spans="1:26" ht="15.75" customHeight="1" x14ac:dyDescent="0.2">
      <c r="A829" s="269"/>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row>
    <row r="830" spans="1:26" ht="15.75" customHeight="1" x14ac:dyDescent="0.2">
      <c r="A830" s="269"/>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row>
    <row r="831" spans="1:26" ht="15.75" customHeight="1" x14ac:dyDescent="0.2">
      <c r="A831" s="269"/>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row>
    <row r="832" spans="1:26" ht="15.75" customHeight="1" x14ac:dyDescent="0.2">
      <c r="A832" s="269"/>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row>
    <row r="833" spans="1:26" ht="15.75" customHeight="1" x14ac:dyDescent="0.2">
      <c r="A833" s="269"/>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row>
    <row r="834" spans="1:26" ht="15.75" customHeight="1" x14ac:dyDescent="0.2">
      <c r="A834" s="269"/>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row>
    <row r="835" spans="1:26" ht="15.75" customHeight="1" x14ac:dyDescent="0.2">
      <c r="A835" s="269"/>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row>
    <row r="836" spans="1:26" ht="15.75" customHeight="1" x14ac:dyDescent="0.2">
      <c r="A836" s="269"/>
      <c r="B836" s="269"/>
      <c r="C836" s="269"/>
      <c r="D836" s="269"/>
      <c r="E836" s="269"/>
      <c r="F836" s="269"/>
      <c r="G836" s="269"/>
      <c r="H836" s="269"/>
      <c r="I836" s="269"/>
      <c r="J836" s="269"/>
      <c r="K836" s="269"/>
      <c r="L836" s="269"/>
      <c r="M836" s="269"/>
      <c r="N836" s="269"/>
      <c r="O836" s="269"/>
      <c r="P836" s="269"/>
      <c r="Q836" s="269"/>
      <c r="R836" s="269"/>
      <c r="S836" s="269"/>
      <c r="T836" s="269"/>
      <c r="U836" s="269"/>
      <c r="V836" s="269"/>
      <c r="W836" s="269"/>
      <c r="X836" s="269"/>
      <c r="Y836" s="269"/>
      <c r="Z836" s="269"/>
    </row>
    <row r="837" spans="1:26" ht="15.75" customHeight="1" x14ac:dyDescent="0.2">
      <c r="A837" s="269"/>
      <c r="B837" s="269"/>
      <c r="C837" s="269"/>
      <c r="D837" s="269"/>
      <c r="E837" s="269"/>
      <c r="F837" s="269"/>
      <c r="G837" s="269"/>
      <c r="H837" s="269"/>
      <c r="I837" s="269"/>
      <c r="J837" s="269"/>
      <c r="K837" s="269"/>
      <c r="L837" s="269"/>
      <c r="M837" s="269"/>
      <c r="N837" s="269"/>
      <c r="O837" s="269"/>
      <c r="P837" s="269"/>
      <c r="Q837" s="269"/>
      <c r="R837" s="269"/>
      <c r="S837" s="269"/>
      <c r="T837" s="269"/>
      <c r="U837" s="269"/>
      <c r="V837" s="269"/>
      <c r="W837" s="269"/>
      <c r="X837" s="269"/>
      <c r="Y837" s="269"/>
      <c r="Z837" s="269"/>
    </row>
    <row r="838" spans="1:26" ht="15.75" customHeight="1" x14ac:dyDescent="0.2">
      <c r="A838" s="269"/>
      <c r="B838" s="269"/>
      <c r="C838" s="269"/>
      <c r="D838" s="269"/>
      <c r="E838" s="269"/>
      <c r="F838" s="269"/>
      <c r="G838" s="269"/>
      <c r="H838" s="269"/>
      <c r="I838" s="269"/>
      <c r="J838" s="269"/>
      <c r="K838" s="269"/>
      <c r="L838" s="269"/>
      <c r="M838" s="269"/>
      <c r="N838" s="269"/>
      <c r="O838" s="269"/>
      <c r="P838" s="269"/>
      <c r="Q838" s="269"/>
      <c r="R838" s="269"/>
      <c r="S838" s="269"/>
      <c r="T838" s="269"/>
      <c r="U838" s="269"/>
      <c r="V838" s="269"/>
      <c r="W838" s="269"/>
      <c r="X838" s="269"/>
      <c r="Y838" s="269"/>
      <c r="Z838" s="269"/>
    </row>
    <row r="839" spans="1:26" ht="15.75" customHeight="1" x14ac:dyDescent="0.2">
      <c r="A839" s="269"/>
      <c r="B839" s="269"/>
      <c r="C839" s="269"/>
      <c r="D839" s="269"/>
      <c r="E839" s="269"/>
      <c r="F839" s="269"/>
      <c r="G839" s="269"/>
      <c r="H839" s="269"/>
      <c r="I839" s="269"/>
      <c r="J839" s="269"/>
      <c r="K839" s="269"/>
      <c r="L839" s="269"/>
      <c r="M839" s="269"/>
      <c r="N839" s="269"/>
      <c r="O839" s="269"/>
      <c r="P839" s="269"/>
      <c r="Q839" s="269"/>
      <c r="R839" s="269"/>
      <c r="S839" s="269"/>
      <c r="T839" s="269"/>
      <c r="U839" s="269"/>
      <c r="V839" s="269"/>
      <c r="W839" s="269"/>
      <c r="X839" s="269"/>
      <c r="Y839" s="269"/>
      <c r="Z839" s="269"/>
    </row>
    <row r="840" spans="1:26" ht="15.75" customHeight="1" x14ac:dyDescent="0.2">
      <c r="A840" s="269"/>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row>
    <row r="841" spans="1:26" ht="15.75" customHeight="1" x14ac:dyDescent="0.2">
      <c r="A841" s="269"/>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row>
    <row r="842" spans="1:26" ht="15.75" customHeight="1" x14ac:dyDescent="0.2">
      <c r="A842" s="269"/>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row>
    <row r="843" spans="1:26" ht="15.75" customHeight="1" x14ac:dyDescent="0.2">
      <c r="A843" s="269"/>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row>
    <row r="844" spans="1:26" ht="15.75" customHeight="1" x14ac:dyDescent="0.2">
      <c r="A844" s="269"/>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row>
    <row r="845" spans="1:26" ht="15.75" customHeight="1" x14ac:dyDescent="0.2">
      <c r="A845" s="269"/>
      <c r="B845" s="269"/>
      <c r="C845" s="269"/>
      <c r="D845" s="269"/>
      <c r="E845" s="269"/>
      <c r="F845" s="269"/>
      <c r="G845" s="269"/>
      <c r="H845" s="269"/>
      <c r="I845" s="269"/>
      <c r="J845" s="269"/>
      <c r="K845" s="269"/>
      <c r="L845" s="269"/>
      <c r="M845" s="269"/>
      <c r="N845" s="269"/>
      <c r="O845" s="269"/>
      <c r="P845" s="269"/>
      <c r="Q845" s="269"/>
      <c r="R845" s="269"/>
      <c r="S845" s="269"/>
      <c r="T845" s="269"/>
      <c r="U845" s="269"/>
      <c r="V845" s="269"/>
      <c r="W845" s="269"/>
      <c r="X845" s="269"/>
      <c r="Y845" s="269"/>
      <c r="Z845" s="269"/>
    </row>
    <row r="846" spans="1:26" ht="15.75" customHeight="1" x14ac:dyDescent="0.2">
      <c r="A846" s="269"/>
      <c r="B846" s="269"/>
      <c r="C846" s="269"/>
      <c r="D846" s="269"/>
      <c r="E846" s="269"/>
      <c r="F846" s="269"/>
      <c r="G846" s="269"/>
      <c r="H846" s="269"/>
      <c r="I846" s="269"/>
      <c r="J846" s="269"/>
      <c r="K846" s="269"/>
      <c r="L846" s="269"/>
      <c r="M846" s="269"/>
      <c r="N846" s="269"/>
      <c r="O846" s="269"/>
      <c r="P846" s="269"/>
      <c r="Q846" s="269"/>
      <c r="R846" s="269"/>
      <c r="S846" s="269"/>
      <c r="T846" s="269"/>
      <c r="U846" s="269"/>
      <c r="V846" s="269"/>
      <c r="W846" s="269"/>
      <c r="X846" s="269"/>
      <c r="Y846" s="269"/>
      <c r="Z846" s="269"/>
    </row>
    <row r="847" spans="1:26" ht="15.75" customHeight="1" x14ac:dyDescent="0.2">
      <c r="A847" s="269"/>
      <c r="B847" s="269"/>
      <c r="C847" s="269"/>
      <c r="D847" s="269"/>
      <c r="E847" s="269"/>
      <c r="F847" s="269"/>
      <c r="G847" s="269"/>
      <c r="H847" s="269"/>
      <c r="I847" s="269"/>
      <c r="J847" s="269"/>
      <c r="K847" s="269"/>
      <c r="L847" s="269"/>
      <c r="M847" s="269"/>
      <c r="N847" s="269"/>
      <c r="O847" s="269"/>
      <c r="P847" s="269"/>
      <c r="Q847" s="269"/>
      <c r="R847" s="269"/>
      <c r="S847" s="269"/>
      <c r="T847" s="269"/>
      <c r="U847" s="269"/>
      <c r="V847" s="269"/>
      <c r="W847" s="269"/>
      <c r="X847" s="269"/>
      <c r="Y847" s="269"/>
      <c r="Z847" s="269"/>
    </row>
    <row r="848" spans="1:26" ht="15.75" customHeight="1" x14ac:dyDescent="0.2">
      <c r="A848" s="269"/>
      <c r="B848" s="269"/>
      <c r="C848" s="269"/>
      <c r="D848" s="269"/>
      <c r="E848" s="269"/>
      <c r="F848" s="269"/>
      <c r="G848" s="269"/>
      <c r="H848" s="269"/>
      <c r="I848" s="269"/>
      <c r="J848" s="269"/>
      <c r="K848" s="269"/>
      <c r="L848" s="269"/>
      <c r="M848" s="269"/>
      <c r="N848" s="269"/>
      <c r="O848" s="269"/>
      <c r="P848" s="269"/>
      <c r="Q848" s="269"/>
      <c r="R848" s="269"/>
      <c r="S848" s="269"/>
      <c r="T848" s="269"/>
      <c r="U848" s="269"/>
      <c r="V848" s="269"/>
      <c r="W848" s="269"/>
      <c r="X848" s="269"/>
      <c r="Y848" s="269"/>
      <c r="Z848" s="269"/>
    </row>
    <row r="849" spans="1:26" ht="15.75" customHeight="1" x14ac:dyDescent="0.2">
      <c r="A849" s="269"/>
      <c r="B849" s="269"/>
      <c r="C849" s="269"/>
      <c r="D849" s="269"/>
      <c r="E849" s="269"/>
      <c r="F849" s="269"/>
      <c r="G849" s="269"/>
      <c r="H849" s="269"/>
      <c r="I849" s="269"/>
      <c r="J849" s="269"/>
      <c r="K849" s="269"/>
      <c r="L849" s="269"/>
      <c r="M849" s="269"/>
      <c r="N849" s="269"/>
      <c r="O849" s="269"/>
      <c r="P849" s="269"/>
      <c r="Q849" s="269"/>
      <c r="R849" s="269"/>
      <c r="S849" s="269"/>
      <c r="T849" s="269"/>
      <c r="U849" s="269"/>
      <c r="V849" s="269"/>
      <c r="W849" s="269"/>
      <c r="X849" s="269"/>
      <c r="Y849" s="269"/>
      <c r="Z849" s="269"/>
    </row>
    <row r="850" spans="1:26" ht="15.75" customHeight="1" x14ac:dyDescent="0.2">
      <c r="A850" s="269"/>
      <c r="B850" s="269"/>
      <c r="C850" s="269"/>
      <c r="D850" s="269"/>
      <c r="E850" s="269"/>
      <c r="F850" s="269"/>
      <c r="G850" s="269"/>
      <c r="H850" s="269"/>
      <c r="I850" s="269"/>
      <c r="J850" s="269"/>
      <c r="K850" s="269"/>
      <c r="L850" s="269"/>
      <c r="M850" s="269"/>
      <c r="N850" s="269"/>
      <c r="O850" s="269"/>
      <c r="P850" s="269"/>
      <c r="Q850" s="269"/>
      <c r="R850" s="269"/>
      <c r="S850" s="269"/>
      <c r="T850" s="269"/>
      <c r="U850" s="269"/>
      <c r="V850" s="269"/>
      <c r="W850" s="269"/>
      <c r="X850" s="269"/>
      <c r="Y850" s="269"/>
      <c r="Z850" s="269"/>
    </row>
    <row r="851" spans="1:26" ht="15.75" customHeight="1" x14ac:dyDescent="0.2">
      <c r="A851" s="269"/>
      <c r="B851" s="269"/>
      <c r="C851" s="269"/>
      <c r="D851" s="269"/>
      <c r="E851" s="269"/>
      <c r="F851" s="269"/>
      <c r="G851" s="269"/>
      <c r="H851" s="269"/>
      <c r="I851" s="269"/>
      <c r="J851" s="269"/>
      <c r="K851" s="269"/>
      <c r="L851" s="269"/>
      <c r="M851" s="269"/>
      <c r="N851" s="269"/>
      <c r="O851" s="269"/>
      <c r="P851" s="269"/>
      <c r="Q851" s="269"/>
      <c r="R851" s="269"/>
      <c r="S851" s="269"/>
      <c r="T851" s="269"/>
      <c r="U851" s="269"/>
      <c r="V851" s="269"/>
      <c r="W851" s="269"/>
      <c r="X851" s="269"/>
      <c r="Y851" s="269"/>
      <c r="Z851" s="269"/>
    </row>
    <row r="852" spans="1:26" ht="15.75" customHeight="1" x14ac:dyDescent="0.2">
      <c r="A852" s="269"/>
      <c r="B852" s="269"/>
      <c r="C852" s="269"/>
      <c r="D852" s="269"/>
      <c r="E852" s="269"/>
      <c r="F852" s="269"/>
      <c r="G852" s="269"/>
      <c r="H852" s="269"/>
      <c r="I852" s="269"/>
      <c r="J852" s="269"/>
      <c r="K852" s="269"/>
      <c r="L852" s="269"/>
      <c r="M852" s="269"/>
      <c r="N852" s="269"/>
      <c r="O852" s="269"/>
      <c r="P852" s="269"/>
      <c r="Q852" s="269"/>
      <c r="R852" s="269"/>
      <c r="S852" s="269"/>
      <c r="T852" s="269"/>
      <c r="U852" s="269"/>
      <c r="V852" s="269"/>
      <c r="W852" s="269"/>
      <c r="X852" s="269"/>
      <c r="Y852" s="269"/>
      <c r="Z852" s="269"/>
    </row>
    <row r="853" spans="1:26" ht="15.75" customHeight="1" x14ac:dyDescent="0.2">
      <c r="A853" s="269"/>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row>
    <row r="854" spans="1:26" ht="15.75" customHeight="1" x14ac:dyDescent="0.2">
      <c r="A854" s="269"/>
      <c r="B854" s="269"/>
      <c r="C854" s="269"/>
      <c r="D854" s="269"/>
      <c r="E854" s="269"/>
      <c r="F854" s="269"/>
      <c r="G854" s="269"/>
      <c r="H854" s="269"/>
      <c r="I854" s="269"/>
      <c r="J854" s="269"/>
      <c r="K854" s="269"/>
      <c r="L854" s="269"/>
      <c r="M854" s="269"/>
      <c r="N854" s="269"/>
      <c r="O854" s="269"/>
      <c r="P854" s="269"/>
      <c r="Q854" s="269"/>
      <c r="R854" s="269"/>
      <c r="S854" s="269"/>
      <c r="T854" s="269"/>
      <c r="U854" s="269"/>
      <c r="V854" s="269"/>
      <c r="W854" s="269"/>
      <c r="X854" s="269"/>
      <c r="Y854" s="269"/>
      <c r="Z854" s="269"/>
    </row>
    <row r="855" spans="1:26" ht="15.75" customHeight="1" x14ac:dyDescent="0.2">
      <c r="A855" s="269"/>
      <c r="B855" s="269"/>
      <c r="C855" s="269"/>
      <c r="D855" s="269"/>
      <c r="E855" s="269"/>
      <c r="F855" s="269"/>
      <c r="G855" s="269"/>
      <c r="H855" s="269"/>
      <c r="I855" s="269"/>
      <c r="J855" s="269"/>
      <c r="K855" s="269"/>
      <c r="L855" s="269"/>
      <c r="M855" s="269"/>
      <c r="N855" s="269"/>
      <c r="O855" s="269"/>
      <c r="P855" s="269"/>
      <c r="Q855" s="269"/>
      <c r="R855" s="269"/>
      <c r="S855" s="269"/>
      <c r="T855" s="269"/>
      <c r="U855" s="269"/>
      <c r="V855" s="269"/>
      <c r="W855" s="269"/>
      <c r="X855" s="269"/>
      <c r="Y855" s="269"/>
      <c r="Z855" s="269"/>
    </row>
    <row r="856" spans="1:26" ht="15.75" customHeight="1" x14ac:dyDescent="0.2">
      <c r="A856" s="269"/>
      <c r="B856" s="269"/>
      <c r="C856" s="269"/>
      <c r="D856" s="269"/>
      <c r="E856" s="269"/>
      <c r="F856" s="269"/>
      <c r="G856" s="269"/>
      <c r="H856" s="269"/>
      <c r="I856" s="269"/>
      <c r="J856" s="269"/>
      <c r="K856" s="269"/>
      <c r="L856" s="269"/>
      <c r="M856" s="269"/>
      <c r="N856" s="269"/>
      <c r="O856" s="269"/>
      <c r="P856" s="269"/>
      <c r="Q856" s="269"/>
      <c r="R856" s="269"/>
      <c r="S856" s="269"/>
      <c r="T856" s="269"/>
      <c r="U856" s="269"/>
      <c r="V856" s="269"/>
      <c r="W856" s="269"/>
      <c r="X856" s="269"/>
      <c r="Y856" s="269"/>
      <c r="Z856" s="269"/>
    </row>
    <row r="857" spans="1:26" ht="15.75" customHeight="1" x14ac:dyDescent="0.2">
      <c r="A857" s="269"/>
      <c r="B857" s="269"/>
      <c r="C857" s="269"/>
      <c r="D857" s="269"/>
      <c r="E857" s="269"/>
      <c r="F857" s="269"/>
      <c r="G857" s="269"/>
      <c r="H857" s="269"/>
      <c r="I857" s="269"/>
      <c r="J857" s="269"/>
      <c r="K857" s="269"/>
      <c r="L857" s="269"/>
      <c r="M857" s="269"/>
      <c r="N857" s="269"/>
      <c r="O857" s="269"/>
      <c r="P857" s="269"/>
      <c r="Q857" s="269"/>
      <c r="R857" s="269"/>
      <c r="S857" s="269"/>
      <c r="T857" s="269"/>
      <c r="U857" s="269"/>
      <c r="V857" s="269"/>
      <c r="W857" s="269"/>
      <c r="X857" s="269"/>
      <c r="Y857" s="269"/>
      <c r="Z857" s="269"/>
    </row>
    <row r="858" spans="1:26" ht="15.75" customHeight="1" x14ac:dyDescent="0.2">
      <c r="A858" s="269"/>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row>
    <row r="859" spans="1:26" ht="15.75" customHeight="1" x14ac:dyDescent="0.2">
      <c r="A859" s="269"/>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row>
    <row r="860" spans="1:26" ht="15.75" customHeight="1" x14ac:dyDescent="0.2">
      <c r="A860" s="269"/>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row>
    <row r="861" spans="1:26" ht="15.75" customHeight="1" x14ac:dyDescent="0.2">
      <c r="A861" s="269"/>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row>
    <row r="862" spans="1:26" ht="15.75" customHeight="1" x14ac:dyDescent="0.2">
      <c r="A862" s="269"/>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row>
    <row r="863" spans="1:26" ht="15.75" customHeight="1" x14ac:dyDescent="0.2">
      <c r="A863" s="269"/>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row>
    <row r="864" spans="1:26" ht="15.75" customHeight="1" x14ac:dyDescent="0.2">
      <c r="A864" s="269"/>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row>
    <row r="865" spans="1:26" ht="15.75" customHeight="1" x14ac:dyDescent="0.2">
      <c r="A865" s="269"/>
      <c r="B865" s="269"/>
      <c r="C865" s="269"/>
      <c r="D865" s="269"/>
      <c r="E865" s="269"/>
      <c r="F865" s="269"/>
      <c r="G865" s="269"/>
      <c r="H865" s="269"/>
      <c r="I865" s="269"/>
      <c r="J865" s="269"/>
      <c r="K865" s="269"/>
      <c r="L865" s="269"/>
      <c r="M865" s="269"/>
      <c r="N865" s="269"/>
      <c r="O865" s="269"/>
      <c r="P865" s="269"/>
      <c r="Q865" s="269"/>
      <c r="R865" s="269"/>
      <c r="S865" s="269"/>
      <c r="T865" s="269"/>
      <c r="U865" s="269"/>
      <c r="V865" s="269"/>
      <c r="W865" s="269"/>
      <c r="X865" s="269"/>
      <c r="Y865" s="269"/>
      <c r="Z865" s="269"/>
    </row>
    <row r="866" spans="1:26" ht="15.75" customHeight="1" x14ac:dyDescent="0.2">
      <c r="A866" s="269"/>
      <c r="B866" s="269"/>
      <c r="C866" s="269"/>
      <c r="D866" s="269"/>
      <c r="E866" s="269"/>
      <c r="F866" s="269"/>
      <c r="G866" s="269"/>
      <c r="H866" s="269"/>
      <c r="I866" s="269"/>
      <c r="J866" s="269"/>
      <c r="K866" s="269"/>
      <c r="L866" s="269"/>
      <c r="M866" s="269"/>
      <c r="N866" s="269"/>
      <c r="O866" s="269"/>
      <c r="P866" s="269"/>
      <c r="Q866" s="269"/>
      <c r="R866" s="269"/>
      <c r="S866" s="269"/>
      <c r="T866" s="269"/>
      <c r="U866" s="269"/>
      <c r="V866" s="269"/>
      <c r="W866" s="269"/>
      <c r="X866" s="269"/>
      <c r="Y866" s="269"/>
      <c r="Z866" s="269"/>
    </row>
    <row r="867" spans="1:26" ht="15.75" customHeight="1" x14ac:dyDescent="0.2">
      <c r="A867" s="269"/>
      <c r="B867" s="269"/>
      <c r="C867" s="269"/>
      <c r="D867" s="269"/>
      <c r="E867" s="269"/>
      <c r="F867" s="269"/>
      <c r="G867" s="269"/>
      <c r="H867" s="269"/>
      <c r="I867" s="269"/>
      <c r="J867" s="269"/>
      <c r="K867" s="269"/>
      <c r="L867" s="269"/>
      <c r="M867" s="269"/>
      <c r="N867" s="269"/>
      <c r="O867" s="269"/>
      <c r="P867" s="269"/>
      <c r="Q867" s="269"/>
      <c r="R867" s="269"/>
      <c r="S867" s="269"/>
      <c r="T867" s="269"/>
      <c r="U867" s="269"/>
      <c r="V867" s="269"/>
      <c r="W867" s="269"/>
      <c r="X867" s="269"/>
      <c r="Y867" s="269"/>
      <c r="Z867" s="269"/>
    </row>
    <row r="868" spans="1:26" ht="15.75" customHeight="1" x14ac:dyDescent="0.2">
      <c r="A868" s="269"/>
      <c r="B868" s="269"/>
      <c r="C868" s="269"/>
      <c r="D868" s="269"/>
      <c r="E868" s="269"/>
      <c r="F868" s="269"/>
      <c r="G868" s="269"/>
      <c r="H868" s="269"/>
      <c r="I868" s="269"/>
      <c r="J868" s="269"/>
      <c r="K868" s="269"/>
      <c r="L868" s="269"/>
      <c r="M868" s="269"/>
      <c r="N868" s="269"/>
      <c r="O868" s="269"/>
      <c r="P868" s="269"/>
      <c r="Q868" s="269"/>
      <c r="R868" s="269"/>
      <c r="S868" s="269"/>
      <c r="T868" s="269"/>
      <c r="U868" s="269"/>
      <c r="V868" s="269"/>
      <c r="W868" s="269"/>
      <c r="X868" s="269"/>
      <c r="Y868" s="269"/>
      <c r="Z868" s="269"/>
    </row>
    <row r="869" spans="1:26" ht="15.75" customHeight="1" x14ac:dyDescent="0.2">
      <c r="A869" s="269"/>
      <c r="B869" s="269"/>
      <c r="C869" s="269"/>
      <c r="D869" s="269"/>
      <c r="E869" s="269"/>
      <c r="F869" s="269"/>
      <c r="G869" s="269"/>
      <c r="H869" s="269"/>
      <c r="I869" s="269"/>
      <c r="J869" s="269"/>
      <c r="K869" s="269"/>
      <c r="L869" s="269"/>
      <c r="M869" s="269"/>
      <c r="N869" s="269"/>
      <c r="O869" s="269"/>
      <c r="P869" s="269"/>
      <c r="Q869" s="269"/>
      <c r="R869" s="269"/>
      <c r="S869" s="269"/>
      <c r="T869" s="269"/>
      <c r="U869" s="269"/>
      <c r="V869" s="269"/>
      <c r="W869" s="269"/>
      <c r="X869" s="269"/>
      <c r="Y869" s="269"/>
      <c r="Z869" s="269"/>
    </row>
    <row r="870" spans="1:26" ht="15.75" customHeight="1" x14ac:dyDescent="0.2">
      <c r="A870" s="269"/>
      <c r="B870" s="269"/>
      <c r="C870" s="269"/>
      <c r="D870" s="269"/>
      <c r="E870" s="269"/>
      <c r="F870" s="269"/>
      <c r="G870" s="269"/>
      <c r="H870" s="269"/>
      <c r="I870" s="269"/>
      <c r="J870" s="269"/>
      <c r="K870" s="269"/>
      <c r="L870" s="269"/>
      <c r="M870" s="269"/>
      <c r="N870" s="269"/>
      <c r="O870" s="269"/>
      <c r="P870" s="269"/>
      <c r="Q870" s="269"/>
      <c r="R870" s="269"/>
      <c r="S870" s="269"/>
      <c r="T870" s="269"/>
      <c r="U870" s="269"/>
      <c r="V870" s="269"/>
      <c r="W870" s="269"/>
      <c r="X870" s="269"/>
      <c r="Y870" s="269"/>
      <c r="Z870" s="269"/>
    </row>
    <row r="871" spans="1:26" ht="15.75" customHeight="1" x14ac:dyDescent="0.2">
      <c r="A871" s="269"/>
      <c r="B871" s="269"/>
      <c r="C871" s="269"/>
      <c r="D871" s="269"/>
      <c r="E871" s="269"/>
      <c r="F871" s="269"/>
      <c r="G871" s="269"/>
      <c r="H871" s="269"/>
      <c r="I871" s="269"/>
      <c r="J871" s="269"/>
      <c r="K871" s="269"/>
      <c r="L871" s="269"/>
      <c r="M871" s="269"/>
      <c r="N871" s="269"/>
      <c r="O871" s="269"/>
      <c r="P871" s="269"/>
      <c r="Q871" s="269"/>
      <c r="R871" s="269"/>
      <c r="S871" s="269"/>
      <c r="T871" s="269"/>
      <c r="U871" s="269"/>
      <c r="V871" s="269"/>
      <c r="W871" s="269"/>
      <c r="X871" s="269"/>
      <c r="Y871" s="269"/>
      <c r="Z871" s="269"/>
    </row>
    <row r="872" spans="1:26" ht="15.75" customHeight="1" x14ac:dyDescent="0.2">
      <c r="A872" s="269"/>
      <c r="B872" s="269"/>
      <c r="C872" s="269"/>
      <c r="D872" s="269"/>
      <c r="E872" s="269"/>
      <c r="F872" s="269"/>
      <c r="G872" s="269"/>
      <c r="H872" s="269"/>
      <c r="I872" s="269"/>
      <c r="J872" s="269"/>
      <c r="K872" s="269"/>
      <c r="L872" s="269"/>
      <c r="M872" s="269"/>
      <c r="N872" s="269"/>
      <c r="O872" s="269"/>
      <c r="P872" s="269"/>
      <c r="Q872" s="269"/>
      <c r="R872" s="269"/>
      <c r="S872" s="269"/>
      <c r="T872" s="269"/>
      <c r="U872" s="269"/>
      <c r="V872" s="269"/>
      <c r="W872" s="269"/>
      <c r="X872" s="269"/>
      <c r="Y872" s="269"/>
      <c r="Z872" s="269"/>
    </row>
    <row r="873" spans="1:26" ht="15.75" customHeight="1" x14ac:dyDescent="0.2">
      <c r="A873" s="269"/>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row>
    <row r="874" spans="1:26" ht="15.75" customHeight="1" x14ac:dyDescent="0.2">
      <c r="A874" s="269"/>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row>
    <row r="875" spans="1:26" ht="15.75" customHeight="1" x14ac:dyDescent="0.2">
      <c r="A875" s="269"/>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row>
    <row r="876" spans="1:26" ht="15.75" customHeight="1" x14ac:dyDescent="0.2">
      <c r="A876" s="269"/>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row>
    <row r="877" spans="1:26" ht="15.75" customHeight="1" x14ac:dyDescent="0.2">
      <c r="A877" s="269"/>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row>
    <row r="878" spans="1:26" ht="15.75" customHeight="1" x14ac:dyDescent="0.2">
      <c r="A878" s="269"/>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row>
    <row r="879" spans="1:26" ht="15.75" customHeight="1" x14ac:dyDescent="0.2">
      <c r="A879" s="269"/>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row>
    <row r="880" spans="1:26" ht="15.75" customHeight="1" x14ac:dyDescent="0.2">
      <c r="A880" s="269"/>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row>
    <row r="881" spans="1:26" ht="15.75" customHeight="1" x14ac:dyDescent="0.2">
      <c r="A881" s="269"/>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row>
    <row r="882" spans="1:26" ht="15.75" customHeight="1" x14ac:dyDescent="0.2">
      <c r="A882" s="269"/>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row>
    <row r="883" spans="1:26" ht="15.75" customHeight="1" x14ac:dyDescent="0.2">
      <c r="A883" s="269"/>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row>
    <row r="884" spans="1:26" ht="15.75" customHeight="1" x14ac:dyDescent="0.2">
      <c r="A884" s="269"/>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row>
    <row r="885" spans="1:26" ht="15.75" customHeight="1" x14ac:dyDescent="0.2">
      <c r="A885" s="269"/>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row>
    <row r="886" spans="1:26" ht="15.75" customHeight="1" x14ac:dyDescent="0.2">
      <c r="A886" s="269"/>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row>
    <row r="887" spans="1:26" ht="15.75" customHeight="1" x14ac:dyDescent="0.2">
      <c r="A887" s="269"/>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row>
    <row r="888" spans="1:26" ht="15.75" customHeight="1" x14ac:dyDescent="0.2">
      <c r="A888" s="269"/>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row>
    <row r="889" spans="1:26" ht="15.75" customHeight="1" x14ac:dyDescent="0.2">
      <c r="A889" s="269"/>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row>
    <row r="890" spans="1:26" ht="15.75" customHeight="1" x14ac:dyDescent="0.2">
      <c r="A890" s="269"/>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row>
    <row r="891" spans="1:26" ht="15.75" customHeight="1" x14ac:dyDescent="0.2">
      <c r="A891" s="269"/>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row>
    <row r="892" spans="1:26" ht="15.75" customHeight="1" x14ac:dyDescent="0.2">
      <c r="A892" s="269"/>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row>
    <row r="893" spans="1:26" ht="15.75" customHeight="1" x14ac:dyDescent="0.2">
      <c r="A893" s="269"/>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row>
    <row r="894" spans="1:26" ht="15.75" customHeight="1" x14ac:dyDescent="0.2">
      <c r="A894" s="269"/>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row>
    <row r="895" spans="1:26" ht="15.75" customHeight="1" x14ac:dyDescent="0.2">
      <c r="A895" s="269"/>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row>
    <row r="896" spans="1:26" ht="15.75" customHeight="1" x14ac:dyDescent="0.2">
      <c r="A896" s="269"/>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row>
    <row r="897" spans="1:26" ht="15.75" customHeight="1" x14ac:dyDescent="0.2">
      <c r="A897" s="269"/>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row>
    <row r="898" spans="1:26" ht="15.75" customHeight="1" x14ac:dyDescent="0.2">
      <c r="A898" s="269"/>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row>
    <row r="899" spans="1:26" ht="15.75" customHeight="1" x14ac:dyDescent="0.2">
      <c r="A899" s="269"/>
      <c r="B899" s="269"/>
      <c r="C899" s="269"/>
      <c r="D899" s="269"/>
      <c r="E899" s="269"/>
      <c r="F899" s="269"/>
      <c r="G899" s="269"/>
      <c r="H899" s="269"/>
      <c r="I899" s="269"/>
      <c r="J899" s="269"/>
      <c r="K899" s="269"/>
      <c r="L899" s="269"/>
      <c r="M899" s="269"/>
      <c r="N899" s="269"/>
      <c r="O899" s="269"/>
      <c r="P899" s="269"/>
      <c r="Q899" s="269"/>
      <c r="R899" s="269"/>
      <c r="S899" s="269"/>
      <c r="T899" s="269"/>
      <c r="U899" s="269"/>
      <c r="V899" s="269"/>
      <c r="W899" s="269"/>
      <c r="X899" s="269"/>
      <c r="Y899" s="269"/>
      <c r="Z899" s="269"/>
    </row>
    <row r="900" spans="1:26" ht="15.75" customHeight="1" x14ac:dyDescent="0.2">
      <c r="A900" s="269"/>
      <c r="B900" s="269"/>
      <c r="C900" s="269"/>
      <c r="D900" s="269"/>
      <c r="E900" s="269"/>
      <c r="F900" s="269"/>
      <c r="G900" s="269"/>
      <c r="H900" s="269"/>
      <c r="I900" s="269"/>
      <c r="J900" s="269"/>
      <c r="K900" s="269"/>
      <c r="L900" s="269"/>
      <c r="M900" s="269"/>
      <c r="N900" s="269"/>
      <c r="O900" s="269"/>
      <c r="P900" s="269"/>
      <c r="Q900" s="269"/>
      <c r="R900" s="269"/>
      <c r="S900" s="269"/>
      <c r="T900" s="269"/>
      <c r="U900" s="269"/>
      <c r="V900" s="269"/>
      <c r="W900" s="269"/>
      <c r="X900" s="269"/>
      <c r="Y900" s="269"/>
      <c r="Z900" s="269"/>
    </row>
    <row r="901" spans="1:26" ht="15.75" customHeight="1" x14ac:dyDescent="0.2">
      <c r="A901" s="269"/>
      <c r="B901" s="269"/>
      <c r="C901" s="269"/>
      <c r="D901" s="269"/>
      <c r="E901" s="269"/>
      <c r="F901" s="269"/>
      <c r="G901" s="269"/>
      <c r="H901" s="269"/>
      <c r="I901" s="269"/>
      <c r="J901" s="269"/>
      <c r="K901" s="269"/>
      <c r="L901" s="269"/>
      <c r="M901" s="269"/>
      <c r="N901" s="269"/>
      <c r="O901" s="269"/>
      <c r="P901" s="269"/>
      <c r="Q901" s="269"/>
      <c r="R901" s="269"/>
      <c r="S901" s="269"/>
      <c r="T901" s="269"/>
      <c r="U901" s="269"/>
      <c r="V901" s="269"/>
      <c r="W901" s="269"/>
      <c r="X901" s="269"/>
      <c r="Y901" s="269"/>
      <c r="Z901" s="269"/>
    </row>
    <row r="902" spans="1:26" ht="15.75" customHeight="1" x14ac:dyDescent="0.2">
      <c r="A902" s="269"/>
      <c r="B902" s="269"/>
      <c r="C902" s="269"/>
      <c r="D902" s="269"/>
      <c r="E902" s="269"/>
      <c r="F902" s="269"/>
      <c r="G902" s="269"/>
      <c r="H902" s="269"/>
      <c r="I902" s="269"/>
      <c r="J902" s="269"/>
      <c r="K902" s="269"/>
      <c r="L902" s="269"/>
      <c r="M902" s="269"/>
      <c r="N902" s="269"/>
      <c r="O902" s="269"/>
      <c r="P902" s="269"/>
      <c r="Q902" s="269"/>
      <c r="R902" s="269"/>
      <c r="S902" s="269"/>
      <c r="T902" s="269"/>
      <c r="U902" s="269"/>
      <c r="V902" s="269"/>
      <c r="W902" s="269"/>
      <c r="X902" s="269"/>
      <c r="Y902" s="269"/>
      <c r="Z902" s="269"/>
    </row>
    <row r="903" spans="1:26" ht="15.75" customHeight="1" x14ac:dyDescent="0.2">
      <c r="A903" s="269"/>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row>
    <row r="904" spans="1:26" ht="15.75" customHeight="1" x14ac:dyDescent="0.2">
      <c r="A904" s="269"/>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row>
    <row r="905" spans="1:26" ht="15.75" customHeight="1" x14ac:dyDescent="0.2">
      <c r="A905" s="269"/>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row>
    <row r="906" spans="1:26" ht="15.75" customHeight="1" x14ac:dyDescent="0.2">
      <c r="A906" s="269"/>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row>
    <row r="907" spans="1:26" ht="15.75" customHeight="1" x14ac:dyDescent="0.2">
      <c r="A907" s="269"/>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row>
    <row r="908" spans="1:26" ht="15.75" customHeight="1" x14ac:dyDescent="0.2">
      <c r="A908" s="269"/>
      <c r="B908" s="269"/>
      <c r="C908" s="269"/>
      <c r="D908" s="269"/>
      <c r="E908" s="269"/>
      <c r="F908" s="269"/>
      <c r="G908" s="269"/>
      <c r="H908" s="269"/>
      <c r="I908" s="269"/>
      <c r="J908" s="269"/>
      <c r="K908" s="269"/>
      <c r="L908" s="269"/>
      <c r="M908" s="269"/>
      <c r="N908" s="269"/>
      <c r="O908" s="269"/>
      <c r="P908" s="269"/>
      <c r="Q908" s="269"/>
      <c r="R908" s="269"/>
      <c r="S908" s="269"/>
      <c r="T908" s="269"/>
      <c r="U908" s="269"/>
      <c r="V908" s="269"/>
      <c r="W908" s="269"/>
      <c r="X908" s="269"/>
      <c r="Y908" s="269"/>
      <c r="Z908" s="269"/>
    </row>
    <row r="909" spans="1:26" ht="15.75" customHeight="1" x14ac:dyDescent="0.2">
      <c r="A909" s="269"/>
      <c r="B909" s="269"/>
      <c r="C909" s="269"/>
      <c r="D909" s="269"/>
      <c r="E909" s="269"/>
      <c r="F909" s="269"/>
      <c r="G909" s="269"/>
      <c r="H909" s="269"/>
      <c r="I909" s="269"/>
      <c r="J909" s="269"/>
      <c r="K909" s="269"/>
      <c r="L909" s="269"/>
      <c r="M909" s="269"/>
      <c r="N909" s="269"/>
      <c r="O909" s="269"/>
      <c r="P909" s="269"/>
      <c r="Q909" s="269"/>
      <c r="R909" s="269"/>
      <c r="S909" s="269"/>
      <c r="T909" s="269"/>
      <c r="U909" s="269"/>
      <c r="V909" s="269"/>
      <c r="W909" s="269"/>
      <c r="X909" s="269"/>
      <c r="Y909" s="269"/>
      <c r="Z909" s="269"/>
    </row>
    <row r="910" spans="1:26" ht="15.75" customHeight="1" x14ac:dyDescent="0.2">
      <c r="A910" s="269"/>
      <c r="B910" s="269"/>
      <c r="C910" s="269"/>
      <c r="D910" s="269"/>
      <c r="E910" s="269"/>
      <c r="F910" s="269"/>
      <c r="G910" s="269"/>
      <c r="H910" s="269"/>
      <c r="I910" s="269"/>
      <c r="J910" s="269"/>
      <c r="K910" s="269"/>
      <c r="L910" s="269"/>
      <c r="M910" s="269"/>
      <c r="N910" s="269"/>
      <c r="O910" s="269"/>
      <c r="P910" s="269"/>
      <c r="Q910" s="269"/>
      <c r="R910" s="269"/>
      <c r="S910" s="269"/>
      <c r="T910" s="269"/>
      <c r="U910" s="269"/>
      <c r="V910" s="269"/>
      <c r="W910" s="269"/>
      <c r="X910" s="269"/>
      <c r="Y910" s="269"/>
      <c r="Z910" s="269"/>
    </row>
    <row r="911" spans="1:26" ht="15.75" customHeight="1" x14ac:dyDescent="0.2">
      <c r="A911" s="269"/>
      <c r="B911" s="269"/>
      <c r="C911" s="269"/>
      <c r="D911" s="269"/>
      <c r="E911" s="269"/>
      <c r="F911" s="269"/>
      <c r="G911" s="269"/>
      <c r="H911" s="269"/>
      <c r="I911" s="269"/>
      <c r="J911" s="269"/>
      <c r="K911" s="269"/>
      <c r="L911" s="269"/>
      <c r="M911" s="269"/>
      <c r="N911" s="269"/>
      <c r="O911" s="269"/>
      <c r="P911" s="269"/>
      <c r="Q911" s="269"/>
      <c r="R911" s="269"/>
      <c r="S911" s="269"/>
      <c r="T911" s="269"/>
      <c r="U911" s="269"/>
      <c r="V911" s="269"/>
      <c r="W911" s="269"/>
      <c r="X911" s="269"/>
      <c r="Y911" s="269"/>
      <c r="Z911" s="269"/>
    </row>
    <row r="912" spans="1:26" ht="15.75" customHeight="1" x14ac:dyDescent="0.2">
      <c r="A912" s="269"/>
      <c r="B912" s="269"/>
      <c r="C912" s="269"/>
      <c r="D912" s="269"/>
      <c r="E912" s="269"/>
      <c r="F912" s="269"/>
      <c r="G912" s="269"/>
      <c r="H912" s="269"/>
      <c r="I912" s="269"/>
      <c r="J912" s="269"/>
      <c r="K912" s="269"/>
      <c r="L912" s="269"/>
      <c r="M912" s="269"/>
      <c r="N912" s="269"/>
      <c r="O912" s="269"/>
      <c r="P912" s="269"/>
      <c r="Q912" s="269"/>
      <c r="R912" s="269"/>
      <c r="S912" s="269"/>
      <c r="T912" s="269"/>
      <c r="U912" s="269"/>
      <c r="V912" s="269"/>
      <c r="W912" s="269"/>
      <c r="X912" s="269"/>
      <c r="Y912" s="269"/>
      <c r="Z912" s="269"/>
    </row>
    <row r="913" spans="1:26" ht="15.75" customHeight="1" x14ac:dyDescent="0.2">
      <c r="A913" s="269"/>
      <c r="B913" s="269"/>
      <c r="C913" s="269"/>
      <c r="D913" s="269"/>
      <c r="E913" s="269"/>
      <c r="F913" s="269"/>
      <c r="G913" s="269"/>
      <c r="H913" s="269"/>
      <c r="I913" s="269"/>
      <c r="J913" s="269"/>
      <c r="K913" s="269"/>
      <c r="L913" s="269"/>
      <c r="M913" s="269"/>
      <c r="N913" s="269"/>
      <c r="O913" s="269"/>
      <c r="P913" s="269"/>
      <c r="Q913" s="269"/>
      <c r="R913" s="269"/>
      <c r="S913" s="269"/>
      <c r="T913" s="269"/>
      <c r="U913" s="269"/>
      <c r="V913" s="269"/>
      <c r="W913" s="269"/>
      <c r="X913" s="269"/>
      <c r="Y913" s="269"/>
      <c r="Z913" s="269"/>
    </row>
    <row r="914" spans="1:26" ht="15.75" customHeight="1" x14ac:dyDescent="0.2">
      <c r="A914" s="269"/>
      <c r="B914" s="269"/>
      <c r="C914" s="269"/>
      <c r="D914" s="269"/>
      <c r="E914" s="269"/>
      <c r="F914" s="269"/>
      <c r="G914" s="269"/>
      <c r="H914" s="269"/>
      <c r="I914" s="269"/>
      <c r="J914" s="269"/>
      <c r="K914" s="269"/>
      <c r="L914" s="269"/>
      <c r="M914" s="269"/>
      <c r="N914" s="269"/>
      <c r="O914" s="269"/>
      <c r="P914" s="269"/>
      <c r="Q914" s="269"/>
      <c r="R914" s="269"/>
      <c r="S914" s="269"/>
      <c r="T914" s="269"/>
      <c r="U914" s="269"/>
      <c r="V914" s="269"/>
      <c r="W914" s="269"/>
      <c r="X914" s="269"/>
      <c r="Y914" s="269"/>
      <c r="Z914" s="269"/>
    </row>
    <row r="915" spans="1:26" ht="15.75" customHeight="1" x14ac:dyDescent="0.2">
      <c r="A915" s="269"/>
      <c r="B915" s="269"/>
      <c r="C915" s="269"/>
      <c r="D915" s="269"/>
      <c r="E915" s="269"/>
      <c r="F915" s="269"/>
      <c r="G915" s="269"/>
      <c r="H915" s="269"/>
      <c r="I915" s="269"/>
      <c r="J915" s="269"/>
      <c r="K915" s="269"/>
      <c r="L915" s="269"/>
      <c r="M915" s="269"/>
      <c r="N915" s="269"/>
      <c r="O915" s="269"/>
      <c r="P915" s="269"/>
      <c r="Q915" s="269"/>
      <c r="R915" s="269"/>
      <c r="S915" s="269"/>
      <c r="T915" s="269"/>
      <c r="U915" s="269"/>
      <c r="V915" s="269"/>
      <c r="W915" s="269"/>
      <c r="X915" s="269"/>
      <c r="Y915" s="269"/>
      <c r="Z915" s="269"/>
    </row>
    <row r="916" spans="1:26" ht="15.75" customHeight="1" x14ac:dyDescent="0.2">
      <c r="A916" s="269"/>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row>
    <row r="917" spans="1:26" ht="15.75" customHeight="1" x14ac:dyDescent="0.2">
      <c r="A917" s="269"/>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row>
    <row r="918" spans="1:26" ht="15.75" customHeight="1" x14ac:dyDescent="0.2">
      <c r="A918" s="269"/>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row>
    <row r="919" spans="1:26" ht="15.75" customHeight="1" x14ac:dyDescent="0.2">
      <c r="A919" s="269"/>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row>
    <row r="920" spans="1:26" ht="15.75" customHeight="1" x14ac:dyDescent="0.2">
      <c r="A920" s="269"/>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row>
    <row r="921" spans="1:26" ht="15.75" customHeight="1" x14ac:dyDescent="0.2">
      <c r="A921" s="269"/>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row>
    <row r="922" spans="1:26" ht="15.75" customHeight="1" x14ac:dyDescent="0.2">
      <c r="A922" s="269"/>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row>
    <row r="923" spans="1:26" ht="15.75" customHeight="1" x14ac:dyDescent="0.2">
      <c r="A923" s="269"/>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row>
    <row r="924" spans="1:26" ht="15.75" customHeight="1" x14ac:dyDescent="0.2">
      <c r="A924" s="269"/>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row>
    <row r="925" spans="1:26" ht="15.75" customHeight="1" x14ac:dyDescent="0.2">
      <c r="A925" s="269"/>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row>
    <row r="926" spans="1:26" ht="15.75" customHeight="1" x14ac:dyDescent="0.2">
      <c r="A926" s="269"/>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row>
    <row r="927" spans="1:26" ht="15.75" customHeight="1" x14ac:dyDescent="0.2">
      <c r="A927" s="269"/>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row>
    <row r="928" spans="1:26" ht="15.75" customHeight="1" x14ac:dyDescent="0.2">
      <c r="A928" s="269"/>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row>
    <row r="929" spans="1:26" ht="15.75" customHeight="1" x14ac:dyDescent="0.2">
      <c r="A929" s="269"/>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row>
    <row r="930" spans="1:26" ht="15.75" customHeight="1" x14ac:dyDescent="0.2">
      <c r="A930" s="269"/>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row>
    <row r="931" spans="1:26" ht="15.75" customHeight="1" x14ac:dyDescent="0.2">
      <c r="A931" s="269"/>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row>
    <row r="932" spans="1:26" ht="15.75" customHeight="1" x14ac:dyDescent="0.2">
      <c r="A932" s="269"/>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row>
    <row r="933" spans="1:26" ht="15.75" customHeight="1" x14ac:dyDescent="0.2">
      <c r="A933" s="269"/>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row>
    <row r="934" spans="1:26" ht="15.75" customHeight="1" x14ac:dyDescent="0.2">
      <c r="A934" s="269"/>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row>
    <row r="935" spans="1:26" ht="15.75" customHeight="1" x14ac:dyDescent="0.2">
      <c r="A935" s="269"/>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row>
    <row r="936" spans="1:26" ht="15.75" customHeight="1" x14ac:dyDescent="0.2">
      <c r="A936" s="269"/>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row>
    <row r="937" spans="1:26" ht="15.75" customHeight="1" x14ac:dyDescent="0.2">
      <c r="A937" s="269"/>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row>
    <row r="938" spans="1:26" ht="15.75" customHeight="1" x14ac:dyDescent="0.2">
      <c r="A938" s="269"/>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row>
    <row r="939" spans="1:26" ht="15.75" customHeight="1" x14ac:dyDescent="0.2">
      <c r="A939" s="269"/>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row>
    <row r="940" spans="1:26" ht="15.75" customHeight="1" x14ac:dyDescent="0.2">
      <c r="A940" s="269"/>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row>
    <row r="941" spans="1:26" ht="15.75" customHeight="1" x14ac:dyDescent="0.2">
      <c r="A941" s="269"/>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row>
    <row r="942" spans="1:26" ht="15.75" customHeight="1" x14ac:dyDescent="0.2">
      <c r="A942" s="269"/>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row>
    <row r="943" spans="1:26" ht="15.75" customHeight="1" x14ac:dyDescent="0.2">
      <c r="A943" s="269"/>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row>
    <row r="944" spans="1:26" ht="15.75" customHeight="1" x14ac:dyDescent="0.2">
      <c r="A944" s="269"/>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row>
    <row r="945" spans="1:26" ht="15.75" customHeight="1" x14ac:dyDescent="0.2">
      <c r="A945" s="269"/>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row>
    <row r="946" spans="1:26" ht="15.75" customHeight="1" x14ac:dyDescent="0.2">
      <c r="A946" s="269"/>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row>
    <row r="947" spans="1:26" ht="15.75" customHeight="1" x14ac:dyDescent="0.2">
      <c r="A947" s="269"/>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row>
    <row r="948" spans="1:26" ht="15.75" customHeight="1" x14ac:dyDescent="0.2">
      <c r="A948" s="269"/>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row>
    <row r="949" spans="1:26" ht="15.75" customHeight="1" x14ac:dyDescent="0.2">
      <c r="A949" s="269"/>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row>
    <row r="950" spans="1:26" ht="15.75" customHeight="1" x14ac:dyDescent="0.2">
      <c r="A950" s="269"/>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row>
    <row r="951" spans="1:26" ht="15.75" customHeight="1" x14ac:dyDescent="0.2">
      <c r="A951" s="269"/>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row>
    <row r="952" spans="1:26" ht="15.75" customHeight="1" x14ac:dyDescent="0.2">
      <c r="A952" s="269"/>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row>
    <row r="953" spans="1:26" ht="15.75" customHeight="1" x14ac:dyDescent="0.2">
      <c r="A953" s="269"/>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row>
    <row r="954" spans="1:26" ht="15.75" customHeight="1" x14ac:dyDescent="0.2">
      <c r="A954" s="269"/>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row>
    <row r="955" spans="1:26" ht="15.75" customHeight="1" x14ac:dyDescent="0.2">
      <c r="A955" s="269"/>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row>
    <row r="956" spans="1:26" ht="15.75" customHeight="1" x14ac:dyDescent="0.2">
      <c r="A956" s="269"/>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row>
    <row r="957" spans="1:26" ht="15.75" customHeight="1" x14ac:dyDescent="0.2">
      <c r="A957" s="269"/>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row>
    <row r="958" spans="1:26" ht="15.75" customHeight="1" x14ac:dyDescent="0.2">
      <c r="A958" s="269"/>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row>
    <row r="959" spans="1:26" ht="15.75" customHeight="1" x14ac:dyDescent="0.2">
      <c r="A959" s="269"/>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row>
    <row r="960" spans="1:26" ht="15.75" customHeight="1" x14ac:dyDescent="0.2">
      <c r="A960" s="269"/>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row>
    <row r="961" spans="1:26" ht="15.75" customHeight="1" x14ac:dyDescent="0.2">
      <c r="A961" s="269"/>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row>
    <row r="962" spans="1:26" ht="15.75" customHeight="1" x14ac:dyDescent="0.2">
      <c r="A962" s="269"/>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row>
    <row r="963" spans="1:26" ht="15.75" customHeight="1" x14ac:dyDescent="0.2">
      <c r="A963" s="269"/>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row>
    <row r="964" spans="1:26" ht="15.75" customHeight="1" x14ac:dyDescent="0.2">
      <c r="A964" s="269"/>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row>
    <row r="965" spans="1:26" ht="15.75" customHeight="1" x14ac:dyDescent="0.2">
      <c r="A965" s="269"/>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row>
    <row r="966" spans="1:26" ht="15.75" customHeight="1" x14ac:dyDescent="0.2">
      <c r="A966" s="269"/>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row>
    <row r="967" spans="1:26" ht="15.75" customHeight="1" x14ac:dyDescent="0.2">
      <c r="A967" s="269"/>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row>
    <row r="968" spans="1:26" ht="15.75" customHeight="1" x14ac:dyDescent="0.2">
      <c r="A968" s="269"/>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row>
    <row r="969" spans="1:26" ht="15.75" customHeight="1" x14ac:dyDescent="0.2">
      <c r="A969" s="269"/>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row>
    <row r="970" spans="1:26" ht="15.75" customHeight="1" x14ac:dyDescent="0.2">
      <c r="A970" s="269"/>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row>
    <row r="971" spans="1:26" ht="15.75" customHeight="1" x14ac:dyDescent="0.2">
      <c r="A971" s="269"/>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row>
    <row r="972" spans="1:26" ht="15.75" customHeight="1" x14ac:dyDescent="0.2">
      <c r="A972" s="269"/>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row>
    <row r="973" spans="1:26" ht="15.75" customHeight="1" x14ac:dyDescent="0.2">
      <c r="A973" s="269"/>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row>
    <row r="974" spans="1:26" ht="15.75" customHeight="1" x14ac:dyDescent="0.2">
      <c r="A974" s="269"/>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row>
    <row r="975" spans="1:26" ht="15.75" customHeight="1" x14ac:dyDescent="0.2">
      <c r="A975" s="269"/>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row>
    <row r="976" spans="1:26" ht="15.75" customHeight="1" x14ac:dyDescent="0.2">
      <c r="A976" s="269"/>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row>
    <row r="977" spans="1:26" ht="15.75" customHeight="1" x14ac:dyDescent="0.2">
      <c r="A977" s="269"/>
      <c r="B977" s="269"/>
      <c r="C977" s="269"/>
      <c r="D977" s="269"/>
      <c r="E977" s="269"/>
      <c r="F977" s="269"/>
      <c r="G977" s="269"/>
      <c r="H977" s="269"/>
      <c r="I977" s="269"/>
      <c r="J977" s="269"/>
      <c r="K977" s="269"/>
      <c r="L977" s="269"/>
      <c r="M977" s="269"/>
      <c r="N977" s="269"/>
      <c r="O977" s="269"/>
      <c r="P977" s="269"/>
      <c r="Q977" s="269"/>
      <c r="R977" s="269"/>
      <c r="S977" s="269"/>
      <c r="T977" s="269"/>
      <c r="U977" s="269"/>
      <c r="V977" s="269"/>
      <c r="W977" s="269"/>
      <c r="X977" s="269"/>
      <c r="Y977" s="269"/>
      <c r="Z977" s="269"/>
    </row>
    <row r="978" spans="1:26" ht="15.75" customHeight="1" x14ac:dyDescent="0.2">
      <c r="A978" s="269"/>
      <c r="B978" s="269"/>
      <c r="C978" s="269"/>
      <c r="D978" s="269"/>
      <c r="E978" s="269"/>
      <c r="F978" s="269"/>
      <c r="G978" s="269"/>
      <c r="H978" s="269"/>
      <c r="I978" s="269"/>
      <c r="J978" s="269"/>
      <c r="K978" s="269"/>
      <c r="L978" s="269"/>
      <c r="M978" s="269"/>
      <c r="N978" s="269"/>
      <c r="O978" s="269"/>
      <c r="P978" s="269"/>
      <c r="Q978" s="269"/>
      <c r="R978" s="269"/>
      <c r="S978" s="269"/>
      <c r="T978" s="269"/>
      <c r="U978" s="269"/>
      <c r="V978" s="269"/>
      <c r="W978" s="269"/>
      <c r="X978" s="269"/>
      <c r="Y978" s="269"/>
      <c r="Z978" s="269"/>
    </row>
    <row r="979" spans="1:26" ht="15.75" customHeight="1" x14ac:dyDescent="0.2">
      <c r="A979" s="269"/>
      <c r="B979" s="269"/>
      <c r="C979" s="269"/>
      <c r="D979" s="269"/>
      <c r="E979" s="269"/>
      <c r="F979" s="269"/>
      <c r="G979" s="269"/>
      <c r="H979" s="269"/>
      <c r="I979" s="269"/>
      <c r="J979" s="269"/>
      <c r="K979" s="269"/>
      <c r="L979" s="269"/>
      <c r="M979" s="269"/>
      <c r="N979" s="269"/>
      <c r="O979" s="269"/>
      <c r="P979" s="269"/>
      <c r="Q979" s="269"/>
      <c r="R979" s="269"/>
      <c r="S979" s="269"/>
      <c r="T979" s="269"/>
      <c r="U979" s="269"/>
      <c r="V979" s="269"/>
      <c r="W979" s="269"/>
      <c r="X979" s="269"/>
      <c r="Y979" s="269"/>
      <c r="Z979" s="269"/>
    </row>
    <row r="980" spans="1:26" ht="15.75" customHeight="1" x14ac:dyDescent="0.2">
      <c r="A980" s="269"/>
      <c r="B980" s="269"/>
      <c r="C980" s="269"/>
      <c r="D980" s="269"/>
      <c r="E980" s="269"/>
      <c r="F980" s="269"/>
      <c r="G980" s="269"/>
      <c r="H980" s="269"/>
      <c r="I980" s="269"/>
      <c r="J980" s="269"/>
      <c r="K980" s="269"/>
      <c r="L980" s="269"/>
      <c r="M980" s="269"/>
      <c r="N980" s="269"/>
      <c r="O980" s="269"/>
      <c r="P980" s="269"/>
      <c r="Q980" s="269"/>
      <c r="R980" s="269"/>
      <c r="S980" s="269"/>
      <c r="T980" s="269"/>
      <c r="U980" s="269"/>
      <c r="V980" s="269"/>
      <c r="W980" s="269"/>
      <c r="X980" s="269"/>
      <c r="Y980" s="269"/>
      <c r="Z980" s="269"/>
    </row>
    <row r="981" spans="1:26" ht="15.75" customHeight="1" x14ac:dyDescent="0.2">
      <c r="A981" s="269"/>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row>
    <row r="982" spans="1:26" ht="15.75" customHeight="1" x14ac:dyDescent="0.2">
      <c r="A982" s="269"/>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row>
    <row r="983" spans="1:26" ht="15.75" customHeight="1" x14ac:dyDescent="0.2">
      <c r="A983" s="269"/>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row>
    <row r="984" spans="1:26" ht="15.75" customHeight="1" x14ac:dyDescent="0.2">
      <c r="A984" s="269"/>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row>
    <row r="985" spans="1:26" ht="15.75" customHeight="1" x14ac:dyDescent="0.2">
      <c r="A985" s="269"/>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row>
    <row r="986" spans="1:26" ht="15.75" customHeight="1" x14ac:dyDescent="0.2">
      <c r="A986" s="269"/>
      <c r="B986" s="269"/>
      <c r="C986" s="269"/>
      <c r="D986" s="269"/>
      <c r="E986" s="269"/>
      <c r="F986" s="269"/>
      <c r="G986" s="269"/>
      <c r="H986" s="269"/>
      <c r="I986" s="269"/>
      <c r="J986" s="269"/>
      <c r="K986" s="269"/>
      <c r="L986" s="269"/>
      <c r="M986" s="269"/>
      <c r="N986" s="269"/>
      <c r="O986" s="269"/>
      <c r="P986" s="269"/>
      <c r="Q986" s="269"/>
      <c r="R986" s="269"/>
      <c r="S986" s="269"/>
      <c r="T986" s="269"/>
      <c r="U986" s="269"/>
      <c r="V986" s="269"/>
      <c r="W986" s="269"/>
      <c r="X986" s="269"/>
      <c r="Y986" s="269"/>
      <c r="Z986" s="269"/>
    </row>
    <row r="987" spans="1:26" ht="15.75" customHeight="1" x14ac:dyDescent="0.2">
      <c r="A987" s="269"/>
      <c r="B987" s="269"/>
      <c r="C987" s="269"/>
      <c r="D987" s="269"/>
      <c r="E987" s="269"/>
      <c r="F987" s="269"/>
      <c r="G987" s="269"/>
      <c r="H987" s="269"/>
      <c r="I987" s="269"/>
      <c r="J987" s="269"/>
      <c r="K987" s="269"/>
      <c r="L987" s="269"/>
      <c r="M987" s="269"/>
      <c r="N987" s="269"/>
      <c r="O987" s="269"/>
      <c r="P987" s="269"/>
      <c r="Q987" s="269"/>
      <c r="R987" s="269"/>
      <c r="S987" s="269"/>
      <c r="T987" s="269"/>
      <c r="U987" s="269"/>
      <c r="V987" s="269"/>
      <c r="W987" s="269"/>
      <c r="X987" s="269"/>
      <c r="Y987" s="269"/>
      <c r="Z987" s="269"/>
    </row>
    <row r="988" spans="1:26" ht="15.75" customHeight="1" x14ac:dyDescent="0.2">
      <c r="A988" s="269"/>
      <c r="B988" s="269"/>
      <c r="C988" s="269"/>
      <c r="D988" s="269"/>
      <c r="E988" s="269"/>
      <c r="F988" s="269"/>
      <c r="G988" s="269"/>
      <c r="H988" s="269"/>
      <c r="I988" s="269"/>
      <c r="J988" s="269"/>
      <c r="K988" s="269"/>
      <c r="L988" s="269"/>
      <c r="M988" s="269"/>
      <c r="N988" s="269"/>
      <c r="O988" s="269"/>
      <c r="P988" s="269"/>
      <c r="Q988" s="269"/>
      <c r="R988" s="269"/>
      <c r="S988" s="269"/>
      <c r="T988" s="269"/>
      <c r="U988" s="269"/>
      <c r="V988" s="269"/>
      <c r="W988" s="269"/>
      <c r="X988" s="269"/>
      <c r="Y988" s="269"/>
      <c r="Z988" s="269"/>
    </row>
    <row r="989" spans="1:26" ht="15.75" customHeight="1" x14ac:dyDescent="0.2">
      <c r="A989" s="269"/>
      <c r="B989" s="269"/>
      <c r="C989" s="269"/>
      <c r="D989" s="269"/>
      <c r="E989" s="269"/>
      <c r="F989" s="269"/>
      <c r="G989" s="269"/>
      <c r="H989" s="269"/>
      <c r="I989" s="269"/>
      <c r="J989" s="269"/>
      <c r="K989" s="269"/>
      <c r="L989" s="269"/>
      <c r="M989" s="269"/>
      <c r="N989" s="269"/>
      <c r="O989" s="269"/>
      <c r="P989" s="269"/>
      <c r="Q989" s="269"/>
      <c r="R989" s="269"/>
      <c r="S989" s="269"/>
      <c r="T989" s="269"/>
      <c r="U989" s="269"/>
      <c r="V989" s="269"/>
      <c r="W989" s="269"/>
      <c r="X989" s="269"/>
      <c r="Y989" s="269"/>
      <c r="Z989" s="269"/>
    </row>
    <row r="990" spans="1:26" ht="15.75" customHeight="1" x14ac:dyDescent="0.2">
      <c r="A990" s="269"/>
      <c r="B990" s="269"/>
      <c r="C990" s="269"/>
      <c r="D990" s="269"/>
      <c r="E990" s="269"/>
      <c r="F990" s="269"/>
      <c r="G990" s="269"/>
      <c r="H990" s="269"/>
      <c r="I990" s="269"/>
      <c r="J990" s="269"/>
      <c r="K990" s="269"/>
      <c r="L990" s="269"/>
      <c r="M990" s="269"/>
      <c r="N990" s="269"/>
      <c r="O990" s="269"/>
      <c r="P990" s="269"/>
      <c r="Q990" s="269"/>
      <c r="R990" s="269"/>
      <c r="S990" s="269"/>
      <c r="T990" s="269"/>
      <c r="U990" s="269"/>
      <c r="V990" s="269"/>
      <c r="W990" s="269"/>
      <c r="X990" s="269"/>
      <c r="Y990" s="269"/>
      <c r="Z990" s="269"/>
    </row>
    <row r="991" spans="1:26" ht="15.75" customHeight="1" x14ac:dyDescent="0.2">
      <c r="A991" s="269"/>
      <c r="B991" s="269"/>
      <c r="C991" s="269"/>
      <c r="D991" s="269"/>
      <c r="E991" s="269"/>
      <c r="F991" s="269"/>
      <c r="G991" s="269"/>
      <c r="H991" s="269"/>
      <c r="I991" s="269"/>
      <c r="J991" s="269"/>
      <c r="K991" s="269"/>
      <c r="L991" s="269"/>
      <c r="M991" s="269"/>
      <c r="N991" s="269"/>
      <c r="O991" s="269"/>
      <c r="P991" s="269"/>
      <c r="Q991" s="269"/>
      <c r="R991" s="269"/>
      <c r="S991" s="269"/>
      <c r="T991" s="269"/>
      <c r="U991" s="269"/>
      <c r="V991" s="269"/>
      <c r="W991" s="269"/>
      <c r="X991" s="269"/>
      <c r="Y991" s="269"/>
      <c r="Z991" s="269"/>
    </row>
    <row r="992" spans="1:26" ht="15.75" customHeight="1" x14ac:dyDescent="0.2">
      <c r="A992" s="269"/>
      <c r="B992" s="269"/>
      <c r="C992" s="269"/>
      <c r="D992" s="269"/>
      <c r="E992" s="269"/>
      <c r="F992" s="269"/>
      <c r="G992" s="269"/>
      <c r="H992" s="269"/>
      <c r="I992" s="269"/>
      <c r="J992" s="269"/>
      <c r="K992" s="269"/>
      <c r="L992" s="269"/>
      <c r="M992" s="269"/>
      <c r="N992" s="269"/>
      <c r="O992" s="269"/>
      <c r="P992" s="269"/>
      <c r="Q992" s="269"/>
      <c r="R992" s="269"/>
      <c r="S992" s="269"/>
      <c r="T992" s="269"/>
      <c r="U992" s="269"/>
      <c r="V992" s="269"/>
      <c r="W992" s="269"/>
      <c r="X992" s="269"/>
      <c r="Y992" s="269"/>
      <c r="Z992" s="269"/>
    </row>
    <row r="993" spans="1:26" ht="15.75" customHeight="1" x14ac:dyDescent="0.2">
      <c r="A993" s="269"/>
      <c r="B993" s="269"/>
      <c r="C993" s="269"/>
      <c r="D993" s="269"/>
      <c r="E993" s="269"/>
      <c r="F993" s="269"/>
      <c r="G993" s="269"/>
      <c r="H993" s="269"/>
      <c r="I993" s="269"/>
      <c r="J993" s="269"/>
      <c r="K993" s="269"/>
      <c r="L993" s="269"/>
      <c r="M993" s="269"/>
      <c r="N993" s="269"/>
      <c r="O993" s="269"/>
      <c r="P993" s="269"/>
      <c r="Q993" s="269"/>
      <c r="R993" s="269"/>
      <c r="S993" s="269"/>
      <c r="T993" s="269"/>
      <c r="U993" s="269"/>
      <c r="V993" s="269"/>
      <c r="W993" s="269"/>
      <c r="X993" s="269"/>
      <c r="Y993" s="269"/>
      <c r="Z993" s="269"/>
    </row>
    <row r="994" spans="1:26" ht="15.75" customHeight="1" x14ac:dyDescent="0.2">
      <c r="A994" s="269"/>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row>
    <row r="995" spans="1:26" ht="15.75" customHeight="1" x14ac:dyDescent="0.2">
      <c r="A995" s="269"/>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row>
    <row r="996" spans="1:26" ht="15.75" customHeight="1" x14ac:dyDescent="0.2">
      <c r="A996" s="269"/>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row>
    <row r="997" spans="1:26" ht="15.75" customHeight="1" x14ac:dyDescent="0.2">
      <c r="A997" s="269"/>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row>
    <row r="998" spans="1:26" ht="15.75" customHeight="1" x14ac:dyDescent="0.2">
      <c r="A998" s="269"/>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row>
    <row r="999" spans="1:26" ht="15.75" customHeight="1" x14ac:dyDescent="0.2">
      <c r="A999" s="269"/>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row>
    <row r="1000" spans="1:26" ht="15.75" customHeight="1" x14ac:dyDescent="0.2">
      <c r="A1000" s="269"/>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row>
  </sheetData>
  <autoFilter ref="A2:X334" xr:uid="{00000000-0009-0000-0000-00000C000000}"/>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outlinePr summaryBelow="0" summaryRight="0"/>
  </sheetPr>
  <dimension ref="A1:AH1000"/>
  <sheetViews>
    <sheetView topLeftCell="A2" workbookViewId="0"/>
  </sheetViews>
  <sheetFormatPr defaultColWidth="9.19921875" defaultRowHeight="15" customHeight="1" x14ac:dyDescent="0.2"/>
  <cols>
    <col min="1" max="1" width="67" customWidth="1"/>
    <col min="2" max="2" width="28.69921875" customWidth="1"/>
    <col min="3" max="3" width="2.69921875" customWidth="1"/>
    <col min="4" max="4" width="78.09765625" customWidth="1"/>
    <col min="5" max="5" width="2.69921875" customWidth="1"/>
    <col min="6" max="6" width="101.69921875" customWidth="1"/>
    <col min="7" max="7" width="2.69921875" customWidth="1"/>
    <col min="8" max="8" width="73" customWidth="1"/>
    <col min="9" max="9" width="2.69921875" customWidth="1"/>
    <col min="10" max="10" width="14.69921875" customWidth="1"/>
    <col min="11" max="11" width="2.69921875" customWidth="1"/>
    <col min="12" max="12" width="14.69921875" customWidth="1"/>
    <col min="13" max="13" width="2.69921875" customWidth="1"/>
    <col min="14" max="14" width="8.796875" customWidth="1"/>
    <col min="15" max="15" width="40.09765625" customWidth="1"/>
    <col min="16" max="17" width="8.796875" customWidth="1"/>
    <col min="18" max="34" width="8.5" hidden="1" customWidth="1"/>
  </cols>
  <sheetData>
    <row r="1" spans="1:34" ht="15.75" hidden="1" customHeight="1" x14ac:dyDescent="0.25">
      <c r="A1" s="285" t="s">
        <v>1988</v>
      </c>
      <c r="B1" s="286"/>
      <c r="C1" s="287"/>
      <c r="D1" s="286"/>
      <c r="E1" s="288"/>
      <c r="F1" s="286"/>
      <c r="G1" s="288"/>
      <c r="H1" s="286"/>
      <c r="I1" s="288"/>
      <c r="J1" s="286"/>
      <c r="K1" s="288"/>
      <c r="L1" s="286"/>
      <c r="M1" s="288"/>
      <c r="N1" s="286"/>
      <c r="O1" s="286"/>
      <c r="P1" s="286"/>
      <c r="Q1" s="286"/>
      <c r="R1" s="286"/>
      <c r="S1" s="286"/>
      <c r="T1" s="286"/>
      <c r="U1" s="286"/>
      <c r="V1" s="286"/>
      <c r="W1" s="286"/>
      <c r="X1" s="286"/>
      <c r="Y1" s="286"/>
      <c r="Z1" s="286"/>
      <c r="AA1" s="286"/>
      <c r="AB1" s="286"/>
      <c r="AC1" s="286"/>
      <c r="AD1" s="286"/>
      <c r="AE1" s="286"/>
      <c r="AF1" s="286"/>
      <c r="AG1" s="286"/>
      <c r="AH1" s="286"/>
    </row>
    <row r="2" spans="1:34" ht="15.75" customHeight="1" x14ac:dyDescent="0.25">
      <c r="A2" s="289" t="s">
        <v>1989</v>
      </c>
      <c r="B2" s="289" t="s">
        <v>1990</v>
      </c>
      <c r="C2" s="290"/>
      <c r="D2" s="289" t="s">
        <v>3</v>
      </c>
      <c r="E2" s="291"/>
      <c r="F2" s="289" t="s">
        <v>1991</v>
      </c>
      <c r="G2" s="291"/>
      <c r="H2" s="289" t="s">
        <v>1992</v>
      </c>
      <c r="I2" s="291"/>
      <c r="J2" s="292" t="s">
        <v>1993</v>
      </c>
      <c r="K2" s="293"/>
      <c r="L2" s="292" t="s">
        <v>1994</v>
      </c>
      <c r="M2" s="293"/>
      <c r="N2" s="292" t="s">
        <v>1995</v>
      </c>
      <c r="O2" s="286"/>
      <c r="P2" s="294"/>
      <c r="Q2" s="289"/>
      <c r="R2" s="289"/>
      <c r="S2" s="289"/>
      <c r="T2" s="289"/>
      <c r="U2" s="289"/>
      <c r="V2" s="289"/>
      <c r="W2" s="289"/>
      <c r="X2" s="289"/>
      <c r="Y2" s="289"/>
      <c r="Z2" s="289"/>
      <c r="AA2" s="289"/>
      <c r="AB2" s="289"/>
      <c r="AC2" s="289"/>
      <c r="AD2" s="289"/>
      <c r="AE2" s="289"/>
      <c r="AF2" s="289"/>
      <c r="AG2" s="289"/>
      <c r="AH2" s="289"/>
    </row>
    <row r="3" spans="1:34" ht="15.75" customHeight="1" x14ac:dyDescent="0.25">
      <c r="A3" s="295" t="s">
        <v>1996</v>
      </c>
      <c r="B3" s="295" t="s">
        <v>1997</v>
      </c>
      <c r="C3" s="287"/>
      <c r="D3" s="295" t="s">
        <v>1998</v>
      </c>
      <c r="E3" s="288"/>
      <c r="F3" s="295" t="s">
        <v>1999</v>
      </c>
      <c r="G3" s="288"/>
      <c r="H3" s="296" t="s">
        <v>2000</v>
      </c>
      <c r="I3" s="297"/>
      <c r="J3" s="286" t="s">
        <v>26</v>
      </c>
      <c r="K3" s="288"/>
      <c r="L3" s="286" t="s">
        <v>2001</v>
      </c>
      <c r="M3" s="288"/>
      <c r="N3" s="298" t="s">
        <v>638</v>
      </c>
      <c r="O3" s="298" t="s">
        <v>2002</v>
      </c>
      <c r="P3" s="299" t="s">
        <v>2003</v>
      </c>
      <c r="Q3" s="286"/>
      <c r="R3" s="286"/>
      <c r="S3" s="286"/>
      <c r="T3" s="286"/>
      <c r="U3" s="286"/>
      <c r="V3" s="286"/>
      <c r="W3" s="286"/>
      <c r="X3" s="286"/>
      <c r="Y3" s="286"/>
      <c r="Z3" s="286"/>
      <c r="AA3" s="286"/>
      <c r="AB3" s="286"/>
      <c r="AC3" s="286"/>
      <c r="AD3" s="286"/>
      <c r="AE3" s="286"/>
      <c r="AF3" s="286"/>
      <c r="AG3" s="286"/>
      <c r="AH3" s="286"/>
    </row>
    <row r="4" spans="1:34" ht="15.75" customHeight="1" x14ac:dyDescent="0.25">
      <c r="A4" s="295" t="s">
        <v>2004</v>
      </c>
      <c r="B4" s="295" t="s">
        <v>2005</v>
      </c>
      <c r="C4" s="287"/>
      <c r="D4" s="295" t="s">
        <v>2006</v>
      </c>
      <c r="E4" s="288"/>
      <c r="F4" s="295" t="s">
        <v>2007</v>
      </c>
      <c r="G4" s="288"/>
      <c r="H4" s="295" t="s">
        <v>2008</v>
      </c>
      <c r="I4" s="300"/>
      <c r="J4" s="286" t="s">
        <v>40</v>
      </c>
      <c r="K4" s="288"/>
      <c r="L4" s="286" t="s">
        <v>1458</v>
      </c>
      <c r="M4" s="288"/>
      <c r="N4" s="301" t="s">
        <v>2009</v>
      </c>
      <c r="O4" s="286" t="s">
        <v>2010</v>
      </c>
      <c r="P4" s="294">
        <f>COUNTIF('(backend scoring)'!$B:$B,'Auto Responses'!$N4)</f>
        <v>9</v>
      </c>
      <c r="Q4" s="286"/>
      <c r="R4" s="286"/>
      <c r="S4" s="286"/>
      <c r="T4" s="286"/>
      <c r="U4" s="286"/>
      <c r="V4" s="286"/>
      <c r="W4" s="286"/>
      <c r="X4" s="286"/>
      <c r="Y4" s="286"/>
      <c r="Z4" s="286"/>
      <c r="AA4" s="286"/>
      <c r="AB4" s="286"/>
      <c r="AC4" s="286"/>
      <c r="AD4" s="286"/>
      <c r="AE4" s="286"/>
      <c r="AF4" s="286"/>
      <c r="AG4" s="286"/>
      <c r="AH4" s="286"/>
    </row>
    <row r="5" spans="1:34" ht="15.75" customHeight="1" x14ac:dyDescent="0.25">
      <c r="A5" s="295" t="s">
        <v>2011</v>
      </c>
      <c r="B5" s="295" t="s">
        <v>2012</v>
      </c>
      <c r="C5" s="287"/>
      <c r="D5" s="295" t="s">
        <v>2013</v>
      </c>
      <c r="E5" s="288"/>
      <c r="F5" s="295" t="s">
        <v>2014</v>
      </c>
      <c r="G5" s="288"/>
      <c r="H5" s="295" t="s">
        <v>2015</v>
      </c>
      <c r="I5" s="300"/>
      <c r="J5" s="286" t="s">
        <v>235</v>
      </c>
      <c r="K5" s="288"/>
      <c r="L5" s="286" t="s">
        <v>2016</v>
      </c>
      <c r="M5" s="288"/>
      <c r="N5" s="301" t="s">
        <v>593</v>
      </c>
      <c r="O5" s="286" t="s">
        <v>2017</v>
      </c>
      <c r="P5" s="294">
        <f>COUNTIF('(backend scoring)'!$B:$B,'Auto Responses'!$N5)</f>
        <v>5</v>
      </c>
      <c r="Q5" s="286"/>
      <c r="R5" s="286"/>
      <c r="S5" s="286"/>
      <c r="T5" s="286"/>
      <c r="U5" s="286"/>
      <c r="V5" s="286"/>
      <c r="W5" s="286"/>
      <c r="X5" s="286"/>
      <c r="Y5" s="286"/>
      <c r="Z5" s="286"/>
      <c r="AA5" s="286"/>
      <c r="AB5" s="286"/>
      <c r="AC5" s="286"/>
      <c r="AD5" s="286"/>
      <c r="AE5" s="286"/>
      <c r="AF5" s="286"/>
      <c r="AG5" s="286"/>
      <c r="AH5" s="286"/>
    </row>
    <row r="6" spans="1:34" ht="15.75" customHeight="1" x14ac:dyDescent="0.25">
      <c r="A6" s="295" t="s">
        <v>2018</v>
      </c>
      <c r="B6" s="295" t="s">
        <v>2019</v>
      </c>
      <c r="C6" s="287"/>
      <c r="D6" s="295" t="s">
        <v>2020</v>
      </c>
      <c r="E6" s="288"/>
      <c r="F6" s="295" t="s">
        <v>2021</v>
      </c>
      <c r="G6" s="288"/>
      <c r="H6" s="286"/>
      <c r="I6" s="288"/>
      <c r="J6" s="286"/>
      <c r="K6" s="288"/>
      <c r="L6" s="286" t="s">
        <v>2022</v>
      </c>
      <c r="M6" s="288"/>
      <c r="N6" s="301" t="s">
        <v>2023</v>
      </c>
      <c r="O6" s="286" t="s">
        <v>2024</v>
      </c>
      <c r="P6" s="294">
        <f>COUNTIF('(backend scoring)'!$B:$B,'Auto Responses'!$N6)</f>
        <v>8</v>
      </c>
      <c r="Q6" s="286"/>
      <c r="R6" s="286"/>
      <c r="S6" s="286"/>
      <c r="T6" s="286"/>
      <c r="U6" s="286"/>
      <c r="V6" s="286"/>
      <c r="W6" s="286"/>
      <c r="X6" s="286"/>
      <c r="Y6" s="286"/>
      <c r="Z6" s="286"/>
      <c r="AA6" s="286"/>
      <c r="AB6" s="286"/>
      <c r="AC6" s="286"/>
      <c r="AD6" s="286"/>
      <c r="AE6" s="286"/>
      <c r="AF6" s="286"/>
      <c r="AG6" s="286"/>
      <c r="AH6" s="286"/>
    </row>
    <row r="7" spans="1:34" ht="15.75" customHeight="1" x14ac:dyDescent="0.25">
      <c r="A7" s="295" t="s">
        <v>2025</v>
      </c>
      <c r="B7" s="295" t="s">
        <v>2026</v>
      </c>
      <c r="C7" s="287"/>
      <c r="D7" s="295" t="s">
        <v>2027</v>
      </c>
      <c r="E7" s="288"/>
      <c r="F7" s="295" t="s">
        <v>2028</v>
      </c>
      <c r="G7" s="288"/>
      <c r="H7" s="286"/>
      <c r="I7" s="288"/>
      <c r="J7" s="286" t="s">
        <v>2029</v>
      </c>
      <c r="K7" s="288"/>
      <c r="L7" s="286" t="s">
        <v>2030</v>
      </c>
      <c r="M7" s="288"/>
      <c r="N7" s="301" t="s">
        <v>594</v>
      </c>
      <c r="O7" s="286" t="s">
        <v>2031</v>
      </c>
      <c r="P7" s="294">
        <f>COUNTIF('(backend scoring)'!$B:$B,'Auto Responses'!$N7)</f>
        <v>7</v>
      </c>
      <c r="Q7" s="286"/>
      <c r="R7" s="286"/>
      <c r="S7" s="286"/>
      <c r="T7" s="286"/>
      <c r="U7" s="286"/>
      <c r="V7" s="286"/>
      <c r="W7" s="286"/>
      <c r="X7" s="286"/>
      <c r="Y7" s="286"/>
      <c r="Z7" s="286"/>
      <c r="AA7" s="286"/>
      <c r="AB7" s="286"/>
      <c r="AC7" s="286"/>
      <c r="AD7" s="286"/>
      <c r="AE7" s="286"/>
      <c r="AF7" s="286"/>
      <c r="AG7" s="286"/>
      <c r="AH7" s="286"/>
    </row>
    <row r="8" spans="1:34" ht="15.75" customHeight="1" x14ac:dyDescent="0.25">
      <c r="A8" s="295" t="s">
        <v>2032</v>
      </c>
      <c r="B8" s="295" t="s">
        <v>2033</v>
      </c>
      <c r="C8" s="287"/>
      <c r="D8" s="286" t="s">
        <v>2034</v>
      </c>
      <c r="E8" s="288"/>
      <c r="F8" s="286" t="s">
        <v>2035</v>
      </c>
      <c r="G8" s="288"/>
      <c r="H8" s="286"/>
      <c r="I8" s="288"/>
      <c r="J8" s="286" t="s">
        <v>2036</v>
      </c>
      <c r="K8" s="288"/>
      <c r="L8" s="286" t="s">
        <v>2037</v>
      </c>
      <c r="M8" s="288"/>
      <c r="N8" s="301" t="s">
        <v>609</v>
      </c>
      <c r="O8" s="286" t="s">
        <v>2038</v>
      </c>
      <c r="P8" s="294">
        <f>COUNTIF('(backend scoring)'!$B:$B,'Auto Responses'!$N8)</f>
        <v>18</v>
      </c>
      <c r="Q8" s="286"/>
      <c r="R8" s="286"/>
      <c r="S8" s="286"/>
      <c r="T8" s="286"/>
      <c r="U8" s="286"/>
      <c r="V8" s="286"/>
      <c r="W8" s="286"/>
      <c r="X8" s="286"/>
      <c r="Y8" s="286"/>
      <c r="Z8" s="286"/>
      <c r="AA8" s="286"/>
      <c r="AB8" s="286"/>
      <c r="AC8" s="286"/>
      <c r="AD8" s="286"/>
      <c r="AE8" s="286"/>
      <c r="AF8" s="286"/>
      <c r="AG8" s="286"/>
      <c r="AH8" s="286"/>
    </row>
    <row r="9" spans="1:34" ht="15.75" customHeight="1" x14ac:dyDescent="0.25">
      <c r="A9" s="295" t="s">
        <v>2039</v>
      </c>
      <c r="B9" s="295" t="s">
        <v>2040</v>
      </c>
      <c r="C9" s="287"/>
      <c r="D9" s="286" t="s">
        <v>2041</v>
      </c>
      <c r="E9" s="288"/>
      <c r="F9" s="286"/>
      <c r="G9" s="288"/>
      <c r="H9" s="286"/>
      <c r="I9" s="288"/>
      <c r="J9" s="286"/>
      <c r="K9" s="288"/>
      <c r="L9" s="286" t="s">
        <v>1492</v>
      </c>
      <c r="M9" s="288"/>
      <c r="N9" s="301" t="s">
        <v>595</v>
      </c>
      <c r="O9" s="286" t="s">
        <v>2042</v>
      </c>
      <c r="P9" s="294">
        <f>COUNTIF('(backend scoring)'!$B:$B,'Auto Responses'!$N9)</f>
        <v>5</v>
      </c>
      <c r="Q9" s="286"/>
      <c r="R9" s="286"/>
      <c r="S9" s="286"/>
      <c r="T9" s="286"/>
      <c r="U9" s="286"/>
      <c r="V9" s="286"/>
      <c r="W9" s="286"/>
      <c r="X9" s="286"/>
      <c r="Y9" s="286"/>
      <c r="Z9" s="286"/>
      <c r="AA9" s="286"/>
      <c r="AB9" s="286"/>
      <c r="AC9" s="286"/>
      <c r="AD9" s="286"/>
      <c r="AE9" s="286"/>
      <c r="AF9" s="286"/>
      <c r="AG9" s="286"/>
      <c r="AH9" s="286"/>
    </row>
    <row r="10" spans="1:34" ht="15.75" customHeight="1" x14ac:dyDescent="0.25">
      <c r="A10" s="295" t="s">
        <v>2043</v>
      </c>
      <c r="B10" s="295" t="s">
        <v>2044</v>
      </c>
      <c r="C10" s="287"/>
      <c r="D10" s="286"/>
      <c r="E10" s="288"/>
      <c r="F10" s="286"/>
      <c r="G10" s="288"/>
      <c r="H10" s="286"/>
      <c r="I10" s="288"/>
      <c r="J10" s="286"/>
      <c r="K10" s="288"/>
      <c r="L10" s="286"/>
      <c r="M10" s="288"/>
      <c r="N10" s="301" t="s">
        <v>605</v>
      </c>
      <c r="O10" s="286" t="s">
        <v>2045</v>
      </c>
      <c r="P10" s="294">
        <f>COUNTIF('(backend scoring)'!$B:$B,'Auto Responses'!$N10)</f>
        <v>9</v>
      </c>
      <c r="Q10" s="286"/>
      <c r="R10" s="286"/>
      <c r="S10" s="286"/>
      <c r="T10" s="286"/>
      <c r="U10" s="286"/>
      <c r="V10" s="286"/>
      <c r="W10" s="286"/>
      <c r="X10" s="286"/>
      <c r="Y10" s="286"/>
      <c r="Z10" s="286"/>
      <c r="AA10" s="286"/>
      <c r="AB10" s="286"/>
      <c r="AC10" s="286"/>
      <c r="AD10" s="286"/>
      <c r="AE10" s="286"/>
      <c r="AF10" s="286"/>
      <c r="AG10" s="286"/>
      <c r="AH10" s="286"/>
    </row>
    <row r="11" spans="1:34" ht="15.75" customHeight="1" x14ac:dyDescent="0.25">
      <c r="A11" s="295" t="s">
        <v>2046</v>
      </c>
      <c r="B11" s="295" t="s">
        <v>2047</v>
      </c>
      <c r="C11" s="287"/>
      <c r="D11" s="286"/>
      <c r="E11" s="288"/>
      <c r="F11" s="286"/>
      <c r="G11" s="288"/>
      <c r="H11" s="286"/>
      <c r="I11" s="288"/>
      <c r="J11" s="286" t="s">
        <v>765</v>
      </c>
      <c r="K11" s="288"/>
      <c r="L11" s="286"/>
      <c r="M11" s="288"/>
      <c r="N11" s="301" t="s">
        <v>600</v>
      </c>
      <c r="O11" s="286" t="s">
        <v>2048</v>
      </c>
      <c r="P11" s="294">
        <f>COUNTIF('(backend scoring)'!$B:$B,'Auto Responses'!$N11)</f>
        <v>14</v>
      </c>
      <c r="Q11" s="286"/>
      <c r="R11" s="286"/>
      <c r="S11" s="286"/>
      <c r="T11" s="286"/>
      <c r="U11" s="286"/>
      <c r="V11" s="286"/>
      <c r="W11" s="286"/>
      <c r="X11" s="286"/>
      <c r="Y11" s="286"/>
      <c r="Z11" s="286"/>
      <c r="AA11" s="286"/>
      <c r="AB11" s="286"/>
      <c r="AC11" s="286"/>
      <c r="AD11" s="286"/>
      <c r="AE11" s="286"/>
      <c r="AF11" s="286"/>
      <c r="AG11" s="286"/>
      <c r="AH11" s="286"/>
    </row>
    <row r="12" spans="1:34" ht="15.75" customHeight="1" x14ac:dyDescent="0.25">
      <c r="A12" s="295" t="s">
        <v>2049</v>
      </c>
      <c r="B12" s="295" t="s">
        <v>2050</v>
      </c>
      <c r="C12" s="287"/>
      <c r="D12" s="286"/>
      <c r="E12" s="288"/>
      <c r="F12" s="295"/>
      <c r="G12" s="288"/>
      <c r="H12" s="286"/>
      <c r="I12" s="288"/>
      <c r="J12" s="286" t="s">
        <v>714</v>
      </c>
      <c r="K12" s="288"/>
      <c r="L12" s="292" t="s">
        <v>2051</v>
      </c>
      <c r="M12" s="288"/>
      <c r="N12" s="301" t="s">
        <v>598</v>
      </c>
      <c r="O12" s="286" t="s">
        <v>2052</v>
      </c>
      <c r="P12" s="294">
        <f>COUNTIF('(backend scoring)'!$B:$B,'Auto Responses'!$N12)</f>
        <v>18</v>
      </c>
      <c r="Q12" s="286"/>
      <c r="R12" s="286"/>
      <c r="S12" s="286"/>
      <c r="T12" s="286"/>
      <c r="U12" s="286"/>
      <c r="V12" s="286"/>
      <c r="W12" s="286"/>
      <c r="X12" s="286"/>
      <c r="Y12" s="286"/>
      <c r="Z12" s="286"/>
      <c r="AA12" s="286"/>
      <c r="AB12" s="286"/>
      <c r="AC12" s="286"/>
      <c r="AD12" s="286"/>
      <c r="AE12" s="286"/>
      <c r="AF12" s="286"/>
      <c r="AG12" s="286"/>
      <c r="AH12" s="286"/>
    </row>
    <row r="13" spans="1:34" ht="15.75" customHeight="1" x14ac:dyDescent="0.25">
      <c r="A13" s="295" t="s">
        <v>2053</v>
      </c>
      <c r="B13" s="295" t="s">
        <v>2054</v>
      </c>
      <c r="C13" s="287"/>
      <c r="D13" s="286"/>
      <c r="E13" s="288"/>
      <c r="F13" s="295"/>
      <c r="G13" s="288"/>
      <c r="H13" s="286"/>
      <c r="I13" s="288"/>
      <c r="J13" s="286" t="s">
        <v>723</v>
      </c>
      <c r="K13" s="288"/>
      <c r="L13" s="286" t="s">
        <v>694</v>
      </c>
      <c r="M13" s="288"/>
      <c r="N13" s="301" t="s">
        <v>596</v>
      </c>
      <c r="O13" s="286" t="s">
        <v>2055</v>
      </c>
      <c r="P13" s="294">
        <f>COUNTIF('(backend scoring)'!$B:$B,'Auto Responses'!$N13)</f>
        <v>16</v>
      </c>
      <c r="Q13" s="286"/>
      <c r="R13" s="286"/>
      <c r="S13" s="286"/>
      <c r="T13" s="286"/>
      <c r="U13" s="286"/>
      <c r="V13" s="286"/>
      <c r="W13" s="286"/>
      <c r="X13" s="286"/>
      <c r="Y13" s="286"/>
      <c r="Z13" s="286"/>
      <c r="AA13" s="286"/>
      <c r="AB13" s="286"/>
      <c r="AC13" s="286"/>
      <c r="AD13" s="286"/>
      <c r="AE13" s="286"/>
      <c r="AF13" s="286"/>
      <c r="AG13" s="286"/>
      <c r="AH13" s="286"/>
    </row>
    <row r="14" spans="1:34" ht="15.75" customHeight="1" x14ac:dyDescent="0.25">
      <c r="A14" s="295" t="s">
        <v>740</v>
      </c>
      <c r="B14" s="295" t="s">
        <v>2056</v>
      </c>
      <c r="C14" s="287"/>
      <c r="D14" s="286"/>
      <c r="E14" s="288"/>
      <c r="F14" s="286"/>
      <c r="G14" s="288"/>
      <c r="H14" s="286"/>
      <c r="I14" s="288"/>
      <c r="J14" s="286" t="s">
        <v>2057</v>
      </c>
      <c r="K14" s="288"/>
      <c r="L14" s="286" t="s">
        <v>2058</v>
      </c>
      <c r="M14" s="288"/>
      <c r="N14" s="301" t="s">
        <v>599</v>
      </c>
      <c r="O14" s="286" t="s">
        <v>2059</v>
      </c>
      <c r="P14" s="294">
        <f>COUNTIF('(backend scoring)'!$B:$B,'Auto Responses'!$N14)</f>
        <v>23</v>
      </c>
      <c r="Q14" s="286"/>
      <c r="R14" s="286"/>
      <c r="S14" s="286"/>
      <c r="T14" s="286"/>
      <c r="U14" s="286"/>
      <c r="V14" s="286"/>
      <c r="W14" s="286"/>
      <c r="X14" s="286"/>
      <c r="Y14" s="286"/>
      <c r="Z14" s="286"/>
      <c r="AA14" s="286"/>
      <c r="AB14" s="286"/>
      <c r="AC14" s="286"/>
      <c r="AD14" s="286"/>
      <c r="AE14" s="286"/>
      <c r="AF14" s="286"/>
      <c r="AG14" s="286"/>
      <c r="AH14" s="286"/>
    </row>
    <row r="15" spans="1:34" ht="15.75" customHeight="1" x14ac:dyDescent="0.25">
      <c r="A15" s="295" t="s">
        <v>739</v>
      </c>
      <c r="B15" s="295" t="s">
        <v>2060</v>
      </c>
      <c r="C15" s="287"/>
      <c r="D15" s="286"/>
      <c r="E15" s="288"/>
      <c r="F15" s="286"/>
      <c r="G15" s="288"/>
      <c r="H15" s="286"/>
      <c r="I15" s="288"/>
      <c r="J15" s="286"/>
      <c r="K15" s="288"/>
      <c r="L15" s="286" t="s">
        <v>763</v>
      </c>
      <c r="M15" s="288"/>
      <c r="N15" s="301" t="s">
        <v>601</v>
      </c>
      <c r="O15" s="286" t="s">
        <v>2061</v>
      </c>
      <c r="P15" s="294">
        <f>COUNTIF('(backend scoring)'!$B:$B,'Auto Responses'!$N15)</f>
        <v>16</v>
      </c>
      <c r="Q15" s="286"/>
      <c r="R15" s="286"/>
      <c r="S15" s="286"/>
      <c r="T15" s="286"/>
      <c r="U15" s="286"/>
      <c r="V15" s="286"/>
      <c r="W15" s="286"/>
      <c r="X15" s="286"/>
      <c r="Y15" s="286"/>
      <c r="Z15" s="286"/>
      <c r="AA15" s="286"/>
      <c r="AB15" s="286"/>
      <c r="AC15" s="286"/>
      <c r="AD15" s="286"/>
      <c r="AE15" s="286"/>
      <c r="AF15" s="286"/>
      <c r="AG15" s="286"/>
      <c r="AH15" s="286"/>
    </row>
    <row r="16" spans="1:34" ht="15.75" customHeight="1" x14ac:dyDescent="0.25">
      <c r="A16" s="295" t="s">
        <v>2062</v>
      </c>
      <c r="B16" s="295" t="s">
        <v>2063</v>
      </c>
      <c r="C16" s="287"/>
      <c r="D16" s="286"/>
      <c r="E16" s="288"/>
      <c r="F16" s="286"/>
      <c r="G16" s="288"/>
      <c r="H16" s="286"/>
      <c r="I16" s="288"/>
      <c r="J16" s="286"/>
      <c r="K16" s="288"/>
      <c r="L16" s="286" t="s">
        <v>674</v>
      </c>
      <c r="M16" s="288"/>
      <c r="N16" s="301" t="s">
        <v>602</v>
      </c>
      <c r="O16" s="286" t="s">
        <v>2064</v>
      </c>
      <c r="P16" s="294">
        <f>COUNTIF('(backend scoring)'!$B:$B,'Auto Responses'!$N16)</f>
        <v>11</v>
      </c>
      <c r="Q16" s="286"/>
      <c r="R16" s="286"/>
      <c r="S16" s="286"/>
      <c r="T16" s="286"/>
      <c r="U16" s="286"/>
      <c r="V16" s="286"/>
      <c r="W16" s="286"/>
      <c r="X16" s="286"/>
      <c r="Y16" s="286"/>
      <c r="Z16" s="286"/>
      <c r="AA16" s="286"/>
      <c r="AB16" s="286"/>
      <c r="AC16" s="286"/>
      <c r="AD16" s="286"/>
      <c r="AE16" s="286"/>
      <c r="AF16" s="286"/>
      <c r="AG16" s="286"/>
      <c r="AH16" s="286"/>
    </row>
    <row r="17" spans="1:34" ht="15.75" customHeight="1" x14ac:dyDescent="0.25">
      <c r="A17" s="295" t="s">
        <v>2065</v>
      </c>
      <c r="B17" s="295" t="s">
        <v>2066</v>
      </c>
      <c r="C17" s="287"/>
      <c r="D17" s="286"/>
      <c r="E17" s="288"/>
      <c r="F17" s="286"/>
      <c r="G17" s="288"/>
      <c r="H17" s="286"/>
      <c r="I17" s="288"/>
      <c r="J17" s="286" t="s">
        <v>2067</v>
      </c>
      <c r="K17" s="288"/>
      <c r="L17" s="286" t="s">
        <v>899</v>
      </c>
      <c r="M17" s="288"/>
      <c r="N17" s="301" t="s">
        <v>597</v>
      </c>
      <c r="O17" s="286" t="s">
        <v>2068</v>
      </c>
      <c r="P17" s="294">
        <f>COUNTIF('(backend scoring)'!$B:$B,'Auto Responses'!$N17)</f>
        <v>15</v>
      </c>
      <c r="Q17" s="286"/>
      <c r="R17" s="286"/>
      <c r="S17" s="286"/>
      <c r="T17" s="286"/>
      <c r="U17" s="286"/>
      <c r="V17" s="286"/>
      <c r="W17" s="286"/>
      <c r="X17" s="286"/>
      <c r="Y17" s="286"/>
      <c r="Z17" s="286"/>
      <c r="AA17" s="286"/>
      <c r="AB17" s="286"/>
      <c r="AC17" s="286"/>
      <c r="AD17" s="286"/>
      <c r="AE17" s="286"/>
      <c r="AF17" s="286"/>
      <c r="AG17" s="286"/>
      <c r="AH17" s="286"/>
    </row>
    <row r="18" spans="1:34" ht="15.75" customHeight="1" x14ac:dyDescent="0.25">
      <c r="A18" s="295" t="s">
        <v>2069</v>
      </c>
      <c r="B18" s="295" t="s">
        <v>2070</v>
      </c>
      <c r="C18" s="287"/>
      <c r="D18" s="286"/>
      <c r="E18" s="288"/>
      <c r="F18" s="286"/>
      <c r="G18" s="288"/>
      <c r="H18" s="286"/>
      <c r="I18" s="288"/>
      <c r="J18" s="286" t="s">
        <v>2071</v>
      </c>
      <c r="K18" s="288"/>
      <c r="L18" s="286" t="s">
        <v>800</v>
      </c>
      <c r="M18" s="288"/>
      <c r="N18" s="301" t="s">
        <v>603</v>
      </c>
      <c r="O18" s="286" t="s">
        <v>2072</v>
      </c>
      <c r="P18" s="294">
        <f>COUNTIF('(backend scoring)'!$B:$B,'Auto Responses'!$N18)</f>
        <v>4</v>
      </c>
      <c r="Q18" s="286"/>
      <c r="R18" s="286"/>
      <c r="S18" s="286"/>
      <c r="T18" s="286"/>
      <c r="U18" s="286"/>
      <c r="V18" s="286"/>
      <c r="W18" s="286"/>
      <c r="X18" s="286"/>
      <c r="Y18" s="286"/>
      <c r="Z18" s="286"/>
      <c r="AA18" s="286"/>
      <c r="AB18" s="286"/>
      <c r="AC18" s="286"/>
      <c r="AD18" s="286"/>
      <c r="AE18" s="286"/>
      <c r="AF18" s="286"/>
      <c r="AG18" s="286"/>
      <c r="AH18" s="286"/>
    </row>
    <row r="19" spans="1:34" ht="15.75" customHeight="1" x14ac:dyDescent="0.25">
      <c r="A19" s="295" t="s">
        <v>2073</v>
      </c>
      <c r="B19" s="295" t="s">
        <v>2074</v>
      </c>
      <c r="C19" s="287"/>
      <c r="D19" s="286"/>
      <c r="E19" s="288"/>
      <c r="F19" s="286"/>
      <c r="G19" s="288"/>
      <c r="H19" s="286"/>
      <c r="I19" s="288"/>
      <c r="J19" s="286" t="s">
        <v>2075</v>
      </c>
      <c r="K19" s="288"/>
      <c r="L19" s="286" t="s">
        <v>886</v>
      </c>
      <c r="M19" s="288"/>
      <c r="N19" s="301" t="s">
        <v>604</v>
      </c>
      <c r="O19" s="286" t="s">
        <v>2076</v>
      </c>
      <c r="P19" s="294">
        <f>COUNTIF('(backend scoring)'!$B:$B,'Auto Responses'!$N19)</f>
        <v>6</v>
      </c>
      <c r="Q19" s="286"/>
      <c r="R19" s="286"/>
      <c r="S19" s="286"/>
      <c r="T19" s="286"/>
      <c r="U19" s="286"/>
      <c r="V19" s="286"/>
      <c r="W19" s="286"/>
      <c r="X19" s="286"/>
      <c r="Y19" s="286"/>
      <c r="Z19" s="286"/>
      <c r="AA19" s="286"/>
      <c r="AB19" s="286"/>
      <c r="AC19" s="286"/>
      <c r="AD19" s="286"/>
      <c r="AE19" s="286"/>
      <c r="AF19" s="286"/>
      <c r="AG19" s="286"/>
      <c r="AH19" s="286"/>
    </row>
    <row r="20" spans="1:34" ht="15.75" customHeight="1" x14ac:dyDescent="0.25">
      <c r="A20" s="295" t="s">
        <v>2077</v>
      </c>
      <c r="B20" s="295" t="s">
        <v>2078</v>
      </c>
      <c r="C20" s="287"/>
      <c r="D20" s="286"/>
      <c r="E20" s="288"/>
      <c r="F20" s="286"/>
      <c r="G20" s="288"/>
      <c r="H20" s="286"/>
      <c r="I20" s="288"/>
      <c r="J20" s="286" t="s">
        <v>238</v>
      </c>
      <c r="K20" s="288"/>
      <c r="L20" s="286" t="s">
        <v>678</v>
      </c>
      <c r="M20" s="288"/>
      <c r="N20" s="301" t="s">
        <v>606</v>
      </c>
      <c r="O20" s="286" t="s">
        <v>2079</v>
      </c>
      <c r="P20" s="294">
        <f>COUNTIF('(backend scoring)'!$B:$B,'Auto Responses'!$N20)</f>
        <v>29</v>
      </c>
      <c r="Q20" s="286"/>
      <c r="R20" s="286"/>
      <c r="S20" s="286"/>
      <c r="T20" s="286"/>
      <c r="U20" s="286"/>
      <c r="V20" s="286"/>
      <c r="W20" s="286"/>
      <c r="X20" s="286"/>
      <c r="Y20" s="286"/>
      <c r="Z20" s="286"/>
      <c r="AA20" s="286"/>
      <c r="AB20" s="286"/>
      <c r="AC20" s="286"/>
      <c r="AD20" s="286"/>
      <c r="AE20" s="286"/>
      <c r="AF20" s="286"/>
      <c r="AG20" s="286"/>
      <c r="AH20" s="286"/>
    </row>
    <row r="21" spans="1:34" ht="15.75" customHeight="1" x14ac:dyDescent="0.25">
      <c r="A21" s="295" t="s">
        <v>2080</v>
      </c>
      <c r="B21" s="295" t="s">
        <v>2081</v>
      </c>
      <c r="C21" s="287"/>
      <c r="D21" s="286"/>
      <c r="E21" s="288"/>
      <c r="F21" s="286"/>
      <c r="G21" s="288"/>
      <c r="H21" s="286"/>
      <c r="I21" s="288"/>
      <c r="J21" s="286" t="s">
        <v>2082</v>
      </c>
      <c r="K21" s="288"/>
      <c r="L21" s="286" t="s">
        <v>679</v>
      </c>
      <c r="M21" s="288"/>
      <c r="N21" s="301" t="s">
        <v>607</v>
      </c>
      <c r="O21" s="286" t="s">
        <v>2083</v>
      </c>
      <c r="P21" s="294">
        <f>COUNTIF('(backend scoring)'!$B:$B,'Auto Responses'!$N21)</f>
        <v>12</v>
      </c>
      <c r="Q21" s="286"/>
      <c r="R21" s="286"/>
      <c r="S21" s="286"/>
      <c r="T21" s="286"/>
      <c r="U21" s="286"/>
      <c r="V21" s="286"/>
      <c r="W21" s="286"/>
      <c r="X21" s="286"/>
      <c r="Y21" s="286"/>
      <c r="Z21" s="286"/>
      <c r="AA21" s="286"/>
      <c r="AB21" s="286"/>
      <c r="AC21" s="286"/>
      <c r="AD21" s="286"/>
      <c r="AE21" s="286"/>
      <c r="AF21" s="286"/>
      <c r="AG21" s="286"/>
      <c r="AH21" s="286"/>
    </row>
    <row r="22" spans="1:34" ht="15.75" customHeight="1" x14ac:dyDescent="0.25">
      <c r="A22" s="295" t="s">
        <v>2084</v>
      </c>
      <c r="B22" s="295" t="s">
        <v>2085</v>
      </c>
      <c r="C22" s="287"/>
      <c r="D22" s="286"/>
      <c r="E22" s="288"/>
      <c r="F22" s="286"/>
      <c r="G22" s="288"/>
      <c r="H22" s="286"/>
      <c r="I22" s="288"/>
      <c r="J22" s="286" t="s">
        <v>2086</v>
      </c>
      <c r="K22" s="288"/>
      <c r="L22" s="286"/>
      <c r="M22" s="288"/>
      <c r="N22" s="301" t="s">
        <v>608</v>
      </c>
      <c r="O22" s="286" t="s">
        <v>2087</v>
      </c>
      <c r="P22" s="294">
        <f>COUNTIF('(backend scoring)'!$B:$B,'Auto Responses'!$N22)</f>
        <v>10</v>
      </c>
      <c r="Q22" s="286"/>
      <c r="R22" s="286"/>
      <c r="S22" s="286"/>
      <c r="T22" s="286"/>
      <c r="U22" s="286"/>
      <c r="V22" s="286"/>
      <c r="W22" s="286"/>
      <c r="X22" s="286"/>
      <c r="Y22" s="286"/>
      <c r="Z22" s="286"/>
      <c r="AA22" s="286"/>
      <c r="AB22" s="286"/>
      <c r="AC22" s="286"/>
      <c r="AD22" s="286"/>
      <c r="AE22" s="286"/>
      <c r="AF22" s="286"/>
      <c r="AG22" s="286"/>
      <c r="AH22" s="286"/>
    </row>
    <row r="23" spans="1:34" ht="15.75" customHeight="1" x14ac:dyDescent="0.25">
      <c r="A23" s="295" t="s">
        <v>2088</v>
      </c>
      <c r="B23" s="295" t="s">
        <v>2089</v>
      </c>
      <c r="C23" s="287"/>
      <c r="D23" s="286"/>
      <c r="E23" s="288"/>
      <c r="F23" s="286"/>
      <c r="G23" s="288"/>
      <c r="H23" s="286"/>
      <c r="I23" s="288"/>
      <c r="J23" s="286" t="s">
        <v>2090</v>
      </c>
      <c r="K23" s="288"/>
      <c r="L23" s="286"/>
      <c r="M23" s="288"/>
      <c r="N23" s="301" t="s">
        <v>641</v>
      </c>
      <c r="O23" s="286" t="s">
        <v>2091</v>
      </c>
      <c r="P23" s="294">
        <f>COUNTIF('(backend scoring)'!$B:$B,'Auto Responses'!$N23)</f>
        <v>5</v>
      </c>
      <c r="Q23" s="286"/>
      <c r="R23" s="286"/>
      <c r="S23" s="286"/>
      <c r="T23" s="286"/>
      <c r="U23" s="286"/>
      <c r="V23" s="286"/>
      <c r="W23" s="286"/>
      <c r="X23" s="286"/>
      <c r="Y23" s="286"/>
      <c r="Z23" s="286"/>
      <c r="AA23" s="286"/>
      <c r="AB23" s="286"/>
      <c r="AC23" s="286"/>
      <c r="AD23" s="286"/>
      <c r="AE23" s="286"/>
      <c r="AF23" s="286"/>
      <c r="AG23" s="286"/>
      <c r="AH23" s="286"/>
    </row>
    <row r="24" spans="1:34" ht="15.75" customHeight="1" x14ac:dyDescent="0.25">
      <c r="A24" s="295" t="s">
        <v>2092</v>
      </c>
      <c r="B24" s="295" t="s">
        <v>2093</v>
      </c>
      <c r="C24" s="287"/>
      <c r="D24" s="286"/>
      <c r="E24" s="288"/>
      <c r="F24" s="286"/>
      <c r="G24" s="288"/>
      <c r="H24" s="286"/>
      <c r="I24" s="288"/>
      <c r="J24" s="286"/>
      <c r="K24" s="288"/>
      <c r="L24" s="286"/>
      <c r="M24" s="288"/>
      <c r="N24" s="301" t="s">
        <v>642</v>
      </c>
      <c r="O24" s="286" t="s">
        <v>2094</v>
      </c>
      <c r="P24" s="294">
        <f>COUNTIF('(backend scoring)'!$B:$B,'Auto Responses'!$N24)</f>
        <v>4</v>
      </c>
      <c r="Q24" s="286"/>
      <c r="R24" s="286"/>
      <c r="S24" s="286"/>
      <c r="T24" s="286"/>
      <c r="U24" s="286"/>
      <c r="V24" s="286"/>
      <c r="W24" s="286"/>
      <c r="X24" s="286"/>
      <c r="Y24" s="286"/>
      <c r="Z24" s="286"/>
      <c r="AA24" s="286"/>
      <c r="AB24" s="286"/>
      <c r="AC24" s="286"/>
      <c r="AD24" s="286"/>
      <c r="AE24" s="286"/>
      <c r="AF24" s="286"/>
      <c r="AG24" s="286"/>
      <c r="AH24" s="286"/>
    </row>
    <row r="25" spans="1:34" ht="15.75" customHeight="1" x14ac:dyDescent="0.25">
      <c r="A25" s="295" t="s">
        <v>2095</v>
      </c>
      <c r="B25" s="295" t="s">
        <v>2096</v>
      </c>
      <c r="C25" s="287"/>
      <c r="D25" s="286"/>
      <c r="E25" s="288"/>
      <c r="F25" s="286"/>
      <c r="G25" s="288"/>
      <c r="H25" s="286"/>
      <c r="I25" s="288"/>
      <c r="J25" s="286"/>
      <c r="K25" s="288"/>
      <c r="L25" s="286"/>
      <c r="M25" s="288"/>
      <c r="N25" s="301" t="s">
        <v>643</v>
      </c>
      <c r="O25" s="286" t="s">
        <v>2097</v>
      </c>
      <c r="P25" s="294">
        <f>COUNTIF('(backend scoring)'!$B:$B,'Auto Responses'!$N25)</f>
        <v>3</v>
      </c>
      <c r="Q25" s="286"/>
      <c r="R25" s="286"/>
      <c r="S25" s="286"/>
      <c r="T25" s="286"/>
      <c r="U25" s="286"/>
      <c r="V25" s="286"/>
      <c r="W25" s="286"/>
      <c r="X25" s="286"/>
      <c r="Y25" s="286"/>
      <c r="Z25" s="286"/>
      <c r="AA25" s="286"/>
      <c r="AB25" s="286"/>
      <c r="AC25" s="286"/>
      <c r="AD25" s="286"/>
      <c r="AE25" s="286"/>
      <c r="AF25" s="286"/>
      <c r="AG25" s="286"/>
      <c r="AH25" s="286"/>
    </row>
    <row r="26" spans="1:34" ht="15.75" customHeight="1" x14ac:dyDescent="0.25">
      <c r="A26" s="295" t="s">
        <v>2098</v>
      </c>
      <c r="B26" s="295" t="s">
        <v>2099</v>
      </c>
      <c r="C26" s="287"/>
      <c r="D26" s="286"/>
      <c r="E26" s="288"/>
      <c r="F26" s="286"/>
      <c r="G26" s="288"/>
      <c r="H26" s="286"/>
      <c r="I26" s="288"/>
      <c r="J26" s="286"/>
      <c r="K26" s="288"/>
      <c r="L26" s="286"/>
      <c r="M26" s="288"/>
      <c r="N26" s="301" t="s">
        <v>644</v>
      </c>
      <c r="O26" s="286" t="s">
        <v>2100</v>
      </c>
      <c r="P26" s="294">
        <f>COUNTIF('(backend scoring)'!$B:$B,'Auto Responses'!$N26)</f>
        <v>2</v>
      </c>
      <c r="Q26" s="286"/>
      <c r="R26" s="286"/>
      <c r="S26" s="286"/>
      <c r="T26" s="286"/>
      <c r="U26" s="286"/>
      <c r="V26" s="286"/>
      <c r="W26" s="286"/>
      <c r="X26" s="286"/>
      <c r="Y26" s="286"/>
      <c r="Z26" s="286"/>
      <c r="AA26" s="286"/>
      <c r="AB26" s="286"/>
      <c r="AC26" s="286"/>
      <c r="AD26" s="286"/>
      <c r="AE26" s="286"/>
      <c r="AF26" s="286"/>
      <c r="AG26" s="286"/>
      <c r="AH26" s="286"/>
    </row>
    <row r="27" spans="1:34" ht="15.75" customHeight="1" x14ac:dyDescent="0.25">
      <c r="A27" s="286" t="s">
        <v>2101</v>
      </c>
      <c r="B27" s="286"/>
      <c r="C27" s="287"/>
      <c r="D27" s="286"/>
      <c r="E27" s="288"/>
      <c r="F27" s="286"/>
      <c r="G27" s="288"/>
      <c r="H27" s="286"/>
      <c r="I27" s="288"/>
      <c r="J27" s="286" t="s">
        <v>2102</v>
      </c>
      <c r="K27" s="288"/>
      <c r="L27" s="286"/>
      <c r="M27" s="288"/>
      <c r="N27" s="301" t="s">
        <v>645</v>
      </c>
      <c r="O27" s="286" t="s">
        <v>2103</v>
      </c>
      <c r="P27" s="294">
        <f>COUNTIF('(backend scoring)'!$B:$B,'Auto Responses'!$N27)</f>
        <v>2</v>
      </c>
      <c r="Q27" s="286"/>
      <c r="R27" s="286"/>
      <c r="S27" s="286"/>
      <c r="T27" s="286"/>
      <c r="U27" s="286"/>
      <c r="V27" s="286"/>
      <c r="W27" s="286"/>
      <c r="X27" s="286"/>
      <c r="Y27" s="286"/>
      <c r="Z27" s="286"/>
      <c r="AA27" s="286"/>
      <c r="AB27" s="286"/>
      <c r="AC27" s="286"/>
      <c r="AD27" s="286"/>
      <c r="AE27" s="286"/>
      <c r="AF27" s="286"/>
      <c r="AG27" s="286"/>
      <c r="AH27" s="286"/>
    </row>
    <row r="28" spans="1:34" ht="15.75" customHeight="1" x14ac:dyDescent="0.25">
      <c r="A28" s="295" t="s">
        <v>2104</v>
      </c>
      <c r="B28" s="286"/>
      <c r="C28" s="287"/>
      <c r="D28" s="286"/>
      <c r="E28" s="288"/>
      <c r="F28" s="286"/>
      <c r="G28" s="288"/>
      <c r="H28" s="286"/>
      <c r="I28" s="288"/>
      <c r="J28" s="286" t="s">
        <v>693</v>
      </c>
      <c r="K28" s="288"/>
      <c r="L28" s="286"/>
      <c r="M28" s="288"/>
      <c r="N28" s="301" t="s">
        <v>646</v>
      </c>
      <c r="O28" s="286" t="s">
        <v>2105</v>
      </c>
      <c r="P28" s="294">
        <f>COUNTIF('(backend scoring)'!$B:$B,'Auto Responses'!$N28)</f>
        <v>8</v>
      </c>
      <c r="Q28" s="286"/>
      <c r="R28" s="286"/>
      <c r="S28" s="286"/>
      <c r="T28" s="286"/>
      <c r="U28" s="286"/>
      <c r="V28" s="286"/>
      <c r="W28" s="286"/>
      <c r="X28" s="286"/>
      <c r="Y28" s="286"/>
      <c r="Z28" s="286"/>
      <c r="AA28" s="286"/>
      <c r="AB28" s="286"/>
      <c r="AC28" s="286"/>
      <c r="AD28" s="286"/>
      <c r="AE28" s="286"/>
      <c r="AF28" s="286"/>
      <c r="AG28" s="286"/>
      <c r="AH28" s="286"/>
    </row>
    <row r="29" spans="1:34" ht="15.75" customHeight="1" x14ac:dyDescent="0.25">
      <c r="A29" s="295"/>
      <c r="B29" s="286"/>
      <c r="C29" s="287"/>
      <c r="D29" s="286"/>
      <c r="E29" s="288"/>
      <c r="F29" s="286"/>
      <c r="G29" s="288"/>
      <c r="H29" s="286"/>
      <c r="I29" s="288"/>
      <c r="J29" s="286"/>
      <c r="K29" s="288"/>
      <c r="L29" s="286"/>
      <c r="M29" s="288"/>
      <c r="N29" s="301" t="s">
        <v>647</v>
      </c>
      <c r="O29" s="286" t="s">
        <v>2106</v>
      </c>
      <c r="P29" s="294">
        <f>COUNTIF('(backend scoring)'!$B:$B,'Auto Responses'!$N29)</f>
        <v>13</v>
      </c>
      <c r="Q29" s="286"/>
      <c r="R29" s="286"/>
      <c r="S29" s="286"/>
      <c r="T29" s="286"/>
      <c r="U29" s="286"/>
      <c r="V29" s="286"/>
      <c r="W29" s="286"/>
      <c r="X29" s="286"/>
      <c r="Y29" s="286"/>
      <c r="Z29" s="286"/>
      <c r="AA29" s="286"/>
      <c r="AB29" s="286"/>
      <c r="AC29" s="286"/>
      <c r="AD29" s="286"/>
      <c r="AE29" s="286"/>
      <c r="AF29" s="286"/>
      <c r="AG29" s="286"/>
      <c r="AH29" s="286"/>
    </row>
    <row r="30" spans="1:34" ht="15.75" customHeight="1" x14ac:dyDescent="0.25">
      <c r="A30" s="295"/>
      <c r="B30" s="286"/>
      <c r="C30" s="287"/>
      <c r="D30" s="286"/>
      <c r="E30" s="288"/>
      <c r="F30" s="286"/>
      <c r="G30" s="288"/>
      <c r="H30" s="286"/>
      <c r="I30" s="288"/>
      <c r="J30" s="286"/>
      <c r="K30" s="288"/>
      <c r="L30" s="286"/>
      <c r="M30" s="288"/>
      <c r="N30" s="301" t="s">
        <v>648</v>
      </c>
      <c r="O30" s="286" t="s">
        <v>2107</v>
      </c>
      <c r="P30" s="294">
        <f>COUNTIF('(backend scoring)'!$B:$B,'Auto Responses'!$N30)</f>
        <v>5</v>
      </c>
      <c r="Q30" s="286"/>
      <c r="R30" s="286"/>
      <c r="S30" s="286"/>
      <c r="T30" s="286"/>
      <c r="U30" s="286"/>
      <c r="V30" s="286"/>
      <c r="W30" s="286"/>
      <c r="X30" s="286"/>
      <c r="Y30" s="286"/>
      <c r="Z30" s="286"/>
      <c r="AA30" s="286"/>
      <c r="AB30" s="286"/>
      <c r="AC30" s="286"/>
      <c r="AD30" s="286"/>
      <c r="AE30" s="286"/>
      <c r="AF30" s="286"/>
      <c r="AG30" s="286"/>
      <c r="AH30" s="286"/>
    </row>
    <row r="31" spans="1:34" ht="15.75" customHeight="1" x14ac:dyDescent="0.25">
      <c r="A31" s="295"/>
      <c r="B31" s="286"/>
      <c r="C31" s="287"/>
      <c r="D31" s="286"/>
      <c r="E31" s="288"/>
      <c r="F31" s="286"/>
      <c r="G31" s="288"/>
      <c r="H31" s="286"/>
      <c r="I31" s="288"/>
      <c r="J31" s="286"/>
      <c r="K31" s="288"/>
      <c r="L31" s="286"/>
      <c r="M31" s="288"/>
      <c r="N31" s="301" t="s">
        <v>649</v>
      </c>
      <c r="O31" s="286" t="s">
        <v>2108</v>
      </c>
      <c r="P31" s="294">
        <f>COUNTIF('(backend scoring)'!$B:$B,'Auto Responses'!$N31)</f>
        <v>15</v>
      </c>
      <c r="Q31" s="286"/>
      <c r="R31" s="286"/>
      <c r="S31" s="286"/>
      <c r="T31" s="295"/>
      <c r="U31" s="286"/>
      <c r="V31" s="286"/>
      <c r="W31" s="286"/>
      <c r="X31" s="286"/>
      <c r="Y31" s="286"/>
      <c r="Z31" s="286"/>
      <c r="AA31" s="286"/>
      <c r="AB31" s="286"/>
      <c r="AC31" s="286"/>
      <c r="AD31" s="286"/>
      <c r="AE31" s="286"/>
      <c r="AF31" s="286"/>
      <c r="AG31" s="286"/>
      <c r="AH31" s="286"/>
    </row>
    <row r="32" spans="1:34" ht="15.75" customHeight="1" x14ac:dyDescent="0.25">
      <c r="A32" s="295" t="str">
        <f>LEFT($A$3,21)</f>
        <v>Based on the response</v>
      </c>
      <c r="B32" s="286"/>
      <c r="C32" s="287"/>
      <c r="D32" s="286"/>
      <c r="E32" s="288"/>
      <c r="F32" s="286"/>
      <c r="G32" s="288"/>
      <c r="H32" s="286"/>
      <c r="I32" s="288"/>
      <c r="J32" s="286"/>
      <c r="K32" s="288"/>
      <c r="L32" s="286"/>
      <c r="M32" s="288"/>
      <c r="N32" s="301" t="s">
        <v>650</v>
      </c>
      <c r="O32" s="286" t="s">
        <v>2109</v>
      </c>
      <c r="P32" s="294">
        <f>COUNTIF('(backend scoring)'!$B:$B,'Auto Responses'!$N32)</f>
        <v>8</v>
      </c>
      <c r="Q32" s="286"/>
      <c r="R32" s="286"/>
      <c r="S32" s="286"/>
      <c r="T32" s="286"/>
      <c r="U32" s="286"/>
      <c r="V32" s="286"/>
      <c r="W32" s="286"/>
      <c r="X32" s="286"/>
      <c r="Y32" s="286"/>
      <c r="Z32" s="286"/>
      <c r="AA32" s="286"/>
      <c r="AB32" s="286"/>
      <c r="AC32" s="286"/>
      <c r="AD32" s="286"/>
      <c r="AE32" s="286"/>
      <c r="AF32" s="286"/>
      <c r="AG32" s="286"/>
      <c r="AH32" s="286"/>
    </row>
    <row r="33" spans="1:34" ht="15.75" customHeight="1" x14ac:dyDescent="0.25">
      <c r="A33" s="286" t="s">
        <v>2110</v>
      </c>
      <c r="B33" s="286"/>
      <c r="C33" s="287"/>
      <c r="D33" s="286"/>
      <c r="E33" s="288"/>
      <c r="F33" s="286"/>
      <c r="G33" s="288"/>
      <c r="H33" s="286"/>
      <c r="I33" s="288"/>
      <c r="J33" s="286"/>
      <c r="K33" s="288"/>
      <c r="L33" s="286"/>
      <c r="M33" s="288"/>
      <c r="N33" s="301" t="s">
        <v>2111</v>
      </c>
      <c r="O33" s="286" t="s">
        <v>2112</v>
      </c>
      <c r="P33" s="294">
        <f>COUNTIF('(backend scoring)'!$B:$B,'Auto Responses'!$N33)</f>
        <v>2</v>
      </c>
      <c r="Q33" s="286"/>
      <c r="R33" s="286"/>
      <c r="S33" s="286"/>
      <c r="T33" s="286"/>
      <c r="U33" s="286"/>
      <c r="V33" s="286"/>
      <c r="W33" s="286"/>
      <c r="X33" s="286"/>
      <c r="Y33" s="286"/>
      <c r="Z33" s="286"/>
      <c r="AA33" s="286"/>
      <c r="AB33" s="286"/>
      <c r="AC33" s="286"/>
      <c r="AD33" s="286"/>
      <c r="AE33" s="286"/>
      <c r="AF33" s="286"/>
      <c r="AG33" s="286"/>
      <c r="AH33" s="286"/>
    </row>
    <row r="34" spans="1:34" ht="15.75" customHeight="1" x14ac:dyDescent="0.25">
      <c r="A34" s="295"/>
      <c r="B34" s="286"/>
      <c r="C34" s="287"/>
      <c r="D34" s="286"/>
      <c r="E34" s="288"/>
      <c r="F34" s="286"/>
      <c r="G34" s="288"/>
      <c r="H34" s="286"/>
      <c r="I34" s="288"/>
      <c r="J34" s="286"/>
      <c r="K34" s="288"/>
      <c r="L34" s="286"/>
      <c r="M34" s="288"/>
      <c r="N34" s="301" t="s">
        <v>2113</v>
      </c>
      <c r="O34" s="286" t="s">
        <v>2114</v>
      </c>
      <c r="P34" s="294">
        <f>COUNTIF('(backend scoring)'!$B:$B,'Auto Responses'!$N34)</f>
        <v>5</v>
      </c>
      <c r="Q34" s="286"/>
      <c r="R34" s="286"/>
      <c r="S34" s="286"/>
      <c r="T34" s="286"/>
      <c r="U34" s="286"/>
      <c r="V34" s="286"/>
      <c r="W34" s="286"/>
      <c r="X34" s="286"/>
      <c r="Y34" s="286"/>
      <c r="Z34" s="286"/>
      <c r="AA34" s="286"/>
      <c r="AB34" s="286"/>
      <c r="AC34" s="286"/>
      <c r="AD34" s="286"/>
      <c r="AE34" s="286"/>
      <c r="AF34" s="286"/>
      <c r="AG34" s="286"/>
      <c r="AH34" s="286"/>
    </row>
    <row r="35" spans="1:34" ht="15.75" customHeight="1" x14ac:dyDescent="0.25">
      <c r="A35" s="295"/>
      <c r="B35" s="286"/>
      <c r="C35" s="287"/>
      <c r="D35" s="286"/>
      <c r="E35" s="288"/>
      <c r="F35" s="286"/>
      <c r="G35" s="288"/>
      <c r="H35" s="286"/>
      <c r="I35" s="288"/>
      <c r="J35" s="286"/>
      <c r="K35" s="288"/>
      <c r="L35" s="286"/>
      <c r="M35" s="288"/>
      <c r="N35" s="301" t="s">
        <v>2115</v>
      </c>
      <c r="O35" s="286" t="s">
        <v>2116</v>
      </c>
      <c r="P35" s="294">
        <f>COUNTIF('(backend scoring)'!$B:$B,'Auto Responses'!$N35)</f>
        <v>5</v>
      </c>
      <c r="Q35" s="286"/>
      <c r="R35" s="286"/>
      <c r="S35" s="286"/>
      <c r="T35" s="286"/>
      <c r="U35" s="286"/>
      <c r="V35" s="286"/>
      <c r="W35" s="286"/>
      <c r="X35" s="286"/>
      <c r="Y35" s="286"/>
      <c r="Z35" s="286"/>
      <c r="AA35" s="286"/>
      <c r="AB35" s="286"/>
      <c r="AC35" s="286"/>
      <c r="AD35" s="286"/>
      <c r="AE35" s="286"/>
      <c r="AF35" s="286"/>
      <c r="AG35" s="286"/>
      <c r="AH35" s="286"/>
    </row>
    <row r="36" spans="1:34" ht="15.75" customHeight="1" x14ac:dyDescent="0.25">
      <c r="A36" s="295" t="s">
        <v>2117</v>
      </c>
      <c r="B36" s="286"/>
      <c r="C36" s="287"/>
      <c r="D36" s="286"/>
      <c r="E36" s="288"/>
      <c r="F36" s="286"/>
      <c r="G36" s="288"/>
      <c r="H36" s="286"/>
      <c r="I36" s="288"/>
      <c r="J36" s="286"/>
      <c r="K36" s="288"/>
      <c r="L36" s="286"/>
      <c r="M36" s="288"/>
      <c r="N36" s="301" t="s">
        <v>2118</v>
      </c>
      <c r="O36" s="286" t="s">
        <v>2119</v>
      </c>
      <c r="P36" s="294">
        <f>COUNTIF('(backend scoring)'!$B:$B,'Auto Responses'!$N36)</f>
        <v>5</v>
      </c>
      <c r="Q36" s="286"/>
      <c r="R36" s="286"/>
      <c r="S36" s="286"/>
      <c r="T36" s="286"/>
      <c r="U36" s="286"/>
      <c r="V36" s="286"/>
      <c r="W36" s="286"/>
      <c r="X36" s="286"/>
      <c r="Y36" s="286"/>
      <c r="Z36" s="286"/>
      <c r="AA36" s="286"/>
      <c r="AB36" s="286"/>
      <c r="AC36" s="286"/>
      <c r="AD36" s="286"/>
      <c r="AE36" s="286"/>
      <c r="AF36" s="286"/>
      <c r="AG36" s="286"/>
      <c r="AH36" s="286"/>
    </row>
    <row r="37" spans="1:34" ht="15.75" customHeight="1" x14ac:dyDescent="0.25">
      <c r="A37" s="295"/>
      <c r="B37" s="286"/>
      <c r="C37" s="287"/>
      <c r="D37" s="286"/>
      <c r="E37" s="288"/>
      <c r="F37" s="286"/>
      <c r="G37" s="288"/>
      <c r="H37" s="286"/>
      <c r="I37" s="288"/>
      <c r="J37" s="286"/>
      <c r="K37" s="288"/>
      <c r="L37" s="286"/>
      <c r="M37" s="288"/>
      <c r="N37" s="301" t="s">
        <v>2120</v>
      </c>
      <c r="O37" s="286" t="s">
        <v>2121</v>
      </c>
      <c r="P37" s="294">
        <f>COUNTIF('(backend scoring)'!$B:$B,'Auto Responses'!$N37)</f>
        <v>8</v>
      </c>
      <c r="Q37" s="286"/>
      <c r="R37" s="286"/>
      <c r="S37" s="286"/>
      <c r="T37" s="286"/>
      <c r="U37" s="286"/>
      <c r="V37" s="286"/>
      <c r="W37" s="286"/>
      <c r="X37" s="286"/>
      <c r="Y37" s="286"/>
      <c r="Z37" s="286"/>
      <c r="AA37" s="286"/>
      <c r="AB37" s="286"/>
      <c r="AC37" s="286"/>
      <c r="AD37" s="286"/>
      <c r="AE37" s="286"/>
      <c r="AF37" s="286"/>
      <c r="AG37" s="286"/>
      <c r="AH37" s="286"/>
    </row>
    <row r="38" spans="1:34" ht="15.75" customHeight="1" x14ac:dyDescent="0.25">
      <c r="A38" s="295"/>
      <c r="B38" s="286"/>
      <c r="C38" s="287"/>
      <c r="D38" s="286"/>
      <c r="E38" s="288"/>
      <c r="F38" s="286"/>
      <c r="G38" s="288"/>
      <c r="H38" s="286"/>
      <c r="I38" s="288"/>
      <c r="J38" s="286"/>
      <c r="K38" s="288"/>
      <c r="L38" s="286"/>
      <c r="M38" s="288"/>
      <c r="N38" s="301" t="s">
        <v>2122</v>
      </c>
      <c r="O38" s="286" t="s">
        <v>2123</v>
      </c>
      <c r="P38" s="294">
        <f>COUNTIF('(backend scoring)'!$B:$B,'Auto Responses'!$N38)</f>
        <v>6</v>
      </c>
      <c r="Q38" s="286"/>
      <c r="R38" s="286"/>
      <c r="S38" s="286"/>
      <c r="T38" s="286"/>
      <c r="U38" s="286"/>
      <c r="V38" s="286"/>
      <c r="W38" s="286"/>
      <c r="X38" s="286"/>
      <c r="Y38" s="286"/>
      <c r="Z38" s="286"/>
      <c r="AA38" s="286"/>
      <c r="AB38" s="286"/>
      <c r="AC38" s="286"/>
      <c r="AD38" s="286"/>
      <c r="AE38" s="286"/>
      <c r="AF38" s="286"/>
      <c r="AG38" s="286"/>
      <c r="AH38" s="286"/>
    </row>
    <row r="39" spans="1:34" ht="15.75" customHeight="1" x14ac:dyDescent="0.25">
      <c r="A39" s="92" t="s">
        <v>468</v>
      </c>
      <c r="B39" s="286"/>
      <c r="C39" s="287"/>
      <c r="D39" s="286"/>
      <c r="E39" s="288"/>
      <c r="F39" s="286"/>
      <c r="G39" s="288"/>
      <c r="H39" s="286"/>
      <c r="I39" s="288"/>
      <c r="J39" s="286"/>
      <c r="K39" s="288"/>
      <c r="L39" s="286"/>
      <c r="M39" s="288"/>
      <c r="N39" s="286"/>
      <c r="O39" s="286"/>
      <c r="P39" s="286"/>
      <c r="Q39" s="286"/>
      <c r="R39" s="286"/>
      <c r="S39" s="286"/>
      <c r="T39" s="286"/>
      <c r="U39" s="286"/>
      <c r="V39" s="286"/>
      <c r="W39" s="286"/>
      <c r="X39" s="286"/>
      <c r="Y39" s="286"/>
      <c r="Z39" s="286"/>
      <c r="AA39" s="286"/>
      <c r="AB39" s="286"/>
      <c r="AC39" s="286"/>
      <c r="AD39" s="286"/>
      <c r="AE39" s="286"/>
      <c r="AF39" s="286"/>
      <c r="AG39" s="286"/>
      <c r="AH39" s="286"/>
    </row>
    <row r="40" spans="1:34" ht="15.75" hidden="1" customHeight="1" x14ac:dyDescent="0.25">
      <c r="A40" s="295"/>
      <c r="B40" s="286"/>
      <c r="C40" s="287"/>
      <c r="D40" s="286"/>
      <c r="E40" s="288"/>
      <c r="F40" s="286"/>
      <c r="G40" s="288"/>
      <c r="H40" s="286"/>
      <c r="I40" s="288"/>
      <c r="J40" s="286"/>
      <c r="K40" s="288"/>
      <c r="L40" s="286"/>
      <c r="M40" s="288"/>
      <c r="N40" s="286"/>
      <c r="O40" s="286"/>
      <c r="P40" s="286"/>
      <c r="Q40" s="286"/>
      <c r="R40" s="286"/>
      <c r="S40" s="286"/>
      <c r="T40" s="286"/>
      <c r="U40" s="286"/>
      <c r="V40" s="286"/>
      <c r="W40" s="286"/>
      <c r="X40" s="286"/>
      <c r="Y40" s="286"/>
      <c r="Z40" s="286"/>
      <c r="AA40" s="286"/>
      <c r="AB40" s="286"/>
      <c r="AC40" s="286"/>
      <c r="AD40" s="286"/>
      <c r="AE40" s="286"/>
      <c r="AF40" s="286"/>
      <c r="AG40" s="286"/>
      <c r="AH40" s="286"/>
    </row>
    <row r="41" spans="1:34" ht="15.75" hidden="1" customHeight="1" x14ac:dyDescent="0.25">
      <c r="A41" s="295"/>
      <c r="B41" s="286"/>
      <c r="C41" s="287"/>
      <c r="D41" s="286"/>
      <c r="E41" s="288"/>
      <c r="F41" s="286"/>
      <c r="G41" s="288"/>
      <c r="H41" s="286"/>
      <c r="I41" s="288"/>
      <c r="J41" s="286"/>
      <c r="K41" s="288"/>
      <c r="L41" s="286"/>
      <c r="M41" s="288"/>
      <c r="N41" s="286"/>
      <c r="O41" s="286"/>
      <c r="P41" s="286"/>
      <c r="Q41" s="286"/>
      <c r="R41" s="286"/>
      <c r="S41" s="286"/>
      <c r="T41" s="286"/>
      <c r="U41" s="286"/>
      <c r="V41" s="286"/>
      <c r="W41" s="286"/>
      <c r="X41" s="286"/>
      <c r="Y41" s="286"/>
      <c r="Z41" s="286"/>
      <c r="AA41" s="286"/>
      <c r="AB41" s="286"/>
      <c r="AC41" s="286"/>
      <c r="AD41" s="286"/>
      <c r="AE41" s="286"/>
      <c r="AF41" s="286"/>
      <c r="AG41" s="286"/>
      <c r="AH41" s="286"/>
    </row>
    <row r="42" spans="1:34" ht="15.75" hidden="1" customHeight="1" x14ac:dyDescent="0.25">
      <c r="A42" s="296"/>
      <c r="B42" s="286"/>
      <c r="C42" s="287"/>
      <c r="D42" s="286"/>
      <c r="E42" s="288"/>
      <c r="F42" s="286"/>
      <c r="G42" s="288"/>
      <c r="H42" s="286"/>
      <c r="I42" s="288"/>
      <c r="J42" s="286"/>
      <c r="K42" s="288"/>
      <c r="L42" s="286"/>
      <c r="M42" s="288"/>
      <c r="N42" s="286"/>
      <c r="O42" s="286"/>
      <c r="P42" s="286"/>
      <c r="Q42" s="286"/>
      <c r="R42" s="286"/>
      <c r="S42" s="286"/>
      <c r="T42" s="286"/>
      <c r="U42" s="286"/>
      <c r="V42" s="286"/>
      <c r="W42" s="286"/>
      <c r="X42" s="286"/>
      <c r="Y42" s="286"/>
      <c r="Z42" s="286"/>
      <c r="AA42" s="286"/>
      <c r="AB42" s="286"/>
      <c r="AC42" s="286"/>
      <c r="AD42" s="286"/>
      <c r="AE42" s="286"/>
      <c r="AF42" s="286"/>
      <c r="AG42" s="286"/>
      <c r="AH42" s="286"/>
    </row>
    <row r="43" spans="1:34" ht="15.75" hidden="1" customHeight="1" x14ac:dyDescent="0.25">
      <c r="A43" s="295"/>
      <c r="B43" s="286"/>
      <c r="C43" s="287"/>
      <c r="D43" s="286"/>
      <c r="E43" s="288"/>
      <c r="F43" s="286"/>
      <c r="G43" s="288"/>
      <c r="H43" s="286"/>
      <c r="I43" s="288"/>
      <c r="J43" s="286"/>
      <c r="K43" s="288"/>
      <c r="L43" s="286"/>
      <c r="M43" s="288"/>
      <c r="N43" s="286"/>
      <c r="O43" s="286"/>
      <c r="P43" s="286"/>
      <c r="Q43" s="286"/>
      <c r="R43" s="286"/>
      <c r="S43" s="286"/>
      <c r="T43" s="286"/>
      <c r="U43" s="286"/>
      <c r="V43" s="286"/>
      <c r="W43" s="286"/>
      <c r="X43" s="286"/>
      <c r="Y43" s="286"/>
      <c r="Z43" s="286"/>
      <c r="AA43" s="286"/>
      <c r="AB43" s="286"/>
      <c r="AC43" s="286"/>
      <c r="AD43" s="286"/>
      <c r="AE43" s="286"/>
      <c r="AF43" s="286"/>
      <c r="AG43" s="286"/>
      <c r="AH43" s="286"/>
    </row>
    <row r="44" spans="1:34" ht="15.75" hidden="1" customHeight="1" x14ac:dyDescent="0.25">
      <c r="A44" s="295"/>
      <c r="B44" s="286"/>
      <c r="C44" s="287"/>
      <c r="D44" s="286"/>
      <c r="E44" s="288"/>
      <c r="F44" s="286"/>
      <c r="G44" s="288"/>
      <c r="H44" s="286"/>
      <c r="I44" s="288"/>
      <c r="J44" s="286"/>
      <c r="K44" s="288"/>
      <c r="L44" s="286"/>
      <c r="M44" s="288"/>
      <c r="N44" s="286"/>
      <c r="O44" s="286"/>
      <c r="P44" s="286"/>
      <c r="Q44" s="286"/>
      <c r="R44" s="286"/>
      <c r="S44" s="286"/>
      <c r="T44" s="286"/>
      <c r="U44" s="286"/>
      <c r="V44" s="286"/>
      <c r="W44" s="286"/>
      <c r="X44" s="286"/>
      <c r="Y44" s="286"/>
      <c r="Z44" s="286"/>
      <c r="AA44" s="286"/>
      <c r="AB44" s="286"/>
      <c r="AC44" s="286"/>
      <c r="AD44" s="286"/>
      <c r="AE44" s="286"/>
      <c r="AF44" s="286"/>
      <c r="AG44" s="286"/>
      <c r="AH44" s="286"/>
    </row>
    <row r="45" spans="1:34" ht="15.75" hidden="1" customHeight="1" x14ac:dyDescent="0.25">
      <c r="A45" s="295"/>
      <c r="B45" s="286"/>
      <c r="C45" s="287"/>
      <c r="D45" s="286"/>
      <c r="E45" s="288"/>
      <c r="F45" s="286"/>
      <c r="G45" s="288"/>
      <c r="H45" s="286"/>
      <c r="I45" s="288"/>
      <c r="J45" s="286"/>
      <c r="K45" s="288"/>
      <c r="L45" s="286"/>
      <c r="M45" s="288"/>
      <c r="N45" s="286"/>
      <c r="O45" s="286"/>
      <c r="P45" s="286"/>
      <c r="Q45" s="286"/>
      <c r="R45" s="286"/>
      <c r="S45" s="286"/>
      <c r="T45" s="286"/>
      <c r="U45" s="286"/>
      <c r="V45" s="286"/>
      <c r="W45" s="286"/>
      <c r="X45" s="286"/>
      <c r="Y45" s="286"/>
      <c r="Z45" s="286"/>
      <c r="AA45" s="286"/>
      <c r="AB45" s="286"/>
      <c r="AC45" s="286"/>
      <c r="AD45" s="286"/>
      <c r="AE45" s="286"/>
      <c r="AF45" s="286"/>
      <c r="AG45" s="286"/>
      <c r="AH45" s="286"/>
    </row>
    <row r="46" spans="1:34" ht="15.75" customHeight="1" x14ac:dyDescent="0.25">
      <c r="A46" s="286"/>
      <c r="B46" s="286"/>
      <c r="C46" s="287"/>
      <c r="D46" s="286"/>
      <c r="E46" s="288"/>
      <c r="F46" s="286"/>
      <c r="G46" s="288"/>
      <c r="H46" s="286"/>
      <c r="I46" s="288"/>
      <c r="J46" s="286"/>
      <c r="K46" s="288"/>
      <c r="L46" s="286"/>
      <c r="M46" s="288"/>
      <c r="N46" s="286"/>
      <c r="O46" s="286"/>
      <c r="P46" s="286"/>
      <c r="Q46" s="286"/>
      <c r="R46" s="286"/>
      <c r="S46" s="286"/>
      <c r="T46" s="286"/>
      <c r="U46" s="286"/>
      <c r="V46" s="286"/>
      <c r="W46" s="286"/>
      <c r="X46" s="286"/>
      <c r="Y46" s="286"/>
      <c r="Z46" s="286"/>
      <c r="AA46" s="286"/>
      <c r="AB46" s="286"/>
      <c r="AC46" s="286"/>
      <c r="AD46" s="286"/>
      <c r="AE46" s="286"/>
      <c r="AF46" s="286"/>
      <c r="AG46" s="286"/>
      <c r="AH46" s="286"/>
    </row>
    <row r="47" spans="1:34" ht="15.75" customHeight="1" x14ac:dyDescent="0.25">
      <c r="A47" s="286"/>
      <c r="B47" s="286"/>
      <c r="C47" s="287"/>
      <c r="D47" s="286"/>
      <c r="E47" s="288"/>
      <c r="F47" s="286"/>
      <c r="G47" s="288"/>
      <c r="H47" s="286"/>
      <c r="I47" s="288"/>
      <c r="J47" s="286"/>
      <c r="K47" s="288"/>
      <c r="L47" s="286"/>
      <c r="M47" s="288"/>
      <c r="N47" s="286"/>
      <c r="O47" s="286"/>
      <c r="P47" s="286"/>
      <c r="Q47" s="286"/>
      <c r="R47" s="286"/>
      <c r="S47" s="286"/>
      <c r="T47" s="286"/>
      <c r="U47" s="286"/>
      <c r="V47" s="286"/>
      <c r="W47" s="286"/>
      <c r="X47" s="286"/>
      <c r="Y47" s="286"/>
      <c r="Z47" s="286"/>
      <c r="AA47" s="286"/>
      <c r="AB47" s="286"/>
      <c r="AC47" s="286"/>
      <c r="AD47" s="286"/>
      <c r="AE47" s="286"/>
      <c r="AF47" s="286"/>
      <c r="AG47" s="286"/>
      <c r="AH47" s="286"/>
    </row>
    <row r="48" spans="1:34" ht="15.75" customHeight="1" x14ac:dyDescent="0.25">
      <c r="A48" s="286"/>
      <c r="B48" s="286"/>
      <c r="C48" s="287"/>
      <c r="D48" s="286"/>
      <c r="E48" s="288"/>
      <c r="F48" s="286"/>
      <c r="G48" s="288"/>
      <c r="H48" s="286"/>
      <c r="I48" s="288"/>
      <c r="J48" s="286"/>
      <c r="K48" s="288"/>
      <c r="L48" s="286"/>
      <c r="M48" s="288"/>
      <c r="N48" s="286"/>
      <c r="O48" s="286"/>
      <c r="P48" s="286"/>
      <c r="Q48" s="286"/>
      <c r="R48" s="286"/>
      <c r="S48" s="286"/>
      <c r="T48" s="286"/>
      <c r="U48" s="286"/>
      <c r="V48" s="286"/>
      <c r="W48" s="286"/>
      <c r="X48" s="286"/>
      <c r="Y48" s="286"/>
      <c r="Z48" s="286"/>
      <c r="AA48" s="286"/>
      <c r="AB48" s="286"/>
      <c r="AC48" s="286"/>
      <c r="AD48" s="286"/>
      <c r="AE48" s="286"/>
      <c r="AF48" s="286"/>
      <c r="AG48" s="286"/>
      <c r="AH48" s="286"/>
    </row>
    <row r="49" spans="1:34" ht="15.75" customHeight="1" x14ac:dyDescent="0.25">
      <c r="A49" s="286"/>
      <c r="B49" s="286"/>
      <c r="C49" s="287"/>
      <c r="D49" s="286"/>
      <c r="E49" s="288"/>
      <c r="F49" s="286"/>
      <c r="G49" s="288"/>
      <c r="H49" s="286"/>
      <c r="I49" s="288"/>
      <c r="J49" s="286"/>
      <c r="K49" s="288"/>
      <c r="L49" s="286"/>
      <c r="M49" s="288"/>
      <c r="N49" s="286"/>
      <c r="O49" s="286"/>
      <c r="P49" s="286"/>
      <c r="Q49" s="286"/>
      <c r="R49" s="286"/>
      <c r="S49" s="286"/>
      <c r="T49" s="286"/>
      <c r="U49" s="286"/>
      <c r="V49" s="286"/>
      <c r="W49" s="286"/>
      <c r="X49" s="286"/>
      <c r="Y49" s="286"/>
      <c r="Z49" s="286"/>
      <c r="AA49" s="286"/>
      <c r="AB49" s="286"/>
      <c r="AC49" s="286"/>
      <c r="AD49" s="286"/>
      <c r="AE49" s="286"/>
      <c r="AF49" s="286"/>
      <c r="AG49" s="286"/>
      <c r="AH49" s="286"/>
    </row>
    <row r="50" spans="1:34" ht="15.75" customHeight="1" x14ac:dyDescent="0.25">
      <c r="A50" s="286"/>
      <c r="B50" s="286"/>
      <c r="C50" s="287"/>
      <c r="D50" s="286"/>
      <c r="E50" s="288"/>
      <c r="F50" s="286"/>
      <c r="G50" s="288"/>
      <c r="H50" s="286"/>
      <c r="I50" s="288"/>
      <c r="J50" s="286"/>
      <c r="K50" s="288"/>
      <c r="L50" s="286"/>
      <c r="M50" s="288"/>
      <c r="N50" s="286"/>
      <c r="O50" s="286"/>
      <c r="P50" s="286"/>
      <c r="Q50" s="286"/>
      <c r="R50" s="286"/>
      <c r="S50" s="286"/>
      <c r="T50" s="286"/>
      <c r="U50" s="286"/>
      <c r="V50" s="286"/>
      <c r="W50" s="286"/>
      <c r="X50" s="286"/>
      <c r="Y50" s="286"/>
      <c r="Z50" s="286"/>
      <c r="AA50" s="286"/>
      <c r="AB50" s="286"/>
      <c r="AC50" s="286"/>
      <c r="AD50" s="286"/>
      <c r="AE50" s="286"/>
      <c r="AF50" s="286"/>
      <c r="AG50" s="286"/>
      <c r="AH50" s="286"/>
    </row>
    <row r="51" spans="1:34" ht="15.75" hidden="1" customHeight="1" x14ac:dyDescent="0.25">
      <c r="A51" s="286"/>
      <c r="B51" s="286"/>
      <c r="C51" s="287"/>
      <c r="D51" s="302"/>
      <c r="E51" s="288"/>
      <c r="F51" s="286"/>
      <c r="G51" s="288"/>
      <c r="H51" s="286"/>
      <c r="I51" s="288"/>
      <c r="J51" s="286"/>
      <c r="K51" s="288"/>
      <c r="L51" s="286"/>
      <c r="M51" s="288"/>
      <c r="N51" s="286"/>
      <c r="O51" s="286"/>
      <c r="P51" s="286"/>
      <c r="Q51" s="286"/>
      <c r="R51" s="286"/>
      <c r="S51" s="286"/>
      <c r="T51" s="286"/>
      <c r="U51" s="286"/>
      <c r="V51" s="286"/>
      <c r="W51" s="286"/>
      <c r="X51" s="286"/>
      <c r="Y51" s="286"/>
      <c r="Z51" s="286"/>
      <c r="AA51" s="286"/>
      <c r="AB51" s="286"/>
      <c r="AC51" s="286"/>
      <c r="AD51" s="286"/>
      <c r="AE51" s="286"/>
      <c r="AF51" s="286"/>
      <c r="AG51" s="286"/>
      <c r="AH51" s="286"/>
    </row>
    <row r="52" spans="1:34" ht="15.75" hidden="1" customHeight="1" x14ac:dyDescent="0.25">
      <c r="A52" s="286"/>
      <c r="B52" s="286"/>
      <c r="C52" s="287"/>
      <c r="D52" s="302"/>
      <c r="E52" s="288"/>
      <c r="F52" s="286"/>
      <c r="G52" s="288"/>
      <c r="H52" s="286"/>
      <c r="I52" s="288"/>
      <c r="J52" s="286"/>
      <c r="K52" s="288"/>
      <c r="L52" s="286"/>
      <c r="M52" s="288"/>
      <c r="N52" s="286"/>
      <c r="O52" s="286"/>
      <c r="P52" s="286"/>
      <c r="Q52" s="286"/>
      <c r="R52" s="286"/>
      <c r="S52" s="286"/>
      <c r="T52" s="286"/>
      <c r="U52" s="286"/>
      <c r="V52" s="286"/>
      <c r="W52" s="286"/>
      <c r="X52" s="286"/>
      <c r="Y52" s="286"/>
      <c r="Z52" s="286"/>
      <c r="AA52" s="286"/>
      <c r="AB52" s="286"/>
      <c r="AC52" s="286"/>
      <c r="AD52" s="286"/>
      <c r="AE52" s="286"/>
      <c r="AF52" s="286"/>
      <c r="AG52" s="286"/>
      <c r="AH52" s="286"/>
    </row>
    <row r="53" spans="1:34" ht="15.75" hidden="1" customHeight="1" x14ac:dyDescent="0.25">
      <c r="A53" s="286"/>
      <c r="B53" s="286"/>
      <c r="C53" s="287"/>
      <c r="D53" s="302"/>
      <c r="E53" s="288"/>
      <c r="F53" s="286"/>
      <c r="G53" s="288"/>
      <c r="H53" s="286"/>
      <c r="I53" s="288"/>
      <c r="J53" s="286"/>
      <c r="K53" s="288"/>
      <c r="L53" s="286"/>
      <c r="M53" s="288"/>
      <c r="N53" s="286"/>
      <c r="O53" s="286"/>
      <c r="P53" s="286"/>
      <c r="Q53" s="286"/>
      <c r="R53" s="286"/>
      <c r="S53" s="286"/>
      <c r="T53" s="286"/>
      <c r="U53" s="286"/>
      <c r="V53" s="286"/>
      <c r="W53" s="286"/>
      <c r="X53" s="286"/>
      <c r="Y53" s="286"/>
      <c r="Z53" s="286"/>
      <c r="AA53" s="286"/>
      <c r="AB53" s="286"/>
      <c r="AC53" s="286"/>
      <c r="AD53" s="286"/>
      <c r="AE53" s="286"/>
      <c r="AF53" s="286"/>
      <c r="AG53" s="286"/>
      <c r="AH53" s="286"/>
    </row>
    <row r="54" spans="1:34" ht="15.75" hidden="1" customHeight="1" x14ac:dyDescent="0.25">
      <c r="A54" s="286"/>
      <c r="B54" s="286"/>
      <c r="C54" s="287"/>
      <c r="D54" s="302"/>
      <c r="E54" s="288"/>
      <c r="F54" s="286"/>
      <c r="G54" s="288"/>
      <c r="H54" s="286"/>
      <c r="I54" s="288"/>
      <c r="J54" s="286"/>
      <c r="K54" s="288"/>
      <c r="L54" s="286"/>
      <c r="M54" s="288"/>
      <c r="N54" s="286"/>
      <c r="O54" s="286"/>
      <c r="P54" s="286"/>
      <c r="Q54" s="286"/>
      <c r="R54" s="286"/>
      <c r="S54" s="286"/>
      <c r="T54" s="286"/>
      <c r="U54" s="286"/>
      <c r="V54" s="286"/>
      <c r="W54" s="286"/>
      <c r="X54" s="286"/>
      <c r="Y54" s="286"/>
      <c r="Z54" s="286"/>
      <c r="AA54" s="286"/>
      <c r="AB54" s="286"/>
      <c r="AC54" s="286"/>
      <c r="AD54" s="286"/>
      <c r="AE54" s="286"/>
      <c r="AF54" s="286"/>
      <c r="AG54" s="286"/>
      <c r="AH54" s="286"/>
    </row>
    <row r="55" spans="1:34" ht="15.75" hidden="1" customHeight="1" x14ac:dyDescent="0.25">
      <c r="A55" s="286"/>
      <c r="B55" s="286"/>
      <c r="C55" s="287"/>
      <c r="D55" s="302"/>
      <c r="E55" s="288"/>
      <c r="F55" s="286"/>
      <c r="G55" s="288"/>
      <c r="H55" s="286"/>
      <c r="I55" s="288"/>
      <c r="J55" s="286"/>
      <c r="K55" s="288"/>
      <c r="L55" s="286"/>
      <c r="M55" s="288"/>
      <c r="N55" s="286"/>
      <c r="O55" s="286"/>
      <c r="P55" s="286"/>
      <c r="Q55" s="286"/>
      <c r="R55" s="286"/>
      <c r="S55" s="286"/>
      <c r="T55" s="286"/>
      <c r="U55" s="286"/>
      <c r="V55" s="286"/>
      <c r="W55" s="286"/>
      <c r="X55" s="286"/>
      <c r="Y55" s="286"/>
      <c r="Z55" s="286"/>
      <c r="AA55" s="286"/>
      <c r="AB55" s="286"/>
      <c r="AC55" s="286"/>
      <c r="AD55" s="286"/>
      <c r="AE55" s="286"/>
      <c r="AF55" s="286"/>
      <c r="AG55" s="286"/>
      <c r="AH55" s="286"/>
    </row>
    <row r="56" spans="1:34" ht="15.75" hidden="1" customHeight="1" x14ac:dyDescent="0.25">
      <c r="A56" s="286"/>
      <c r="B56" s="286"/>
      <c r="C56" s="287"/>
      <c r="D56" s="302"/>
      <c r="E56" s="288"/>
      <c r="F56" s="286"/>
      <c r="G56" s="288"/>
      <c r="H56" s="286"/>
      <c r="I56" s="288"/>
      <c r="J56" s="286"/>
      <c r="K56" s="288"/>
      <c r="L56" s="286"/>
      <c r="M56" s="288"/>
      <c r="N56" s="286"/>
      <c r="O56" s="286"/>
      <c r="P56" s="286"/>
      <c r="Q56" s="286"/>
      <c r="R56" s="286"/>
      <c r="S56" s="286"/>
      <c r="T56" s="286"/>
      <c r="U56" s="286"/>
      <c r="V56" s="286"/>
      <c r="W56" s="286"/>
      <c r="X56" s="286"/>
      <c r="Y56" s="286"/>
      <c r="Z56" s="286"/>
      <c r="AA56" s="286"/>
      <c r="AB56" s="286"/>
      <c r="AC56" s="286"/>
      <c r="AD56" s="286"/>
      <c r="AE56" s="286"/>
      <c r="AF56" s="286"/>
      <c r="AG56" s="286"/>
      <c r="AH56" s="286"/>
    </row>
    <row r="57" spans="1:34" ht="15.75" hidden="1" customHeight="1" x14ac:dyDescent="0.25">
      <c r="A57" s="286"/>
      <c r="B57" s="286"/>
      <c r="C57" s="287"/>
      <c r="D57" s="302"/>
      <c r="E57" s="288"/>
      <c r="F57" s="286"/>
      <c r="G57" s="288"/>
      <c r="H57" s="286"/>
      <c r="I57" s="288"/>
      <c r="J57" s="286"/>
      <c r="K57" s="288"/>
      <c r="L57" s="286"/>
      <c r="M57" s="288"/>
      <c r="N57" s="286"/>
      <c r="O57" s="286"/>
      <c r="P57" s="286"/>
      <c r="Q57" s="286"/>
      <c r="R57" s="286"/>
      <c r="S57" s="286"/>
      <c r="T57" s="286"/>
      <c r="U57" s="286"/>
      <c r="V57" s="286"/>
      <c r="W57" s="286"/>
      <c r="X57" s="286"/>
      <c r="Y57" s="286"/>
      <c r="Z57" s="286"/>
      <c r="AA57" s="286"/>
      <c r="AB57" s="286"/>
      <c r="AC57" s="286"/>
      <c r="AD57" s="286"/>
      <c r="AE57" s="286"/>
      <c r="AF57" s="286"/>
      <c r="AG57" s="286"/>
      <c r="AH57" s="286"/>
    </row>
    <row r="58" spans="1:34" ht="15.75" hidden="1" customHeight="1" x14ac:dyDescent="0.25">
      <c r="A58" s="286"/>
      <c r="B58" s="286"/>
      <c r="C58" s="287"/>
      <c r="D58" s="302"/>
      <c r="E58" s="288"/>
      <c r="F58" s="286"/>
      <c r="G58" s="288"/>
      <c r="H58" s="286"/>
      <c r="I58" s="288"/>
      <c r="J58" s="286"/>
      <c r="K58" s="288"/>
      <c r="L58" s="286"/>
      <c r="M58" s="288"/>
      <c r="N58" s="286"/>
      <c r="O58" s="286"/>
      <c r="P58" s="286"/>
      <c r="Q58" s="286"/>
      <c r="R58" s="286"/>
      <c r="S58" s="286"/>
      <c r="T58" s="286"/>
      <c r="U58" s="286"/>
      <c r="V58" s="286"/>
      <c r="W58" s="286"/>
      <c r="X58" s="286"/>
      <c r="Y58" s="286"/>
      <c r="Z58" s="286"/>
      <c r="AA58" s="286"/>
      <c r="AB58" s="286"/>
      <c r="AC58" s="286"/>
      <c r="AD58" s="286"/>
      <c r="AE58" s="286"/>
      <c r="AF58" s="286"/>
      <c r="AG58" s="286"/>
      <c r="AH58" s="286"/>
    </row>
    <row r="59" spans="1:34" ht="15.75" hidden="1" customHeight="1" x14ac:dyDescent="0.25">
      <c r="A59" s="286"/>
      <c r="B59" s="286"/>
      <c r="C59" s="287"/>
      <c r="D59" s="302"/>
      <c r="E59" s="288"/>
      <c r="F59" s="286"/>
      <c r="G59" s="288"/>
      <c r="H59" s="286"/>
      <c r="I59" s="288"/>
      <c r="J59" s="286"/>
      <c r="K59" s="288"/>
      <c r="L59" s="286"/>
      <c r="M59" s="288"/>
      <c r="N59" s="286"/>
      <c r="O59" s="286"/>
      <c r="P59" s="286"/>
      <c r="Q59" s="286"/>
      <c r="R59" s="286"/>
      <c r="S59" s="286"/>
      <c r="T59" s="286"/>
      <c r="U59" s="286"/>
      <c r="V59" s="286"/>
      <c r="W59" s="286"/>
      <c r="X59" s="286"/>
      <c r="Y59" s="286"/>
      <c r="Z59" s="286"/>
      <c r="AA59" s="286"/>
      <c r="AB59" s="286"/>
      <c r="AC59" s="286"/>
      <c r="AD59" s="286"/>
      <c r="AE59" s="286"/>
      <c r="AF59" s="286"/>
      <c r="AG59" s="286"/>
      <c r="AH59" s="286"/>
    </row>
    <row r="60" spans="1:34" ht="15.75" hidden="1" customHeight="1" x14ac:dyDescent="0.25">
      <c r="A60" s="286"/>
      <c r="B60" s="286"/>
      <c r="C60" s="287"/>
      <c r="D60" s="302"/>
      <c r="E60" s="288"/>
      <c r="F60" s="286"/>
      <c r="G60" s="288"/>
      <c r="H60" s="286"/>
      <c r="I60" s="288"/>
      <c r="J60" s="286"/>
      <c r="K60" s="288"/>
      <c r="L60" s="286"/>
      <c r="M60" s="288"/>
      <c r="N60" s="286"/>
      <c r="O60" s="286"/>
      <c r="P60" s="286"/>
      <c r="Q60" s="286"/>
      <c r="R60" s="286"/>
      <c r="S60" s="286"/>
      <c r="T60" s="286"/>
      <c r="U60" s="286"/>
      <c r="V60" s="286"/>
      <c r="W60" s="286"/>
      <c r="X60" s="286"/>
      <c r="Y60" s="286"/>
      <c r="Z60" s="286"/>
      <c r="AA60" s="286"/>
      <c r="AB60" s="286"/>
      <c r="AC60" s="286"/>
      <c r="AD60" s="286"/>
      <c r="AE60" s="286"/>
      <c r="AF60" s="286"/>
      <c r="AG60" s="286"/>
      <c r="AH60" s="286"/>
    </row>
    <row r="61" spans="1:34" ht="15.75" hidden="1" customHeight="1" x14ac:dyDescent="0.25">
      <c r="A61" s="286"/>
      <c r="B61" s="286"/>
      <c r="C61" s="287"/>
      <c r="D61" s="302"/>
      <c r="E61" s="288"/>
      <c r="F61" s="286"/>
      <c r="G61" s="288"/>
      <c r="H61" s="286"/>
      <c r="I61" s="288"/>
      <c r="J61" s="286"/>
      <c r="K61" s="288"/>
      <c r="L61" s="286"/>
      <c r="M61" s="288"/>
      <c r="N61" s="286"/>
      <c r="O61" s="286"/>
      <c r="P61" s="286"/>
      <c r="Q61" s="286"/>
      <c r="R61" s="286"/>
      <c r="S61" s="286"/>
      <c r="T61" s="286"/>
      <c r="U61" s="286"/>
      <c r="V61" s="286"/>
      <c r="W61" s="286"/>
      <c r="X61" s="286"/>
      <c r="Y61" s="286"/>
      <c r="Z61" s="286"/>
      <c r="AA61" s="286"/>
      <c r="AB61" s="286"/>
      <c r="AC61" s="286"/>
      <c r="AD61" s="286"/>
      <c r="AE61" s="286"/>
      <c r="AF61" s="286"/>
      <c r="AG61" s="286"/>
      <c r="AH61" s="286"/>
    </row>
    <row r="62" spans="1:34" ht="15.75" hidden="1" customHeight="1" x14ac:dyDescent="0.25">
      <c r="A62" s="286"/>
      <c r="B62" s="286"/>
      <c r="C62" s="287"/>
      <c r="D62" s="302"/>
      <c r="E62" s="288"/>
      <c r="F62" s="286"/>
      <c r="G62" s="288"/>
      <c r="H62" s="286"/>
      <c r="I62" s="288"/>
      <c r="J62" s="286"/>
      <c r="K62" s="288"/>
      <c r="L62" s="286"/>
      <c r="M62" s="288"/>
      <c r="N62" s="286"/>
      <c r="O62" s="286"/>
      <c r="P62" s="286"/>
      <c r="Q62" s="286"/>
      <c r="R62" s="286"/>
      <c r="S62" s="286"/>
      <c r="T62" s="286"/>
      <c r="U62" s="286"/>
      <c r="V62" s="286"/>
      <c r="W62" s="286"/>
      <c r="X62" s="286"/>
      <c r="Y62" s="286"/>
      <c r="Z62" s="286"/>
      <c r="AA62" s="286"/>
      <c r="AB62" s="286"/>
      <c r="AC62" s="286"/>
      <c r="AD62" s="286"/>
      <c r="AE62" s="286"/>
      <c r="AF62" s="286"/>
      <c r="AG62" s="286"/>
      <c r="AH62" s="286"/>
    </row>
    <row r="63" spans="1:34" ht="15.75" hidden="1" customHeight="1" x14ac:dyDescent="0.25">
      <c r="A63" s="286"/>
      <c r="B63" s="286"/>
      <c r="C63" s="287"/>
      <c r="D63" s="302"/>
      <c r="E63" s="288"/>
      <c r="F63" s="286"/>
      <c r="G63" s="288"/>
      <c r="H63" s="286"/>
      <c r="I63" s="288"/>
      <c r="J63" s="286"/>
      <c r="K63" s="288"/>
      <c r="L63" s="286"/>
      <c r="M63" s="288"/>
      <c r="N63" s="286"/>
      <c r="O63" s="286"/>
      <c r="P63" s="286"/>
      <c r="Q63" s="286"/>
      <c r="R63" s="286"/>
      <c r="S63" s="286"/>
      <c r="T63" s="286"/>
      <c r="U63" s="286"/>
      <c r="V63" s="286"/>
      <c r="W63" s="286"/>
      <c r="X63" s="286"/>
      <c r="Y63" s="286"/>
      <c r="Z63" s="286"/>
      <c r="AA63" s="286"/>
      <c r="AB63" s="286"/>
      <c r="AC63" s="286"/>
      <c r="AD63" s="286"/>
      <c r="AE63" s="286"/>
      <c r="AF63" s="286"/>
      <c r="AG63" s="286"/>
      <c r="AH63" s="286"/>
    </row>
    <row r="64" spans="1:34" ht="15.75" hidden="1" customHeight="1" x14ac:dyDescent="0.25">
      <c r="A64" s="286"/>
      <c r="B64" s="286"/>
      <c r="C64" s="287"/>
      <c r="D64" s="302"/>
      <c r="E64" s="288"/>
      <c r="F64" s="286"/>
      <c r="G64" s="288"/>
      <c r="H64" s="286"/>
      <c r="I64" s="288"/>
      <c r="J64" s="286"/>
      <c r="K64" s="288"/>
      <c r="L64" s="286"/>
      <c r="M64" s="288"/>
      <c r="N64" s="286"/>
      <c r="O64" s="286"/>
      <c r="P64" s="286"/>
      <c r="Q64" s="286"/>
      <c r="R64" s="286"/>
      <c r="S64" s="286"/>
      <c r="T64" s="286"/>
      <c r="U64" s="286"/>
      <c r="V64" s="286"/>
      <c r="W64" s="286"/>
      <c r="X64" s="286"/>
      <c r="Y64" s="286"/>
      <c r="Z64" s="286"/>
      <c r="AA64" s="286"/>
      <c r="AB64" s="286"/>
      <c r="AC64" s="286"/>
      <c r="AD64" s="286"/>
      <c r="AE64" s="286"/>
      <c r="AF64" s="286"/>
      <c r="AG64" s="286"/>
      <c r="AH64" s="286"/>
    </row>
    <row r="65" spans="1:34" ht="15.75" hidden="1" customHeight="1" x14ac:dyDescent="0.25">
      <c r="A65" s="286"/>
      <c r="B65" s="286"/>
      <c r="C65" s="287"/>
      <c r="D65" s="302"/>
      <c r="E65" s="288"/>
      <c r="F65" s="286"/>
      <c r="G65" s="288"/>
      <c r="H65" s="286"/>
      <c r="I65" s="288"/>
      <c r="J65" s="286"/>
      <c r="K65" s="288"/>
      <c r="L65" s="286"/>
      <c r="M65" s="288"/>
      <c r="N65" s="286"/>
      <c r="O65" s="286"/>
      <c r="P65" s="286"/>
      <c r="Q65" s="286"/>
      <c r="R65" s="286"/>
      <c r="S65" s="286"/>
      <c r="T65" s="286"/>
      <c r="U65" s="286"/>
      <c r="V65" s="286"/>
      <c r="W65" s="286"/>
      <c r="X65" s="286"/>
      <c r="Y65" s="286"/>
      <c r="Z65" s="286"/>
      <c r="AA65" s="286"/>
      <c r="AB65" s="286"/>
      <c r="AC65" s="286"/>
      <c r="AD65" s="286"/>
      <c r="AE65" s="286"/>
      <c r="AF65" s="286"/>
      <c r="AG65" s="286"/>
      <c r="AH65" s="286"/>
    </row>
    <row r="66" spans="1:34" ht="15.75" customHeight="1" x14ac:dyDescent="0.25">
      <c r="A66" s="286"/>
      <c r="B66" s="286"/>
      <c r="C66" s="287"/>
      <c r="D66" s="286"/>
      <c r="E66" s="288"/>
      <c r="F66" s="286"/>
      <c r="G66" s="288"/>
      <c r="H66" s="286"/>
      <c r="I66" s="288"/>
      <c r="J66" s="286"/>
      <c r="K66" s="288"/>
      <c r="L66" s="286"/>
      <c r="M66" s="288"/>
      <c r="N66" s="286"/>
      <c r="O66" s="286"/>
      <c r="P66" s="286"/>
      <c r="Q66" s="286"/>
      <c r="R66" s="286"/>
      <c r="S66" s="286"/>
      <c r="T66" s="286"/>
      <c r="U66" s="286"/>
      <c r="V66" s="286"/>
      <c r="W66" s="286"/>
      <c r="X66" s="286"/>
      <c r="Y66" s="286"/>
      <c r="Z66" s="286"/>
      <c r="AA66" s="286"/>
      <c r="AB66" s="286"/>
      <c r="AC66" s="286"/>
      <c r="AD66" s="286"/>
      <c r="AE66" s="286"/>
      <c r="AF66" s="286"/>
      <c r="AG66" s="286"/>
      <c r="AH66" s="286"/>
    </row>
    <row r="67" spans="1:34" ht="15.75" customHeight="1" x14ac:dyDescent="0.25">
      <c r="A67" s="286"/>
      <c r="B67" s="286"/>
      <c r="C67" s="287"/>
      <c r="D67" s="286"/>
      <c r="E67" s="288"/>
      <c r="F67" s="286"/>
      <c r="G67" s="288"/>
      <c r="H67" s="286"/>
      <c r="I67" s="288"/>
      <c r="J67" s="286"/>
      <c r="K67" s="288"/>
      <c r="L67" s="286"/>
      <c r="M67" s="288"/>
      <c r="N67" s="286"/>
      <c r="O67" s="286"/>
      <c r="P67" s="286"/>
      <c r="Q67" s="286"/>
      <c r="R67" s="286"/>
      <c r="S67" s="286"/>
      <c r="T67" s="286"/>
      <c r="U67" s="286"/>
      <c r="V67" s="286"/>
      <c r="W67" s="286"/>
      <c r="X67" s="286"/>
      <c r="Y67" s="286"/>
      <c r="Z67" s="286"/>
      <c r="AA67" s="286"/>
      <c r="AB67" s="286"/>
      <c r="AC67" s="286"/>
      <c r="AD67" s="286"/>
      <c r="AE67" s="286"/>
      <c r="AF67" s="286"/>
      <c r="AG67" s="286"/>
      <c r="AH67" s="286"/>
    </row>
    <row r="68" spans="1:34" ht="15.75" customHeight="1" x14ac:dyDescent="0.25">
      <c r="A68" s="286"/>
      <c r="B68" s="286"/>
      <c r="C68" s="287"/>
      <c r="D68" s="286"/>
      <c r="E68" s="288"/>
      <c r="F68" s="286"/>
      <c r="G68" s="288"/>
      <c r="H68" s="286"/>
      <c r="I68" s="288"/>
      <c r="J68" s="286"/>
      <c r="K68" s="288"/>
      <c r="L68" s="286"/>
      <c r="M68" s="288"/>
      <c r="N68" s="286"/>
      <c r="O68" s="286"/>
      <c r="P68" s="286"/>
      <c r="Q68" s="286"/>
      <c r="R68" s="286"/>
      <c r="S68" s="286"/>
      <c r="T68" s="286"/>
      <c r="U68" s="286"/>
      <c r="V68" s="286"/>
      <c r="W68" s="286"/>
      <c r="X68" s="286"/>
      <c r="Y68" s="286"/>
      <c r="Z68" s="286"/>
      <c r="AA68" s="286"/>
      <c r="AB68" s="286"/>
      <c r="AC68" s="286"/>
      <c r="AD68" s="286"/>
      <c r="AE68" s="286"/>
      <c r="AF68" s="286"/>
      <c r="AG68" s="286"/>
      <c r="AH68" s="286"/>
    </row>
    <row r="69" spans="1:34" ht="15.75" customHeight="1" x14ac:dyDescent="0.25">
      <c r="A69" s="286"/>
      <c r="B69" s="286"/>
      <c r="C69" s="287"/>
      <c r="D69" s="286"/>
      <c r="E69" s="288"/>
      <c r="F69" s="286"/>
      <c r="G69" s="288"/>
      <c r="H69" s="286"/>
      <c r="I69" s="288"/>
      <c r="J69" s="286"/>
      <c r="K69" s="288"/>
      <c r="L69" s="286"/>
      <c r="M69" s="288"/>
      <c r="N69" s="286"/>
      <c r="O69" s="286"/>
      <c r="P69" s="286"/>
      <c r="Q69" s="286"/>
      <c r="R69" s="286"/>
      <c r="S69" s="286"/>
      <c r="T69" s="286"/>
      <c r="U69" s="286"/>
      <c r="V69" s="286"/>
      <c r="W69" s="286"/>
      <c r="X69" s="286"/>
      <c r="Y69" s="286"/>
      <c r="Z69" s="286"/>
      <c r="AA69" s="286"/>
      <c r="AB69" s="286"/>
      <c r="AC69" s="286"/>
      <c r="AD69" s="286"/>
      <c r="AE69" s="286"/>
      <c r="AF69" s="286"/>
      <c r="AG69" s="286"/>
      <c r="AH69" s="286"/>
    </row>
    <row r="70" spans="1:34" ht="15.75" customHeight="1" x14ac:dyDescent="0.25">
      <c r="A70" s="286"/>
      <c r="B70" s="286"/>
      <c r="C70" s="287"/>
      <c r="D70" s="286"/>
      <c r="E70" s="288"/>
      <c r="F70" s="286"/>
      <c r="G70" s="288"/>
      <c r="H70" s="286"/>
      <c r="I70" s="288"/>
      <c r="J70" s="286"/>
      <c r="K70" s="288"/>
      <c r="L70" s="286"/>
      <c r="M70" s="288"/>
      <c r="N70" s="286"/>
      <c r="O70" s="286"/>
      <c r="P70" s="286"/>
      <c r="Q70" s="286"/>
      <c r="R70" s="286"/>
      <c r="S70" s="286"/>
      <c r="T70" s="286"/>
      <c r="U70" s="286"/>
      <c r="V70" s="286"/>
      <c r="W70" s="286"/>
      <c r="X70" s="286"/>
      <c r="Y70" s="286"/>
      <c r="Z70" s="286"/>
      <c r="AA70" s="286"/>
      <c r="AB70" s="286"/>
      <c r="AC70" s="286"/>
      <c r="AD70" s="286"/>
      <c r="AE70" s="286"/>
      <c r="AF70" s="286"/>
      <c r="AG70" s="286"/>
      <c r="AH70" s="286"/>
    </row>
    <row r="71" spans="1:34" ht="15.75" customHeight="1" x14ac:dyDescent="0.25">
      <c r="A71" s="286"/>
      <c r="B71" s="286"/>
      <c r="C71" s="287"/>
      <c r="D71" s="286"/>
      <c r="E71" s="288"/>
      <c r="F71" s="286"/>
      <c r="G71" s="288"/>
      <c r="H71" s="286"/>
      <c r="I71" s="288"/>
      <c r="J71" s="286"/>
      <c r="K71" s="288"/>
      <c r="L71" s="286"/>
      <c r="M71" s="288"/>
      <c r="N71" s="286"/>
      <c r="O71" s="286"/>
      <c r="P71" s="286"/>
      <c r="Q71" s="286"/>
      <c r="R71" s="286"/>
      <c r="S71" s="286"/>
      <c r="T71" s="286"/>
      <c r="U71" s="286"/>
      <c r="V71" s="286"/>
      <c r="W71" s="286"/>
      <c r="X71" s="286"/>
      <c r="Y71" s="286"/>
      <c r="Z71" s="286"/>
      <c r="AA71" s="286"/>
      <c r="AB71" s="286"/>
      <c r="AC71" s="286"/>
      <c r="AD71" s="286"/>
      <c r="AE71" s="286"/>
      <c r="AF71" s="286"/>
      <c r="AG71" s="286"/>
      <c r="AH71" s="286"/>
    </row>
    <row r="72" spans="1:34" ht="15.75" customHeight="1" x14ac:dyDescent="0.25">
      <c r="A72" s="286"/>
      <c r="B72" s="286"/>
      <c r="C72" s="287"/>
      <c r="D72" s="286"/>
      <c r="E72" s="288"/>
      <c r="F72" s="286"/>
      <c r="G72" s="288"/>
      <c r="H72" s="286"/>
      <c r="I72" s="288"/>
      <c r="J72" s="286"/>
      <c r="K72" s="288"/>
      <c r="L72" s="286"/>
      <c r="M72" s="288"/>
      <c r="N72" s="286"/>
      <c r="O72" s="286"/>
      <c r="P72" s="286"/>
      <c r="Q72" s="286"/>
      <c r="R72" s="286"/>
      <c r="S72" s="286"/>
      <c r="T72" s="286"/>
      <c r="U72" s="286"/>
      <c r="V72" s="286"/>
      <c r="W72" s="286"/>
      <c r="X72" s="286"/>
      <c r="Y72" s="286"/>
      <c r="Z72" s="286"/>
      <c r="AA72" s="286"/>
      <c r="AB72" s="286"/>
      <c r="AC72" s="286"/>
      <c r="AD72" s="286"/>
      <c r="AE72" s="286"/>
      <c r="AF72" s="286"/>
      <c r="AG72" s="286"/>
      <c r="AH72" s="286"/>
    </row>
    <row r="73" spans="1:34" ht="15.75" customHeight="1" x14ac:dyDescent="0.25">
      <c r="A73" s="286"/>
      <c r="B73" s="286"/>
      <c r="C73" s="287"/>
      <c r="D73" s="286"/>
      <c r="E73" s="288"/>
      <c r="F73" s="286"/>
      <c r="G73" s="288"/>
      <c r="H73" s="286"/>
      <c r="I73" s="288"/>
      <c r="J73" s="286"/>
      <c r="K73" s="288"/>
      <c r="L73" s="286"/>
      <c r="M73" s="288"/>
      <c r="N73" s="286"/>
      <c r="O73" s="286"/>
      <c r="P73" s="286"/>
      <c r="Q73" s="286"/>
      <c r="R73" s="286"/>
      <c r="S73" s="286"/>
      <c r="T73" s="286"/>
      <c r="U73" s="286"/>
      <c r="V73" s="286"/>
      <c r="W73" s="286"/>
      <c r="X73" s="286"/>
      <c r="Y73" s="286"/>
      <c r="Z73" s="286"/>
      <c r="AA73" s="286"/>
      <c r="AB73" s="286"/>
      <c r="AC73" s="286"/>
      <c r="AD73" s="286"/>
      <c r="AE73" s="286"/>
      <c r="AF73" s="286"/>
      <c r="AG73" s="286"/>
      <c r="AH73" s="286"/>
    </row>
    <row r="74" spans="1:34" ht="15.75" customHeight="1" x14ac:dyDescent="0.25">
      <c r="A74" s="286"/>
      <c r="B74" s="286"/>
      <c r="C74" s="287"/>
      <c r="D74" s="286"/>
      <c r="E74" s="288"/>
      <c r="F74" s="286"/>
      <c r="G74" s="288"/>
      <c r="H74" s="286"/>
      <c r="I74" s="288"/>
      <c r="J74" s="286"/>
      <c r="K74" s="288"/>
      <c r="L74" s="286"/>
      <c r="M74" s="288"/>
      <c r="N74" s="286"/>
      <c r="O74" s="286"/>
      <c r="P74" s="286"/>
      <c r="Q74" s="286"/>
      <c r="R74" s="286"/>
      <c r="S74" s="286"/>
      <c r="T74" s="286"/>
      <c r="U74" s="286"/>
      <c r="V74" s="286"/>
      <c r="W74" s="286"/>
      <c r="X74" s="286"/>
      <c r="Y74" s="286"/>
      <c r="Z74" s="286"/>
      <c r="AA74" s="286"/>
      <c r="AB74" s="286"/>
      <c r="AC74" s="286"/>
      <c r="AD74" s="286"/>
      <c r="AE74" s="286"/>
      <c r="AF74" s="286"/>
      <c r="AG74" s="286"/>
      <c r="AH74" s="286"/>
    </row>
    <row r="75" spans="1:34" ht="15.75" customHeight="1" x14ac:dyDescent="0.25">
      <c r="A75" s="286"/>
      <c r="B75" s="286"/>
      <c r="C75" s="287"/>
      <c r="D75" s="286"/>
      <c r="E75" s="288"/>
      <c r="F75" s="286"/>
      <c r="G75" s="288"/>
      <c r="H75" s="286"/>
      <c r="I75" s="288"/>
      <c r="J75" s="286"/>
      <c r="K75" s="288"/>
      <c r="L75" s="286"/>
      <c r="M75" s="288"/>
      <c r="N75" s="286"/>
      <c r="O75" s="286"/>
      <c r="P75" s="286"/>
      <c r="Q75" s="286"/>
      <c r="R75" s="286"/>
      <c r="S75" s="286"/>
      <c r="T75" s="286"/>
      <c r="U75" s="286"/>
      <c r="V75" s="286"/>
      <c r="W75" s="286"/>
      <c r="X75" s="286"/>
      <c r="Y75" s="286"/>
      <c r="Z75" s="286"/>
      <c r="AA75" s="286"/>
      <c r="AB75" s="286"/>
      <c r="AC75" s="286"/>
      <c r="AD75" s="286"/>
      <c r="AE75" s="286"/>
      <c r="AF75" s="286"/>
      <c r="AG75" s="286"/>
      <c r="AH75" s="286"/>
    </row>
    <row r="76" spans="1:34" ht="15.75" customHeight="1" x14ac:dyDescent="0.25">
      <c r="A76" s="286"/>
      <c r="B76" s="286"/>
      <c r="C76" s="287"/>
      <c r="D76" s="286"/>
      <c r="E76" s="288"/>
      <c r="F76" s="286"/>
      <c r="G76" s="288"/>
      <c r="H76" s="286"/>
      <c r="I76" s="288"/>
      <c r="J76" s="286"/>
      <c r="K76" s="288"/>
      <c r="L76" s="286"/>
      <c r="M76" s="288"/>
      <c r="N76" s="286"/>
      <c r="O76" s="286"/>
      <c r="P76" s="286"/>
      <c r="Q76" s="286"/>
      <c r="R76" s="286"/>
      <c r="S76" s="286"/>
      <c r="T76" s="286"/>
      <c r="U76" s="286"/>
      <c r="V76" s="286"/>
      <c r="W76" s="286"/>
      <c r="X76" s="286"/>
      <c r="Y76" s="286"/>
      <c r="Z76" s="286"/>
      <c r="AA76" s="286"/>
      <c r="AB76" s="286"/>
      <c r="AC76" s="286"/>
      <c r="AD76" s="286"/>
      <c r="AE76" s="286"/>
      <c r="AF76" s="286"/>
      <c r="AG76" s="286"/>
      <c r="AH76" s="286"/>
    </row>
    <row r="77" spans="1:34" ht="15.75" customHeight="1" x14ac:dyDescent="0.25">
      <c r="A77" s="286"/>
      <c r="B77" s="286"/>
      <c r="C77" s="287"/>
      <c r="D77" s="286"/>
      <c r="E77" s="288"/>
      <c r="F77" s="286"/>
      <c r="G77" s="288"/>
      <c r="H77" s="286"/>
      <c r="I77" s="288"/>
      <c r="J77" s="286"/>
      <c r="K77" s="288"/>
      <c r="L77" s="286"/>
      <c r="M77" s="288"/>
      <c r="N77" s="286"/>
      <c r="O77" s="286"/>
      <c r="P77" s="286"/>
      <c r="Q77" s="286"/>
      <c r="R77" s="286"/>
      <c r="S77" s="286"/>
      <c r="T77" s="286"/>
      <c r="U77" s="286"/>
      <c r="V77" s="286"/>
      <c r="W77" s="286"/>
      <c r="X77" s="286"/>
      <c r="Y77" s="286"/>
      <c r="Z77" s="286"/>
      <c r="AA77" s="286"/>
      <c r="AB77" s="286"/>
      <c r="AC77" s="286"/>
      <c r="AD77" s="286"/>
      <c r="AE77" s="286"/>
      <c r="AF77" s="286"/>
      <c r="AG77" s="286"/>
      <c r="AH77" s="286"/>
    </row>
    <row r="78" spans="1:34" ht="15.75" customHeight="1" x14ac:dyDescent="0.25">
      <c r="A78" s="286"/>
      <c r="B78" s="286"/>
      <c r="C78" s="287"/>
      <c r="D78" s="286"/>
      <c r="E78" s="288"/>
      <c r="F78" s="286"/>
      <c r="G78" s="288"/>
      <c r="H78" s="286"/>
      <c r="I78" s="288"/>
      <c r="J78" s="286"/>
      <c r="K78" s="288"/>
      <c r="L78" s="286"/>
      <c r="M78" s="288"/>
      <c r="N78" s="286"/>
      <c r="O78" s="286"/>
      <c r="P78" s="286"/>
      <c r="Q78" s="286"/>
      <c r="R78" s="286"/>
      <c r="S78" s="286"/>
      <c r="T78" s="286"/>
      <c r="U78" s="286"/>
      <c r="V78" s="286"/>
      <c r="W78" s="286"/>
      <c r="X78" s="286"/>
      <c r="Y78" s="286"/>
      <c r="Z78" s="286"/>
      <c r="AA78" s="286"/>
      <c r="AB78" s="286"/>
      <c r="AC78" s="286"/>
      <c r="AD78" s="286"/>
      <c r="AE78" s="286"/>
      <c r="AF78" s="286"/>
      <c r="AG78" s="286"/>
      <c r="AH78" s="286"/>
    </row>
    <row r="79" spans="1:34" ht="15.75" customHeight="1" x14ac:dyDescent="0.25">
      <c r="A79" s="286"/>
      <c r="B79" s="286"/>
      <c r="C79" s="287"/>
      <c r="D79" s="286"/>
      <c r="E79" s="288"/>
      <c r="F79" s="286"/>
      <c r="G79" s="288"/>
      <c r="H79" s="286"/>
      <c r="I79" s="288"/>
      <c r="J79" s="286"/>
      <c r="K79" s="288"/>
      <c r="L79" s="286"/>
      <c r="M79" s="288"/>
      <c r="N79" s="286"/>
      <c r="O79" s="286"/>
      <c r="P79" s="286"/>
      <c r="Q79" s="286"/>
      <c r="R79" s="286"/>
      <c r="S79" s="286"/>
      <c r="T79" s="286"/>
      <c r="U79" s="286"/>
      <c r="V79" s="286"/>
      <c r="W79" s="286"/>
      <c r="X79" s="286"/>
      <c r="Y79" s="286"/>
      <c r="Z79" s="286"/>
      <c r="AA79" s="286"/>
      <c r="AB79" s="286"/>
      <c r="AC79" s="286"/>
      <c r="AD79" s="286"/>
      <c r="AE79" s="286"/>
      <c r="AF79" s="286"/>
      <c r="AG79" s="286"/>
      <c r="AH79" s="286"/>
    </row>
    <row r="80" spans="1:34" ht="15.75" customHeight="1" x14ac:dyDescent="0.25">
      <c r="A80" s="286"/>
      <c r="B80" s="286"/>
      <c r="C80" s="287"/>
      <c r="D80" s="286"/>
      <c r="E80" s="288"/>
      <c r="F80" s="286"/>
      <c r="G80" s="288"/>
      <c r="H80" s="286"/>
      <c r="I80" s="288"/>
      <c r="J80" s="286"/>
      <c r="K80" s="288"/>
      <c r="L80" s="286"/>
      <c r="M80" s="288"/>
      <c r="N80" s="286"/>
      <c r="O80" s="286"/>
      <c r="P80" s="286"/>
      <c r="Q80" s="286"/>
      <c r="R80" s="286"/>
      <c r="S80" s="286"/>
      <c r="T80" s="286"/>
      <c r="U80" s="286"/>
      <c r="V80" s="286"/>
      <c r="W80" s="286"/>
      <c r="X80" s="286"/>
      <c r="Y80" s="286"/>
      <c r="Z80" s="286"/>
      <c r="AA80" s="286"/>
      <c r="AB80" s="286"/>
      <c r="AC80" s="286"/>
      <c r="AD80" s="286"/>
      <c r="AE80" s="286"/>
      <c r="AF80" s="286"/>
      <c r="AG80" s="286"/>
      <c r="AH80" s="286"/>
    </row>
    <row r="81" spans="1:34" ht="15.75" customHeight="1" x14ac:dyDescent="0.25">
      <c r="A81" s="286"/>
      <c r="B81" s="286"/>
      <c r="C81" s="287"/>
      <c r="D81" s="286"/>
      <c r="E81" s="288"/>
      <c r="F81" s="286"/>
      <c r="G81" s="288"/>
      <c r="H81" s="286"/>
      <c r="I81" s="288"/>
      <c r="J81" s="286"/>
      <c r="K81" s="288"/>
      <c r="L81" s="286"/>
      <c r="M81" s="288"/>
      <c r="N81" s="286"/>
      <c r="O81" s="286"/>
      <c r="P81" s="286"/>
      <c r="Q81" s="286"/>
      <c r="R81" s="286"/>
      <c r="S81" s="286"/>
      <c r="T81" s="286"/>
      <c r="U81" s="286"/>
      <c r="V81" s="286"/>
      <c r="W81" s="286"/>
      <c r="X81" s="286"/>
      <c r="Y81" s="286"/>
      <c r="Z81" s="286"/>
      <c r="AA81" s="286"/>
      <c r="AB81" s="286"/>
      <c r="AC81" s="286"/>
      <c r="AD81" s="286"/>
      <c r="AE81" s="286"/>
      <c r="AF81" s="286"/>
      <c r="AG81" s="286"/>
      <c r="AH81" s="286"/>
    </row>
    <row r="82" spans="1:34" ht="15.75" customHeight="1" x14ac:dyDescent="0.25">
      <c r="A82" s="286"/>
      <c r="B82" s="286"/>
      <c r="C82" s="287"/>
      <c r="D82" s="286"/>
      <c r="E82" s="288"/>
      <c r="F82" s="286"/>
      <c r="G82" s="288"/>
      <c r="H82" s="286"/>
      <c r="I82" s="288"/>
      <c r="J82" s="286"/>
      <c r="K82" s="288"/>
      <c r="L82" s="286"/>
      <c r="M82" s="288"/>
      <c r="N82" s="286"/>
      <c r="O82" s="286"/>
      <c r="P82" s="286"/>
      <c r="Q82" s="286"/>
      <c r="R82" s="286"/>
      <c r="S82" s="286"/>
      <c r="T82" s="286"/>
      <c r="U82" s="286"/>
      <c r="V82" s="286"/>
      <c r="W82" s="286"/>
      <c r="X82" s="286"/>
      <c r="Y82" s="286"/>
      <c r="Z82" s="286"/>
      <c r="AA82" s="286"/>
      <c r="AB82" s="286"/>
      <c r="AC82" s="286"/>
      <c r="AD82" s="286"/>
      <c r="AE82" s="286"/>
      <c r="AF82" s="286"/>
      <c r="AG82" s="286"/>
      <c r="AH82" s="286"/>
    </row>
    <row r="83" spans="1:34" ht="15.75" customHeight="1" x14ac:dyDescent="0.25">
      <c r="A83" s="286"/>
      <c r="B83" s="286"/>
      <c r="C83" s="287"/>
      <c r="D83" s="286"/>
      <c r="E83" s="288"/>
      <c r="F83" s="286"/>
      <c r="G83" s="288"/>
      <c r="H83" s="286"/>
      <c r="I83" s="288"/>
      <c r="J83" s="286"/>
      <c r="K83" s="288"/>
      <c r="L83" s="286"/>
      <c r="M83" s="288"/>
      <c r="N83" s="286"/>
      <c r="O83" s="286"/>
      <c r="P83" s="286"/>
      <c r="Q83" s="286"/>
      <c r="R83" s="286"/>
      <c r="S83" s="286"/>
      <c r="T83" s="286"/>
      <c r="U83" s="286"/>
      <c r="V83" s="286"/>
      <c r="W83" s="286"/>
      <c r="X83" s="286"/>
      <c r="Y83" s="286"/>
      <c r="Z83" s="286"/>
      <c r="AA83" s="286"/>
      <c r="AB83" s="286"/>
      <c r="AC83" s="286"/>
      <c r="AD83" s="286"/>
      <c r="AE83" s="286"/>
      <c r="AF83" s="286"/>
      <c r="AG83" s="286"/>
      <c r="AH83" s="286"/>
    </row>
    <row r="84" spans="1:34" ht="15.75" customHeight="1" x14ac:dyDescent="0.25">
      <c r="A84" s="286"/>
      <c r="B84" s="286"/>
      <c r="C84" s="287"/>
      <c r="D84" s="286"/>
      <c r="E84" s="288"/>
      <c r="F84" s="286"/>
      <c r="G84" s="288"/>
      <c r="H84" s="286"/>
      <c r="I84" s="288"/>
      <c r="J84" s="286"/>
      <c r="K84" s="288"/>
      <c r="L84" s="286"/>
      <c r="M84" s="288"/>
      <c r="N84" s="286"/>
      <c r="O84" s="286"/>
      <c r="P84" s="286"/>
      <c r="Q84" s="286"/>
      <c r="R84" s="286"/>
      <c r="S84" s="286"/>
      <c r="T84" s="286"/>
      <c r="U84" s="286"/>
      <c r="V84" s="286"/>
      <c r="W84" s="286"/>
      <c r="X84" s="286"/>
      <c r="Y84" s="286"/>
      <c r="Z84" s="286"/>
      <c r="AA84" s="286"/>
      <c r="AB84" s="286"/>
      <c r="AC84" s="286"/>
      <c r="AD84" s="286"/>
      <c r="AE84" s="286"/>
      <c r="AF84" s="286"/>
      <c r="AG84" s="286"/>
      <c r="AH84" s="286"/>
    </row>
    <row r="85" spans="1:34" ht="15.75" customHeight="1" x14ac:dyDescent="0.25">
      <c r="A85" s="286"/>
      <c r="B85" s="286"/>
      <c r="C85" s="287"/>
      <c r="D85" s="286"/>
      <c r="E85" s="288"/>
      <c r="F85" s="286"/>
      <c r="G85" s="288"/>
      <c r="H85" s="286"/>
      <c r="I85" s="288"/>
      <c r="J85" s="286"/>
      <c r="K85" s="288"/>
      <c r="L85" s="286"/>
      <c r="M85" s="288"/>
      <c r="N85" s="286"/>
      <c r="O85" s="286"/>
      <c r="P85" s="286"/>
      <c r="Q85" s="286"/>
      <c r="R85" s="286"/>
      <c r="S85" s="286"/>
      <c r="T85" s="286"/>
      <c r="U85" s="286"/>
      <c r="V85" s="286"/>
      <c r="W85" s="286"/>
      <c r="X85" s="286"/>
      <c r="Y85" s="286"/>
      <c r="Z85" s="286"/>
      <c r="AA85" s="286"/>
      <c r="AB85" s="286"/>
      <c r="AC85" s="286"/>
      <c r="AD85" s="286"/>
      <c r="AE85" s="286"/>
      <c r="AF85" s="286"/>
      <c r="AG85" s="286"/>
      <c r="AH85" s="286"/>
    </row>
    <row r="86" spans="1:34" ht="15.75" customHeight="1" x14ac:dyDescent="0.25">
      <c r="A86" s="286"/>
      <c r="B86" s="286"/>
      <c r="C86" s="287"/>
      <c r="D86" s="286"/>
      <c r="E86" s="288"/>
      <c r="F86" s="286"/>
      <c r="G86" s="288"/>
      <c r="H86" s="286"/>
      <c r="I86" s="288"/>
      <c r="J86" s="286"/>
      <c r="K86" s="288"/>
      <c r="L86" s="286"/>
      <c r="M86" s="288"/>
      <c r="N86" s="286"/>
      <c r="O86" s="286"/>
      <c r="P86" s="286"/>
      <c r="Q86" s="286"/>
      <c r="R86" s="286"/>
      <c r="S86" s="286"/>
      <c r="T86" s="286"/>
      <c r="U86" s="286"/>
      <c r="V86" s="286"/>
      <c r="W86" s="286"/>
      <c r="X86" s="286"/>
      <c r="Y86" s="286"/>
      <c r="Z86" s="286"/>
      <c r="AA86" s="286"/>
      <c r="AB86" s="286"/>
      <c r="AC86" s="286"/>
      <c r="AD86" s="286"/>
      <c r="AE86" s="286"/>
      <c r="AF86" s="286"/>
      <c r="AG86" s="286"/>
      <c r="AH86" s="286"/>
    </row>
    <row r="87" spans="1:34" ht="15.75" customHeight="1" x14ac:dyDescent="0.25">
      <c r="A87" s="286"/>
      <c r="B87" s="286"/>
      <c r="C87" s="287"/>
      <c r="D87" s="286"/>
      <c r="E87" s="288"/>
      <c r="F87" s="286"/>
      <c r="G87" s="288"/>
      <c r="H87" s="286"/>
      <c r="I87" s="288"/>
      <c r="J87" s="286"/>
      <c r="K87" s="288"/>
      <c r="L87" s="286"/>
      <c r="M87" s="288"/>
      <c r="N87" s="286"/>
      <c r="O87" s="286"/>
      <c r="P87" s="286"/>
      <c r="Q87" s="286"/>
      <c r="R87" s="286"/>
      <c r="S87" s="286"/>
      <c r="T87" s="286"/>
      <c r="U87" s="286"/>
      <c r="V87" s="286"/>
      <c r="W87" s="286"/>
      <c r="X87" s="286"/>
      <c r="Y87" s="286"/>
      <c r="Z87" s="286"/>
      <c r="AA87" s="286"/>
      <c r="AB87" s="286"/>
      <c r="AC87" s="286"/>
      <c r="AD87" s="286"/>
      <c r="AE87" s="286"/>
      <c r="AF87" s="286"/>
      <c r="AG87" s="286"/>
      <c r="AH87" s="286"/>
    </row>
    <row r="88" spans="1:34" ht="15.75" customHeight="1" x14ac:dyDescent="0.25">
      <c r="A88" s="286"/>
      <c r="B88" s="286"/>
      <c r="C88" s="287"/>
      <c r="D88" s="286"/>
      <c r="E88" s="288"/>
      <c r="F88" s="286"/>
      <c r="G88" s="288"/>
      <c r="H88" s="286"/>
      <c r="I88" s="288"/>
      <c r="J88" s="286"/>
      <c r="K88" s="288"/>
      <c r="L88" s="286"/>
      <c r="M88" s="288"/>
      <c r="N88" s="286"/>
      <c r="O88" s="286"/>
      <c r="P88" s="286"/>
      <c r="Q88" s="286"/>
      <c r="R88" s="286"/>
      <c r="S88" s="286"/>
      <c r="T88" s="286"/>
      <c r="U88" s="286"/>
      <c r="V88" s="286"/>
      <c r="W88" s="286"/>
      <c r="X88" s="286"/>
      <c r="Y88" s="286"/>
      <c r="Z88" s="286"/>
      <c r="AA88" s="286"/>
      <c r="AB88" s="286"/>
      <c r="AC88" s="286"/>
      <c r="AD88" s="286"/>
      <c r="AE88" s="286"/>
      <c r="AF88" s="286"/>
      <c r="AG88" s="286"/>
      <c r="AH88" s="286"/>
    </row>
    <row r="89" spans="1:34" ht="15.75" customHeight="1" x14ac:dyDescent="0.25">
      <c r="A89" s="286"/>
      <c r="B89" s="286"/>
      <c r="C89" s="287"/>
      <c r="D89" s="286"/>
      <c r="E89" s="288"/>
      <c r="F89" s="286"/>
      <c r="G89" s="288"/>
      <c r="H89" s="286"/>
      <c r="I89" s="288"/>
      <c r="J89" s="286"/>
      <c r="K89" s="288"/>
      <c r="L89" s="286"/>
      <c r="M89" s="288"/>
      <c r="N89" s="286"/>
      <c r="O89" s="286"/>
      <c r="P89" s="286"/>
      <c r="Q89" s="286"/>
      <c r="R89" s="286"/>
      <c r="S89" s="286"/>
      <c r="T89" s="286"/>
      <c r="U89" s="286"/>
      <c r="V89" s="286"/>
      <c r="W89" s="286"/>
      <c r="X89" s="286"/>
      <c r="Y89" s="286"/>
      <c r="Z89" s="286"/>
      <c r="AA89" s="286"/>
      <c r="AB89" s="286"/>
      <c r="AC89" s="286"/>
      <c r="AD89" s="286"/>
      <c r="AE89" s="286"/>
      <c r="AF89" s="286"/>
      <c r="AG89" s="286"/>
      <c r="AH89" s="286"/>
    </row>
    <row r="90" spans="1:34" ht="15.75" customHeight="1" x14ac:dyDescent="0.25">
      <c r="A90" s="286"/>
      <c r="B90" s="286"/>
      <c r="C90" s="287"/>
      <c r="D90" s="286"/>
      <c r="E90" s="288"/>
      <c r="F90" s="286"/>
      <c r="G90" s="288"/>
      <c r="H90" s="286"/>
      <c r="I90" s="288"/>
      <c r="J90" s="286"/>
      <c r="K90" s="288"/>
      <c r="L90" s="286"/>
      <c r="M90" s="288"/>
      <c r="N90" s="286"/>
      <c r="O90" s="286"/>
      <c r="P90" s="286"/>
      <c r="Q90" s="286"/>
      <c r="R90" s="286"/>
      <c r="S90" s="286"/>
      <c r="T90" s="286"/>
      <c r="U90" s="286"/>
      <c r="V90" s="286"/>
      <c r="W90" s="286"/>
      <c r="X90" s="286"/>
      <c r="Y90" s="286"/>
      <c r="Z90" s="286"/>
      <c r="AA90" s="286"/>
      <c r="AB90" s="286"/>
      <c r="AC90" s="286"/>
      <c r="AD90" s="286"/>
      <c r="AE90" s="286"/>
      <c r="AF90" s="286"/>
      <c r="AG90" s="286"/>
      <c r="AH90" s="286"/>
    </row>
    <row r="91" spans="1:34" ht="15.75" customHeight="1" x14ac:dyDescent="0.25">
      <c r="A91" s="286"/>
      <c r="B91" s="286"/>
      <c r="C91" s="287"/>
      <c r="D91" s="286"/>
      <c r="E91" s="288"/>
      <c r="F91" s="286"/>
      <c r="G91" s="288"/>
      <c r="H91" s="286"/>
      <c r="I91" s="288"/>
      <c r="J91" s="286"/>
      <c r="K91" s="288"/>
      <c r="L91" s="286"/>
      <c r="M91" s="288"/>
      <c r="N91" s="286"/>
      <c r="O91" s="286"/>
      <c r="P91" s="286"/>
      <c r="Q91" s="286"/>
      <c r="R91" s="286"/>
      <c r="S91" s="286"/>
      <c r="T91" s="286"/>
      <c r="U91" s="286"/>
      <c r="V91" s="286"/>
      <c r="W91" s="286"/>
      <c r="X91" s="286"/>
      <c r="Y91" s="286"/>
      <c r="Z91" s="286"/>
      <c r="AA91" s="286"/>
      <c r="AB91" s="286"/>
      <c r="AC91" s="286"/>
      <c r="AD91" s="286"/>
      <c r="AE91" s="286"/>
      <c r="AF91" s="286"/>
      <c r="AG91" s="286"/>
      <c r="AH91" s="286"/>
    </row>
    <row r="92" spans="1:34" ht="15.75" customHeight="1" x14ac:dyDescent="0.25">
      <c r="A92" s="286"/>
      <c r="B92" s="286"/>
      <c r="C92" s="287"/>
      <c r="D92" s="286"/>
      <c r="E92" s="288"/>
      <c r="F92" s="286"/>
      <c r="G92" s="288"/>
      <c r="H92" s="286"/>
      <c r="I92" s="288"/>
      <c r="J92" s="286"/>
      <c r="K92" s="288"/>
      <c r="L92" s="286"/>
      <c r="M92" s="288"/>
      <c r="N92" s="286"/>
      <c r="O92" s="286"/>
      <c r="P92" s="286"/>
      <c r="Q92" s="286"/>
      <c r="R92" s="286"/>
      <c r="S92" s="286"/>
      <c r="T92" s="286"/>
      <c r="U92" s="286"/>
      <c r="V92" s="286"/>
      <c r="W92" s="286"/>
      <c r="X92" s="286"/>
      <c r="Y92" s="286"/>
      <c r="Z92" s="286"/>
      <c r="AA92" s="286"/>
      <c r="AB92" s="286"/>
      <c r="AC92" s="286"/>
      <c r="AD92" s="286"/>
      <c r="AE92" s="286"/>
      <c r="AF92" s="286"/>
      <c r="AG92" s="286"/>
      <c r="AH92" s="286"/>
    </row>
    <row r="93" spans="1:34" ht="15.75" customHeight="1" x14ac:dyDescent="0.25">
      <c r="A93" s="286"/>
      <c r="B93" s="286"/>
      <c r="C93" s="287"/>
      <c r="D93" s="286"/>
      <c r="E93" s="288"/>
      <c r="F93" s="286"/>
      <c r="G93" s="288"/>
      <c r="H93" s="286"/>
      <c r="I93" s="288"/>
      <c r="J93" s="286"/>
      <c r="K93" s="288"/>
      <c r="L93" s="286"/>
      <c r="M93" s="288"/>
      <c r="N93" s="286"/>
      <c r="O93" s="286"/>
      <c r="P93" s="286"/>
      <c r="Q93" s="286"/>
      <c r="R93" s="286"/>
      <c r="S93" s="286"/>
      <c r="T93" s="286"/>
      <c r="U93" s="286"/>
      <c r="V93" s="286"/>
      <c r="W93" s="286"/>
      <c r="X93" s="286"/>
      <c r="Y93" s="286"/>
      <c r="Z93" s="286"/>
      <c r="AA93" s="286"/>
      <c r="AB93" s="286"/>
      <c r="AC93" s="286"/>
      <c r="AD93" s="286"/>
      <c r="AE93" s="286"/>
      <c r="AF93" s="286"/>
      <c r="AG93" s="286"/>
      <c r="AH93" s="286"/>
    </row>
    <row r="94" spans="1:34" ht="15.75" customHeight="1" x14ac:dyDescent="0.25">
      <c r="A94" s="286"/>
      <c r="B94" s="286"/>
      <c r="C94" s="287"/>
      <c r="D94" s="286"/>
      <c r="E94" s="288"/>
      <c r="F94" s="286"/>
      <c r="G94" s="288"/>
      <c r="H94" s="286"/>
      <c r="I94" s="288"/>
      <c r="J94" s="286"/>
      <c r="K94" s="288"/>
      <c r="L94" s="286"/>
      <c r="M94" s="288"/>
      <c r="N94" s="286"/>
      <c r="O94" s="286"/>
      <c r="P94" s="286"/>
      <c r="Q94" s="286"/>
      <c r="R94" s="286"/>
      <c r="S94" s="286"/>
      <c r="T94" s="286"/>
      <c r="U94" s="286"/>
      <c r="V94" s="286"/>
      <c r="W94" s="286"/>
      <c r="X94" s="286"/>
      <c r="Y94" s="286"/>
      <c r="Z94" s="286"/>
      <c r="AA94" s="286"/>
      <c r="AB94" s="286"/>
      <c r="AC94" s="286"/>
      <c r="AD94" s="286"/>
      <c r="AE94" s="286"/>
      <c r="AF94" s="286"/>
      <c r="AG94" s="286"/>
      <c r="AH94" s="286"/>
    </row>
    <row r="95" spans="1:34" ht="15.75" customHeight="1" x14ac:dyDescent="0.25">
      <c r="A95" s="286"/>
      <c r="B95" s="286"/>
      <c r="C95" s="287"/>
      <c r="D95" s="286"/>
      <c r="E95" s="288"/>
      <c r="F95" s="286"/>
      <c r="G95" s="288"/>
      <c r="H95" s="286"/>
      <c r="I95" s="288"/>
      <c r="J95" s="286"/>
      <c r="K95" s="288"/>
      <c r="L95" s="286"/>
      <c r="M95" s="288"/>
      <c r="N95" s="286"/>
      <c r="O95" s="286"/>
      <c r="P95" s="286"/>
      <c r="Q95" s="286"/>
      <c r="R95" s="286"/>
      <c r="S95" s="286"/>
      <c r="T95" s="286"/>
      <c r="U95" s="286"/>
      <c r="V95" s="286"/>
      <c r="W95" s="286"/>
      <c r="X95" s="286"/>
      <c r="Y95" s="286"/>
      <c r="Z95" s="286"/>
      <c r="AA95" s="286"/>
      <c r="AB95" s="286"/>
      <c r="AC95" s="286"/>
      <c r="AD95" s="286"/>
      <c r="AE95" s="286"/>
      <c r="AF95" s="286"/>
      <c r="AG95" s="286"/>
      <c r="AH95" s="286"/>
    </row>
    <row r="96" spans="1:34" ht="15.75" customHeight="1" x14ac:dyDescent="0.25">
      <c r="A96" s="286"/>
      <c r="B96" s="286"/>
      <c r="C96" s="287"/>
      <c r="D96" s="286"/>
      <c r="E96" s="288"/>
      <c r="F96" s="286"/>
      <c r="G96" s="288"/>
      <c r="H96" s="286"/>
      <c r="I96" s="288"/>
      <c r="J96" s="286"/>
      <c r="K96" s="288"/>
      <c r="L96" s="286"/>
      <c r="M96" s="288"/>
      <c r="N96" s="286"/>
      <c r="O96" s="286"/>
      <c r="P96" s="286"/>
      <c r="Q96" s="286"/>
      <c r="R96" s="286"/>
      <c r="S96" s="286"/>
      <c r="T96" s="286"/>
      <c r="U96" s="286"/>
      <c r="V96" s="286"/>
      <c r="W96" s="286"/>
      <c r="X96" s="286"/>
      <c r="Y96" s="286"/>
      <c r="Z96" s="286"/>
      <c r="AA96" s="286"/>
      <c r="AB96" s="286"/>
      <c r="AC96" s="286"/>
      <c r="AD96" s="286"/>
      <c r="AE96" s="286"/>
      <c r="AF96" s="286"/>
      <c r="AG96" s="286"/>
      <c r="AH96" s="286"/>
    </row>
    <row r="97" spans="1:34" ht="15.75" customHeight="1" x14ac:dyDescent="0.25">
      <c r="A97" s="286"/>
      <c r="B97" s="286"/>
      <c r="C97" s="287"/>
      <c r="D97" s="286"/>
      <c r="E97" s="288"/>
      <c r="F97" s="286"/>
      <c r="G97" s="288"/>
      <c r="H97" s="286"/>
      <c r="I97" s="288"/>
      <c r="J97" s="286"/>
      <c r="K97" s="288"/>
      <c r="L97" s="286"/>
      <c r="M97" s="288"/>
      <c r="N97" s="286"/>
      <c r="O97" s="286"/>
      <c r="P97" s="286"/>
      <c r="Q97" s="286"/>
      <c r="R97" s="286"/>
      <c r="S97" s="286"/>
      <c r="T97" s="286"/>
      <c r="U97" s="286"/>
      <c r="V97" s="286"/>
      <c r="W97" s="286"/>
      <c r="X97" s="286"/>
      <c r="Y97" s="286"/>
      <c r="Z97" s="286"/>
      <c r="AA97" s="286"/>
      <c r="AB97" s="286"/>
      <c r="AC97" s="286"/>
      <c r="AD97" s="286"/>
      <c r="AE97" s="286"/>
      <c r="AF97" s="286"/>
      <c r="AG97" s="286"/>
      <c r="AH97" s="286"/>
    </row>
    <row r="98" spans="1:34" ht="15.75" customHeight="1" x14ac:dyDescent="0.25">
      <c r="A98" s="286"/>
      <c r="B98" s="286"/>
      <c r="C98" s="287"/>
      <c r="D98" s="286"/>
      <c r="E98" s="288"/>
      <c r="F98" s="286"/>
      <c r="G98" s="288"/>
      <c r="H98" s="286"/>
      <c r="I98" s="288"/>
      <c r="J98" s="286"/>
      <c r="K98" s="288"/>
      <c r="L98" s="286"/>
      <c r="M98" s="288"/>
      <c r="N98" s="286"/>
      <c r="O98" s="286"/>
      <c r="P98" s="286"/>
      <c r="Q98" s="286"/>
      <c r="R98" s="286"/>
      <c r="S98" s="286"/>
      <c r="T98" s="286"/>
      <c r="U98" s="286"/>
      <c r="V98" s="286"/>
      <c r="W98" s="286"/>
      <c r="X98" s="286"/>
      <c r="Y98" s="286"/>
      <c r="Z98" s="286"/>
      <c r="AA98" s="286"/>
      <c r="AB98" s="286"/>
      <c r="AC98" s="286"/>
      <c r="AD98" s="286"/>
      <c r="AE98" s="286"/>
      <c r="AF98" s="286"/>
      <c r="AG98" s="286"/>
      <c r="AH98" s="286"/>
    </row>
    <row r="99" spans="1:34" ht="15.75" customHeight="1" x14ac:dyDescent="0.25">
      <c r="A99" s="286"/>
      <c r="B99" s="286"/>
      <c r="C99" s="287"/>
      <c r="D99" s="286"/>
      <c r="E99" s="288"/>
      <c r="F99" s="286"/>
      <c r="G99" s="288"/>
      <c r="H99" s="286"/>
      <c r="I99" s="288"/>
      <c r="J99" s="286"/>
      <c r="K99" s="288"/>
      <c r="L99" s="286"/>
      <c r="M99" s="288"/>
      <c r="N99" s="286"/>
      <c r="O99" s="286"/>
      <c r="P99" s="286"/>
      <c r="Q99" s="286"/>
      <c r="R99" s="286"/>
      <c r="S99" s="286"/>
      <c r="T99" s="286"/>
      <c r="U99" s="286"/>
      <c r="V99" s="286"/>
      <c r="W99" s="286"/>
      <c r="X99" s="286"/>
      <c r="Y99" s="286"/>
      <c r="Z99" s="286"/>
      <c r="AA99" s="286"/>
      <c r="AB99" s="286"/>
      <c r="AC99" s="286"/>
      <c r="AD99" s="286"/>
      <c r="AE99" s="286"/>
      <c r="AF99" s="286"/>
      <c r="AG99" s="286"/>
      <c r="AH99" s="286"/>
    </row>
    <row r="100" spans="1:34" ht="15.75" customHeight="1" x14ac:dyDescent="0.25">
      <c r="A100" s="286"/>
      <c r="B100" s="286"/>
      <c r="C100" s="287"/>
      <c r="D100" s="286"/>
      <c r="E100" s="288"/>
      <c r="F100" s="286"/>
      <c r="G100" s="288"/>
      <c r="H100" s="286"/>
      <c r="I100" s="288"/>
      <c r="J100" s="286"/>
      <c r="K100" s="288"/>
      <c r="L100" s="286"/>
      <c r="M100" s="288"/>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row>
    <row r="101" spans="1:34" ht="15.75" customHeight="1" x14ac:dyDescent="0.25">
      <c r="A101" s="286"/>
      <c r="B101" s="286"/>
      <c r="C101" s="287"/>
      <c r="D101" s="286"/>
      <c r="E101" s="288"/>
      <c r="F101" s="286"/>
      <c r="G101" s="288"/>
      <c r="H101" s="286"/>
      <c r="I101" s="288"/>
      <c r="J101" s="286"/>
      <c r="K101" s="288"/>
      <c r="L101" s="286"/>
      <c r="M101" s="288"/>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row>
    <row r="102" spans="1:34" ht="15.75" customHeight="1" x14ac:dyDescent="0.25">
      <c r="A102" s="286"/>
      <c r="B102" s="286"/>
      <c r="C102" s="287"/>
      <c r="D102" s="286"/>
      <c r="E102" s="288"/>
      <c r="F102" s="286"/>
      <c r="G102" s="288"/>
      <c r="H102" s="286"/>
      <c r="I102" s="288"/>
      <c r="J102" s="286"/>
      <c r="K102" s="288"/>
      <c r="L102" s="286"/>
      <c r="M102" s="288"/>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row>
    <row r="103" spans="1:34" ht="15.75" customHeight="1" x14ac:dyDescent="0.25">
      <c r="A103" s="286"/>
      <c r="B103" s="286"/>
      <c r="C103" s="287"/>
      <c r="D103" s="286"/>
      <c r="E103" s="288"/>
      <c r="F103" s="286"/>
      <c r="G103" s="288"/>
      <c r="H103" s="286"/>
      <c r="I103" s="288"/>
      <c r="J103" s="286"/>
      <c r="K103" s="288"/>
      <c r="L103" s="286"/>
      <c r="M103" s="288"/>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row>
    <row r="104" spans="1:34" ht="15.75" customHeight="1" x14ac:dyDescent="0.25">
      <c r="A104" s="286"/>
      <c r="B104" s="286"/>
      <c r="C104" s="287"/>
      <c r="D104" s="286"/>
      <c r="E104" s="288"/>
      <c r="F104" s="286"/>
      <c r="G104" s="288"/>
      <c r="H104" s="286"/>
      <c r="I104" s="288"/>
      <c r="J104" s="286"/>
      <c r="K104" s="288"/>
      <c r="L104" s="286"/>
      <c r="M104" s="288"/>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row>
    <row r="105" spans="1:34" ht="15.75" customHeight="1" x14ac:dyDescent="0.25">
      <c r="A105" s="286"/>
      <c r="B105" s="286"/>
      <c r="C105" s="287"/>
      <c r="D105" s="286"/>
      <c r="E105" s="288"/>
      <c r="F105" s="286"/>
      <c r="G105" s="288"/>
      <c r="H105" s="286"/>
      <c r="I105" s="288"/>
      <c r="J105" s="286"/>
      <c r="K105" s="288"/>
      <c r="L105" s="286"/>
      <c r="M105" s="288"/>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row>
    <row r="106" spans="1:34" ht="15.75" customHeight="1" x14ac:dyDescent="0.25">
      <c r="A106" s="286"/>
      <c r="B106" s="286"/>
      <c r="C106" s="287"/>
      <c r="D106" s="286"/>
      <c r="E106" s="288"/>
      <c r="F106" s="286"/>
      <c r="G106" s="288"/>
      <c r="H106" s="286"/>
      <c r="I106" s="288"/>
      <c r="J106" s="286"/>
      <c r="K106" s="288"/>
      <c r="L106" s="286"/>
      <c r="M106" s="288"/>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row>
    <row r="107" spans="1:34" ht="15.75" customHeight="1" x14ac:dyDescent="0.25">
      <c r="A107" s="286"/>
      <c r="B107" s="286"/>
      <c r="C107" s="287"/>
      <c r="D107" s="286"/>
      <c r="E107" s="288"/>
      <c r="F107" s="286"/>
      <c r="G107" s="288"/>
      <c r="H107" s="286"/>
      <c r="I107" s="288"/>
      <c r="J107" s="286"/>
      <c r="K107" s="288"/>
      <c r="L107" s="286"/>
      <c r="M107" s="288"/>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row>
    <row r="108" spans="1:34" ht="15.75" customHeight="1" x14ac:dyDescent="0.25">
      <c r="A108" s="286"/>
      <c r="B108" s="286"/>
      <c r="C108" s="287"/>
      <c r="D108" s="286"/>
      <c r="E108" s="288"/>
      <c r="F108" s="286"/>
      <c r="G108" s="288"/>
      <c r="H108" s="286"/>
      <c r="I108" s="288"/>
      <c r="J108" s="286"/>
      <c r="K108" s="288"/>
      <c r="L108" s="286"/>
      <c r="M108" s="288"/>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row>
    <row r="109" spans="1:34" ht="15.75" customHeight="1" x14ac:dyDescent="0.25">
      <c r="A109" s="286"/>
      <c r="B109" s="286"/>
      <c r="C109" s="287"/>
      <c r="D109" s="286"/>
      <c r="E109" s="288"/>
      <c r="F109" s="286"/>
      <c r="G109" s="288"/>
      <c r="H109" s="286"/>
      <c r="I109" s="288"/>
      <c r="J109" s="286"/>
      <c r="K109" s="288"/>
      <c r="L109" s="286"/>
      <c r="M109" s="288"/>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row>
    <row r="110" spans="1:34" ht="15.75" customHeight="1" x14ac:dyDescent="0.25">
      <c r="A110" s="286"/>
      <c r="B110" s="286"/>
      <c r="C110" s="287"/>
      <c r="D110" s="286"/>
      <c r="E110" s="288"/>
      <c r="F110" s="286"/>
      <c r="G110" s="288"/>
      <c r="H110" s="286"/>
      <c r="I110" s="288"/>
      <c r="J110" s="286"/>
      <c r="K110" s="288"/>
      <c r="L110" s="286"/>
      <c r="M110" s="288"/>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row>
    <row r="111" spans="1:34" ht="15.75" customHeight="1" x14ac:dyDescent="0.25">
      <c r="A111" s="286"/>
      <c r="B111" s="286"/>
      <c r="C111" s="287"/>
      <c r="D111" s="286"/>
      <c r="E111" s="288"/>
      <c r="F111" s="286"/>
      <c r="G111" s="288"/>
      <c r="H111" s="286"/>
      <c r="I111" s="288"/>
      <c r="J111" s="286"/>
      <c r="K111" s="288"/>
      <c r="L111" s="286"/>
      <c r="M111" s="288"/>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row>
    <row r="112" spans="1:34" ht="15.75" customHeight="1" x14ac:dyDescent="0.25">
      <c r="A112" s="286"/>
      <c r="B112" s="286"/>
      <c r="C112" s="287"/>
      <c r="D112" s="286"/>
      <c r="E112" s="288"/>
      <c r="F112" s="286"/>
      <c r="G112" s="288"/>
      <c r="H112" s="286"/>
      <c r="I112" s="288"/>
      <c r="J112" s="286"/>
      <c r="K112" s="288"/>
      <c r="L112" s="286"/>
      <c r="M112" s="288"/>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row>
    <row r="113" spans="1:34" ht="15.75" customHeight="1" x14ac:dyDescent="0.25">
      <c r="A113" s="286"/>
      <c r="B113" s="286"/>
      <c r="C113" s="287"/>
      <c r="D113" s="286"/>
      <c r="E113" s="288"/>
      <c r="F113" s="286"/>
      <c r="G113" s="288"/>
      <c r="H113" s="286"/>
      <c r="I113" s="288"/>
      <c r="J113" s="286"/>
      <c r="K113" s="288"/>
      <c r="L113" s="286"/>
      <c r="M113" s="288"/>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row>
    <row r="114" spans="1:34" ht="15.75" customHeight="1" x14ac:dyDescent="0.25">
      <c r="A114" s="286"/>
      <c r="B114" s="286"/>
      <c r="C114" s="287"/>
      <c r="D114" s="286"/>
      <c r="E114" s="288"/>
      <c r="F114" s="286"/>
      <c r="G114" s="288"/>
      <c r="H114" s="286"/>
      <c r="I114" s="288"/>
      <c r="J114" s="286"/>
      <c r="K114" s="288"/>
      <c r="L114" s="286"/>
      <c r="M114" s="288"/>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row>
    <row r="115" spans="1:34" ht="15.75" customHeight="1" x14ac:dyDescent="0.25">
      <c r="A115" s="286"/>
      <c r="B115" s="286"/>
      <c r="C115" s="287"/>
      <c r="D115" s="286"/>
      <c r="E115" s="288"/>
      <c r="F115" s="286"/>
      <c r="G115" s="288"/>
      <c r="H115" s="286"/>
      <c r="I115" s="288"/>
      <c r="J115" s="286"/>
      <c r="K115" s="288"/>
      <c r="L115" s="286"/>
      <c r="M115" s="288"/>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row>
    <row r="116" spans="1:34" ht="15.75" customHeight="1" x14ac:dyDescent="0.25">
      <c r="A116" s="286"/>
      <c r="B116" s="286"/>
      <c r="C116" s="287"/>
      <c r="D116" s="286"/>
      <c r="E116" s="288"/>
      <c r="F116" s="286"/>
      <c r="G116" s="288"/>
      <c r="H116" s="286"/>
      <c r="I116" s="288"/>
      <c r="J116" s="286"/>
      <c r="K116" s="288"/>
      <c r="L116" s="286"/>
      <c r="M116" s="288"/>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row>
    <row r="117" spans="1:34" ht="15.75" customHeight="1" x14ac:dyDescent="0.25">
      <c r="A117" s="286"/>
      <c r="B117" s="286"/>
      <c r="C117" s="287"/>
      <c r="D117" s="286"/>
      <c r="E117" s="288"/>
      <c r="F117" s="286"/>
      <c r="G117" s="288"/>
      <c r="H117" s="286"/>
      <c r="I117" s="288"/>
      <c r="J117" s="286"/>
      <c r="K117" s="288"/>
      <c r="L117" s="286"/>
      <c r="M117" s="288"/>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row>
    <row r="118" spans="1:34" ht="15.75" customHeight="1" x14ac:dyDescent="0.25">
      <c r="A118" s="286"/>
      <c r="B118" s="286"/>
      <c r="C118" s="287"/>
      <c r="D118" s="286"/>
      <c r="E118" s="288"/>
      <c r="F118" s="286"/>
      <c r="G118" s="288"/>
      <c r="H118" s="286"/>
      <c r="I118" s="288"/>
      <c r="J118" s="286"/>
      <c r="K118" s="288"/>
      <c r="L118" s="286"/>
      <c r="M118" s="288"/>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row>
    <row r="119" spans="1:34" ht="15.75" customHeight="1" x14ac:dyDescent="0.25">
      <c r="A119" s="286"/>
      <c r="B119" s="286"/>
      <c r="C119" s="287"/>
      <c r="D119" s="286"/>
      <c r="E119" s="288"/>
      <c r="F119" s="286"/>
      <c r="G119" s="288"/>
      <c r="H119" s="286"/>
      <c r="I119" s="288"/>
      <c r="J119" s="286"/>
      <c r="K119" s="288"/>
      <c r="L119" s="286"/>
      <c r="M119" s="288"/>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row>
    <row r="120" spans="1:34" ht="15.75" customHeight="1" x14ac:dyDescent="0.25">
      <c r="A120" s="286"/>
      <c r="B120" s="286"/>
      <c r="C120" s="287"/>
      <c r="D120" s="286"/>
      <c r="E120" s="288"/>
      <c r="F120" s="286"/>
      <c r="G120" s="288"/>
      <c r="H120" s="286"/>
      <c r="I120" s="288"/>
      <c r="J120" s="286"/>
      <c r="K120" s="288"/>
      <c r="L120" s="286"/>
      <c r="M120" s="288"/>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row>
    <row r="121" spans="1:34" ht="15.75" customHeight="1" x14ac:dyDescent="0.25">
      <c r="A121" s="286"/>
      <c r="B121" s="286"/>
      <c r="C121" s="287"/>
      <c r="D121" s="286"/>
      <c r="E121" s="288"/>
      <c r="F121" s="286"/>
      <c r="G121" s="288"/>
      <c r="H121" s="286"/>
      <c r="I121" s="288"/>
      <c r="J121" s="286"/>
      <c r="K121" s="288"/>
      <c r="L121" s="286"/>
      <c r="M121" s="288"/>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row>
    <row r="122" spans="1:34" ht="15.75" customHeight="1" x14ac:dyDescent="0.25">
      <c r="A122" s="286"/>
      <c r="B122" s="286"/>
      <c r="C122" s="287"/>
      <c r="D122" s="286"/>
      <c r="E122" s="288"/>
      <c r="F122" s="286"/>
      <c r="G122" s="288"/>
      <c r="H122" s="286"/>
      <c r="I122" s="288"/>
      <c r="J122" s="286"/>
      <c r="K122" s="288"/>
      <c r="L122" s="286"/>
      <c r="M122" s="288"/>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row>
    <row r="123" spans="1:34" ht="15.75" customHeight="1" x14ac:dyDescent="0.25">
      <c r="A123" s="286"/>
      <c r="B123" s="286"/>
      <c r="C123" s="287"/>
      <c r="D123" s="286"/>
      <c r="E123" s="288"/>
      <c r="F123" s="286"/>
      <c r="G123" s="288"/>
      <c r="H123" s="286"/>
      <c r="I123" s="288"/>
      <c r="J123" s="286"/>
      <c r="K123" s="288"/>
      <c r="L123" s="286"/>
      <c r="M123" s="288"/>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row>
    <row r="124" spans="1:34" ht="15.75" customHeight="1" x14ac:dyDescent="0.25">
      <c r="A124" s="286"/>
      <c r="B124" s="286"/>
      <c r="C124" s="287"/>
      <c r="D124" s="286"/>
      <c r="E124" s="288"/>
      <c r="F124" s="286"/>
      <c r="G124" s="288"/>
      <c r="H124" s="286"/>
      <c r="I124" s="288"/>
      <c r="J124" s="286"/>
      <c r="K124" s="288"/>
      <c r="L124" s="286"/>
      <c r="M124" s="288"/>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row>
    <row r="125" spans="1:34" ht="15.75" customHeight="1" x14ac:dyDescent="0.25">
      <c r="A125" s="286"/>
      <c r="B125" s="286"/>
      <c r="C125" s="287"/>
      <c r="D125" s="286"/>
      <c r="E125" s="288"/>
      <c r="F125" s="286"/>
      <c r="G125" s="288"/>
      <c r="H125" s="286"/>
      <c r="I125" s="288"/>
      <c r="J125" s="286"/>
      <c r="K125" s="288"/>
      <c r="L125" s="286"/>
      <c r="M125" s="288"/>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row>
    <row r="126" spans="1:34" ht="15.75" customHeight="1" x14ac:dyDescent="0.25">
      <c r="A126" s="286"/>
      <c r="B126" s="286"/>
      <c r="C126" s="287"/>
      <c r="D126" s="286"/>
      <c r="E126" s="288"/>
      <c r="F126" s="286"/>
      <c r="G126" s="288"/>
      <c r="H126" s="286"/>
      <c r="I126" s="288"/>
      <c r="J126" s="286"/>
      <c r="K126" s="288"/>
      <c r="L126" s="286"/>
      <c r="M126" s="288"/>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row>
    <row r="127" spans="1:34" ht="15.75" customHeight="1" x14ac:dyDescent="0.25">
      <c r="A127" s="286"/>
      <c r="B127" s="286"/>
      <c r="C127" s="287"/>
      <c r="D127" s="286"/>
      <c r="E127" s="288"/>
      <c r="F127" s="286"/>
      <c r="G127" s="288"/>
      <c r="H127" s="286"/>
      <c r="I127" s="288"/>
      <c r="J127" s="286"/>
      <c r="K127" s="288"/>
      <c r="L127" s="286"/>
      <c r="M127" s="288"/>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row>
    <row r="128" spans="1:34" ht="15.75" customHeight="1" x14ac:dyDescent="0.25">
      <c r="A128" s="286"/>
      <c r="B128" s="286"/>
      <c r="C128" s="287"/>
      <c r="D128" s="286"/>
      <c r="E128" s="288"/>
      <c r="F128" s="286"/>
      <c r="G128" s="288"/>
      <c r="H128" s="286"/>
      <c r="I128" s="288"/>
      <c r="J128" s="286"/>
      <c r="K128" s="288"/>
      <c r="L128" s="286"/>
      <c r="M128" s="288"/>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row>
    <row r="129" spans="1:34" ht="15.75" customHeight="1" x14ac:dyDescent="0.25">
      <c r="A129" s="286"/>
      <c r="B129" s="286"/>
      <c r="C129" s="287"/>
      <c r="D129" s="286"/>
      <c r="E129" s="288"/>
      <c r="F129" s="286"/>
      <c r="G129" s="288"/>
      <c r="H129" s="286"/>
      <c r="I129" s="288"/>
      <c r="J129" s="286"/>
      <c r="K129" s="288"/>
      <c r="L129" s="286"/>
      <c r="M129" s="288"/>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row>
    <row r="130" spans="1:34" ht="15.75" customHeight="1" x14ac:dyDescent="0.25">
      <c r="A130" s="286"/>
      <c r="B130" s="286"/>
      <c r="C130" s="287"/>
      <c r="D130" s="286"/>
      <c r="E130" s="288"/>
      <c r="F130" s="286"/>
      <c r="G130" s="288"/>
      <c r="H130" s="286"/>
      <c r="I130" s="288"/>
      <c r="J130" s="286"/>
      <c r="K130" s="288"/>
      <c r="L130" s="286"/>
      <c r="M130" s="288"/>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row>
    <row r="131" spans="1:34" ht="15.75" customHeight="1" x14ac:dyDescent="0.25">
      <c r="A131" s="286"/>
      <c r="B131" s="286"/>
      <c r="C131" s="287"/>
      <c r="D131" s="286"/>
      <c r="E131" s="288"/>
      <c r="F131" s="286"/>
      <c r="G131" s="288"/>
      <c r="H131" s="286"/>
      <c r="I131" s="288"/>
      <c r="J131" s="286"/>
      <c r="K131" s="288"/>
      <c r="L131" s="286"/>
      <c r="M131" s="288"/>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row>
    <row r="132" spans="1:34" ht="15.75" customHeight="1" x14ac:dyDescent="0.25">
      <c r="A132" s="286"/>
      <c r="B132" s="286"/>
      <c r="C132" s="287"/>
      <c r="D132" s="286"/>
      <c r="E132" s="288"/>
      <c r="F132" s="286"/>
      <c r="G132" s="288"/>
      <c r="H132" s="286"/>
      <c r="I132" s="288"/>
      <c r="J132" s="286"/>
      <c r="K132" s="288"/>
      <c r="L132" s="286"/>
      <c r="M132" s="288"/>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row>
    <row r="133" spans="1:34" ht="15.75" customHeight="1" x14ac:dyDescent="0.25">
      <c r="A133" s="286"/>
      <c r="B133" s="286"/>
      <c r="C133" s="287"/>
      <c r="D133" s="286"/>
      <c r="E133" s="288"/>
      <c r="F133" s="286"/>
      <c r="G133" s="288"/>
      <c r="H133" s="286"/>
      <c r="I133" s="288"/>
      <c r="J133" s="286"/>
      <c r="K133" s="288"/>
      <c r="L133" s="286"/>
      <c r="M133" s="288"/>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row>
    <row r="134" spans="1:34" ht="15.75" customHeight="1" x14ac:dyDescent="0.25">
      <c r="A134" s="286"/>
      <c r="B134" s="286"/>
      <c r="C134" s="287"/>
      <c r="D134" s="286"/>
      <c r="E134" s="288"/>
      <c r="F134" s="286"/>
      <c r="G134" s="288"/>
      <c r="H134" s="286"/>
      <c r="I134" s="288"/>
      <c r="J134" s="286"/>
      <c r="K134" s="288"/>
      <c r="L134" s="286"/>
      <c r="M134" s="288"/>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row>
    <row r="135" spans="1:34" ht="15.75" customHeight="1" x14ac:dyDescent="0.25">
      <c r="A135" s="286"/>
      <c r="B135" s="286"/>
      <c r="C135" s="287"/>
      <c r="D135" s="286"/>
      <c r="E135" s="288"/>
      <c r="F135" s="286"/>
      <c r="G135" s="288"/>
      <c r="H135" s="286"/>
      <c r="I135" s="288"/>
      <c r="J135" s="286"/>
      <c r="K135" s="288"/>
      <c r="L135" s="286"/>
      <c r="M135" s="288"/>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row>
    <row r="136" spans="1:34" ht="15.75" customHeight="1" x14ac:dyDescent="0.25">
      <c r="A136" s="286"/>
      <c r="B136" s="286"/>
      <c r="C136" s="287"/>
      <c r="D136" s="286"/>
      <c r="E136" s="288"/>
      <c r="F136" s="286"/>
      <c r="G136" s="288"/>
      <c r="H136" s="286"/>
      <c r="I136" s="288"/>
      <c r="J136" s="286"/>
      <c r="K136" s="288"/>
      <c r="L136" s="286"/>
      <c r="M136" s="288"/>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row>
    <row r="137" spans="1:34" ht="15.75" customHeight="1" x14ac:dyDescent="0.25">
      <c r="A137" s="286"/>
      <c r="B137" s="286"/>
      <c r="C137" s="287"/>
      <c r="D137" s="286"/>
      <c r="E137" s="288"/>
      <c r="F137" s="286"/>
      <c r="G137" s="288"/>
      <c r="H137" s="286"/>
      <c r="I137" s="288"/>
      <c r="J137" s="286"/>
      <c r="K137" s="288"/>
      <c r="L137" s="286"/>
      <c r="M137" s="288"/>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row>
    <row r="138" spans="1:34" ht="15.75" customHeight="1" x14ac:dyDescent="0.25">
      <c r="A138" s="286"/>
      <c r="B138" s="286"/>
      <c r="C138" s="287"/>
      <c r="D138" s="286"/>
      <c r="E138" s="288"/>
      <c r="F138" s="286"/>
      <c r="G138" s="288"/>
      <c r="H138" s="286"/>
      <c r="I138" s="288"/>
      <c r="J138" s="286"/>
      <c r="K138" s="288"/>
      <c r="L138" s="286"/>
      <c r="M138" s="288"/>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row>
    <row r="139" spans="1:34" ht="15.75" customHeight="1" x14ac:dyDescent="0.25">
      <c r="A139" s="286"/>
      <c r="B139" s="286"/>
      <c r="C139" s="287"/>
      <c r="D139" s="286"/>
      <c r="E139" s="288"/>
      <c r="F139" s="286"/>
      <c r="G139" s="288"/>
      <c r="H139" s="286"/>
      <c r="I139" s="288"/>
      <c r="J139" s="286"/>
      <c r="K139" s="288"/>
      <c r="L139" s="286"/>
      <c r="M139" s="288"/>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row>
    <row r="140" spans="1:34" ht="15.75" customHeight="1" x14ac:dyDescent="0.25">
      <c r="A140" s="286"/>
      <c r="B140" s="286"/>
      <c r="C140" s="287"/>
      <c r="D140" s="286"/>
      <c r="E140" s="288"/>
      <c r="F140" s="286"/>
      <c r="G140" s="288"/>
      <c r="H140" s="286"/>
      <c r="I140" s="288"/>
      <c r="J140" s="286"/>
      <c r="K140" s="288"/>
      <c r="L140" s="286"/>
      <c r="M140" s="288"/>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row>
    <row r="141" spans="1:34" ht="15.75" customHeight="1" x14ac:dyDescent="0.25">
      <c r="A141" s="286"/>
      <c r="B141" s="286"/>
      <c r="C141" s="287"/>
      <c r="D141" s="286"/>
      <c r="E141" s="288"/>
      <c r="F141" s="286"/>
      <c r="G141" s="288"/>
      <c r="H141" s="286"/>
      <c r="I141" s="288"/>
      <c r="J141" s="286"/>
      <c r="K141" s="288"/>
      <c r="L141" s="286"/>
      <c r="M141" s="288"/>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row>
    <row r="142" spans="1:34" ht="15.75" customHeight="1" x14ac:dyDescent="0.25">
      <c r="A142" s="286"/>
      <c r="B142" s="286"/>
      <c r="C142" s="287"/>
      <c r="D142" s="286"/>
      <c r="E142" s="288"/>
      <c r="F142" s="286"/>
      <c r="G142" s="288"/>
      <c r="H142" s="286"/>
      <c r="I142" s="288"/>
      <c r="J142" s="286"/>
      <c r="K142" s="288"/>
      <c r="L142" s="286"/>
      <c r="M142" s="288"/>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row>
    <row r="143" spans="1:34" ht="15.75" customHeight="1" x14ac:dyDescent="0.25">
      <c r="A143" s="286"/>
      <c r="B143" s="286"/>
      <c r="C143" s="287"/>
      <c r="D143" s="286"/>
      <c r="E143" s="288"/>
      <c r="F143" s="286"/>
      <c r="G143" s="288"/>
      <c r="H143" s="286"/>
      <c r="I143" s="288"/>
      <c r="J143" s="286"/>
      <c r="K143" s="288"/>
      <c r="L143" s="286"/>
      <c r="M143" s="288"/>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row>
    <row r="144" spans="1:34" ht="15.75" customHeight="1" x14ac:dyDescent="0.25">
      <c r="A144" s="286"/>
      <c r="B144" s="286"/>
      <c r="C144" s="287"/>
      <c r="D144" s="286"/>
      <c r="E144" s="288"/>
      <c r="F144" s="286"/>
      <c r="G144" s="288"/>
      <c r="H144" s="286"/>
      <c r="I144" s="288"/>
      <c r="J144" s="286"/>
      <c r="K144" s="288"/>
      <c r="L144" s="286"/>
      <c r="M144" s="288"/>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row>
    <row r="145" spans="1:34" ht="15.75" customHeight="1" x14ac:dyDescent="0.25">
      <c r="A145" s="286"/>
      <c r="B145" s="286"/>
      <c r="C145" s="287"/>
      <c r="D145" s="286"/>
      <c r="E145" s="288"/>
      <c r="F145" s="286"/>
      <c r="G145" s="288"/>
      <c r="H145" s="286"/>
      <c r="I145" s="288"/>
      <c r="J145" s="286"/>
      <c r="K145" s="288"/>
      <c r="L145" s="286"/>
      <c r="M145" s="288"/>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row>
    <row r="146" spans="1:34" ht="15.75" customHeight="1" x14ac:dyDescent="0.25">
      <c r="A146" s="286"/>
      <c r="B146" s="286"/>
      <c r="C146" s="287"/>
      <c r="D146" s="286"/>
      <c r="E146" s="288"/>
      <c r="F146" s="286"/>
      <c r="G146" s="288"/>
      <c r="H146" s="286"/>
      <c r="I146" s="288"/>
      <c r="J146" s="286"/>
      <c r="K146" s="288"/>
      <c r="L146" s="286"/>
      <c r="M146" s="288"/>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row>
    <row r="147" spans="1:34" ht="15.75" customHeight="1" x14ac:dyDescent="0.25">
      <c r="A147" s="286"/>
      <c r="B147" s="286"/>
      <c r="C147" s="287"/>
      <c r="D147" s="286"/>
      <c r="E147" s="288"/>
      <c r="F147" s="286"/>
      <c r="G147" s="288"/>
      <c r="H147" s="286"/>
      <c r="I147" s="288"/>
      <c r="J147" s="286"/>
      <c r="K147" s="288"/>
      <c r="L147" s="286"/>
      <c r="M147" s="288"/>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row>
    <row r="148" spans="1:34" ht="15.75" customHeight="1" x14ac:dyDescent="0.25">
      <c r="A148" s="286"/>
      <c r="B148" s="286"/>
      <c r="C148" s="287"/>
      <c r="D148" s="286"/>
      <c r="E148" s="288"/>
      <c r="F148" s="286"/>
      <c r="G148" s="288"/>
      <c r="H148" s="286"/>
      <c r="I148" s="288"/>
      <c r="J148" s="286"/>
      <c r="K148" s="288"/>
      <c r="L148" s="286"/>
      <c r="M148" s="288"/>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row>
    <row r="149" spans="1:34" ht="15.75" customHeight="1" x14ac:dyDescent="0.25">
      <c r="A149" s="286"/>
      <c r="B149" s="286"/>
      <c r="C149" s="287"/>
      <c r="D149" s="286"/>
      <c r="E149" s="288"/>
      <c r="F149" s="286"/>
      <c r="G149" s="288"/>
      <c r="H149" s="286"/>
      <c r="I149" s="288"/>
      <c r="J149" s="286"/>
      <c r="K149" s="288"/>
      <c r="L149" s="286"/>
      <c r="M149" s="288"/>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row>
    <row r="150" spans="1:34" ht="15.75" customHeight="1" x14ac:dyDescent="0.25">
      <c r="A150" s="286"/>
      <c r="B150" s="286"/>
      <c r="C150" s="287"/>
      <c r="D150" s="286"/>
      <c r="E150" s="288"/>
      <c r="F150" s="286"/>
      <c r="G150" s="288"/>
      <c r="H150" s="286"/>
      <c r="I150" s="288"/>
      <c r="J150" s="286"/>
      <c r="K150" s="288"/>
      <c r="L150" s="286"/>
      <c r="M150" s="288"/>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row>
    <row r="151" spans="1:34" ht="15.75" customHeight="1" x14ac:dyDescent="0.25">
      <c r="A151" s="286"/>
      <c r="B151" s="286"/>
      <c r="C151" s="287"/>
      <c r="D151" s="286"/>
      <c r="E151" s="288"/>
      <c r="F151" s="286"/>
      <c r="G151" s="288"/>
      <c r="H151" s="286"/>
      <c r="I151" s="288"/>
      <c r="J151" s="286"/>
      <c r="K151" s="288"/>
      <c r="L151" s="286"/>
      <c r="M151" s="288"/>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row>
    <row r="152" spans="1:34" ht="15.75" customHeight="1" x14ac:dyDescent="0.25">
      <c r="A152" s="286"/>
      <c r="B152" s="286"/>
      <c r="C152" s="287"/>
      <c r="D152" s="286"/>
      <c r="E152" s="288"/>
      <c r="F152" s="286"/>
      <c r="G152" s="288"/>
      <c r="H152" s="286"/>
      <c r="I152" s="288"/>
      <c r="J152" s="286"/>
      <c r="K152" s="288"/>
      <c r="L152" s="286"/>
      <c r="M152" s="288"/>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row>
    <row r="153" spans="1:34" ht="15.75" customHeight="1" x14ac:dyDescent="0.25">
      <c r="A153" s="286"/>
      <c r="B153" s="286"/>
      <c r="C153" s="287"/>
      <c r="D153" s="286"/>
      <c r="E153" s="288"/>
      <c r="F153" s="286"/>
      <c r="G153" s="288"/>
      <c r="H153" s="286"/>
      <c r="I153" s="288"/>
      <c r="J153" s="286"/>
      <c r="K153" s="288"/>
      <c r="L153" s="286"/>
      <c r="M153" s="288"/>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row>
    <row r="154" spans="1:34" ht="15.75" customHeight="1" x14ac:dyDescent="0.25">
      <c r="A154" s="286"/>
      <c r="B154" s="286"/>
      <c r="C154" s="287"/>
      <c r="D154" s="286"/>
      <c r="E154" s="288"/>
      <c r="F154" s="286"/>
      <c r="G154" s="288"/>
      <c r="H154" s="286"/>
      <c r="I154" s="288"/>
      <c r="J154" s="286"/>
      <c r="K154" s="288"/>
      <c r="L154" s="286"/>
      <c r="M154" s="288"/>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row>
    <row r="155" spans="1:34" ht="15.75" customHeight="1" x14ac:dyDescent="0.25">
      <c r="A155" s="286"/>
      <c r="B155" s="286"/>
      <c r="C155" s="287"/>
      <c r="D155" s="286"/>
      <c r="E155" s="288"/>
      <c r="F155" s="286"/>
      <c r="G155" s="288"/>
      <c r="H155" s="286"/>
      <c r="I155" s="288"/>
      <c r="J155" s="286"/>
      <c r="K155" s="288"/>
      <c r="L155" s="286"/>
      <c r="M155" s="288"/>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row>
    <row r="156" spans="1:34" ht="15.75" customHeight="1" x14ac:dyDescent="0.25">
      <c r="A156" s="286"/>
      <c r="B156" s="286"/>
      <c r="C156" s="287"/>
      <c r="D156" s="286"/>
      <c r="E156" s="288"/>
      <c r="F156" s="286"/>
      <c r="G156" s="288"/>
      <c r="H156" s="286"/>
      <c r="I156" s="288"/>
      <c r="J156" s="286"/>
      <c r="K156" s="288"/>
      <c r="L156" s="286"/>
      <c r="M156" s="288"/>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row>
    <row r="157" spans="1:34" ht="15.75" customHeight="1" x14ac:dyDescent="0.25">
      <c r="A157" s="286"/>
      <c r="B157" s="286"/>
      <c r="C157" s="287"/>
      <c r="D157" s="286"/>
      <c r="E157" s="288"/>
      <c r="F157" s="286"/>
      <c r="G157" s="288"/>
      <c r="H157" s="286"/>
      <c r="I157" s="288"/>
      <c r="J157" s="286"/>
      <c r="K157" s="288"/>
      <c r="L157" s="286"/>
      <c r="M157" s="288"/>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row>
    <row r="158" spans="1:34" ht="15.75" customHeight="1" x14ac:dyDescent="0.25">
      <c r="A158" s="286"/>
      <c r="B158" s="286"/>
      <c r="C158" s="287"/>
      <c r="D158" s="286"/>
      <c r="E158" s="288"/>
      <c r="F158" s="286"/>
      <c r="G158" s="288"/>
      <c r="H158" s="286"/>
      <c r="I158" s="288"/>
      <c r="J158" s="286"/>
      <c r="K158" s="288"/>
      <c r="L158" s="286"/>
      <c r="M158" s="288"/>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row>
    <row r="159" spans="1:34" ht="15.75" customHeight="1" x14ac:dyDescent="0.25">
      <c r="A159" s="286"/>
      <c r="B159" s="286"/>
      <c r="C159" s="287"/>
      <c r="D159" s="286"/>
      <c r="E159" s="288"/>
      <c r="F159" s="286"/>
      <c r="G159" s="288"/>
      <c r="H159" s="286"/>
      <c r="I159" s="288"/>
      <c r="J159" s="286"/>
      <c r="K159" s="288"/>
      <c r="L159" s="286"/>
      <c r="M159" s="288"/>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row>
    <row r="160" spans="1:34" ht="15.75" customHeight="1" x14ac:dyDescent="0.25">
      <c r="A160" s="286"/>
      <c r="B160" s="286"/>
      <c r="C160" s="287"/>
      <c r="D160" s="286"/>
      <c r="E160" s="288"/>
      <c r="F160" s="286"/>
      <c r="G160" s="288"/>
      <c r="H160" s="286"/>
      <c r="I160" s="288"/>
      <c r="J160" s="286"/>
      <c r="K160" s="288"/>
      <c r="L160" s="286"/>
      <c r="M160" s="288"/>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row>
    <row r="161" spans="1:34" ht="15.75" customHeight="1" x14ac:dyDescent="0.25">
      <c r="A161" s="286"/>
      <c r="B161" s="286"/>
      <c r="C161" s="287"/>
      <c r="D161" s="286"/>
      <c r="E161" s="288"/>
      <c r="F161" s="286"/>
      <c r="G161" s="288"/>
      <c r="H161" s="286"/>
      <c r="I161" s="288"/>
      <c r="J161" s="286"/>
      <c r="K161" s="288"/>
      <c r="L161" s="286"/>
      <c r="M161" s="288"/>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row>
    <row r="162" spans="1:34" ht="15.75" customHeight="1" x14ac:dyDescent="0.25">
      <c r="A162" s="286"/>
      <c r="B162" s="286"/>
      <c r="C162" s="287"/>
      <c r="D162" s="286"/>
      <c r="E162" s="288"/>
      <c r="F162" s="286"/>
      <c r="G162" s="288"/>
      <c r="H162" s="286"/>
      <c r="I162" s="288"/>
      <c r="J162" s="286"/>
      <c r="K162" s="288"/>
      <c r="L162" s="286"/>
      <c r="M162" s="288"/>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row>
    <row r="163" spans="1:34" ht="15.75" customHeight="1" x14ac:dyDescent="0.25">
      <c r="A163" s="286"/>
      <c r="B163" s="286"/>
      <c r="C163" s="287"/>
      <c r="D163" s="286"/>
      <c r="E163" s="288"/>
      <c r="F163" s="286"/>
      <c r="G163" s="288"/>
      <c r="H163" s="286"/>
      <c r="I163" s="288"/>
      <c r="J163" s="286"/>
      <c r="K163" s="288"/>
      <c r="L163" s="286"/>
      <c r="M163" s="288"/>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row>
    <row r="164" spans="1:34" ht="15.75" customHeight="1" x14ac:dyDescent="0.25">
      <c r="A164" s="286"/>
      <c r="B164" s="286"/>
      <c r="C164" s="287"/>
      <c r="D164" s="286"/>
      <c r="E164" s="288"/>
      <c r="F164" s="286"/>
      <c r="G164" s="288"/>
      <c r="H164" s="286"/>
      <c r="I164" s="288"/>
      <c r="J164" s="286"/>
      <c r="K164" s="288"/>
      <c r="L164" s="286"/>
      <c r="M164" s="288"/>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row>
    <row r="165" spans="1:34" ht="15.75" customHeight="1" x14ac:dyDescent="0.25">
      <c r="A165" s="286"/>
      <c r="B165" s="286"/>
      <c r="C165" s="287"/>
      <c r="D165" s="286"/>
      <c r="E165" s="288"/>
      <c r="F165" s="286"/>
      <c r="G165" s="288"/>
      <c r="H165" s="286"/>
      <c r="I165" s="288"/>
      <c r="J165" s="286"/>
      <c r="K165" s="288"/>
      <c r="L165" s="286"/>
      <c r="M165" s="288"/>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row>
    <row r="166" spans="1:34" ht="15.75" customHeight="1" x14ac:dyDescent="0.25">
      <c r="A166" s="286"/>
      <c r="B166" s="286"/>
      <c r="C166" s="287"/>
      <c r="D166" s="286"/>
      <c r="E166" s="288"/>
      <c r="F166" s="286"/>
      <c r="G166" s="288"/>
      <c r="H166" s="286"/>
      <c r="I166" s="288"/>
      <c r="J166" s="286"/>
      <c r="K166" s="288"/>
      <c r="L166" s="286"/>
      <c r="M166" s="288"/>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row>
    <row r="167" spans="1:34" ht="15.75" customHeight="1" x14ac:dyDescent="0.25">
      <c r="A167" s="286"/>
      <c r="B167" s="286"/>
      <c r="C167" s="287"/>
      <c r="D167" s="286"/>
      <c r="E167" s="288"/>
      <c r="F167" s="286"/>
      <c r="G167" s="288"/>
      <c r="H167" s="286"/>
      <c r="I167" s="288"/>
      <c r="J167" s="286"/>
      <c r="K167" s="288"/>
      <c r="L167" s="286"/>
      <c r="M167" s="288"/>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row>
    <row r="168" spans="1:34" ht="15.75" customHeight="1" x14ac:dyDescent="0.25">
      <c r="A168" s="286"/>
      <c r="B168" s="286"/>
      <c r="C168" s="287"/>
      <c r="D168" s="286"/>
      <c r="E168" s="288"/>
      <c r="F168" s="286"/>
      <c r="G168" s="288"/>
      <c r="H168" s="286"/>
      <c r="I168" s="288"/>
      <c r="J168" s="286"/>
      <c r="K168" s="288"/>
      <c r="L168" s="286"/>
      <c r="M168" s="288"/>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row>
    <row r="169" spans="1:34" ht="15.75" customHeight="1" x14ac:dyDescent="0.25">
      <c r="A169" s="286"/>
      <c r="B169" s="286"/>
      <c r="C169" s="287"/>
      <c r="D169" s="286"/>
      <c r="E169" s="288"/>
      <c r="F169" s="286"/>
      <c r="G169" s="288"/>
      <c r="H169" s="286"/>
      <c r="I169" s="288"/>
      <c r="J169" s="286"/>
      <c r="K169" s="288"/>
      <c r="L169" s="286"/>
      <c r="M169" s="288"/>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row>
    <row r="170" spans="1:34" ht="15.75" customHeight="1" x14ac:dyDescent="0.25">
      <c r="A170" s="286"/>
      <c r="B170" s="286"/>
      <c r="C170" s="287"/>
      <c r="D170" s="286"/>
      <c r="E170" s="288"/>
      <c r="F170" s="286"/>
      <c r="G170" s="288"/>
      <c r="H170" s="286"/>
      <c r="I170" s="288"/>
      <c r="J170" s="286"/>
      <c r="K170" s="288"/>
      <c r="L170" s="286"/>
      <c r="M170" s="288"/>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row>
    <row r="171" spans="1:34" ht="15.75" customHeight="1" x14ac:dyDescent="0.25">
      <c r="A171" s="286"/>
      <c r="B171" s="286"/>
      <c r="C171" s="287"/>
      <c r="D171" s="286"/>
      <c r="E171" s="288"/>
      <c r="F171" s="286"/>
      <c r="G171" s="288"/>
      <c r="H171" s="286"/>
      <c r="I171" s="288"/>
      <c r="J171" s="286"/>
      <c r="K171" s="288"/>
      <c r="L171" s="286"/>
      <c r="M171" s="288"/>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row>
    <row r="172" spans="1:34" ht="15.75" customHeight="1" x14ac:dyDescent="0.25">
      <c r="A172" s="286"/>
      <c r="B172" s="286"/>
      <c r="C172" s="287"/>
      <c r="D172" s="286"/>
      <c r="E172" s="288"/>
      <c r="F172" s="286"/>
      <c r="G172" s="288"/>
      <c r="H172" s="286"/>
      <c r="I172" s="288"/>
      <c r="J172" s="286"/>
      <c r="K172" s="288"/>
      <c r="L172" s="286"/>
      <c r="M172" s="288"/>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row>
    <row r="173" spans="1:34" ht="15.75" customHeight="1" x14ac:dyDescent="0.25">
      <c r="A173" s="286"/>
      <c r="B173" s="286"/>
      <c r="C173" s="287"/>
      <c r="D173" s="286"/>
      <c r="E173" s="288"/>
      <c r="F173" s="286"/>
      <c r="G173" s="288"/>
      <c r="H173" s="286"/>
      <c r="I173" s="288"/>
      <c r="J173" s="286"/>
      <c r="K173" s="288"/>
      <c r="L173" s="286"/>
      <c r="M173" s="288"/>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row>
    <row r="174" spans="1:34" ht="15.75" customHeight="1" x14ac:dyDescent="0.25">
      <c r="A174" s="286"/>
      <c r="B174" s="286"/>
      <c r="C174" s="287"/>
      <c r="D174" s="286"/>
      <c r="E174" s="288"/>
      <c r="F174" s="286"/>
      <c r="G174" s="288"/>
      <c r="H174" s="286"/>
      <c r="I174" s="288"/>
      <c r="J174" s="286"/>
      <c r="K174" s="288"/>
      <c r="L174" s="286"/>
      <c r="M174" s="288"/>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row>
    <row r="175" spans="1:34" ht="15.75" customHeight="1" x14ac:dyDescent="0.25">
      <c r="A175" s="286"/>
      <c r="B175" s="286"/>
      <c r="C175" s="287"/>
      <c r="D175" s="286"/>
      <c r="E175" s="288"/>
      <c r="F175" s="286"/>
      <c r="G175" s="288"/>
      <c r="H175" s="286"/>
      <c r="I175" s="288"/>
      <c r="J175" s="286"/>
      <c r="K175" s="288"/>
      <c r="L175" s="286"/>
      <c r="M175" s="288"/>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row>
    <row r="176" spans="1:34" ht="15.75" customHeight="1" x14ac:dyDescent="0.25">
      <c r="A176" s="286"/>
      <c r="B176" s="286"/>
      <c r="C176" s="287"/>
      <c r="D176" s="286"/>
      <c r="E176" s="288"/>
      <c r="F176" s="286"/>
      <c r="G176" s="288"/>
      <c r="H176" s="286"/>
      <c r="I176" s="288"/>
      <c r="J176" s="286"/>
      <c r="K176" s="288"/>
      <c r="L176" s="286"/>
      <c r="M176" s="288"/>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row>
    <row r="177" spans="1:34" ht="15.75" customHeight="1" x14ac:dyDescent="0.25">
      <c r="A177" s="286"/>
      <c r="B177" s="286"/>
      <c r="C177" s="287"/>
      <c r="D177" s="286"/>
      <c r="E177" s="288"/>
      <c r="F177" s="286"/>
      <c r="G177" s="288"/>
      <c r="H177" s="286"/>
      <c r="I177" s="288"/>
      <c r="J177" s="286"/>
      <c r="K177" s="288"/>
      <c r="L177" s="286"/>
      <c r="M177" s="288"/>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row>
    <row r="178" spans="1:34" ht="15.75" customHeight="1" x14ac:dyDescent="0.25">
      <c r="A178" s="286"/>
      <c r="B178" s="286"/>
      <c r="C178" s="287"/>
      <c r="D178" s="286"/>
      <c r="E178" s="288"/>
      <c r="F178" s="286"/>
      <c r="G178" s="288"/>
      <c r="H178" s="286"/>
      <c r="I178" s="288"/>
      <c r="J178" s="286"/>
      <c r="K178" s="288"/>
      <c r="L178" s="286"/>
      <c r="M178" s="288"/>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row>
    <row r="179" spans="1:34" ht="15.75" customHeight="1" x14ac:dyDescent="0.25">
      <c r="A179" s="286"/>
      <c r="B179" s="286"/>
      <c r="C179" s="287"/>
      <c r="D179" s="286"/>
      <c r="E179" s="288"/>
      <c r="F179" s="286"/>
      <c r="G179" s="288"/>
      <c r="H179" s="286"/>
      <c r="I179" s="288"/>
      <c r="J179" s="286"/>
      <c r="K179" s="288"/>
      <c r="L179" s="286"/>
      <c r="M179" s="288"/>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row>
    <row r="180" spans="1:34" ht="15.75" customHeight="1" x14ac:dyDescent="0.25">
      <c r="A180" s="286"/>
      <c r="B180" s="286"/>
      <c r="C180" s="287"/>
      <c r="D180" s="286"/>
      <c r="E180" s="288"/>
      <c r="F180" s="286"/>
      <c r="G180" s="288"/>
      <c r="H180" s="286"/>
      <c r="I180" s="288"/>
      <c r="J180" s="286"/>
      <c r="K180" s="288"/>
      <c r="L180" s="286"/>
      <c r="M180" s="288"/>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row>
    <row r="181" spans="1:34" ht="15.75" customHeight="1" x14ac:dyDescent="0.25">
      <c r="A181" s="286"/>
      <c r="B181" s="286"/>
      <c r="C181" s="287"/>
      <c r="D181" s="286"/>
      <c r="E181" s="288"/>
      <c r="F181" s="286"/>
      <c r="G181" s="288"/>
      <c r="H181" s="286"/>
      <c r="I181" s="288"/>
      <c r="J181" s="286"/>
      <c r="K181" s="288"/>
      <c r="L181" s="286"/>
      <c r="M181" s="288"/>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row>
    <row r="182" spans="1:34" ht="15.75" customHeight="1" x14ac:dyDescent="0.25">
      <c r="A182" s="286"/>
      <c r="B182" s="286"/>
      <c r="C182" s="287"/>
      <c r="D182" s="286"/>
      <c r="E182" s="288"/>
      <c r="F182" s="286"/>
      <c r="G182" s="288"/>
      <c r="H182" s="286"/>
      <c r="I182" s="288"/>
      <c r="J182" s="286"/>
      <c r="K182" s="288"/>
      <c r="L182" s="286"/>
      <c r="M182" s="288"/>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row>
    <row r="183" spans="1:34" ht="15.75" customHeight="1" x14ac:dyDescent="0.25">
      <c r="A183" s="286"/>
      <c r="B183" s="286"/>
      <c r="C183" s="287"/>
      <c r="D183" s="286"/>
      <c r="E183" s="288"/>
      <c r="F183" s="286"/>
      <c r="G183" s="288"/>
      <c r="H183" s="286"/>
      <c r="I183" s="288"/>
      <c r="J183" s="286"/>
      <c r="K183" s="288"/>
      <c r="L183" s="286"/>
      <c r="M183" s="288"/>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row>
    <row r="184" spans="1:34" ht="15.75" customHeight="1" x14ac:dyDescent="0.25">
      <c r="A184" s="286"/>
      <c r="B184" s="286"/>
      <c r="C184" s="287"/>
      <c r="D184" s="286"/>
      <c r="E184" s="288"/>
      <c r="F184" s="286"/>
      <c r="G184" s="288"/>
      <c r="H184" s="286"/>
      <c r="I184" s="288"/>
      <c r="J184" s="286"/>
      <c r="K184" s="288"/>
      <c r="L184" s="286"/>
      <c r="M184" s="288"/>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row>
    <row r="185" spans="1:34" ht="15.75" customHeight="1" x14ac:dyDescent="0.25">
      <c r="A185" s="286"/>
      <c r="B185" s="286"/>
      <c r="C185" s="287"/>
      <c r="D185" s="286"/>
      <c r="E185" s="288"/>
      <c r="F185" s="286"/>
      <c r="G185" s="288"/>
      <c r="H185" s="286"/>
      <c r="I185" s="288"/>
      <c r="J185" s="286"/>
      <c r="K185" s="288"/>
      <c r="L185" s="286"/>
      <c r="M185" s="288"/>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row>
    <row r="186" spans="1:34" ht="15.75" customHeight="1" x14ac:dyDescent="0.25">
      <c r="A186" s="286"/>
      <c r="B186" s="286"/>
      <c r="C186" s="287"/>
      <c r="D186" s="286"/>
      <c r="E186" s="288"/>
      <c r="F186" s="286"/>
      <c r="G186" s="288"/>
      <c r="H186" s="286"/>
      <c r="I186" s="288"/>
      <c r="J186" s="286"/>
      <c r="K186" s="288"/>
      <c r="L186" s="286"/>
      <c r="M186" s="288"/>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row>
    <row r="187" spans="1:34" ht="15.75" customHeight="1" x14ac:dyDescent="0.25">
      <c r="A187" s="286"/>
      <c r="B187" s="286"/>
      <c r="C187" s="287"/>
      <c r="D187" s="286"/>
      <c r="E187" s="288"/>
      <c r="F187" s="286"/>
      <c r="G187" s="288"/>
      <c r="H187" s="286"/>
      <c r="I187" s="288"/>
      <c r="J187" s="286"/>
      <c r="K187" s="288"/>
      <c r="L187" s="286"/>
      <c r="M187" s="288"/>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row>
    <row r="188" spans="1:34" ht="15.75" customHeight="1" x14ac:dyDescent="0.25">
      <c r="A188" s="286"/>
      <c r="B188" s="286"/>
      <c r="C188" s="287"/>
      <c r="D188" s="286"/>
      <c r="E188" s="288"/>
      <c r="F188" s="286"/>
      <c r="G188" s="288"/>
      <c r="H188" s="286"/>
      <c r="I188" s="288"/>
      <c r="J188" s="286"/>
      <c r="K188" s="288"/>
      <c r="L188" s="286"/>
      <c r="M188" s="288"/>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row>
    <row r="189" spans="1:34" ht="15.75" customHeight="1" x14ac:dyDescent="0.25">
      <c r="A189" s="286"/>
      <c r="B189" s="286"/>
      <c r="C189" s="287"/>
      <c r="D189" s="286"/>
      <c r="E189" s="288"/>
      <c r="F189" s="286"/>
      <c r="G189" s="288"/>
      <c r="H189" s="286"/>
      <c r="I189" s="288"/>
      <c r="J189" s="286"/>
      <c r="K189" s="288"/>
      <c r="L189" s="286"/>
      <c r="M189" s="288"/>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row>
    <row r="190" spans="1:34" ht="15.75" customHeight="1" x14ac:dyDescent="0.25">
      <c r="A190" s="286"/>
      <c r="B190" s="286"/>
      <c r="C190" s="287"/>
      <c r="D190" s="286"/>
      <c r="E190" s="288"/>
      <c r="F190" s="286"/>
      <c r="G190" s="288"/>
      <c r="H190" s="286"/>
      <c r="I190" s="288"/>
      <c r="J190" s="286"/>
      <c r="K190" s="288"/>
      <c r="L190" s="286"/>
      <c r="M190" s="288"/>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row>
    <row r="191" spans="1:34" ht="15.75" customHeight="1" x14ac:dyDescent="0.25">
      <c r="A191" s="286"/>
      <c r="B191" s="286"/>
      <c r="C191" s="287"/>
      <c r="D191" s="286"/>
      <c r="E191" s="288"/>
      <c r="F191" s="286"/>
      <c r="G191" s="288"/>
      <c r="H191" s="286"/>
      <c r="I191" s="288"/>
      <c r="J191" s="286"/>
      <c r="K191" s="288"/>
      <c r="L191" s="286"/>
      <c r="M191" s="288"/>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row>
    <row r="192" spans="1:34" ht="15.75" customHeight="1" x14ac:dyDescent="0.25">
      <c r="A192" s="286"/>
      <c r="B192" s="286"/>
      <c r="C192" s="287"/>
      <c r="D192" s="286"/>
      <c r="E192" s="288"/>
      <c r="F192" s="286"/>
      <c r="G192" s="288"/>
      <c r="H192" s="286"/>
      <c r="I192" s="288"/>
      <c r="J192" s="286"/>
      <c r="K192" s="288"/>
      <c r="L192" s="286"/>
      <c r="M192" s="288"/>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row>
    <row r="193" spans="1:34" ht="15.75" customHeight="1" x14ac:dyDescent="0.25">
      <c r="A193" s="286"/>
      <c r="B193" s="286"/>
      <c r="C193" s="287"/>
      <c r="D193" s="286"/>
      <c r="E193" s="288"/>
      <c r="F193" s="286"/>
      <c r="G193" s="288"/>
      <c r="H193" s="286"/>
      <c r="I193" s="288"/>
      <c r="J193" s="286"/>
      <c r="K193" s="288"/>
      <c r="L193" s="286"/>
      <c r="M193" s="288"/>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row>
    <row r="194" spans="1:34" ht="15.75" customHeight="1" x14ac:dyDescent="0.25">
      <c r="A194" s="286"/>
      <c r="B194" s="286"/>
      <c r="C194" s="287"/>
      <c r="D194" s="286"/>
      <c r="E194" s="288"/>
      <c r="F194" s="286"/>
      <c r="G194" s="288"/>
      <c r="H194" s="286"/>
      <c r="I194" s="288"/>
      <c r="J194" s="286"/>
      <c r="K194" s="288"/>
      <c r="L194" s="286"/>
      <c r="M194" s="288"/>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row>
    <row r="195" spans="1:34" ht="15.75" customHeight="1" x14ac:dyDescent="0.25">
      <c r="A195" s="286"/>
      <c r="B195" s="286"/>
      <c r="C195" s="287"/>
      <c r="D195" s="286"/>
      <c r="E195" s="288"/>
      <c r="F195" s="286"/>
      <c r="G195" s="288"/>
      <c r="H195" s="286"/>
      <c r="I195" s="288"/>
      <c r="J195" s="286"/>
      <c r="K195" s="288"/>
      <c r="L195" s="286"/>
      <c r="M195" s="288"/>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row>
    <row r="196" spans="1:34" ht="15.75" customHeight="1" x14ac:dyDescent="0.25">
      <c r="A196" s="286"/>
      <c r="B196" s="286"/>
      <c r="C196" s="287"/>
      <c r="D196" s="286"/>
      <c r="E196" s="288"/>
      <c r="F196" s="286"/>
      <c r="G196" s="288"/>
      <c r="H196" s="286"/>
      <c r="I196" s="288"/>
      <c r="J196" s="286"/>
      <c r="K196" s="288"/>
      <c r="L196" s="286"/>
      <c r="M196" s="288"/>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row>
    <row r="197" spans="1:34" ht="15.75" customHeight="1" x14ac:dyDescent="0.25">
      <c r="A197" s="286"/>
      <c r="B197" s="286"/>
      <c r="C197" s="287"/>
      <c r="D197" s="286"/>
      <c r="E197" s="288"/>
      <c r="F197" s="286"/>
      <c r="G197" s="288"/>
      <c r="H197" s="286"/>
      <c r="I197" s="288"/>
      <c r="J197" s="286"/>
      <c r="K197" s="288"/>
      <c r="L197" s="286"/>
      <c r="M197" s="288"/>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row>
    <row r="198" spans="1:34" ht="15.75" customHeight="1" x14ac:dyDescent="0.25">
      <c r="A198" s="286"/>
      <c r="B198" s="286"/>
      <c r="C198" s="287"/>
      <c r="D198" s="286"/>
      <c r="E198" s="288"/>
      <c r="F198" s="286"/>
      <c r="G198" s="288"/>
      <c r="H198" s="286"/>
      <c r="I198" s="288"/>
      <c r="J198" s="286"/>
      <c r="K198" s="288"/>
      <c r="L198" s="286"/>
      <c r="M198" s="288"/>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row>
    <row r="199" spans="1:34" ht="15.75" customHeight="1" x14ac:dyDescent="0.25">
      <c r="A199" s="286"/>
      <c r="B199" s="286"/>
      <c r="C199" s="287"/>
      <c r="D199" s="286"/>
      <c r="E199" s="288"/>
      <c r="F199" s="286"/>
      <c r="G199" s="288"/>
      <c r="H199" s="286"/>
      <c r="I199" s="288"/>
      <c r="J199" s="286"/>
      <c r="K199" s="288"/>
      <c r="L199" s="286"/>
      <c r="M199" s="288"/>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row>
    <row r="200" spans="1:34" ht="15.75" customHeight="1" x14ac:dyDescent="0.25">
      <c r="A200" s="286"/>
      <c r="B200" s="286"/>
      <c r="C200" s="287"/>
      <c r="D200" s="286"/>
      <c r="E200" s="288"/>
      <c r="F200" s="286"/>
      <c r="G200" s="288"/>
      <c r="H200" s="286"/>
      <c r="I200" s="288"/>
      <c r="J200" s="286"/>
      <c r="K200" s="288"/>
      <c r="L200" s="286"/>
      <c r="M200" s="288"/>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row>
    <row r="201" spans="1:34" ht="15.75" customHeight="1" x14ac:dyDescent="0.25">
      <c r="A201" s="286"/>
      <c r="B201" s="286"/>
      <c r="C201" s="287"/>
      <c r="D201" s="286"/>
      <c r="E201" s="288"/>
      <c r="F201" s="286"/>
      <c r="G201" s="288"/>
      <c r="H201" s="286"/>
      <c r="I201" s="288"/>
      <c r="J201" s="286"/>
      <c r="K201" s="288"/>
      <c r="L201" s="286"/>
      <c r="M201" s="288"/>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row>
    <row r="202" spans="1:34" ht="15.75" customHeight="1" x14ac:dyDescent="0.25">
      <c r="A202" s="286"/>
      <c r="B202" s="286"/>
      <c r="C202" s="287"/>
      <c r="D202" s="286"/>
      <c r="E202" s="288"/>
      <c r="F202" s="286"/>
      <c r="G202" s="288"/>
      <c r="H202" s="286"/>
      <c r="I202" s="288"/>
      <c r="J202" s="286"/>
      <c r="K202" s="288"/>
      <c r="L202" s="286"/>
      <c r="M202" s="288"/>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row>
    <row r="203" spans="1:34" ht="15.75" customHeight="1" x14ac:dyDescent="0.25">
      <c r="A203" s="286"/>
      <c r="B203" s="286"/>
      <c r="C203" s="287"/>
      <c r="D203" s="286"/>
      <c r="E203" s="288"/>
      <c r="F203" s="286"/>
      <c r="G203" s="288"/>
      <c r="H203" s="286"/>
      <c r="I203" s="288"/>
      <c r="J203" s="286"/>
      <c r="K203" s="288"/>
      <c r="L203" s="286"/>
      <c r="M203" s="288"/>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row>
    <row r="204" spans="1:34" ht="15.75" customHeight="1" x14ac:dyDescent="0.25">
      <c r="A204" s="286"/>
      <c r="B204" s="286"/>
      <c r="C204" s="287"/>
      <c r="D204" s="286"/>
      <c r="E204" s="288"/>
      <c r="F204" s="286"/>
      <c r="G204" s="288"/>
      <c r="H204" s="286"/>
      <c r="I204" s="288"/>
      <c r="J204" s="286"/>
      <c r="K204" s="288"/>
      <c r="L204" s="286"/>
      <c r="M204" s="288"/>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row>
    <row r="205" spans="1:34" ht="15.75" customHeight="1" x14ac:dyDescent="0.25">
      <c r="A205" s="286"/>
      <c r="B205" s="286"/>
      <c r="C205" s="287"/>
      <c r="D205" s="286"/>
      <c r="E205" s="288"/>
      <c r="F205" s="286"/>
      <c r="G205" s="288"/>
      <c r="H205" s="286"/>
      <c r="I205" s="288"/>
      <c r="J205" s="286"/>
      <c r="K205" s="288"/>
      <c r="L205" s="286"/>
      <c r="M205" s="288"/>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row>
    <row r="206" spans="1:34" ht="15.75" customHeight="1" x14ac:dyDescent="0.25">
      <c r="A206" s="286"/>
      <c r="B206" s="286"/>
      <c r="C206" s="287"/>
      <c r="D206" s="286"/>
      <c r="E206" s="288"/>
      <c r="F206" s="286"/>
      <c r="G206" s="288"/>
      <c r="H206" s="286"/>
      <c r="I206" s="288"/>
      <c r="J206" s="286"/>
      <c r="K206" s="288"/>
      <c r="L206" s="286"/>
      <c r="M206" s="288"/>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row>
    <row r="207" spans="1:34" ht="15.75" customHeight="1" x14ac:dyDescent="0.25">
      <c r="A207" s="286"/>
      <c r="B207" s="286"/>
      <c r="C207" s="287"/>
      <c r="D207" s="286"/>
      <c r="E207" s="288"/>
      <c r="F207" s="286"/>
      <c r="G207" s="288"/>
      <c r="H207" s="286"/>
      <c r="I207" s="288"/>
      <c r="J207" s="286"/>
      <c r="K207" s="288"/>
      <c r="L207" s="286"/>
      <c r="M207" s="288"/>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row>
    <row r="208" spans="1:34" ht="15.75" customHeight="1" x14ac:dyDescent="0.25">
      <c r="A208" s="286"/>
      <c r="B208" s="286"/>
      <c r="C208" s="287"/>
      <c r="D208" s="286"/>
      <c r="E208" s="288"/>
      <c r="F208" s="286"/>
      <c r="G208" s="288"/>
      <c r="H208" s="286"/>
      <c r="I208" s="288"/>
      <c r="J208" s="286"/>
      <c r="K208" s="288"/>
      <c r="L208" s="286"/>
      <c r="M208" s="288"/>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row>
    <row r="209" spans="1:34" ht="15.75" customHeight="1" x14ac:dyDescent="0.25">
      <c r="A209" s="286"/>
      <c r="B209" s="286"/>
      <c r="C209" s="287"/>
      <c r="D209" s="286"/>
      <c r="E209" s="288"/>
      <c r="F209" s="286"/>
      <c r="G209" s="288"/>
      <c r="H209" s="286"/>
      <c r="I209" s="288"/>
      <c r="J209" s="286"/>
      <c r="K209" s="288"/>
      <c r="L209" s="286"/>
      <c r="M209" s="288"/>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row>
    <row r="210" spans="1:34" ht="15.75" customHeight="1" x14ac:dyDescent="0.25">
      <c r="A210" s="286"/>
      <c r="B210" s="286"/>
      <c r="C210" s="287"/>
      <c r="D210" s="286"/>
      <c r="E210" s="288"/>
      <c r="F210" s="286"/>
      <c r="G210" s="288"/>
      <c r="H210" s="286"/>
      <c r="I210" s="288"/>
      <c r="J210" s="286"/>
      <c r="K210" s="288"/>
      <c r="L210" s="286"/>
      <c r="M210" s="288"/>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row>
    <row r="211" spans="1:34" ht="15.75" customHeight="1" x14ac:dyDescent="0.25">
      <c r="A211" s="286"/>
      <c r="B211" s="286"/>
      <c r="C211" s="287"/>
      <c r="D211" s="286"/>
      <c r="E211" s="288"/>
      <c r="F211" s="286"/>
      <c r="G211" s="288"/>
      <c r="H211" s="286"/>
      <c r="I211" s="288"/>
      <c r="J211" s="286"/>
      <c r="K211" s="288"/>
      <c r="L211" s="286"/>
      <c r="M211" s="288"/>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row>
    <row r="212" spans="1:34" ht="15.75" customHeight="1" x14ac:dyDescent="0.25">
      <c r="A212" s="286"/>
      <c r="B212" s="286"/>
      <c r="C212" s="287"/>
      <c r="D212" s="286"/>
      <c r="E212" s="288"/>
      <c r="F212" s="286"/>
      <c r="G212" s="288"/>
      <c r="H212" s="286"/>
      <c r="I212" s="288"/>
      <c r="J212" s="286"/>
      <c r="K212" s="288"/>
      <c r="L212" s="286"/>
      <c r="M212" s="288"/>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row>
    <row r="213" spans="1:34" ht="15.75" customHeight="1" x14ac:dyDescent="0.25">
      <c r="A213" s="286"/>
      <c r="B213" s="286"/>
      <c r="C213" s="287"/>
      <c r="D213" s="286"/>
      <c r="E213" s="288"/>
      <c r="F213" s="286"/>
      <c r="G213" s="288"/>
      <c r="H213" s="286"/>
      <c r="I213" s="288"/>
      <c r="J213" s="286"/>
      <c r="K213" s="288"/>
      <c r="L213" s="286"/>
      <c r="M213" s="288"/>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row>
    <row r="214" spans="1:34" ht="15.75" customHeight="1" x14ac:dyDescent="0.25">
      <c r="A214" s="286"/>
      <c r="B214" s="286"/>
      <c r="C214" s="287"/>
      <c r="D214" s="286"/>
      <c r="E214" s="288"/>
      <c r="F214" s="286"/>
      <c r="G214" s="288"/>
      <c r="H214" s="286"/>
      <c r="I214" s="288"/>
      <c r="J214" s="286"/>
      <c r="K214" s="288"/>
      <c r="L214" s="286"/>
      <c r="M214" s="288"/>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row>
    <row r="215" spans="1:34" ht="15.75" customHeight="1" x14ac:dyDescent="0.25">
      <c r="A215" s="286"/>
      <c r="B215" s="286"/>
      <c r="C215" s="287"/>
      <c r="D215" s="286"/>
      <c r="E215" s="288"/>
      <c r="F215" s="286"/>
      <c r="G215" s="288"/>
      <c r="H215" s="286"/>
      <c r="I215" s="288"/>
      <c r="J215" s="286"/>
      <c r="K215" s="288"/>
      <c r="L215" s="286"/>
      <c r="M215" s="288"/>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row>
    <row r="216" spans="1:34" ht="15.75" customHeight="1" x14ac:dyDescent="0.25">
      <c r="A216" s="286"/>
      <c r="B216" s="286"/>
      <c r="C216" s="287"/>
      <c r="D216" s="286"/>
      <c r="E216" s="288"/>
      <c r="F216" s="286"/>
      <c r="G216" s="288"/>
      <c r="H216" s="286"/>
      <c r="I216" s="288"/>
      <c r="J216" s="286"/>
      <c r="K216" s="288"/>
      <c r="L216" s="286"/>
      <c r="M216" s="288"/>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row>
    <row r="217" spans="1:34" ht="15.75" customHeight="1" x14ac:dyDescent="0.25">
      <c r="A217" s="286"/>
      <c r="B217" s="286"/>
      <c r="C217" s="287"/>
      <c r="D217" s="286"/>
      <c r="E217" s="288"/>
      <c r="F217" s="286"/>
      <c r="G217" s="288"/>
      <c r="H217" s="286"/>
      <c r="I217" s="288"/>
      <c r="J217" s="286"/>
      <c r="K217" s="288"/>
      <c r="L217" s="286"/>
      <c r="M217" s="288"/>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row>
    <row r="218" spans="1:34" ht="15.75" customHeight="1" x14ac:dyDescent="0.25">
      <c r="A218" s="286"/>
      <c r="B218" s="286"/>
      <c r="C218" s="287"/>
      <c r="D218" s="286"/>
      <c r="E218" s="288"/>
      <c r="F218" s="286"/>
      <c r="G218" s="288"/>
      <c r="H218" s="286"/>
      <c r="I218" s="288"/>
      <c r="J218" s="286"/>
      <c r="K218" s="288"/>
      <c r="L218" s="286"/>
      <c r="M218" s="288"/>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row>
    <row r="219" spans="1:34" ht="15.75" customHeight="1" x14ac:dyDescent="0.25">
      <c r="A219" s="286"/>
      <c r="B219" s="286"/>
      <c r="C219" s="287"/>
      <c r="D219" s="286"/>
      <c r="E219" s="288"/>
      <c r="F219" s="286"/>
      <c r="G219" s="288"/>
      <c r="H219" s="286"/>
      <c r="I219" s="288"/>
      <c r="J219" s="286"/>
      <c r="K219" s="288"/>
      <c r="L219" s="286"/>
      <c r="M219" s="288"/>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row>
    <row r="220" spans="1:34" ht="15.75" customHeight="1" x14ac:dyDescent="0.25">
      <c r="A220" s="286"/>
      <c r="B220" s="286"/>
      <c r="C220" s="287"/>
      <c r="D220" s="286"/>
      <c r="E220" s="288"/>
      <c r="F220" s="286"/>
      <c r="G220" s="288"/>
      <c r="H220" s="286"/>
      <c r="I220" s="288"/>
      <c r="J220" s="286"/>
      <c r="K220" s="288"/>
      <c r="L220" s="286"/>
      <c r="M220" s="288"/>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row>
    <row r="221" spans="1:34" ht="15.75" customHeight="1" x14ac:dyDescent="0.25">
      <c r="A221" s="286"/>
      <c r="B221" s="286"/>
      <c r="C221" s="287"/>
      <c r="D221" s="286"/>
      <c r="E221" s="288"/>
      <c r="F221" s="286"/>
      <c r="G221" s="288"/>
      <c r="H221" s="286"/>
      <c r="I221" s="288"/>
      <c r="J221" s="286"/>
      <c r="K221" s="288"/>
      <c r="L221" s="286"/>
      <c r="M221" s="288"/>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row>
    <row r="222" spans="1:34" ht="15.75" customHeight="1" x14ac:dyDescent="0.25">
      <c r="A222" s="286"/>
      <c r="B222" s="286"/>
      <c r="C222" s="287"/>
      <c r="D222" s="286"/>
      <c r="E222" s="288"/>
      <c r="F222" s="286"/>
      <c r="G222" s="288"/>
      <c r="H222" s="286"/>
      <c r="I222" s="288"/>
      <c r="J222" s="286"/>
      <c r="K222" s="288"/>
      <c r="L222" s="286"/>
      <c r="M222" s="288"/>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row>
    <row r="223" spans="1:34" ht="15.75" customHeight="1" x14ac:dyDescent="0.25">
      <c r="A223" s="286"/>
      <c r="B223" s="286"/>
      <c r="C223" s="287"/>
      <c r="D223" s="286"/>
      <c r="E223" s="288"/>
      <c r="F223" s="286"/>
      <c r="G223" s="288"/>
      <c r="H223" s="286"/>
      <c r="I223" s="288"/>
      <c r="J223" s="286"/>
      <c r="K223" s="288"/>
      <c r="L223" s="286"/>
      <c r="M223" s="288"/>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row>
    <row r="224" spans="1:34" ht="15.75" customHeight="1" x14ac:dyDescent="0.25">
      <c r="A224" s="286"/>
      <c r="B224" s="286"/>
      <c r="C224" s="287"/>
      <c r="D224" s="286"/>
      <c r="E224" s="288"/>
      <c r="F224" s="286"/>
      <c r="G224" s="288"/>
      <c r="H224" s="286"/>
      <c r="I224" s="288"/>
      <c r="J224" s="286"/>
      <c r="K224" s="288"/>
      <c r="L224" s="286"/>
      <c r="M224" s="288"/>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row>
    <row r="225" spans="1:34" ht="15.75" customHeight="1" x14ac:dyDescent="0.25">
      <c r="A225" s="286"/>
      <c r="B225" s="286"/>
      <c r="C225" s="287"/>
      <c r="D225" s="286"/>
      <c r="E225" s="288"/>
      <c r="F225" s="286"/>
      <c r="G225" s="288"/>
      <c r="H225" s="286"/>
      <c r="I225" s="288"/>
      <c r="J225" s="286"/>
      <c r="K225" s="288"/>
      <c r="L225" s="286"/>
      <c r="M225" s="288"/>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row>
    <row r="226" spans="1:34" ht="15.75" customHeight="1" x14ac:dyDescent="0.25">
      <c r="A226" s="286"/>
      <c r="B226" s="286"/>
      <c r="C226" s="287"/>
      <c r="D226" s="286"/>
      <c r="E226" s="288"/>
      <c r="F226" s="286"/>
      <c r="G226" s="288"/>
      <c r="H226" s="286"/>
      <c r="I226" s="288"/>
      <c r="J226" s="286"/>
      <c r="K226" s="288"/>
      <c r="L226" s="286"/>
      <c r="M226" s="288"/>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row>
    <row r="227" spans="1:34" ht="15.75" customHeight="1" x14ac:dyDescent="0.25">
      <c r="A227" s="286"/>
      <c r="B227" s="286"/>
      <c r="C227" s="287"/>
      <c r="D227" s="286"/>
      <c r="E227" s="288"/>
      <c r="F227" s="286"/>
      <c r="G227" s="288"/>
      <c r="H227" s="286"/>
      <c r="I227" s="288"/>
      <c r="J227" s="286"/>
      <c r="K227" s="288"/>
      <c r="L227" s="286"/>
      <c r="M227" s="288"/>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row>
    <row r="228" spans="1:34" ht="15.75" customHeight="1" x14ac:dyDescent="0.25">
      <c r="A228" s="286"/>
      <c r="B228" s="286"/>
      <c r="C228" s="287"/>
      <c r="D228" s="286"/>
      <c r="E228" s="288"/>
      <c r="F228" s="286"/>
      <c r="G228" s="288"/>
      <c r="H228" s="286"/>
      <c r="I228" s="288"/>
      <c r="J228" s="286"/>
      <c r="K228" s="288"/>
      <c r="L228" s="286"/>
      <c r="M228" s="288"/>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row>
    <row r="229" spans="1:34" ht="15.75" customHeight="1" x14ac:dyDescent="0.25">
      <c r="A229" s="286"/>
      <c r="B229" s="286"/>
      <c r="C229" s="287"/>
      <c r="D229" s="286"/>
      <c r="E229" s="288"/>
      <c r="F229" s="286"/>
      <c r="G229" s="288"/>
      <c r="H229" s="286"/>
      <c r="I229" s="288"/>
      <c r="J229" s="286"/>
      <c r="K229" s="288"/>
      <c r="L229" s="286"/>
      <c r="M229" s="288"/>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row>
    <row r="230" spans="1:34" ht="15.75" customHeight="1" x14ac:dyDescent="0.25">
      <c r="A230" s="286"/>
      <c r="B230" s="286"/>
      <c r="C230" s="287"/>
      <c r="D230" s="286"/>
      <c r="E230" s="288"/>
      <c r="F230" s="286"/>
      <c r="G230" s="288"/>
      <c r="H230" s="286"/>
      <c r="I230" s="288"/>
      <c r="J230" s="286"/>
      <c r="K230" s="288"/>
      <c r="L230" s="286"/>
      <c r="M230" s="288"/>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row>
    <row r="231" spans="1:34" ht="15.75" customHeight="1" x14ac:dyDescent="0.25">
      <c r="A231" s="286"/>
      <c r="B231" s="286"/>
      <c r="C231" s="287"/>
      <c r="D231" s="286"/>
      <c r="E231" s="288"/>
      <c r="F231" s="286"/>
      <c r="G231" s="288"/>
      <c r="H231" s="286"/>
      <c r="I231" s="288"/>
      <c r="J231" s="286"/>
      <c r="K231" s="288"/>
      <c r="L231" s="286"/>
      <c r="M231" s="288"/>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row>
    <row r="232" spans="1:34" ht="15.75" customHeight="1" x14ac:dyDescent="0.25">
      <c r="A232" s="286"/>
      <c r="B232" s="286"/>
      <c r="C232" s="287"/>
      <c r="D232" s="286"/>
      <c r="E232" s="288"/>
      <c r="F232" s="286"/>
      <c r="G232" s="288"/>
      <c r="H232" s="286"/>
      <c r="I232" s="288"/>
      <c r="J232" s="286"/>
      <c r="K232" s="288"/>
      <c r="L232" s="286"/>
      <c r="M232" s="288"/>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row>
    <row r="233" spans="1:34" ht="15.75" customHeight="1" x14ac:dyDescent="0.25">
      <c r="A233" s="286"/>
      <c r="B233" s="286"/>
      <c r="C233" s="287"/>
      <c r="D233" s="286"/>
      <c r="E233" s="288"/>
      <c r="F233" s="286"/>
      <c r="G233" s="288"/>
      <c r="H233" s="286"/>
      <c r="I233" s="288"/>
      <c r="J233" s="286"/>
      <c r="K233" s="288"/>
      <c r="L233" s="286"/>
      <c r="M233" s="288"/>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row>
    <row r="234" spans="1:34" ht="15.75" customHeight="1" x14ac:dyDescent="0.25">
      <c r="A234" s="286"/>
      <c r="B234" s="286"/>
      <c r="C234" s="287"/>
      <c r="D234" s="286"/>
      <c r="E234" s="288"/>
      <c r="F234" s="286"/>
      <c r="G234" s="288"/>
      <c r="H234" s="286"/>
      <c r="I234" s="288"/>
      <c r="J234" s="286"/>
      <c r="K234" s="288"/>
      <c r="L234" s="286"/>
      <c r="M234" s="288"/>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row>
    <row r="235" spans="1:34" ht="15.75" customHeight="1" x14ac:dyDescent="0.25">
      <c r="A235" s="286"/>
      <c r="B235" s="286"/>
      <c r="C235" s="287"/>
      <c r="D235" s="286"/>
      <c r="E235" s="288"/>
      <c r="F235" s="286"/>
      <c r="G235" s="288"/>
      <c r="H235" s="286"/>
      <c r="I235" s="288"/>
      <c r="J235" s="286"/>
      <c r="K235" s="288"/>
      <c r="L235" s="286"/>
      <c r="M235" s="288"/>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row>
    <row r="236" spans="1:34" ht="15.75" customHeight="1" x14ac:dyDescent="0.25">
      <c r="A236" s="286"/>
      <c r="B236" s="286"/>
      <c r="C236" s="287"/>
      <c r="D236" s="286"/>
      <c r="E236" s="288"/>
      <c r="F236" s="286"/>
      <c r="G236" s="288"/>
      <c r="H236" s="286"/>
      <c r="I236" s="288"/>
      <c r="J236" s="286"/>
      <c r="K236" s="288"/>
      <c r="L236" s="286"/>
      <c r="M236" s="288"/>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row>
    <row r="237" spans="1:34" ht="15.75" customHeight="1" x14ac:dyDescent="0.25">
      <c r="A237" s="286"/>
      <c r="B237" s="286"/>
      <c r="C237" s="287"/>
      <c r="D237" s="286"/>
      <c r="E237" s="288"/>
      <c r="F237" s="286"/>
      <c r="G237" s="288"/>
      <c r="H237" s="286"/>
      <c r="I237" s="288"/>
      <c r="J237" s="286"/>
      <c r="K237" s="288"/>
      <c r="L237" s="286"/>
      <c r="M237" s="288"/>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row>
    <row r="238" spans="1:34" ht="15.75" customHeight="1" x14ac:dyDescent="0.25">
      <c r="A238" s="286"/>
      <c r="B238" s="286"/>
      <c r="C238" s="287"/>
      <c r="D238" s="286"/>
      <c r="E238" s="288"/>
      <c r="F238" s="286"/>
      <c r="G238" s="288"/>
      <c r="H238" s="286"/>
      <c r="I238" s="288"/>
      <c r="J238" s="286"/>
      <c r="K238" s="288"/>
      <c r="L238" s="286"/>
      <c r="M238" s="288"/>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row>
    <row r="239" spans="1:34" ht="15.75" customHeight="1" x14ac:dyDescent="0.25">
      <c r="A239" s="286"/>
      <c r="B239" s="286"/>
      <c r="C239" s="287"/>
      <c r="D239" s="286"/>
      <c r="E239" s="288"/>
      <c r="F239" s="286"/>
      <c r="G239" s="288"/>
      <c r="H239" s="286"/>
      <c r="I239" s="288"/>
      <c r="J239" s="286"/>
      <c r="K239" s="288"/>
      <c r="L239" s="286"/>
      <c r="M239" s="288"/>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row>
    <row r="240" spans="1:34" ht="15.75" customHeight="1" x14ac:dyDescent="0.25">
      <c r="A240" s="286"/>
      <c r="B240" s="286"/>
      <c r="C240" s="287"/>
      <c r="D240" s="286"/>
      <c r="E240" s="288"/>
      <c r="F240" s="286"/>
      <c r="G240" s="288"/>
      <c r="H240" s="286"/>
      <c r="I240" s="288"/>
      <c r="J240" s="286"/>
      <c r="K240" s="288"/>
      <c r="L240" s="286"/>
      <c r="M240" s="288"/>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row>
    <row r="241" spans="1:34" ht="15.75" customHeight="1" x14ac:dyDescent="0.25">
      <c r="A241" s="286"/>
      <c r="B241" s="286"/>
      <c r="C241" s="287"/>
      <c r="D241" s="286"/>
      <c r="E241" s="288"/>
      <c r="F241" s="286"/>
      <c r="G241" s="288"/>
      <c r="H241" s="286"/>
      <c r="I241" s="288"/>
      <c r="J241" s="286"/>
      <c r="K241" s="288"/>
      <c r="L241" s="286"/>
      <c r="M241" s="288"/>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row>
    <row r="242" spans="1:34" ht="15.75" customHeight="1" x14ac:dyDescent="0.25">
      <c r="A242" s="286"/>
      <c r="B242" s="286"/>
      <c r="C242" s="287"/>
      <c r="D242" s="286"/>
      <c r="E242" s="288"/>
      <c r="F242" s="286"/>
      <c r="G242" s="288"/>
      <c r="H242" s="286"/>
      <c r="I242" s="288"/>
      <c r="J242" s="286"/>
      <c r="K242" s="288"/>
      <c r="L242" s="286"/>
      <c r="M242" s="288"/>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row>
    <row r="243" spans="1:34" ht="15.75" customHeight="1" x14ac:dyDescent="0.25">
      <c r="A243" s="286"/>
      <c r="B243" s="286"/>
      <c r="C243" s="287"/>
      <c r="D243" s="286"/>
      <c r="E243" s="288"/>
      <c r="F243" s="286"/>
      <c r="G243" s="288"/>
      <c r="H243" s="286"/>
      <c r="I243" s="288"/>
      <c r="J243" s="286"/>
      <c r="K243" s="288"/>
      <c r="L243" s="286"/>
      <c r="M243" s="288"/>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row>
    <row r="244" spans="1:34" ht="15.75" customHeight="1" x14ac:dyDescent="0.25">
      <c r="A244" s="286"/>
      <c r="B244" s="286"/>
      <c r="C244" s="287"/>
      <c r="D244" s="286"/>
      <c r="E244" s="288"/>
      <c r="F244" s="286"/>
      <c r="G244" s="288"/>
      <c r="H244" s="286"/>
      <c r="I244" s="288"/>
      <c r="J244" s="286"/>
      <c r="K244" s="288"/>
      <c r="L244" s="286"/>
      <c r="M244" s="288"/>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row>
    <row r="245" spans="1:34" ht="15.75" customHeight="1" x14ac:dyDescent="0.25">
      <c r="A245" s="286"/>
      <c r="B245" s="286"/>
      <c r="C245" s="287"/>
      <c r="D245" s="286"/>
      <c r="E245" s="288"/>
      <c r="F245" s="286"/>
      <c r="G245" s="288"/>
      <c r="H245" s="286"/>
      <c r="I245" s="288"/>
      <c r="J245" s="286"/>
      <c r="K245" s="288"/>
      <c r="L245" s="286"/>
      <c r="M245" s="288"/>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row>
    <row r="246" spans="1:34" ht="15.75" customHeight="1" x14ac:dyDescent="0.25">
      <c r="A246" s="286"/>
      <c r="B246" s="286"/>
      <c r="C246" s="287"/>
      <c r="D246" s="286"/>
      <c r="E246" s="288"/>
      <c r="F246" s="286"/>
      <c r="G246" s="288"/>
      <c r="H246" s="286"/>
      <c r="I246" s="288"/>
      <c r="J246" s="286"/>
      <c r="K246" s="288"/>
      <c r="L246" s="286"/>
      <c r="M246" s="288"/>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row>
    <row r="247" spans="1:34" ht="15.75" customHeight="1" x14ac:dyDescent="0.25">
      <c r="A247" s="286"/>
      <c r="B247" s="286"/>
      <c r="C247" s="287"/>
      <c r="D247" s="286"/>
      <c r="E247" s="288"/>
      <c r="F247" s="286"/>
      <c r="G247" s="288"/>
      <c r="H247" s="286"/>
      <c r="I247" s="288"/>
      <c r="J247" s="286"/>
      <c r="K247" s="288"/>
      <c r="L247" s="286"/>
      <c r="M247" s="288"/>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row>
    <row r="248" spans="1:34" ht="15.75" customHeight="1" x14ac:dyDescent="0.25">
      <c r="A248" s="286"/>
      <c r="B248" s="286"/>
      <c r="C248" s="287"/>
      <c r="D248" s="286"/>
      <c r="E248" s="288"/>
      <c r="F248" s="286"/>
      <c r="G248" s="288"/>
      <c r="H248" s="286"/>
      <c r="I248" s="288"/>
      <c r="J248" s="286"/>
      <c r="K248" s="288"/>
      <c r="L248" s="286"/>
      <c r="M248" s="288"/>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row>
    <row r="249" spans="1:34" ht="15.75" customHeight="1" x14ac:dyDescent="0.25">
      <c r="A249" s="286"/>
      <c r="B249" s="286"/>
      <c r="C249" s="287"/>
      <c r="D249" s="286"/>
      <c r="E249" s="288"/>
      <c r="F249" s="286"/>
      <c r="G249" s="288"/>
      <c r="H249" s="286"/>
      <c r="I249" s="288"/>
      <c r="J249" s="286"/>
      <c r="K249" s="288"/>
      <c r="L249" s="286"/>
      <c r="M249" s="288"/>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row>
    <row r="250" spans="1:34" ht="15.75" customHeight="1" x14ac:dyDescent="0.25">
      <c r="A250" s="286"/>
      <c r="B250" s="286"/>
      <c r="C250" s="287"/>
      <c r="D250" s="286"/>
      <c r="E250" s="288"/>
      <c r="F250" s="286"/>
      <c r="G250" s="288"/>
      <c r="H250" s="286"/>
      <c r="I250" s="288"/>
      <c r="J250" s="286"/>
      <c r="K250" s="288"/>
      <c r="L250" s="286"/>
      <c r="M250" s="288"/>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row>
    <row r="251" spans="1:34" ht="15.75" customHeight="1" x14ac:dyDescent="0.25">
      <c r="A251" s="286"/>
      <c r="B251" s="286"/>
      <c r="C251" s="287"/>
      <c r="D251" s="286"/>
      <c r="E251" s="288"/>
      <c r="F251" s="286"/>
      <c r="G251" s="288"/>
      <c r="H251" s="286"/>
      <c r="I251" s="288"/>
      <c r="J251" s="286"/>
      <c r="K251" s="288"/>
      <c r="L251" s="286"/>
      <c r="M251" s="288"/>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row>
    <row r="252" spans="1:34" ht="15.75" customHeight="1" x14ac:dyDescent="0.25">
      <c r="A252" s="286"/>
      <c r="B252" s="286"/>
      <c r="C252" s="287"/>
      <c r="D252" s="286"/>
      <c r="E252" s="288"/>
      <c r="F252" s="286"/>
      <c r="G252" s="288"/>
      <c r="H252" s="286"/>
      <c r="I252" s="288"/>
      <c r="J252" s="286"/>
      <c r="K252" s="288"/>
      <c r="L252" s="286"/>
      <c r="M252" s="288"/>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row>
    <row r="253" spans="1:34" ht="15.75" customHeight="1" x14ac:dyDescent="0.25">
      <c r="A253" s="286"/>
      <c r="B253" s="286"/>
      <c r="C253" s="287"/>
      <c r="D253" s="286"/>
      <c r="E253" s="288"/>
      <c r="F253" s="286"/>
      <c r="G253" s="288"/>
      <c r="H253" s="286"/>
      <c r="I253" s="288"/>
      <c r="J253" s="286"/>
      <c r="K253" s="288"/>
      <c r="L253" s="286"/>
      <c r="M253" s="288"/>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row>
    <row r="254" spans="1:34" ht="15.75" customHeight="1" x14ac:dyDescent="0.25">
      <c r="A254" s="286"/>
      <c r="B254" s="286"/>
      <c r="C254" s="287"/>
      <c r="D254" s="286"/>
      <c r="E254" s="288"/>
      <c r="F254" s="286"/>
      <c r="G254" s="288"/>
      <c r="H254" s="286"/>
      <c r="I254" s="288"/>
      <c r="J254" s="286"/>
      <c r="K254" s="288"/>
      <c r="L254" s="286"/>
      <c r="M254" s="288"/>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row>
    <row r="255" spans="1:34" ht="15.75" customHeight="1" x14ac:dyDescent="0.25">
      <c r="A255" s="286"/>
      <c r="B255" s="286"/>
      <c r="C255" s="287"/>
      <c r="D255" s="286"/>
      <c r="E255" s="288"/>
      <c r="F255" s="286"/>
      <c r="G255" s="288"/>
      <c r="H255" s="286"/>
      <c r="I255" s="288"/>
      <c r="J255" s="286"/>
      <c r="K255" s="288"/>
      <c r="L255" s="286"/>
      <c r="M255" s="288"/>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row>
    <row r="256" spans="1:34" ht="15.75" customHeight="1" x14ac:dyDescent="0.25">
      <c r="A256" s="286"/>
      <c r="B256" s="286"/>
      <c r="C256" s="287"/>
      <c r="D256" s="286"/>
      <c r="E256" s="288"/>
      <c r="F256" s="286"/>
      <c r="G256" s="288"/>
      <c r="H256" s="286"/>
      <c r="I256" s="288"/>
      <c r="J256" s="286"/>
      <c r="K256" s="288"/>
      <c r="L256" s="286"/>
      <c r="M256" s="288"/>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row>
    <row r="257" spans="1:34" ht="15.75" customHeight="1" x14ac:dyDescent="0.25">
      <c r="A257" s="286"/>
      <c r="B257" s="286"/>
      <c r="C257" s="287"/>
      <c r="D257" s="286"/>
      <c r="E257" s="288"/>
      <c r="F257" s="286"/>
      <c r="G257" s="288"/>
      <c r="H257" s="286"/>
      <c r="I257" s="288"/>
      <c r="J257" s="286"/>
      <c r="K257" s="288"/>
      <c r="L257" s="286"/>
      <c r="M257" s="288"/>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row>
    <row r="258" spans="1:34" ht="15.75" customHeight="1" x14ac:dyDescent="0.25">
      <c r="A258" s="286"/>
      <c r="B258" s="286"/>
      <c r="C258" s="287"/>
      <c r="D258" s="286"/>
      <c r="E258" s="288"/>
      <c r="F258" s="286"/>
      <c r="G258" s="288"/>
      <c r="H258" s="286"/>
      <c r="I258" s="288"/>
      <c r="J258" s="286"/>
      <c r="K258" s="288"/>
      <c r="L258" s="286"/>
      <c r="M258" s="288"/>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row>
    <row r="259" spans="1:34" ht="15.75" customHeight="1" x14ac:dyDescent="0.25">
      <c r="A259" s="286"/>
      <c r="B259" s="286"/>
      <c r="C259" s="287"/>
      <c r="D259" s="286"/>
      <c r="E259" s="288"/>
      <c r="F259" s="286"/>
      <c r="G259" s="288"/>
      <c r="H259" s="286"/>
      <c r="I259" s="288"/>
      <c r="J259" s="286"/>
      <c r="K259" s="288"/>
      <c r="L259" s="286"/>
      <c r="M259" s="288"/>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row>
    <row r="260" spans="1:34" ht="15.75" customHeight="1" x14ac:dyDescent="0.25">
      <c r="A260" s="286"/>
      <c r="B260" s="286"/>
      <c r="C260" s="287"/>
      <c r="D260" s="286"/>
      <c r="E260" s="288"/>
      <c r="F260" s="286"/>
      <c r="G260" s="288"/>
      <c r="H260" s="286"/>
      <c r="I260" s="288"/>
      <c r="J260" s="286"/>
      <c r="K260" s="288"/>
      <c r="L260" s="286"/>
      <c r="M260" s="288"/>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row>
    <row r="261" spans="1:34" ht="15.75" customHeight="1" x14ac:dyDescent="0.25">
      <c r="A261" s="286"/>
      <c r="B261" s="286"/>
      <c r="C261" s="287"/>
      <c r="D261" s="286"/>
      <c r="E261" s="288"/>
      <c r="F261" s="286"/>
      <c r="G261" s="288"/>
      <c r="H261" s="286"/>
      <c r="I261" s="288"/>
      <c r="J261" s="286"/>
      <c r="K261" s="288"/>
      <c r="L261" s="286"/>
      <c r="M261" s="288"/>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row>
    <row r="262" spans="1:34" ht="15.75" customHeight="1" x14ac:dyDescent="0.25">
      <c r="A262" s="286"/>
      <c r="B262" s="286"/>
      <c r="C262" s="287"/>
      <c r="D262" s="286"/>
      <c r="E262" s="288"/>
      <c r="F262" s="286"/>
      <c r="G262" s="288"/>
      <c r="H262" s="286"/>
      <c r="I262" s="288"/>
      <c r="J262" s="286"/>
      <c r="K262" s="288"/>
      <c r="L262" s="286"/>
      <c r="M262" s="288"/>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row>
    <row r="263" spans="1:34" ht="15.75" customHeight="1" x14ac:dyDescent="0.25">
      <c r="A263" s="286"/>
      <c r="B263" s="286"/>
      <c r="C263" s="287"/>
      <c r="D263" s="286"/>
      <c r="E263" s="288"/>
      <c r="F263" s="286"/>
      <c r="G263" s="288"/>
      <c r="H263" s="286"/>
      <c r="I263" s="288"/>
      <c r="J263" s="286"/>
      <c r="K263" s="288"/>
      <c r="L263" s="286"/>
      <c r="M263" s="288"/>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row>
    <row r="264" spans="1:34" ht="15.75" customHeight="1" x14ac:dyDescent="0.25">
      <c r="A264" s="286"/>
      <c r="B264" s="286"/>
      <c r="C264" s="287"/>
      <c r="D264" s="286"/>
      <c r="E264" s="288"/>
      <c r="F264" s="286"/>
      <c r="G264" s="288"/>
      <c r="H264" s="286"/>
      <c r="I264" s="288"/>
      <c r="J264" s="286"/>
      <c r="K264" s="288"/>
      <c r="L264" s="286"/>
      <c r="M264" s="288"/>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row>
    <row r="265" spans="1:34" ht="15.75" customHeight="1" x14ac:dyDescent="0.25">
      <c r="A265" s="286"/>
      <c r="B265" s="286"/>
      <c r="C265" s="287"/>
      <c r="D265" s="286"/>
      <c r="E265" s="288"/>
      <c r="F265" s="286"/>
      <c r="G265" s="288"/>
      <c r="H265" s="286"/>
      <c r="I265" s="288"/>
      <c r="J265" s="286"/>
      <c r="K265" s="288"/>
      <c r="L265" s="286"/>
      <c r="M265" s="288"/>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row>
    <row r="266" spans="1:34" ht="15.75" customHeight="1" x14ac:dyDescent="0.25">
      <c r="A266" s="286"/>
      <c r="B266" s="286"/>
      <c r="C266" s="287"/>
      <c r="D266" s="286"/>
      <c r="E266" s="288"/>
      <c r="F266" s="286"/>
      <c r="G266" s="288"/>
      <c r="H266" s="286"/>
      <c r="I266" s="288"/>
      <c r="J266" s="286"/>
      <c r="K266" s="288"/>
      <c r="L266" s="286"/>
      <c r="M266" s="288"/>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row>
    <row r="267" spans="1:34" ht="15.75" customHeight="1" x14ac:dyDescent="0.25">
      <c r="A267" s="286"/>
      <c r="B267" s="286"/>
      <c r="C267" s="287"/>
      <c r="D267" s="286"/>
      <c r="E267" s="288"/>
      <c r="F267" s="286"/>
      <c r="G267" s="288"/>
      <c r="H267" s="286"/>
      <c r="I267" s="288"/>
      <c r="J267" s="286"/>
      <c r="K267" s="288"/>
      <c r="L267" s="286"/>
      <c r="M267" s="288"/>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row>
    <row r="268" spans="1:34" ht="15.75" customHeight="1" x14ac:dyDescent="0.25">
      <c r="A268" s="286"/>
      <c r="B268" s="286"/>
      <c r="C268" s="287"/>
      <c r="D268" s="286"/>
      <c r="E268" s="288"/>
      <c r="F268" s="286"/>
      <c r="G268" s="288"/>
      <c r="H268" s="286"/>
      <c r="I268" s="288"/>
      <c r="J268" s="286"/>
      <c r="K268" s="288"/>
      <c r="L268" s="286"/>
      <c r="M268" s="288"/>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row>
    <row r="269" spans="1:34" ht="15.75" customHeight="1" x14ac:dyDescent="0.25">
      <c r="A269" s="286"/>
      <c r="B269" s="286"/>
      <c r="C269" s="287"/>
      <c r="D269" s="286"/>
      <c r="E269" s="288"/>
      <c r="F269" s="286"/>
      <c r="G269" s="288"/>
      <c r="H269" s="286"/>
      <c r="I269" s="288"/>
      <c r="J269" s="286"/>
      <c r="K269" s="288"/>
      <c r="L269" s="286"/>
      <c r="M269" s="288"/>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row>
    <row r="270" spans="1:34" ht="15.75" customHeight="1" x14ac:dyDescent="0.25">
      <c r="A270" s="286"/>
      <c r="B270" s="286"/>
      <c r="C270" s="287"/>
      <c r="D270" s="286"/>
      <c r="E270" s="288"/>
      <c r="F270" s="286"/>
      <c r="G270" s="288"/>
      <c r="H270" s="286"/>
      <c r="I270" s="288"/>
      <c r="J270" s="286"/>
      <c r="K270" s="288"/>
      <c r="L270" s="286"/>
      <c r="M270" s="288"/>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row>
    <row r="271" spans="1:34" ht="15.75" customHeight="1" x14ac:dyDescent="0.25">
      <c r="A271" s="286"/>
      <c r="B271" s="286"/>
      <c r="C271" s="287"/>
      <c r="D271" s="286"/>
      <c r="E271" s="288"/>
      <c r="F271" s="286"/>
      <c r="G271" s="288"/>
      <c r="H271" s="286"/>
      <c r="I271" s="288"/>
      <c r="J271" s="286"/>
      <c r="K271" s="288"/>
      <c r="L271" s="286"/>
      <c r="M271" s="288"/>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row>
    <row r="272" spans="1:34" ht="15.75" customHeight="1" x14ac:dyDescent="0.25">
      <c r="A272" s="286"/>
      <c r="B272" s="286"/>
      <c r="C272" s="287"/>
      <c r="D272" s="286"/>
      <c r="E272" s="288"/>
      <c r="F272" s="286"/>
      <c r="G272" s="288"/>
      <c r="H272" s="286"/>
      <c r="I272" s="288"/>
      <c r="J272" s="286"/>
      <c r="K272" s="288"/>
      <c r="L272" s="286"/>
      <c r="M272" s="288"/>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row>
    <row r="273" spans="1:34" ht="15.75" customHeight="1" x14ac:dyDescent="0.25">
      <c r="A273" s="286"/>
      <c r="B273" s="286"/>
      <c r="C273" s="287"/>
      <c r="D273" s="286"/>
      <c r="E273" s="288"/>
      <c r="F273" s="286"/>
      <c r="G273" s="288"/>
      <c r="H273" s="286"/>
      <c r="I273" s="288"/>
      <c r="J273" s="286"/>
      <c r="K273" s="288"/>
      <c r="L273" s="286"/>
      <c r="M273" s="288"/>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row>
    <row r="274" spans="1:34" ht="15.75" customHeight="1" x14ac:dyDescent="0.25">
      <c r="A274" s="286"/>
      <c r="B274" s="286"/>
      <c r="C274" s="287"/>
      <c r="D274" s="286"/>
      <c r="E274" s="288"/>
      <c r="F274" s="286"/>
      <c r="G274" s="288"/>
      <c r="H274" s="286"/>
      <c r="I274" s="288"/>
      <c r="J274" s="286"/>
      <c r="K274" s="288"/>
      <c r="L274" s="286"/>
      <c r="M274" s="288"/>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row>
    <row r="275" spans="1:34" ht="15.75" customHeight="1" x14ac:dyDescent="0.25">
      <c r="A275" s="286"/>
      <c r="B275" s="286"/>
      <c r="C275" s="287"/>
      <c r="D275" s="286"/>
      <c r="E275" s="288"/>
      <c r="F275" s="286"/>
      <c r="G275" s="288"/>
      <c r="H275" s="286"/>
      <c r="I275" s="288"/>
      <c r="J275" s="286"/>
      <c r="K275" s="288"/>
      <c r="L275" s="286"/>
      <c r="M275" s="288"/>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row>
    <row r="276" spans="1:34" ht="15.75" customHeight="1" x14ac:dyDescent="0.25">
      <c r="A276" s="286"/>
      <c r="B276" s="286"/>
      <c r="C276" s="287"/>
      <c r="D276" s="286"/>
      <c r="E276" s="288"/>
      <c r="F276" s="286"/>
      <c r="G276" s="288"/>
      <c r="H276" s="286"/>
      <c r="I276" s="288"/>
      <c r="J276" s="286"/>
      <c r="K276" s="288"/>
      <c r="L276" s="286"/>
      <c r="M276" s="288"/>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row>
    <row r="277" spans="1:34" ht="15.75" customHeight="1" x14ac:dyDescent="0.25">
      <c r="A277" s="286"/>
      <c r="B277" s="286"/>
      <c r="C277" s="287"/>
      <c r="D277" s="286"/>
      <c r="E277" s="288"/>
      <c r="F277" s="286"/>
      <c r="G277" s="288"/>
      <c r="H277" s="286"/>
      <c r="I277" s="288"/>
      <c r="J277" s="286"/>
      <c r="K277" s="288"/>
      <c r="L277" s="286"/>
      <c r="M277" s="288"/>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row>
    <row r="278" spans="1:34" ht="15.75" customHeight="1" x14ac:dyDescent="0.25">
      <c r="A278" s="286"/>
      <c r="B278" s="286"/>
      <c r="C278" s="287"/>
      <c r="D278" s="286"/>
      <c r="E278" s="288"/>
      <c r="F278" s="286"/>
      <c r="G278" s="288"/>
      <c r="H278" s="286"/>
      <c r="I278" s="288"/>
      <c r="J278" s="286"/>
      <c r="K278" s="288"/>
      <c r="L278" s="286"/>
      <c r="M278" s="288"/>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row>
    <row r="279" spans="1:34" ht="15.75" customHeight="1" x14ac:dyDescent="0.25">
      <c r="A279" s="286"/>
      <c r="B279" s="286"/>
      <c r="C279" s="287"/>
      <c r="D279" s="286"/>
      <c r="E279" s="288"/>
      <c r="F279" s="286"/>
      <c r="G279" s="288"/>
      <c r="H279" s="286"/>
      <c r="I279" s="288"/>
      <c r="J279" s="286"/>
      <c r="K279" s="288"/>
      <c r="L279" s="286"/>
      <c r="M279" s="288"/>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row>
    <row r="280" spans="1:34" ht="15.75" customHeight="1" x14ac:dyDescent="0.25">
      <c r="A280" s="286"/>
      <c r="B280" s="286"/>
      <c r="C280" s="287"/>
      <c r="D280" s="286"/>
      <c r="E280" s="288"/>
      <c r="F280" s="286"/>
      <c r="G280" s="288"/>
      <c r="H280" s="286"/>
      <c r="I280" s="288"/>
      <c r="J280" s="286"/>
      <c r="K280" s="288"/>
      <c r="L280" s="286"/>
      <c r="M280" s="288"/>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row>
    <row r="281" spans="1:34" ht="15.75" customHeight="1" x14ac:dyDescent="0.25">
      <c r="A281" s="286"/>
      <c r="B281" s="286"/>
      <c r="C281" s="287"/>
      <c r="D281" s="286"/>
      <c r="E281" s="288"/>
      <c r="F281" s="286"/>
      <c r="G281" s="288"/>
      <c r="H281" s="286"/>
      <c r="I281" s="288"/>
      <c r="J281" s="286"/>
      <c r="K281" s="288"/>
      <c r="L281" s="286"/>
      <c r="M281" s="288"/>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row>
    <row r="282" spans="1:34" ht="15.75" customHeight="1" x14ac:dyDescent="0.25">
      <c r="A282" s="286"/>
      <c r="B282" s="286"/>
      <c r="C282" s="287"/>
      <c r="D282" s="286"/>
      <c r="E282" s="288"/>
      <c r="F282" s="286"/>
      <c r="G282" s="288"/>
      <c r="H282" s="286"/>
      <c r="I282" s="288"/>
      <c r="J282" s="286"/>
      <c r="K282" s="288"/>
      <c r="L282" s="286"/>
      <c r="M282" s="288"/>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row>
    <row r="283" spans="1:34" ht="15.75" customHeight="1" x14ac:dyDescent="0.25">
      <c r="A283" s="286"/>
      <c r="B283" s="286"/>
      <c r="C283" s="287"/>
      <c r="D283" s="286"/>
      <c r="E283" s="288"/>
      <c r="F283" s="286"/>
      <c r="G283" s="288"/>
      <c r="H283" s="286"/>
      <c r="I283" s="288"/>
      <c r="J283" s="286"/>
      <c r="K283" s="288"/>
      <c r="L283" s="286"/>
      <c r="M283" s="288"/>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row>
    <row r="284" spans="1:34" ht="15.75" customHeight="1" x14ac:dyDescent="0.25">
      <c r="A284" s="286"/>
      <c r="B284" s="286"/>
      <c r="C284" s="287"/>
      <c r="D284" s="286"/>
      <c r="E284" s="288"/>
      <c r="F284" s="286"/>
      <c r="G284" s="288"/>
      <c r="H284" s="286"/>
      <c r="I284" s="288"/>
      <c r="J284" s="286"/>
      <c r="K284" s="288"/>
      <c r="L284" s="286"/>
      <c r="M284" s="288"/>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row>
    <row r="285" spans="1:34" ht="15.75" customHeight="1" x14ac:dyDescent="0.25">
      <c r="A285" s="286"/>
      <c r="B285" s="286"/>
      <c r="C285" s="287"/>
      <c r="D285" s="286"/>
      <c r="E285" s="288"/>
      <c r="F285" s="286"/>
      <c r="G285" s="288"/>
      <c r="H285" s="286"/>
      <c r="I285" s="288"/>
      <c r="J285" s="286"/>
      <c r="K285" s="288"/>
      <c r="L285" s="286"/>
      <c r="M285" s="288"/>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row>
    <row r="286" spans="1:34" ht="15.75" customHeight="1" x14ac:dyDescent="0.25">
      <c r="A286" s="286"/>
      <c r="B286" s="286"/>
      <c r="C286" s="287"/>
      <c r="D286" s="286"/>
      <c r="E286" s="288"/>
      <c r="F286" s="286"/>
      <c r="G286" s="288"/>
      <c r="H286" s="286"/>
      <c r="I286" s="288"/>
      <c r="J286" s="286"/>
      <c r="K286" s="288"/>
      <c r="L286" s="286"/>
      <c r="M286" s="288"/>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row>
    <row r="287" spans="1:34" ht="15.75" customHeight="1" x14ac:dyDescent="0.25">
      <c r="A287" s="286"/>
      <c r="B287" s="286"/>
      <c r="C287" s="287"/>
      <c r="D287" s="286"/>
      <c r="E287" s="288"/>
      <c r="F287" s="286"/>
      <c r="G287" s="288"/>
      <c r="H287" s="286"/>
      <c r="I287" s="288"/>
      <c r="J287" s="286"/>
      <c r="K287" s="288"/>
      <c r="L287" s="286"/>
      <c r="M287" s="288"/>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row>
    <row r="288" spans="1:34" ht="15.75" customHeight="1" x14ac:dyDescent="0.25">
      <c r="A288" s="286"/>
      <c r="B288" s="286"/>
      <c r="C288" s="287"/>
      <c r="D288" s="286"/>
      <c r="E288" s="288"/>
      <c r="F288" s="286"/>
      <c r="G288" s="288"/>
      <c r="H288" s="286"/>
      <c r="I288" s="288"/>
      <c r="J288" s="286"/>
      <c r="K288" s="288"/>
      <c r="L288" s="286"/>
      <c r="M288" s="288"/>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row>
    <row r="289" spans="1:34" ht="15.75" customHeight="1" x14ac:dyDescent="0.25">
      <c r="A289" s="286"/>
      <c r="B289" s="286"/>
      <c r="C289" s="287"/>
      <c r="D289" s="286"/>
      <c r="E289" s="288"/>
      <c r="F289" s="286"/>
      <c r="G289" s="288"/>
      <c r="H289" s="286"/>
      <c r="I289" s="288"/>
      <c r="J289" s="286"/>
      <c r="K289" s="288"/>
      <c r="L289" s="286"/>
      <c r="M289" s="288"/>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row>
    <row r="290" spans="1:34" ht="15.75" customHeight="1" x14ac:dyDescent="0.25">
      <c r="A290" s="286"/>
      <c r="B290" s="286"/>
      <c r="C290" s="287"/>
      <c r="D290" s="286"/>
      <c r="E290" s="288"/>
      <c r="F290" s="286"/>
      <c r="G290" s="288"/>
      <c r="H290" s="286"/>
      <c r="I290" s="288"/>
      <c r="J290" s="286"/>
      <c r="K290" s="288"/>
      <c r="L290" s="286"/>
      <c r="M290" s="288"/>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row>
    <row r="291" spans="1:34" ht="15.75" customHeight="1" x14ac:dyDescent="0.25">
      <c r="A291" s="286"/>
      <c r="B291" s="286"/>
      <c r="C291" s="287"/>
      <c r="D291" s="286"/>
      <c r="E291" s="288"/>
      <c r="F291" s="286"/>
      <c r="G291" s="288"/>
      <c r="H291" s="286"/>
      <c r="I291" s="288"/>
      <c r="J291" s="286"/>
      <c r="K291" s="288"/>
      <c r="L291" s="286"/>
      <c r="M291" s="288"/>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row>
    <row r="292" spans="1:34" ht="15.75" customHeight="1" x14ac:dyDescent="0.25">
      <c r="A292" s="286"/>
      <c r="B292" s="286"/>
      <c r="C292" s="287"/>
      <c r="D292" s="286"/>
      <c r="E292" s="288"/>
      <c r="F292" s="286"/>
      <c r="G292" s="288"/>
      <c r="H292" s="286"/>
      <c r="I292" s="288"/>
      <c r="J292" s="286"/>
      <c r="K292" s="288"/>
      <c r="L292" s="286"/>
      <c r="M292" s="288"/>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row>
    <row r="293" spans="1:34" ht="15.75" customHeight="1" x14ac:dyDescent="0.25">
      <c r="A293" s="286"/>
      <c r="B293" s="286"/>
      <c r="C293" s="287"/>
      <c r="D293" s="286"/>
      <c r="E293" s="288"/>
      <c r="F293" s="286"/>
      <c r="G293" s="288"/>
      <c r="H293" s="286"/>
      <c r="I293" s="288"/>
      <c r="J293" s="286"/>
      <c r="K293" s="288"/>
      <c r="L293" s="286"/>
      <c r="M293" s="288"/>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row>
    <row r="294" spans="1:34" ht="15.75" customHeight="1" x14ac:dyDescent="0.25">
      <c r="A294" s="286"/>
      <c r="B294" s="286"/>
      <c r="C294" s="287"/>
      <c r="D294" s="286"/>
      <c r="E294" s="288"/>
      <c r="F294" s="286"/>
      <c r="G294" s="288"/>
      <c r="H294" s="286"/>
      <c r="I294" s="288"/>
      <c r="J294" s="286"/>
      <c r="K294" s="288"/>
      <c r="L294" s="286"/>
      <c r="M294" s="288"/>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row>
    <row r="295" spans="1:34" ht="15.75" customHeight="1" x14ac:dyDescent="0.25">
      <c r="A295" s="286"/>
      <c r="B295" s="286"/>
      <c r="C295" s="287"/>
      <c r="D295" s="286"/>
      <c r="E295" s="288"/>
      <c r="F295" s="286"/>
      <c r="G295" s="288"/>
      <c r="H295" s="286"/>
      <c r="I295" s="288"/>
      <c r="J295" s="286"/>
      <c r="K295" s="288"/>
      <c r="L295" s="286"/>
      <c r="M295" s="288"/>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row>
    <row r="296" spans="1:34" ht="15.75" customHeight="1" x14ac:dyDescent="0.25">
      <c r="A296" s="286"/>
      <c r="B296" s="286"/>
      <c r="C296" s="287"/>
      <c r="D296" s="286"/>
      <c r="E296" s="288"/>
      <c r="F296" s="286"/>
      <c r="G296" s="288"/>
      <c r="H296" s="286"/>
      <c r="I296" s="288"/>
      <c r="J296" s="286"/>
      <c r="K296" s="288"/>
      <c r="L296" s="286"/>
      <c r="M296" s="288"/>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row>
    <row r="297" spans="1:34" ht="15.75" customHeight="1" x14ac:dyDescent="0.25">
      <c r="A297" s="286"/>
      <c r="B297" s="286"/>
      <c r="C297" s="287"/>
      <c r="D297" s="286"/>
      <c r="E297" s="288"/>
      <c r="F297" s="286"/>
      <c r="G297" s="288"/>
      <c r="H297" s="286"/>
      <c r="I297" s="288"/>
      <c r="J297" s="286"/>
      <c r="K297" s="288"/>
      <c r="L297" s="286"/>
      <c r="M297" s="288"/>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row>
    <row r="298" spans="1:34" ht="15.75" customHeight="1" x14ac:dyDescent="0.25">
      <c r="A298" s="286"/>
      <c r="B298" s="286"/>
      <c r="C298" s="287"/>
      <c r="D298" s="286"/>
      <c r="E298" s="288"/>
      <c r="F298" s="286"/>
      <c r="G298" s="288"/>
      <c r="H298" s="286"/>
      <c r="I298" s="288"/>
      <c r="J298" s="286"/>
      <c r="K298" s="288"/>
      <c r="L298" s="286"/>
      <c r="M298" s="288"/>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row>
    <row r="299" spans="1:34" ht="15.75" customHeight="1" x14ac:dyDescent="0.25">
      <c r="A299" s="286"/>
      <c r="B299" s="286"/>
      <c r="C299" s="287"/>
      <c r="D299" s="286"/>
      <c r="E299" s="288"/>
      <c r="F299" s="286"/>
      <c r="G299" s="288"/>
      <c r="H299" s="286"/>
      <c r="I299" s="288"/>
      <c r="J299" s="286"/>
      <c r="K299" s="288"/>
      <c r="L299" s="286"/>
      <c r="M299" s="288"/>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row>
    <row r="300" spans="1:34" ht="15.75" customHeight="1" x14ac:dyDescent="0.25">
      <c r="A300" s="286"/>
      <c r="B300" s="286"/>
      <c r="C300" s="287"/>
      <c r="D300" s="286"/>
      <c r="E300" s="288"/>
      <c r="F300" s="286"/>
      <c r="G300" s="288"/>
      <c r="H300" s="286"/>
      <c r="I300" s="288"/>
      <c r="J300" s="286"/>
      <c r="K300" s="288"/>
      <c r="L300" s="286"/>
      <c r="M300" s="288"/>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row>
    <row r="301" spans="1:34" ht="15.75" customHeight="1" x14ac:dyDescent="0.25">
      <c r="A301" s="286"/>
      <c r="B301" s="286"/>
      <c r="C301" s="287"/>
      <c r="D301" s="286"/>
      <c r="E301" s="288"/>
      <c r="F301" s="286"/>
      <c r="G301" s="288"/>
      <c r="H301" s="286"/>
      <c r="I301" s="288"/>
      <c r="J301" s="286"/>
      <c r="K301" s="288"/>
      <c r="L301" s="286"/>
      <c r="M301" s="288"/>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row>
    <row r="302" spans="1:34" ht="15.75" customHeight="1" x14ac:dyDescent="0.25">
      <c r="A302" s="286"/>
      <c r="B302" s="286"/>
      <c r="C302" s="287"/>
      <c r="D302" s="286"/>
      <c r="E302" s="288"/>
      <c r="F302" s="286"/>
      <c r="G302" s="288"/>
      <c r="H302" s="286"/>
      <c r="I302" s="288"/>
      <c r="J302" s="286"/>
      <c r="K302" s="288"/>
      <c r="L302" s="286"/>
      <c r="M302" s="288"/>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row>
    <row r="303" spans="1:34" ht="15.75" customHeight="1" x14ac:dyDescent="0.25">
      <c r="A303" s="286"/>
      <c r="B303" s="286"/>
      <c r="C303" s="287"/>
      <c r="D303" s="286"/>
      <c r="E303" s="288"/>
      <c r="F303" s="286"/>
      <c r="G303" s="288"/>
      <c r="H303" s="286"/>
      <c r="I303" s="288"/>
      <c r="J303" s="286"/>
      <c r="K303" s="288"/>
      <c r="L303" s="286"/>
      <c r="M303" s="288"/>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row>
    <row r="304" spans="1:34" ht="15.75" customHeight="1" x14ac:dyDescent="0.25">
      <c r="A304" s="286"/>
      <c r="B304" s="286"/>
      <c r="C304" s="287"/>
      <c r="D304" s="286"/>
      <c r="E304" s="288"/>
      <c r="F304" s="286"/>
      <c r="G304" s="288"/>
      <c r="H304" s="286"/>
      <c r="I304" s="288"/>
      <c r="J304" s="286"/>
      <c r="K304" s="288"/>
      <c r="L304" s="286"/>
      <c r="M304" s="288"/>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row>
    <row r="305" spans="1:34" ht="15.75" customHeight="1" x14ac:dyDescent="0.25">
      <c r="A305" s="286"/>
      <c r="B305" s="286"/>
      <c r="C305" s="287"/>
      <c r="D305" s="286"/>
      <c r="E305" s="288"/>
      <c r="F305" s="286"/>
      <c r="G305" s="288"/>
      <c r="H305" s="286"/>
      <c r="I305" s="288"/>
      <c r="J305" s="286"/>
      <c r="K305" s="288"/>
      <c r="L305" s="286"/>
      <c r="M305" s="288"/>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row>
    <row r="306" spans="1:34" ht="15.75" customHeight="1" x14ac:dyDescent="0.25">
      <c r="A306" s="286"/>
      <c r="B306" s="286"/>
      <c r="C306" s="287"/>
      <c r="D306" s="286"/>
      <c r="E306" s="288"/>
      <c r="F306" s="286"/>
      <c r="G306" s="288"/>
      <c r="H306" s="286"/>
      <c r="I306" s="288"/>
      <c r="J306" s="286"/>
      <c r="K306" s="288"/>
      <c r="L306" s="286"/>
      <c r="M306" s="288"/>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row>
    <row r="307" spans="1:34" ht="15.75" customHeight="1" x14ac:dyDescent="0.25">
      <c r="A307" s="286"/>
      <c r="B307" s="286"/>
      <c r="C307" s="287"/>
      <c r="D307" s="286"/>
      <c r="E307" s="288"/>
      <c r="F307" s="286"/>
      <c r="G307" s="288"/>
      <c r="H307" s="286"/>
      <c r="I307" s="288"/>
      <c r="J307" s="286"/>
      <c r="K307" s="288"/>
      <c r="L307" s="286"/>
      <c r="M307" s="288"/>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row>
    <row r="308" spans="1:34" ht="15.75" customHeight="1" x14ac:dyDescent="0.25">
      <c r="A308" s="286"/>
      <c r="B308" s="286"/>
      <c r="C308" s="287"/>
      <c r="D308" s="286"/>
      <c r="E308" s="288"/>
      <c r="F308" s="286"/>
      <c r="G308" s="288"/>
      <c r="H308" s="286"/>
      <c r="I308" s="288"/>
      <c r="J308" s="286"/>
      <c r="K308" s="288"/>
      <c r="L308" s="286"/>
      <c r="M308" s="288"/>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row>
    <row r="309" spans="1:34" ht="15.75" customHeight="1" x14ac:dyDescent="0.25">
      <c r="A309" s="286"/>
      <c r="B309" s="286"/>
      <c r="C309" s="287"/>
      <c r="D309" s="286"/>
      <c r="E309" s="288"/>
      <c r="F309" s="286"/>
      <c r="G309" s="288"/>
      <c r="H309" s="286"/>
      <c r="I309" s="288"/>
      <c r="J309" s="286"/>
      <c r="K309" s="288"/>
      <c r="L309" s="286"/>
      <c r="M309" s="288"/>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row>
    <row r="310" spans="1:34" ht="15.75" customHeight="1" x14ac:dyDescent="0.25">
      <c r="A310" s="286"/>
      <c r="B310" s="286"/>
      <c r="C310" s="287"/>
      <c r="D310" s="286"/>
      <c r="E310" s="288"/>
      <c r="F310" s="286"/>
      <c r="G310" s="288"/>
      <c r="H310" s="286"/>
      <c r="I310" s="288"/>
      <c r="J310" s="286"/>
      <c r="K310" s="288"/>
      <c r="L310" s="286"/>
      <c r="M310" s="288"/>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row>
    <row r="311" spans="1:34" ht="15.75" customHeight="1" x14ac:dyDescent="0.25">
      <c r="A311" s="286"/>
      <c r="B311" s="286"/>
      <c r="C311" s="287"/>
      <c r="D311" s="286"/>
      <c r="E311" s="288"/>
      <c r="F311" s="286"/>
      <c r="G311" s="288"/>
      <c r="H311" s="286"/>
      <c r="I311" s="288"/>
      <c r="J311" s="286"/>
      <c r="K311" s="288"/>
      <c r="L311" s="286"/>
      <c r="M311" s="288"/>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row>
    <row r="312" spans="1:34" ht="15.75" customHeight="1" x14ac:dyDescent="0.25">
      <c r="A312" s="286"/>
      <c r="B312" s="286"/>
      <c r="C312" s="287"/>
      <c r="D312" s="286"/>
      <c r="E312" s="288"/>
      <c r="F312" s="286"/>
      <c r="G312" s="288"/>
      <c r="H312" s="286"/>
      <c r="I312" s="288"/>
      <c r="J312" s="286"/>
      <c r="K312" s="288"/>
      <c r="L312" s="286"/>
      <c r="M312" s="288"/>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row>
    <row r="313" spans="1:34" ht="15.75" customHeight="1" x14ac:dyDescent="0.25">
      <c r="A313" s="286"/>
      <c r="B313" s="286"/>
      <c r="C313" s="287"/>
      <c r="D313" s="286"/>
      <c r="E313" s="288"/>
      <c r="F313" s="286"/>
      <c r="G313" s="288"/>
      <c r="H313" s="286"/>
      <c r="I313" s="288"/>
      <c r="J313" s="286"/>
      <c r="K313" s="288"/>
      <c r="L313" s="286"/>
      <c r="M313" s="288"/>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row>
    <row r="314" spans="1:34" ht="15.75" customHeight="1" x14ac:dyDescent="0.25">
      <c r="A314" s="286"/>
      <c r="B314" s="286"/>
      <c r="C314" s="287"/>
      <c r="D314" s="286"/>
      <c r="E314" s="288"/>
      <c r="F314" s="286"/>
      <c r="G314" s="288"/>
      <c r="H314" s="286"/>
      <c r="I314" s="288"/>
      <c r="J314" s="286"/>
      <c r="K314" s="288"/>
      <c r="L314" s="286"/>
      <c r="M314" s="288"/>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row>
    <row r="315" spans="1:34" ht="15.75" customHeight="1" x14ac:dyDescent="0.25">
      <c r="A315" s="286"/>
      <c r="B315" s="286"/>
      <c r="C315" s="287"/>
      <c r="D315" s="286"/>
      <c r="E315" s="288"/>
      <c r="F315" s="286"/>
      <c r="G315" s="288"/>
      <c r="H315" s="286"/>
      <c r="I315" s="288"/>
      <c r="J315" s="286"/>
      <c r="K315" s="288"/>
      <c r="L315" s="286"/>
      <c r="M315" s="288"/>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row>
    <row r="316" spans="1:34" ht="15.75" customHeight="1" x14ac:dyDescent="0.25">
      <c r="A316" s="286"/>
      <c r="B316" s="286"/>
      <c r="C316" s="287"/>
      <c r="D316" s="286"/>
      <c r="E316" s="288"/>
      <c r="F316" s="286"/>
      <c r="G316" s="288"/>
      <c r="H316" s="286"/>
      <c r="I316" s="288"/>
      <c r="J316" s="286"/>
      <c r="K316" s="288"/>
      <c r="L316" s="286"/>
      <c r="M316" s="288"/>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row>
    <row r="317" spans="1:34" ht="15.75" customHeight="1" x14ac:dyDescent="0.25">
      <c r="A317" s="286"/>
      <c r="B317" s="286"/>
      <c r="C317" s="287"/>
      <c r="D317" s="286"/>
      <c r="E317" s="288"/>
      <c r="F317" s="286"/>
      <c r="G317" s="288"/>
      <c r="H317" s="286"/>
      <c r="I317" s="288"/>
      <c r="J317" s="286"/>
      <c r="K317" s="288"/>
      <c r="L317" s="286"/>
      <c r="M317" s="288"/>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row>
    <row r="318" spans="1:34" ht="15.75" customHeight="1" x14ac:dyDescent="0.25">
      <c r="A318" s="286"/>
      <c r="B318" s="286"/>
      <c r="C318" s="287"/>
      <c r="D318" s="286"/>
      <c r="E318" s="288"/>
      <c r="F318" s="286"/>
      <c r="G318" s="288"/>
      <c r="H318" s="286"/>
      <c r="I318" s="288"/>
      <c r="J318" s="286"/>
      <c r="K318" s="288"/>
      <c r="L318" s="286"/>
      <c r="M318" s="288"/>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row>
    <row r="319" spans="1:34" ht="15.75" customHeight="1" x14ac:dyDescent="0.25">
      <c r="A319" s="286"/>
      <c r="B319" s="286"/>
      <c r="C319" s="287"/>
      <c r="D319" s="286"/>
      <c r="E319" s="288"/>
      <c r="F319" s="286"/>
      <c r="G319" s="288"/>
      <c r="H319" s="286"/>
      <c r="I319" s="288"/>
      <c r="J319" s="286"/>
      <c r="K319" s="288"/>
      <c r="L319" s="286"/>
      <c r="M319" s="288"/>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row>
    <row r="320" spans="1:34" ht="15.75" customHeight="1" x14ac:dyDescent="0.25">
      <c r="A320" s="286"/>
      <c r="B320" s="286"/>
      <c r="C320" s="287"/>
      <c r="D320" s="286"/>
      <c r="E320" s="288"/>
      <c r="F320" s="286"/>
      <c r="G320" s="288"/>
      <c r="H320" s="286"/>
      <c r="I320" s="288"/>
      <c r="J320" s="286"/>
      <c r="K320" s="288"/>
      <c r="L320" s="286"/>
      <c r="M320" s="288"/>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row>
    <row r="321" spans="1:34" ht="15.75" customHeight="1" x14ac:dyDescent="0.25">
      <c r="A321" s="286"/>
      <c r="B321" s="286"/>
      <c r="C321" s="287"/>
      <c r="D321" s="286"/>
      <c r="E321" s="288"/>
      <c r="F321" s="286"/>
      <c r="G321" s="288"/>
      <c r="H321" s="286"/>
      <c r="I321" s="288"/>
      <c r="J321" s="286"/>
      <c r="K321" s="288"/>
      <c r="L321" s="286"/>
      <c r="M321" s="288"/>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row>
    <row r="322" spans="1:34" ht="15.75" customHeight="1" x14ac:dyDescent="0.25">
      <c r="A322" s="286"/>
      <c r="B322" s="286"/>
      <c r="C322" s="287"/>
      <c r="D322" s="286"/>
      <c r="E322" s="288"/>
      <c r="F322" s="286"/>
      <c r="G322" s="288"/>
      <c r="H322" s="286"/>
      <c r="I322" s="288"/>
      <c r="J322" s="286"/>
      <c r="K322" s="288"/>
      <c r="L322" s="286"/>
      <c r="M322" s="288"/>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row>
    <row r="323" spans="1:34" ht="15.75" customHeight="1" x14ac:dyDescent="0.25">
      <c r="A323" s="286"/>
      <c r="B323" s="286"/>
      <c r="C323" s="287"/>
      <c r="D323" s="286"/>
      <c r="E323" s="288"/>
      <c r="F323" s="286"/>
      <c r="G323" s="288"/>
      <c r="H323" s="286"/>
      <c r="I323" s="288"/>
      <c r="J323" s="286"/>
      <c r="K323" s="288"/>
      <c r="L323" s="286"/>
      <c r="M323" s="288"/>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row>
    <row r="324" spans="1:34" ht="15.75" customHeight="1" x14ac:dyDescent="0.25">
      <c r="A324" s="286"/>
      <c r="B324" s="286"/>
      <c r="C324" s="287"/>
      <c r="D324" s="286"/>
      <c r="E324" s="288"/>
      <c r="F324" s="286"/>
      <c r="G324" s="288"/>
      <c r="H324" s="286"/>
      <c r="I324" s="288"/>
      <c r="J324" s="286"/>
      <c r="K324" s="288"/>
      <c r="L324" s="286"/>
      <c r="M324" s="288"/>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row>
    <row r="325" spans="1:34" ht="15.75" customHeight="1" x14ac:dyDescent="0.25">
      <c r="A325" s="286"/>
      <c r="B325" s="286"/>
      <c r="C325" s="287"/>
      <c r="D325" s="286"/>
      <c r="E325" s="288"/>
      <c r="F325" s="286"/>
      <c r="G325" s="288"/>
      <c r="H325" s="286"/>
      <c r="I325" s="288"/>
      <c r="J325" s="286"/>
      <c r="K325" s="288"/>
      <c r="L325" s="286"/>
      <c r="M325" s="288"/>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row>
    <row r="326" spans="1:34" ht="15.75" customHeight="1" x14ac:dyDescent="0.25">
      <c r="A326" s="286"/>
      <c r="B326" s="286"/>
      <c r="C326" s="287"/>
      <c r="D326" s="286"/>
      <c r="E326" s="288"/>
      <c r="F326" s="286"/>
      <c r="G326" s="288"/>
      <c r="H326" s="286"/>
      <c r="I326" s="288"/>
      <c r="J326" s="286"/>
      <c r="K326" s="288"/>
      <c r="L326" s="286"/>
      <c r="M326" s="288"/>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row>
    <row r="327" spans="1:34" ht="15.75" customHeight="1" x14ac:dyDescent="0.25">
      <c r="A327" s="286"/>
      <c r="B327" s="286"/>
      <c r="C327" s="287"/>
      <c r="D327" s="286"/>
      <c r="E327" s="288"/>
      <c r="F327" s="286"/>
      <c r="G327" s="288"/>
      <c r="H327" s="286"/>
      <c r="I327" s="288"/>
      <c r="J327" s="286"/>
      <c r="K327" s="288"/>
      <c r="L327" s="286"/>
      <c r="M327" s="288"/>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row>
    <row r="328" spans="1:34" ht="15.75" customHeight="1" x14ac:dyDescent="0.25">
      <c r="A328" s="286"/>
      <c r="B328" s="286"/>
      <c r="C328" s="287"/>
      <c r="D328" s="286"/>
      <c r="E328" s="288"/>
      <c r="F328" s="286"/>
      <c r="G328" s="288"/>
      <c r="H328" s="286"/>
      <c r="I328" s="288"/>
      <c r="J328" s="286"/>
      <c r="K328" s="288"/>
      <c r="L328" s="286"/>
      <c r="M328" s="288"/>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row>
    <row r="329" spans="1:34" ht="15.75" customHeight="1" x14ac:dyDescent="0.25">
      <c r="A329" s="286"/>
      <c r="B329" s="286"/>
      <c r="C329" s="287"/>
      <c r="D329" s="286"/>
      <c r="E329" s="288"/>
      <c r="F329" s="286"/>
      <c r="G329" s="288"/>
      <c r="H329" s="286"/>
      <c r="I329" s="288"/>
      <c r="J329" s="286"/>
      <c r="K329" s="288"/>
      <c r="L329" s="286"/>
      <c r="M329" s="288"/>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row>
    <row r="330" spans="1:34" ht="15.75" customHeight="1" x14ac:dyDescent="0.25">
      <c r="A330" s="286"/>
      <c r="B330" s="286"/>
      <c r="C330" s="287"/>
      <c r="D330" s="286"/>
      <c r="E330" s="288"/>
      <c r="F330" s="286"/>
      <c r="G330" s="288"/>
      <c r="H330" s="286"/>
      <c r="I330" s="288"/>
      <c r="J330" s="286"/>
      <c r="K330" s="288"/>
      <c r="L330" s="286"/>
      <c r="M330" s="288"/>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row>
    <row r="331" spans="1:34" ht="15.75" customHeight="1" x14ac:dyDescent="0.25">
      <c r="A331" s="286"/>
      <c r="B331" s="286"/>
      <c r="C331" s="287"/>
      <c r="D331" s="286"/>
      <c r="E331" s="288"/>
      <c r="F331" s="286"/>
      <c r="G331" s="288"/>
      <c r="H331" s="286"/>
      <c r="I331" s="288"/>
      <c r="J331" s="286"/>
      <c r="K331" s="288"/>
      <c r="L331" s="286"/>
      <c r="M331" s="288"/>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row>
    <row r="332" spans="1:34" ht="15.75" customHeight="1" x14ac:dyDescent="0.25">
      <c r="A332" s="286"/>
      <c r="B332" s="286"/>
      <c r="C332" s="287"/>
      <c r="D332" s="286"/>
      <c r="E332" s="288"/>
      <c r="F332" s="286"/>
      <c r="G332" s="288"/>
      <c r="H332" s="286"/>
      <c r="I332" s="288"/>
      <c r="J332" s="286"/>
      <c r="K332" s="288"/>
      <c r="L332" s="286"/>
      <c r="M332" s="288"/>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row>
    <row r="333" spans="1:34" ht="15.75" customHeight="1" x14ac:dyDescent="0.25">
      <c r="A333" s="286"/>
      <c r="B333" s="286"/>
      <c r="C333" s="287"/>
      <c r="D333" s="286"/>
      <c r="E333" s="288"/>
      <c r="F333" s="286"/>
      <c r="G333" s="288"/>
      <c r="H333" s="286"/>
      <c r="I333" s="288"/>
      <c r="J333" s="286"/>
      <c r="K333" s="288"/>
      <c r="L333" s="286"/>
      <c r="M333" s="288"/>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row>
    <row r="334" spans="1:34" ht="15.75" customHeight="1" x14ac:dyDescent="0.25">
      <c r="A334" s="286"/>
      <c r="B334" s="286"/>
      <c r="C334" s="287"/>
      <c r="D334" s="286"/>
      <c r="E334" s="288"/>
      <c r="F334" s="286"/>
      <c r="G334" s="288"/>
      <c r="H334" s="286"/>
      <c r="I334" s="288"/>
      <c r="J334" s="286"/>
      <c r="K334" s="288"/>
      <c r="L334" s="286"/>
      <c r="M334" s="288"/>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row>
    <row r="335" spans="1:34" ht="15.75" customHeight="1" x14ac:dyDescent="0.25">
      <c r="A335" s="286"/>
      <c r="B335" s="286"/>
      <c r="C335" s="287"/>
      <c r="D335" s="286"/>
      <c r="E335" s="288"/>
      <c r="F335" s="286"/>
      <c r="G335" s="288"/>
      <c r="H335" s="286"/>
      <c r="I335" s="288"/>
      <c r="J335" s="286"/>
      <c r="K335" s="288"/>
      <c r="L335" s="286"/>
      <c r="M335" s="288"/>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row>
    <row r="336" spans="1:34" ht="15.75" customHeight="1" x14ac:dyDescent="0.25">
      <c r="A336" s="286"/>
      <c r="B336" s="286"/>
      <c r="C336" s="287"/>
      <c r="D336" s="286"/>
      <c r="E336" s="288"/>
      <c r="F336" s="286"/>
      <c r="G336" s="288"/>
      <c r="H336" s="286"/>
      <c r="I336" s="288"/>
      <c r="J336" s="286"/>
      <c r="K336" s="288"/>
      <c r="L336" s="286"/>
      <c r="M336" s="288"/>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row>
    <row r="337" spans="1:34" ht="15.75" customHeight="1" x14ac:dyDescent="0.25">
      <c r="A337" s="286"/>
      <c r="B337" s="286"/>
      <c r="C337" s="287"/>
      <c r="D337" s="286"/>
      <c r="E337" s="288"/>
      <c r="F337" s="286"/>
      <c r="G337" s="288"/>
      <c r="H337" s="286"/>
      <c r="I337" s="288"/>
      <c r="J337" s="286"/>
      <c r="K337" s="288"/>
      <c r="L337" s="286"/>
      <c r="M337" s="288"/>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row>
    <row r="338" spans="1:34" ht="15.75" customHeight="1" x14ac:dyDescent="0.25">
      <c r="A338" s="286"/>
      <c r="B338" s="286"/>
      <c r="C338" s="287"/>
      <c r="D338" s="286"/>
      <c r="E338" s="288"/>
      <c r="F338" s="286"/>
      <c r="G338" s="288"/>
      <c r="H338" s="286"/>
      <c r="I338" s="288"/>
      <c r="J338" s="286"/>
      <c r="K338" s="288"/>
      <c r="L338" s="286"/>
      <c r="M338" s="288"/>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row>
    <row r="339" spans="1:34" ht="15.75" customHeight="1" x14ac:dyDescent="0.25">
      <c r="A339" s="286"/>
      <c r="B339" s="286"/>
      <c r="C339" s="287"/>
      <c r="D339" s="286"/>
      <c r="E339" s="288"/>
      <c r="F339" s="286"/>
      <c r="G339" s="288"/>
      <c r="H339" s="286"/>
      <c r="I339" s="288"/>
      <c r="J339" s="286"/>
      <c r="K339" s="288"/>
      <c r="L339" s="286"/>
      <c r="M339" s="288"/>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row>
    <row r="340" spans="1:34" ht="15.75" customHeight="1" x14ac:dyDescent="0.25">
      <c r="A340" s="286"/>
      <c r="B340" s="286"/>
      <c r="C340" s="287"/>
      <c r="D340" s="286"/>
      <c r="E340" s="288"/>
      <c r="F340" s="286"/>
      <c r="G340" s="288"/>
      <c r="H340" s="286"/>
      <c r="I340" s="288"/>
      <c r="J340" s="286"/>
      <c r="K340" s="288"/>
      <c r="L340" s="286"/>
      <c r="M340" s="288"/>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row>
    <row r="341" spans="1:34" ht="15.75" customHeight="1" x14ac:dyDescent="0.25">
      <c r="A341" s="286"/>
      <c r="B341" s="286"/>
      <c r="C341" s="287"/>
      <c r="D341" s="286"/>
      <c r="E341" s="288"/>
      <c r="F341" s="286"/>
      <c r="G341" s="288"/>
      <c r="H341" s="286"/>
      <c r="I341" s="288"/>
      <c r="J341" s="286"/>
      <c r="K341" s="288"/>
      <c r="L341" s="286"/>
      <c r="M341" s="288"/>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row>
    <row r="342" spans="1:34" ht="15.75" customHeight="1" x14ac:dyDescent="0.25">
      <c r="A342" s="286"/>
      <c r="B342" s="286"/>
      <c r="C342" s="287"/>
      <c r="D342" s="286"/>
      <c r="E342" s="288"/>
      <c r="F342" s="286"/>
      <c r="G342" s="288"/>
      <c r="H342" s="286"/>
      <c r="I342" s="288"/>
      <c r="J342" s="286"/>
      <c r="K342" s="288"/>
      <c r="L342" s="286"/>
      <c r="M342" s="288"/>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row>
    <row r="343" spans="1:34" ht="15.75" customHeight="1" x14ac:dyDescent="0.25">
      <c r="A343" s="286"/>
      <c r="B343" s="286"/>
      <c r="C343" s="287"/>
      <c r="D343" s="286"/>
      <c r="E343" s="288"/>
      <c r="F343" s="286"/>
      <c r="G343" s="288"/>
      <c r="H343" s="286"/>
      <c r="I343" s="288"/>
      <c r="J343" s="286"/>
      <c r="K343" s="288"/>
      <c r="L343" s="286"/>
      <c r="M343" s="288"/>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row>
    <row r="344" spans="1:34" ht="15.75" customHeight="1" x14ac:dyDescent="0.25">
      <c r="A344" s="286"/>
      <c r="B344" s="286"/>
      <c r="C344" s="287"/>
      <c r="D344" s="286"/>
      <c r="E344" s="288"/>
      <c r="F344" s="286"/>
      <c r="G344" s="288"/>
      <c r="H344" s="286"/>
      <c r="I344" s="288"/>
      <c r="J344" s="286"/>
      <c r="K344" s="288"/>
      <c r="L344" s="286"/>
      <c r="M344" s="288"/>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row>
    <row r="345" spans="1:34" ht="15.75" customHeight="1" x14ac:dyDescent="0.25">
      <c r="A345" s="286"/>
      <c r="B345" s="286"/>
      <c r="C345" s="287"/>
      <c r="D345" s="286"/>
      <c r="E345" s="288"/>
      <c r="F345" s="286"/>
      <c r="G345" s="288"/>
      <c r="H345" s="286"/>
      <c r="I345" s="288"/>
      <c r="J345" s="286"/>
      <c r="K345" s="288"/>
      <c r="L345" s="286"/>
      <c r="M345" s="288"/>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row>
    <row r="346" spans="1:34" ht="15.75" customHeight="1" x14ac:dyDescent="0.25">
      <c r="A346" s="286"/>
      <c r="B346" s="286"/>
      <c r="C346" s="287"/>
      <c r="D346" s="286"/>
      <c r="E346" s="288"/>
      <c r="F346" s="286"/>
      <c r="G346" s="288"/>
      <c r="H346" s="286"/>
      <c r="I346" s="288"/>
      <c r="J346" s="286"/>
      <c r="K346" s="288"/>
      <c r="L346" s="286"/>
      <c r="M346" s="288"/>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row>
    <row r="347" spans="1:34" ht="15.75" customHeight="1" x14ac:dyDescent="0.25">
      <c r="A347" s="286"/>
      <c r="B347" s="286"/>
      <c r="C347" s="287"/>
      <c r="D347" s="286"/>
      <c r="E347" s="288"/>
      <c r="F347" s="286"/>
      <c r="G347" s="288"/>
      <c r="H347" s="286"/>
      <c r="I347" s="288"/>
      <c r="J347" s="286"/>
      <c r="K347" s="288"/>
      <c r="L347" s="286"/>
      <c r="M347" s="288"/>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row>
    <row r="348" spans="1:34" ht="15.75" customHeight="1" x14ac:dyDescent="0.25">
      <c r="A348" s="286"/>
      <c r="B348" s="286"/>
      <c r="C348" s="287"/>
      <c r="D348" s="286"/>
      <c r="E348" s="288"/>
      <c r="F348" s="286"/>
      <c r="G348" s="288"/>
      <c r="H348" s="286"/>
      <c r="I348" s="288"/>
      <c r="J348" s="286"/>
      <c r="K348" s="288"/>
      <c r="L348" s="286"/>
      <c r="M348" s="288"/>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row>
    <row r="349" spans="1:34" ht="15.75" customHeight="1" x14ac:dyDescent="0.25">
      <c r="A349" s="286"/>
      <c r="B349" s="286"/>
      <c r="C349" s="287"/>
      <c r="D349" s="286"/>
      <c r="E349" s="288"/>
      <c r="F349" s="286"/>
      <c r="G349" s="288"/>
      <c r="H349" s="286"/>
      <c r="I349" s="288"/>
      <c r="J349" s="286"/>
      <c r="K349" s="288"/>
      <c r="L349" s="286"/>
      <c r="M349" s="288"/>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row>
    <row r="350" spans="1:34" ht="15.75" customHeight="1" x14ac:dyDescent="0.25">
      <c r="A350" s="286"/>
      <c r="B350" s="286"/>
      <c r="C350" s="287"/>
      <c r="D350" s="286"/>
      <c r="E350" s="288"/>
      <c r="F350" s="286"/>
      <c r="G350" s="288"/>
      <c r="H350" s="286"/>
      <c r="I350" s="288"/>
      <c r="J350" s="286"/>
      <c r="K350" s="288"/>
      <c r="L350" s="286"/>
      <c r="M350" s="288"/>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row>
    <row r="351" spans="1:34" ht="15.75" customHeight="1" x14ac:dyDescent="0.25">
      <c r="A351" s="286"/>
      <c r="B351" s="286"/>
      <c r="C351" s="287"/>
      <c r="D351" s="286"/>
      <c r="E351" s="288"/>
      <c r="F351" s="286"/>
      <c r="G351" s="288"/>
      <c r="H351" s="286"/>
      <c r="I351" s="288"/>
      <c r="J351" s="286"/>
      <c r="K351" s="288"/>
      <c r="L351" s="286"/>
      <c r="M351" s="288"/>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row>
    <row r="352" spans="1:34" ht="15.75" customHeight="1" x14ac:dyDescent="0.25">
      <c r="A352" s="286"/>
      <c r="B352" s="286"/>
      <c r="C352" s="287"/>
      <c r="D352" s="286"/>
      <c r="E352" s="288"/>
      <c r="F352" s="286"/>
      <c r="G352" s="288"/>
      <c r="H352" s="286"/>
      <c r="I352" s="288"/>
      <c r="J352" s="286"/>
      <c r="K352" s="288"/>
      <c r="L352" s="286"/>
      <c r="M352" s="288"/>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row>
    <row r="353" spans="1:34" ht="15.75" customHeight="1" x14ac:dyDescent="0.25">
      <c r="A353" s="286"/>
      <c r="B353" s="286"/>
      <c r="C353" s="287"/>
      <c r="D353" s="286"/>
      <c r="E353" s="288"/>
      <c r="F353" s="286"/>
      <c r="G353" s="288"/>
      <c r="H353" s="286"/>
      <c r="I353" s="288"/>
      <c r="J353" s="286"/>
      <c r="K353" s="288"/>
      <c r="L353" s="286"/>
      <c r="M353" s="288"/>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row>
    <row r="354" spans="1:34" ht="15.75" customHeight="1" x14ac:dyDescent="0.25">
      <c r="A354" s="286"/>
      <c r="B354" s="286"/>
      <c r="C354" s="287"/>
      <c r="D354" s="286"/>
      <c r="E354" s="288"/>
      <c r="F354" s="286"/>
      <c r="G354" s="288"/>
      <c r="H354" s="286"/>
      <c r="I354" s="288"/>
      <c r="J354" s="286"/>
      <c r="K354" s="288"/>
      <c r="L354" s="286"/>
      <c r="M354" s="288"/>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row>
    <row r="355" spans="1:34" ht="15.75" customHeight="1" x14ac:dyDescent="0.25">
      <c r="A355" s="286"/>
      <c r="B355" s="286"/>
      <c r="C355" s="287"/>
      <c r="D355" s="286"/>
      <c r="E355" s="288"/>
      <c r="F355" s="286"/>
      <c r="G355" s="288"/>
      <c r="H355" s="286"/>
      <c r="I355" s="288"/>
      <c r="J355" s="286"/>
      <c r="K355" s="288"/>
      <c r="L355" s="286"/>
      <c r="M355" s="288"/>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row>
    <row r="356" spans="1:34" ht="15.75" customHeight="1" x14ac:dyDescent="0.25">
      <c r="A356" s="286"/>
      <c r="B356" s="286"/>
      <c r="C356" s="287"/>
      <c r="D356" s="286"/>
      <c r="E356" s="288"/>
      <c r="F356" s="286"/>
      <c r="G356" s="288"/>
      <c r="H356" s="286"/>
      <c r="I356" s="288"/>
      <c r="J356" s="286"/>
      <c r="K356" s="288"/>
      <c r="L356" s="286"/>
      <c r="M356" s="288"/>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row>
    <row r="357" spans="1:34" ht="15.75" customHeight="1" x14ac:dyDescent="0.25">
      <c r="A357" s="286"/>
      <c r="B357" s="286"/>
      <c r="C357" s="287"/>
      <c r="D357" s="286"/>
      <c r="E357" s="288"/>
      <c r="F357" s="286"/>
      <c r="G357" s="288"/>
      <c r="H357" s="286"/>
      <c r="I357" s="288"/>
      <c r="J357" s="286"/>
      <c r="K357" s="288"/>
      <c r="L357" s="286"/>
      <c r="M357" s="288"/>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row>
    <row r="358" spans="1:34" ht="15.75" customHeight="1" x14ac:dyDescent="0.25">
      <c r="A358" s="286"/>
      <c r="B358" s="286"/>
      <c r="C358" s="287"/>
      <c r="D358" s="286"/>
      <c r="E358" s="288"/>
      <c r="F358" s="286"/>
      <c r="G358" s="288"/>
      <c r="H358" s="286"/>
      <c r="I358" s="288"/>
      <c r="J358" s="286"/>
      <c r="K358" s="288"/>
      <c r="L358" s="286"/>
      <c r="M358" s="288"/>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row>
    <row r="359" spans="1:34" ht="15.75" customHeight="1" x14ac:dyDescent="0.25">
      <c r="A359" s="286"/>
      <c r="B359" s="286"/>
      <c r="C359" s="287"/>
      <c r="D359" s="286"/>
      <c r="E359" s="288"/>
      <c r="F359" s="286"/>
      <c r="G359" s="288"/>
      <c r="H359" s="286"/>
      <c r="I359" s="288"/>
      <c r="J359" s="286"/>
      <c r="K359" s="288"/>
      <c r="L359" s="286"/>
      <c r="M359" s="288"/>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row>
    <row r="360" spans="1:34" ht="15.75" customHeight="1" x14ac:dyDescent="0.25">
      <c r="A360" s="286"/>
      <c r="B360" s="286"/>
      <c r="C360" s="287"/>
      <c r="D360" s="286"/>
      <c r="E360" s="288"/>
      <c r="F360" s="286"/>
      <c r="G360" s="288"/>
      <c r="H360" s="286"/>
      <c r="I360" s="288"/>
      <c r="J360" s="286"/>
      <c r="K360" s="288"/>
      <c r="L360" s="286"/>
      <c r="M360" s="288"/>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row>
    <row r="361" spans="1:34" ht="15.75" customHeight="1" x14ac:dyDescent="0.25">
      <c r="A361" s="286"/>
      <c r="B361" s="286"/>
      <c r="C361" s="287"/>
      <c r="D361" s="286"/>
      <c r="E361" s="288"/>
      <c r="F361" s="286"/>
      <c r="G361" s="288"/>
      <c r="H361" s="286"/>
      <c r="I361" s="288"/>
      <c r="J361" s="286"/>
      <c r="K361" s="288"/>
      <c r="L361" s="286"/>
      <c r="M361" s="288"/>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row>
    <row r="362" spans="1:34" ht="15.75" customHeight="1" x14ac:dyDescent="0.25">
      <c r="A362" s="286"/>
      <c r="B362" s="286"/>
      <c r="C362" s="287"/>
      <c r="D362" s="286"/>
      <c r="E362" s="288"/>
      <c r="F362" s="286"/>
      <c r="G362" s="288"/>
      <c r="H362" s="286"/>
      <c r="I362" s="288"/>
      <c r="J362" s="286"/>
      <c r="K362" s="288"/>
      <c r="L362" s="286"/>
      <c r="M362" s="288"/>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row>
    <row r="363" spans="1:34" ht="15.75" customHeight="1" x14ac:dyDescent="0.25">
      <c r="A363" s="286"/>
      <c r="B363" s="286"/>
      <c r="C363" s="287"/>
      <c r="D363" s="286"/>
      <c r="E363" s="288"/>
      <c r="F363" s="286"/>
      <c r="G363" s="288"/>
      <c r="H363" s="286"/>
      <c r="I363" s="288"/>
      <c r="J363" s="286"/>
      <c r="K363" s="288"/>
      <c r="L363" s="286"/>
      <c r="M363" s="288"/>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row>
    <row r="364" spans="1:34" ht="15.75" customHeight="1" x14ac:dyDescent="0.25">
      <c r="A364" s="286"/>
      <c r="B364" s="286"/>
      <c r="C364" s="287"/>
      <c r="D364" s="286"/>
      <c r="E364" s="288"/>
      <c r="F364" s="286"/>
      <c r="G364" s="288"/>
      <c r="H364" s="286"/>
      <c r="I364" s="288"/>
      <c r="J364" s="286"/>
      <c r="K364" s="288"/>
      <c r="L364" s="286"/>
      <c r="M364" s="288"/>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row>
    <row r="365" spans="1:34" ht="15.75" customHeight="1" x14ac:dyDescent="0.25">
      <c r="A365" s="286"/>
      <c r="B365" s="286"/>
      <c r="C365" s="287"/>
      <c r="D365" s="286"/>
      <c r="E365" s="288"/>
      <c r="F365" s="286"/>
      <c r="G365" s="288"/>
      <c r="H365" s="286"/>
      <c r="I365" s="288"/>
      <c r="J365" s="286"/>
      <c r="K365" s="288"/>
      <c r="L365" s="286"/>
      <c r="M365" s="288"/>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row>
    <row r="366" spans="1:34" ht="15.75" customHeight="1" x14ac:dyDescent="0.25">
      <c r="A366" s="286"/>
      <c r="B366" s="286"/>
      <c r="C366" s="287"/>
      <c r="D366" s="286"/>
      <c r="E366" s="288"/>
      <c r="F366" s="286"/>
      <c r="G366" s="288"/>
      <c r="H366" s="286"/>
      <c r="I366" s="288"/>
      <c r="J366" s="286"/>
      <c r="K366" s="288"/>
      <c r="L366" s="286"/>
      <c r="M366" s="288"/>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row>
    <row r="367" spans="1:34" ht="15.75" customHeight="1" x14ac:dyDescent="0.25">
      <c r="A367" s="286"/>
      <c r="B367" s="286"/>
      <c r="C367" s="287"/>
      <c r="D367" s="286"/>
      <c r="E367" s="288"/>
      <c r="F367" s="286"/>
      <c r="G367" s="288"/>
      <c r="H367" s="286"/>
      <c r="I367" s="288"/>
      <c r="J367" s="286"/>
      <c r="K367" s="288"/>
      <c r="L367" s="286"/>
      <c r="M367" s="288"/>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row>
    <row r="368" spans="1:34" ht="15.75" customHeight="1" x14ac:dyDescent="0.25">
      <c r="A368" s="286"/>
      <c r="B368" s="286"/>
      <c r="C368" s="287"/>
      <c r="D368" s="286"/>
      <c r="E368" s="288"/>
      <c r="F368" s="286"/>
      <c r="G368" s="288"/>
      <c r="H368" s="286"/>
      <c r="I368" s="288"/>
      <c r="J368" s="286"/>
      <c r="K368" s="288"/>
      <c r="L368" s="286"/>
      <c r="M368" s="288"/>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row>
    <row r="369" spans="1:34" ht="15.75" customHeight="1" x14ac:dyDescent="0.25">
      <c r="A369" s="286"/>
      <c r="B369" s="286"/>
      <c r="C369" s="287"/>
      <c r="D369" s="286"/>
      <c r="E369" s="288"/>
      <c r="F369" s="286"/>
      <c r="G369" s="288"/>
      <c r="H369" s="286"/>
      <c r="I369" s="288"/>
      <c r="J369" s="286"/>
      <c r="K369" s="288"/>
      <c r="L369" s="286"/>
      <c r="M369" s="288"/>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row>
    <row r="370" spans="1:34" ht="15.75" customHeight="1" x14ac:dyDescent="0.25">
      <c r="A370" s="286"/>
      <c r="B370" s="286"/>
      <c r="C370" s="287"/>
      <c r="D370" s="286"/>
      <c r="E370" s="288"/>
      <c r="F370" s="286"/>
      <c r="G370" s="288"/>
      <c r="H370" s="286"/>
      <c r="I370" s="288"/>
      <c r="J370" s="286"/>
      <c r="K370" s="288"/>
      <c r="L370" s="286"/>
      <c r="M370" s="288"/>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row>
    <row r="371" spans="1:34" ht="15.75" customHeight="1" x14ac:dyDescent="0.25">
      <c r="A371" s="286"/>
      <c r="B371" s="286"/>
      <c r="C371" s="287"/>
      <c r="D371" s="286"/>
      <c r="E371" s="288"/>
      <c r="F371" s="286"/>
      <c r="G371" s="288"/>
      <c r="H371" s="286"/>
      <c r="I371" s="288"/>
      <c r="J371" s="286"/>
      <c r="K371" s="288"/>
      <c r="L371" s="286"/>
      <c r="M371" s="288"/>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row>
    <row r="372" spans="1:34" ht="15.75" customHeight="1" x14ac:dyDescent="0.25">
      <c r="A372" s="286"/>
      <c r="B372" s="286"/>
      <c r="C372" s="287"/>
      <c r="D372" s="286"/>
      <c r="E372" s="288"/>
      <c r="F372" s="286"/>
      <c r="G372" s="288"/>
      <c r="H372" s="286"/>
      <c r="I372" s="288"/>
      <c r="J372" s="286"/>
      <c r="K372" s="288"/>
      <c r="L372" s="286"/>
      <c r="M372" s="288"/>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row>
    <row r="373" spans="1:34" ht="15.75" customHeight="1" x14ac:dyDescent="0.25">
      <c r="A373" s="286"/>
      <c r="B373" s="286"/>
      <c r="C373" s="287"/>
      <c r="D373" s="286"/>
      <c r="E373" s="288"/>
      <c r="F373" s="286"/>
      <c r="G373" s="288"/>
      <c r="H373" s="286"/>
      <c r="I373" s="288"/>
      <c r="J373" s="286"/>
      <c r="K373" s="288"/>
      <c r="L373" s="286"/>
      <c r="M373" s="288"/>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row>
    <row r="374" spans="1:34" ht="15.75" customHeight="1" x14ac:dyDescent="0.25">
      <c r="A374" s="286"/>
      <c r="B374" s="286"/>
      <c r="C374" s="287"/>
      <c r="D374" s="286"/>
      <c r="E374" s="288"/>
      <c r="F374" s="286"/>
      <c r="G374" s="288"/>
      <c r="H374" s="286"/>
      <c r="I374" s="288"/>
      <c r="J374" s="286"/>
      <c r="K374" s="288"/>
      <c r="L374" s="286"/>
      <c r="M374" s="288"/>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row>
    <row r="375" spans="1:34" ht="15.75" customHeight="1" x14ac:dyDescent="0.25">
      <c r="A375" s="286"/>
      <c r="B375" s="286"/>
      <c r="C375" s="287"/>
      <c r="D375" s="286"/>
      <c r="E375" s="288"/>
      <c r="F375" s="286"/>
      <c r="G375" s="288"/>
      <c r="H375" s="286"/>
      <c r="I375" s="288"/>
      <c r="J375" s="286"/>
      <c r="K375" s="288"/>
      <c r="L375" s="286"/>
      <c r="M375" s="288"/>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row>
    <row r="376" spans="1:34" ht="15.75" customHeight="1" x14ac:dyDescent="0.25">
      <c r="A376" s="286"/>
      <c r="B376" s="286"/>
      <c r="C376" s="287"/>
      <c r="D376" s="286"/>
      <c r="E376" s="288"/>
      <c r="F376" s="286"/>
      <c r="G376" s="288"/>
      <c r="H376" s="286"/>
      <c r="I376" s="288"/>
      <c r="J376" s="286"/>
      <c r="K376" s="288"/>
      <c r="L376" s="286"/>
      <c r="M376" s="288"/>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row>
    <row r="377" spans="1:34" ht="15.75" customHeight="1" x14ac:dyDescent="0.25">
      <c r="A377" s="286"/>
      <c r="B377" s="286"/>
      <c r="C377" s="287"/>
      <c r="D377" s="286"/>
      <c r="E377" s="288"/>
      <c r="F377" s="286"/>
      <c r="G377" s="288"/>
      <c r="H377" s="286"/>
      <c r="I377" s="288"/>
      <c r="J377" s="286"/>
      <c r="K377" s="288"/>
      <c r="L377" s="286"/>
      <c r="M377" s="288"/>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row>
    <row r="378" spans="1:34" ht="15.75" customHeight="1" x14ac:dyDescent="0.25">
      <c r="A378" s="286"/>
      <c r="B378" s="286"/>
      <c r="C378" s="287"/>
      <c r="D378" s="286"/>
      <c r="E378" s="288"/>
      <c r="F378" s="286"/>
      <c r="G378" s="288"/>
      <c r="H378" s="286"/>
      <c r="I378" s="288"/>
      <c r="J378" s="286"/>
      <c r="K378" s="288"/>
      <c r="L378" s="286"/>
      <c r="M378" s="288"/>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row>
    <row r="379" spans="1:34" ht="15.75" customHeight="1" x14ac:dyDescent="0.25">
      <c r="A379" s="286"/>
      <c r="B379" s="286"/>
      <c r="C379" s="287"/>
      <c r="D379" s="286"/>
      <c r="E379" s="288"/>
      <c r="F379" s="286"/>
      <c r="G379" s="288"/>
      <c r="H379" s="286"/>
      <c r="I379" s="288"/>
      <c r="J379" s="286"/>
      <c r="K379" s="288"/>
      <c r="L379" s="286"/>
      <c r="M379" s="288"/>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row>
    <row r="380" spans="1:34" ht="15.75" customHeight="1" x14ac:dyDescent="0.25">
      <c r="A380" s="286"/>
      <c r="B380" s="286"/>
      <c r="C380" s="287"/>
      <c r="D380" s="286"/>
      <c r="E380" s="288"/>
      <c r="F380" s="286"/>
      <c r="G380" s="288"/>
      <c r="H380" s="286"/>
      <c r="I380" s="288"/>
      <c r="J380" s="286"/>
      <c r="K380" s="288"/>
      <c r="L380" s="286"/>
      <c r="M380" s="288"/>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row>
    <row r="381" spans="1:34" ht="15.75" customHeight="1" x14ac:dyDescent="0.25">
      <c r="A381" s="286"/>
      <c r="B381" s="286"/>
      <c r="C381" s="287"/>
      <c r="D381" s="286"/>
      <c r="E381" s="288"/>
      <c r="F381" s="286"/>
      <c r="G381" s="288"/>
      <c r="H381" s="286"/>
      <c r="I381" s="288"/>
      <c r="J381" s="286"/>
      <c r="K381" s="288"/>
      <c r="L381" s="286"/>
      <c r="M381" s="288"/>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row>
    <row r="382" spans="1:34" ht="15.75" customHeight="1" x14ac:dyDescent="0.25">
      <c r="A382" s="286"/>
      <c r="B382" s="286"/>
      <c r="C382" s="287"/>
      <c r="D382" s="286"/>
      <c r="E382" s="288"/>
      <c r="F382" s="286"/>
      <c r="G382" s="288"/>
      <c r="H382" s="286"/>
      <c r="I382" s="288"/>
      <c r="J382" s="286"/>
      <c r="K382" s="288"/>
      <c r="L382" s="286"/>
      <c r="M382" s="288"/>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row>
    <row r="383" spans="1:34" ht="15.75" customHeight="1" x14ac:dyDescent="0.25">
      <c r="A383" s="286"/>
      <c r="B383" s="286"/>
      <c r="C383" s="287"/>
      <c r="D383" s="286"/>
      <c r="E383" s="288"/>
      <c r="F383" s="286"/>
      <c r="G383" s="288"/>
      <c r="H383" s="286"/>
      <c r="I383" s="288"/>
      <c r="J383" s="286"/>
      <c r="K383" s="288"/>
      <c r="L383" s="286"/>
      <c r="M383" s="288"/>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row>
    <row r="384" spans="1:34" ht="15.75" customHeight="1" x14ac:dyDescent="0.25">
      <c r="A384" s="286"/>
      <c r="B384" s="286"/>
      <c r="C384" s="287"/>
      <c r="D384" s="286"/>
      <c r="E384" s="288"/>
      <c r="F384" s="286"/>
      <c r="G384" s="288"/>
      <c r="H384" s="286"/>
      <c r="I384" s="288"/>
      <c r="J384" s="286"/>
      <c r="K384" s="288"/>
      <c r="L384" s="286"/>
      <c r="M384" s="288"/>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row>
    <row r="385" spans="1:34" ht="15.75" customHeight="1" x14ac:dyDescent="0.25">
      <c r="A385" s="286"/>
      <c r="B385" s="286"/>
      <c r="C385" s="287"/>
      <c r="D385" s="286"/>
      <c r="E385" s="288"/>
      <c r="F385" s="286"/>
      <c r="G385" s="288"/>
      <c r="H385" s="286"/>
      <c r="I385" s="288"/>
      <c r="J385" s="286"/>
      <c r="K385" s="288"/>
      <c r="L385" s="286"/>
      <c r="M385" s="288"/>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row>
    <row r="386" spans="1:34" ht="15.75" customHeight="1" x14ac:dyDescent="0.25">
      <c r="A386" s="286"/>
      <c r="B386" s="286"/>
      <c r="C386" s="287"/>
      <c r="D386" s="286"/>
      <c r="E386" s="288"/>
      <c r="F386" s="286"/>
      <c r="G386" s="288"/>
      <c r="H386" s="286"/>
      <c r="I386" s="288"/>
      <c r="J386" s="286"/>
      <c r="K386" s="288"/>
      <c r="L386" s="286"/>
      <c r="M386" s="288"/>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row>
    <row r="387" spans="1:34" ht="15.75" customHeight="1" x14ac:dyDescent="0.25">
      <c r="A387" s="286"/>
      <c r="B387" s="286"/>
      <c r="C387" s="287"/>
      <c r="D387" s="286"/>
      <c r="E387" s="288"/>
      <c r="F387" s="286"/>
      <c r="G387" s="288"/>
      <c r="H387" s="286"/>
      <c r="I387" s="288"/>
      <c r="J387" s="286"/>
      <c r="K387" s="288"/>
      <c r="L387" s="286"/>
      <c r="M387" s="288"/>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row>
    <row r="388" spans="1:34" ht="15.75" customHeight="1" x14ac:dyDescent="0.25">
      <c r="A388" s="286"/>
      <c r="B388" s="286"/>
      <c r="C388" s="287"/>
      <c r="D388" s="286"/>
      <c r="E388" s="288"/>
      <c r="F388" s="286"/>
      <c r="G388" s="288"/>
      <c r="H388" s="286"/>
      <c r="I388" s="288"/>
      <c r="J388" s="286"/>
      <c r="K388" s="288"/>
      <c r="L388" s="286"/>
      <c r="M388" s="288"/>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row>
    <row r="389" spans="1:34" ht="15.75" customHeight="1" x14ac:dyDescent="0.25">
      <c r="A389" s="286"/>
      <c r="B389" s="286"/>
      <c r="C389" s="287"/>
      <c r="D389" s="286"/>
      <c r="E389" s="288"/>
      <c r="F389" s="286"/>
      <c r="G389" s="288"/>
      <c r="H389" s="286"/>
      <c r="I389" s="288"/>
      <c r="J389" s="286"/>
      <c r="K389" s="288"/>
      <c r="L389" s="286"/>
      <c r="M389" s="288"/>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row>
    <row r="390" spans="1:34" ht="15.75" customHeight="1" x14ac:dyDescent="0.25">
      <c r="A390" s="286"/>
      <c r="B390" s="286"/>
      <c r="C390" s="287"/>
      <c r="D390" s="286"/>
      <c r="E390" s="288"/>
      <c r="F390" s="286"/>
      <c r="G390" s="288"/>
      <c r="H390" s="286"/>
      <c r="I390" s="288"/>
      <c r="J390" s="286"/>
      <c r="K390" s="288"/>
      <c r="L390" s="286"/>
      <c r="M390" s="288"/>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row>
    <row r="391" spans="1:34" ht="15.75" customHeight="1" x14ac:dyDescent="0.25">
      <c r="A391" s="286"/>
      <c r="B391" s="286"/>
      <c r="C391" s="287"/>
      <c r="D391" s="286"/>
      <c r="E391" s="288"/>
      <c r="F391" s="286"/>
      <c r="G391" s="288"/>
      <c r="H391" s="286"/>
      <c r="I391" s="288"/>
      <c r="J391" s="286"/>
      <c r="K391" s="288"/>
      <c r="L391" s="286"/>
      <c r="M391" s="288"/>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row>
    <row r="392" spans="1:34" ht="15.75" customHeight="1" x14ac:dyDescent="0.25">
      <c r="A392" s="286"/>
      <c r="B392" s="286"/>
      <c r="C392" s="287"/>
      <c r="D392" s="286"/>
      <c r="E392" s="288"/>
      <c r="F392" s="286"/>
      <c r="G392" s="288"/>
      <c r="H392" s="286"/>
      <c r="I392" s="288"/>
      <c r="J392" s="286"/>
      <c r="K392" s="288"/>
      <c r="L392" s="286"/>
      <c r="M392" s="288"/>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row>
    <row r="393" spans="1:34" ht="15.75" customHeight="1" x14ac:dyDescent="0.25">
      <c r="A393" s="286"/>
      <c r="B393" s="286"/>
      <c r="C393" s="287"/>
      <c r="D393" s="286"/>
      <c r="E393" s="288"/>
      <c r="F393" s="286"/>
      <c r="G393" s="288"/>
      <c r="H393" s="286"/>
      <c r="I393" s="288"/>
      <c r="J393" s="286"/>
      <c r="K393" s="288"/>
      <c r="L393" s="286"/>
      <c r="M393" s="288"/>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row>
    <row r="394" spans="1:34" ht="15.75" customHeight="1" x14ac:dyDescent="0.25">
      <c r="A394" s="286"/>
      <c r="B394" s="286"/>
      <c r="C394" s="287"/>
      <c r="D394" s="286"/>
      <c r="E394" s="288"/>
      <c r="F394" s="286"/>
      <c r="G394" s="288"/>
      <c r="H394" s="286"/>
      <c r="I394" s="288"/>
      <c r="J394" s="286"/>
      <c r="K394" s="288"/>
      <c r="L394" s="286"/>
      <c r="M394" s="288"/>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row>
    <row r="395" spans="1:34" ht="15.75" customHeight="1" x14ac:dyDescent="0.25">
      <c r="A395" s="286"/>
      <c r="B395" s="286"/>
      <c r="C395" s="287"/>
      <c r="D395" s="286"/>
      <c r="E395" s="288"/>
      <c r="F395" s="286"/>
      <c r="G395" s="288"/>
      <c r="H395" s="286"/>
      <c r="I395" s="288"/>
      <c r="J395" s="286"/>
      <c r="K395" s="288"/>
      <c r="L395" s="286"/>
      <c r="M395" s="288"/>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row>
    <row r="396" spans="1:34" ht="15.75" customHeight="1" x14ac:dyDescent="0.25">
      <c r="A396" s="286"/>
      <c r="B396" s="286"/>
      <c r="C396" s="287"/>
      <c r="D396" s="286"/>
      <c r="E396" s="288"/>
      <c r="F396" s="286"/>
      <c r="G396" s="288"/>
      <c r="H396" s="286"/>
      <c r="I396" s="288"/>
      <c r="J396" s="286"/>
      <c r="K396" s="288"/>
      <c r="L396" s="286"/>
      <c r="M396" s="288"/>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row>
    <row r="397" spans="1:34" ht="15.75" customHeight="1" x14ac:dyDescent="0.25">
      <c r="A397" s="286"/>
      <c r="B397" s="286"/>
      <c r="C397" s="287"/>
      <c r="D397" s="286"/>
      <c r="E397" s="288"/>
      <c r="F397" s="286"/>
      <c r="G397" s="288"/>
      <c r="H397" s="286"/>
      <c r="I397" s="288"/>
      <c r="J397" s="286"/>
      <c r="K397" s="288"/>
      <c r="L397" s="286"/>
      <c r="M397" s="288"/>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row>
    <row r="398" spans="1:34" ht="15.75" customHeight="1" x14ac:dyDescent="0.25">
      <c r="A398" s="286"/>
      <c r="B398" s="286"/>
      <c r="C398" s="287"/>
      <c r="D398" s="286"/>
      <c r="E398" s="288"/>
      <c r="F398" s="286"/>
      <c r="G398" s="288"/>
      <c r="H398" s="286"/>
      <c r="I398" s="288"/>
      <c r="J398" s="286"/>
      <c r="K398" s="288"/>
      <c r="L398" s="286"/>
      <c r="M398" s="288"/>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row>
    <row r="399" spans="1:34" ht="15.75" customHeight="1" x14ac:dyDescent="0.25">
      <c r="A399" s="286"/>
      <c r="B399" s="286"/>
      <c r="C399" s="287"/>
      <c r="D399" s="286"/>
      <c r="E399" s="288"/>
      <c r="F399" s="286"/>
      <c r="G399" s="288"/>
      <c r="H399" s="286"/>
      <c r="I399" s="288"/>
      <c r="J399" s="286"/>
      <c r="K399" s="288"/>
      <c r="L399" s="286"/>
      <c r="M399" s="288"/>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row>
    <row r="400" spans="1:34" ht="15.75" customHeight="1" x14ac:dyDescent="0.25">
      <c r="A400" s="286"/>
      <c r="B400" s="286"/>
      <c r="C400" s="287"/>
      <c r="D400" s="286"/>
      <c r="E400" s="288"/>
      <c r="F400" s="286"/>
      <c r="G400" s="288"/>
      <c r="H400" s="286"/>
      <c r="I400" s="288"/>
      <c r="J400" s="286"/>
      <c r="K400" s="288"/>
      <c r="L400" s="286"/>
      <c r="M400" s="288"/>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row>
    <row r="401" spans="1:34" ht="15.75" customHeight="1" x14ac:dyDescent="0.25">
      <c r="A401" s="286"/>
      <c r="B401" s="286"/>
      <c r="C401" s="287"/>
      <c r="D401" s="286"/>
      <c r="E401" s="288"/>
      <c r="F401" s="286"/>
      <c r="G401" s="288"/>
      <c r="H401" s="286"/>
      <c r="I401" s="288"/>
      <c r="J401" s="286"/>
      <c r="K401" s="288"/>
      <c r="L401" s="286"/>
      <c r="M401" s="288"/>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row>
    <row r="402" spans="1:34" ht="15.75" customHeight="1" x14ac:dyDescent="0.25">
      <c r="A402" s="286"/>
      <c r="B402" s="286"/>
      <c r="C402" s="287"/>
      <c r="D402" s="286"/>
      <c r="E402" s="288"/>
      <c r="F402" s="286"/>
      <c r="G402" s="288"/>
      <c r="H402" s="286"/>
      <c r="I402" s="288"/>
      <c r="J402" s="286"/>
      <c r="K402" s="288"/>
      <c r="L402" s="286"/>
      <c r="M402" s="288"/>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row>
    <row r="403" spans="1:34" ht="15.75" customHeight="1" x14ac:dyDescent="0.25">
      <c r="A403" s="286"/>
      <c r="B403" s="286"/>
      <c r="C403" s="287"/>
      <c r="D403" s="286"/>
      <c r="E403" s="288"/>
      <c r="F403" s="286"/>
      <c r="G403" s="288"/>
      <c r="H403" s="286"/>
      <c r="I403" s="288"/>
      <c r="J403" s="286"/>
      <c r="K403" s="288"/>
      <c r="L403" s="286"/>
      <c r="M403" s="288"/>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row>
    <row r="404" spans="1:34" ht="15.75" customHeight="1" x14ac:dyDescent="0.25">
      <c r="A404" s="286"/>
      <c r="B404" s="286"/>
      <c r="C404" s="287"/>
      <c r="D404" s="286"/>
      <c r="E404" s="288"/>
      <c r="F404" s="286"/>
      <c r="G404" s="288"/>
      <c r="H404" s="286"/>
      <c r="I404" s="288"/>
      <c r="J404" s="286"/>
      <c r="K404" s="288"/>
      <c r="L404" s="286"/>
      <c r="M404" s="288"/>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row>
    <row r="405" spans="1:34" ht="15.75" customHeight="1" x14ac:dyDescent="0.25">
      <c r="A405" s="286"/>
      <c r="B405" s="286"/>
      <c r="C405" s="287"/>
      <c r="D405" s="286"/>
      <c r="E405" s="288"/>
      <c r="F405" s="286"/>
      <c r="G405" s="288"/>
      <c r="H405" s="286"/>
      <c r="I405" s="288"/>
      <c r="J405" s="286"/>
      <c r="K405" s="288"/>
      <c r="L405" s="286"/>
      <c r="M405" s="288"/>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row>
    <row r="406" spans="1:34" ht="15.75" customHeight="1" x14ac:dyDescent="0.25">
      <c r="A406" s="286"/>
      <c r="B406" s="286"/>
      <c r="C406" s="287"/>
      <c r="D406" s="286"/>
      <c r="E406" s="288"/>
      <c r="F406" s="286"/>
      <c r="G406" s="288"/>
      <c r="H406" s="286"/>
      <c r="I406" s="288"/>
      <c r="J406" s="286"/>
      <c r="K406" s="288"/>
      <c r="L406" s="286"/>
      <c r="M406" s="288"/>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row>
    <row r="407" spans="1:34" ht="15.75" customHeight="1" x14ac:dyDescent="0.25">
      <c r="A407" s="286"/>
      <c r="B407" s="286"/>
      <c r="C407" s="287"/>
      <c r="D407" s="286"/>
      <c r="E407" s="288"/>
      <c r="F407" s="286"/>
      <c r="G407" s="288"/>
      <c r="H407" s="286"/>
      <c r="I407" s="288"/>
      <c r="J407" s="286"/>
      <c r="K407" s="288"/>
      <c r="L407" s="286"/>
      <c r="M407" s="288"/>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row>
    <row r="408" spans="1:34" ht="15.75" customHeight="1" x14ac:dyDescent="0.25">
      <c r="A408" s="286"/>
      <c r="B408" s="286"/>
      <c r="C408" s="287"/>
      <c r="D408" s="286"/>
      <c r="E408" s="288"/>
      <c r="F408" s="286"/>
      <c r="G408" s="288"/>
      <c r="H408" s="286"/>
      <c r="I408" s="288"/>
      <c r="J408" s="286"/>
      <c r="K408" s="288"/>
      <c r="L408" s="286"/>
      <c r="M408" s="288"/>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row>
    <row r="409" spans="1:34" ht="15.75" customHeight="1" x14ac:dyDescent="0.25">
      <c r="A409" s="286"/>
      <c r="B409" s="286"/>
      <c r="C409" s="287"/>
      <c r="D409" s="286"/>
      <c r="E409" s="288"/>
      <c r="F409" s="286"/>
      <c r="G409" s="288"/>
      <c r="H409" s="286"/>
      <c r="I409" s="288"/>
      <c r="J409" s="286"/>
      <c r="K409" s="288"/>
      <c r="L409" s="286"/>
      <c r="M409" s="288"/>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row>
    <row r="410" spans="1:34" ht="15.75" customHeight="1" x14ac:dyDescent="0.25">
      <c r="A410" s="286"/>
      <c r="B410" s="286"/>
      <c r="C410" s="287"/>
      <c r="D410" s="286"/>
      <c r="E410" s="288"/>
      <c r="F410" s="286"/>
      <c r="G410" s="288"/>
      <c r="H410" s="286"/>
      <c r="I410" s="288"/>
      <c r="J410" s="286"/>
      <c r="K410" s="288"/>
      <c r="L410" s="286"/>
      <c r="M410" s="288"/>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row>
    <row r="411" spans="1:34" ht="15.75" customHeight="1" x14ac:dyDescent="0.25">
      <c r="A411" s="286"/>
      <c r="B411" s="286"/>
      <c r="C411" s="287"/>
      <c r="D411" s="286"/>
      <c r="E411" s="288"/>
      <c r="F411" s="286"/>
      <c r="G411" s="288"/>
      <c r="H411" s="286"/>
      <c r="I411" s="288"/>
      <c r="J411" s="286"/>
      <c r="K411" s="288"/>
      <c r="L411" s="286"/>
      <c r="M411" s="288"/>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row>
    <row r="412" spans="1:34" ht="15.75" customHeight="1" x14ac:dyDescent="0.25">
      <c r="A412" s="286"/>
      <c r="B412" s="286"/>
      <c r="C412" s="287"/>
      <c r="D412" s="286"/>
      <c r="E412" s="288"/>
      <c r="F412" s="286"/>
      <c r="G412" s="288"/>
      <c r="H412" s="286"/>
      <c r="I412" s="288"/>
      <c r="J412" s="286"/>
      <c r="K412" s="288"/>
      <c r="L412" s="286"/>
      <c r="M412" s="288"/>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row>
    <row r="413" spans="1:34" ht="15.75" customHeight="1" x14ac:dyDescent="0.25">
      <c r="A413" s="286"/>
      <c r="B413" s="286"/>
      <c r="C413" s="287"/>
      <c r="D413" s="286"/>
      <c r="E413" s="288"/>
      <c r="F413" s="286"/>
      <c r="G413" s="288"/>
      <c r="H413" s="286"/>
      <c r="I413" s="288"/>
      <c r="J413" s="286"/>
      <c r="K413" s="288"/>
      <c r="L413" s="286"/>
      <c r="M413" s="288"/>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row>
    <row r="414" spans="1:34" ht="15.75" customHeight="1" x14ac:dyDescent="0.25">
      <c r="A414" s="286"/>
      <c r="B414" s="286"/>
      <c r="C414" s="287"/>
      <c r="D414" s="286"/>
      <c r="E414" s="288"/>
      <c r="F414" s="286"/>
      <c r="G414" s="288"/>
      <c r="H414" s="286"/>
      <c r="I414" s="288"/>
      <c r="J414" s="286"/>
      <c r="K414" s="288"/>
      <c r="L414" s="286"/>
      <c r="M414" s="288"/>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row>
    <row r="415" spans="1:34" ht="15.75" customHeight="1" x14ac:dyDescent="0.25">
      <c r="A415" s="286"/>
      <c r="B415" s="286"/>
      <c r="C415" s="287"/>
      <c r="D415" s="286"/>
      <c r="E415" s="288"/>
      <c r="F415" s="286"/>
      <c r="G415" s="288"/>
      <c r="H415" s="286"/>
      <c r="I415" s="288"/>
      <c r="J415" s="286"/>
      <c r="K415" s="288"/>
      <c r="L415" s="286"/>
      <c r="M415" s="288"/>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row>
    <row r="416" spans="1:34" ht="15.75" customHeight="1" x14ac:dyDescent="0.25">
      <c r="A416" s="286"/>
      <c r="B416" s="286"/>
      <c r="C416" s="287"/>
      <c r="D416" s="286"/>
      <c r="E416" s="288"/>
      <c r="F416" s="286"/>
      <c r="G416" s="288"/>
      <c r="H416" s="286"/>
      <c r="I416" s="288"/>
      <c r="J416" s="286"/>
      <c r="K416" s="288"/>
      <c r="L416" s="286"/>
      <c r="M416" s="288"/>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row>
    <row r="417" spans="1:34" ht="15.75" customHeight="1" x14ac:dyDescent="0.25">
      <c r="A417" s="286"/>
      <c r="B417" s="286"/>
      <c r="C417" s="287"/>
      <c r="D417" s="286"/>
      <c r="E417" s="288"/>
      <c r="F417" s="286"/>
      <c r="G417" s="288"/>
      <c r="H417" s="286"/>
      <c r="I417" s="288"/>
      <c r="J417" s="286"/>
      <c r="K417" s="288"/>
      <c r="L417" s="286"/>
      <c r="M417" s="288"/>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row>
    <row r="418" spans="1:34" ht="15.75" customHeight="1" x14ac:dyDescent="0.25">
      <c r="A418" s="286"/>
      <c r="B418" s="286"/>
      <c r="C418" s="287"/>
      <c r="D418" s="286"/>
      <c r="E418" s="288"/>
      <c r="F418" s="286"/>
      <c r="G418" s="288"/>
      <c r="H418" s="286"/>
      <c r="I418" s="288"/>
      <c r="J418" s="286"/>
      <c r="K418" s="288"/>
      <c r="L418" s="286"/>
      <c r="M418" s="288"/>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row>
    <row r="419" spans="1:34" ht="15.75" customHeight="1" x14ac:dyDescent="0.25">
      <c r="A419" s="286"/>
      <c r="B419" s="286"/>
      <c r="C419" s="287"/>
      <c r="D419" s="286"/>
      <c r="E419" s="288"/>
      <c r="F419" s="286"/>
      <c r="G419" s="288"/>
      <c r="H419" s="286"/>
      <c r="I419" s="288"/>
      <c r="J419" s="286"/>
      <c r="K419" s="288"/>
      <c r="L419" s="286"/>
      <c r="M419" s="288"/>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row>
    <row r="420" spans="1:34" ht="15.75" customHeight="1" x14ac:dyDescent="0.25">
      <c r="A420" s="286"/>
      <c r="B420" s="286"/>
      <c r="C420" s="287"/>
      <c r="D420" s="286"/>
      <c r="E420" s="288"/>
      <c r="F420" s="286"/>
      <c r="G420" s="288"/>
      <c r="H420" s="286"/>
      <c r="I420" s="288"/>
      <c r="J420" s="286"/>
      <c r="K420" s="288"/>
      <c r="L420" s="286"/>
      <c r="M420" s="288"/>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row>
    <row r="421" spans="1:34" ht="15.75" customHeight="1" x14ac:dyDescent="0.25">
      <c r="A421" s="286"/>
      <c r="B421" s="286"/>
      <c r="C421" s="287"/>
      <c r="D421" s="286"/>
      <c r="E421" s="288"/>
      <c r="F421" s="286"/>
      <c r="G421" s="288"/>
      <c r="H421" s="286"/>
      <c r="I421" s="288"/>
      <c r="J421" s="286"/>
      <c r="K421" s="288"/>
      <c r="L421" s="286"/>
      <c r="M421" s="288"/>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row>
    <row r="422" spans="1:34" ht="15.75" customHeight="1" x14ac:dyDescent="0.25">
      <c r="A422" s="286"/>
      <c r="B422" s="286"/>
      <c r="C422" s="287"/>
      <c r="D422" s="286"/>
      <c r="E422" s="288"/>
      <c r="F422" s="286"/>
      <c r="G422" s="288"/>
      <c r="H422" s="286"/>
      <c r="I422" s="288"/>
      <c r="J422" s="286"/>
      <c r="K422" s="288"/>
      <c r="L422" s="286"/>
      <c r="M422" s="288"/>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row>
    <row r="423" spans="1:34" ht="15.75" customHeight="1" x14ac:dyDescent="0.25">
      <c r="A423" s="286"/>
      <c r="B423" s="286"/>
      <c r="C423" s="287"/>
      <c r="D423" s="286"/>
      <c r="E423" s="288"/>
      <c r="F423" s="286"/>
      <c r="G423" s="288"/>
      <c r="H423" s="286"/>
      <c r="I423" s="288"/>
      <c r="J423" s="286"/>
      <c r="K423" s="288"/>
      <c r="L423" s="286"/>
      <c r="M423" s="288"/>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row>
    <row r="424" spans="1:34" ht="15.75" customHeight="1" x14ac:dyDescent="0.25">
      <c r="A424" s="286"/>
      <c r="B424" s="286"/>
      <c r="C424" s="287"/>
      <c r="D424" s="286"/>
      <c r="E424" s="288"/>
      <c r="F424" s="286"/>
      <c r="G424" s="288"/>
      <c r="H424" s="286"/>
      <c r="I424" s="288"/>
      <c r="J424" s="286"/>
      <c r="K424" s="288"/>
      <c r="L424" s="286"/>
      <c r="M424" s="288"/>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row>
    <row r="425" spans="1:34" ht="15.75" customHeight="1" x14ac:dyDescent="0.25">
      <c r="A425" s="286"/>
      <c r="B425" s="286"/>
      <c r="C425" s="287"/>
      <c r="D425" s="286"/>
      <c r="E425" s="288"/>
      <c r="F425" s="286"/>
      <c r="G425" s="288"/>
      <c r="H425" s="286"/>
      <c r="I425" s="288"/>
      <c r="J425" s="286"/>
      <c r="K425" s="288"/>
      <c r="L425" s="286"/>
      <c r="M425" s="288"/>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row>
    <row r="426" spans="1:34" ht="15.75" customHeight="1" x14ac:dyDescent="0.25">
      <c r="A426" s="286"/>
      <c r="B426" s="286"/>
      <c r="C426" s="287"/>
      <c r="D426" s="286"/>
      <c r="E426" s="288"/>
      <c r="F426" s="286"/>
      <c r="G426" s="288"/>
      <c r="H426" s="286"/>
      <c r="I426" s="288"/>
      <c r="J426" s="286"/>
      <c r="K426" s="288"/>
      <c r="L426" s="286"/>
      <c r="M426" s="288"/>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row>
    <row r="427" spans="1:34" ht="15.75" customHeight="1" x14ac:dyDescent="0.25">
      <c r="A427" s="286"/>
      <c r="B427" s="286"/>
      <c r="C427" s="287"/>
      <c r="D427" s="286"/>
      <c r="E427" s="288"/>
      <c r="F427" s="286"/>
      <c r="G427" s="288"/>
      <c r="H427" s="286"/>
      <c r="I427" s="288"/>
      <c r="J427" s="286"/>
      <c r="K427" s="288"/>
      <c r="L427" s="286"/>
      <c r="M427" s="288"/>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row>
    <row r="428" spans="1:34" ht="15.75" customHeight="1" x14ac:dyDescent="0.25">
      <c r="A428" s="286"/>
      <c r="B428" s="286"/>
      <c r="C428" s="287"/>
      <c r="D428" s="286"/>
      <c r="E428" s="288"/>
      <c r="F428" s="286"/>
      <c r="G428" s="288"/>
      <c r="H428" s="286"/>
      <c r="I428" s="288"/>
      <c r="J428" s="286"/>
      <c r="K428" s="288"/>
      <c r="L428" s="286"/>
      <c r="M428" s="288"/>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row>
    <row r="429" spans="1:34" ht="15.75" customHeight="1" x14ac:dyDescent="0.25">
      <c r="A429" s="286"/>
      <c r="B429" s="286"/>
      <c r="C429" s="287"/>
      <c r="D429" s="286"/>
      <c r="E429" s="288"/>
      <c r="F429" s="286"/>
      <c r="G429" s="288"/>
      <c r="H429" s="286"/>
      <c r="I429" s="288"/>
      <c r="J429" s="286"/>
      <c r="K429" s="288"/>
      <c r="L429" s="286"/>
      <c r="M429" s="288"/>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row>
    <row r="430" spans="1:34" ht="15.75" customHeight="1" x14ac:dyDescent="0.25">
      <c r="A430" s="286"/>
      <c r="B430" s="286"/>
      <c r="C430" s="287"/>
      <c r="D430" s="286"/>
      <c r="E430" s="288"/>
      <c r="F430" s="286"/>
      <c r="G430" s="288"/>
      <c r="H430" s="286"/>
      <c r="I430" s="288"/>
      <c r="J430" s="286"/>
      <c r="K430" s="288"/>
      <c r="L430" s="286"/>
      <c r="M430" s="288"/>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row>
    <row r="431" spans="1:34" ht="15.75" customHeight="1" x14ac:dyDescent="0.25">
      <c r="A431" s="286"/>
      <c r="B431" s="286"/>
      <c r="C431" s="287"/>
      <c r="D431" s="286"/>
      <c r="E431" s="288"/>
      <c r="F431" s="286"/>
      <c r="G431" s="288"/>
      <c r="H431" s="286"/>
      <c r="I431" s="288"/>
      <c r="J431" s="286"/>
      <c r="K431" s="288"/>
      <c r="L431" s="286"/>
      <c r="M431" s="288"/>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row>
    <row r="432" spans="1:34" ht="15.75" customHeight="1" x14ac:dyDescent="0.25">
      <c r="A432" s="286"/>
      <c r="B432" s="286"/>
      <c r="C432" s="287"/>
      <c r="D432" s="286"/>
      <c r="E432" s="288"/>
      <c r="F432" s="286"/>
      <c r="G432" s="288"/>
      <c r="H432" s="286"/>
      <c r="I432" s="288"/>
      <c r="J432" s="286"/>
      <c r="K432" s="288"/>
      <c r="L432" s="286"/>
      <c r="M432" s="288"/>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row>
    <row r="433" spans="1:34" ht="15.75" customHeight="1" x14ac:dyDescent="0.25">
      <c r="A433" s="286"/>
      <c r="B433" s="286"/>
      <c r="C433" s="287"/>
      <c r="D433" s="286"/>
      <c r="E433" s="288"/>
      <c r="F433" s="286"/>
      <c r="G433" s="288"/>
      <c r="H433" s="286"/>
      <c r="I433" s="288"/>
      <c r="J433" s="286"/>
      <c r="K433" s="288"/>
      <c r="L433" s="286"/>
      <c r="M433" s="288"/>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row>
    <row r="434" spans="1:34" ht="15.75" customHeight="1" x14ac:dyDescent="0.25">
      <c r="A434" s="286"/>
      <c r="B434" s="286"/>
      <c r="C434" s="287"/>
      <c r="D434" s="286"/>
      <c r="E434" s="288"/>
      <c r="F434" s="286"/>
      <c r="G434" s="288"/>
      <c r="H434" s="286"/>
      <c r="I434" s="288"/>
      <c r="J434" s="286"/>
      <c r="K434" s="288"/>
      <c r="L434" s="286"/>
      <c r="M434" s="288"/>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row>
    <row r="435" spans="1:34" ht="15.75" customHeight="1" x14ac:dyDescent="0.25">
      <c r="A435" s="286"/>
      <c r="B435" s="286"/>
      <c r="C435" s="287"/>
      <c r="D435" s="286"/>
      <c r="E435" s="288"/>
      <c r="F435" s="286"/>
      <c r="G435" s="288"/>
      <c r="H435" s="286"/>
      <c r="I435" s="288"/>
      <c r="J435" s="286"/>
      <c r="K435" s="288"/>
      <c r="L435" s="286"/>
      <c r="M435" s="288"/>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row>
    <row r="436" spans="1:34" ht="15.75" customHeight="1" x14ac:dyDescent="0.25">
      <c r="A436" s="286"/>
      <c r="B436" s="286"/>
      <c r="C436" s="287"/>
      <c r="D436" s="286"/>
      <c r="E436" s="288"/>
      <c r="F436" s="286"/>
      <c r="G436" s="288"/>
      <c r="H436" s="286"/>
      <c r="I436" s="288"/>
      <c r="J436" s="286"/>
      <c r="K436" s="288"/>
      <c r="L436" s="286"/>
      <c r="M436" s="288"/>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row>
    <row r="437" spans="1:34" ht="15.75" customHeight="1" x14ac:dyDescent="0.25">
      <c r="A437" s="286"/>
      <c r="B437" s="286"/>
      <c r="C437" s="287"/>
      <c r="D437" s="286"/>
      <c r="E437" s="288"/>
      <c r="F437" s="286"/>
      <c r="G437" s="288"/>
      <c r="H437" s="286"/>
      <c r="I437" s="288"/>
      <c r="J437" s="286"/>
      <c r="K437" s="288"/>
      <c r="L437" s="286"/>
      <c r="M437" s="288"/>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row>
    <row r="438" spans="1:34" ht="15.75" customHeight="1" x14ac:dyDescent="0.25">
      <c r="A438" s="286"/>
      <c r="B438" s="286"/>
      <c r="C438" s="287"/>
      <c r="D438" s="286"/>
      <c r="E438" s="288"/>
      <c r="F438" s="286"/>
      <c r="G438" s="288"/>
      <c r="H438" s="286"/>
      <c r="I438" s="288"/>
      <c r="J438" s="286"/>
      <c r="K438" s="288"/>
      <c r="L438" s="286"/>
      <c r="M438" s="288"/>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row>
    <row r="439" spans="1:34" ht="15.75" customHeight="1" x14ac:dyDescent="0.25">
      <c r="A439" s="286"/>
      <c r="B439" s="286"/>
      <c r="C439" s="287"/>
      <c r="D439" s="286"/>
      <c r="E439" s="288"/>
      <c r="F439" s="286"/>
      <c r="G439" s="288"/>
      <c r="H439" s="286"/>
      <c r="I439" s="288"/>
      <c r="J439" s="286"/>
      <c r="K439" s="288"/>
      <c r="L439" s="286"/>
      <c r="M439" s="288"/>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row>
    <row r="440" spans="1:34" ht="15.75" customHeight="1" x14ac:dyDescent="0.25">
      <c r="A440" s="286"/>
      <c r="B440" s="286"/>
      <c r="C440" s="287"/>
      <c r="D440" s="286"/>
      <c r="E440" s="288"/>
      <c r="F440" s="286"/>
      <c r="G440" s="288"/>
      <c r="H440" s="286"/>
      <c r="I440" s="288"/>
      <c r="J440" s="286"/>
      <c r="K440" s="288"/>
      <c r="L440" s="286"/>
      <c r="M440" s="288"/>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row>
    <row r="441" spans="1:34" ht="15.75" customHeight="1" x14ac:dyDescent="0.25">
      <c r="A441" s="286"/>
      <c r="B441" s="286"/>
      <c r="C441" s="287"/>
      <c r="D441" s="286"/>
      <c r="E441" s="288"/>
      <c r="F441" s="286"/>
      <c r="G441" s="288"/>
      <c r="H441" s="286"/>
      <c r="I441" s="288"/>
      <c r="J441" s="286"/>
      <c r="K441" s="288"/>
      <c r="L441" s="286"/>
      <c r="M441" s="288"/>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row>
    <row r="442" spans="1:34" ht="15.75" customHeight="1" x14ac:dyDescent="0.25">
      <c r="A442" s="286"/>
      <c r="B442" s="286"/>
      <c r="C442" s="287"/>
      <c r="D442" s="286"/>
      <c r="E442" s="288"/>
      <c r="F442" s="286"/>
      <c r="G442" s="288"/>
      <c r="H442" s="286"/>
      <c r="I442" s="288"/>
      <c r="J442" s="286"/>
      <c r="K442" s="288"/>
      <c r="L442" s="286"/>
      <c r="M442" s="288"/>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row>
    <row r="443" spans="1:34" ht="15.75" customHeight="1" x14ac:dyDescent="0.25">
      <c r="A443" s="286"/>
      <c r="B443" s="286"/>
      <c r="C443" s="287"/>
      <c r="D443" s="286"/>
      <c r="E443" s="288"/>
      <c r="F443" s="286"/>
      <c r="G443" s="288"/>
      <c r="H443" s="286"/>
      <c r="I443" s="288"/>
      <c r="J443" s="286"/>
      <c r="K443" s="288"/>
      <c r="L443" s="286"/>
      <c r="M443" s="288"/>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row>
    <row r="444" spans="1:34" ht="15.75" customHeight="1" x14ac:dyDescent="0.25">
      <c r="A444" s="286"/>
      <c r="B444" s="286"/>
      <c r="C444" s="287"/>
      <c r="D444" s="286"/>
      <c r="E444" s="288"/>
      <c r="F444" s="286"/>
      <c r="G444" s="288"/>
      <c r="H444" s="286"/>
      <c r="I444" s="288"/>
      <c r="J444" s="286"/>
      <c r="K444" s="288"/>
      <c r="L444" s="286"/>
      <c r="M444" s="288"/>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row>
    <row r="445" spans="1:34" ht="15.75" customHeight="1" x14ac:dyDescent="0.25">
      <c r="A445" s="286"/>
      <c r="B445" s="286"/>
      <c r="C445" s="287"/>
      <c r="D445" s="286"/>
      <c r="E445" s="288"/>
      <c r="F445" s="286"/>
      <c r="G445" s="288"/>
      <c r="H445" s="286"/>
      <c r="I445" s="288"/>
      <c r="J445" s="286"/>
      <c r="K445" s="288"/>
      <c r="L445" s="286"/>
      <c r="M445" s="288"/>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row>
    <row r="446" spans="1:34" ht="15.75" customHeight="1" x14ac:dyDescent="0.25">
      <c r="A446" s="286"/>
      <c r="B446" s="286"/>
      <c r="C446" s="287"/>
      <c r="D446" s="286"/>
      <c r="E446" s="288"/>
      <c r="F446" s="286"/>
      <c r="G446" s="288"/>
      <c r="H446" s="286"/>
      <c r="I446" s="288"/>
      <c r="J446" s="286"/>
      <c r="K446" s="288"/>
      <c r="L446" s="286"/>
      <c r="M446" s="288"/>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row>
    <row r="447" spans="1:34" ht="15.75" customHeight="1" x14ac:dyDescent="0.25">
      <c r="A447" s="286"/>
      <c r="B447" s="286"/>
      <c r="C447" s="287"/>
      <c r="D447" s="286"/>
      <c r="E447" s="288"/>
      <c r="F447" s="286"/>
      <c r="G447" s="288"/>
      <c r="H447" s="286"/>
      <c r="I447" s="288"/>
      <c r="J447" s="286"/>
      <c r="K447" s="288"/>
      <c r="L447" s="286"/>
      <c r="M447" s="288"/>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row>
    <row r="448" spans="1:34" ht="15.75" customHeight="1" x14ac:dyDescent="0.25">
      <c r="A448" s="286"/>
      <c r="B448" s="286"/>
      <c r="C448" s="287"/>
      <c r="D448" s="286"/>
      <c r="E448" s="288"/>
      <c r="F448" s="286"/>
      <c r="G448" s="288"/>
      <c r="H448" s="286"/>
      <c r="I448" s="288"/>
      <c r="J448" s="286"/>
      <c r="K448" s="288"/>
      <c r="L448" s="286"/>
      <c r="M448" s="288"/>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row>
    <row r="449" spans="1:34" ht="15.75" customHeight="1" x14ac:dyDescent="0.25">
      <c r="A449" s="286"/>
      <c r="B449" s="286"/>
      <c r="C449" s="287"/>
      <c r="D449" s="286"/>
      <c r="E449" s="288"/>
      <c r="F449" s="286"/>
      <c r="G449" s="288"/>
      <c r="H449" s="286"/>
      <c r="I449" s="288"/>
      <c r="J449" s="286"/>
      <c r="K449" s="288"/>
      <c r="L449" s="286"/>
      <c r="M449" s="288"/>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row>
    <row r="450" spans="1:34" ht="15.75" customHeight="1" x14ac:dyDescent="0.25">
      <c r="A450" s="286"/>
      <c r="B450" s="286"/>
      <c r="C450" s="287"/>
      <c r="D450" s="286"/>
      <c r="E450" s="288"/>
      <c r="F450" s="286"/>
      <c r="G450" s="288"/>
      <c r="H450" s="286"/>
      <c r="I450" s="288"/>
      <c r="J450" s="286"/>
      <c r="K450" s="288"/>
      <c r="L450" s="286"/>
      <c r="M450" s="288"/>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row>
    <row r="451" spans="1:34" ht="15.75" customHeight="1" x14ac:dyDescent="0.25">
      <c r="A451" s="286"/>
      <c r="B451" s="286"/>
      <c r="C451" s="287"/>
      <c r="D451" s="286"/>
      <c r="E451" s="288"/>
      <c r="F451" s="286"/>
      <c r="G451" s="288"/>
      <c r="H451" s="286"/>
      <c r="I451" s="288"/>
      <c r="J451" s="286"/>
      <c r="K451" s="288"/>
      <c r="L451" s="286"/>
      <c r="M451" s="288"/>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row>
    <row r="452" spans="1:34" ht="15.75" customHeight="1" x14ac:dyDescent="0.25">
      <c r="A452" s="286"/>
      <c r="B452" s="286"/>
      <c r="C452" s="287"/>
      <c r="D452" s="286"/>
      <c r="E452" s="288"/>
      <c r="F452" s="286"/>
      <c r="G452" s="288"/>
      <c r="H452" s="286"/>
      <c r="I452" s="288"/>
      <c r="J452" s="286"/>
      <c r="K452" s="288"/>
      <c r="L452" s="286"/>
      <c r="M452" s="288"/>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row>
    <row r="453" spans="1:34" ht="15.75" customHeight="1" x14ac:dyDescent="0.25">
      <c r="A453" s="286"/>
      <c r="B453" s="286"/>
      <c r="C453" s="287"/>
      <c r="D453" s="286"/>
      <c r="E453" s="288"/>
      <c r="F453" s="286"/>
      <c r="G453" s="288"/>
      <c r="H453" s="286"/>
      <c r="I453" s="288"/>
      <c r="J453" s="286"/>
      <c r="K453" s="288"/>
      <c r="L453" s="286"/>
      <c r="M453" s="288"/>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row>
    <row r="454" spans="1:34" ht="15.75" customHeight="1" x14ac:dyDescent="0.25">
      <c r="A454" s="286"/>
      <c r="B454" s="286"/>
      <c r="C454" s="287"/>
      <c r="D454" s="286"/>
      <c r="E454" s="288"/>
      <c r="F454" s="286"/>
      <c r="G454" s="288"/>
      <c r="H454" s="286"/>
      <c r="I454" s="288"/>
      <c r="J454" s="286"/>
      <c r="K454" s="288"/>
      <c r="L454" s="286"/>
      <c r="M454" s="288"/>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row>
    <row r="455" spans="1:34" ht="15.75" customHeight="1" x14ac:dyDescent="0.25">
      <c r="A455" s="286"/>
      <c r="B455" s="286"/>
      <c r="C455" s="287"/>
      <c r="D455" s="286"/>
      <c r="E455" s="288"/>
      <c r="F455" s="286"/>
      <c r="G455" s="288"/>
      <c r="H455" s="286"/>
      <c r="I455" s="288"/>
      <c r="J455" s="286"/>
      <c r="K455" s="288"/>
      <c r="L455" s="286"/>
      <c r="M455" s="288"/>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row>
    <row r="456" spans="1:34" ht="15.75" customHeight="1" x14ac:dyDescent="0.25">
      <c r="A456" s="286"/>
      <c r="B456" s="286"/>
      <c r="C456" s="287"/>
      <c r="D456" s="286"/>
      <c r="E456" s="288"/>
      <c r="F456" s="286"/>
      <c r="G456" s="288"/>
      <c r="H456" s="286"/>
      <c r="I456" s="288"/>
      <c r="J456" s="286"/>
      <c r="K456" s="288"/>
      <c r="L456" s="286"/>
      <c r="M456" s="288"/>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row>
    <row r="457" spans="1:34" ht="15.75" customHeight="1" x14ac:dyDescent="0.25">
      <c r="A457" s="286"/>
      <c r="B457" s="286"/>
      <c r="C457" s="287"/>
      <c r="D457" s="286"/>
      <c r="E457" s="288"/>
      <c r="F457" s="286"/>
      <c r="G457" s="288"/>
      <c r="H457" s="286"/>
      <c r="I457" s="288"/>
      <c r="J457" s="286"/>
      <c r="K457" s="288"/>
      <c r="L457" s="286"/>
      <c r="M457" s="288"/>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row>
    <row r="458" spans="1:34" ht="15.75" customHeight="1" x14ac:dyDescent="0.25">
      <c r="A458" s="286"/>
      <c r="B458" s="286"/>
      <c r="C458" s="287"/>
      <c r="D458" s="286"/>
      <c r="E458" s="288"/>
      <c r="F458" s="286"/>
      <c r="G458" s="288"/>
      <c r="H458" s="286"/>
      <c r="I458" s="288"/>
      <c r="J458" s="286"/>
      <c r="K458" s="288"/>
      <c r="L458" s="286"/>
      <c r="M458" s="288"/>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row>
    <row r="459" spans="1:34" ht="15.75" customHeight="1" x14ac:dyDescent="0.25">
      <c r="A459" s="286"/>
      <c r="B459" s="286"/>
      <c r="C459" s="287"/>
      <c r="D459" s="286"/>
      <c r="E459" s="288"/>
      <c r="F459" s="286"/>
      <c r="G459" s="288"/>
      <c r="H459" s="286"/>
      <c r="I459" s="288"/>
      <c r="J459" s="286"/>
      <c r="K459" s="288"/>
      <c r="L459" s="286"/>
      <c r="M459" s="288"/>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row>
    <row r="460" spans="1:34" ht="15.75" customHeight="1" x14ac:dyDescent="0.25">
      <c r="A460" s="286"/>
      <c r="B460" s="286"/>
      <c r="C460" s="287"/>
      <c r="D460" s="286"/>
      <c r="E460" s="288"/>
      <c r="F460" s="286"/>
      <c r="G460" s="288"/>
      <c r="H460" s="286"/>
      <c r="I460" s="288"/>
      <c r="J460" s="286"/>
      <c r="K460" s="288"/>
      <c r="L460" s="286"/>
      <c r="M460" s="288"/>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row>
    <row r="461" spans="1:34" ht="15.75" customHeight="1" x14ac:dyDescent="0.25">
      <c r="A461" s="286"/>
      <c r="B461" s="286"/>
      <c r="C461" s="287"/>
      <c r="D461" s="286"/>
      <c r="E461" s="288"/>
      <c r="F461" s="286"/>
      <c r="G461" s="288"/>
      <c r="H461" s="286"/>
      <c r="I461" s="288"/>
      <c r="J461" s="286"/>
      <c r="K461" s="288"/>
      <c r="L461" s="286"/>
      <c r="M461" s="288"/>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row>
    <row r="462" spans="1:34" ht="15.75" customHeight="1" x14ac:dyDescent="0.25">
      <c r="A462" s="286"/>
      <c r="B462" s="286"/>
      <c r="C462" s="287"/>
      <c r="D462" s="286"/>
      <c r="E462" s="288"/>
      <c r="F462" s="286"/>
      <c r="G462" s="288"/>
      <c r="H462" s="286"/>
      <c r="I462" s="288"/>
      <c r="J462" s="286"/>
      <c r="K462" s="288"/>
      <c r="L462" s="286"/>
      <c r="M462" s="288"/>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row>
    <row r="463" spans="1:34" ht="15.75" customHeight="1" x14ac:dyDescent="0.25">
      <c r="A463" s="286"/>
      <c r="B463" s="286"/>
      <c r="C463" s="287"/>
      <c r="D463" s="286"/>
      <c r="E463" s="288"/>
      <c r="F463" s="286"/>
      <c r="G463" s="288"/>
      <c r="H463" s="286"/>
      <c r="I463" s="288"/>
      <c r="J463" s="286"/>
      <c r="K463" s="288"/>
      <c r="L463" s="286"/>
      <c r="M463" s="288"/>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row>
    <row r="464" spans="1:34" ht="15.75" customHeight="1" x14ac:dyDescent="0.25">
      <c r="A464" s="286"/>
      <c r="B464" s="286"/>
      <c r="C464" s="287"/>
      <c r="D464" s="286"/>
      <c r="E464" s="288"/>
      <c r="F464" s="286"/>
      <c r="G464" s="288"/>
      <c r="H464" s="286"/>
      <c r="I464" s="288"/>
      <c r="J464" s="286"/>
      <c r="K464" s="288"/>
      <c r="L464" s="286"/>
      <c r="M464" s="288"/>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row>
    <row r="465" spans="1:34" ht="15.75" customHeight="1" x14ac:dyDescent="0.25">
      <c r="A465" s="286"/>
      <c r="B465" s="286"/>
      <c r="C465" s="287"/>
      <c r="D465" s="286"/>
      <c r="E465" s="288"/>
      <c r="F465" s="286"/>
      <c r="G465" s="288"/>
      <c r="H465" s="286"/>
      <c r="I465" s="288"/>
      <c r="J465" s="286"/>
      <c r="K465" s="288"/>
      <c r="L465" s="286"/>
      <c r="M465" s="288"/>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row>
    <row r="466" spans="1:34" ht="15.75" customHeight="1" x14ac:dyDescent="0.25">
      <c r="A466" s="286"/>
      <c r="B466" s="286"/>
      <c r="C466" s="287"/>
      <c r="D466" s="286"/>
      <c r="E466" s="288"/>
      <c r="F466" s="286"/>
      <c r="G466" s="288"/>
      <c r="H466" s="286"/>
      <c r="I466" s="288"/>
      <c r="J466" s="286"/>
      <c r="K466" s="288"/>
      <c r="L466" s="286"/>
      <c r="M466" s="288"/>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row>
    <row r="467" spans="1:34" ht="15.75" customHeight="1" x14ac:dyDescent="0.25">
      <c r="A467" s="286"/>
      <c r="B467" s="286"/>
      <c r="C467" s="287"/>
      <c r="D467" s="286"/>
      <c r="E467" s="288"/>
      <c r="F467" s="286"/>
      <c r="G467" s="288"/>
      <c r="H467" s="286"/>
      <c r="I467" s="288"/>
      <c r="J467" s="286"/>
      <c r="K467" s="288"/>
      <c r="L467" s="286"/>
      <c r="M467" s="288"/>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row>
    <row r="468" spans="1:34" ht="15.75" customHeight="1" x14ac:dyDescent="0.25">
      <c r="A468" s="286"/>
      <c r="B468" s="286"/>
      <c r="C468" s="287"/>
      <c r="D468" s="286"/>
      <c r="E468" s="288"/>
      <c r="F468" s="286"/>
      <c r="G468" s="288"/>
      <c r="H468" s="286"/>
      <c r="I468" s="288"/>
      <c r="J468" s="286"/>
      <c r="K468" s="288"/>
      <c r="L468" s="286"/>
      <c r="M468" s="288"/>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row>
    <row r="469" spans="1:34" ht="15.75" customHeight="1" x14ac:dyDescent="0.25">
      <c r="A469" s="286"/>
      <c r="B469" s="286"/>
      <c r="C469" s="287"/>
      <c r="D469" s="286"/>
      <c r="E469" s="288"/>
      <c r="F469" s="286"/>
      <c r="G469" s="288"/>
      <c r="H469" s="286"/>
      <c r="I469" s="288"/>
      <c r="J469" s="286"/>
      <c r="K469" s="288"/>
      <c r="L469" s="286"/>
      <c r="M469" s="288"/>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row>
    <row r="470" spans="1:34" ht="15.75" customHeight="1" x14ac:dyDescent="0.25">
      <c r="A470" s="286"/>
      <c r="B470" s="286"/>
      <c r="C470" s="287"/>
      <c r="D470" s="286"/>
      <c r="E470" s="288"/>
      <c r="F470" s="286"/>
      <c r="G470" s="288"/>
      <c r="H470" s="286"/>
      <c r="I470" s="288"/>
      <c r="J470" s="286"/>
      <c r="K470" s="288"/>
      <c r="L470" s="286"/>
      <c r="M470" s="288"/>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row>
    <row r="471" spans="1:34" ht="15.75" customHeight="1" x14ac:dyDescent="0.25">
      <c r="A471" s="286"/>
      <c r="B471" s="286"/>
      <c r="C471" s="287"/>
      <c r="D471" s="286"/>
      <c r="E471" s="288"/>
      <c r="F471" s="286"/>
      <c r="G471" s="288"/>
      <c r="H471" s="286"/>
      <c r="I471" s="288"/>
      <c r="J471" s="286"/>
      <c r="K471" s="288"/>
      <c r="L471" s="286"/>
      <c r="M471" s="288"/>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row>
    <row r="472" spans="1:34" ht="15.75" customHeight="1" x14ac:dyDescent="0.25">
      <c r="A472" s="286"/>
      <c r="B472" s="286"/>
      <c r="C472" s="287"/>
      <c r="D472" s="286"/>
      <c r="E472" s="288"/>
      <c r="F472" s="286"/>
      <c r="G472" s="288"/>
      <c r="H472" s="286"/>
      <c r="I472" s="288"/>
      <c r="J472" s="286"/>
      <c r="K472" s="288"/>
      <c r="L472" s="286"/>
      <c r="M472" s="288"/>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row>
    <row r="473" spans="1:34" ht="15.75" customHeight="1" x14ac:dyDescent="0.25">
      <c r="A473" s="286"/>
      <c r="B473" s="286"/>
      <c r="C473" s="287"/>
      <c r="D473" s="286"/>
      <c r="E473" s="288"/>
      <c r="F473" s="286"/>
      <c r="G473" s="288"/>
      <c r="H473" s="286"/>
      <c r="I473" s="288"/>
      <c r="J473" s="286"/>
      <c r="K473" s="288"/>
      <c r="L473" s="286"/>
      <c r="M473" s="288"/>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row>
    <row r="474" spans="1:34" ht="15.75" customHeight="1" x14ac:dyDescent="0.25">
      <c r="A474" s="286"/>
      <c r="B474" s="286"/>
      <c r="C474" s="287"/>
      <c r="D474" s="286"/>
      <c r="E474" s="288"/>
      <c r="F474" s="286"/>
      <c r="G474" s="288"/>
      <c r="H474" s="286"/>
      <c r="I474" s="288"/>
      <c r="J474" s="286"/>
      <c r="K474" s="288"/>
      <c r="L474" s="286"/>
      <c r="M474" s="288"/>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row>
    <row r="475" spans="1:34" ht="15.75" customHeight="1" x14ac:dyDescent="0.25">
      <c r="A475" s="286"/>
      <c r="B475" s="286"/>
      <c r="C475" s="287"/>
      <c r="D475" s="286"/>
      <c r="E475" s="288"/>
      <c r="F475" s="286"/>
      <c r="G475" s="288"/>
      <c r="H475" s="286"/>
      <c r="I475" s="288"/>
      <c r="J475" s="286"/>
      <c r="K475" s="288"/>
      <c r="L475" s="286"/>
      <c r="M475" s="288"/>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row>
    <row r="476" spans="1:34" ht="15.75" customHeight="1" x14ac:dyDescent="0.25">
      <c r="A476" s="286"/>
      <c r="B476" s="286"/>
      <c r="C476" s="287"/>
      <c r="D476" s="286"/>
      <c r="E476" s="288"/>
      <c r="F476" s="286"/>
      <c r="G476" s="288"/>
      <c r="H476" s="286"/>
      <c r="I476" s="288"/>
      <c r="J476" s="286"/>
      <c r="K476" s="288"/>
      <c r="L476" s="286"/>
      <c r="M476" s="288"/>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row>
    <row r="477" spans="1:34" ht="15.75" customHeight="1" x14ac:dyDescent="0.25">
      <c r="A477" s="286"/>
      <c r="B477" s="286"/>
      <c r="C477" s="287"/>
      <c r="D477" s="286"/>
      <c r="E477" s="288"/>
      <c r="F477" s="286"/>
      <c r="G477" s="288"/>
      <c r="H477" s="286"/>
      <c r="I477" s="288"/>
      <c r="J477" s="286"/>
      <c r="K477" s="288"/>
      <c r="L477" s="286"/>
      <c r="M477" s="288"/>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row>
    <row r="478" spans="1:34" ht="15.75" customHeight="1" x14ac:dyDescent="0.25">
      <c r="A478" s="286"/>
      <c r="B478" s="286"/>
      <c r="C478" s="287"/>
      <c r="D478" s="286"/>
      <c r="E478" s="288"/>
      <c r="F478" s="286"/>
      <c r="G478" s="288"/>
      <c r="H478" s="286"/>
      <c r="I478" s="288"/>
      <c r="J478" s="286"/>
      <c r="K478" s="288"/>
      <c r="L478" s="286"/>
      <c r="M478" s="288"/>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row>
    <row r="479" spans="1:34" ht="15.75" customHeight="1" x14ac:dyDescent="0.25">
      <c r="A479" s="286"/>
      <c r="B479" s="286"/>
      <c r="C479" s="287"/>
      <c r="D479" s="286"/>
      <c r="E479" s="288"/>
      <c r="F479" s="286"/>
      <c r="G479" s="288"/>
      <c r="H479" s="286"/>
      <c r="I479" s="288"/>
      <c r="J479" s="286"/>
      <c r="K479" s="288"/>
      <c r="L479" s="286"/>
      <c r="M479" s="288"/>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row>
    <row r="480" spans="1:34" ht="15.75" customHeight="1" x14ac:dyDescent="0.25">
      <c r="A480" s="286"/>
      <c r="B480" s="286"/>
      <c r="C480" s="287"/>
      <c r="D480" s="286"/>
      <c r="E480" s="288"/>
      <c r="F480" s="286"/>
      <c r="G480" s="288"/>
      <c r="H480" s="286"/>
      <c r="I480" s="288"/>
      <c r="J480" s="286"/>
      <c r="K480" s="288"/>
      <c r="L480" s="286"/>
      <c r="M480" s="288"/>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row>
    <row r="481" spans="1:34" ht="15.75" customHeight="1" x14ac:dyDescent="0.25">
      <c r="A481" s="286"/>
      <c r="B481" s="286"/>
      <c r="C481" s="287"/>
      <c r="D481" s="286"/>
      <c r="E481" s="288"/>
      <c r="F481" s="286"/>
      <c r="G481" s="288"/>
      <c r="H481" s="286"/>
      <c r="I481" s="288"/>
      <c r="J481" s="286"/>
      <c r="K481" s="288"/>
      <c r="L481" s="286"/>
      <c r="M481" s="288"/>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row>
    <row r="482" spans="1:34" ht="15.75" customHeight="1" x14ac:dyDescent="0.25">
      <c r="A482" s="286"/>
      <c r="B482" s="286"/>
      <c r="C482" s="287"/>
      <c r="D482" s="286"/>
      <c r="E482" s="288"/>
      <c r="F482" s="286"/>
      <c r="G482" s="288"/>
      <c r="H482" s="286"/>
      <c r="I482" s="288"/>
      <c r="J482" s="286"/>
      <c r="K482" s="288"/>
      <c r="L482" s="286"/>
      <c r="M482" s="288"/>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row>
    <row r="483" spans="1:34" ht="15.75" customHeight="1" x14ac:dyDescent="0.25">
      <c r="A483" s="286"/>
      <c r="B483" s="286"/>
      <c r="C483" s="287"/>
      <c r="D483" s="286"/>
      <c r="E483" s="288"/>
      <c r="F483" s="286"/>
      <c r="G483" s="288"/>
      <c r="H483" s="286"/>
      <c r="I483" s="288"/>
      <c r="J483" s="286"/>
      <c r="K483" s="288"/>
      <c r="L483" s="286"/>
      <c r="M483" s="288"/>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row>
    <row r="484" spans="1:34" ht="15.75" customHeight="1" x14ac:dyDescent="0.25">
      <c r="A484" s="286"/>
      <c r="B484" s="286"/>
      <c r="C484" s="287"/>
      <c r="D484" s="286"/>
      <c r="E484" s="288"/>
      <c r="F484" s="286"/>
      <c r="G484" s="288"/>
      <c r="H484" s="286"/>
      <c r="I484" s="288"/>
      <c r="J484" s="286"/>
      <c r="K484" s="288"/>
      <c r="L484" s="286"/>
      <c r="M484" s="288"/>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row>
    <row r="485" spans="1:34" ht="15.75" customHeight="1" x14ac:dyDescent="0.25">
      <c r="A485" s="286"/>
      <c r="B485" s="286"/>
      <c r="C485" s="287"/>
      <c r="D485" s="286"/>
      <c r="E485" s="288"/>
      <c r="F485" s="286"/>
      <c r="G485" s="288"/>
      <c r="H485" s="286"/>
      <c r="I485" s="288"/>
      <c r="J485" s="286"/>
      <c r="K485" s="288"/>
      <c r="L485" s="286"/>
      <c r="M485" s="288"/>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row>
    <row r="486" spans="1:34" ht="15.75" customHeight="1" x14ac:dyDescent="0.25">
      <c r="A486" s="286"/>
      <c r="B486" s="286"/>
      <c r="C486" s="287"/>
      <c r="D486" s="286"/>
      <c r="E486" s="288"/>
      <c r="F486" s="286"/>
      <c r="G486" s="288"/>
      <c r="H486" s="286"/>
      <c r="I486" s="288"/>
      <c r="J486" s="286"/>
      <c r="K486" s="288"/>
      <c r="L486" s="286"/>
      <c r="M486" s="288"/>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row>
    <row r="487" spans="1:34" ht="15.75" customHeight="1" x14ac:dyDescent="0.25">
      <c r="A487" s="286"/>
      <c r="B487" s="286"/>
      <c r="C487" s="287"/>
      <c r="D487" s="286"/>
      <c r="E487" s="288"/>
      <c r="F487" s="286"/>
      <c r="G487" s="288"/>
      <c r="H487" s="286"/>
      <c r="I487" s="288"/>
      <c r="J487" s="286"/>
      <c r="K487" s="288"/>
      <c r="L487" s="286"/>
      <c r="M487" s="288"/>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row>
    <row r="488" spans="1:34" ht="15.75" customHeight="1" x14ac:dyDescent="0.25">
      <c r="A488" s="286"/>
      <c r="B488" s="286"/>
      <c r="C488" s="287"/>
      <c r="D488" s="286"/>
      <c r="E488" s="288"/>
      <c r="F488" s="286"/>
      <c r="G488" s="288"/>
      <c r="H488" s="286"/>
      <c r="I488" s="288"/>
      <c r="J488" s="286"/>
      <c r="K488" s="288"/>
      <c r="L488" s="286"/>
      <c r="M488" s="288"/>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row>
    <row r="489" spans="1:34" ht="15.75" customHeight="1" x14ac:dyDescent="0.25">
      <c r="A489" s="286"/>
      <c r="B489" s="286"/>
      <c r="C489" s="287"/>
      <c r="D489" s="286"/>
      <c r="E489" s="288"/>
      <c r="F489" s="286"/>
      <c r="G489" s="288"/>
      <c r="H489" s="286"/>
      <c r="I489" s="288"/>
      <c r="J489" s="286"/>
      <c r="K489" s="288"/>
      <c r="L489" s="286"/>
      <c r="M489" s="288"/>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row>
    <row r="490" spans="1:34" ht="15.75" customHeight="1" x14ac:dyDescent="0.25">
      <c r="A490" s="286"/>
      <c r="B490" s="286"/>
      <c r="C490" s="287"/>
      <c r="D490" s="286"/>
      <c r="E490" s="288"/>
      <c r="F490" s="286"/>
      <c r="G490" s="288"/>
      <c r="H490" s="286"/>
      <c r="I490" s="288"/>
      <c r="J490" s="286"/>
      <c r="K490" s="288"/>
      <c r="L490" s="286"/>
      <c r="M490" s="288"/>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row>
    <row r="491" spans="1:34" ht="15.75" customHeight="1" x14ac:dyDescent="0.25">
      <c r="A491" s="286"/>
      <c r="B491" s="286"/>
      <c r="C491" s="287"/>
      <c r="D491" s="286"/>
      <c r="E491" s="288"/>
      <c r="F491" s="286"/>
      <c r="G491" s="288"/>
      <c r="H491" s="286"/>
      <c r="I491" s="288"/>
      <c r="J491" s="286"/>
      <c r="K491" s="288"/>
      <c r="L491" s="286"/>
      <c r="M491" s="288"/>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row>
    <row r="492" spans="1:34" ht="15.75" customHeight="1" x14ac:dyDescent="0.25">
      <c r="A492" s="286"/>
      <c r="B492" s="286"/>
      <c r="C492" s="287"/>
      <c r="D492" s="286"/>
      <c r="E492" s="288"/>
      <c r="F492" s="286"/>
      <c r="G492" s="288"/>
      <c r="H492" s="286"/>
      <c r="I492" s="288"/>
      <c r="J492" s="286"/>
      <c r="K492" s="288"/>
      <c r="L492" s="286"/>
      <c r="M492" s="288"/>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row>
    <row r="493" spans="1:34" ht="15.75" customHeight="1" x14ac:dyDescent="0.25">
      <c r="A493" s="286"/>
      <c r="B493" s="286"/>
      <c r="C493" s="287"/>
      <c r="D493" s="286"/>
      <c r="E493" s="288"/>
      <c r="F493" s="286"/>
      <c r="G493" s="288"/>
      <c r="H493" s="286"/>
      <c r="I493" s="288"/>
      <c r="J493" s="286"/>
      <c r="K493" s="288"/>
      <c r="L493" s="286"/>
      <c r="M493" s="288"/>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row>
    <row r="494" spans="1:34" ht="15.75" customHeight="1" x14ac:dyDescent="0.25">
      <c r="A494" s="286"/>
      <c r="B494" s="286"/>
      <c r="C494" s="287"/>
      <c r="D494" s="286"/>
      <c r="E494" s="288"/>
      <c r="F494" s="286"/>
      <c r="G494" s="288"/>
      <c r="H494" s="286"/>
      <c r="I494" s="288"/>
      <c r="J494" s="286"/>
      <c r="K494" s="288"/>
      <c r="L494" s="286"/>
      <c r="M494" s="288"/>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row>
    <row r="495" spans="1:34" ht="15.75" customHeight="1" x14ac:dyDescent="0.25">
      <c r="A495" s="286"/>
      <c r="B495" s="286"/>
      <c r="C495" s="287"/>
      <c r="D495" s="286"/>
      <c r="E495" s="288"/>
      <c r="F495" s="286"/>
      <c r="G495" s="288"/>
      <c r="H495" s="286"/>
      <c r="I495" s="288"/>
      <c r="J495" s="286"/>
      <c r="K495" s="288"/>
      <c r="L495" s="286"/>
      <c r="M495" s="288"/>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row>
    <row r="496" spans="1:34" ht="15.75" customHeight="1" x14ac:dyDescent="0.25">
      <c r="A496" s="286"/>
      <c r="B496" s="286"/>
      <c r="C496" s="287"/>
      <c r="D496" s="286"/>
      <c r="E496" s="288"/>
      <c r="F496" s="286"/>
      <c r="G496" s="288"/>
      <c r="H496" s="286"/>
      <c r="I496" s="288"/>
      <c r="J496" s="286"/>
      <c r="K496" s="288"/>
      <c r="L496" s="286"/>
      <c r="M496" s="288"/>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row>
    <row r="497" spans="1:34" ht="15.75" customHeight="1" x14ac:dyDescent="0.25">
      <c r="A497" s="286"/>
      <c r="B497" s="286"/>
      <c r="C497" s="287"/>
      <c r="D497" s="286"/>
      <c r="E497" s="288"/>
      <c r="F497" s="286"/>
      <c r="G497" s="288"/>
      <c r="H497" s="286"/>
      <c r="I497" s="288"/>
      <c r="J497" s="286"/>
      <c r="K497" s="288"/>
      <c r="L497" s="286"/>
      <c r="M497" s="288"/>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row>
    <row r="498" spans="1:34" ht="15.75" customHeight="1" x14ac:dyDescent="0.25">
      <c r="A498" s="286"/>
      <c r="B498" s="286"/>
      <c r="C498" s="287"/>
      <c r="D498" s="286"/>
      <c r="E498" s="288"/>
      <c r="F498" s="286"/>
      <c r="G498" s="288"/>
      <c r="H498" s="286"/>
      <c r="I498" s="288"/>
      <c r="J498" s="286"/>
      <c r="K498" s="288"/>
      <c r="L498" s="286"/>
      <c r="M498" s="288"/>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row>
    <row r="499" spans="1:34" ht="15.75" customHeight="1" x14ac:dyDescent="0.25">
      <c r="A499" s="286"/>
      <c r="B499" s="286"/>
      <c r="C499" s="287"/>
      <c r="D499" s="286"/>
      <c r="E499" s="288"/>
      <c r="F499" s="286"/>
      <c r="G499" s="288"/>
      <c r="H499" s="286"/>
      <c r="I499" s="288"/>
      <c r="J499" s="286"/>
      <c r="K499" s="288"/>
      <c r="L499" s="286"/>
      <c r="M499" s="288"/>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row>
    <row r="500" spans="1:34" ht="15.75" customHeight="1" x14ac:dyDescent="0.25">
      <c r="A500" s="286"/>
      <c r="B500" s="286"/>
      <c r="C500" s="287"/>
      <c r="D500" s="286"/>
      <c r="E500" s="288"/>
      <c r="F500" s="286"/>
      <c r="G500" s="288"/>
      <c r="H500" s="286"/>
      <c r="I500" s="288"/>
      <c r="J500" s="286"/>
      <c r="K500" s="288"/>
      <c r="L500" s="286"/>
      <c r="M500" s="288"/>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row>
    <row r="501" spans="1:34" ht="15.75" customHeight="1" x14ac:dyDescent="0.25">
      <c r="A501" s="286"/>
      <c r="B501" s="286"/>
      <c r="C501" s="287"/>
      <c r="D501" s="286"/>
      <c r="E501" s="288"/>
      <c r="F501" s="286"/>
      <c r="G501" s="288"/>
      <c r="H501" s="286"/>
      <c r="I501" s="288"/>
      <c r="J501" s="286"/>
      <c r="K501" s="288"/>
      <c r="L501" s="286"/>
      <c r="M501" s="288"/>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row>
    <row r="502" spans="1:34" ht="15.75" customHeight="1" x14ac:dyDescent="0.25">
      <c r="A502" s="286"/>
      <c r="B502" s="286"/>
      <c r="C502" s="287"/>
      <c r="D502" s="286"/>
      <c r="E502" s="288"/>
      <c r="F502" s="286"/>
      <c r="G502" s="288"/>
      <c r="H502" s="286"/>
      <c r="I502" s="288"/>
      <c r="J502" s="286"/>
      <c r="K502" s="288"/>
      <c r="L502" s="286"/>
      <c r="M502" s="288"/>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row>
    <row r="503" spans="1:34" ht="15.75" customHeight="1" x14ac:dyDescent="0.25">
      <c r="A503" s="286"/>
      <c r="B503" s="286"/>
      <c r="C503" s="287"/>
      <c r="D503" s="286"/>
      <c r="E503" s="288"/>
      <c r="F503" s="286"/>
      <c r="G503" s="288"/>
      <c r="H503" s="286"/>
      <c r="I503" s="288"/>
      <c r="J503" s="286"/>
      <c r="K503" s="288"/>
      <c r="L503" s="286"/>
      <c r="M503" s="288"/>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row>
    <row r="504" spans="1:34" ht="15.75" customHeight="1" x14ac:dyDescent="0.25">
      <c r="A504" s="286"/>
      <c r="B504" s="286"/>
      <c r="C504" s="287"/>
      <c r="D504" s="286"/>
      <c r="E504" s="288"/>
      <c r="F504" s="286"/>
      <c r="G504" s="288"/>
      <c r="H504" s="286"/>
      <c r="I504" s="288"/>
      <c r="J504" s="286"/>
      <c r="K504" s="288"/>
      <c r="L504" s="286"/>
      <c r="M504" s="288"/>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row>
    <row r="505" spans="1:34" ht="15.75" customHeight="1" x14ac:dyDescent="0.25">
      <c r="A505" s="286"/>
      <c r="B505" s="286"/>
      <c r="C505" s="287"/>
      <c r="D505" s="286"/>
      <c r="E505" s="288"/>
      <c r="F505" s="286"/>
      <c r="G505" s="288"/>
      <c r="H505" s="286"/>
      <c r="I505" s="288"/>
      <c r="J505" s="286"/>
      <c r="K505" s="288"/>
      <c r="L505" s="286"/>
      <c r="M505" s="288"/>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row>
    <row r="506" spans="1:34" ht="15.75" customHeight="1" x14ac:dyDescent="0.25">
      <c r="A506" s="286"/>
      <c r="B506" s="286"/>
      <c r="C506" s="287"/>
      <c r="D506" s="286"/>
      <c r="E506" s="288"/>
      <c r="F506" s="286"/>
      <c r="G506" s="288"/>
      <c r="H506" s="286"/>
      <c r="I506" s="288"/>
      <c r="J506" s="286"/>
      <c r="K506" s="288"/>
      <c r="L506" s="286"/>
      <c r="M506" s="288"/>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row>
    <row r="507" spans="1:34" ht="15.75" customHeight="1" x14ac:dyDescent="0.25">
      <c r="A507" s="286"/>
      <c r="B507" s="286"/>
      <c r="C507" s="287"/>
      <c r="D507" s="286"/>
      <c r="E507" s="288"/>
      <c r="F507" s="286"/>
      <c r="G507" s="288"/>
      <c r="H507" s="286"/>
      <c r="I507" s="288"/>
      <c r="J507" s="286"/>
      <c r="K507" s="288"/>
      <c r="L507" s="286"/>
      <c r="M507" s="288"/>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row>
    <row r="508" spans="1:34" ht="15.75" customHeight="1" x14ac:dyDescent="0.25">
      <c r="A508" s="286"/>
      <c r="B508" s="286"/>
      <c r="C508" s="287"/>
      <c r="D508" s="286"/>
      <c r="E508" s="288"/>
      <c r="F508" s="286"/>
      <c r="G508" s="288"/>
      <c r="H508" s="286"/>
      <c r="I508" s="288"/>
      <c r="J508" s="286"/>
      <c r="K508" s="288"/>
      <c r="L508" s="286"/>
      <c r="M508" s="288"/>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row>
    <row r="509" spans="1:34" ht="15.75" customHeight="1" x14ac:dyDescent="0.25">
      <c r="A509" s="286"/>
      <c r="B509" s="286"/>
      <c r="C509" s="287"/>
      <c r="D509" s="286"/>
      <c r="E509" s="288"/>
      <c r="F509" s="286"/>
      <c r="G509" s="288"/>
      <c r="H509" s="286"/>
      <c r="I509" s="288"/>
      <c r="J509" s="286"/>
      <c r="K509" s="288"/>
      <c r="L509" s="286"/>
      <c r="M509" s="288"/>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row>
    <row r="510" spans="1:34" ht="15.75" customHeight="1" x14ac:dyDescent="0.25">
      <c r="A510" s="286"/>
      <c r="B510" s="286"/>
      <c r="C510" s="287"/>
      <c r="D510" s="286"/>
      <c r="E510" s="288"/>
      <c r="F510" s="286"/>
      <c r="G510" s="288"/>
      <c r="H510" s="286"/>
      <c r="I510" s="288"/>
      <c r="J510" s="286"/>
      <c r="K510" s="288"/>
      <c r="L510" s="286"/>
      <c r="M510" s="288"/>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row>
    <row r="511" spans="1:34" ht="15.75" customHeight="1" x14ac:dyDescent="0.25">
      <c r="A511" s="286"/>
      <c r="B511" s="286"/>
      <c r="C511" s="287"/>
      <c r="D511" s="286"/>
      <c r="E511" s="288"/>
      <c r="F511" s="286"/>
      <c r="G511" s="288"/>
      <c r="H511" s="286"/>
      <c r="I511" s="288"/>
      <c r="J511" s="286"/>
      <c r="K511" s="288"/>
      <c r="L511" s="286"/>
      <c r="M511" s="288"/>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row>
    <row r="512" spans="1:34" ht="15.75" customHeight="1" x14ac:dyDescent="0.25">
      <c r="A512" s="286"/>
      <c r="B512" s="286"/>
      <c r="C512" s="287"/>
      <c r="D512" s="286"/>
      <c r="E512" s="288"/>
      <c r="F512" s="286"/>
      <c r="G512" s="288"/>
      <c r="H512" s="286"/>
      <c r="I512" s="288"/>
      <c r="J512" s="286"/>
      <c r="K512" s="288"/>
      <c r="L512" s="286"/>
      <c r="M512" s="288"/>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row>
    <row r="513" spans="1:34" ht="15.75" customHeight="1" x14ac:dyDescent="0.25">
      <c r="A513" s="286"/>
      <c r="B513" s="286"/>
      <c r="C513" s="287"/>
      <c r="D513" s="286"/>
      <c r="E513" s="288"/>
      <c r="F513" s="286"/>
      <c r="G513" s="288"/>
      <c r="H513" s="286"/>
      <c r="I513" s="288"/>
      <c r="J513" s="286"/>
      <c r="K513" s="288"/>
      <c r="L513" s="286"/>
      <c r="M513" s="288"/>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row>
    <row r="514" spans="1:34" ht="15.75" customHeight="1" x14ac:dyDescent="0.25">
      <c r="A514" s="286"/>
      <c r="B514" s="286"/>
      <c r="C514" s="287"/>
      <c r="D514" s="286"/>
      <c r="E514" s="288"/>
      <c r="F514" s="286"/>
      <c r="G514" s="288"/>
      <c r="H514" s="286"/>
      <c r="I514" s="288"/>
      <c r="J514" s="286"/>
      <c r="K514" s="288"/>
      <c r="L514" s="286"/>
      <c r="M514" s="288"/>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row>
    <row r="515" spans="1:34" ht="15.75" customHeight="1" x14ac:dyDescent="0.25">
      <c r="A515" s="286"/>
      <c r="B515" s="286"/>
      <c r="C515" s="287"/>
      <c r="D515" s="286"/>
      <c r="E515" s="288"/>
      <c r="F515" s="286"/>
      <c r="G515" s="288"/>
      <c r="H515" s="286"/>
      <c r="I515" s="288"/>
      <c r="J515" s="286"/>
      <c r="K515" s="288"/>
      <c r="L515" s="286"/>
      <c r="M515" s="288"/>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row>
    <row r="516" spans="1:34" ht="15.75" customHeight="1" x14ac:dyDescent="0.25">
      <c r="A516" s="286"/>
      <c r="B516" s="286"/>
      <c r="C516" s="287"/>
      <c r="D516" s="286"/>
      <c r="E516" s="288"/>
      <c r="F516" s="286"/>
      <c r="G516" s="288"/>
      <c r="H516" s="286"/>
      <c r="I516" s="288"/>
      <c r="J516" s="286"/>
      <c r="K516" s="288"/>
      <c r="L516" s="286"/>
      <c r="M516" s="288"/>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row>
    <row r="517" spans="1:34" ht="15.75" customHeight="1" x14ac:dyDescent="0.25">
      <c r="A517" s="286"/>
      <c r="B517" s="286"/>
      <c r="C517" s="287"/>
      <c r="D517" s="286"/>
      <c r="E517" s="288"/>
      <c r="F517" s="286"/>
      <c r="G517" s="288"/>
      <c r="H517" s="286"/>
      <c r="I517" s="288"/>
      <c r="J517" s="286"/>
      <c r="K517" s="288"/>
      <c r="L517" s="286"/>
      <c r="M517" s="288"/>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row>
    <row r="518" spans="1:34" ht="15.75" customHeight="1" x14ac:dyDescent="0.25">
      <c r="A518" s="286"/>
      <c r="B518" s="286"/>
      <c r="C518" s="287"/>
      <c r="D518" s="286"/>
      <c r="E518" s="288"/>
      <c r="F518" s="286"/>
      <c r="G518" s="288"/>
      <c r="H518" s="286"/>
      <c r="I518" s="288"/>
      <c r="J518" s="286"/>
      <c r="K518" s="288"/>
      <c r="L518" s="286"/>
      <c r="M518" s="288"/>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row>
    <row r="519" spans="1:34" ht="15.75" customHeight="1" x14ac:dyDescent="0.25">
      <c r="A519" s="286"/>
      <c r="B519" s="286"/>
      <c r="C519" s="287"/>
      <c r="D519" s="286"/>
      <c r="E519" s="288"/>
      <c r="F519" s="286"/>
      <c r="G519" s="288"/>
      <c r="H519" s="286"/>
      <c r="I519" s="288"/>
      <c r="J519" s="286"/>
      <c r="K519" s="288"/>
      <c r="L519" s="286"/>
      <c r="M519" s="288"/>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row>
    <row r="520" spans="1:34" ht="15.75" customHeight="1" x14ac:dyDescent="0.25">
      <c r="A520" s="286"/>
      <c r="B520" s="286"/>
      <c r="C520" s="287"/>
      <c r="D520" s="286"/>
      <c r="E520" s="288"/>
      <c r="F520" s="286"/>
      <c r="G520" s="288"/>
      <c r="H520" s="286"/>
      <c r="I520" s="288"/>
      <c r="J520" s="286"/>
      <c r="K520" s="288"/>
      <c r="L520" s="286"/>
      <c r="M520" s="288"/>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row>
    <row r="521" spans="1:34" ht="15.75" customHeight="1" x14ac:dyDescent="0.25">
      <c r="A521" s="286"/>
      <c r="B521" s="286"/>
      <c r="C521" s="287"/>
      <c r="D521" s="286"/>
      <c r="E521" s="288"/>
      <c r="F521" s="286"/>
      <c r="G521" s="288"/>
      <c r="H521" s="286"/>
      <c r="I521" s="288"/>
      <c r="J521" s="286"/>
      <c r="K521" s="288"/>
      <c r="L521" s="286"/>
      <c r="M521" s="288"/>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row>
    <row r="522" spans="1:34" ht="15.75" customHeight="1" x14ac:dyDescent="0.25">
      <c r="A522" s="286"/>
      <c r="B522" s="286"/>
      <c r="C522" s="287"/>
      <c r="D522" s="286"/>
      <c r="E522" s="288"/>
      <c r="F522" s="286"/>
      <c r="G522" s="288"/>
      <c r="H522" s="286"/>
      <c r="I522" s="288"/>
      <c r="J522" s="286"/>
      <c r="K522" s="288"/>
      <c r="L522" s="286"/>
      <c r="M522" s="288"/>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row>
    <row r="523" spans="1:34" ht="15.75" customHeight="1" x14ac:dyDescent="0.25">
      <c r="A523" s="286"/>
      <c r="B523" s="286"/>
      <c r="C523" s="287"/>
      <c r="D523" s="286"/>
      <c r="E523" s="288"/>
      <c r="F523" s="286"/>
      <c r="G523" s="288"/>
      <c r="H523" s="286"/>
      <c r="I523" s="288"/>
      <c r="J523" s="286"/>
      <c r="K523" s="288"/>
      <c r="L523" s="286"/>
      <c r="M523" s="288"/>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row>
    <row r="524" spans="1:34" ht="15.75" customHeight="1" x14ac:dyDescent="0.25">
      <c r="A524" s="286"/>
      <c r="B524" s="286"/>
      <c r="C524" s="287"/>
      <c r="D524" s="286"/>
      <c r="E524" s="288"/>
      <c r="F524" s="286"/>
      <c r="G524" s="288"/>
      <c r="H524" s="286"/>
      <c r="I524" s="288"/>
      <c r="J524" s="286"/>
      <c r="K524" s="288"/>
      <c r="L524" s="286"/>
      <c r="M524" s="288"/>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row>
    <row r="525" spans="1:34" ht="15.75" customHeight="1" x14ac:dyDescent="0.25">
      <c r="A525" s="286"/>
      <c r="B525" s="286"/>
      <c r="C525" s="287"/>
      <c r="D525" s="286"/>
      <c r="E525" s="288"/>
      <c r="F525" s="286"/>
      <c r="G525" s="288"/>
      <c r="H525" s="286"/>
      <c r="I525" s="288"/>
      <c r="J525" s="286"/>
      <c r="K525" s="288"/>
      <c r="L525" s="286"/>
      <c r="M525" s="288"/>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row>
    <row r="526" spans="1:34" ht="15.75" customHeight="1" x14ac:dyDescent="0.25">
      <c r="A526" s="286"/>
      <c r="B526" s="286"/>
      <c r="C526" s="287"/>
      <c r="D526" s="286"/>
      <c r="E526" s="288"/>
      <c r="F526" s="286"/>
      <c r="G526" s="288"/>
      <c r="H526" s="286"/>
      <c r="I526" s="288"/>
      <c r="J526" s="286"/>
      <c r="K526" s="288"/>
      <c r="L526" s="286"/>
      <c r="M526" s="288"/>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row>
    <row r="527" spans="1:34" ht="15.75" customHeight="1" x14ac:dyDescent="0.25">
      <c r="A527" s="286"/>
      <c r="B527" s="286"/>
      <c r="C527" s="287"/>
      <c r="D527" s="286"/>
      <c r="E527" s="288"/>
      <c r="F527" s="286"/>
      <c r="G527" s="288"/>
      <c r="H527" s="286"/>
      <c r="I527" s="288"/>
      <c r="J527" s="286"/>
      <c r="K527" s="288"/>
      <c r="L527" s="286"/>
      <c r="M527" s="288"/>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row>
    <row r="528" spans="1:34" ht="15.75" customHeight="1" x14ac:dyDescent="0.25">
      <c r="A528" s="286"/>
      <c r="B528" s="286"/>
      <c r="C528" s="287"/>
      <c r="D528" s="286"/>
      <c r="E528" s="288"/>
      <c r="F528" s="286"/>
      <c r="G528" s="288"/>
      <c r="H528" s="286"/>
      <c r="I528" s="288"/>
      <c r="J528" s="286"/>
      <c r="K528" s="288"/>
      <c r="L528" s="286"/>
      <c r="M528" s="288"/>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row>
    <row r="529" spans="1:34" ht="15.75" customHeight="1" x14ac:dyDescent="0.25">
      <c r="A529" s="286"/>
      <c r="B529" s="286"/>
      <c r="C529" s="287"/>
      <c r="D529" s="286"/>
      <c r="E529" s="288"/>
      <c r="F529" s="286"/>
      <c r="G529" s="288"/>
      <c r="H529" s="286"/>
      <c r="I529" s="288"/>
      <c r="J529" s="286"/>
      <c r="K529" s="288"/>
      <c r="L529" s="286"/>
      <c r="M529" s="288"/>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row>
    <row r="530" spans="1:34" ht="15.75" customHeight="1" x14ac:dyDescent="0.25">
      <c r="A530" s="286"/>
      <c r="B530" s="286"/>
      <c r="C530" s="287"/>
      <c r="D530" s="286"/>
      <c r="E530" s="288"/>
      <c r="F530" s="286"/>
      <c r="G530" s="288"/>
      <c r="H530" s="286"/>
      <c r="I530" s="288"/>
      <c r="J530" s="286"/>
      <c r="K530" s="288"/>
      <c r="L530" s="286"/>
      <c r="M530" s="288"/>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row>
    <row r="531" spans="1:34" ht="15.75" customHeight="1" x14ac:dyDescent="0.25">
      <c r="A531" s="286"/>
      <c r="B531" s="286"/>
      <c r="C531" s="287"/>
      <c r="D531" s="286"/>
      <c r="E531" s="288"/>
      <c r="F531" s="286"/>
      <c r="G531" s="288"/>
      <c r="H531" s="286"/>
      <c r="I531" s="288"/>
      <c r="J531" s="286"/>
      <c r="K531" s="288"/>
      <c r="L531" s="286"/>
      <c r="M531" s="288"/>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row>
    <row r="532" spans="1:34" ht="15.75" customHeight="1" x14ac:dyDescent="0.25">
      <c r="A532" s="286"/>
      <c r="B532" s="286"/>
      <c r="C532" s="287"/>
      <c r="D532" s="286"/>
      <c r="E532" s="288"/>
      <c r="F532" s="286"/>
      <c r="G532" s="288"/>
      <c r="H532" s="286"/>
      <c r="I532" s="288"/>
      <c r="J532" s="286"/>
      <c r="K532" s="288"/>
      <c r="L532" s="286"/>
      <c r="M532" s="288"/>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row>
    <row r="533" spans="1:34" ht="15.75" customHeight="1" x14ac:dyDescent="0.25">
      <c r="A533" s="286"/>
      <c r="B533" s="286"/>
      <c r="C533" s="287"/>
      <c r="D533" s="286"/>
      <c r="E533" s="288"/>
      <c r="F533" s="286"/>
      <c r="G533" s="288"/>
      <c r="H533" s="286"/>
      <c r="I533" s="288"/>
      <c r="J533" s="286"/>
      <c r="K533" s="288"/>
      <c r="L533" s="286"/>
      <c r="M533" s="288"/>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row>
    <row r="534" spans="1:34" ht="15.75" customHeight="1" x14ac:dyDescent="0.25">
      <c r="A534" s="286"/>
      <c r="B534" s="286"/>
      <c r="C534" s="287"/>
      <c r="D534" s="286"/>
      <c r="E534" s="288"/>
      <c r="F534" s="286"/>
      <c r="G534" s="288"/>
      <c r="H534" s="286"/>
      <c r="I534" s="288"/>
      <c r="J534" s="286"/>
      <c r="K534" s="288"/>
      <c r="L534" s="286"/>
      <c r="M534" s="288"/>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row>
    <row r="535" spans="1:34" ht="15.75" customHeight="1" x14ac:dyDescent="0.25">
      <c r="A535" s="286"/>
      <c r="B535" s="286"/>
      <c r="C535" s="287"/>
      <c r="D535" s="286"/>
      <c r="E535" s="288"/>
      <c r="F535" s="286"/>
      <c r="G535" s="288"/>
      <c r="H535" s="286"/>
      <c r="I535" s="288"/>
      <c r="J535" s="286"/>
      <c r="K535" s="288"/>
      <c r="L535" s="286"/>
      <c r="M535" s="288"/>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row>
    <row r="536" spans="1:34" ht="15.75" customHeight="1" x14ac:dyDescent="0.25">
      <c r="A536" s="286"/>
      <c r="B536" s="286"/>
      <c r="C536" s="287"/>
      <c r="D536" s="286"/>
      <c r="E536" s="288"/>
      <c r="F536" s="286"/>
      <c r="G536" s="288"/>
      <c r="H536" s="286"/>
      <c r="I536" s="288"/>
      <c r="J536" s="286"/>
      <c r="K536" s="288"/>
      <c r="L536" s="286"/>
      <c r="M536" s="288"/>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row>
    <row r="537" spans="1:34" ht="15.75" customHeight="1" x14ac:dyDescent="0.25">
      <c r="A537" s="286"/>
      <c r="B537" s="286"/>
      <c r="C537" s="287"/>
      <c r="D537" s="286"/>
      <c r="E537" s="288"/>
      <c r="F537" s="286"/>
      <c r="G537" s="288"/>
      <c r="H537" s="286"/>
      <c r="I537" s="288"/>
      <c r="J537" s="286"/>
      <c r="K537" s="288"/>
      <c r="L537" s="286"/>
      <c r="M537" s="288"/>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row>
    <row r="538" spans="1:34" ht="15.75" customHeight="1" x14ac:dyDescent="0.25">
      <c r="A538" s="286"/>
      <c r="B538" s="286"/>
      <c r="C538" s="287"/>
      <c r="D538" s="286"/>
      <c r="E538" s="288"/>
      <c r="F538" s="286"/>
      <c r="G538" s="288"/>
      <c r="H538" s="286"/>
      <c r="I538" s="288"/>
      <c r="J538" s="286"/>
      <c r="K538" s="288"/>
      <c r="L538" s="286"/>
      <c r="M538" s="288"/>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row>
    <row r="539" spans="1:34" ht="15.75" customHeight="1" x14ac:dyDescent="0.25">
      <c r="A539" s="286"/>
      <c r="B539" s="286"/>
      <c r="C539" s="287"/>
      <c r="D539" s="286"/>
      <c r="E539" s="288"/>
      <c r="F539" s="286"/>
      <c r="G539" s="288"/>
      <c r="H539" s="286"/>
      <c r="I539" s="288"/>
      <c r="J539" s="286"/>
      <c r="K539" s="288"/>
      <c r="L539" s="286"/>
      <c r="M539" s="288"/>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row>
    <row r="540" spans="1:34" ht="15.75" customHeight="1" x14ac:dyDescent="0.25">
      <c r="A540" s="286"/>
      <c r="B540" s="286"/>
      <c r="C540" s="287"/>
      <c r="D540" s="286"/>
      <c r="E540" s="288"/>
      <c r="F540" s="286"/>
      <c r="G540" s="288"/>
      <c r="H540" s="286"/>
      <c r="I540" s="288"/>
      <c r="J540" s="286"/>
      <c r="K540" s="288"/>
      <c r="L540" s="286"/>
      <c r="M540" s="288"/>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row>
    <row r="541" spans="1:34" ht="15.75" customHeight="1" x14ac:dyDescent="0.25">
      <c r="A541" s="286"/>
      <c r="B541" s="286"/>
      <c r="C541" s="287"/>
      <c r="D541" s="286"/>
      <c r="E541" s="288"/>
      <c r="F541" s="286"/>
      <c r="G541" s="288"/>
      <c r="H541" s="286"/>
      <c r="I541" s="288"/>
      <c r="J541" s="286"/>
      <c r="K541" s="288"/>
      <c r="L541" s="286"/>
      <c r="M541" s="288"/>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row>
    <row r="542" spans="1:34" ht="15.75" customHeight="1" x14ac:dyDescent="0.25">
      <c r="A542" s="286"/>
      <c r="B542" s="286"/>
      <c r="C542" s="287"/>
      <c r="D542" s="286"/>
      <c r="E542" s="288"/>
      <c r="F542" s="286"/>
      <c r="G542" s="288"/>
      <c r="H542" s="286"/>
      <c r="I542" s="288"/>
      <c r="J542" s="286"/>
      <c r="K542" s="288"/>
      <c r="L542" s="286"/>
      <c r="M542" s="288"/>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row>
    <row r="543" spans="1:34" ht="15.75" customHeight="1" x14ac:dyDescent="0.25">
      <c r="A543" s="286"/>
      <c r="B543" s="286"/>
      <c r="C543" s="287"/>
      <c r="D543" s="286"/>
      <c r="E543" s="288"/>
      <c r="F543" s="286"/>
      <c r="G543" s="288"/>
      <c r="H543" s="286"/>
      <c r="I543" s="288"/>
      <c r="J543" s="286"/>
      <c r="K543" s="288"/>
      <c r="L543" s="286"/>
      <c r="M543" s="288"/>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row>
    <row r="544" spans="1:34" ht="15.75" customHeight="1" x14ac:dyDescent="0.25">
      <c r="A544" s="286"/>
      <c r="B544" s="286"/>
      <c r="C544" s="287"/>
      <c r="D544" s="286"/>
      <c r="E544" s="288"/>
      <c r="F544" s="286"/>
      <c r="G544" s="288"/>
      <c r="H544" s="286"/>
      <c r="I544" s="288"/>
      <c r="J544" s="286"/>
      <c r="K544" s="288"/>
      <c r="L544" s="286"/>
      <c r="M544" s="288"/>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row>
    <row r="545" spans="1:34" ht="15.75" customHeight="1" x14ac:dyDescent="0.25">
      <c r="A545" s="286"/>
      <c r="B545" s="286"/>
      <c r="C545" s="287"/>
      <c r="D545" s="286"/>
      <c r="E545" s="288"/>
      <c r="F545" s="286"/>
      <c r="G545" s="288"/>
      <c r="H545" s="286"/>
      <c r="I545" s="288"/>
      <c r="J545" s="286"/>
      <c r="K545" s="288"/>
      <c r="L545" s="286"/>
      <c r="M545" s="288"/>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row>
    <row r="546" spans="1:34" ht="15.75" customHeight="1" x14ac:dyDescent="0.25">
      <c r="A546" s="286"/>
      <c r="B546" s="286"/>
      <c r="C546" s="287"/>
      <c r="D546" s="286"/>
      <c r="E546" s="288"/>
      <c r="F546" s="286"/>
      <c r="G546" s="288"/>
      <c r="H546" s="286"/>
      <c r="I546" s="288"/>
      <c r="J546" s="286"/>
      <c r="K546" s="288"/>
      <c r="L546" s="286"/>
      <c r="M546" s="288"/>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row>
    <row r="547" spans="1:34" ht="15.75" customHeight="1" x14ac:dyDescent="0.25">
      <c r="A547" s="286"/>
      <c r="B547" s="286"/>
      <c r="C547" s="287"/>
      <c r="D547" s="286"/>
      <c r="E547" s="288"/>
      <c r="F547" s="286"/>
      <c r="G547" s="288"/>
      <c r="H547" s="286"/>
      <c r="I547" s="288"/>
      <c r="J547" s="286"/>
      <c r="K547" s="288"/>
      <c r="L547" s="286"/>
      <c r="M547" s="288"/>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row>
    <row r="548" spans="1:34" ht="15.75" customHeight="1" x14ac:dyDescent="0.25">
      <c r="A548" s="286"/>
      <c r="B548" s="286"/>
      <c r="C548" s="287"/>
      <c r="D548" s="286"/>
      <c r="E548" s="288"/>
      <c r="F548" s="286"/>
      <c r="G548" s="288"/>
      <c r="H548" s="286"/>
      <c r="I548" s="288"/>
      <c r="J548" s="286"/>
      <c r="K548" s="288"/>
      <c r="L548" s="286"/>
      <c r="M548" s="288"/>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row>
    <row r="549" spans="1:34" ht="15.75" customHeight="1" x14ac:dyDescent="0.25">
      <c r="A549" s="286"/>
      <c r="B549" s="286"/>
      <c r="C549" s="287"/>
      <c r="D549" s="286"/>
      <c r="E549" s="288"/>
      <c r="F549" s="286"/>
      <c r="G549" s="288"/>
      <c r="H549" s="286"/>
      <c r="I549" s="288"/>
      <c r="J549" s="286"/>
      <c r="K549" s="288"/>
      <c r="L549" s="286"/>
      <c r="M549" s="288"/>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row>
    <row r="550" spans="1:34" ht="15.75" customHeight="1" x14ac:dyDescent="0.25">
      <c r="A550" s="286"/>
      <c r="B550" s="286"/>
      <c r="C550" s="287"/>
      <c r="D550" s="286"/>
      <c r="E550" s="288"/>
      <c r="F550" s="286"/>
      <c r="G550" s="288"/>
      <c r="H550" s="286"/>
      <c r="I550" s="288"/>
      <c r="J550" s="286"/>
      <c r="K550" s="288"/>
      <c r="L550" s="286"/>
      <c r="M550" s="288"/>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row>
    <row r="551" spans="1:34" ht="15.75" customHeight="1" x14ac:dyDescent="0.25">
      <c r="A551" s="286"/>
      <c r="B551" s="286"/>
      <c r="C551" s="287"/>
      <c r="D551" s="286"/>
      <c r="E551" s="288"/>
      <c r="F551" s="286"/>
      <c r="G551" s="288"/>
      <c r="H551" s="286"/>
      <c r="I551" s="288"/>
      <c r="J551" s="286"/>
      <c r="K551" s="288"/>
      <c r="L551" s="286"/>
      <c r="M551" s="288"/>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row>
    <row r="552" spans="1:34" ht="15.75" customHeight="1" x14ac:dyDescent="0.25">
      <c r="A552" s="286"/>
      <c r="B552" s="286"/>
      <c r="C552" s="287"/>
      <c r="D552" s="286"/>
      <c r="E552" s="288"/>
      <c r="F552" s="286"/>
      <c r="G552" s="288"/>
      <c r="H552" s="286"/>
      <c r="I552" s="288"/>
      <c r="J552" s="286"/>
      <c r="K552" s="288"/>
      <c r="L552" s="286"/>
      <c r="M552" s="288"/>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row>
    <row r="553" spans="1:34" ht="15.75" customHeight="1" x14ac:dyDescent="0.25">
      <c r="A553" s="286"/>
      <c r="B553" s="286"/>
      <c r="C553" s="287"/>
      <c r="D553" s="286"/>
      <c r="E553" s="288"/>
      <c r="F553" s="286"/>
      <c r="G553" s="288"/>
      <c r="H553" s="286"/>
      <c r="I553" s="288"/>
      <c r="J553" s="286"/>
      <c r="K553" s="288"/>
      <c r="L553" s="286"/>
      <c r="M553" s="288"/>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row>
    <row r="554" spans="1:34" ht="15.75" customHeight="1" x14ac:dyDescent="0.25">
      <c r="A554" s="286"/>
      <c r="B554" s="286"/>
      <c r="C554" s="287"/>
      <c r="D554" s="286"/>
      <c r="E554" s="288"/>
      <c r="F554" s="286"/>
      <c r="G554" s="288"/>
      <c r="H554" s="286"/>
      <c r="I554" s="288"/>
      <c r="J554" s="286"/>
      <c r="K554" s="288"/>
      <c r="L554" s="286"/>
      <c r="M554" s="288"/>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row>
    <row r="555" spans="1:34" ht="15.75" customHeight="1" x14ac:dyDescent="0.25">
      <c r="A555" s="286"/>
      <c r="B555" s="286"/>
      <c r="C555" s="287"/>
      <c r="D555" s="286"/>
      <c r="E555" s="288"/>
      <c r="F555" s="286"/>
      <c r="G555" s="288"/>
      <c r="H555" s="286"/>
      <c r="I555" s="288"/>
      <c r="J555" s="286"/>
      <c r="K555" s="288"/>
      <c r="L555" s="286"/>
      <c r="M555" s="288"/>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row>
    <row r="556" spans="1:34" ht="15.75" customHeight="1" x14ac:dyDescent="0.25">
      <c r="A556" s="286"/>
      <c r="B556" s="286"/>
      <c r="C556" s="287"/>
      <c r="D556" s="286"/>
      <c r="E556" s="288"/>
      <c r="F556" s="286"/>
      <c r="G556" s="288"/>
      <c r="H556" s="286"/>
      <c r="I556" s="288"/>
      <c r="J556" s="286"/>
      <c r="K556" s="288"/>
      <c r="L556" s="286"/>
      <c r="M556" s="288"/>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row>
    <row r="557" spans="1:34" ht="15.75" customHeight="1" x14ac:dyDescent="0.25">
      <c r="A557" s="286"/>
      <c r="B557" s="286"/>
      <c r="C557" s="287"/>
      <c r="D557" s="286"/>
      <c r="E557" s="288"/>
      <c r="F557" s="286"/>
      <c r="G557" s="288"/>
      <c r="H557" s="286"/>
      <c r="I557" s="288"/>
      <c r="J557" s="286"/>
      <c r="K557" s="288"/>
      <c r="L557" s="286"/>
      <c r="M557" s="288"/>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row>
    <row r="558" spans="1:34" ht="15.75" customHeight="1" x14ac:dyDescent="0.25">
      <c r="A558" s="286"/>
      <c r="B558" s="286"/>
      <c r="C558" s="287"/>
      <c r="D558" s="286"/>
      <c r="E558" s="288"/>
      <c r="F558" s="286"/>
      <c r="G558" s="288"/>
      <c r="H558" s="286"/>
      <c r="I558" s="288"/>
      <c r="J558" s="286"/>
      <c r="K558" s="288"/>
      <c r="L558" s="286"/>
      <c r="M558" s="288"/>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row>
    <row r="559" spans="1:34" ht="15.75" customHeight="1" x14ac:dyDescent="0.25">
      <c r="A559" s="286"/>
      <c r="B559" s="286"/>
      <c r="C559" s="287"/>
      <c r="D559" s="286"/>
      <c r="E559" s="288"/>
      <c r="F559" s="286"/>
      <c r="G559" s="288"/>
      <c r="H559" s="286"/>
      <c r="I559" s="288"/>
      <c r="J559" s="286"/>
      <c r="K559" s="288"/>
      <c r="L559" s="286"/>
      <c r="M559" s="288"/>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row>
    <row r="560" spans="1:34" ht="15.75" customHeight="1" x14ac:dyDescent="0.25">
      <c r="A560" s="286"/>
      <c r="B560" s="286"/>
      <c r="C560" s="287"/>
      <c r="D560" s="286"/>
      <c r="E560" s="288"/>
      <c r="F560" s="286"/>
      <c r="G560" s="288"/>
      <c r="H560" s="286"/>
      <c r="I560" s="288"/>
      <c r="J560" s="286"/>
      <c r="K560" s="288"/>
      <c r="L560" s="286"/>
      <c r="M560" s="288"/>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row>
    <row r="561" spans="1:34" ht="15.75" customHeight="1" x14ac:dyDescent="0.25">
      <c r="A561" s="286"/>
      <c r="B561" s="286"/>
      <c r="C561" s="287"/>
      <c r="D561" s="286"/>
      <c r="E561" s="288"/>
      <c r="F561" s="286"/>
      <c r="G561" s="288"/>
      <c r="H561" s="286"/>
      <c r="I561" s="288"/>
      <c r="J561" s="286"/>
      <c r="K561" s="288"/>
      <c r="L561" s="286"/>
      <c r="M561" s="288"/>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row>
    <row r="562" spans="1:34" ht="15.75" customHeight="1" x14ac:dyDescent="0.25">
      <c r="A562" s="286"/>
      <c r="B562" s="286"/>
      <c r="C562" s="287"/>
      <c r="D562" s="286"/>
      <c r="E562" s="288"/>
      <c r="F562" s="286"/>
      <c r="G562" s="288"/>
      <c r="H562" s="286"/>
      <c r="I562" s="288"/>
      <c r="J562" s="286"/>
      <c r="K562" s="288"/>
      <c r="L562" s="286"/>
      <c r="M562" s="288"/>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row>
    <row r="563" spans="1:34" ht="15.75" customHeight="1" x14ac:dyDescent="0.25">
      <c r="A563" s="286"/>
      <c r="B563" s="286"/>
      <c r="C563" s="287"/>
      <c r="D563" s="286"/>
      <c r="E563" s="288"/>
      <c r="F563" s="286"/>
      <c r="G563" s="288"/>
      <c r="H563" s="286"/>
      <c r="I563" s="288"/>
      <c r="J563" s="286"/>
      <c r="K563" s="288"/>
      <c r="L563" s="286"/>
      <c r="M563" s="288"/>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row>
    <row r="564" spans="1:34" ht="15.75" customHeight="1" x14ac:dyDescent="0.25">
      <c r="A564" s="286"/>
      <c r="B564" s="286"/>
      <c r="C564" s="287"/>
      <c r="D564" s="286"/>
      <c r="E564" s="288"/>
      <c r="F564" s="286"/>
      <c r="G564" s="288"/>
      <c r="H564" s="286"/>
      <c r="I564" s="288"/>
      <c r="J564" s="286"/>
      <c r="K564" s="288"/>
      <c r="L564" s="286"/>
      <c r="M564" s="288"/>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row>
    <row r="565" spans="1:34" ht="15.75" customHeight="1" x14ac:dyDescent="0.25">
      <c r="A565" s="286"/>
      <c r="B565" s="286"/>
      <c r="C565" s="287"/>
      <c r="D565" s="286"/>
      <c r="E565" s="288"/>
      <c r="F565" s="286"/>
      <c r="G565" s="288"/>
      <c r="H565" s="286"/>
      <c r="I565" s="288"/>
      <c r="J565" s="286"/>
      <c r="K565" s="288"/>
      <c r="L565" s="286"/>
      <c r="M565" s="288"/>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row>
    <row r="566" spans="1:34" ht="15.75" customHeight="1" x14ac:dyDescent="0.25">
      <c r="A566" s="286"/>
      <c r="B566" s="286"/>
      <c r="C566" s="287"/>
      <c r="D566" s="286"/>
      <c r="E566" s="288"/>
      <c r="F566" s="286"/>
      <c r="G566" s="288"/>
      <c r="H566" s="286"/>
      <c r="I566" s="288"/>
      <c r="J566" s="286"/>
      <c r="K566" s="288"/>
      <c r="L566" s="286"/>
      <c r="M566" s="288"/>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row>
    <row r="567" spans="1:34" ht="15.75" customHeight="1" x14ac:dyDescent="0.25">
      <c r="A567" s="286"/>
      <c r="B567" s="286"/>
      <c r="C567" s="287"/>
      <c r="D567" s="286"/>
      <c r="E567" s="288"/>
      <c r="F567" s="286"/>
      <c r="G567" s="288"/>
      <c r="H567" s="286"/>
      <c r="I567" s="288"/>
      <c r="J567" s="286"/>
      <c r="K567" s="288"/>
      <c r="L567" s="286"/>
      <c r="M567" s="288"/>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row>
    <row r="568" spans="1:34" ht="15.75" customHeight="1" x14ac:dyDescent="0.25">
      <c r="A568" s="286"/>
      <c r="B568" s="286"/>
      <c r="C568" s="287"/>
      <c r="D568" s="286"/>
      <c r="E568" s="288"/>
      <c r="F568" s="286"/>
      <c r="G568" s="288"/>
      <c r="H568" s="286"/>
      <c r="I568" s="288"/>
      <c r="J568" s="286"/>
      <c r="K568" s="288"/>
      <c r="L568" s="286"/>
      <c r="M568" s="288"/>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row>
    <row r="569" spans="1:34" ht="15.75" customHeight="1" x14ac:dyDescent="0.25">
      <c r="A569" s="286"/>
      <c r="B569" s="286"/>
      <c r="C569" s="287"/>
      <c r="D569" s="286"/>
      <c r="E569" s="288"/>
      <c r="F569" s="286"/>
      <c r="G569" s="288"/>
      <c r="H569" s="286"/>
      <c r="I569" s="288"/>
      <c r="J569" s="286"/>
      <c r="K569" s="288"/>
      <c r="L569" s="286"/>
      <c r="M569" s="288"/>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row>
    <row r="570" spans="1:34" ht="15.75" customHeight="1" x14ac:dyDescent="0.25">
      <c r="A570" s="286"/>
      <c r="B570" s="286"/>
      <c r="C570" s="287"/>
      <c r="D570" s="286"/>
      <c r="E570" s="288"/>
      <c r="F570" s="286"/>
      <c r="G570" s="288"/>
      <c r="H570" s="286"/>
      <c r="I570" s="288"/>
      <c r="J570" s="286"/>
      <c r="K570" s="288"/>
      <c r="L570" s="286"/>
      <c r="M570" s="288"/>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row>
    <row r="571" spans="1:34" ht="15.75" customHeight="1" x14ac:dyDescent="0.25">
      <c r="A571" s="286"/>
      <c r="B571" s="286"/>
      <c r="C571" s="287"/>
      <c r="D571" s="286"/>
      <c r="E571" s="288"/>
      <c r="F571" s="286"/>
      <c r="G571" s="288"/>
      <c r="H571" s="286"/>
      <c r="I571" s="288"/>
      <c r="J571" s="286"/>
      <c r="K571" s="288"/>
      <c r="L571" s="286"/>
      <c r="M571" s="288"/>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row>
    <row r="572" spans="1:34" ht="15.75" customHeight="1" x14ac:dyDescent="0.25">
      <c r="A572" s="286"/>
      <c r="B572" s="286"/>
      <c r="C572" s="287"/>
      <c r="D572" s="286"/>
      <c r="E572" s="288"/>
      <c r="F572" s="286"/>
      <c r="G572" s="288"/>
      <c r="H572" s="286"/>
      <c r="I572" s="288"/>
      <c r="J572" s="286"/>
      <c r="K572" s="288"/>
      <c r="L572" s="286"/>
      <c r="M572" s="288"/>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row>
    <row r="573" spans="1:34" ht="15.75" customHeight="1" x14ac:dyDescent="0.25">
      <c r="A573" s="286"/>
      <c r="B573" s="286"/>
      <c r="C573" s="287"/>
      <c r="D573" s="286"/>
      <c r="E573" s="288"/>
      <c r="F573" s="286"/>
      <c r="G573" s="288"/>
      <c r="H573" s="286"/>
      <c r="I573" s="288"/>
      <c r="J573" s="286"/>
      <c r="K573" s="288"/>
      <c r="L573" s="286"/>
      <c r="M573" s="288"/>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row>
    <row r="574" spans="1:34" ht="15.75" customHeight="1" x14ac:dyDescent="0.25">
      <c r="A574" s="286"/>
      <c r="B574" s="286"/>
      <c r="C574" s="287"/>
      <c r="D574" s="286"/>
      <c r="E574" s="288"/>
      <c r="F574" s="286"/>
      <c r="G574" s="288"/>
      <c r="H574" s="286"/>
      <c r="I574" s="288"/>
      <c r="J574" s="286"/>
      <c r="K574" s="288"/>
      <c r="L574" s="286"/>
      <c r="M574" s="288"/>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row>
    <row r="575" spans="1:34" ht="15.75" customHeight="1" x14ac:dyDescent="0.25">
      <c r="A575" s="286"/>
      <c r="B575" s="286"/>
      <c r="C575" s="287"/>
      <c r="D575" s="286"/>
      <c r="E575" s="288"/>
      <c r="F575" s="286"/>
      <c r="G575" s="288"/>
      <c r="H575" s="286"/>
      <c r="I575" s="288"/>
      <c r="J575" s="286"/>
      <c r="K575" s="288"/>
      <c r="L575" s="286"/>
      <c r="M575" s="288"/>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row>
    <row r="576" spans="1:34" ht="15.75" customHeight="1" x14ac:dyDescent="0.25">
      <c r="A576" s="286"/>
      <c r="B576" s="286"/>
      <c r="C576" s="287"/>
      <c r="D576" s="286"/>
      <c r="E576" s="288"/>
      <c r="F576" s="286"/>
      <c r="G576" s="288"/>
      <c r="H576" s="286"/>
      <c r="I576" s="288"/>
      <c r="J576" s="286"/>
      <c r="K576" s="288"/>
      <c r="L576" s="286"/>
      <c r="M576" s="288"/>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row>
    <row r="577" spans="1:34" ht="15.75" customHeight="1" x14ac:dyDescent="0.25">
      <c r="A577" s="286"/>
      <c r="B577" s="286"/>
      <c r="C577" s="287"/>
      <c r="D577" s="286"/>
      <c r="E577" s="288"/>
      <c r="F577" s="286"/>
      <c r="G577" s="288"/>
      <c r="H577" s="286"/>
      <c r="I577" s="288"/>
      <c r="J577" s="286"/>
      <c r="K577" s="288"/>
      <c r="L577" s="286"/>
      <c r="M577" s="288"/>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row>
    <row r="578" spans="1:34" ht="15.75" customHeight="1" x14ac:dyDescent="0.25">
      <c r="A578" s="286"/>
      <c r="B578" s="286"/>
      <c r="C578" s="287"/>
      <c r="D578" s="286"/>
      <c r="E578" s="288"/>
      <c r="F578" s="286"/>
      <c r="G578" s="288"/>
      <c r="H578" s="286"/>
      <c r="I578" s="288"/>
      <c r="J578" s="286"/>
      <c r="K578" s="288"/>
      <c r="L578" s="286"/>
      <c r="M578" s="288"/>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row>
    <row r="579" spans="1:34" ht="15.75" customHeight="1" x14ac:dyDescent="0.25">
      <c r="A579" s="286"/>
      <c r="B579" s="286"/>
      <c r="C579" s="287"/>
      <c r="D579" s="286"/>
      <c r="E579" s="288"/>
      <c r="F579" s="286"/>
      <c r="G579" s="288"/>
      <c r="H579" s="286"/>
      <c r="I579" s="288"/>
      <c r="J579" s="286"/>
      <c r="K579" s="288"/>
      <c r="L579" s="286"/>
      <c r="M579" s="288"/>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row>
    <row r="580" spans="1:34" ht="15.75" customHeight="1" x14ac:dyDescent="0.25">
      <c r="A580" s="286"/>
      <c r="B580" s="286"/>
      <c r="C580" s="287"/>
      <c r="D580" s="286"/>
      <c r="E580" s="288"/>
      <c r="F580" s="286"/>
      <c r="G580" s="288"/>
      <c r="H580" s="286"/>
      <c r="I580" s="288"/>
      <c r="J580" s="286"/>
      <c r="K580" s="288"/>
      <c r="L580" s="286"/>
      <c r="M580" s="288"/>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row>
    <row r="581" spans="1:34" ht="15.75" customHeight="1" x14ac:dyDescent="0.25">
      <c r="A581" s="286"/>
      <c r="B581" s="286"/>
      <c r="C581" s="287"/>
      <c r="D581" s="286"/>
      <c r="E581" s="288"/>
      <c r="F581" s="286"/>
      <c r="G581" s="288"/>
      <c r="H581" s="286"/>
      <c r="I581" s="288"/>
      <c r="J581" s="286"/>
      <c r="K581" s="288"/>
      <c r="L581" s="286"/>
      <c r="M581" s="288"/>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row>
    <row r="582" spans="1:34" ht="15.75" customHeight="1" x14ac:dyDescent="0.25">
      <c r="A582" s="286"/>
      <c r="B582" s="286"/>
      <c r="C582" s="287"/>
      <c r="D582" s="286"/>
      <c r="E582" s="288"/>
      <c r="F582" s="286"/>
      <c r="G582" s="288"/>
      <c r="H582" s="286"/>
      <c r="I582" s="288"/>
      <c r="J582" s="286"/>
      <c r="K582" s="288"/>
      <c r="L582" s="286"/>
      <c r="M582" s="288"/>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row>
    <row r="583" spans="1:34" ht="15.75" customHeight="1" x14ac:dyDescent="0.25">
      <c r="A583" s="286"/>
      <c r="B583" s="286"/>
      <c r="C583" s="287"/>
      <c r="D583" s="286"/>
      <c r="E583" s="288"/>
      <c r="F583" s="286"/>
      <c r="G583" s="288"/>
      <c r="H583" s="286"/>
      <c r="I583" s="288"/>
      <c r="J583" s="286"/>
      <c r="K583" s="288"/>
      <c r="L583" s="286"/>
      <c r="M583" s="288"/>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row>
    <row r="584" spans="1:34" ht="15.75" customHeight="1" x14ac:dyDescent="0.25">
      <c r="A584" s="286"/>
      <c r="B584" s="286"/>
      <c r="C584" s="287"/>
      <c r="D584" s="286"/>
      <c r="E584" s="288"/>
      <c r="F584" s="286"/>
      <c r="G584" s="288"/>
      <c r="H584" s="286"/>
      <c r="I584" s="288"/>
      <c r="J584" s="286"/>
      <c r="K584" s="288"/>
      <c r="L584" s="286"/>
      <c r="M584" s="288"/>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row>
    <row r="585" spans="1:34" ht="15.75" customHeight="1" x14ac:dyDescent="0.25">
      <c r="A585" s="286"/>
      <c r="B585" s="286"/>
      <c r="C585" s="287"/>
      <c r="D585" s="286"/>
      <c r="E585" s="288"/>
      <c r="F585" s="286"/>
      <c r="G585" s="288"/>
      <c r="H585" s="286"/>
      <c r="I585" s="288"/>
      <c r="J585" s="286"/>
      <c r="K585" s="288"/>
      <c r="L585" s="286"/>
      <c r="M585" s="288"/>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row>
    <row r="586" spans="1:34" ht="15.75" customHeight="1" x14ac:dyDescent="0.25">
      <c r="A586" s="286"/>
      <c r="B586" s="286"/>
      <c r="C586" s="287"/>
      <c r="D586" s="286"/>
      <c r="E586" s="288"/>
      <c r="F586" s="286"/>
      <c r="G586" s="288"/>
      <c r="H586" s="286"/>
      <c r="I586" s="288"/>
      <c r="J586" s="286"/>
      <c r="K586" s="288"/>
      <c r="L586" s="286"/>
      <c r="M586" s="288"/>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row>
    <row r="587" spans="1:34" ht="15.75" customHeight="1" x14ac:dyDescent="0.25">
      <c r="A587" s="286"/>
      <c r="B587" s="286"/>
      <c r="C587" s="287"/>
      <c r="D587" s="286"/>
      <c r="E587" s="288"/>
      <c r="F587" s="286"/>
      <c r="G587" s="288"/>
      <c r="H587" s="286"/>
      <c r="I587" s="288"/>
      <c r="J587" s="286"/>
      <c r="K587" s="288"/>
      <c r="L587" s="286"/>
      <c r="M587" s="288"/>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row>
    <row r="588" spans="1:34" ht="15.75" customHeight="1" x14ac:dyDescent="0.25">
      <c r="A588" s="286"/>
      <c r="B588" s="286"/>
      <c r="C588" s="287"/>
      <c r="D588" s="286"/>
      <c r="E588" s="288"/>
      <c r="F588" s="286"/>
      <c r="G588" s="288"/>
      <c r="H588" s="286"/>
      <c r="I588" s="288"/>
      <c r="J588" s="286"/>
      <c r="K588" s="288"/>
      <c r="L588" s="286"/>
      <c r="M588" s="288"/>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row>
    <row r="589" spans="1:34" ht="15.75" customHeight="1" x14ac:dyDescent="0.25">
      <c r="A589" s="286"/>
      <c r="B589" s="286"/>
      <c r="C589" s="287"/>
      <c r="D589" s="286"/>
      <c r="E589" s="288"/>
      <c r="F589" s="286"/>
      <c r="G589" s="288"/>
      <c r="H589" s="286"/>
      <c r="I589" s="288"/>
      <c r="J589" s="286"/>
      <c r="K589" s="288"/>
      <c r="L589" s="286"/>
      <c r="M589" s="288"/>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row>
    <row r="590" spans="1:34" ht="15.75" customHeight="1" x14ac:dyDescent="0.25">
      <c r="A590" s="286"/>
      <c r="B590" s="286"/>
      <c r="C590" s="287"/>
      <c r="D590" s="286"/>
      <c r="E590" s="288"/>
      <c r="F590" s="286"/>
      <c r="G590" s="288"/>
      <c r="H590" s="286"/>
      <c r="I590" s="288"/>
      <c r="J590" s="286"/>
      <c r="K590" s="288"/>
      <c r="L590" s="286"/>
      <c r="M590" s="288"/>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row>
    <row r="591" spans="1:34" ht="15.75" customHeight="1" x14ac:dyDescent="0.25">
      <c r="A591" s="286"/>
      <c r="B591" s="286"/>
      <c r="C591" s="287"/>
      <c r="D591" s="286"/>
      <c r="E591" s="288"/>
      <c r="F591" s="286"/>
      <c r="G591" s="288"/>
      <c r="H591" s="286"/>
      <c r="I591" s="288"/>
      <c r="J591" s="286"/>
      <c r="K591" s="288"/>
      <c r="L591" s="286"/>
      <c r="M591" s="288"/>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row>
    <row r="592" spans="1:34" ht="15.75" customHeight="1" x14ac:dyDescent="0.25">
      <c r="A592" s="286"/>
      <c r="B592" s="286"/>
      <c r="C592" s="287"/>
      <c r="D592" s="286"/>
      <c r="E592" s="288"/>
      <c r="F592" s="286"/>
      <c r="G592" s="288"/>
      <c r="H592" s="286"/>
      <c r="I592" s="288"/>
      <c r="J592" s="286"/>
      <c r="K592" s="288"/>
      <c r="L592" s="286"/>
      <c r="M592" s="288"/>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row>
    <row r="593" spans="1:34" ht="15.75" customHeight="1" x14ac:dyDescent="0.25">
      <c r="A593" s="286"/>
      <c r="B593" s="286"/>
      <c r="C593" s="287"/>
      <c r="D593" s="286"/>
      <c r="E593" s="288"/>
      <c r="F593" s="286"/>
      <c r="G593" s="288"/>
      <c r="H593" s="286"/>
      <c r="I593" s="288"/>
      <c r="J593" s="286"/>
      <c r="K593" s="288"/>
      <c r="L593" s="286"/>
      <c r="M593" s="288"/>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row>
    <row r="594" spans="1:34" ht="15.75" customHeight="1" x14ac:dyDescent="0.25">
      <c r="A594" s="286"/>
      <c r="B594" s="286"/>
      <c r="C594" s="287"/>
      <c r="D594" s="286"/>
      <c r="E594" s="288"/>
      <c r="F594" s="286"/>
      <c r="G594" s="288"/>
      <c r="H594" s="286"/>
      <c r="I594" s="288"/>
      <c r="J594" s="286"/>
      <c r="K594" s="288"/>
      <c r="L594" s="286"/>
      <c r="M594" s="288"/>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row>
    <row r="595" spans="1:34" ht="15.75" customHeight="1" x14ac:dyDescent="0.25">
      <c r="A595" s="286"/>
      <c r="B595" s="286"/>
      <c r="C595" s="287"/>
      <c r="D595" s="286"/>
      <c r="E595" s="288"/>
      <c r="F595" s="286"/>
      <c r="G595" s="288"/>
      <c r="H595" s="286"/>
      <c r="I595" s="288"/>
      <c r="J595" s="286"/>
      <c r="K595" s="288"/>
      <c r="L595" s="286"/>
      <c r="M595" s="288"/>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row>
    <row r="596" spans="1:34" ht="15.75" customHeight="1" x14ac:dyDescent="0.25">
      <c r="A596" s="286"/>
      <c r="B596" s="286"/>
      <c r="C596" s="287"/>
      <c r="D596" s="286"/>
      <c r="E596" s="288"/>
      <c r="F596" s="286"/>
      <c r="G596" s="288"/>
      <c r="H596" s="286"/>
      <c r="I596" s="288"/>
      <c r="J596" s="286"/>
      <c r="K596" s="288"/>
      <c r="L596" s="286"/>
      <c r="M596" s="288"/>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row>
    <row r="597" spans="1:34" ht="15.75" customHeight="1" x14ac:dyDescent="0.25">
      <c r="A597" s="286"/>
      <c r="B597" s="286"/>
      <c r="C597" s="287"/>
      <c r="D597" s="286"/>
      <c r="E597" s="288"/>
      <c r="F597" s="286"/>
      <c r="G597" s="288"/>
      <c r="H597" s="286"/>
      <c r="I597" s="288"/>
      <c r="J597" s="286"/>
      <c r="K597" s="288"/>
      <c r="L597" s="286"/>
      <c r="M597" s="288"/>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row>
    <row r="598" spans="1:34" ht="15.75" customHeight="1" x14ac:dyDescent="0.25">
      <c r="A598" s="286"/>
      <c r="B598" s="286"/>
      <c r="C598" s="287"/>
      <c r="D598" s="286"/>
      <c r="E598" s="288"/>
      <c r="F598" s="286"/>
      <c r="G598" s="288"/>
      <c r="H598" s="286"/>
      <c r="I598" s="288"/>
      <c r="J598" s="286"/>
      <c r="K598" s="288"/>
      <c r="L598" s="286"/>
      <c r="M598" s="288"/>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row>
    <row r="599" spans="1:34" ht="15.75" customHeight="1" x14ac:dyDescent="0.25">
      <c r="A599" s="286"/>
      <c r="B599" s="286"/>
      <c r="C599" s="287"/>
      <c r="D599" s="286"/>
      <c r="E599" s="288"/>
      <c r="F599" s="286"/>
      <c r="G599" s="288"/>
      <c r="H599" s="286"/>
      <c r="I599" s="288"/>
      <c r="J599" s="286"/>
      <c r="K599" s="288"/>
      <c r="L599" s="286"/>
      <c r="M599" s="288"/>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row>
    <row r="600" spans="1:34" ht="15.75" customHeight="1" x14ac:dyDescent="0.25">
      <c r="A600" s="286"/>
      <c r="B600" s="286"/>
      <c r="C600" s="287"/>
      <c r="D600" s="286"/>
      <c r="E600" s="288"/>
      <c r="F600" s="286"/>
      <c r="G600" s="288"/>
      <c r="H600" s="286"/>
      <c r="I600" s="288"/>
      <c r="J600" s="286"/>
      <c r="K600" s="288"/>
      <c r="L600" s="286"/>
      <c r="M600" s="288"/>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row>
    <row r="601" spans="1:34" ht="15.75" customHeight="1" x14ac:dyDescent="0.25">
      <c r="A601" s="286"/>
      <c r="B601" s="286"/>
      <c r="C601" s="287"/>
      <c r="D601" s="286"/>
      <c r="E601" s="288"/>
      <c r="F601" s="286"/>
      <c r="G601" s="288"/>
      <c r="H601" s="286"/>
      <c r="I601" s="288"/>
      <c r="J601" s="286"/>
      <c r="K601" s="288"/>
      <c r="L601" s="286"/>
      <c r="M601" s="288"/>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row>
    <row r="602" spans="1:34" ht="15.75" customHeight="1" x14ac:dyDescent="0.25">
      <c r="A602" s="286"/>
      <c r="B602" s="286"/>
      <c r="C602" s="287"/>
      <c r="D602" s="286"/>
      <c r="E602" s="288"/>
      <c r="F602" s="286"/>
      <c r="G602" s="288"/>
      <c r="H602" s="286"/>
      <c r="I602" s="288"/>
      <c r="J602" s="286"/>
      <c r="K602" s="288"/>
      <c r="L602" s="286"/>
      <c r="M602" s="288"/>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row>
    <row r="603" spans="1:34" ht="15.75" customHeight="1" x14ac:dyDescent="0.25">
      <c r="A603" s="286"/>
      <c r="B603" s="286"/>
      <c r="C603" s="287"/>
      <c r="D603" s="286"/>
      <c r="E603" s="288"/>
      <c r="F603" s="286"/>
      <c r="G603" s="288"/>
      <c r="H603" s="286"/>
      <c r="I603" s="288"/>
      <c r="J603" s="286"/>
      <c r="K603" s="288"/>
      <c r="L603" s="286"/>
      <c r="M603" s="288"/>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row>
    <row r="604" spans="1:34" ht="15.75" customHeight="1" x14ac:dyDescent="0.25">
      <c r="A604" s="286"/>
      <c r="B604" s="286"/>
      <c r="C604" s="287"/>
      <c r="D604" s="286"/>
      <c r="E604" s="288"/>
      <c r="F604" s="286"/>
      <c r="G604" s="288"/>
      <c r="H604" s="286"/>
      <c r="I604" s="288"/>
      <c r="J604" s="286"/>
      <c r="K604" s="288"/>
      <c r="L604" s="286"/>
      <c r="M604" s="288"/>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row>
    <row r="605" spans="1:34" ht="15.75" customHeight="1" x14ac:dyDescent="0.25">
      <c r="A605" s="286"/>
      <c r="B605" s="286"/>
      <c r="C605" s="287"/>
      <c r="D605" s="286"/>
      <c r="E605" s="288"/>
      <c r="F605" s="286"/>
      <c r="G605" s="288"/>
      <c r="H605" s="286"/>
      <c r="I605" s="288"/>
      <c r="J605" s="286"/>
      <c r="K605" s="288"/>
      <c r="L605" s="286"/>
      <c r="M605" s="288"/>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row>
    <row r="606" spans="1:34" ht="15.75" customHeight="1" x14ac:dyDescent="0.25">
      <c r="A606" s="286"/>
      <c r="B606" s="286"/>
      <c r="C606" s="287"/>
      <c r="D606" s="286"/>
      <c r="E606" s="288"/>
      <c r="F606" s="286"/>
      <c r="G606" s="288"/>
      <c r="H606" s="286"/>
      <c r="I606" s="288"/>
      <c r="J606" s="286"/>
      <c r="K606" s="288"/>
      <c r="L606" s="286"/>
      <c r="M606" s="288"/>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row>
    <row r="607" spans="1:34" ht="15.75" customHeight="1" x14ac:dyDescent="0.25">
      <c r="A607" s="286"/>
      <c r="B607" s="286"/>
      <c r="C607" s="287"/>
      <c r="D607" s="286"/>
      <c r="E607" s="288"/>
      <c r="F607" s="286"/>
      <c r="G607" s="288"/>
      <c r="H607" s="286"/>
      <c r="I607" s="288"/>
      <c r="J607" s="286"/>
      <c r="K607" s="288"/>
      <c r="L607" s="286"/>
      <c r="M607" s="288"/>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row>
    <row r="608" spans="1:34" ht="15.75" customHeight="1" x14ac:dyDescent="0.25">
      <c r="A608" s="286"/>
      <c r="B608" s="286"/>
      <c r="C608" s="287"/>
      <c r="D608" s="286"/>
      <c r="E608" s="288"/>
      <c r="F608" s="286"/>
      <c r="G608" s="288"/>
      <c r="H608" s="286"/>
      <c r="I608" s="288"/>
      <c r="J608" s="286"/>
      <c r="K608" s="288"/>
      <c r="L608" s="286"/>
      <c r="M608" s="288"/>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row>
    <row r="609" spans="1:34" ht="15.75" customHeight="1" x14ac:dyDescent="0.25">
      <c r="A609" s="286"/>
      <c r="B609" s="286"/>
      <c r="C609" s="287"/>
      <c r="D609" s="286"/>
      <c r="E609" s="288"/>
      <c r="F609" s="286"/>
      <c r="G609" s="288"/>
      <c r="H609" s="286"/>
      <c r="I609" s="288"/>
      <c r="J609" s="286"/>
      <c r="K609" s="288"/>
      <c r="L609" s="286"/>
      <c r="M609" s="288"/>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row>
    <row r="610" spans="1:34" ht="15.75" customHeight="1" x14ac:dyDescent="0.25">
      <c r="A610" s="286"/>
      <c r="B610" s="286"/>
      <c r="C610" s="287"/>
      <c r="D610" s="286"/>
      <c r="E610" s="288"/>
      <c r="F610" s="286"/>
      <c r="G610" s="288"/>
      <c r="H610" s="286"/>
      <c r="I610" s="288"/>
      <c r="J610" s="286"/>
      <c r="K610" s="288"/>
      <c r="L610" s="286"/>
      <c r="M610" s="288"/>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row>
    <row r="611" spans="1:34" ht="15.75" customHeight="1" x14ac:dyDescent="0.25">
      <c r="A611" s="286"/>
      <c r="B611" s="286"/>
      <c r="C611" s="287"/>
      <c r="D611" s="286"/>
      <c r="E611" s="288"/>
      <c r="F611" s="286"/>
      <c r="G611" s="288"/>
      <c r="H611" s="286"/>
      <c r="I611" s="288"/>
      <c r="J611" s="286"/>
      <c r="K611" s="288"/>
      <c r="L611" s="286"/>
      <c r="M611" s="288"/>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row>
    <row r="612" spans="1:34" ht="15.75" customHeight="1" x14ac:dyDescent="0.25">
      <c r="A612" s="286"/>
      <c r="B612" s="286"/>
      <c r="C612" s="287"/>
      <c r="D612" s="286"/>
      <c r="E612" s="288"/>
      <c r="F612" s="286"/>
      <c r="G612" s="288"/>
      <c r="H612" s="286"/>
      <c r="I612" s="288"/>
      <c r="J612" s="286"/>
      <c r="K612" s="288"/>
      <c r="L612" s="286"/>
      <c r="M612" s="288"/>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row>
    <row r="613" spans="1:34" ht="15.75" customHeight="1" x14ac:dyDescent="0.25">
      <c r="A613" s="286"/>
      <c r="B613" s="286"/>
      <c r="C613" s="287"/>
      <c r="D613" s="286"/>
      <c r="E613" s="288"/>
      <c r="F613" s="286"/>
      <c r="G613" s="288"/>
      <c r="H613" s="286"/>
      <c r="I613" s="288"/>
      <c r="J613" s="286"/>
      <c r="K613" s="288"/>
      <c r="L613" s="286"/>
      <c r="M613" s="288"/>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row>
    <row r="614" spans="1:34" ht="15.75" customHeight="1" x14ac:dyDescent="0.25">
      <c r="A614" s="286"/>
      <c r="B614" s="286"/>
      <c r="C614" s="287"/>
      <c r="D614" s="286"/>
      <c r="E614" s="288"/>
      <c r="F614" s="286"/>
      <c r="G614" s="288"/>
      <c r="H614" s="286"/>
      <c r="I614" s="288"/>
      <c r="J614" s="286"/>
      <c r="K614" s="288"/>
      <c r="L614" s="286"/>
      <c r="M614" s="288"/>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row>
    <row r="615" spans="1:34" ht="15.75" customHeight="1" x14ac:dyDescent="0.25">
      <c r="A615" s="286"/>
      <c r="B615" s="286"/>
      <c r="C615" s="287"/>
      <c r="D615" s="286"/>
      <c r="E615" s="288"/>
      <c r="F615" s="286"/>
      <c r="G615" s="288"/>
      <c r="H615" s="286"/>
      <c r="I615" s="288"/>
      <c r="J615" s="286"/>
      <c r="K615" s="288"/>
      <c r="L615" s="286"/>
      <c r="M615" s="288"/>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row>
    <row r="616" spans="1:34" ht="15.75" customHeight="1" x14ac:dyDescent="0.25">
      <c r="A616" s="286"/>
      <c r="B616" s="286"/>
      <c r="C616" s="287"/>
      <c r="D616" s="286"/>
      <c r="E616" s="288"/>
      <c r="F616" s="286"/>
      <c r="G616" s="288"/>
      <c r="H616" s="286"/>
      <c r="I616" s="288"/>
      <c r="J616" s="286"/>
      <c r="K616" s="288"/>
      <c r="L616" s="286"/>
      <c r="M616" s="288"/>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row>
    <row r="617" spans="1:34" ht="15.75" customHeight="1" x14ac:dyDescent="0.25">
      <c r="A617" s="286"/>
      <c r="B617" s="286"/>
      <c r="C617" s="287"/>
      <c r="D617" s="286"/>
      <c r="E617" s="288"/>
      <c r="F617" s="286"/>
      <c r="G617" s="288"/>
      <c r="H617" s="286"/>
      <c r="I617" s="288"/>
      <c r="J617" s="286"/>
      <c r="K617" s="288"/>
      <c r="L617" s="286"/>
      <c r="M617" s="288"/>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row>
    <row r="618" spans="1:34" ht="15.75" customHeight="1" x14ac:dyDescent="0.25">
      <c r="A618" s="286"/>
      <c r="B618" s="286"/>
      <c r="C618" s="287"/>
      <c r="D618" s="286"/>
      <c r="E618" s="288"/>
      <c r="F618" s="286"/>
      <c r="G618" s="288"/>
      <c r="H618" s="286"/>
      <c r="I618" s="288"/>
      <c r="J618" s="286"/>
      <c r="K618" s="288"/>
      <c r="L618" s="286"/>
      <c r="M618" s="288"/>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row>
    <row r="619" spans="1:34" ht="15.75" customHeight="1" x14ac:dyDescent="0.25">
      <c r="A619" s="286"/>
      <c r="B619" s="286"/>
      <c r="C619" s="287"/>
      <c r="D619" s="286"/>
      <c r="E619" s="288"/>
      <c r="F619" s="286"/>
      <c r="G619" s="288"/>
      <c r="H619" s="286"/>
      <c r="I619" s="288"/>
      <c r="J619" s="286"/>
      <c r="K619" s="288"/>
      <c r="L619" s="286"/>
      <c r="M619" s="288"/>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row>
    <row r="620" spans="1:34" ht="15.75" customHeight="1" x14ac:dyDescent="0.25">
      <c r="A620" s="286"/>
      <c r="B620" s="286"/>
      <c r="C620" s="287"/>
      <c r="D620" s="286"/>
      <c r="E620" s="288"/>
      <c r="F620" s="286"/>
      <c r="G620" s="288"/>
      <c r="H620" s="286"/>
      <c r="I620" s="288"/>
      <c r="J620" s="286"/>
      <c r="K620" s="288"/>
      <c r="L620" s="286"/>
      <c r="M620" s="288"/>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row>
    <row r="621" spans="1:34" ht="15.75" customHeight="1" x14ac:dyDescent="0.25">
      <c r="A621" s="286"/>
      <c r="B621" s="286"/>
      <c r="C621" s="287"/>
      <c r="D621" s="286"/>
      <c r="E621" s="288"/>
      <c r="F621" s="286"/>
      <c r="G621" s="288"/>
      <c r="H621" s="286"/>
      <c r="I621" s="288"/>
      <c r="J621" s="286"/>
      <c r="K621" s="288"/>
      <c r="L621" s="286"/>
      <c r="M621" s="288"/>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row>
    <row r="622" spans="1:34" ht="15.75" customHeight="1" x14ac:dyDescent="0.25">
      <c r="A622" s="286"/>
      <c r="B622" s="286"/>
      <c r="C622" s="287"/>
      <c r="D622" s="286"/>
      <c r="E622" s="288"/>
      <c r="F622" s="286"/>
      <c r="G622" s="288"/>
      <c r="H622" s="286"/>
      <c r="I622" s="288"/>
      <c r="J622" s="286"/>
      <c r="K622" s="288"/>
      <c r="L622" s="286"/>
      <c r="M622" s="288"/>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row>
    <row r="623" spans="1:34" ht="15.75" customHeight="1" x14ac:dyDescent="0.25">
      <c r="A623" s="286"/>
      <c r="B623" s="286"/>
      <c r="C623" s="287"/>
      <c r="D623" s="286"/>
      <c r="E623" s="288"/>
      <c r="F623" s="286"/>
      <c r="G623" s="288"/>
      <c r="H623" s="286"/>
      <c r="I623" s="288"/>
      <c r="J623" s="286"/>
      <c r="K623" s="288"/>
      <c r="L623" s="286"/>
      <c r="M623" s="288"/>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row>
    <row r="624" spans="1:34" ht="15.75" customHeight="1" x14ac:dyDescent="0.25">
      <c r="A624" s="286"/>
      <c r="B624" s="286"/>
      <c r="C624" s="287"/>
      <c r="D624" s="286"/>
      <c r="E624" s="288"/>
      <c r="F624" s="286"/>
      <c r="G624" s="288"/>
      <c r="H624" s="286"/>
      <c r="I624" s="288"/>
      <c r="J624" s="286"/>
      <c r="K624" s="288"/>
      <c r="L624" s="286"/>
      <c r="M624" s="288"/>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row>
    <row r="625" spans="1:34" ht="15.75" customHeight="1" x14ac:dyDescent="0.25">
      <c r="A625" s="286"/>
      <c r="B625" s="286"/>
      <c r="C625" s="287"/>
      <c r="D625" s="286"/>
      <c r="E625" s="288"/>
      <c r="F625" s="286"/>
      <c r="G625" s="288"/>
      <c r="H625" s="286"/>
      <c r="I625" s="288"/>
      <c r="J625" s="286"/>
      <c r="K625" s="288"/>
      <c r="L625" s="286"/>
      <c r="M625" s="288"/>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row>
    <row r="626" spans="1:34" ht="15.75" customHeight="1" x14ac:dyDescent="0.25">
      <c r="A626" s="286"/>
      <c r="B626" s="286"/>
      <c r="C626" s="287"/>
      <c r="D626" s="286"/>
      <c r="E626" s="288"/>
      <c r="F626" s="286"/>
      <c r="G626" s="288"/>
      <c r="H626" s="286"/>
      <c r="I626" s="288"/>
      <c r="J626" s="286"/>
      <c r="K626" s="288"/>
      <c r="L626" s="286"/>
      <c r="M626" s="288"/>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row>
    <row r="627" spans="1:34" ht="15.75" customHeight="1" x14ac:dyDescent="0.25">
      <c r="A627" s="286"/>
      <c r="B627" s="286"/>
      <c r="C627" s="287"/>
      <c r="D627" s="286"/>
      <c r="E627" s="288"/>
      <c r="F627" s="286"/>
      <c r="G627" s="288"/>
      <c r="H627" s="286"/>
      <c r="I627" s="288"/>
      <c r="J627" s="286"/>
      <c r="K627" s="288"/>
      <c r="L627" s="286"/>
      <c r="M627" s="288"/>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row>
    <row r="628" spans="1:34" ht="15.75" customHeight="1" x14ac:dyDescent="0.25">
      <c r="A628" s="286"/>
      <c r="B628" s="286"/>
      <c r="C628" s="287"/>
      <c r="D628" s="286"/>
      <c r="E628" s="288"/>
      <c r="F628" s="286"/>
      <c r="G628" s="288"/>
      <c r="H628" s="286"/>
      <c r="I628" s="288"/>
      <c r="J628" s="286"/>
      <c r="K628" s="288"/>
      <c r="L628" s="286"/>
      <c r="M628" s="288"/>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row>
    <row r="629" spans="1:34" ht="15.75" customHeight="1" x14ac:dyDescent="0.25">
      <c r="A629" s="286"/>
      <c r="B629" s="286"/>
      <c r="C629" s="287"/>
      <c r="D629" s="286"/>
      <c r="E629" s="288"/>
      <c r="F629" s="286"/>
      <c r="G629" s="288"/>
      <c r="H629" s="286"/>
      <c r="I629" s="288"/>
      <c r="J629" s="286"/>
      <c r="K629" s="288"/>
      <c r="L629" s="286"/>
      <c r="M629" s="288"/>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row>
    <row r="630" spans="1:34" ht="15.75" customHeight="1" x14ac:dyDescent="0.25">
      <c r="A630" s="286"/>
      <c r="B630" s="286"/>
      <c r="C630" s="287"/>
      <c r="D630" s="286"/>
      <c r="E630" s="288"/>
      <c r="F630" s="286"/>
      <c r="G630" s="288"/>
      <c r="H630" s="286"/>
      <c r="I630" s="288"/>
      <c r="J630" s="286"/>
      <c r="K630" s="288"/>
      <c r="L630" s="286"/>
      <c r="M630" s="288"/>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row>
    <row r="631" spans="1:34" ht="15.75" customHeight="1" x14ac:dyDescent="0.25">
      <c r="A631" s="286"/>
      <c r="B631" s="286"/>
      <c r="C631" s="287"/>
      <c r="D631" s="286"/>
      <c r="E631" s="288"/>
      <c r="F631" s="286"/>
      <c r="G631" s="288"/>
      <c r="H631" s="286"/>
      <c r="I631" s="288"/>
      <c r="J631" s="286"/>
      <c r="K631" s="288"/>
      <c r="L631" s="286"/>
      <c r="M631" s="288"/>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row>
    <row r="632" spans="1:34" ht="15.75" customHeight="1" x14ac:dyDescent="0.25">
      <c r="A632" s="286"/>
      <c r="B632" s="286"/>
      <c r="C632" s="287"/>
      <c r="D632" s="286"/>
      <c r="E632" s="288"/>
      <c r="F632" s="286"/>
      <c r="G632" s="288"/>
      <c r="H632" s="286"/>
      <c r="I632" s="288"/>
      <c r="J632" s="286"/>
      <c r="K632" s="288"/>
      <c r="L632" s="286"/>
      <c r="M632" s="288"/>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row>
    <row r="633" spans="1:34" ht="15.75" customHeight="1" x14ac:dyDescent="0.25">
      <c r="A633" s="286"/>
      <c r="B633" s="286"/>
      <c r="C633" s="287"/>
      <c r="D633" s="286"/>
      <c r="E633" s="288"/>
      <c r="F633" s="286"/>
      <c r="G633" s="288"/>
      <c r="H633" s="286"/>
      <c r="I633" s="288"/>
      <c r="J633" s="286"/>
      <c r="K633" s="288"/>
      <c r="L633" s="286"/>
      <c r="M633" s="288"/>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row>
    <row r="634" spans="1:34" ht="15.75" customHeight="1" x14ac:dyDescent="0.25">
      <c r="A634" s="286"/>
      <c r="B634" s="286"/>
      <c r="C634" s="287"/>
      <c r="D634" s="286"/>
      <c r="E634" s="288"/>
      <c r="F634" s="286"/>
      <c r="G634" s="288"/>
      <c r="H634" s="286"/>
      <c r="I634" s="288"/>
      <c r="J634" s="286"/>
      <c r="K634" s="288"/>
      <c r="L634" s="286"/>
      <c r="M634" s="288"/>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row>
    <row r="635" spans="1:34" ht="15.75" customHeight="1" x14ac:dyDescent="0.25">
      <c r="A635" s="286"/>
      <c r="B635" s="286"/>
      <c r="C635" s="287"/>
      <c r="D635" s="286"/>
      <c r="E635" s="288"/>
      <c r="F635" s="286"/>
      <c r="G635" s="288"/>
      <c r="H635" s="286"/>
      <c r="I635" s="288"/>
      <c r="J635" s="286"/>
      <c r="K635" s="288"/>
      <c r="L635" s="286"/>
      <c r="M635" s="288"/>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row>
    <row r="636" spans="1:34" ht="15.75" customHeight="1" x14ac:dyDescent="0.25">
      <c r="A636" s="286"/>
      <c r="B636" s="286"/>
      <c r="C636" s="287"/>
      <c r="D636" s="286"/>
      <c r="E636" s="288"/>
      <c r="F636" s="286"/>
      <c r="G636" s="288"/>
      <c r="H636" s="286"/>
      <c r="I636" s="288"/>
      <c r="J636" s="286"/>
      <c r="K636" s="288"/>
      <c r="L636" s="286"/>
      <c r="M636" s="288"/>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row>
    <row r="637" spans="1:34" ht="15.75" customHeight="1" x14ac:dyDescent="0.25">
      <c r="A637" s="286"/>
      <c r="B637" s="286"/>
      <c r="C637" s="287"/>
      <c r="D637" s="286"/>
      <c r="E637" s="288"/>
      <c r="F637" s="286"/>
      <c r="G637" s="288"/>
      <c r="H637" s="286"/>
      <c r="I637" s="288"/>
      <c r="J637" s="286"/>
      <c r="K637" s="288"/>
      <c r="L637" s="286"/>
      <c r="M637" s="288"/>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row>
    <row r="638" spans="1:34" ht="15.75" customHeight="1" x14ac:dyDescent="0.25">
      <c r="A638" s="286"/>
      <c r="B638" s="286"/>
      <c r="C638" s="287"/>
      <c r="D638" s="286"/>
      <c r="E638" s="288"/>
      <c r="F638" s="286"/>
      <c r="G638" s="288"/>
      <c r="H638" s="286"/>
      <c r="I638" s="288"/>
      <c r="J638" s="286"/>
      <c r="K638" s="288"/>
      <c r="L638" s="286"/>
      <c r="M638" s="288"/>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row>
    <row r="639" spans="1:34" ht="15.75" customHeight="1" x14ac:dyDescent="0.25">
      <c r="A639" s="286"/>
      <c r="B639" s="286"/>
      <c r="C639" s="287"/>
      <c r="D639" s="286"/>
      <c r="E639" s="288"/>
      <c r="F639" s="286"/>
      <c r="G639" s="288"/>
      <c r="H639" s="286"/>
      <c r="I639" s="288"/>
      <c r="J639" s="286"/>
      <c r="K639" s="288"/>
      <c r="L639" s="286"/>
      <c r="M639" s="288"/>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row>
    <row r="640" spans="1:34" ht="15.75" customHeight="1" x14ac:dyDescent="0.25">
      <c r="A640" s="286"/>
      <c r="B640" s="286"/>
      <c r="C640" s="287"/>
      <c r="D640" s="286"/>
      <c r="E640" s="288"/>
      <c r="F640" s="286"/>
      <c r="G640" s="288"/>
      <c r="H640" s="286"/>
      <c r="I640" s="288"/>
      <c r="J640" s="286"/>
      <c r="K640" s="288"/>
      <c r="L640" s="286"/>
      <c r="M640" s="288"/>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row>
    <row r="641" spans="1:34" ht="15.75" customHeight="1" x14ac:dyDescent="0.25">
      <c r="A641" s="286"/>
      <c r="B641" s="286"/>
      <c r="C641" s="287"/>
      <c r="D641" s="286"/>
      <c r="E641" s="288"/>
      <c r="F641" s="286"/>
      <c r="G641" s="288"/>
      <c r="H641" s="286"/>
      <c r="I641" s="288"/>
      <c r="J641" s="286"/>
      <c r="K641" s="288"/>
      <c r="L641" s="286"/>
      <c r="M641" s="288"/>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row>
    <row r="642" spans="1:34" ht="15.75" customHeight="1" x14ac:dyDescent="0.25">
      <c r="A642" s="286"/>
      <c r="B642" s="286"/>
      <c r="C642" s="287"/>
      <c r="D642" s="286"/>
      <c r="E642" s="288"/>
      <c r="F642" s="286"/>
      <c r="G642" s="288"/>
      <c r="H642" s="286"/>
      <c r="I642" s="288"/>
      <c r="J642" s="286"/>
      <c r="K642" s="288"/>
      <c r="L642" s="286"/>
      <c r="M642" s="288"/>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row>
    <row r="643" spans="1:34" ht="15.75" customHeight="1" x14ac:dyDescent="0.25">
      <c r="A643" s="286"/>
      <c r="B643" s="286"/>
      <c r="C643" s="287"/>
      <c r="D643" s="286"/>
      <c r="E643" s="288"/>
      <c r="F643" s="286"/>
      <c r="G643" s="288"/>
      <c r="H643" s="286"/>
      <c r="I643" s="288"/>
      <c r="J643" s="286"/>
      <c r="K643" s="288"/>
      <c r="L643" s="286"/>
      <c r="M643" s="288"/>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row>
    <row r="644" spans="1:34" ht="15.75" customHeight="1" x14ac:dyDescent="0.25">
      <c r="A644" s="286"/>
      <c r="B644" s="286"/>
      <c r="C644" s="287"/>
      <c r="D644" s="286"/>
      <c r="E644" s="288"/>
      <c r="F644" s="286"/>
      <c r="G644" s="288"/>
      <c r="H644" s="286"/>
      <c r="I644" s="288"/>
      <c r="J644" s="286"/>
      <c r="K644" s="288"/>
      <c r="L644" s="286"/>
      <c r="M644" s="288"/>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row>
    <row r="645" spans="1:34" ht="15.75" customHeight="1" x14ac:dyDescent="0.25">
      <c r="A645" s="286"/>
      <c r="B645" s="286"/>
      <c r="C645" s="287"/>
      <c r="D645" s="286"/>
      <c r="E645" s="288"/>
      <c r="F645" s="286"/>
      <c r="G645" s="288"/>
      <c r="H645" s="286"/>
      <c r="I645" s="288"/>
      <c r="J645" s="286"/>
      <c r="K645" s="288"/>
      <c r="L645" s="286"/>
      <c r="M645" s="288"/>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row>
    <row r="646" spans="1:34" ht="15.75" customHeight="1" x14ac:dyDescent="0.25">
      <c r="A646" s="286"/>
      <c r="B646" s="286"/>
      <c r="C646" s="287"/>
      <c r="D646" s="286"/>
      <c r="E646" s="288"/>
      <c r="F646" s="286"/>
      <c r="G646" s="288"/>
      <c r="H646" s="286"/>
      <c r="I646" s="288"/>
      <c r="J646" s="286"/>
      <c r="K646" s="288"/>
      <c r="L646" s="286"/>
      <c r="M646" s="288"/>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row>
    <row r="647" spans="1:34" ht="15.75" customHeight="1" x14ac:dyDescent="0.25">
      <c r="A647" s="286"/>
      <c r="B647" s="286"/>
      <c r="C647" s="287"/>
      <c r="D647" s="286"/>
      <c r="E647" s="288"/>
      <c r="F647" s="286"/>
      <c r="G647" s="288"/>
      <c r="H647" s="286"/>
      <c r="I647" s="288"/>
      <c r="J647" s="286"/>
      <c r="K647" s="288"/>
      <c r="L647" s="286"/>
      <c r="M647" s="288"/>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row>
    <row r="648" spans="1:34" ht="15.75" customHeight="1" x14ac:dyDescent="0.25">
      <c r="A648" s="286"/>
      <c r="B648" s="286"/>
      <c r="C648" s="287"/>
      <c r="D648" s="286"/>
      <c r="E648" s="288"/>
      <c r="F648" s="286"/>
      <c r="G648" s="288"/>
      <c r="H648" s="286"/>
      <c r="I648" s="288"/>
      <c r="J648" s="286"/>
      <c r="K648" s="288"/>
      <c r="L648" s="286"/>
      <c r="M648" s="288"/>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row>
    <row r="649" spans="1:34" ht="15.75" customHeight="1" x14ac:dyDescent="0.25">
      <c r="A649" s="286"/>
      <c r="B649" s="286"/>
      <c r="C649" s="287"/>
      <c r="D649" s="286"/>
      <c r="E649" s="288"/>
      <c r="F649" s="286"/>
      <c r="G649" s="288"/>
      <c r="H649" s="286"/>
      <c r="I649" s="288"/>
      <c r="J649" s="286"/>
      <c r="K649" s="288"/>
      <c r="L649" s="286"/>
      <c r="M649" s="288"/>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row>
    <row r="650" spans="1:34" ht="15.75" customHeight="1" x14ac:dyDescent="0.25">
      <c r="A650" s="286"/>
      <c r="B650" s="286"/>
      <c r="C650" s="287"/>
      <c r="D650" s="286"/>
      <c r="E650" s="288"/>
      <c r="F650" s="286"/>
      <c r="G650" s="288"/>
      <c r="H650" s="286"/>
      <c r="I650" s="288"/>
      <c r="J650" s="286"/>
      <c r="K650" s="288"/>
      <c r="L650" s="286"/>
      <c r="M650" s="288"/>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row>
    <row r="651" spans="1:34" ht="15.75" customHeight="1" x14ac:dyDescent="0.25">
      <c r="A651" s="286"/>
      <c r="B651" s="286"/>
      <c r="C651" s="287"/>
      <c r="D651" s="286"/>
      <c r="E651" s="288"/>
      <c r="F651" s="286"/>
      <c r="G651" s="288"/>
      <c r="H651" s="286"/>
      <c r="I651" s="288"/>
      <c r="J651" s="286"/>
      <c r="K651" s="288"/>
      <c r="L651" s="286"/>
      <c r="M651" s="288"/>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row>
    <row r="652" spans="1:34" ht="15.75" customHeight="1" x14ac:dyDescent="0.25">
      <c r="A652" s="286"/>
      <c r="B652" s="286"/>
      <c r="C652" s="287"/>
      <c r="D652" s="286"/>
      <c r="E652" s="288"/>
      <c r="F652" s="286"/>
      <c r="G652" s="288"/>
      <c r="H652" s="286"/>
      <c r="I652" s="288"/>
      <c r="J652" s="286"/>
      <c r="K652" s="288"/>
      <c r="L652" s="286"/>
      <c r="M652" s="288"/>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row>
    <row r="653" spans="1:34" ht="15.75" customHeight="1" x14ac:dyDescent="0.25">
      <c r="A653" s="286"/>
      <c r="B653" s="286"/>
      <c r="C653" s="287"/>
      <c r="D653" s="286"/>
      <c r="E653" s="288"/>
      <c r="F653" s="286"/>
      <c r="G653" s="288"/>
      <c r="H653" s="286"/>
      <c r="I653" s="288"/>
      <c r="J653" s="286"/>
      <c r="K653" s="288"/>
      <c r="L653" s="286"/>
      <c r="M653" s="288"/>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row>
    <row r="654" spans="1:34" ht="15.75" customHeight="1" x14ac:dyDescent="0.25">
      <c r="A654" s="286"/>
      <c r="B654" s="286"/>
      <c r="C654" s="287"/>
      <c r="D654" s="286"/>
      <c r="E654" s="288"/>
      <c r="F654" s="286"/>
      <c r="G654" s="288"/>
      <c r="H654" s="286"/>
      <c r="I654" s="288"/>
      <c r="J654" s="286"/>
      <c r="K654" s="288"/>
      <c r="L654" s="286"/>
      <c r="M654" s="288"/>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row>
    <row r="655" spans="1:34" ht="15.75" customHeight="1" x14ac:dyDescent="0.25">
      <c r="A655" s="286"/>
      <c r="B655" s="286"/>
      <c r="C655" s="287"/>
      <c r="D655" s="286"/>
      <c r="E655" s="288"/>
      <c r="F655" s="286"/>
      <c r="G655" s="288"/>
      <c r="H655" s="286"/>
      <c r="I655" s="288"/>
      <c r="J655" s="286"/>
      <c r="K655" s="288"/>
      <c r="L655" s="286"/>
      <c r="M655" s="288"/>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row>
    <row r="656" spans="1:34" ht="15.75" customHeight="1" x14ac:dyDescent="0.25">
      <c r="A656" s="286"/>
      <c r="B656" s="286"/>
      <c r="C656" s="287"/>
      <c r="D656" s="286"/>
      <c r="E656" s="288"/>
      <c r="F656" s="286"/>
      <c r="G656" s="288"/>
      <c r="H656" s="286"/>
      <c r="I656" s="288"/>
      <c r="J656" s="286"/>
      <c r="K656" s="288"/>
      <c r="L656" s="286"/>
      <c r="M656" s="288"/>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row>
    <row r="657" spans="1:34" ht="15.75" customHeight="1" x14ac:dyDescent="0.25">
      <c r="A657" s="286"/>
      <c r="B657" s="286"/>
      <c r="C657" s="287"/>
      <c r="D657" s="286"/>
      <c r="E657" s="288"/>
      <c r="F657" s="286"/>
      <c r="G657" s="288"/>
      <c r="H657" s="286"/>
      <c r="I657" s="288"/>
      <c r="J657" s="286"/>
      <c r="K657" s="288"/>
      <c r="L657" s="286"/>
      <c r="M657" s="288"/>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row>
    <row r="658" spans="1:34" ht="15.75" customHeight="1" x14ac:dyDescent="0.25">
      <c r="A658" s="286"/>
      <c r="B658" s="286"/>
      <c r="C658" s="287"/>
      <c r="D658" s="286"/>
      <c r="E658" s="288"/>
      <c r="F658" s="286"/>
      <c r="G658" s="288"/>
      <c r="H658" s="286"/>
      <c r="I658" s="288"/>
      <c r="J658" s="286"/>
      <c r="K658" s="288"/>
      <c r="L658" s="286"/>
      <c r="M658" s="288"/>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row>
    <row r="659" spans="1:34" ht="15.75" customHeight="1" x14ac:dyDescent="0.25">
      <c r="A659" s="286"/>
      <c r="B659" s="286"/>
      <c r="C659" s="287"/>
      <c r="D659" s="286"/>
      <c r="E659" s="288"/>
      <c r="F659" s="286"/>
      <c r="G659" s="288"/>
      <c r="H659" s="286"/>
      <c r="I659" s="288"/>
      <c r="J659" s="286"/>
      <c r="K659" s="288"/>
      <c r="L659" s="286"/>
      <c r="M659" s="288"/>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row>
    <row r="660" spans="1:34" ht="15.75" customHeight="1" x14ac:dyDescent="0.25">
      <c r="A660" s="286"/>
      <c r="B660" s="286"/>
      <c r="C660" s="287"/>
      <c r="D660" s="286"/>
      <c r="E660" s="288"/>
      <c r="F660" s="286"/>
      <c r="G660" s="288"/>
      <c r="H660" s="286"/>
      <c r="I660" s="288"/>
      <c r="J660" s="286"/>
      <c r="K660" s="288"/>
      <c r="L660" s="286"/>
      <c r="M660" s="288"/>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row>
    <row r="661" spans="1:34" ht="15.75" customHeight="1" x14ac:dyDescent="0.25">
      <c r="A661" s="286"/>
      <c r="B661" s="286"/>
      <c r="C661" s="287"/>
      <c r="D661" s="286"/>
      <c r="E661" s="288"/>
      <c r="F661" s="286"/>
      <c r="G661" s="288"/>
      <c r="H661" s="286"/>
      <c r="I661" s="288"/>
      <c r="J661" s="286"/>
      <c r="K661" s="288"/>
      <c r="L661" s="286"/>
      <c r="M661" s="288"/>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row>
    <row r="662" spans="1:34" ht="15.75" customHeight="1" x14ac:dyDescent="0.25">
      <c r="A662" s="286"/>
      <c r="B662" s="286"/>
      <c r="C662" s="287"/>
      <c r="D662" s="286"/>
      <c r="E662" s="288"/>
      <c r="F662" s="286"/>
      <c r="G662" s="288"/>
      <c r="H662" s="286"/>
      <c r="I662" s="288"/>
      <c r="J662" s="286"/>
      <c r="K662" s="288"/>
      <c r="L662" s="286"/>
      <c r="M662" s="288"/>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row>
    <row r="663" spans="1:34" ht="15.75" customHeight="1" x14ac:dyDescent="0.25">
      <c r="A663" s="286"/>
      <c r="B663" s="286"/>
      <c r="C663" s="287"/>
      <c r="D663" s="286"/>
      <c r="E663" s="288"/>
      <c r="F663" s="286"/>
      <c r="G663" s="288"/>
      <c r="H663" s="286"/>
      <c r="I663" s="288"/>
      <c r="J663" s="286"/>
      <c r="K663" s="288"/>
      <c r="L663" s="286"/>
      <c r="M663" s="288"/>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row>
    <row r="664" spans="1:34" ht="15.75" customHeight="1" x14ac:dyDescent="0.25">
      <c r="A664" s="286"/>
      <c r="B664" s="286"/>
      <c r="C664" s="287"/>
      <c r="D664" s="286"/>
      <c r="E664" s="288"/>
      <c r="F664" s="286"/>
      <c r="G664" s="288"/>
      <c r="H664" s="286"/>
      <c r="I664" s="288"/>
      <c r="J664" s="286"/>
      <c r="K664" s="288"/>
      <c r="L664" s="286"/>
      <c r="M664" s="288"/>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row>
    <row r="665" spans="1:34" ht="15.75" customHeight="1" x14ac:dyDescent="0.25">
      <c r="A665" s="286"/>
      <c r="B665" s="286"/>
      <c r="C665" s="287"/>
      <c r="D665" s="286"/>
      <c r="E665" s="288"/>
      <c r="F665" s="286"/>
      <c r="G665" s="288"/>
      <c r="H665" s="286"/>
      <c r="I665" s="288"/>
      <c r="J665" s="286"/>
      <c r="K665" s="288"/>
      <c r="L665" s="286"/>
      <c r="M665" s="288"/>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row>
    <row r="666" spans="1:34" ht="15.75" customHeight="1" x14ac:dyDescent="0.25">
      <c r="A666" s="286"/>
      <c r="B666" s="286"/>
      <c r="C666" s="287"/>
      <c r="D666" s="286"/>
      <c r="E666" s="288"/>
      <c r="F666" s="286"/>
      <c r="G666" s="288"/>
      <c r="H666" s="286"/>
      <c r="I666" s="288"/>
      <c r="J666" s="286"/>
      <c r="K666" s="288"/>
      <c r="L666" s="286"/>
      <c r="M666" s="288"/>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row>
    <row r="667" spans="1:34" ht="15.75" customHeight="1" x14ac:dyDescent="0.25">
      <c r="A667" s="286"/>
      <c r="B667" s="286"/>
      <c r="C667" s="287"/>
      <c r="D667" s="286"/>
      <c r="E667" s="288"/>
      <c r="F667" s="286"/>
      <c r="G667" s="288"/>
      <c r="H667" s="286"/>
      <c r="I667" s="288"/>
      <c r="J667" s="286"/>
      <c r="K667" s="288"/>
      <c r="L667" s="286"/>
      <c r="M667" s="288"/>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row>
    <row r="668" spans="1:34" ht="15.75" customHeight="1" x14ac:dyDescent="0.25">
      <c r="A668" s="286"/>
      <c r="B668" s="286"/>
      <c r="C668" s="287"/>
      <c r="D668" s="286"/>
      <c r="E668" s="288"/>
      <c r="F668" s="286"/>
      <c r="G668" s="288"/>
      <c r="H668" s="286"/>
      <c r="I668" s="288"/>
      <c r="J668" s="286"/>
      <c r="K668" s="288"/>
      <c r="L668" s="286"/>
      <c r="M668" s="288"/>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row>
    <row r="669" spans="1:34" ht="15.75" customHeight="1" x14ac:dyDescent="0.25">
      <c r="A669" s="286"/>
      <c r="B669" s="286"/>
      <c r="C669" s="287"/>
      <c r="D669" s="286"/>
      <c r="E669" s="288"/>
      <c r="F669" s="286"/>
      <c r="G669" s="288"/>
      <c r="H669" s="286"/>
      <c r="I669" s="288"/>
      <c r="J669" s="286"/>
      <c r="K669" s="288"/>
      <c r="L669" s="286"/>
      <c r="M669" s="288"/>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row>
    <row r="670" spans="1:34" ht="15.75" customHeight="1" x14ac:dyDescent="0.25">
      <c r="A670" s="286"/>
      <c r="B670" s="286"/>
      <c r="C670" s="287"/>
      <c r="D670" s="286"/>
      <c r="E670" s="288"/>
      <c r="F670" s="286"/>
      <c r="G670" s="288"/>
      <c r="H670" s="286"/>
      <c r="I670" s="288"/>
      <c r="J670" s="286"/>
      <c r="K670" s="288"/>
      <c r="L670" s="286"/>
      <c r="M670" s="288"/>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row>
    <row r="671" spans="1:34" ht="15.75" customHeight="1" x14ac:dyDescent="0.25">
      <c r="A671" s="286"/>
      <c r="B671" s="286"/>
      <c r="C671" s="287"/>
      <c r="D671" s="286"/>
      <c r="E671" s="288"/>
      <c r="F671" s="286"/>
      <c r="G671" s="288"/>
      <c r="H671" s="286"/>
      <c r="I671" s="288"/>
      <c r="J671" s="286"/>
      <c r="K671" s="288"/>
      <c r="L671" s="286"/>
      <c r="M671" s="288"/>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row>
    <row r="672" spans="1:34" ht="15.75" customHeight="1" x14ac:dyDescent="0.25">
      <c r="A672" s="286"/>
      <c r="B672" s="286"/>
      <c r="C672" s="287"/>
      <c r="D672" s="286"/>
      <c r="E672" s="288"/>
      <c r="F672" s="286"/>
      <c r="G672" s="288"/>
      <c r="H672" s="286"/>
      <c r="I672" s="288"/>
      <c r="J672" s="286"/>
      <c r="K672" s="288"/>
      <c r="L672" s="286"/>
      <c r="M672" s="288"/>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row>
    <row r="673" spans="1:34" ht="15.75" customHeight="1" x14ac:dyDescent="0.25">
      <c r="A673" s="286"/>
      <c r="B673" s="286"/>
      <c r="C673" s="287"/>
      <c r="D673" s="286"/>
      <c r="E673" s="288"/>
      <c r="F673" s="286"/>
      <c r="G673" s="288"/>
      <c r="H673" s="286"/>
      <c r="I673" s="288"/>
      <c r="J673" s="286"/>
      <c r="K673" s="288"/>
      <c r="L673" s="286"/>
      <c r="M673" s="288"/>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row>
    <row r="674" spans="1:34" ht="15.75" customHeight="1" x14ac:dyDescent="0.25">
      <c r="A674" s="286"/>
      <c r="B674" s="286"/>
      <c r="C674" s="287"/>
      <c r="D674" s="286"/>
      <c r="E674" s="288"/>
      <c r="F674" s="286"/>
      <c r="G674" s="288"/>
      <c r="H674" s="286"/>
      <c r="I674" s="288"/>
      <c r="J674" s="286"/>
      <c r="K674" s="288"/>
      <c r="L674" s="286"/>
      <c r="M674" s="288"/>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row>
    <row r="675" spans="1:34" ht="15.75" customHeight="1" x14ac:dyDescent="0.25">
      <c r="A675" s="286"/>
      <c r="B675" s="286"/>
      <c r="C675" s="287"/>
      <c r="D675" s="286"/>
      <c r="E675" s="288"/>
      <c r="F675" s="286"/>
      <c r="G675" s="288"/>
      <c r="H675" s="286"/>
      <c r="I675" s="288"/>
      <c r="J675" s="286"/>
      <c r="K675" s="288"/>
      <c r="L675" s="286"/>
      <c r="M675" s="288"/>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row>
    <row r="676" spans="1:34" ht="15.75" customHeight="1" x14ac:dyDescent="0.25">
      <c r="A676" s="286"/>
      <c r="B676" s="286"/>
      <c r="C676" s="287"/>
      <c r="D676" s="286"/>
      <c r="E676" s="288"/>
      <c r="F676" s="286"/>
      <c r="G676" s="288"/>
      <c r="H676" s="286"/>
      <c r="I676" s="288"/>
      <c r="J676" s="286"/>
      <c r="K676" s="288"/>
      <c r="L676" s="286"/>
      <c r="M676" s="288"/>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row>
    <row r="677" spans="1:34" ht="15.75" customHeight="1" x14ac:dyDescent="0.25">
      <c r="A677" s="286"/>
      <c r="B677" s="286"/>
      <c r="C677" s="287"/>
      <c r="D677" s="286"/>
      <c r="E677" s="288"/>
      <c r="F677" s="286"/>
      <c r="G677" s="288"/>
      <c r="H677" s="286"/>
      <c r="I677" s="288"/>
      <c r="J677" s="286"/>
      <c r="K677" s="288"/>
      <c r="L677" s="286"/>
      <c r="M677" s="288"/>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row>
    <row r="678" spans="1:34" ht="15.75" customHeight="1" x14ac:dyDescent="0.25">
      <c r="A678" s="286"/>
      <c r="B678" s="286"/>
      <c r="C678" s="287"/>
      <c r="D678" s="286"/>
      <c r="E678" s="288"/>
      <c r="F678" s="286"/>
      <c r="G678" s="288"/>
      <c r="H678" s="286"/>
      <c r="I678" s="288"/>
      <c r="J678" s="286"/>
      <c r="K678" s="288"/>
      <c r="L678" s="286"/>
      <c r="M678" s="288"/>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row>
    <row r="679" spans="1:34" ht="15.75" customHeight="1" x14ac:dyDescent="0.25">
      <c r="A679" s="286"/>
      <c r="B679" s="286"/>
      <c r="C679" s="287"/>
      <c r="D679" s="286"/>
      <c r="E679" s="288"/>
      <c r="F679" s="286"/>
      <c r="G679" s="288"/>
      <c r="H679" s="286"/>
      <c r="I679" s="288"/>
      <c r="J679" s="286"/>
      <c r="K679" s="288"/>
      <c r="L679" s="286"/>
      <c r="M679" s="288"/>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row>
    <row r="680" spans="1:34" ht="15.75" customHeight="1" x14ac:dyDescent="0.25">
      <c r="A680" s="286"/>
      <c r="B680" s="286"/>
      <c r="C680" s="287"/>
      <c r="D680" s="286"/>
      <c r="E680" s="288"/>
      <c r="F680" s="286"/>
      <c r="G680" s="288"/>
      <c r="H680" s="286"/>
      <c r="I680" s="288"/>
      <c r="J680" s="286"/>
      <c r="K680" s="288"/>
      <c r="L680" s="286"/>
      <c r="M680" s="288"/>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row>
    <row r="681" spans="1:34" ht="15.75" customHeight="1" x14ac:dyDescent="0.25">
      <c r="A681" s="286"/>
      <c r="B681" s="286"/>
      <c r="C681" s="287"/>
      <c r="D681" s="286"/>
      <c r="E681" s="288"/>
      <c r="F681" s="286"/>
      <c r="G681" s="288"/>
      <c r="H681" s="286"/>
      <c r="I681" s="288"/>
      <c r="J681" s="286"/>
      <c r="K681" s="288"/>
      <c r="L681" s="286"/>
      <c r="M681" s="288"/>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row>
    <row r="682" spans="1:34" ht="15.75" customHeight="1" x14ac:dyDescent="0.25">
      <c r="A682" s="286"/>
      <c r="B682" s="286"/>
      <c r="C682" s="287"/>
      <c r="D682" s="286"/>
      <c r="E682" s="288"/>
      <c r="F682" s="286"/>
      <c r="G682" s="288"/>
      <c r="H682" s="286"/>
      <c r="I682" s="288"/>
      <c r="J682" s="286"/>
      <c r="K682" s="288"/>
      <c r="L682" s="286"/>
      <c r="M682" s="288"/>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row>
    <row r="683" spans="1:34" ht="15.75" customHeight="1" x14ac:dyDescent="0.25">
      <c r="A683" s="286"/>
      <c r="B683" s="286"/>
      <c r="C683" s="287"/>
      <c r="D683" s="286"/>
      <c r="E683" s="288"/>
      <c r="F683" s="286"/>
      <c r="G683" s="288"/>
      <c r="H683" s="286"/>
      <c r="I683" s="288"/>
      <c r="J683" s="286"/>
      <c r="K683" s="288"/>
      <c r="L683" s="286"/>
      <c r="M683" s="288"/>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row>
    <row r="684" spans="1:34" ht="15.75" customHeight="1" x14ac:dyDescent="0.25">
      <c r="A684" s="286"/>
      <c r="B684" s="286"/>
      <c r="C684" s="287"/>
      <c r="D684" s="286"/>
      <c r="E684" s="288"/>
      <c r="F684" s="286"/>
      <c r="G684" s="288"/>
      <c r="H684" s="286"/>
      <c r="I684" s="288"/>
      <c r="J684" s="286"/>
      <c r="K684" s="288"/>
      <c r="L684" s="286"/>
      <c r="M684" s="288"/>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row>
    <row r="685" spans="1:34" ht="15.75" customHeight="1" x14ac:dyDescent="0.25">
      <c r="A685" s="286"/>
      <c r="B685" s="286"/>
      <c r="C685" s="287"/>
      <c r="D685" s="286"/>
      <c r="E685" s="288"/>
      <c r="F685" s="286"/>
      <c r="G685" s="288"/>
      <c r="H685" s="286"/>
      <c r="I685" s="288"/>
      <c r="J685" s="286"/>
      <c r="K685" s="288"/>
      <c r="L685" s="286"/>
      <c r="M685" s="288"/>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row>
    <row r="686" spans="1:34" ht="15.75" customHeight="1" x14ac:dyDescent="0.25">
      <c r="A686" s="286"/>
      <c r="B686" s="286"/>
      <c r="C686" s="287"/>
      <c r="D686" s="286"/>
      <c r="E686" s="288"/>
      <c r="F686" s="286"/>
      <c r="G686" s="288"/>
      <c r="H686" s="286"/>
      <c r="I686" s="288"/>
      <c r="J686" s="286"/>
      <c r="K686" s="288"/>
      <c r="L686" s="286"/>
      <c r="M686" s="288"/>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row>
    <row r="687" spans="1:34" ht="15.75" customHeight="1" x14ac:dyDescent="0.25">
      <c r="A687" s="286"/>
      <c r="B687" s="286"/>
      <c r="C687" s="287"/>
      <c r="D687" s="286"/>
      <c r="E687" s="288"/>
      <c r="F687" s="286"/>
      <c r="G687" s="288"/>
      <c r="H687" s="286"/>
      <c r="I687" s="288"/>
      <c r="J687" s="286"/>
      <c r="K687" s="288"/>
      <c r="L687" s="286"/>
      <c r="M687" s="288"/>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row>
    <row r="688" spans="1:34" ht="15.75" customHeight="1" x14ac:dyDescent="0.25">
      <c r="A688" s="286"/>
      <c r="B688" s="286"/>
      <c r="C688" s="287"/>
      <c r="D688" s="286"/>
      <c r="E688" s="288"/>
      <c r="F688" s="286"/>
      <c r="G688" s="288"/>
      <c r="H688" s="286"/>
      <c r="I688" s="288"/>
      <c r="J688" s="286"/>
      <c r="K688" s="288"/>
      <c r="L688" s="286"/>
      <c r="M688" s="288"/>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row>
    <row r="689" spans="1:34" ht="15.75" customHeight="1" x14ac:dyDescent="0.25">
      <c r="A689" s="286"/>
      <c r="B689" s="286"/>
      <c r="C689" s="287"/>
      <c r="D689" s="286"/>
      <c r="E689" s="288"/>
      <c r="F689" s="286"/>
      <c r="G689" s="288"/>
      <c r="H689" s="286"/>
      <c r="I689" s="288"/>
      <c r="J689" s="286"/>
      <c r="K689" s="288"/>
      <c r="L689" s="286"/>
      <c r="M689" s="288"/>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row>
    <row r="690" spans="1:34" ht="15.75" customHeight="1" x14ac:dyDescent="0.25">
      <c r="A690" s="286"/>
      <c r="B690" s="286"/>
      <c r="C690" s="287"/>
      <c r="D690" s="286"/>
      <c r="E690" s="288"/>
      <c r="F690" s="286"/>
      <c r="G690" s="288"/>
      <c r="H690" s="286"/>
      <c r="I690" s="288"/>
      <c r="J690" s="286"/>
      <c r="K690" s="288"/>
      <c r="L690" s="286"/>
      <c r="M690" s="288"/>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row>
    <row r="691" spans="1:34" ht="15.75" customHeight="1" x14ac:dyDescent="0.25">
      <c r="A691" s="286"/>
      <c r="B691" s="286"/>
      <c r="C691" s="287"/>
      <c r="D691" s="286"/>
      <c r="E691" s="288"/>
      <c r="F691" s="286"/>
      <c r="G691" s="288"/>
      <c r="H691" s="286"/>
      <c r="I691" s="288"/>
      <c r="J691" s="286"/>
      <c r="K691" s="288"/>
      <c r="L691" s="286"/>
      <c r="M691" s="288"/>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row>
    <row r="692" spans="1:34" ht="15.75" customHeight="1" x14ac:dyDescent="0.25">
      <c r="A692" s="286"/>
      <c r="B692" s="286"/>
      <c r="C692" s="287"/>
      <c r="D692" s="286"/>
      <c r="E692" s="288"/>
      <c r="F692" s="286"/>
      <c r="G692" s="288"/>
      <c r="H692" s="286"/>
      <c r="I692" s="288"/>
      <c r="J692" s="286"/>
      <c r="K692" s="288"/>
      <c r="L692" s="286"/>
      <c r="M692" s="288"/>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row>
    <row r="693" spans="1:34" ht="15.75" customHeight="1" x14ac:dyDescent="0.25">
      <c r="A693" s="286"/>
      <c r="B693" s="286"/>
      <c r="C693" s="287"/>
      <c r="D693" s="286"/>
      <c r="E693" s="288"/>
      <c r="F693" s="286"/>
      <c r="G693" s="288"/>
      <c r="H693" s="286"/>
      <c r="I693" s="288"/>
      <c r="J693" s="286"/>
      <c r="K693" s="288"/>
      <c r="L693" s="286"/>
      <c r="M693" s="288"/>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row>
    <row r="694" spans="1:34" ht="15.75" customHeight="1" x14ac:dyDescent="0.25">
      <c r="A694" s="286"/>
      <c r="B694" s="286"/>
      <c r="C694" s="287"/>
      <c r="D694" s="286"/>
      <c r="E694" s="288"/>
      <c r="F694" s="286"/>
      <c r="G694" s="288"/>
      <c r="H694" s="286"/>
      <c r="I694" s="288"/>
      <c r="J694" s="286"/>
      <c r="K694" s="288"/>
      <c r="L694" s="286"/>
      <c r="M694" s="288"/>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row>
    <row r="695" spans="1:34" ht="15.75" customHeight="1" x14ac:dyDescent="0.25">
      <c r="A695" s="286"/>
      <c r="B695" s="286"/>
      <c r="C695" s="287"/>
      <c r="D695" s="286"/>
      <c r="E695" s="288"/>
      <c r="F695" s="286"/>
      <c r="G695" s="288"/>
      <c r="H695" s="286"/>
      <c r="I695" s="288"/>
      <c r="J695" s="286"/>
      <c r="K695" s="288"/>
      <c r="L695" s="286"/>
      <c r="M695" s="288"/>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row>
    <row r="696" spans="1:34" ht="15.75" customHeight="1" x14ac:dyDescent="0.25">
      <c r="A696" s="286"/>
      <c r="B696" s="286"/>
      <c r="C696" s="287"/>
      <c r="D696" s="286"/>
      <c r="E696" s="288"/>
      <c r="F696" s="286"/>
      <c r="G696" s="288"/>
      <c r="H696" s="286"/>
      <c r="I696" s="288"/>
      <c r="J696" s="286"/>
      <c r="K696" s="288"/>
      <c r="L696" s="286"/>
      <c r="M696" s="288"/>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row>
    <row r="697" spans="1:34" ht="15.75" customHeight="1" x14ac:dyDescent="0.25">
      <c r="A697" s="286"/>
      <c r="B697" s="286"/>
      <c r="C697" s="287"/>
      <c r="D697" s="286"/>
      <c r="E697" s="288"/>
      <c r="F697" s="286"/>
      <c r="G697" s="288"/>
      <c r="H697" s="286"/>
      <c r="I697" s="288"/>
      <c r="J697" s="286"/>
      <c r="K697" s="288"/>
      <c r="L697" s="286"/>
      <c r="M697" s="288"/>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row>
    <row r="698" spans="1:34" ht="15.75" customHeight="1" x14ac:dyDescent="0.25">
      <c r="A698" s="286"/>
      <c r="B698" s="286"/>
      <c r="C698" s="287"/>
      <c r="D698" s="286"/>
      <c r="E698" s="288"/>
      <c r="F698" s="286"/>
      <c r="G698" s="288"/>
      <c r="H698" s="286"/>
      <c r="I698" s="288"/>
      <c r="J698" s="286"/>
      <c r="K698" s="288"/>
      <c r="L698" s="286"/>
      <c r="M698" s="288"/>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row>
    <row r="699" spans="1:34" ht="15.75" customHeight="1" x14ac:dyDescent="0.25">
      <c r="A699" s="286"/>
      <c r="B699" s="286"/>
      <c r="C699" s="287"/>
      <c r="D699" s="286"/>
      <c r="E699" s="288"/>
      <c r="F699" s="286"/>
      <c r="G699" s="288"/>
      <c r="H699" s="286"/>
      <c r="I699" s="288"/>
      <c r="J699" s="286"/>
      <c r="K699" s="288"/>
      <c r="L699" s="286"/>
      <c r="M699" s="288"/>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row>
    <row r="700" spans="1:34" ht="15.75" customHeight="1" x14ac:dyDescent="0.25">
      <c r="A700" s="286"/>
      <c r="B700" s="286"/>
      <c r="C700" s="287"/>
      <c r="D700" s="286"/>
      <c r="E700" s="288"/>
      <c r="F700" s="286"/>
      <c r="G700" s="288"/>
      <c r="H700" s="286"/>
      <c r="I700" s="288"/>
      <c r="J700" s="286"/>
      <c r="K700" s="288"/>
      <c r="L700" s="286"/>
      <c r="M700" s="288"/>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row>
    <row r="701" spans="1:34" ht="15.75" customHeight="1" x14ac:dyDescent="0.25">
      <c r="A701" s="286"/>
      <c r="B701" s="286"/>
      <c r="C701" s="287"/>
      <c r="D701" s="286"/>
      <c r="E701" s="288"/>
      <c r="F701" s="286"/>
      <c r="G701" s="288"/>
      <c r="H701" s="286"/>
      <c r="I701" s="288"/>
      <c r="J701" s="286"/>
      <c r="K701" s="288"/>
      <c r="L701" s="286"/>
      <c r="M701" s="288"/>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row>
    <row r="702" spans="1:34" ht="15.75" customHeight="1" x14ac:dyDescent="0.25">
      <c r="A702" s="286"/>
      <c r="B702" s="286"/>
      <c r="C702" s="287"/>
      <c r="D702" s="286"/>
      <c r="E702" s="288"/>
      <c r="F702" s="286"/>
      <c r="G702" s="288"/>
      <c r="H702" s="286"/>
      <c r="I702" s="288"/>
      <c r="J702" s="286"/>
      <c r="K702" s="288"/>
      <c r="L702" s="286"/>
      <c r="M702" s="288"/>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row>
    <row r="703" spans="1:34" ht="15.75" customHeight="1" x14ac:dyDescent="0.25">
      <c r="A703" s="286"/>
      <c r="B703" s="286"/>
      <c r="C703" s="287"/>
      <c r="D703" s="286"/>
      <c r="E703" s="288"/>
      <c r="F703" s="286"/>
      <c r="G703" s="288"/>
      <c r="H703" s="286"/>
      <c r="I703" s="288"/>
      <c r="J703" s="286"/>
      <c r="K703" s="288"/>
      <c r="L703" s="286"/>
      <c r="M703" s="288"/>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row>
    <row r="704" spans="1:34" ht="15.75" customHeight="1" x14ac:dyDescent="0.25">
      <c r="A704" s="286"/>
      <c r="B704" s="286"/>
      <c r="C704" s="287"/>
      <c r="D704" s="286"/>
      <c r="E704" s="288"/>
      <c r="F704" s="286"/>
      <c r="G704" s="288"/>
      <c r="H704" s="286"/>
      <c r="I704" s="288"/>
      <c r="J704" s="286"/>
      <c r="K704" s="288"/>
      <c r="L704" s="286"/>
      <c r="M704" s="288"/>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row>
    <row r="705" spans="1:34" ht="15.75" customHeight="1" x14ac:dyDescent="0.25">
      <c r="A705" s="286"/>
      <c r="B705" s="286"/>
      <c r="C705" s="287"/>
      <c r="D705" s="286"/>
      <c r="E705" s="288"/>
      <c r="F705" s="286"/>
      <c r="G705" s="288"/>
      <c r="H705" s="286"/>
      <c r="I705" s="288"/>
      <c r="J705" s="286"/>
      <c r="K705" s="288"/>
      <c r="L705" s="286"/>
      <c r="M705" s="288"/>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row>
    <row r="706" spans="1:34" ht="15.75" customHeight="1" x14ac:dyDescent="0.25">
      <c r="A706" s="286"/>
      <c r="B706" s="286"/>
      <c r="C706" s="287"/>
      <c r="D706" s="286"/>
      <c r="E706" s="288"/>
      <c r="F706" s="286"/>
      <c r="G706" s="288"/>
      <c r="H706" s="286"/>
      <c r="I706" s="288"/>
      <c r="J706" s="286"/>
      <c r="K706" s="288"/>
      <c r="L706" s="286"/>
      <c r="M706" s="288"/>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row>
    <row r="707" spans="1:34" ht="15.75" customHeight="1" x14ac:dyDescent="0.25">
      <c r="A707" s="286"/>
      <c r="B707" s="286"/>
      <c r="C707" s="287"/>
      <c r="D707" s="286"/>
      <c r="E707" s="288"/>
      <c r="F707" s="286"/>
      <c r="G707" s="288"/>
      <c r="H707" s="286"/>
      <c r="I707" s="288"/>
      <c r="J707" s="286"/>
      <c r="K707" s="288"/>
      <c r="L707" s="286"/>
      <c r="M707" s="288"/>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row>
    <row r="708" spans="1:34" ht="15.75" customHeight="1" x14ac:dyDescent="0.25">
      <c r="A708" s="286"/>
      <c r="B708" s="286"/>
      <c r="C708" s="287"/>
      <c r="D708" s="286"/>
      <c r="E708" s="288"/>
      <c r="F708" s="286"/>
      <c r="G708" s="288"/>
      <c r="H708" s="286"/>
      <c r="I708" s="288"/>
      <c r="J708" s="286"/>
      <c r="K708" s="288"/>
      <c r="L708" s="286"/>
      <c r="M708" s="288"/>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row>
    <row r="709" spans="1:34" ht="15.75" customHeight="1" x14ac:dyDescent="0.25">
      <c r="A709" s="286"/>
      <c r="B709" s="286"/>
      <c r="C709" s="287"/>
      <c r="D709" s="286"/>
      <c r="E709" s="288"/>
      <c r="F709" s="286"/>
      <c r="G709" s="288"/>
      <c r="H709" s="286"/>
      <c r="I709" s="288"/>
      <c r="J709" s="286"/>
      <c r="K709" s="288"/>
      <c r="L709" s="286"/>
      <c r="M709" s="288"/>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row>
    <row r="710" spans="1:34" ht="15.75" customHeight="1" x14ac:dyDescent="0.25">
      <c r="A710" s="286"/>
      <c r="B710" s="286"/>
      <c r="C710" s="287"/>
      <c r="D710" s="286"/>
      <c r="E710" s="288"/>
      <c r="F710" s="286"/>
      <c r="G710" s="288"/>
      <c r="H710" s="286"/>
      <c r="I710" s="288"/>
      <c r="J710" s="286"/>
      <c r="K710" s="288"/>
      <c r="L710" s="286"/>
      <c r="M710" s="288"/>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row>
    <row r="711" spans="1:34" ht="15.75" customHeight="1" x14ac:dyDescent="0.25">
      <c r="A711" s="286"/>
      <c r="B711" s="286"/>
      <c r="C711" s="287"/>
      <c r="D711" s="286"/>
      <c r="E711" s="288"/>
      <c r="F711" s="286"/>
      <c r="G711" s="288"/>
      <c r="H711" s="286"/>
      <c r="I711" s="288"/>
      <c r="J711" s="286"/>
      <c r="K711" s="288"/>
      <c r="L711" s="286"/>
      <c r="M711" s="288"/>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row>
    <row r="712" spans="1:34" ht="15.75" customHeight="1" x14ac:dyDescent="0.25">
      <c r="A712" s="286"/>
      <c r="B712" s="286"/>
      <c r="C712" s="287"/>
      <c r="D712" s="286"/>
      <c r="E712" s="288"/>
      <c r="F712" s="286"/>
      <c r="G712" s="288"/>
      <c r="H712" s="286"/>
      <c r="I712" s="288"/>
      <c r="J712" s="286"/>
      <c r="K712" s="288"/>
      <c r="L712" s="286"/>
      <c r="M712" s="288"/>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row>
    <row r="713" spans="1:34" ht="15.75" customHeight="1" x14ac:dyDescent="0.25">
      <c r="A713" s="286"/>
      <c r="B713" s="286"/>
      <c r="C713" s="287"/>
      <c r="D713" s="286"/>
      <c r="E713" s="288"/>
      <c r="F713" s="286"/>
      <c r="G713" s="288"/>
      <c r="H713" s="286"/>
      <c r="I713" s="288"/>
      <c r="J713" s="286"/>
      <c r="K713" s="288"/>
      <c r="L713" s="286"/>
      <c r="M713" s="288"/>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row>
    <row r="714" spans="1:34" ht="15.75" customHeight="1" x14ac:dyDescent="0.25">
      <c r="A714" s="286"/>
      <c r="B714" s="286"/>
      <c r="C714" s="287"/>
      <c r="D714" s="286"/>
      <c r="E714" s="288"/>
      <c r="F714" s="286"/>
      <c r="G714" s="288"/>
      <c r="H714" s="286"/>
      <c r="I714" s="288"/>
      <c r="J714" s="286"/>
      <c r="K714" s="288"/>
      <c r="L714" s="286"/>
      <c r="M714" s="288"/>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row>
    <row r="715" spans="1:34" ht="15.75" customHeight="1" x14ac:dyDescent="0.25">
      <c r="A715" s="286"/>
      <c r="B715" s="286"/>
      <c r="C715" s="287"/>
      <c r="D715" s="286"/>
      <c r="E715" s="288"/>
      <c r="F715" s="286"/>
      <c r="G715" s="288"/>
      <c r="H715" s="286"/>
      <c r="I715" s="288"/>
      <c r="J715" s="286"/>
      <c r="K715" s="288"/>
      <c r="L715" s="286"/>
      <c r="M715" s="288"/>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row>
    <row r="716" spans="1:34" ht="15.75" customHeight="1" x14ac:dyDescent="0.25">
      <c r="A716" s="286"/>
      <c r="B716" s="286"/>
      <c r="C716" s="287"/>
      <c r="D716" s="286"/>
      <c r="E716" s="288"/>
      <c r="F716" s="286"/>
      <c r="G716" s="288"/>
      <c r="H716" s="286"/>
      <c r="I716" s="288"/>
      <c r="J716" s="286"/>
      <c r="K716" s="288"/>
      <c r="L716" s="286"/>
      <c r="M716" s="288"/>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row>
    <row r="717" spans="1:34" ht="15.75" customHeight="1" x14ac:dyDescent="0.25">
      <c r="A717" s="286"/>
      <c r="B717" s="286"/>
      <c r="C717" s="287"/>
      <c r="D717" s="286"/>
      <c r="E717" s="288"/>
      <c r="F717" s="286"/>
      <c r="G717" s="288"/>
      <c r="H717" s="286"/>
      <c r="I717" s="288"/>
      <c r="J717" s="286"/>
      <c r="K717" s="288"/>
      <c r="L717" s="286"/>
      <c r="M717" s="288"/>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row>
    <row r="718" spans="1:34" ht="15.75" customHeight="1" x14ac:dyDescent="0.25">
      <c r="A718" s="286"/>
      <c r="B718" s="286"/>
      <c r="C718" s="287"/>
      <c r="D718" s="286"/>
      <c r="E718" s="288"/>
      <c r="F718" s="286"/>
      <c r="G718" s="288"/>
      <c r="H718" s="286"/>
      <c r="I718" s="288"/>
      <c r="J718" s="286"/>
      <c r="K718" s="288"/>
      <c r="L718" s="286"/>
      <c r="M718" s="288"/>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row>
    <row r="719" spans="1:34" ht="15.75" customHeight="1" x14ac:dyDescent="0.25">
      <c r="A719" s="286"/>
      <c r="B719" s="286"/>
      <c r="C719" s="287"/>
      <c r="D719" s="286"/>
      <c r="E719" s="288"/>
      <c r="F719" s="286"/>
      <c r="G719" s="288"/>
      <c r="H719" s="286"/>
      <c r="I719" s="288"/>
      <c r="J719" s="286"/>
      <c r="K719" s="288"/>
      <c r="L719" s="286"/>
      <c r="M719" s="288"/>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row>
    <row r="720" spans="1:34" ht="15.75" customHeight="1" x14ac:dyDescent="0.25">
      <c r="A720" s="286"/>
      <c r="B720" s="286"/>
      <c r="C720" s="287"/>
      <c r="D720" s="286"/>
      <c r="E720" s="288"/>
      <c r="F720" s="286"/>
      <c r="G720" s="288"/>
      <c r="H720" s="286"/>
      <c r="I720" s="288"/>
      <c r="J720" s="286"/>
      <c r="K720" s="288"/>
      <c r="L720" s="286"/>
      <c r="M720" s="288"/>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row>
    <row r="721" spans="1:34" ht="15.75" customHeight="1" x14ac:dyDescent="0.25">
      <c r="A721" s="286"/>
      <c r="B721" s="286"/>
      <c r="C721" s="287"/>
      <c r="D721" s="286"/>
      <c r="E721" s="288"/>
      <c r="F721" s="286"/>
      <c r="G721" s="288"/>
      <c r="H721" s="286"/>
      <c r="I721" s="288"/>
      <c r="J721" s="286"/>
      <c r="K721" s="288"/>
      <c r="L721" s="286"/>
      <c r="M721" s="288"/>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row>
    <row r="722" spans="1:34" ht="15.75" customHeight="1" x14ac:dyDescent="0.25">
      <c r="A722" s="286"/>
      <c r="B722" s="286"/>
      <c r="C722" s="287"/>
      <c r="D722" s="286"/>
      <c r="E722" s="288"/>
      <c r="F722" s="286"/>
      <c r="G722" s="288"/>
      <c r="H722" s="286"/>
      <c r="I722" s="288"/>
      <c r="J722" s="286"/>
      <c r="K722" s="288"/>
      <c r="L722" s="286"/>
      <c r="M722" s="288"/>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row>
    <row r="723" spans="1:34" ht="15.75" customHeight="1" x14ac:dyDescent="0.25">
      <c r="A723" s="286"/>
      <c r="B723" s="286"/>
      <c r="C723" s="287"/>
      <c r="D723" s="286"/>
      <c r="E723" s="288"/>
      <c r="F723" s="286"/>
      <c r="G723" s="288"/>
      <c r="H723" s="286"/>
      <c r="I723" s="288"/>
      <c r="J723" s="286"/>
      <c r="K723" s="288"/>
      <c r="L723" s="286"/>
      <c r="M723" s="288"/>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row>
    <row r="724" spans="1:34" ht="15.75" customHeight="1" x14ac:dyDescent="0.25">
      <c r="A724" s="286"/>
      <c r="B724" s="286"/>
      <c r="C724" s="287"/>
      <c r="D724" s="286"/>
      <c r="E724" s="288"/>
      <c r="F724" s="286"/>
      <c r="G724" s="288"/>
      <c r="H724" s="286"/>
      <c r="I724" s="288"/>
      <c r="J724" s="286"/>
      <c r="K724" s="288"/>
      <c r="L724" s="286"/>
      <c r="M724" s="288"/>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row>
    <row r="725" spans="1:34" ht="15.75" customHeight="1" x14ac:dyDescent="0.25">
      <c r="A725" s="286"/>
      <c r="B725" s="286"/>
      <c r="C725" s="287"/>
      <c r="D725" s="286"/>
      <c r="E725" s="288"/>
      <c r="F725" s="286"/>
      <c r="G725" s="288"/>
      <c r="H725" s="286"/>
      <c r="I725" s="288"/>
      <c r="J725" s="286"/>
      <c r="K725" s="288"/>
      <c r="L725" s="286"/>
      <c r="M725" s="288"/>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row>
    <row r="726" spans="1:34" ht="15.75" customHeight="1" x14ac:dyDescent="0.25">
      <c r="A726" s="286"/>
      <c r="B726" s="286"/>
      <c r="C726" s="287"/>
      <c r="D726" s="286"/>
      <c r="E726" s="288"/>
      <c r="F726" s="286"/>
      <c r="G726" s="288"/>
      <c r="H726" s="286"/>
      <c r="I726" s="288"/>
      <c r="J726" s="286"/>
      <c r="K726" s="288"/>
      <c r="L726" s="286"/>
      <c r="M726" s="288"/>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row>
    <row r="727" spans="1:34" ht="15.75" customHeight="1" x14ac:dyDescent="0.25">
      <c r="A727" s="286"/>
      <c r="B727" s="286"/>
      <c r="C727" s="287"/>
      <c r="D727" s="286"/>
      <c r="E727" s="288"/>
      <c r="F727" s="286"/>
      <c r="G727" s="288"/>
      <c r="H727" s="286"/>
      <c r="I727" s="288"/>
      <c r="J727" s="286"/>
      <c r="K727" s="288"/>
      <c r="L727" s="286"/>
      <c r="M727" s="288"/>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row>
    <row r="728" spans="1:34" ht="15.75" customHeight="1" x14ac:dyDescent="0.25">
      <c r="A728" s="286"/>
      <c r="B728" s="286"/>
      <c r="C728" s="287"/>
      <c r="D728" s="286"/>
      <c r="E728" s="288"/>
      <c r="F728" s="286"/>
      <c r="G728" s="288"/>
      <c r="H728" s="286"/>
      <c r="I728" s="288"/>
      <c r="J728" s="286"/>
      <c r="K728" s="288"/>
      <c r="L728" s="286"/>
      <c r="M728" s="288"/>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row>
    <row r="729" spans="1:34" ht="15.75" customHeight="1" x14ac:dyDescent="0.25">
      <c r="A729" s="286"/>
      <c r="B729" s="286"/>
      <c r="C729" s="287"/>
      <c r="D729" s="286"/>
      <c r="E729" s="288"/>
      <c r="F729" s="286"/>
      <c r="G729" s="288"/>
      <c r="H729" s="286"/>
      <c r="I729" s="288"/>
      <c r="J729" s="286"/>
      <c r="K729" s="288"/>
      <c r="L729" s="286"/>
      <c r="M729" s="288"/>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row>
    <row r="730" spans="1:34" ht="15.75" customHeight="1" x14ac:dyDescent="0.25">
      <c r="A730" s="286"/>
      <c r="B730" s="286"/>
      <c r="C730" s="287"/>
      <c r="D730" s="286"/>
      <c r="E730" s="288"/>
      <c r="F730" s="286"/>
      <c r="G730" s="288"/>
      <c r="H730" s="286"/>
      <c r="I730" s="288"/>
      <c r="J730" s="286"/>
      <c r="K730" s="288"/>
      <c r="L730" s="286"/>
      <c r="M730" s="288"/>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row>
    <row r="731" spans="1:34" ht="15.75" customHeight="1" x14ac:dyDescent="0.25">
      <c r="A731" s="286"/>
      <c r="B731" s="286"/>
      <c r="C731" s="287"/>
      <c r="D731" s="286"/>
      <c r="E731" s="288"/>
      <c r="F731" s="286"/>
      <c r="G731" s="288"/>
      <c r="H731" s="286"/>
      <c r="I731" s="288"/>
      <c r="J731" s="286"/>
      <c r="K731" s="288"/>
      <c r="L731" s="286"/>
      <c r="M731" s="288"/>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row>
    <row r="732" spans="1:34" ht="15.75" customHeight="1" x14ac:dyDescent="0.25">
      <c r="A732" s="286"/>
      <c r="B732" s="286"/>
      <c r="C732" s="287"/>
      <c r="D732" s="286"/>
      <c r="E732" s="288"/>
      <c r="F732" s="286"/>
      <c r="G732" s="288"/>
      <c r="H732" s="286"/>
      <c r="I732" s="288"/>
      <c r="J732" s="286"/>
      <c r="K732" s="288"/>
      <c r="L732" s="286"/>
      <c r="M732" s="288"/>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row>
    <row r="733" spans="1:34" ht="15.75" customHeight="1" x14ac:dyDescent="0.25">
      <c r="A733" s="286"/>
      <c r="B733" s="286"/>
      <c r="C733" s="287"/>
      <c r="D733" s="286"/>
      <c r="E733" s="288"/>
      <c r="F733" s="286"/>
      <c r="G733" s="288"/>
      <c r="H733" s="286"/>
      <c r="I733" s="288"/>
      <c r="J733" s="286"/>
      <c r="K733" s="288"/>
      <c r="L733" s="286"/>
      <c r="M733" s="288"/>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row>
    <row r="734" spans="1:34" ht="15.75" customHeight="1" x14ac:dyDescent="0.25">
      <c r="A734" s="286"/>
      <c r="B734" s="286"/>
      <c r="C734" s="287"/>
      <c r="D734" s="286"/>
      <c r="E734" s="288"/>
      <c r="F734" s="286"/>
      <c r="G734" s="288"/>
      <c r="H734" s="286"/>
      <c r="I734" s="288"/>
      <c r="J734" s="286"/>
      <c r="K734" s="288"/>
      <c r="L734" s="286"/>
      <c r="M734" s="288"/>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row>
    <row r="735" spans="1:34" ht="15.75" customHeight="1" x14ac:dyDescent="0.25">
      <c r="A735" s="286"/>
      <c r="B735" s="286"/>
      <c r="C735" s="287"/>
      <c r="D735" s="286"/>
      <c r="E735" s="288"/>
      <c r="F735" s="286"/>
      <c r="G735" s="288"/>
      <c r="H735" s="286"/>
      <c r="I735" s="288"/>
      <c r="J735" s="286"/>
      <c r="K735" s="288"/>
      <c r="L735" s="286"/>
      <c r="M735" s="288"/>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row>
    <row r="736" spans="1:34" ht="15.75" customHeight="1" x14ac:dyDescent="0.25">
      <c r="A736" s="286"/>
      <c r="B736" s="286"/>
      <c r="C736" s="287"/>
      <c r="D736" s="286"/>
      <c r="E736" s="288"/>
      <c r="F736" s="286"/>
      <c r="G736" s="288"/>
      <c r="H736" s="286"/>
      <c r="I736" s="288"/>
      <c r="J736" s="286"/>
      <c r="K736" s="288"/>
      <c r="L736" s="286"/>
      <c r="M736" s="288"/>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row>
    <row r="737" spans="1:34" ht="15.75" customHeight="1" x14ac:dyDescent="0.25">
      <c r="A737" s="286"/>
      <c r="B737" s="286"/>
      <c r="C737" s="287"/>
      <c r="D737" s="286"/>
      <c r="E737" s="288"/>
      <c r="F737" s="286"/>
      <c r="G737" s="288"/>
      <c r="H737" s="286"/>
      <c r="I737" s="288"/>
      <c r="J737" s="286"/>
      <c r="K737" s="288"/>
      <c r="L737" s="286"/>
      <c r="M737" s="288"/>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row>
    <row r="738" spans="1:34" ht="15.75" customHeight="1" x14ac:dyDescent="0.25">
      <c r="A738" s="286"/>
      <c r="B738" s="286"/>
      <c r="C738" s="287"/>
      <c r="D738" s="286"/>
      <c r="E738" s="288"/>
      <c r="F738" s="286"/>
      <c r="G738" s="288"/>
      <c r="H738" s="286"/>
      <c r="I738" s="288"/>
      <c r="J738" s="286"/>
      <c r="K738" s="288"/>
      <c r="L738" s="286"/>
      <c r="M738" s="288"/>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row>
    <row r="739" spans="1:34" ht="15.75" customHeight="1" x14ac:dyDescent="0.25">
      <c r="A739" s="286"/>
      <c r="B739" s="286"/>
      <c r="C739" s="287"/>
      <c r="D739" s="286"/>
      <c r="E739" s="288"/>
      <c r="F739" s="286"/>
      <c r="G739" s="288"/>
      <c r="H739" s="286"/>
      <c r="I739" s="288"/>
      <c r="J739" s="286"/>
      <c r="K739" s="288"/>
      <c r="L739" s="286"/>
      <c r="M739" s="288"/>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row>
    <row r="740" spans="1:34" ht="15.75" customHeight="1" x14ac:dyDescent="0.25">
      <c r="A740" s="286"/>
      <c r="B740" s="286"/>
      <c r="C740" s="287"/>
      <c r="D740" s="286"/>
      <c r="E740" s="288"/>
      <c r="F740" s="286"/>
      <c r="G740" s="288"/>
      <c r="H740" s="286"/>
      <c r="I740" s="288"/>
      <c r="J740" s="286"/>
      <c r="K740" s="288"/>
      <c r="L740" s="286"/>
      <c r="M740" s="288"/>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row>
    <row r="741" spans="1:34" ht="15.75" customHeight="1" x14ac:dyDescent="0.25">
      <c r="A741" s="286"/>
      <c r="B741" s="286"/>
      <c r="C741" s="287"/>
      <c r="D741" s="286"/>
      <c r="E741" s="288"/>
      <c r="F741" s="286"/>
      <c r="G741" s="288"/>
      <c r="H741" s="286"/>
      <c r="I741" s="288"/>
      <c r="J741" s="286"/>
      <c r="K741" s="288"/>
      <c r="L741" s="286"/>
      <c r="M741" s="288"/>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row>
    <row r="742" spans="1:34" ht="15.75" customHeight="1" x14ac:dyDescent="0.25">
      <c r="A742" s="286"/>
      <c r="B742" s="286"/>
      <c r="C742" s="287"/>
      <c r="D742" s="286"/>
      <c r="E742" s="288"/>
      <c r="F742" s="286"/>
      <c r="G742" s="288"/>
      <c r="H742" s="286"/>
      <c r="I742" s="288"/>
      <c r="J742" s="286"/>
      <c r="K742" s="288"/>
      <c r="L742" s="286"/>
      <c r="M742" s="288"/>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row>
    <row r="743" spans="1:34" ht="15.75" customHeight="1" x14ac:dyDescent="0.25">
      <c r="A743" s="286"/>
      <c r="B743" s="286"/>
      <c r="C743" s="287"/>
      <c r="D743" s="286"/>
      <c r="E743" s="288"/>
      <c r="F743" s="286"/>
      <c r="G743" s="288"/>
      <c r="H743" s="286"/>
      <c r="I743" s="288"/>
      <c r="J743" s="286"/>
      <c r="K743" s="288"/>
      <c r="L743" s="286"/>
      <c r="M743" s="288"/>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row>
    <row r="744" spans="1:34" ht="15.75" customHeight="1" x14ac:dyDescent="0.25">
      <c r="A744" s="286"/>
      <c r="B744" s="286"/>
      <c r="C744" s="287"/>
      <c r="D744" s="286"/>
      <c r="E744" s="288"/>
      <c r="F744" s="286"/>
      <c r="G744" s="288"/>
      <c r="H744" s="286"/>
      <c r="I744" s="288"/>
      <c r="J744" s="286"/>
      <c r="K744" s="288"/>
      <c r="L744" s="286"/>
      <c r="M744" s="288"/>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row>
    <row r="745" spans="1:34" ht="15.75" customHeight="1" x14ac:dyDescent="0.25">
      <c r="A745" s="286"/>
      <c r="B745" s="286"/>
      <c r="C745" s="287"/>
      <c r="D745" s="286"/>
      <c r="E745" s="288"/>
      <c r="F745" s="286"/>
      <c r="G745" s="288"/>
      <c r="H745" s="286"/>
      <c r="I745" s="288"/>
      <c r="J745" s="286"/>
      <c r="K745" s="288"/>
      <c r="L745" s="286"/>
      <c r="M745" s="288"/>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row>
    <row r="746" spans="1:34" ht="15.75" customHeight="1" x14ac:dyDescent="0.25">
      <c r="A746" s="286"/>
      <c r="B746" s="286"/>
      <c r="C746" s="287"/>
      <c r="D746" s="286"/>
      <c r="E746" s="288"/>
      <c r="F746" s="286"/>
      <c r="G746" s="288"/>
      <c r="H746" s="286"/>
      <c r="I746" s="288"/>
      <c r="J746" s="286"/>
      <c r="K746" s="288"/>
      <c r="L746" s="286"/>
      <c r="M746" s="288"/>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row>
    <row r="747" spans="1:34" ht="15.75" customHeight="1" x14ac:dyDescent="0.25">
      <c r="A747" s="286"/>
      <c r="B747" s="286"/>
      <c r="C747" s="287"/>
      <c r="D747" s="286"/>
      <c r="E747" s="288"/>
      <c r="F747" s="286"/>
      <c r="G747" s="288"/>
      <c r="H747" s="286"/>
      <c r="I747" s="288"/>
      <c r="J747" s="286"/>
      <c r="K747" s="288"/>
      <c r="L747" s="286"/>
      <c r="M747" s="288"/>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row>
    <row r="748" spans="1:34" ht="15.75" customHeight="1" x14ac:dyDescent="0.25">
      <c r="A748" s="286"/>
      <c r="B748" s="286"/>
      <c r="C748" s="287"/>
      <c r="D748" s="286"/>
      <c r="E748" s="288"/>
      <c r="F748" s="286"/>
      <c r="G748" s="288"/>
      <c r="H748" s="286"/>
      <c r="I748" s="288"/>
      <c r="J748" s="286"/>
      <c r="K748" s="288"/>
      <c r="L748" s="286"/>
      <c r="M748" s="288"/>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row>
    <row r="749" spans="1:34" ht="15.75" customHeight="1" x14ac:dyDescent="0.25">
      <c r="A749" s="286"/>
      <c r="B749" s="286"/>
      <c r="C749" s="287"/>
      <c r="D749" s="286"/>
      <c r="E749" s="288"/>
      <c r="F749" s="286"/>
      <c r="G749" s="288"/>
      <c r="H749" s="286"/>
      <c r="I749" s="288"/>
      <c r="J749" s="286"/>
      <c r="K749" s="288"/>
      <c r="L749" s="286"/>
      <c r="M749" s="288"/>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row>
    <row r="750" spans="1:34" ht="15.75" customHeight="1" x14ac:dyDescent="0.25">
      <c r="A750" s="286"/>
      <c r="B750" s="286"/>
      <c r="C750" s="287"/>
      <c r="D750" s="286"/>
      <c r="E750" s="288"/>
      <c r="F750" s="286"/>
      <c r="G750" s="288"/>
      <c r="H750" s="286"/>
      <c r="I750" s="288"/>
      <c r="J750" s="286"/>
      <c r="K750" s="288"/>
      <c r="L750" s="286"/>
      <c r="M750" s="288"/>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row>
    <row r="751" spans="1:34" ht="15.75" customHeight="1" x14ac:dyDescent="0.25">
      <c r="A751" s="286"/>
      <c r="B751" s="286"/>
      <c r="C751" s="287"/>
      <c r="D751" s="286"/>
      <c r="E751" s="288"/>
      <c r="F751" s="286"/>
      <c r="G751" s="288"/>
      <c r="H751" s="286"/>
      <c r="I751" s="288"/>
      <c r="J751" s="286"/>
      <c r="K751" s="288"/>
      <c r="L751" s="286"/>
      <c r="M751" s="288"/>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row>
    <row r="752" spans="1:34" ht="15.75" customHeight="1" x14ac:dyDescent="0.25">
      <c r="A752" s="286"/>
      <c r="B752" s="286"/>
      <c r="C752" s="287"/>
      <c r="D752" s="286"/>
      <c r="E752" s="288"/>
      <c r="F752" s="286"/>
      <c r="G752" s="288"/>
      <c r="H752" s="286"/>
      <c r="I752" s="288"/>
      <c r="J752" s="286"/>
      <c r="K752" s="288"/>
      <c r="L752" s="286"/>
      <c r="M752" s="288"/>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row>
    <row r="753" spans="1:34" ht="15.75" customHeight="1" x14ac:dyDescent="0.25">
      <c r="A753" s="286"/>
      <c r="B753" s="286"/>
      <c r="C753" s="287"/>
      <c r="D753" s="286"/>
      <c r="E753" s="288"/>
      <c r="F753" s="286"/>
      <c r="G753" s="288"/>
      <c r="H753" s="286"/>
      <c r="I753" s="288"/>
      <c r="J753" s="286"/>
      <c r="K753" s="288"/>
      <c r="L753" s="286"/>
      <c r="M753" s="288"/>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row>
    <row r="754" spans="1:34" ht="15.75" customHeight="1" x14ac:dyDescent="0.25">
      <c r="A754" s="286"/>
      <c r="B754" s="286"/>
      <c r="C754" s="287"/>
      <c r="D754" s="286"/>
      <c r="E754" s="288"/>
      <c r="F754" s="286"/>
      <c r="G754" s="288"/>
      <c r="H754" s="286"/>
      <c r="I754" s="288"/>
      <c r="J754" s="286"/>
      <c r="K754" s="288"/>
      <c r="L754" s="286"/>
      <c r="M754" s="288"/>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row>
    <row r="755" spans="1:34" ht="15.75" customHeight="1" x14ac:dyDescent="0.25">
      <c r="A755" s="286"/>
      <c r="B755" s="286"/>
      <c r="C755" s="287"/>
      <c r="D755" s="286"/>
      <c r="E755" s="288"/>
      <c r="F755" s="286"/>
      <c r="G755" s="288"/>
      <c r="H755" s="286"/>
      <c r="I755" s="288"/>
      <c r="J755" s="286"/>
      <c r="K755" s="288"/>
      <c r="L755" s="286"/>
      <c r="M755" s="288"/>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row>
    <row r="756" spans="1:34" ht="15.75" customHeight="1" x14ac:dyDescent="0.25">
      <c r="A756" s="286"/>
      <c r="B756" s="286"/>
      <c r="C756" s="287"/>
      <c r="D756" s="286"/>
      <c r="E756" s="288"/>
      <c r="F756" s="286"/>
      <c r="G756" s="288"/>
      <c r="H756" s="286"/>
      <c r="I756" s="288"/>
      <c r="J756" s="286"/>
      <c r="K756" s="288"/>
      <c r="L756" s="286"/>
      <c r="M756" s="288"/>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row>
    <row r="757" spans="1:34" ht="15.75" customHeight="1" x14ac:dyDescent="0.25">
      <c r="A757" s="286"/>
      <c r="B757" s="286"/>
      <c r="C757" s="287"/>
      <c r="D757" s="286"/>
      <c r="E757" s="288"/>
      <c r="F757" s="286"/>
      <c r="G757" s="288"/>
      <c r="H757" s="286"/>
      <c r="I757" s="288"/>
      <c r="J757" s="286"/>
      <c r="K757" s="288"/>
      <c r="L757" s="286"/>
      <c r="M757" s="288"/>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row>
    <row r="758" spans="1:34" ht="15.75" customHeight="1" x14ac:dyDescent="0.25">
      <c r="A758" s="286"/>
      <c r="B758" s="286"/>
      <c r="C758" s="287"/>
      <c r="D758" s="286"/>
      <c r="E758" s="288"/>
      <c r="F758" s="286"/>
      <c r="G758" s="288"/>
      <c r="H758" s="286"/>
      <c r="I758" s="288"/>
      <c r="J758" s="286"/>
      <c r="K758" s="288"/>
      <c r="L758" s="286"/>
      <c r="M758" s="288"/>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row>
    <row r="759" spans="1:34" ht="15.75" customHeight="1" x14ac:dyDescent="0.25">
      <c r="A759" s="286"/>
      <c r="B759" s="286"/>
      <c r="C759" s="287"/>
      <c r="D759" s="286"/>
      <c r="E759" s="288"/>
      <c r="F759" s="286"/>
      <c r="G759" s="288"/>
      <c r="H759" s="286"/>
      <c r="I759" s="288"/>
      <c r="J759" s="286"/>
      <c r="K759" s="288"/>
      <c r="L759" s="286"/>
      <c r="M759" s="288"/>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row>
    <row r="760" spans="1:34" ht="15.75" customHeight="1" x14ac:dyDescent="0.25">
      <c r="A760" s="286"/>
      <c r="B760" s="286"/>
      <c r="C760" s="287"/>
      <c r="D760" s="286"/>
      <c r="E760" s="288"/>
      <c r="F760" s="286"/>
      <c r="G760" s="288"/>
      <c r="H760" s="286"/>
      <c r="I760" s="288"/>
      <c r="J760" s="286"/>
      <c r="K760" s="288"/>
      <c r="L760" s="286"/>
      <c r="M760" s="288"/>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row>
    <row r="761" spans="1:34" ht="15.75" customHeight="1" x14ac:dyDescent="0.25">
      <c r="A761" s="286"/>
      <c r="B761" s="286"/>
      <c r="C761" s="287"/>
      <c r="D761" s="286"/>
      <c r="E761" s="288"/>
      <c r="F761" s="286"/>
      <c r="G761" s="288"/>
      <c r="H761" s="286"/>
      <c r="I761" s="288"/>
      <c r="J761" s="286"/>
      <c r="K761" s="288"/>
      <c r="L761" s="286"/>
      <c r="M761" s="288"/>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row>
    <row r="762" spans="1:34" ht="15.75" customHeight="1" x14ac:dyDescent="0.25">
      <c r="A762" s="286"/>
      <c r="B762" s="286"/>
      <c r="C762" s="287"/>
      <c r="D762" s="286"/>
      <c r="E762" s="288"/>
      <c r="F762" s="286"/>
      <c r="G762" s="288"/>
      <c r="H762" s="286"/>
      <c r="I762" s="288"/>
      <c r="J762" s="286"/>
      <c r="K762" s="288"/>
      <c r="L762" s="286"/>
      <c r="M762" s="288"/>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row>
    <row r="763" spans="1:34" ht="15.75" customHeight="1" x14ac:dyDescent="0.25">
      <c r="A763" s="286"/>
      <c r="B763" s="286"/>
      <c r="C763" s="287"/>
      <c r="D763" s="286"/>
      <c r="E763" s="288"/>
      <c r="F763" s="286"/>
      <c r="G763" s="288"/>
      <c r="H763" s="286"/>
      <c r="I763" s="288"/>
      <c r="J763" s="286"/>
      <c r="K763" s="288"/>
      <c r="L763" s="286"/>
      <c r="M763" s="288"/>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row>
    <row r="764" spans="1:34" ht="15.75" customHeight="1" x14ac:dyDescent="0.25">
      <c r="A764" s="286"/>
      <c r="B764" s="286"/>
      <c r="C764" s="287"/>
      <c r="D764" s="286"/>
      <c r="E764" s="288"/>
      <c r="F764" s="286"/>
      <c r="G764" s="288"/>
      <c r="H764" s="286"/>
      <c r="I764" s="288"/>
      <c r="J764" s="286"/>
      <c r="K764" s="288"/>
      <c r="L764" s="286"/>
      <c r="M764" s="288"/>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row>
    <row r="765" spans="1:34" ht="15.75" customHeight="1" x14ac:dyDescent="0.25">
      <c r="A765" s="286"/>
      <c r="B765" s="286"/>
      <c r="C765" s="287"/>
      <c r="D765" s="286"/>
      <c r="E765" s="288"/>
      <c r="F765" s="286"/>
      <c r="G765" s="288"/>
      <c r="H765" s="286"/>
      <c r="I765" s="288"/>
      <c r="J765" s="286"/>
      <c r="K765" s="288"/>
      <c r="L765" s="286"/>
      <c r="M765" s="288"/>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row>
    <row r="766" spans="1:34" ht="15.75" customHeight="1" x14ac:dyDescent="0.25">
      <c r="A766" s="286"/>
      <c r="B766" s="286"/>
      <c r="C766" s="287"/>
      <c r="D766" s="286"/>
      <c r="E766" s="288"/>
      <c r="F766" s="286"/>
      <c r="G766" s="288"/>
      <c r="H766" s="286"/>
      <c r="I766" s="288"/>
      <c r="J766" s="286"/>
      <c r="K766" s="288"/>
      <c r="L766" s="286"/>
      <c r="M766" s="288"/>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row>
    <row r="767" spans="1:34" ht="15.75" customHeight="1" x14ac:dyDescent="0.25">
      <c r="A767" s="286"/>
      <c r="B767" s="286"/>
      <c r="C767" s="287"/>
      <c r="D767" s="286"/>
      <c r="E767" s="288"/>
      <c r="F767" s="286"/>
      <c r="G767" s="288"/>
      <c r="H767" s="286"/>
      <c r="I767" s="288"/>
      <c r="J767" s="286"/>
      <c r="K767" s="288"/>
      <c r="L767" s="286"/>
      <c r="M767" s="288"/>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row>
    <row r="768" spans="1:34" ht="15.75" customHeight="1" x14ac:dyDescent="0.25">
      <c r="A768" s="286"/>
      <c r="B768" s="286"/>
      <c r="C768" s="287"/>
      <c r="D768" s="286"/>
      <c r="E768" s="288"/>
      <c r="F768" s="286"/>
      <c r="G768" s="288"/>
      <c r="H768" s="286"/>
      <c r="I768" s="288"/>
      <c r="J768" s="286"/>
      <c r="K768" s="288"/>
      <c r="L768" s="286"/>
      <c r="M768" s="288"/>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row>
    <row r="769" spans="1:34" ht="15.75" customHeight="1" x14ac:dyDescent="0.25">
      <c r="A769" s="286"/>
      <c r="B769" s="286"/>
      <c r="C769" s="287"/>
      <c r="D769" s="286"/>
      <c r="E769" s="288"/>
      <c r="F769" s="286"/>
      <c r="G769" s="288"/>
      <c r="H769" s="286"/>
      <c r="I769" s="288"/>
      <c r="J769" s="286"/>
      <c r="K769" s="288"/>
      <c r="L769" s="286"/>
      <c r="M769" s="288"/>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row>
    <row r="770" spans="1:34" ht="15.75" customHeight="1" x14ac:dyDescent="0.25">
      <c r="A770" s="286"/>
      <c r="B770" s="286"/>
      <c r="C770" s="287"/>
      <c r="D770" s="286"/>
      <c r="E770" s="288"/>
      <c r="F770" s="286"/>
      <c r="G770" s="288"/>
      <c r="H770" s="286"/>
      <c r="I770" s="288"/>
      <c r="J770" s="286"/>
      <c r="K770" s="288"/>
      <c r="L770" s="286"/>
      <c r="M770" s="288"/>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row>
    <row r="771" spans="1:34" ht="15.75" customHeight="1" x14ac:dyDescent="0.25">
      <c r="A771" s="286"/>
      <c r="B771" s="286"/>
      <c r="C771" s="287"/>
      <c r="D771" s="286"/>
      <c r="E771" s="288"/>
      <c r="F771" s="286"/>
      <c r="G771" s="288"/>
      <c r="H771" s="286"/>
      <c r="I771" s="288"/>
      <c r="J771" s="286"/>
      <c r="K771" s="288"/>
      <c r="L771" s="286"/>
      <c r="M771" s="288"/>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row>
    <row r="772" spans="1:34" ht="15.75" customHeight="1" x14ac:dyDescent="0.25">
      <c r="A772" s="286"/>
      <c r="B772" s="286"/>
      <c r="C772" s="287"/>
      <c r="D772" s="286"/>
      <c r="E772" s="288"/>
      <c r="F772" s="286"/>
      <c r="G772" s="288"/>
      <c r="H772" s="286"/>
      <c r="I772" s="288"/>
      <c r="J772" s="286"/>
      <c r="K772" s="288"/>
      <c r="L772" s="286"/>
      <c r="M772" s="288"/>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row>
    <row r="773" spans="1:34" ht="15.75" customHeight="1" x14ac:dyDescent="0.25">
      <c r="A773" s="286"/>
      <c r="B773" s="286"/>
      <c r="C773" s="287"/>
      <c r="D773" s="286"/>
      <c r="E773" s="288"/>
      <c r="F773" s="286"/>
      <c r="G773" s="288"/>
      <c r="H773" s="286"/>
      <c r="I773" s="288"/>
      <c r="J773" s="286"/>
      <c r="K773" s="288"/>
      <c r="L773" s="286"/>
      <c r="M773" s="288"/>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row>
    <row r="774" spans="1:34" ht="15.75" customHeight="1" x14ac:dyDescent="0.25">
      <c r="A774" s="286"/>
      <c r="B774" s="286"/>
      <c r="C774" s="287"/>
      <c r="D774" s="286"/>
      <c r="E774" s="288"/>
      <c r="F774" s="286"/>
      <c r="G774" s="288"/>
      <c r="H774" s="286"/>
      <c r="I774" s="288"/>
      <c r="J774" s="286"/>
      <c r="K774" s="288"/>
      <c r="L774" s="286"/>
      <c r="M774" s="288"/>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row>
    <row r="775" spans="1:34" ht="15.75" customHeight="1" x14ac:dyDescent="0.25">
      <c r="A775" s="286"/>
      <c r="B775" s="286"/>
      <c r="C775" s="287"/>
      <c r="D775" s="286"/>
      <c r="E775" s="288"/>
      <c r="F775" s="286"/>
      <c r="G775" s="288"/>
      <c r="H775" s="286"/>
      <c r="I775" s="288"/>
      <c r="J775" s="286"/>
      <c r="K775" s="288"/>
      <c r="L775" s="286"/>
      <c r="M775" s="288"/>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row>
    <row r="776" spans="1:34" ht="15.75" customHeight="1" x14ac:dyDescent="0.25">
      <c r="A776" s="286"/>
      <c r="B776" s="286"/>
      <c r="C776" s="287"/>
      <c r="D776" s="286"/>
      <c r="E776" s="288"/>
      <c r="F776" s="286"/>
      <c r="G776" s="288"/>
      <c r="H776" s="286"/>
      <c r="I776" s="288"/>
      <c r="J776" s="286"/>
      <c r="K776" s="288"/>
      <c r="L776" s="286"/>
      <c r="M776" s="288"/>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row>
    <row r="777" spans="1:34" ht="15.75" customHeight="1" x14ac:dyDescent="0.25">
      <c r="A777" s="286"/>
      <c r="B777" s="286"/>
      <c r="C777" s="287"/>
      <c r="D777" s="286"/>
      <c r="E777" s="288"/>
      <c r="F777" s="286"/>
      <c r="G777" s="288"/>
      <c r="H777" s="286"/>
      <c r="I777" s="288"/>
      <c r="J777" s="286"/>
      <c r="K777" s="288"/>
      <c r="L777" s="286"/>
      <c r="M777" s="288"/>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row>
    <row r="778" spans="1:34" ht="15.75" customHeight="1" x14ac:dyDescent="0.25">
      <c r="A778" s="286"/>
      <c r="B778" s="286"/>
      <c r="C778" s="287"/>
      <c r="D778" s="286"/>
      <c r="E778" s="288"/>
      <c r="F778" s="286"/>
      <c r="G778" s="288"/>
      <c r="H778" s="286"/>
      <c r="I778" s="288"/>
      <c r="J778" s="286"/>
      <c r="K778" s="288"/>
      <c r="L778" s="286"/>
      <c r="M778" s="288"/>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row>
    <row r="779" spans="1:34" ht="15.75" customHeight="1" x14ac:dyDescent="0.25">
      <c r="A779" s="286"/>
      <c r="B779" s="286"/>
      <c r="C779" s="287"/>
      <c r="D779" s="286"/>
      <c r="E779" s="288"/>
      <c r="F779" s="286"/>
      <c r="G779" s="288"/>
      <c r="H779" s="286"/>
      <c r="I779" s="288"/>
      <c r="J779" s="286"/>
      <c r="K779" s="288"/>
      <c r="L779" s="286"/>
      <c r="M779" s="288"/>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row>
    <row r="780" spans="1:34" ht="15.75" customHeight="1" x14ac:dyDescent="0.25">
      <c r="A780" s="286"/>
      <c r="B780" s="286"/>
      <c r="C780" s="287"/>
      <c r="D780" s="286"/>
      <c r="E780" s="288"/>
      <c r="F780" s="286"/>
      <c r="G780" s="288"/>
      <c r="H780" s="286"/>
      <c r="I780" s="288"/>
      <c r="J780" s="286"/>
      <c r="K780" s="288"/>
      <c r="L780" s="286"/>
      <c r="M780" s="288"/>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row>
    <row r="781" spans="1:34" ht="15.75" customHeight="1" x14ac:dyDescent="0.25">
      <c r="A781" s="286"/>
      <c r="B781" s="286"/>
      <c r="C781" s="287"/>
      <c r="D781" s="286"/>
      <c r="E781" s="288"/>
      <c r="F781" s="286"/>
      <c r="G781" s="288"/>
      <c r="H781" s="286"/>
      <c r="I781" s="288"/>
      <c r="J781" s="286"/>
      <c r="K781" s="288"/>
      <c r="L781" s="286"/>
      <c r="M781" s="288"/>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row>
    <row r="782" spans="1:34" ht="15.75" customHeight="1" x14ac:dyDescent="0.25">
      <c r="A782" s="286"/>
      <c r="B782" s="286"/>
      <c r="C782" s="287"/>
      <c r="D782" s="286"/>
      <c r="E782" s="288"/>
      <c r="F782" s="286"/>
      <c r="G782" s="288"/>
      <c r="H782" s="286"/>
      <c r="I782" s="288"/>
      <c r="J782" s="286"/>
      <c r="K782" s="288"/>
      <c r="L782" s="286"/>
      <c r="M782" s="288"/>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row>
    <row r="783" spans="1:34" ht="15.75" customHeight="1" x14ac:dyDescent="0.25">
      <c r="A783" s="286"/>
      <c r="B783" s="286"/>
      <c r="C783" s="287"/>
      <c r="D783" s="286"/>
      <c r="E783" s="288"/>
      <c r="F783" s="286"/>
      <c r="G783" s="288"/>
      <c r="H783" s="286"/>
      <c r="I783" s="288"/>
      <c r="J783" s="286"/>
      <c r="K783" s="288"/>
      <c r="L783" s="286"/>
      <c r="M783" s="288"/>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row>
    <row r="784" spans="1:34" ht="15.75" customHeight="1" x14ac:dyDescent="0.25">
      <c r="A784" s="286"/>
      <c r="B784" s="286"/>
      <c r="C784" s="287"/>
      <c r="D784" s="286"/>
      <c r="E784" s="288"/>
      <c r="F784" s="286"/>
      <c r="G784" s="288"/>
      <c r="H784" s="286"/>
      <c r="I784" s="288"/>
      <c r="J784" s="286"/>
      <c r="K784" s="288"/>
      <c r="L784" s="286"/>
      <c r="M784" s="288"/>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row>
    <row r="785" spans="1:34" ht="15.75" customHeight="1" x14ac:dyDescent="0.25">
      <c r="A785" s="286"/>
      <c r="B785" s="286"/>
      <c r="C785" s="287"/>
      <c r="D785" s="286"/>
      <c r="E785" s="288"/>
      <c r="F785" s="286"/>
      <c r="G785" s="288"/>
      <c r="H785" s="286"/>
      <c r="I785" s="288"/>
      <c r="J785" s="286"/>
      <c r="K785" s="288"/>
      <c r="L785" s="286"/>
      <c r="M785" s="288"/>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row>
    <row r="786" spans="1:34" ht="15.75" customHeight="1" x14ac:dyDescent="0.25">
      <c r="A786" s="286"/>
      <c r="B786" s="286"/>
      <c r="C786" s="287"/>
      <c r="D786" s="286"/>
      <c r="E786" s="288"/>
      <c r="F786" s="286"/>
      <c r="G786" s="288"/>
      <c r="H786" s="286"/>
      <c r="I786" s="288"/>
      <c r="J786" s="286"/>
      <c r="K786" s="288"/>
      <c r="L786" s="286"/>
      <c r="M786" s="288"/>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row>
    <row r="787" spans="1:34" ht="15.75" customHeight="1" x14ac:dyDescent="0.25">
      <c r="A787" s="286"/>
      <c r="B787" s="286"/>
      <c r="C787" s="287"/>
      <c r="D787" s="286"/>
      <c r="E787" s="288"/>
      <c r="F787" s="286"/>
      <c r="G787" s="288"/>
      <c r="H787" s="286"/>
      <c r="I787" s="288"/>
      <c r="J787" s="286"/>
      <c r="K787" s="288"/>
      <c r="L787" s="286"/>
      <c r="M787" s="288"/>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row>
    <row r="788" spans="1:34" ht="15.75" customHeight="1" x14ac:dyDescent="0.25">
      <c r="A788" s="286"/>
      <c r="B788" s="286"/>
      <c r="C788" s="287"/>
      <c r="D788" s="286"/>
      <c r="E788" s="288"/>
      <c r="F788" s="286"/>
      <c r="G788" s="288"/>
      <c r="H788" s="286"/>
      <c r="I788" s="288"/>
      <c r="J788" s="286"/>
      <c r="K788" s="288"/>
      <c r="L788" s="286"/>
      <c r="M788" s="288"/>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row>
    <row r="789" spans="1:34" ht="15.75" customHeight="1" x14ac:dyDescent="0.25">
      <c r="A789" s="286"/>
      <c r="B789" s="286"/>
      <c r="C789" s="287"/>
      <c r="D789" s="286"/>
      <c r="E789" s="288"/>
      <c r="F789" s="286"/>
      <c r="G789" s="288"/>
      <c r="H789" s="286"/>
      <c r="I789" s="288"/>
      <c r="J789" s="286"/>
      <c r="K789" s="288"/>
      <c r="L789" s="286"/>
      <c r="M789" s="288"/>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row>
    <row r="790" spans="1:34" ht="15.75" customHeight="1" x14ac:dyDescent="0.25">
      <c r="A790" s="286"/>
      <c r="B790" s="286"/>
      <c r="C790" s="287"/>
      <c r="D790" s="286"/>
      <c r="E790" s="288"/>
      <c r="F790" s="286"/>
      <c r="G790" s="288"/>
      <c r="H790" s="286"/>
      <c r="I790" s="288"/>
      <c r="J790" s="286"/>
      <c r="K790" s="288"/>
      <c r="L790" s="286"/>
      <c r="M790" s="288"/>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row>
    <row r="791" spans="1:34" ht="15.75" customHeight="1" x14ac:dyDescent="0.25">
      <c r="A791" s="286"/>
      <c r="B791" s="286"/>
      <c r="C791" s="287"/>
      <c r="D791" s="286"/>
      <c r="E791" s="288"/>
      <c r="F791" s="286"/>
      <c r="G791" s="288"/>
      <c r="H791" s="286"/>
      <c r="I791" s="288"/>
      <c r="J791" s="286"/>
      <c r="K791" s="288"/>
      <c r="L791" s="286"/>
      <c r="M791" s="288"/>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row>
    <row r="792" spans="1:34" ht="15.75" customHeight="1" x14ac:dyDescent="0.25">
      <c r="A792" s="286"/>
      <c r="B792" s="286"/>
      <c r="C792" s="287"/>
      <c r="D792" s="286"/>
      <c r="E792" s="288"/>
      <c r="F792" s="286"/>
      <c r="G792" s="288"/>
      <c r="H792" s="286"/>
      <c r="I792" s="288"/>
      <c r="J792" s="286"/>
      <c r="K792" s="288"/>
      <c r="L792" s="286"/>
      <c r="M792" s="288"/>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row>
    <row r="793" spans="1:34" ht="15.75" customHeight="1" x14ac:dyDescent="0.25">
      <c r="A793" s="286"/>
      <c r="B793" s="286"/>
      <c r="C793" s="287"/>
      <c r="D793" s="286"/>
      <c r="E793" s="288"/>
      <c r="F793" s="286"/>
      <c r="G793" s="288"/>
      <c r="H793" s="286"/>
      <c r="I793" s="288"/>
      <c r="J793" s="286"/>
      <c r="K793" s="288"/>
      <c r="L793" s="286"/>
      <c r="M793" s="288"/>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row>
    <row r="794" spans="1:34" ht="15.75" customHeight="1" x14ac:dyDescent="0.25">
      <c r="A794" s="286"/>
      <c r="B794" s="286"/>
      <c r="C794" s="287"/>
      <c r="D794" s="286"/>
      <c r="E794" s="288"/>
      <c r="F794" s="286"/>
      <c r="G794" s="288"/>
      <c r="H794" s="286"/>
      <c r="I794" s="288"/>
      <c r="J794" s="286"/>
      <c r="K794" s="288"/>
      <c r="L794" s="286"/>
      <c r="M794" s="288"/>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row>
    <row r="795" spans="1:34" ht="15.75" customHeight="1" x14ac:dyDescent="0.25">
      <c r="A795" s="286"/>
      <c r="B795" s="286"/>
      <c r="C795" s="287"/>
      <c r="D795" s="286"/>
      <c r="E795" s="288"/>
      <c r="F795" s="286"/>
      <c r="G795" s="288"/>
      <c r="H795" s="286"/>
      <c r="I795" s="288"/>
      <c r="J795" s="286"/>
      <c r="K795" s="288"/>
      <c r="L795" s="286"/>
      <c r="M795" s="288"/>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row>
    <row r="796" spans="1:34" ht="15.75" customHeight="1" x14ac:dyDescent="0.25">
      <c r="A796" s="286"/>
      <c r="B796" s="286"/>
      <c r="C796" s="287"/>
      <c r="D796" s="286"/>
      <c r="E796" s="288"/>
      <c r="F796" s="286"/>
      <c r="G796" s="288"/>
      <c r="H796" s="286"/>
      <c r="I796" s="288"/>
      <c r="J796" s="286"/>
      <c r="K796" s="288"/>
      <c r="L796" s="286"/>
      <c r="M796" s="288"/>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row>
    <row r="797" spans="1:34" ht="15.75" customHeight="1" x14ac:dyDescent="0.25">
      <c r="A797" s="286"/>
      <c r="B797" s="286"/>
      <c r="C797" s="287"/>
      <c r="D797" s="286"/>
      <c r="E797" s="288"/>
      <c r="F797" s="286"/>
      <c r="G797" s="288"/>
      <c r="H797" s="286"/>
      <c r="I797" s="288"/>
      <c r="J797" s="286"/>
      <c r="K797" s="288"/>
      <c r="L797" s="286"/>
      <c r="M797" s="288"/>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row>
    <row r="798" spans="1:34" ht="15.75" customHeight="1" x14ac:dyDescent="0.25">
      <c r="A798" s="286"/>
      <c r="B798" s="286"/>
      <c r="C798" s="287"/>
      <c r="D798" s="286"/>
      <c r="E798" s="288"/>
      <c r="F798" s="286"/>
      <c r="G798" s="288"/>
      <c r="H798" s="286"/>
      <c r="I798" s="288"/>
      <c r="J798" s="286"/>
      <c r="K798" s="288"/>
      <c r="L798" s="286"/>
      <c r="M798" s="288"/>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row>
    <row r="799" spans="1:34" ht="15.75" customHeight="1" x14ac:dyDescent="0.25">
      <c r="A799" s="286"/>
      <c r="B799" s="286"/>
      <c r="C799" s="287"/>
      <c r="D799" s="286"/>
      <c r="E799" s="288"/>
      <c r="F799" s="286"/>
      <c r="G799" s="288"/>
      <c r="H799" s="286"/>
      <c r="I799" s="288"/>
      <c r="J799" s="286"/>
      <c r="K799" s="288"/>
      <c r="L799" s="286"/>
      <c r="M799" s="288"/>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row>
    <row r="800" spans="1:34" ht="15.75" customHeight="1" x14ac:dyDescent="0.25">
      <c r="A800" s="286"/>
      <c r="B800" s="286"/>
      <c r="C800" s="287"/>
      <c r="D800" s="286"/>
      <c r="E800" s="288"/>
      <c r="F800" s="286"/>
      <c r="G800" s="288"/>
      <c r="H800" s="286"/>
      <c r="I800" s="288"/>
      <c r="J800" s="286"/>
      <c r="K800" s="288"/>
      <c r="L800" s="286"/>
      <c r="M800" s="288"/>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row>
    <row r="801" spans="1:34" ht="15.75" customHeight="1" x14ac:dyDescent="0.25">
      <c r="A801" s="286"/>
      <c r="B801" s="286"/>
      <c r="C801" s="287"/>
      <c r="D801" s="286"/>
      <c r="E801" s="288"/>
      <c r="F801" s="286"/>
      <c r="G801" s="288"/>
      <c r="H801" s="286"/>
      <c r="I801" s="288"/>
      <c r="J801" s="286"/>
      <c r="K801" s="288"/>
      <c r="L801" s="286"/>
      <c r="M801" s="288"/>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row>
    <row r="802" spans="1:34" ht="15.75" customHeight="1" x14ac:dyDescent="0.25">
      <c r="A802" s="286"/>
      <c r="B802" s="286"/>
      <c r="C802" s="287"/>
      <c r="D802" s="286"/>
      <c r="E802" s="288"/>
      <c r="F802" s="286"/>
      <c r="G802" s="288"/>
      <c r="H802" s="286"/>
      <c r="I802" s="288"/>
      <c r="J802" s="286"/>
      <c r="K802" s="288"/>
      <c r="L802" s="286"/>
      <c r="M802" s="288"/>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row>
    <row r="803" spans="1:34" ht="15.75" customHeight="1" x14ac:dyDescent="0.25">
      <c r="A803" s="286"/>
      <c r="B803" s="286"/>
      <c r="C803" s="287"/>
      <c r="D803" s="286"/>
      <c r="E803" s="288"/>
      <c r="F803" s="286"/>
      <c r="G803" s="288"/>
      <c r="H803" s="286"/>
      <c r="I803" s="288"/>
      <c r="J803" s="286"/>
      <c r="K803" s="288"/>
      <c r="L803" s="286"/>
      <c r="M803" s="288"/>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row>
    <row r="804" spans="1:34" ht="15.75" customHeight="1" x14ac:dyDescent="0.25">
      <c r="A804" s="286"/>
      <c r="B804" s="286"/>
      <c r="C804" s="287"/>
      <c r="D804" s="286"/>
      <c r="E804" s="288"/>
      <c r="F804" s="286"/>
      <c r="G804" s="288"/>
      <c r="H804" s="286"/>
      <c r="I804" s="288"/>
      <c r="J804" s="286"/>
      <c r="K804" s="288"/>
      <c r="L804" s="286"/>
      <c r="M804" s="288"/>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row>
    <row r="805" spans="1:34" ht="15.75" customHeight="1" x14ac:dyDescent="0.25">
      <c r="A805" s="286"/>
      <c r="B805" s="286"/>
      <c r="C805" s="287"/>
      <c r="D805" s="286"/>
      <c r="E805" s="288"/>
      <c r="F805" s="286"/>
      <c r="G805" s="288"/>
      <c r="H805" s="286"/>
      <c r="I805" s="288"/>
      <c r="J805" s="286"/>
      <c r="K805" s="288"/>
      <c r="L805" s="286"/>
      <c r="M805" s="288"/>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row>
    <row r="806" spans="1:34" ht="15.75" customHeight="1" x14ac:dyDescent="0.25">
      <c r="A806" s="286"/>
      <c r="B806" s="286"/>
      <c r="C806" s="287"/>
      <c r="D806" s="286"/>
      <c r="E806" s="288"/>
      <c r="F806" s="286"/>
      <c r="G806" s="288"/>
      <c r="H806" s="286"/>
      <c r="I806" s="288"/>
      <c r="J806" s="286"/>
      <c r="K806" s="288"/>
      <c r="L806" s="286"/>
      <c r="M806" s="288"/>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row>
    <row r="807" spans="1:34" ht="15.75" customHeight="1" x14ac:dyDescent="0.25">
      <c r="A807" s="286"/>
      <c r="B807" s="286"/>
      <c r="C807" s="287"/>
      <c r="D807" s="286"/>
      <c r="E807" s="288"/>
      <c r="F807" s="286"/>
      <c r="G807" s="288"/>
      <c r="H807" s="286"/>
      <c r="I807" s="288"/>
      <c r="J807" s="286"/>
      <c r="K807" s="288"/>
      <c r="L807" s="286"/>
      <c r="M807" s="288"/>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row>
    <row r="808" spans="1:34" ht="15.75" customHeight="1" x14ac:dyDescent="0.25">
      <c r="A808" s="286"/>
      <c r="B808" s="286"/>
      <c r="C808" s="287"/>
      <c r="D808" s="286"/>
      <c r="E808" s="288"/>
      <c r="F808" s="286"/>
      <c r="G808" s="288"/>
      <c r="H808" s="286"/>
      <c r="I808" s="288"/>
      <c r="J808" s="286"/>
      <c r="K808" s="288"/>
      <c r="L808" s="286"/>
      <c r="M808" s="288"/>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row>
    <row r="809" spans="1:34" ht="15.75" customHeight="1" x14ac:dyDescent="0.25">
      <c r="A809" s="286"/>
      <c r="B809" s="286"/>
      <c r="C809" s="287"/>
      <c r="D809" s="286"/>
      <c r="E809" s="288"/>
      <c r="F809" s="286"/>
      <c r="G809" s="288"/>
      <c r="H809" s="286"/>
      <c r="I809" s="288"/>
      <c r="J809" s="286"/>
      <c r="K809" s="288"/>
      <c r="L809" s="286"/>
      <c r="M809" s="288"/>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row>
    <row r="810" spans="1:34" ht="15.75" customHeight="1" x14ac:dyDescent="0.25">
      <c r="A810" s="286"/>
      <c r="B810" s="286"/>
      <c r="C810" s="287"/>
      <c r="D810" s="286"/>
      <c r="E810" s="288"/>
      <c r="F810" s="286"/>
      <c r="G810" s="288"/>
      <c r="H810" s="286"/>
      <c r="I810" s="288"/>
      <c r="J810" s="286"/>
      <c r="K810" s="288"/>
      <c r="L810" s="286"/>
      <c r="M810" s="288"/>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row>
    <row r="811" spans="1:34" ht="15.75" customHeight="1" x14ac:dyDescent="0.25">
      <c r="A811" s="286"/>
      <c r="B811" s="286"/>
      <c r="C811" s="287"/>
      <c r="D811" s="286"/>
      <c r="E811" s="288"/>
      <c r="F811" s="286"/>
      <c r="G811" s="288"/>
      <c r="H811" s="286"/>
      <c r="I811" s="288"/>
      <c r="J811" s="286"/>
      <c r="K811" s="288"/>
      <c r="L811" s="286"/>
      <c r="M811" s="288"/>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row>
    <row r="812" spans="1:34" ht="15.75" customHeight="1" x14ac:dyDescent="0.25">
      <c r="A812" s="286"/>
      <c r="B812" s="286"/>
      <c r="C812" s="287"/>
      <c r="D812" s="286"/>
      <c r="E812" s="288"/>
      <c r="F812" s="286"/>
      <c r="G812" s="288"/>
      <c r="H812" s="286"/>
      <c r="I812" s="288"/>
      <c r="J812" s="286"/>
      <c r="K812" s="288"/>
      <c r="L812" s="286"/>
      <c r="M812" s="288"/>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row>
    <row r="813" spans="1:34" ht="15.75" customHeight="1" x14ac:dyDescent="0.25">
      <c r="A813" s="286"/>
      <c r="B813" s="286"/>
      <c r="C813" s="287"/>
      <c r="D813" s="286"/>
      <c r="E813" s="288"/>
      <c r="F813" s="286"/>
      <c r="G813" s="288"/>
      <c r="H813" s="286"/>
      <c r="I813" s="288"/>
      <c r="J813" s="286"/>
      <c r="K813" s="288"/>
      <c r="L813" s="286"/>
      <c r="M813" s="288"/>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row>
    <row r="814" spans="1:34" ht="15.75" customHeight="1" x14ac:dyDescent="0.25">
      <c r="A814" s="286"/>
      <c r="B814" s="286"/>
      <c r="C814" s="287"/>
      <c r="D814" s="286"/>
      <c r="E814" s="288"/>
      <c r="F814" s="286"/>
      <c r="G814" s="288"/>
      <c r="H814" s="286"/>
      <c r="I814" s="288"/>
      <c r="J814" s="286"/>
      <c r="K814" s="288"/>
      <c r="L814" s="286"/>
      <c r="M814" s="288"/>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row>
    <row r="815" spans="1:34" ht="15.75" customHeight="1" x14ac:dyDescent="0.25">
      <c r="A815" s="286"/>
      <c r="B815" s="286"/>
      <c r="C815" s="287"/>
      <c r="D815" s="286"/>
      <c r="E815" s="288"/>
      <c r="F815" s="286"/>
      <c r="G815" s="288"/>
      <c r="H815" s="286"/>
      <c r="I815" s="288"/>
      <c r="J815" s="286"/>
      <c r="K815" s="288"/>
      <c r="L815" s="286"/>
      <c r="M815" s="288"/>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row>
    <row r="816" spans="1:34" ht="15.75" customHeight="1" x14ac:dyDescent="0.25">
      <c r="A816" s="286"/>
      <c r="B816" s="286"/>
      <c r="C816" s="287"/>
      <c r="D816" s="286"/>
      <c r="E816" s="288"/>
      <c r="F816" s="286"/>
      <c r="G816" s="288"/>
      <c r="H816" s="286"/>
      <c r="I816" s="288"/>
      <c r="J816" s="286"/>
      <c r="K816" s="288"/>
      <c r="L816" s="286"/>
      <c r="M816" s="288"/>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row>
    <row r="817" spans="1:34" ht="15.75" customHeight="1" x14ac:dyDescent="0.25">
      <c r="A817" s="286"/>
      <c r="B817" s="286"/>
      <c r="C817" s="287"/>
      <c r="D817" s="286"/>
      <c r="E817" s="288"/>
      <c r="F817" s="286"/>
      <c r="G817" s="288"/>
      <c r="H817" s="286"/>
      <c r="I817" s="288"/>
      <c r="J817" s="286"/>
      <c r="K817" s="288"/>
      <c r="L817" s="286"/>
      <c r="M817" s="288"/>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row>
    <row r="818" spans="1:34" ht="15.75" customHeight="1" x14ac:dyDescent="0.25">
      <c r="A818" s="286"/>
      <c r="B818" s="286"/>
      <c r="C818" s="287"/>
      <c r="D818" s="286"/>
      <c r="E818" s="288"/>
      <c r="F818" s="286"/>
      <c r="G818" s="288"/>
      <c r="H818" s="286"/>
      <c r="I818" s="288"/>
      <c r="J818" s="286"/>
      <c r="K818" s="288"/>
      <c r="L818" s="286"/>
      <c r="M818" s="288"/>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row>
    <row r="819" spans="1:34" ht="15.75" customHeight="1" x14ac:dyDescent="0.25">
      <c r="A819" s="286"/>
      <c r="B819" s="286"/>
      <c r="C819" s="287"/>
      <c r="D819" s="286"/>
      <c r="E819" s="288"/>
      <c r="F819" s="286"/>
      <c r="G819" s="288"/>
      <c r="H819" s="286"/>
      <c r="I819" s="288"/>
      <c r="J819" s="286"/>
      <c r="K819" s="288"/>
      <c r="L819" s="286"/>
      <c r="M819" s="288"/>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row>
    <row r="820" spans="1:34" ht="15.75" customHeight="1" x14ac:dyDescent="0.25">
      <c r="A820" s="286"/>
      <c r="B820" s="286"/>
      <c r="C820" s="287"/>
      <c r="D820" s="286"/>
      <c r="E820" s="288"/>
      <c r="F820" s="286"/>
      <c r="G820" s="288"/>
      <c r="H820" s="286"/>
      <c r="I820" s="288"/>
      <c r="J820" s="286"/>
      <c r="K820" s="288"/>
      <c r="L820" s="286"/>
      <c r="M820" s="288"/>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row>
    <row r="821" spans="1:34" ht="15.75" customHeight="1" x14ac:dyDescent="0.25">
      <c r="A821" s="286"/>
      <c r="B821" s="286"/>
      <c r="C821" s="287"/>
      <c r="D821" s="286"/>
      <c r="E821" s="288"/>
      <c r="F821" s="286"/>
      <c r="G821" s="288"/>
      <c r="H821" s="286"/>
      <c r="I821" s="288"/>
      <c r="J821" s="286"/>
      <c r="K821" s="288"/>
      <c r="L821" s="286"/>
      <c r="M821" s="288"/>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row>
    <row r="822" spans="1:34" ht="15.75" customHeight="1" x14ac:dyDescent="0.25">
      <c r="A822" s="286"/>
      <c r="B822" s="286"/>
      <c r="C822" s="287"/>
      <c r="D822" s="286"/>
      <c r="E822" s="288"/>
      <c r="F822" s="286"/>
      <c r="G822" s="288"/>
      <c r="H822" s="286"/>
      <c r="I822" s="288"/>
      <c r="J822" s="286"/>
      <c r="K822" s="288"/>
      <c r="L822" s="286"/>
      <c r="M822" s="288"/>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row>
    <row r="823" spans="1:34" ht="15.75" customHeight="1" x14ac:dyDescent="0.25">
      <c r="A823" s="286"/>
      <c r="B823" s="286"/>
      <c r="C823" s="287"/>
      <c r="D823" s="286"/>
      <c r="E823" s="288"/>
      <c r="F823" s="286"/>
      <c r="G823" s="288"/>
      <c r="H823" s="286"/>
      <c r="I823" s="288"/>
      <c r="J823" s="286"/>
      <c r="K823" s="288"/>
      <c r="L823" s="286"/>
      <c r="M823" s="288"/>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row>
    <row r="824" spans="1:34" ht="15.75" customHeight="1" x14ac:dyDescent="0.25">
      <c r="A824" s="286"/>
      <c r="B824" s="286"/>
      <c r="C824" s="287"/>
      <c r="D824" s="286"/>
      <c r="E824" s="288"/>
      <c r="F824" s="286"/>
      <c r="G824" s="288"/>
      <c r="H824" s="286"/>
      <c r="I824" s="288"/>
      <c r="J824" s="286"/>
      <c r="K824" s="288"/>
      <c r="L824" s="286"/>
      <c r="M824" s="288"/>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row>
    <row r="825" spans="1:34" ht="15.75" customHeight="1" x14ac:dyDescent="0.25">
      <c r="A825" s="286"/>
      <c r="B825" s="286"/>
      <c r="C825" s="287"/>
      <c r="D825" s="286"/>
      <c r="E825" s="288"/>
      <c r="F825" s="286"/>
      <c r="G825" s="288"/>
      <c r="H825" s="286"/>
      <c r="I825" s="288"/>
      <c r="J825" s="286"/>
      <c r="K825" s="288"/>
      <c r="L825" s="286"/>
      <c r="M825" s="288"/>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row>
    <row r="826" spans="1:34" ht="15.75" customHeight="1" x14ac:dyDescent="0.25">
      <c r="A826" s="286"/>
      <c r="B826" s="286"/>
      <c r="C826" s="287"/>
      <c r="D826" s="286"/>
      <c r="E826" s="288"/>
      <c r="F826" s="286"/>
      <c r="G826" s="288"/>
      <c r="H826" s="286"/>
      <c r="I826" s="288"/>
      <c r="J826" s="286"/>
      <c r="K826" s="288"/>
      <c r="L826" s="286"/>
      <c r="M826" s="288"/>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row>
    <row r="827" spans="1:34" ht="15.75" customHeight="1" x14ac:dyDescent="0.25">
      <c r="A827" s="286"/>
      <c r="B827" s="286"/>
      <c r="C827" s="287"/>
      <c r="D827" s="286"/>
      <c r="E827" s="288"/>
      <c r="F827" s="286"/>
      <c r="G827" s="288"/>
      <c r="H827" s="286"/>
      <c r="I827" s="288"/>
      <c r="J827" s="286"/>
      <c r="K827" s="288"/>
      <c r="L827" s="286"/>
      <c r="M827" s="288"/>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row>
    <row r="828" spans="1:34" ht="15.75" customHeight="1" x14ac:dyDescent="0.25">
      <c r="A828" s="286"/>
      <c r="B828" s="286"/>
      <c r="C828" s="287"/>
      <c r="D828" s="286"/>
      <c r="E828" s="288"/>
      <c r="F828" s="286"/>
      <c r="G828" s="288"/>
      <c r="H828" s="286"/>
      <c r="I828" s="288"/>
      <c r="J828" s="286"/>
      <c r="K828" s="288"/>
      <c r="L828" s="286"/>
      <c r="M828" s="288"/>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row>
    <row r="829" spans="1:34" ht="15.75" customHeight="1" x14ac:dyDescent="0.25">
      <c r="A829" s="286"/>
      <c r="B829" s="286"/>
      <c r="C829" s="287"/>
      <c r="D829" s="286"/>
      <c r="E829" s="288"/>
      <c r="F829" s="286"/>
      <c r="G829" s="288"/>
      <c r="H829" s="286"/>
      <c r="I829" s="288"/>
      <c r="J829" s="286"/>
      <c r="K829" s="288"/>
      <c r="L829" s="286"/>
      <c r="M829" s="288"/>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row>
    <row r="830" spans="1:34" ht="15.75" customHeight="1" x14ac:dyDescent="0.25">
      <c r="A830" s="286"/>
      <c r="B830" s="286"/>
      <c r="C830" s="287"/>
      <c r="D830" s="286"/>
      <c r="E830" s="288"/>
      <c r="F830" s="286"/>
      <c r="G830" s="288"/>
      <c r="H830" s="286"/>
      <c r="I830" s="288"/>
      <c r="J830" s="286"/>
      <c r="K830" s="288"/>
      <c r="L830" s="286"/>
      <c r="M830" s="288"/>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row>
    <row r="831" spans="1:34" ht="15.75" customHeight="1" x14ac:dyDescent="0.25">
      <c r="A831" s="286"/>
      <c r="B831" s="286"/>
      <c r="C831" s="287"/>
      <c r="D831" s="286"/>
      <c r="E831" s="288"/>
      <c r="F831" s="286"/>
      <c r="G831" s="288"/>
      <c r="H831" s="286"/>
      <c r="I831" s="288"/>
      <c r="J831" s="286"/>
      <c r="K831" s="288"/>
      <c r="L831" s="286"/>
      <c r="M831" s="288"/>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row>
    <row r="832" spans="1:34" ht="15.75" customHeight="1" x14ac:dyDescent="0.25">
      <c r="A832" s="286"/>
      <c r="B832" s="286"/>
      <c r="C832" s="287"/>
      <c r="D832" s="286"/>
      <c r="E832" s="288"/>
      <c r="F832" s="286"/>
      <c r="G832" s="288"/>
      <c r="H832" s="286"/>
      <c r="I832" s="288"/>
      <c r="J832" s="286"/>
      <c r="K832" s="288"/>
      <c r="L832" s="286"/>
      <c r="M832" s="288"/>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row>
    <row r="833" spans="1:34" ht="15.75" customHeight="1" x14ac:dyDescent="0.25">
      <c r="A833" s="286"/>
      <c r="B833" s="286"/>
      <c r="C833" s="287"/>
      <c r="D833" s="286"/>
      <c r="E833" s="288"/>
      <c r="F833" s="286"/>
      <c r="G833" s="288"/>
      <c r="H833" s="286"/>
      <c r="I833" s="288"/>
      <c r="J833" s="286"/>
      <c r="K833" s="288"/>
      <c r="L833" s="286"/>
      <c r="M833" s="288"/>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row>
    <row r="834" spans="1:34" ht="15.75" customHeight="1" x14ac:dyDescent="0.25">
      <c r="A834" s="286"/>
      <c r="B834" s="286"/>
      <c r="C834" s="287"/>
      <c r="D834" s="286"/>
      <c r="E834" s="288"/>
      <c r="F834" s="286"/>
      <c r="G834" s="288"/>
      <c r="H834" s="286"/>
      <c r="I834" s="288"/>
      <c r="J834" s="286"/>
      <c r="K834" s="288"/>
      <c r="L834" s="286"/>
      <c r="M834" s="288"/>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row>
    <row r="835" spans="1:34" ht="15.75" customHeight="1" x14ac:dyDescent="0.25">
      <c r="A835" s="286"/>
      <c r="B835" s="286"/>
      <c r="C835" s="287"/>
      <c r="D835" s="286"/>
      <c r="E835" s="288"/>
      <c r="F835" s="286"/>
      <c r="G835" s="288"/>
      <c r="H835" s="286"/>
      <c r="I835" s="288"/>
      <c r="J835" s="286"/>
      <c r="K835" s="288"/>
      <c r="L835" s="286"/>
      <c r="M835" s="288"/>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row>
    <row r="836" spans="1:34" ht="15.75" customHeight="1" x14ac:dyDescent="0.25">
      <c r="A836" s="286"/>
      <c r="B836" s="286"/>
      <c r="C836" s="287"/>
      <c r="D836" s="286"/>
      <c r="E836" s="288"/>
      <c r="F836" s="286"/>
      <c r="G836" s="288"/>
      <c r="H836" s="286"/>
      <c r="I836" s="288"/>
      <c r="J836" s="286"/>
      <c r="K836" s="288"/>
      <c r="L836" s="286"/>
      <c r="M836" s="288"/>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row>
    <row r="837" spans="1:34" ht="15.75" customHeight="1" x14ac:dyDescent="0.25">
      <c r="A837" s="286"/>
      <c r="B837" s="286"/>
      <c r="C837" s="287"/>
      <c r="D837" s="286"/>
      <c r="E837" s="288"/>
      <c r="F837" s="286"/>
      <c r="G837" s="288"/>
      <c r="H837" s="286"/>
      <c r="I837" s="288"/>
      <c r="J837" s="286"/>
      <c r="K837" s="288"/>
      <c r="L837" s="286"/>
      <c r="M837" s="288"/>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row>
    <row r="838" spans="1:34" ht="15.75" customHeight="1" x14ac:dyDescent="0.25">
      <c r="A838" s="286"/>
      <c r="B838" s="286"/>
      <c r="C838" s="287"/>
      <c r="D838" s="286"/>
      <c r="E838" s="288"/>
      <c r="F838" s="286"/>
      <c r="G838" s="288"/>
      <c r="H838" s="286"/>
      <c r="I838" s="288"/>
      <c r="J838" s="286"/>
      <c r="K838" s="288"/>
      <c r="L838" s="286"/>
      <c r="M838" s="288"/>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row>
    <row r="839" spans="1:34" ht="15.75" customHeight="1" x14ac:dyDescent="0.25">
      <c r="A839" s="286"/>
      <c r="B839" s="286"/>
      <c r="C839" s="287"/>
      <c r="D839" s="286"/>
      <c r="E839" s="288"/>
      <c r="F839" s="286"/>
      <c r="G839" s="288"/>
      <c r="H839" s="286"/>
      <c r="I839" s="288"/>
      <c r="J839" s="286"/>
      <c r="K839" s="288"/>
      <c r="L839" s="286"/>
      <c r="M839" s="288"/>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row>
    <row r="840" spans="1:34" ht="15.75" customHeight="1" x14ac:dyDescent="0.25">
      <c r="A840" s="286"/>
      <c r="B840" s="286"/>
      <c r="C840" s="287"/>
      <c r="D840" s="286"/>
      <c r="E840" s="288"/>
      <c r="F840" s="286"/>
      <c r="G840" s="288"/>
      <c r="H840" s="286"/>
      <c r="I840" s="288"/>
      <c r="J840" s="286"/>
      <c r="K840" s="288"/>
      <c r="L840" s="286"/>
      <c r="M840" s="288"/>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row>
    <row r="841" spans="1:34" ht="15.75" customHeight="1" x14ac:dyDescent="0.25">
      <c r="A841" s="286"/>
      <c r="B841" s="286"/>
      <c r="C841" s="287"/>
      <c r="D841" s="286"/>
      <c r="E841" s="288"/>
      <c r="F841" s="286"/>
      <c r="G841" s="288"/>
      <c r="H841" s="286"/>
      <c r="I841" s="288"/>
      <c r="J841" s="286"/>
      <c r="K841" s="288"/>
      <c r="L841" s="286"/>
      <c r="M841" s="288"/>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row>
    <row r="842" spans="1:34" ht="15.75" customHeight="1" x14ac:dyDescent="0.25">
      <c r="A842" s="286"/>
      <c r="B842" s="286"/>
      <c r="C842" s="287"/>
      <c r="D842" s="286"/>
      <c r="E842" s="288"/>
      <c r="F842" s="286"/>
      <c r="G842" s="288"/>
      <c r="H842" s="286"/>
      <c r="I842" s="288"/>
      <c r="J842" s="286"/>
      <c r="K842" s="288"/>
      <c r="L842" s="286"/>
      <c r="M842" s="288"/>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row>
    <row r="843" spans="1:34" ht="15.75" customHeight="1" x14ac:dyDescent="0.25">
      <c r="A843" s="286"/>
      <c r="B843" s="286"/>
      <c r="C843" s="287"/>
      <c r="D843" s="286"/>
      <c r="E843" s="288"/>
      <c r="F843" s="286"/>
      <c r="G843" s="288"/>
      <c r="H843" s="286"/>
      <c r="I843" s="288"/>
      <c r="J843" s="286"/>
      <c r="K843" s="288"/>
      <c r="L843" s="286"/>
      <c r="M843" s="288"/>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row>
    <row r="844" spans="1:34" ht="15.75" customHeight="1" x14ac:dyDescent="0.25">
      <c r="A844" s="286"/>
      <c r="B844" s="286"/>
      <c r="C844" s="287"/>
      <c r="D844" s="286"/>
      <c r="E844" s="288"/>
      <c r="F844" s="286"/>
      <c r="G844" s="288"/>
      <c r="H844" s="286"/>
      <c r="I844" s="288"/>
      <c r="J844" s="286"/>
      <c r="K844" s="288"/>
      <c r="L844" s="286"/>
      <c r="M844" s="288"/>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row>
    <row r="845" spans="1:34" ht="15.75" customHeight="1" x14ac:dyDescent="0.25">
      <c r="A845" s="286"/>
      <c r="B845" s="286"/>
      <c r="C845" s="287"/>
      <c r="D845" s="286"/>
      <c r="E845" s="288"/>
      <c r="F845" s="286"/>
      <c r="G845" s="288"/>
      <c r="H845" s="286"/>
      <c r="I845" s="288"/>
      <c r="J845" s="286"/>
      <c r="K845" s="288"/>
      <c r="L845" s="286"/>
      <c r="M845" s="288"/>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row>
    <row r="846" spans="1:34" ht="15.75" customHeight="1" x14ac:dyDescent="0.25">
      <c r="A846" s="286"/>
      <c r="B846" s="286"/>
      <c r="C846" s="287"/>
      <c r="D846" s="286"/>
      <c r="E846" s="288"/>
      <c r="F846" s="286"/>
      <c r="G846" s="288"/>
      <c r="H846" s="286"/>
      <c r="I846" s="288"/>
      <c r="J846" s="286"/>
      <c r="K846" s="288"/>
      <c r="L846" s="286"/>
      <c r="M846" s="288"/>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row>
    <row r="847" spans="1:34" ht="15.75" customHeight="1" x14ac:dyDescent="0.25">
      <c r="A847" s="286"/>
      <c r="B847" s="286"/>
      <c r="C847" s="287"/>
      <c r="D847" s="286"/>
      <c r="E847" s="288"/>
      <c r="F847" s="286"/>
      <c r="G847" s="288"/>
      <c r="H847" s="286"/>
      <c r="I847" s="288"/>
      <c r="J847" s="286"/>
      <c r="K847" s="288"/>
      <c r="L847" s="286"/>
      <c r="M847" s="288"/>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row>
    <row r="848" spans="1:34" ht="15.75" customHeight="1" x14ac:dyDescent="0.25">
      <c r="A848" s="286"/>
      <c r="B848" s="286"/>
      <c r="C848" s="287"/>
      <c r="D848" s="286"/>
      <c r="E848" s="288"/>
      <c r="F848" s="286"/>
      <c r="G848" s="288"/>
      <c r="H848" s="286"/>
      <c r="I848" s="288"/>
      <c r="J848" s="286"/>
      <c r="K848" s="288"/>
      <c r="L848" s="286"/>
      <c r="M848" s="288"/>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row>
    <row r="849" spans="1:34" ht="15.75" customHeight="1" x14ac:dyDescent="0.25">
      <c r="A849" s="286"/>
      <c r="B849" s="286"/>
      <c r="C849" s="287"/>
      <c r="D849" s="286"/>
      <c r="E849" s="288"/>
      <c r="F849" s="286"/>
      <c r="G849" s="288"/>
      <c r="H849" s="286"/>
      <c r="I849" s="288"/>
      <c r="J849" s="286"/>
      <c r="K849" s="288"/>
      <c r="L849" s="286"/>
      <c r="M849" s="288"/>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row>
    <row r="850" spans="1:34" ht="15.75" customHeight="1" x14ac:dyDescent="0.25">
      <c r="A850" s="286"/>
      <c r="B850" s="286"/>
      <c r="C850" s="287"/>
      <c r="D850" s="286"/>
      <c r="E850" s="288"/>
      <c r="F850" s="286"/>
      <c r="G850" s="288"/>
      <c r="H850" s="286"/>
      <c r="I850" s="288"/>
      <c r="J850" s="286"/>
      <c r="K850" s="288"/>
      <c r="L850" s="286"/>
      <c r="M850" s="288"/>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row>
    <row r="851" spans="1:34" ht="15.75" customHeight="1" x14ac:dyDescent="0.25">
      <c r="A851" s="286"/>
      <c r="B851" s="286"/>
      <c r="C851" s="287"/>
      <c r="D851" s="286"/>
      <c r="E851" s="288"/>
      <c r="F851" s="286"/>
      <c r="G851" s="288"/>
      <c r="H851" s="286"/>
      <c r="I851" s="288"/>
      <c r="J851" s="286"/>
      <c r="K851" s="288"/>
      <c r="L851" s="286"/>
      <c r="M851" s="288"/>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row>
    <row r="852" spans="1:34" ht="15.75" customHeight="1" x14ac:dyDescent="0.25">
      <c r="A852" s="286"/>
      <c r="B852" s="286"/>
      <c r="C852" s="287"/>
      <c r="D852" s="286"/>
      <c r="E852" s="288"/>
      <c r="F852" s="286"/>
      <c r="G852" s="288"/>
      <c r="H852" s="286"/>
      <c r="I852" s="288"/>
      <c r="J852" s="286"/>
      <c r="K852" s="288"/>
      <c r="L852" s="286"/>
      <c r="M852" s="288"/>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row>
    <row r="853" spans="1:34" ht="15.75" customHeight="1" x14ac:dyDescent="0.25">
      <c r="A853" s="286"/>
      <c r="B853" s="286"/>
      <c r="C853" s="287"/>
      <c r="D853" s="286"/>
      <c r="E853" s="288"/>
      <c r="F853" s="286"/>
      <c r="G853" s="288"/>
      <c r="H853" s="286"/>
      <c r="I853" s="288"/>
      <c r="J853" s="286"/>
      <c r="K853" s="288"/>
      <c r="L853" s="286"/>
      <c r="M853" s="288"/>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row>
    <row r="854" spans="1:34" ht="15.75" customHeight="1" x14ac:dyDescent="0.25">
      <c r="A854" s="286"/>
      <c r="B854" s="286"/>
      <c r="C854" s="287"/>
      <c r="D854" s="286"/>
      <c r="E854" s="288"/>
      <c r="F854" s="286"/>
      <c r="G854" s="288"/>
      <c r="H854" s="286"/>
      <c r="I854" s="288"/>
      <c r="J854" s="286"/>
      <c r="K854" s="288"/>
      <c r="L854" s="286"/>
      <c r="M854" s="288"/>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row>
    <row r="855" spans="1:34" ht="15.75" customHeight="1" x14ac:dyDescent="0.25">
      <c r="A855" s="286"/>
      <c r="B855" s="286"/>
      <c r="C855" s="287"/>
      <c r="D855" s="286"/>
      <c r="E855" s="288"/>
      <c r="F855" s="286"/>
      <c r="G855" s="288"/>
      <c r="H855" s="286"/>
      <c r="I855" s="288"/>
      <c r="J855" s="286"/>
      <c r="K855" s="288"/>
      <c r="L855" s="286"/>
      <c r="M855" s="288"/>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row>
    <row r="856" spans="1:34" ht="15.75" customHeight="1" x14ac:dyDescent="0.25">
      <c r="A856" s="286"/>
      <c r="B856" s="286"/>
      <c r="C856" s="287"/>
      <c r="D856" s="286"/>
      <c r="E856" s="288"/>
      <c r="F856" s="286"/>
      <c r="G856" s="288"/>
      <c r="H856" s="286"/>
      <c r="I856" s="288"/>
      <c r="J856" s="286"/>
      <c r="K856" s="288"/>
      <c r="L856" s="286"/>
      <c r="M856" s="288"/>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row>
    <row r="857" spans="1:34" ht="15.75" customHeight="1" x14ac:dyDescent="0.25">
      <c r="A857" s="286"/>
      <c r="B857" s="286"/>
      <c r="C857" s="287"/>
      <c r="D857" s="286"/>
      <c r="E857" s="288"/>
      <c r="F857" s="286"/>
      <c r="G857" s="288"/>
      <c r="H857" s="286"/>
      <c r="I857" s="288"/>
      <c r="J857" s="286"/>
      <c r="K857" s="288"/>
      <c r="L857" s="286"/>
      <c r="M857" s="288"/>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row>
    <row r="858" spans="1:34" ht="15.75" customHeight="1" x14ac:dyDescent="0.25">
      <c r="A858" s="286"/>
      <c r="B858" s="286"/>
      <c r="C858" s="287"/>
      <c r="D858" s="286"/>
      <c r="E858" s="288"/>
      <c r="F858" s="286"/>
      <c r="G858" s="288"/>
      <c r="H858" s="286"/>
      <c r="I858" s="288"/>
      <c r="J858" s="286"/>
      <c r="K858" s="288"/>
      <c r="L858" s="286"/>
      <c r="M858" s="288"/>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row>
    <row r="859" spans="1:34" ht="15.75" customHeight="1" x14ac:dyDescent="0.25">
      <c r="A859" s="286"/>
      <c r="B859" s="286"/>
      <c r="C859" s="287"/>
      <c r="D859" s="286"/>
      <c r="E859" s="288"/>
      <c r="F859" s="286"/>
      <c r="G859" s="288"/>
      <c r="H859" s="286"/>
      <c r="I859" s="288"/>
      <c r="J859" s="286"/>
      <c r="K859" s="288"/>
      <c r="L859" s="286"/>
      <c r="M859" s="288"/>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row>
    <row r="860" spans="1:34" ht="15.75" customHeight="1" x14ac:dyDescent="0.25">
      <c r="A860" s="286"/>
      <c r="B860" s="286"/>
      <c r="C860" s="287"/>
      <c r="D860" s="286"/>
      <c r="E860" s="288"/>
      <c r="F860" s="286"/>
      <c r="G860" s="288"/>
      <c r="H860" s="286"/>
      <c r="I860" s="288"/>
      <c r="J860" s="286"/>
      <c r="K860" s="288"/>
      <c r="L860" s="286"/>
      <c r="M860" s="288"/>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row>
    <row r="861" spans="1:34" ht="15.75" customHeight="1" x14ac:dyDescent="0.25">
      <c r="A861" s="286"/>
      <c r="B861" s="286"/>
      <c r="C861" s="287"/>
      <c r="D861" s="286"/>
      <c r="E861" s="288"/>
      <c r="F861" s="286"/>
      <c r="G861" s="288"/>
      <c r="H861" s="286"/>
      <c r="I861" s="288"/>
      <c r="J861" s="286"/>
      <c r="K861" s="288"/>
      <c r="L861" s="286"/>
      <c r="M861" s="288"/>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row>
    <row r="862" spans="1:34" ht="15.75" customHeight="1" x14ac:dyDescent="0.25">
      <c r="A862" s="286"/>
      <c r="B862" s="286"/>
      <c r="C862" s="287"/>
      <c r="D862" s="286"/>
      <c r="E862" s="288"/>
      <c r="F862" s="286"/>
      <c r="G862" s="288"/>
      <c r="H862" s="286"/>
      <c r="I862" s="288"/>
      <c r="J862" s="286"/>
      <c r="K862" s="288"/>
      <c r="L862" s="286"/>
      <c r="M862" s="288"/>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row>
    <row r="863" spans="1:34" ht="15.75" customHeight="1" x14ac:dyDescent="0.25">
      <c r="A863" s="286"/>
      <c r="B863" s="286"/>
      <c r="C863" s="287"/>
      <c r="D863" s="286"/>
      <c r="E863" s="288"/>
      <c r="F863" s="286"/>
      <c r="G863" s="288"/>
      <c r="H863" s="286"/>
      <c r="I863" s="288"/>
      <c r="J863" s="286"/>
      <c r="K863" s="288"/>
      <c r="L863" s="286"/>
      <c r="M863" s="288"/>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row>
    <row r="864" spans="1:34" ht="15.75" customHeight="1" x14ac:dyDescent="0.25">
      <c r="A864" s="286"/>
      <c r="B864" s="286"/>
      <c r="C864" s="287"/>
      <c r="D864" s="286"/>
      <c r="E864" s="288"/>
      <c r="F864" s="286"/>
      <c r="G864" s="288"/>
      <c r="H864" s="286"/>
      <c r="I864" s="288"/>
      <c r="J864" s="286"/>
      <c r="K864" s="288"/>
      <c r="L864" s="286"/>
      <c r="M864" s="288"/>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row>
    <row r="865" spans="1:34" ht="15.75" customHeight="1" x14ac:dyDescent="0.25">
      <c r="A865" s="286"/>
      <c r="B865" s="286"/>
      <c r="C865" s="287"/>
      <c r="D865" s="286"/>
      <c r="E865" s="288"/>
      <c r="F865" s="286"/>
      <c r="G865" s="288"/>
      <c r="H865" s="286"/>
      <c r="I865" s="288"/>
      <c r="J865" s="286"/>
      <c r="K865" s="288"/>
      <c r="L865" s="286"/>
      <c r="M865" s="288"/>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row>
    <row r="866" spans="1:34" ht="15.75" customHeight="1" x14ac:dyDescent="0.25">
      <c r="A866" s="286"/>
      <c r="B866" s="286"/>
      <c r="C866" s="287"/>
      <c r="D866" s="286"/>
      <c r="E866" s="288"/>
      <c r="F866" s="286"/>
      <c r="G866" s="288"/>
      <c r="H866" s="286"/>
      <c r="I866" s="288"/>
      <c r="J866" s="286"/>
      <c r="K866" s="288"/>
      <c r="L866" s="286"/>
      <c r="M866" s="288"/>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row>
    <row r="867" spans="1:34" ht="15.75" customHeight="1" x14ac:dyDescent="0.25">
      <c r="A867" s="286"/>
      <c r="B867" s="286"/>
      <c r="C867" s="287"/>
      <c r="D867" s="286"/>
      <c r="E867" s="288"/>
      <c r="F867" s="286"/>
      <c r="G867" s="288"/>
      <c r="H867" s="286"/>
      <c r="I867" s="288"/>
      <c r="J867" s="286"/>
      <c r="K867" s="288"/>
      <c r="L867" s="286"/>
      <c r="M867" s="288"/>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row>
    <row r="868" spans="1:34" ht="15.75" customHeight="1" x14ac:dyDescent="0.25">
      <c r="A868" s="286"/>
      <c r="B868" s="286"/>
      <c r="C868" s="287"/>
      <c r="D868" s="286"/>
      <c r="E868" s="288"/>
      <c r="F868" s="286"/>
      <c r="G868" s="288"/>
      <c r="H868" s="286"/>
      <c r="I868" s="288"/>
      <c r="J868" s="286"/>
      <c r="K868" s="288"/>
      <c r="L868" s="286"/>
      <c r="M868" s="288"/>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row>
    <row r="869" spans="1:34" ht="15.75" customHeight="1" x14ac:dyDescent="0.25">
      <c r="A869" s="286"/>
      <c r="B869" s="286"/>
      <c r="C869" s="287"/>
      <c r="D869" s="286"/>
      <c r="E869" s="288"/>
      <c r="F869" s="286"/>
      <c r="G869" s="288"/>
      <c r="H869" s="286"/>
      <c r="I869" s="288"/>
      <c r="J869" s="286"/>
      <c r="K869" s="288"/>
      <c r="L869" s="286"/>
      <c r="M869" s="288"/>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row>
    <row r="870" spans="1:34" ht="15.75" customHeight="1" x14ac:dyDescent="0.25">
      <c r="A870" s="286"/>
      <c r="B870" s="286"/>
      <c r="C870" s="287"/>
      <c r="D870" s="286"/>
      <c r="E870" s="288"/>
      <c r="F870" s="286"/>
      <c r="G870" s="288"/>
      <c r="H870" s="286"/>
      <c r="I870" s="288"/>
      <c r="J870" s="286"/>
      <c r="K870" s="288"/>
      <c r="L870" s="286"/>
      <c r="M870" s="288"/>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row>
    <row r="871" spans="1:34" ht="15.75" customHeight="1" x14ac:dyDescent="0.25">
      <c r="A871" s="286"/>
      <c r="B871" s="286"/>
      <c r="C871" s="287"/>
      <c r="D871" s="286"/>
      <c r="E871" s="288"/>
      <c r="F871" s="286"/>
      <c r="G871" s="288"/>
      <c r="H871" s="286"/>
      <c r="I871" s="288"/>
      <c r="J871" s="286"/>
      <c r="K871" s="288"/>
      <c r="L871" s="286"/>
      <c r="M871" s="288"/>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row>
    <row r="872" spans="1:34" ht="15.75" customHeight="1" x14ac:dyDescent="0.25">
      <c r="A872" s="286"/>
      <c r="B872" s="286"/>
      <c r="C872" s="287"/>
      <c r="D872" s="286"/>
      <c r="E872" s="288"/>
      <c r="F872" s="286"/>
      <c r="G872" s="288"/>
      <c r="H872" s="286"/>
      <c r="I872" s="288"/>
      <c r="J872" s="286"/>
      <c r="K872" s="288"/>
      <c r="L872" s="286"/>
      <c r="M872" s="288"/>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row>
    <row r="873" spans="1:34" ht="15.75" customHeight="1" x14ac:dyDescent="0.25">
      <c r="A873" s="286"/>
      <c r="B873" s="286"/>
      <c r="C873" s="287"/>
      <c r="D873" s="286"/>
      <c r="E873" s="288"/>
      <c r="F873" s="286"/>
      <c r="G873" s="288"/>
      <c r="H873" s="286"/>
      <c r="I873" s="288"/>
      <c r="J873" s="286"/>
      <c r="K873" s="288"/>
      <c r="L873" s="286"/>
      <c r="M873" s="288"/>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row>
    <row r="874" spans="1:34" ht="15.75" customHeight="1" x14ac:dyDescent="0.25">
      <c r="A874" s="286"/>
      <c r="B874" s="286"/>
      <c r="C874" s="287"/>
      <c r="D874" s="286"/>
      <c r="E874" s="288"/>
      <c r="F874" s="286"/>
      <c r="G874" s="288"/>
      <c r="H874" s="286"/>
      <c r="I874" s="288"/>
      <c r="J874" s="286"/>
      <c r="K874" s="288"/>
      <c r="L874" s="286"/>
      <c r="M874" s="288"/>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row>
    <row r="875" spans="1:34" ht="15.75" customHeight="1" x14ac:dyDescent="0.25">
      <c r="A875" s="286"/>
      <c r="B875" s="286"/>
      <c r="C875" s="287"/>
      <c r="D875" s="286"/>
      <c r="E875" s="288"/>
      <c r="F875" s="286"/>
      <c r="G875" s="288"/>
      <c r="H875" s="286"/>
      <c r="I875" s="288"/>
      <c r="J875" s="286"/>
      <c r="K875" s="288"/>
      <c r="L875" s="286"/>
      <c r="M875" s="288"/>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row>
    <row r="876" spans="1:34" ht="15.75" customHeight="1" x14ac:dyDescent="0.25">
      <c r="A876" s="286"/>
      <c r="B876" s="286"/>
      <c r="C876" s="287"/>
      <c r="D876" s="286"/>
      <c r="E876" s="288"/>
      <c r="F876" s="286"/>
      <c r="G876" s="288"/>
      <c r="H876" s="286"/>
      <c r="I876" s="288"/>
      <c r="J876" s="286"/>
      <c r="K876" s="288"/>
      <c r="L876" s="286"/>
      <c r="M876" s="288"/>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row>
    <row r="877" spans="1:34" ht="15.75" customHeight="1" x14ac:dyDescent="0.25">
      <c r="A877" s="286"/>
      <c r="B877" s="286"/>
      <c r="C877" s="287"/>
      <c r="D877" s="286"/>
      <c r="E877" s="288"/>
      <c r="F877" s="286"/>
      <c r="G877" s="288"/>
      <c r="H877" s="286"/>
      <c r="I877" s="288"/>
      <c r="J877" s="286"/>
      <c r="K877" s="288"/>
      <c r="L877" s="286"/>
      <c r="M877" s="288"/>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row>
    <row r="878" spans="1:34" ht="15.75" customHeight="1" x14ac:dyDescent="0.25">
      <c r="A878" s="286"/>
      <c r="B878" s="286"/>
      <c r="C878" s="287"/>
      <c r="D878" s="286"/>
      <c r="E878" s="288"/>
      <c r="F878" s="286"/>
      <c r="G878" s="288"/>
      <c r="H878" s="286"/>
      <c r="I878" s="288"/>
      <c r="J878" s="286"/>
      <c r="K878" s="288"/>
      <c r="L878" s="286"/>
      <c r="M878" s="288"/>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row>
    <row r="879" spans="1:34" ht="15.75" customHeight="1" x14ac:dyDescent="0.25">
      <c r="A879" s="286"/>
      <c r="B879" s="286"/>
      <c r="C879" s="287"/>
      <c r="D879" s="286"/>
      <c r="E879" s="288"/>
      <c r="F879" s="286"/>
      <c r="G879" s="288"/>
      <c r="H879" s="286"/>
      <c r="I879" s="288"/>
      <c r="J879" s="286"/>
      <c r="K879" s="288"/>
      <c r="L879" s="286"/>
      <c r="M879" s="288"/>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row>
    <row r="880" spans="1:34" ht="15.75" customHeight="1" x14ac:dyDescent="0.25">
      <c r="A880" s="286"/>
      <c r="B880" s="286"/>
      <c r="C880" s="287"/>
      <c r="D880" s="286"/>
      <c r="E880" s="288"/>
      <c r="F880" s="286"/>
      <c r="G880" s="288"/>
      <c r="H880" s="286"/>
      <c r="I880" s="288"/>
      <c r="J880" s="286"/>
      <c r="K880" s="288"/>
      <c r="L880" s="286"/>
      <c r="M880" s="288"/>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row>
    <row r="881" spans="1:34" ht="15.75" customHeight="1" x14ac:dyDescent="0.25">
      <c r="A881" s="286"/>
      <c r="B881" s="286"/>
      <c r="C881" s="287"/>
      <c r="D881" s="286"/>
      <c r="E881" s="288"/>
      <c r="F881" s="286"/>
      <c r="G881" s="288"/>
      <c r="H881" s="286"/>
      <c r="I881" s="288"/>
      <c r="J881" s="286"/>
      <c r="K881" s="288"/>
      <c r="L881" s="286"/>
      <c r="M881" s="288"/>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row>
    <row r="882" spans="1:34" ht="15.75" customHeight="1" x14ac:dyDescent="0.25">
      <c r="A882" s="286"/>
      <c r="B882" s="286"/>
      <c r="C882" s="287"/>
      <c r="D882" s="286"/>
      <c r="E882" s="288"/>
      <c r="F882" s="286"/>
      <c r="G882" s="288"/>
      <c r="H882" s="286"/>
      <c r="I882" s="288"/>
      <c r="J882" s="286"/>
      <c r="K882" s="288"/>
      <c r="L882" s="286"/>
      <c r="M882" s="288"/>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row>
    <row r="883" spans="1:34" ht="15.75" customHeight="1" x14ac:dyDescent="0.25">
      <c r="A883" s="286"/>
      <c r="B883" s="286"/>
      <c r="C883" s="287"/>
      <c r="D883" s="286"/>
      <c r="E883" s="288"/>
      <c r="F883" s="286"/>
      <c r="G883" s="288"/>
      <c r="H883" s="286"/>
      <c r="I883" s="288"/>
      <c r="J883" s="286"/>
      <c r="K883" s="288"/>
      <c r="L883" s="286"/>
      <c r="M883" s="288"/>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row>
    <row r="884" spans="1:34" ht="15.75" customHeight="1" x14ac:dyDescent="0.25">
      <c r="A884" s="286"/>
      <c r="B884" s="286"/>
      <c r="C884" s="287"/>
      <c r="D884" s="286"/>
      <c r="E884" s="288"/>
      <c r="F884" s="286"/>
      <c r="G884" s="288"/>
      <c r="H884" s="286"/>
      <c r="I884" s="288"/>
      <c r="J884" s="286"/>
      <c r="K884" s="288"/>
      <c r="L884" s="286"/>
      <c r="M884" s="288"/>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row>
    <row r="885" spans="1:34" ht="15.75" customHeight="1" x14ac:dyDescent="0.25">
      <c r="A885" s="286"/>
      <c r="B885" s="286"/>
      <c r="C885" s="287"/>
      <c r="D885" s="286"/>
      <c r="E885" s="288"/>
      <c r="F885" s="286"/>
      <c r="G885" s="288"/>
      <c r="H885" s="286"/>
      <c r="I885" s="288"/>
      <c r="J885" s="286"/>
      <c r="K885" s="288"/>
      <c r="L885" s="286"/>
      <c r="M885" s="288"/>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row>
    <row r="886" spans="1:34" ht="15.75" customHeight="1" x14ac:dyDescent="0.25">
      <c r="A886" s="286"/>
      <c r="B886" s="286"/>
      <c r="C886" s="287"/>
      <c r="D886" s="286"/>
      <c r="E886" s="288"/>
      <c r="F886" s="286"/>
      <c r="G886" s="288"/>
      <c r="H886" s="286"/>
      <c r="I886" s="288"/>
      <c r="J886" s="286"/>
      <c r="K886" s="288"/>
      <c r="L886" s="286"/>
      <c r="M886" s="288"/>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row>
    <row r="887" spans="1:34" ht="15.75" customHeight="1" x14ac:dyDescent="0.25">
      <c r="A887" s="286"/>
      <c r="B887" s="286"/>
      <c r="C887" s="287"/>
      <c r="D887" s="286"/>
      <c r="E887" s="288"/>
      <c r="F887" s="286"/>
      <c r="G887" s="288"/>
      <c r="H887" s="286"/>
      <c r="I887" s="288"/>
      <c r="J887" s="286"/>
      <c r="K887" s="288"/>
      <c r="L887" s="286"/>
      <c r="M887" s="288"/>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row>
    <row r="888" spans="1:34" ht="15.75" customHeight="1" x14ac:dyDescent="0.25">
      <c r="A888" s="286"/>
      <c r="B888" s="286"/>
      <c r="C888" s="287"/>
      <c r="D888" s="286"/>
      <c r="E888" s="288"/>
      <c r="F888" s="286"/>
      <c r="G888" s="288"/>
      <c r="H888" s="286"/>
      <c r="I888" s="288"/>
      <c r="J888" s="286"/>
      <c r="K888" s="288"/>
      <c r="L888" s="286"/>
      <c r="M888" s="288"/>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row>
    <row r="889" spans="1:34" ht="15.75" customHeight="1" x14ac:dyDescent="0.25">
      <c r="A889" s="286"/>
      <c r="B889" s="286"/>
      <c r="C889" s="287"/>
      <c r="D889" s="286"/>
      <c r="E889" s="288"/>
      <c r="F889" s="286"/>
      <c r="G889" s="288"/>
      <c r="H889" s="286"/>
      <c r="I889" s="288"/>
      <c r="J889" s="286"/>
      <c r="K889" s="288"/>
      <c r="L889" s="286"/>
      <c r="M889" s="288"/>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row>
    <row r="890" spans="1:34" ht="15.75" customHeight="1" x14ac:dyDescent="0.25">
      <c r="A890" s="286"/>
      <c r="B890" s="286"/>
      <c r="C890" s="287"/>
      <c r="D890" s="286"/>
      <c r="E890" s="288"/>
      <c r="F890" s="286"/>
      <c r="G890" s="288"/>
      <c r="H890" s="286"/>
      <c r="I890" s="288"/>
      <c r="J890" s="286"/>
      <c r="K890" s="288"/>
      <c r="L890" s="286"/>
      <c r="M890" s="288"/>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row>
    <row r="891" spans="1:34" ht="15.75" customHeight="1" x14ac:dyDescent="0.25">
      <c r="A891" s="286"/>
      <c r="B891" s="286"/>
      <c r="C891" s="287"/>
      <c r="D891" s="286"/>
      <c r="E891" s="288"/>
      <c r="F891" s="286"/>
      <c r="G891" s="288"/>
      <c r="H891" s="286"/>
      <c r="I891" s="288"/>
      <c r="J891" s="286"/>
      <c r="K891" s="288"/>
      <c r="L891" s="286"/>
      <c r="M891" s="288"/>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row>
    <row r="892" spans="1:34" ht="15.75" customHeight="1" x14ac:dyDescent="0.25">
      <c r="A892" s="286"/>
      <c r="B892" s="286"/>
      <c r="C892" s="287"/>
      <c r="D892" s="286"/>
      <c r="E892" s="288"/>
      <c r="F892" s="286"/>
      <c r="G892" s="288"/>
      <c r="H892" s="286"/>
      <c r="I892" s="288"/>
      <c r="J892" s="286"/>
      <c r="K892" s="288"/>
      <c r="L892" s="286"/>
      <c r="M892" s="288"/>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row>
    <row r="893" spans="1:34" ht="15.75" customHeight="1" x14ac:dyDescent="0.25">
      <c r="A893" s="286"/>
      <c r="B893" s="286"/>
      <c r="C893" s="287"/>
      <c r="D893" s="286"/>
      <c r="E893" s="288"/>
      <c r="F893" s="286"/>
      <c r="G893" s="288"/>
      <c r="H893" s="286"/>
      <c r="I893" s="288"/>
      <c r="J893" s="286"/>
      <c r="K893" s="288"/>
      <c r="L893" s="286"/>
      <c r="M893" s="288"/>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row>
    <row r="894" spans="1:34" ht="15.75" customHeight="1" x14ac:dyDescent="0.25">
      <c r="A894" s="286"/>
      <c r="B894" s="286"/>
      <c r="C894" s="287"/>
      <c r="D894" s="286"/>
      <c r="E894" s="288"/>
      <c r="F894" s="286"/>
      <c r="G894" s="288"/>
      <c r="H894" s="286"/>
      <c r="I894" s="288"/>
      <c r="J894" s="286"/>
      <c r="K894" s="288"/>
      <c r="L894" s="286"/>
      <c r="M894" s="288"/>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row>
    <row r="895" spans="1:34" ht="15.75" customHeight="1" x14ac:dyDescent="0.25">
      <c r="A895" s="286"/>
      <c r="B895" s="286"/>
      <c r="C895" s="287"/>
      <c r="D895" s="286"/>
      <c r="E895" s="288"/>
      <c r="F895" s="286"/>
      <c r="G895" s="288"/>
      <c r="H895" s="286"/>
      <c r="I895" s="288"/>
      <c r="J895" s="286"/>
      <c r="K895" s="288"/>
      <c r="L895" s="286"/>
      <c r="M895" s="288"/>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row>
    <row r="896" spans="1:34" ht="15.75" customHeight="1" x14ac:dyDescent="0.25">
      <c r="A896" s="286"/>
      <c r="B896" s="286"/>
      <c r="C896" s="287"/>
      <c r="D896" s="286"/>
      <c r="E896" s="288"/>
      <c r="F896" s="286"/>
      <c r="G896" s="288"/>
      <c r="H896" s="286"/>
      <c r="I896" s="288"/>
      <c r="J896" s="286"/>
      <c r="K896" s="288"/>
      <c r="L896" s="286"/>
      <c r="M896" s="288"/>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row>
    <row r="897" spans="1:34" ht="15.75" customHeight="1" x14ac:dyDescent="0.25">
      <c r="A897" s="286"/>
      <c r="B897" s="286"/>
      <c r="C897" s="287"/>
      <c r="D897" s="286"/>
      <c r="E897" s="288"/>
      <c r="F897" s="286"/>
      <c r="G897" s="288"/>
      <c r="H897" s="286"/>
      <c r="I897" s="288"/>
      <c r="J897" s="286"/>
      <c r="K897" s="288"/>
      <c r="L897" s="286"/>
      <c r="M897" s="288"/>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row>
    <row r="898" spans="1:34" ht="15.75" customHeight="1" x14ac:dyDescent="0.25">
      <c r="A898" s="286"/>
      <c r="B898" s="286"/>
      <c r="C898" s="287"/>
      <c r="D898" s="286"/>
      <c r="E898" s="288"/>
      <c r="F898" s="286"/>
      <c r="G898" s="288"/>
      <c r="H898" s="286"/>
      <c r="I898" s="288"/>
      <c r="J898" s="286"/>
      <c r="K898" s="288"/>
      <c r="L898" s="286"/>
      <c r="M898" s="288"/>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row>
    <row r="899" spans="1:34" ht="15.75" customHeight="1" x14ac:dyDescent="0.25">
      <c r="A899" s="286"/>
      <c r="B899" s="286"/>
      <c r="C899" s="287"/>
      <c r="D899" s="286"/>
      <c r="E899" s="288"/>
      <c r="F899" s="286"/>
      <c r="G899" s="288"/>
      <c r="H899" s="286"/>
      <c r="I899" s="288"/>
      <c r="J899" s="286"/>
      <c r="K899" s="288"/>
      <c r="L899" s="286"/>
      <c r="M899" s="288"/>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row>
    <row r="900" spans="1:34" ht="15.75" customHeight="1" x14ac:dyDescent="0.25">
      <c r="A900" s="286"/>
      <c r="B900" s="286"/>
      <c r="C900" s="287"/>
      <c r="D900" s="286"/>
      <c r="E900" s="288"/>
      <c r="F900" s="286"/>
      <c r="G900" s="288"/>
      <c r="H900" s="286"/>
      <c r="I900" s="288"/>
      <c r="J900" s="286"/>
      <c r="K900" s="288"/>
      <c r="L900" s="286"/>
      <c r="M900" s="288"/>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row>
    <row r="901" spans="1:34" ht="15.75" customHeight="1" x14ac:dyDescent="0.25">
      <c r="A901" s="286"/>
      <c r="B901" s="286"/>
      <c r="C901" s="287"/>
      <c r="D901" s="286"/>
      <c r="E901" s="288"/>
      <c r="F901" s="286"/>
      <c r="G901" s="288"/>
      <c r="H901" s="286"/>
      <c r="I901" s="288"/>
      <c r="J901" s="286"/>
      <c r="K901" s="288"/>
      <c r="L901" s="286"/>
      <c r="M901" s="288"/>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row>
    <row r="902" spans="1:34" ht="15.75" customHeight="1" x14ac:dyDescent="0.25">
      <c r="A902" s="286"/>
      <c r="B902" s="286"/>
      <c r="C902" s="287"/>
      <c r="D902" s="286"/>
      <c r="E902" s="288"/>
      <c r="F902" s="286"/>
      <c r="G902" s="288"/>
      <c r="H902" s="286"/>
      <c r="I902" s="288"/>
      <c r="J902" s="286"/>
      <c r="K902" s="288"/>
      <c r="L902" s="286"/>
      <c r="M902" s="288"/>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row>
    <row r="903" spans="1:34" ht="15.75" customHeight="1" x14ac:dyDescent="0.25">
      <c r="A903" s="286"/>
      <c r="B903" s="286"/>
      <c r="C903" s="287"/>
      <c r="D903" s="286"/>
      <c r="E903" s="288"/>
      <c r="F903" s="286"/>
      <c r="G903" s="288"/>
      <c r="H903" s="286"/>
      <c r="I903" s="288"/>
      <c r="J903" s="286"/>
      <c r="K903" s="288"/>
      <c r="L903" s="286"/>
      <c r="M903" s="288"/>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row>
    <row r="904" spans="1:34" ht="15.75" customHeight="1" x14ac:dyDescent="0.25">
      <c r="A904" s="286"/>
      <c r="B904" s="286"/>
      <c r="C904" s="287"/>
      <c r="D904" s="286"/>
      <c r="E904" s="288"/>
      <c r="F904" s="286"/>
      <c r="G904" s="288"/>
      <c r="H904" s="286"/>
      <c r="I904" s="288"/>
      <c r="J904" s="286"/>
      <c r="K904" s="288"/>
      <c r="L904" s="286"/>
      <c r="M904" s="288"/>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row>
    <row r="905" spans="1:34" ht="15.75" customHeight="1" x14ac:dyDescent="0.25">
      <c r="A905" s="286"/>
      <c r="B905" s="286"/>
      <c r="C905" s="287"/>
      <c r="D905" s="286"/>
      <c r="E905" s="288"/>
      <c r="F905" s="286"/>
      <c r="G905" s="288"/>
      <c r="H905" s="286"/>
      <c r="I905" s="288"/>
      <c r="J905" s="286"/>
      <c r="K905" s="288"/>
      <c r="L905" s="286"/>
      <c r="M905" s="288"/>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row>
    <row r="906" spans="1:34" ht="15.75" customHeight="1" x14ac:dyDescent="0.25">
      <c r="A906" s="286"/>
      <c r="B906" s="286"/>
      <c r="C906" s="287"/>
      <c r="D906" s="286"/>
      <c r="E906" s="288"/>
      <c r="F906" s="286"/>
      <c r="G906" s="288"/>
      <c r="H906" s="286"/>
      <c r="I906" s="288"/>
      <c r="J906" s="286"/>
      <c r="K906" s="288"/>
      <c r="L906" s="286"/>
      <c r="M906" s="288"/>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row>
    <row r="907" spans="1:34" ht="15.75" customHeight="1" x14ac:dyDescent="0.25">
      <c r="A907" s="286"/>
      <c r="B907" s="286"/>
      <c r="C907" s="287"/>
      <c r="D907" s="286"/>
      <c r="E907" s="288"/>
      <c r="F907" s="286"/>
      <c r="G907" s="288"/>
      <c r="H907" s="286"/>
      <c r="I907" s="288"/>
      <c r="J907" s="286"/>
      <c r="K907" s="288"/>
      <c r="L907" s="286"/>
      <c r="M907" s="288"/>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row>
    <row r="908" spans="1:34" ht="15.75" customHeight="1" x14ac:dyDescent="0.25">
      <c r="A908" s="286"/>
      <c r="B908" s="286"/>
      <c r="C908" s="287"/>
      <c r="D908" s="286"/>
      <c r="E908" s="288"/>
      <c r="F908" s="286"/>
      <c r="G908" s="288"/>
      <c r="H908" s="286"/>
      <c r="I908" s="288"/>
      <c r="J908" s="286"/>
      <c r="K908" s="288"/>
      <c r="L908" s="286"/>
      <c r="M908" s="288"/>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row>
    <row r="909" spans="1:34" ht="15.75" customHeight="1" x14ac:dyDescent="0.25">
      <c r="A909" s="286"/>
      <c r="B909" s="286"/>
      <c r="C909" s="287"/>
      <c r="D909" s="286"/>
      <c r="E909" s="288"/>
      <c r="F909" s="286"/>
      <c r="G909" s="288"/>
      <c r="H909" s="286"/>
      <c r="I909" s="288"/>
      <c r="J909" s="286"/>
      <c r="K909" s="288"/>
      <c r="L909" s="286"/>
      <c r="M909" s="288"/>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row>
    <row r="910" spans="1:34" ht="15.75" customHeight="1" x14ac:dyDescent="0.25">
      <c r="A910" s="286"/>
      <c r="B910" s="286"/>
      <c r="C910" s="287"/>
      <c r="D910" s="286"/>
      <c r="E910" s="288"/>
      <c r="F910" s="286"/>
      <c r="G910" s="288"/>
      <c r="H910" s="286"/>
      <c r="I910" s="288"/>
      <c r="J910" s="286"/>
      <c r="K910" s="288"/>
      <c r="L910" s="286"/>
      <c r="M910" s="288"/>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row>
    <row r="911" spans="1:34" ht="15.75" customHeight="1" x14ac:dyDescent="0.25">
      <c r="A911" s="286"/>
      <c r="B911" s="286"/>
      <c r="C911" s="287"/>
      <c r="D911" s="286"/>
      <c r="E911" s="288"/>
      <c r="F911" s="286"/>
      <c r="G911" s="288"/>
      <c r="H911" s="286"/>
      <c r="I911" s="288"/>
      <c r="J911" s="286"/>
      <c r="K911" s="288"/>
      <c r="L911" s="286"/>
      <c r="M911" s="288"/>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row>
    <row r="912" spans="1:34" ht="15.75" customHeight="1" x14ac:dyDescent="0.25">
      <c r="A912" s="286"/>
      <c r="B912" s="286"/>
      <c r="C912" s="287"/>
      <c r="D912" s="286"/>
      <c r="E912" s="288"/>
      <c r="F912" s="286"/>
      <c r="G912" s="288"/>
      <c r="H912" s="286"/>
      <c r="I912" s="288"/>
      <c r="J912" s="286"/>
      <c r="K912" s="288"/>
      <c r="L912" s="286"/>
      <c r="M912" s="288"/>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row>
    <row r="913" spans="1:34" ht="15.75" customHeight="1" x14ac:dyDescent="0.25">
      <c r="A913" s="286"/>
      <c r="B913" s="286"/>
      <c r="C913" s="287"/>
      <c r="D913" s="286"/>
      <c r="E913" s="288"/>
      <c r="F913" s="286"/>
      <c r="G913" s="288"/>
      <c r="H913" s="286"/>
      <c r="I913" s="288"/>
      <c r="J913" s="286"/>
      <c r="K913" s="288"/>
      <c r="L913" s="286"/>
      <c r="M913" s="288"/>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row>
    <row r="914" spans="1:34" ht="15.75" customHeight="1" x14ac:dyDescent="0.25">
      <c r="A914" s="286"/>
      <c r="B914" s="286"/>
      <c r="C914" s="287"/>
      <c r="D914" s="286"/>
      <c r="E914" s="288"/>
      <c r="F914" s="286"/>
      <c r="G914" s="288"/>
      <c r="H914" s="286"/>
      <c r="I914" s="288"/>
      <c r="J914" s="286"/>
      <c r="K914" s="288"/>
      <c r="L914" s="286"/>
      <c r="M914" s="288"/>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row>
    <row r="915" spans="1:34" ht="15.75" customHeight="1" x14ac:dyDescent="0.25">
      <c r="A915" s="286"/>
      <c r="B915" s="286"/>
      <c r="C915" s="287"/>
      <c r="D915" s="286"/>
      <c r="E915" s="288"/>
      <c r="F915" s="286"/>
      <c r="G915" s="288"/>
      <c r="H915" s="286"/>
      <c r="I915" s="288"/>
      <c r="J915" s="286"/>
      <c r="K915" s="288"/>
      <c r="L915" s="286"/>
      <c r="M915" s="288"/>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row>
    <row r="916" spans="1:34" ht="15.75" customHeight="1" x14ac:dyDescent="0.25">
      <c r="A916" s="286"/>
      <c r="B916" s="286"/>
      <c r="C916" s="287"/>
      <c r="D916" s="286"/>
      <c r="E916" s="288"/>
      <c r="F916" s="286"/>
      <c r="G916" s="288"/>
      <c r="H916" s="286"/>
      <c r="I916" s="288"/>
      <c r="J916" s="286"/>
      <c r="K916" s="288"/>
      <c r="L916" s="286"/>
      <c r="M916" s="288"/>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row>
    <row r="917" spans="1:34" ht="15.75" customHeight="1" x14ac:dyDescent="0.25">
      <c r="A917" s="286"/>
      <c r="B917" s="286"/>
      <c r="C917" s="287"/>
      <c r="D917" s="286"/>
      <c r="E917" s="288"/>
      <c r="F917" s="286"/>
      <c r="G917" s="288"/>
      <c r="H917" s="286"/>
      <c r="I917" s="288"/>
      <c r="J917" s="286"/>
      <c r="K917" s="288"/>
      <c r="L917" s="286"/>
      <c r="M917" s="288"/>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row>
    <row r="918" spans="1:34" ht="15.75" customHeight="1" x14ac:dyDescent="0.25">
      <c r="A918" s="286"/>
      <c r="B918" s="286"/>
      <c r="C918" s="287"/>
      <c r="D918" s="286"/>
      <c r="E918" s="288"/>
      <c r="F918" s="286"/>
      <c r="G918" s="288"/>
      <c r="H918" s="286"/>
      <c r="I918" s="288"/>
      <c r="J918" s="286"/>
      <c r="K918" s="288"/>
      <c r="L918" s="286"/>
      <c r="M918" s="288"/>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row>
    <row r="919" spans="1:34" ht="15.75" customHeight="1" x14ac:dyDescent="0.25">
      <c r="A919" s="286"/>
      <c r="B919" s="286"/>
      <c r="C919" s="287"/>
      <c r="D919" s="286"/>
      <c r="E919" s="288"/>
      <c r="F919" s="286"/>
      <c r="G919" s="288"/>
      <c r="H919" s="286"/>
      <c r="I919" s="288"/>
      <c r="J919" s="286"/>
      <c r="K919" s="288"/>
      <c r="L919" s="286"/>
      <c r="M919" s="288"/>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row>
    <row r="920" spans="1:34" ht="15.75" customHeight="1" x14ac:dyDescent="0.25">
      <c r="A920" s="286"/>
      <c r="B920" s="286"/>
      <c r="C920" s="287"/>
      <c r="D920" s="286"/>
      <c r="E920" s="288"/>
      <c r="F920" s="286"/>
      <c r="G920" s="288"/>
      <c r="H920" s="286"/>
      <c r="I920" s="288"/>
      <c r="J920" s="286"/>
      <c r="K920" s="288"/>
      <c r="L920" s="286"/>
      <c r="M920" s="288"/>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row>
    <row r="921" spans="1:34" ht="15.75" customHeight="1" x14ac:dyDescent="0.25">
      <c r="A921" s="286"/>
      <c r="B921" s="286"/>
      <c r="C921" s="287"/>
      <c r="D921" s="286"/>
      <c r="E921" s="288"/>
      <c r="F921" s="286"/>
      <c r="G921" s="288"/>
      <c r="H921" s="286"/>
      <c r="I921" s="288"/>
      <c r="J921" s="286"/>
      <c r="K921" s="288"/>
      <c r="L921" s="286"/>
      <c r="M921" s="288"/>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row>
    <row r="922" spans="1:34" ht="15.75" customHeight="1" x14ac:dyDescent="0.25">
      <c r="A922" s="286"/>
      <c r="B922" s="286"/>
      <c r="C922" s="287"/>
      <c r="D922" s="286"/>
      <c r="E922" s="288"/>
      <c r="F922" s="286"/>
      <c r="G922" s="288"/>
      <c r="H922" s="286"/>
      <c r="I922" s="288"/>
      <c r="J922" s="286"/>
      <c r="K922" s="288"/>
      <c r="L922" s="286"/>
      <c r="M922" s="288"/>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row>
    <row r="923" spans="1:34" ht="15.75" customHeight="1" x14ac:dyDescent="0.25">
      <c r="A923" s="286"/>
      <c r="B923" s="286"/>
      <c r="C923" s="287"/>
      <c r="D923" s="286"/>
      <c r="E923" s="288"/>
      <c r="F923" s="286"/>
      <c r="G923" s="288"/>
      <c r="H923" s="286"/>
      <c r="I923" s="288"/>
      <c r="J923" s="286"/>
      <c r="K923" s="288"/>
      <c r="L923" s="286"/>
      <c r="M923" s="288"/>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row>
    <row r="924" spans="1:34" ht="15.75" customHeight="1" x14ac:dyDescent="0.25">
      <c r="A924" s="286"/>
      <c r="B924" s="286"/>
      <c r="C924" s="287"/>
      <c r="D924" s="286"/>
      <c r="E924" s="288"/>
      <c r="F924" s="286"/>
      <c r="G924" s="288"/>
      <c r="H924" s="286"/>
      <c r="I924" s="288"/>
      <c r="J924" s="286"/>
      <c r="K924" s="288"/>
      <c r="L924" s="286"/>
      <c r="M924" s="288"/>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row>
    <row r="925" spans="1:34" ht="15.75" customHeight="1" x14ac:dyDescent="0.25">
      <c r="A925" s="286"/>
      <c r="B925" s="286"/>
      <c r="C925" s="287"/>
      <c r="D925" s="286"/>
      <c r="E925" s="288"/>
      <c r="F925" s="286"/>
      <c r="G925" s="288"/>
      <c r="H925" s="286"/>
      <c r="I925" s="288"/>
      <c r="J925" s="286"/>
      <c r="K925" s="288"/>
      <c r="L925" s="286"/>
      <c r="M925" s="288"/>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row>
    <row r="926" spans="1:34" ht="15.75" customHeight="1" x14ac:dyDescent="0.25">
      <c r="A926" s="286"/>
      <c r="B926" s="286"/>
      <c r="C926" s="287"/>
      <c r="D926" s="286"/>
      <c r="E926" s="288"/>
      <c r="F926" s="286"/>
      <c r="G926" s="288"/>
      <c r="H926" s="286"/>
      <c r="I926" s="288"/>
      <c r="J926" s="286"/>
      <c r="K926" s="288"/>
      <c r="L926" s="286"/>
      <c r="M926" s="288"/>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row>
    <row r="927" spans="1:34" ht="15.75" customHeight="1" x14ac:dyDescent="0.25">
      <c r="A927" s="286"/>
      <c r="B927" s="286"/>
      <c r="C927" s="287"/>
      <c r="D927" s="286"/>
      <c r="E927" s="288"/>
      <c r="F927" s="286"/>
      <c r="G927" s="288"/>
      <c r="H927" s="286"/>
      <c r="I927" s="288"/>
      <c r="J927" s="286"/>
      <c r="K927" s="288"/>
      <c r="L927" s="286"/>
      <c r="M927" s="288"/>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row>
    <row r="928" spans="1:34" ht="15.75" customHeight="1" x14ac:dyDescent="0.25">
      <c r="A928" s="286"/>
      <c r="B928" s="286"/>
      <c r="C928" s="287"/>
      <c r="D928" s="286"/>
      <c r="E928" s="288"/>
      <c r="F928" s="286"/>
      <c r="G928" s="288"/>
      <c r="H928" s="286"/>
      <c r="I928" s="288"/>
      <c r="J928" s="286"/>
      <c r="K928" s="288"/>
      <c r="L928" s="286"/>
      <c r="M928" s="288"/>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row>
    <row r="929" spans="1:34" ht="15.75" customHeight="1" x14ac:dyDescent="0.25">
      <c r="A929" s="286"/>
      <c r="B929" s="286"/>
      <c r="C929" s="287"/>
      <c r="D929" s="286"/>
      <c r="E929" s="288"/>
      <c r="F929" s="286"/>
      <c r="G929" s="288"/>
      <c r="H929" s="286"/>
      <c r="I929" s="288"/>
      <c r="J929" s="286"/>
      <c r="K929" s="288"/>
      <c r="L929" s="286"/>
      <c r="M929" s="288"/>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row>
    <row r="930" spans="1:34" ht="15.75" customHeight="1" x14ac:dyDescent="0.25">
      <c r="A930" s="286"/>
      <c r="B930" s="286"/>
      <c r="C930" s="287"/>
      <c r="D930" s="286"/>
      <c r="E930" s="288"/>
      <c r="F930" s="286"/>
      <c r="G930" s="288"/>
      <c r="H930" s="286"/>
      <c r="I930" s="288"/>
      <c r="J930" s="286"/>
      <c r="K930" s="288"/>
      <c r="L930" s="286"/>
      <c r="M930" s="288"/>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row>
    <row r="931" spans="1:34" ht="15.75" customHeight="1" x14ac:dyDescent="0.25">
      <c r="A931" s="286"/>
      <c r="B931" s="286"/>
      <c r="C931" s="287"/>
      <c r="D931" s="286"/>
      <c r="E931" s="288"/>
      <c r="F931" s="286"/>
      <c r="G931" s="288"/>
      <c r="H931" s="286"/>
      <c r="I931" s="288"/>
      <c r="J931" s="286"/>
      <c r="K931" s="288"/>
      <c r="L931" s="286"/>
      <c r="M931" s="288"/>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row>
    <row r="932" spans="1:34" ht="15.75" customHeight="1" x14ac:dyDescent="0.25">
      <c r="A932" s="286"/>
      <c r="B932" s="286"/>
      <c r="C932" s="287"/>
      <c r="D932" s="286"/>
      <c r="E932" s="288"/>
      <c r="F932" s="286"/>
      <c r="G932" s="288"/>
      <c r="H932" s="286"/>
      <c r="I932" s="288"/>
      <c r="J932" s="286"/>
      <c r="K932" s="288"/>
      <c r="L932" s="286"/>
      <c r="M932" s="288"/>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row>
    <row r="933" spans="1:34" ht="15.75" customHeight="1" x14ac:dyDescent="0.25">
      <c r="A933" s="286"/>
      <c r="B933" s="286"/>
      <c r="C933" s="287"/>
      <c r="D933" s="286"/>
      <c r="E933" s="288"/>
      <c r="F933" s="286"/>
      <c r="G933" s="288"/>
      <c r="H933" s="286"/>
      <c r="I933" s="288"/>
      <c r="J933" s="286"/>
      <c r="K933" s="288"/>
      <c r="L933" s="286"/>
      <c r="M933" s="288"/>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row>
    <row r="934" spans="1:34" ht="15.75" customHeight="1" x14ac:dyDescent="0.25">
      <c r="A934" s="286"/>
      <c r="B934" s="286"/>
      <c r="C934" s="287"/>
      <c r="D934" s="286"/>
      <c r="E934" s="288"/>
      <c r="F934" s="286"/>
      <c r="G934" s="288"/>
      <c r="H934" s="286"/>
      <c r="I934" s="288"/>
      <c r="J934" s="286"/>
      <c r="K934" s="288"/>
      <c r="L934" s="286"/>
      <c r="M934" s="288"/>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row>
    <row r="935" spans="1:34" ht="15.75" customHeight="1" x14ac:dyDescent="0.25">
      <c r="A935" s="286"/>
      <c r="B935" s="286"/>
      <c r="C935" s="287"/>
      <c r="D935" s="286"/>
      <c r="E935" s="288"/>
      <c r="F935" s="286"/>
      <c r="G935" s="288"/>
      <c r="H935" s="286"/>
      <c r="I935" s="288"/>
      <c r="J935" s="286"/>
      <c r="K935" s="288"/>
      <c r="L935" s="286"/>
      <c r="M935" s="288"/>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row>
    <row r="936" spans="1:34" ht="15.75" customHeight="1" x14ac:dyDescent="0.25">
      <c r="A936" s="286"/>
      <c r="B936" s="286"/>
      <c r="C936" s="287"/>
      <c r="D936" s="286"/>
      <c r="E936" s="288"/>
      <c r="F936" s="286"/>
      <c r="G936" s="288"/>
      <c r="H936" s="286"/>
      <c r="I936" s="288"/>
      <c r="J936" s="286"/>
      <c r="K936" s="288"/>
      <c r="L936" s="286"/>
      <c r="M936" s="288"/>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row>
    <row r="937" spans="1:34" ht="15.75" customHeight="1" x14ac:dyDescent="0.25">
      <c r="A937" s="286"/>
      <c r="B937" s="286"/>
      <c r="C937" s="287"/>
      <c r="D937" s="286"/>
      <c r="E937" s="288"/>
      <c r="F937" s="286"/>
      <c r="G937" s="288"/>
      <c r="H937" s="286"/>
      <c r="I937" s="288"/>
      <c r="J937" s="286"/>
      <c r="K937" s="288"/>
      <c r="L937" s="286"/>
      <c r="M937" s="288"/>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row>
    <row r="938" spans="1:34" ht="15.75" customHeight="1" x14ac:dyDescent="0.25">
      <c r="A938" s="286"/>
      <c r="B938" s="286"/>
      <c r="C938" s="287"/>
      <c r="D938" s="286"/>
      <c r="E938" s="288"/>
      <c r="F938" s="286"/>
      <c r="G938" s="288"/>
      <c r="H938" s="286"/>
      <c r="I938" s="288"/>
      <c r="J938" s="286"/>
      <c r="K938" s="288"/>
      <c r="L938" s="286"/>
      <c r="M938" s="288"/>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row>
    <row r="939" spans="1:34" ht="15.75" customHeight="1" x14ac:dyDescent="0.25">
      <c r="A939" s="286"/>
      <c r="B939" s="286"/>
      <c r="C939" s="287"/>
      <c r="D939" s="286"/>
      <c r="E939" s="288"/>
      <c r="F939" s="286"/>
      <c r="G939" s="288"/>
      <c r="H939" s="286"/>
      <c r="I939" s="288"/>
      <c r="J939" s="286"/>
      <c r="K939" s="288"/>
      <c r="L939" s="286"/>
      <c r="M939" s="288"/>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row>
    <row r="940" spans="1:34" ht="15.75" customHeight="1" x14ac:dyDescent="0.25">
      <c r="A940" s="286"/>
      <c r="B940" s="286"/>
      <c r="C940" s="287"/>
      <c r="D940" s="286"/>
      <c r="E940" s="288"/>
      <c r="F940" s="286"/>
      <c r="G940" s="288"/>
      <c r="H940" s="286"/>
      <c r="I940" s="288"/>
      <c r="J940" s="286"/>
      <c r="K940" s="288"/>
      <c r="L940" s="286"/>
      <c r="M940" s="288"/>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row>
    <row r="941" spans="1:34" ht="15.75" customHeight="1" x14ac:dyDescent="0.25">
      <c r="A941" s="286"/>
      <c r="B941" s="286"/>
      <c r="C941" s="287"/>
      <c r="D941" s="286"/>
      <c r="E941" s="288"/>
      <c r="F941" s="286"/>
      <c r="G941" s="288"/>
      <c r="H941" s="286"/>
      <c r="I941" s="288"/>
      <c r="J941" s="286"/>
      <c r="K941" s="288"/>
      <c r="L941" s="286"/>
      <c r="M941" s="288"/>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row>
    <row r="942" spans="1:34" ht="15.75" customHeight="1" x14ac:dyDescent="0.25">
      <c r="A942" s="286"/>
      <c r="B942" s="286"/>
      <c r="C942" s="287"/>
      <c r="D942" s="286"/>
      <c r="E942" s="288"/>
      <c r="F942" s="286"/>
      <c r="G942" s="288"/>
      <c r="H942" s="286"/>
      <c r="I942" s="288"/>
      <c r="J942" s="286"/>
      <c r="K942" s="288"/>
      <c r="L942" s="286"/>
      <c r="M942" s="288"/>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row>
    <row r="943" spans="1:34" ht="15.75" customHeight="1" x14ac:dyDescent="0.25">
      <c r="A943" s="286"/>
      <c r="B943" s="286"/>
      <c r="C943" s="287"/>
      <c r="D943" s="286"/>
      <c r="E943" s="288"/>
      <c r="F943" s="286"/>
      <c r="G943" s="288"/>
      <c r="H943" s="286"/>
      <c r="I943" s="288"/>
      <c r="J943" s="286"/>
      <c r="K943" s="288"/>
      <c r="L943" s="286"/>
      <c r="M943" s="288"/>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row>
    <row r="944" spans="1:34" ht="15.75" customHeight="1" x14ac:dyDescent="0.25">
      <c r="A944" s="286"/>
      <c r="B944" s="286"/>
      <c r="C944" s="287"/>
      <c r="D944" s="286"/>
      <c r="E944" s="288"/>
      <c r="F944" s="286"/>
      <c r="G944" s="288"/>
      <c r="H944" s="286"/>
      <c r="I944" s="288"/>
      <c r="J944" s="286"/>
      <c r="K944" s="288"/>
      <c r="L944" s="286"/>
      <c r="M944" s="288"/>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row>
    <row r="945" spans="1:34" ht="15.75" customHeight="1" x14ac:dyDescent="0.25">
      <c r="A945" s="286"/>
      <c r="B945" s="286"/>
      <c r="C945" s="287"/>
      <c r="D945" s="286"/>
      <c r="E945" s="288"/>
      <c r="F945" s="286"/>
      <c r="G945" s="288"/>
      <c r="H945" s="286"/>
      <c r="I945" s="288"/>
      <c r="J945" s="286"/>
      <c r="K945" s="288"/>
      <c r="L945" s="286"/>
      <c r="M945" s="288"/>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row>
    <row r="946" spans="1:34" ht="15.75" customHeight="1" x14ac:dyDescent="0.25">
      <c r="A946" s="286"/>
      <c r="B946" s="286"/>
      <c r="C946" s="287"/>
      <c r="D946" s="286"/>
      <c r="E946" s="288"/>
      <c r="F946" s="286"/>
      <c r="G946" s="288"/>
      <c r="H946" s="286"/>
      <c r="I946" s="288"/>
      <c r="J946" s="286"/>
      <c r="K946" s="288"/>
      <c r="L946" s="286"/>
      <c r="M946" s="288"/>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row>
    <row r="947" spans="1:34" ht="15.75" customHeight="1" x14ac:dyDescent="0.25">
      <c r="A947" s="286"/>
      <c r="B947" s="286"/>
      <c r="C947" s="287"/>
      <c r="D947" s="286"/>
      <c r="E947" s="288"/>
      <c r="F947" s="286"/>
      <c r="G947" s="288"/>
      <c r="H947" s="286"/>
      <c r="I947" s="288"/>
      <c r="J947" s="286"/>
      <c r="K947" s="288"/>
      <c r="L947" s="286"/>
      <c r="M947" s="288"/>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row>
    <row r="948" spans="1:34" ht="15.75" customHeight="1" x14ac:dyDescent="0.25">
      <c r="A948" s="286"/>
      <c r="B948" s="286"/>
      <c r="C948" s="287"/>
      <c r="D948" s="286"/>
      <c r="E948" s="288"/>
      <c r="F948" s="286"/>
      <c r="G948" s="288"/>
      <c r="H948" s="286"/>
      <c r="I948" s="288"/>
      <c r="J948" s="286"/>
      <c r="K948" s="288"/>
      <c r="L948" s="286"/>
      <c r="M948" s="288"/>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row>
    <row r="949" spans="1:34" ht="15.75" customHeight="1" x14ac:dyDescent="0.25">
      <c r="A949" s="286"/>
      <c r="B949" s="286"/>
      <c r="C949" s="287"/>
      <c r="D949" s="286"/>
      <c r="E949" s="288"/>
      <c r="F949" s="286"/>
      <c r="G949" s="288"/>
      <c r="H949" s="286"/>
      <c r="I949" s="288"/>
      <c r="J949" s="286"/>
      <c r="K949" s="288"/>
      <c r="L949" s="286"/>
      <c r="M949" s="288"/>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row>
    <row r="950" spans="1:34" ht="15.75" customHeight="1" x14ac:dyDescent="0.25">
      <c r="A950" s="286"/>
      <c r="B950" s="286"/>
      <c r="C950" s="287"/>
      <c r="D950" s="286"/>
      <c r="E950" s="288"/>
      <c r="F950" s="286"/>
      <c r="G950" s="288"/>
      <c r="H950" s="286"/>
      <c r="I950" s="288"/>
      <c r="J950" s="286"/>
      <c r="K950" s="288"/>
      <c r="L950" s="286"/>
      <c r="M950" s="288"/>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row>
    <row r="951" spans="1:34" ht="15.75" customHeight="1" x14ac:dyDescent="0.25">
      <c r="A951" s="286"/>
      <c r="B951" s="286"/>
      <c r="C951" s="287"/>
      <c r="D951" s="286"/>
      <c r="E951" s="288"/>
      <c r="F951" s="286"/>
      <c r="G951" s="288"/>
      <c r="H951" s="286"/>
      <c r="I951" s="288"/>
      <c r="J951" s="286"/>
      <c r="K951" s="288"/>
      <c r="L951" s="286"/>
      <c r="M951" s="288"/>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row>
    <row r="952" spans="1:34" ht="15.75" customHeight="1" x14ac:dyDescent="0.25">
      <c r="A952" s="286"/>
      <c r="B952" s="286"/>
      <c r="C952" s="287"/>
      <c r="D952" s="286"/>
      <c r="E952" s="288"/>
      <c r="F952" s="286"/>
      <c r="G952" s="288"/>
      <c r="H952" s="286"/>
      <c r="I952" s="288"/>
      <c r="J952" s="286"/>
      <c r="K952" s="288"/>
      <c r="L952" s="286"/>
      <c r="M952" s="288"/>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row>
    <row r="953" spans="1:34" ht="15.75" customHeight="1" x14ac:dyDescent="0.25">
      <c r="A953" s="286"/>
      <c r="B953" s="286"/>
      <c r="C953" s="287"/>
      <c r="D953" s="286"/>
      <c r="E953" s="288"/>
      <c r="F953" s="286"/>
      <c r="G953" s="288"/>
      <c r="H953" s="286"/>
      <c r="I953" s="288"/>
      <c r="J953" s="286"/>
      <c r="K953" s="288"/>
      <c r="L953" s="286"/>
      <c r="M953" s="288"/>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row>
    <row r="954" spans="1:34" ht="15.75" customHeight="1" x14ac:dyDescent="0.25">
      <c r="A954" s="286"/>
      <c r="B954" s="286"/>
      <c r="C954" s="287"/>
      <c r="D954" s="286"/>
      <c r="E954" s="288"/>
      <c r="F954" s="286"/>
      <c r="G954" s="288"/>
      <c r="H954" s="286"/>
      <c r="I954" s="288"/>
      <c r="J954" s="286"/>
      <c r="K954" s="288"/>
      <c r="L954" s="286"/>
      <c r="M954" s="288"/>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row>
    <row r="955" spans="1:34" ht="15.75" customHeight="1" x14ac:dyDescent="0.25">
      <c r="A955" s="286"/>
      <c r="B955" s="286"/>
      <c r="C955" s="287"/>
      <c r="D955" s="286"/>
      <c r="E955" s="288"/>
      <c r="F955" s="286"/>
      <c r="G955" s="288"/>
      <c r="H955" s="286"/>
      <c r="I955" s="288"/>
      <c r="J955" s="286"/>
      <c r="K955" s="288"/>
      <c r="L955" s="286"/>
      <c r="M955" s="288"/>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row>
    <row r="956" spans="1:34" ht="15.75" customHeight="1" x14ac:dyDescent="0.25">
      <c r="A956" s="286"/>
      <c r="B956" s="286"/>
      <c r="C956" s="287"/>
      <c r="D956" s="286"/>
      <c r="E956" s="288"/>
      <c r="F956" s="286"/>
      <c r="G956" s="288"/>
      <c r="H956" s="286"/>
      <c r="I956" s="288"/>
      <c r="J956" s="286"/>
      <c r="K956" s="288"/>
      <c r="L956" s="286"/>
      <c r="M956" s="288"/>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row>
    <row r="957" spans="1:34" ht="15.75" customHeight="1" x14ac:dyDescent="0.25">
      <c r="A957" s="286"/>
      <c r="B957" s="286"/>
      <c r="C957" s="287"/>
      <c r="D957" s="286"/>
      <c r="E957" s="288"/>
      <c r="F957" s="286"/>
      <c r="G957" s="288"/>
      <c r="H957" s="286"/>
      <c r="I957" s="288"/>
      <c r="J957" s="286"/>
      <c r="K957" s="288"/>
      <c r="L957" s="286"/>
      <c r="M957" s="288"/>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row>
    <row r="958" spans="1:34" ht="15.75" customHeight="1" x14ac:dyDescent="0.25">
      <c r="A958" s="286"/>
      <c r="B958" s="286"/>
      <c r="C958" s="287"/>
      <c r="D958" s="286"/>
      <c r="E958" s="288"/>
      <c r="F958" s="286"/>
      <c r="G958" s="288"/>
      <c r="H958" s="286"/>
      <c r="I958" s="288"/>
      <c r="J958" s="286"/>
      <c r="K958" s="288"/>
      <c r="L958" s="286"/>
      <c r="M958" s="288"/>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row>
    <row r="959" spans="1:34" ht="15.75" customHeight="1" x14ac:dyDescent="0.25">
      <c r="A959" s="286"/>
      <c r="B959" s="286"/>
      <c r="C959" s="287"/>
      <c r="D959" s="286"/>
      <c r="E959" s="288"/>
      <c r="F959" s="286"/>
      <c r="G959" s="288"/>
      <c r="H959" s="286"/>
      <c r="I959" s="288"/>
      <c r="J959" s="286"/>
      <c r="K959" s="288"/>
      <c r="L959" s="286"/>
      <c r="M959" s="288"/>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row>
    <row r="960" spans="1:34" ht="15.75" customHeight="1" x14ac:dyDescent="0.25">
      <c r="A960" s="286"/>
      <c r="B960" s="286"/>
      <c r="C960" s="287"/>
      <c r="D960" s="286"/>
      <c r="E960" s="288"/>
      <c r="F960" s="286"/>
      <c r="G960" s="288"/>
      <c r="H960" s="286"/>
      <c r="I960" s="288"/>
      <c r="J960" s="286"/>
      <c r="K960" s="288"/>
      <c r="L960" s="286"/>
      <c r="M960" s="288"/>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row>
    <row r="961" spans="1:34" ht="15.75" customHeight="1" x14ac:dyDescent="0.25">
      <c r="A961" s="286"/>
      <c r="B961" s="286"/>
      <c r="C961" s="287"/>
      <c r="D961" s="286"/>
      <c r="E961" s="288"/>
      <c r="F961" s="286"/>
      <c r="G961" s="288"/>
      <c r="H961" s="286"/>
      <c r="I961" s="288"/>
      <c r="J961" s="286"/>
      <c r="K961" s="288"/>
      <c r="L961" s="286"/>
      <c r="M961" s="288"/>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row>
    <row r="962" spans="1:34" ht="15.75" customHeight="1" x14ac:dyDescent="0.25">
      <c r="A962" s="286"/>
      <c r="B962" s="286"/>
      <c r="C962" s="287"/>
      <c r="D962" s="286"/>
      <c r="E962" s="288"/>
      <c r="F962" s="286"/>
      <c r="G962" s="288"/>
      <c r="H962" s="286"/>
      <c r="I962" s="288"/>
      <c r="J962" s="286"/>
      <c r="K962" s="288"/>
      <c r="L962" s="286"/>
      <c r="M962" s="288"/>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row>
    <row r="963" spans="1:34" ht="15.75" customHeight="1" x14ac:dyDescent="0.25">
      <c r="A963" s="286"/>
      <c r="B963" s="286"/>
      <c r="C963" s="287"/>
      <c r="D963" s="286"/>
      <c r="E963" s="288"/>
      <c r="F963" s="286"/>
      <c r="G963" s="288"/>
      <c r="H963" s="286"/>
      <c r="I963" s="288"/>
      <c r="J963" s="286"/>
      <c r="K963" s="288"/>
      <c r="L963" s="286"/>
      <c r="M963" s="288"/>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row>
    <row r="964" spans="1:34" ht="15.75" customHeight="1" x14ac:dyDescent="0.25">
      <c r="A964" s="286"/>
      <c r="B964" s="286"/>
      <c r="C964" s="287"/>
      <c r="D964" s="286"/>
      <c r="E964" s="288"/>
      <c r="F964" s="286"/>
      <c r="G964" s="288"/>
      <c r="H964" s="286"/>
      <c r="I964" s="288"/>
      <c r="J964" s="286"/>
      <c r="K964" s="288"/>
      <c r="L964" s="286"/>
      <c r="M964" s="288"/>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row>
    <row r="965" spans="1:34" ht="15.75" customHeight="1" x14ac:dyDescent="0.25">
      <c r="A965" s="286"/>
      <c r="B965" s="286"/>
      <c r="C965" s="287"/>
      <c r="D965" s="286"/>
      <c r="E965" s="288"/>
      <c r="F965" s="286"/>
      <c r="G965" s="288"/>
      <c r="H965" s="286"/>
      <c r="I965" s="288"/>
      <c r="J965" s="286"/>
      <c r="K965" s="288"/>
      <c r="L965" s="286"/>
      <c r="M965" s="288"/>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row>
    <row r="966" spans="1:34" ht="15.75" customHeight="1" x14ac:dyDescent="0.25">
      <c r="A966" s="286"/>
      <c r="B966" s="286"/>
      <c r="C966" s="287"/>
      <c r="D966" s="286"/>
      <c r="E966" s="288"/>
      <c r="F966" s="286"/>
      <c r="G966" s="288"/>
      <c r="H966" s="286"/>
      <c r="I966" s="288"/>
      <c r="J966" s="286"/>
      <c r="K966" s="288"/>
      <c r="L966" s="286"/>
      <c r="M966" s="288"/>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row>
    <row r="967" spans="1:34" ht="15.75" customHeight="1" x14ac:dyDescent="0.25">
      <c r="A967" s="286"/>
      <c r="B967" s="286"/>
      <c r="C967" s="287"/>
      <c r="D967" s="286"/>
      <c r="E967" s="288"/>
      <c r="F967" s="286"/>
      <c r="G967" s="288"/>
      <c r="H967" s="286"/>
      <c r="I967" s="288"/>
      <c r="J967" s="286"/>
      <c r="K967" s="288"/>
      <c r="L967" s="286"/>
      <c r="M967" s="288"/>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row>
    <row r="968" spans="1:34" ht="15.75" customHeight="1" x14ac:dyDescent="0.25">
      <c r="A968" s="286"/>
      <c r="B968" s="286"/>
      <c r="C968" s="287"/>
      <c r="D968" s="286"/>
      <c r="E968" s="288"/>
      <c r="F968" s="286"/>
      <c r="G968" s="288"/>
      <c r="H968" s="286"/>
      <c r="I968" s="288"/>
      <c r="J968" s="286"/>
      <c r="K968" s="288"/>
      <c r="L968" s="286"/>
      <c r="M968" s="288"/>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row>
    <row r="969" spans="1:34" ht="15.75" customHeight="1" x14ac:dyDescent="0.25">
      <c r="A969" s="286"/>
      <c r="B969" s="286"/>
      <c r="C969" s="287"/>
      <c r="D969" s="286"/>
      <c r="E969" s="288"/>
      <c r="F969" s="286"/>
      <c r="G969" s="288"/>
      <c r="H969" s="286"/>
      <c r="I969" s="288"/>
      <c r="J969" s="286"/>
      <c r="K969" s="288"/>
      <c r="L969" s="286"/>
      <c r="M969" s="288"/>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row>
    <row r="970" spans="1:34" ht="15.75" customHeight="1" x14ac:dyDescent="0.25">
      <c r="A970" s="286"/>
      <c r="B970" s="286"/>
      <c r="C970" s="287"/>
      <c r="D970" s="286"/>
      <c r="E970" s="288"/>
      <c r="F970" s="286"/>
      <c r="G970" s="288"/>
      <c r="H970" s="286"/>
      <c r="I970" s="288"/>
      <c r="J970" s="286"/>
      <c r="K970" s="288"/>
      <c r="L970" s="286"/>
      <c r="M970" s="288"/>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row>
    <row r="971" spans="1:34" ht="15.75" customHeight="1" x14ac:dyDescent="0.25">
      <c r="A971" s="286"/>
      <c r="B971" s="286"/>
      <c r="C971" s="287"/>
      <c r="D971" s="286"/>
      <c r="E971" s="288"/>
      <c r="F971" s="286"/>
      <c r="G971" s="288"/>
      <c r="H971" s="286"/>
      <c r="I971" s="288"/>
      <c r="J971" s="286"/>
      <c r="K971" s="288"/>
      <c r="L971" s="286"/>
      <c r="M971" s="288"/>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row>
    <row r="972" spans="1:34" ht="15.75" customHeight="1" x14ac:dyDescent="0.25">
      <c r="A972" s="286"/>
      <c r="B972" s="286"/>
      <c r="C972" s="287"/>
      <c r="D972" s="286"/>
      <c r="E972" s="288"/>
      <c r="F972" s="286"/>
      <c r="G972" s="288"/>
      <c r="H972" s="286"/>
      <c r="I972" s="288"/>
      <c r="J972" s="286"/>
      <c r="K972" s="288"/>
      <c r="L972" s="286"/>
      <c r="M972" s="288"/>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row>
    <row r="973" spans="1:34" ht="15.75" customHeight="1" x14ac:dyDescent="0.25">
      <c r="A973" s="286"/>
      <c r="B973" s="286"/>
      <c r="C973" s="287"/>
      <c r="D973" s="286"/>
      <c r="E973" s="288"/>
      <c r="F973" s="286"/>
      <c r="G973" s="288"/>
      <c r="H973" s="286"/>
      <c r="I973" s="288"/>
      <c r="J973" s="286"/>
      <c r="K973" s="288"/>
      <c r="L973" s="286"/>
      <c r="M973" s="288"/>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row>
    <row r="974" spans="1:34" ht="15.75" customHeight="1" x14ac:dyDescent="0.25">
      <c r="A974" s="286"/>
      <c r="B974" s="286"/>
      <c r="C974" s="287"/>
      <c r="D974" s="286"/>
      <c r="E974" s="288"/>
      <c r="F974" s="286"/>
      <c r="G974" s="288"/>
      <c r="H974" s="286"/>
      <c r="I974" s="288"/>
      <c r="J974" s="286"/>
      <c r="K974" s="288"/>
      <c r="L974" s="286"/>
      <c r="M974" s="288"/>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row>
    <row r="975" spans="1:34" ht="15.75" customHeight="1" x14ac:dyDescent="0.25">
      <c r="A975" s="286"/>
      <c r="B975" s="286"/>
      <c r="C975" s="287"/>
      <c r="D975" s="286"/>
      <c r="E975" s="288"/>
      <c r="F975" s="286"/>
      <c r="G975" s="288"/>
      <c r="H975" s="286"/>
      <c r="I975" s="288"/>
      <c r="J975" s="286"/>
      <c r="K975" s="288"/>
      <c r="L975" s="286"/>
      <c r="M975" s="288"/>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row>
    <row r="976" spans="1:34" ht="15.75" customHeight="1" x14ac:dyDescent="0.25">
      <c r="A976" s="286"/>
      <c r="B976" s="286"/>
      <c r="C976" s="287"/>
      <c r="D976" s="286"/>
      <c r="E976" s="288"/>
      <c r="F976" s="286"/>
      <c r="G976" s="288"/>
      <c r="H976" s="286"/>
      <c r="I976" s="288"/>
      <c r="J976" s="286"/>
      <c r="K976" s="288"/>
      <c r="L976" s="286"/>
      <c r="M976" s="288"/>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row>
    <row r="977" spans="1:34" ht="15.75" customHeight="1" x14ac:dyDescent="0.25">
      <c r="A977" s="286"/>
      <c r="B977" s="286"/>
      <c r="C977" s="287"/>
      <c r="D977" s="286"/>
      <c r="E977" s="288"/>
      <c r="F977" s="286"/>
      <c r="G977" s="288"/>
      <c r="H977" s="286"/>
      <c r="I977" s="288"/>
      <c r="J977" s="286"/>
      <c r="K977" s="288"/>
      <c r="L977" s="286"/>
      <c r="M977" s="288"/>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row>
    <row r="978" spans="1:34" ht="15.75" customHeight="1" x14ac:dyDescent="0.25">
      <c r="A978" s="286"/>
      <c r="B978" s="286"/>
      <c r="C978" s="287"/>
      <c r="D978" s="286"/>
      <c r="E978" s="288"/>
      <c r="F978" s="286"/>
      <c r="G978" s="288"/>
      <c r="H978" s="286"/>
      <c r="I978" s="288"/>
      <c r="J978" s="286"/>
      <c r="K978" s="288"/>
      <c r="L978" s="286"/>
      <c r="M978" s="288"/>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row>
    <row r="979" spans="1:34" ht="15.75" customHeight="1" x14ac:dyDescent="0.25">
      <c r="A979" s="286"/>
      <c r="B979" s="286"/>
      <c r="C979" s="287"/>
      <c r="D979" s="286"/>
      <c r="E979" s="288"/>
      <c r="F979" s="286"/>
      <c r="G979" s="288"/>
      <c r="H979" s="286"/>
      <c r="I979" s="288"/>
      <c r="J979" s="286"/>
      <c r="K979" s="288"/>
      <c r="L979" s="286"/>
      <c r="M979" s="288"/>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row>
    <row r="980" spans="1:34" ht="15.75" customHeight="1" x14ac:dyDescent="0.25">
      <c r="A980" s="286"/>
      <c r="B980" s="286"/>
      <c r="C980" s="287"/>
      <c r="D980" s="286"/>
      <c r="E980" s="288"/>
      <c r="F980" s="286"/>
      <c r="G980" s="288"/>
      <c r="H980" s="286"/>
      <c r="I980" s="288"/>
      <c r="J980" s="286"/>
      <c r="K980" s="288"/>
      <c r="L980" s="286"/>
      <c r="M980" s="288"/>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row>
    <row r="981" spans="1:34" ht="15.75" customHeight="1" x14ac:dyDescent="0.25">
      <c r="A981" s="286"/>
      <c r="B981" s="286"/>
      <c r="C981" s="287"/>
      <c r="D981" s="286"/>
      <c r="E981" s="288"/>
      <c r="F981" s="286"/>
      <c r="G981" s="288"/>
      <c r="H981" s="286"/>
      <c r="I981" s="288"/>
      <c r="J981" s="286"/>
      <c r="K981" s="288"/>
      <c r="L981" s="286"/>
      <c r="M981" s="288"/>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row>
    <row r="982" spans="1:34" ht="15.75" customHeight="1" x14ac:dyDescent="0.25">
      <c r="A982" s="286"/>
      <c r="B982" s="286"/>
      <c r="C982" s="287"/>
      <c r="D982" s="286"/>
      <c r="E982" s="288"/>
      <c r="F982" s="286"/>
      <c r="G982" s="288"/>
      <c r="H982" s="286"/>
      <c r="I982" s="288"/>
      <c r="J982" s="286"/>
      <c r="K982" s="288"/>
      <c r="L982" s="286"/>
      <c r="M982" s="288"/>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row>
    <row r="983" spans="1:34" ht="15.75" customHeight="1" x14ac:dyDescent="0.25">
      <c r="A983" s="286"/>
      <c r="B983" s="286"/>
      <c r="C983" s="287"/>
      <c r="D983" s="286"/>
      <c r="E983" s="288"/>
      <c r="F983" s="286"/>
      <c r="G983" s="288"/>
      <c r="H983" s="286"/>
      <c r="I983" s="288"/>
      <c r="J983" s="286"/>
      <c r="K983" s="288"/>
      <c r="L983" s="286"/>
      <c r="M983" s="288"/>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row>
    <row r="984" spans="1:34" ht="15.75" customHeight="1" x14ac:dyDescent="0.25">
      <c r="A984" s="286"/>
      <c r="B984" s="286"/>
      <c r="C984" s="287"/>
      <c r="D984" s="286"/>
      <c r="E984" s="288"/>
      <c r="F984" s="286"/>
      <c r="G984" s="288"/>
      <c r="H984" s="286"/>
      <c r="I984" s="288"/>
      <c r="J984" s="286"/>
      <c r="K984" s="288"/>
      <c r="L984" s="286"/>
      <c r="M984" s="288"/>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row>
    <row r="985" spans="1:34" ht="15.75" customHeight="1" x14ac:dyDescent="0.25">
      <c r="A985" s="286"/>
      <c r="B985" s="286"/>
      <c r="C985" s="287"/>
      <c r="D985" s="286"/>
      <c r="E985" s="288"/>
      <c r="F985" s="286"/>
      <c r="G985" s="288"/>
      <c r="H985" s="286"/>
      <c r="I985" s="288"/>
      <c r="J985" s="286"/>
      <c r="K985" s="288"/>
      <c r="L985" s="286"/>
      <c r="M985" s="288"/>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row>
    <row r="986" spans="1:34" ht="15.75" customHeight="1" x14ac:dyDescent="0.25">
      <c r="A986" s="286"/>
      <c r="B986" s="286"/>
      <c r="C986" s="287"/>
      <c r="D986" s="286"/>
      <c r="E986" s="288"/>
      <c r="F986" s="286"/>
      <c r="G986" s="288"/>
      <c r="H986" s="286"/>
      <c r="I986" s="288"/>
      <c r="J986" s="286"/>
      <c r="K986" s="288"/>
      <c r="L986" s="286"/>
      <c r="M986" s="288"/>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row>
    <row r="987" spans="1:34" ht="15.75" customHeight="1" x14ac:dyDescent="0.25">
      <c r="A987" s="286"/>
      <c r="B987" s="286"/>
      <c r="C987" s="287"/>
      <c r="D987" s="286"/>
      <c r="E987" s="288"/>
      <c r="F987" s="286"/>
      <c r="G987" s="288"/>
      <c r="H987" s="286"/>
      <c r="I987" s="288"/>
      <c r="J987" s="286"/>
      <c r="K987" s="288"/>
      <c r="L987" s="286"/>
      <c r="M987" s="288"/>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row>
    <row r="988" spans="1:34" ht="15.75" customHeight="1" x14ac:dyDescent="0.25">
      <c r="A988" s="286"/>
      <c r="B988" s="286"/>
      <c r="C988" s="287"/>
      <c r="D988" s="286"/>
      <c r="E988" s="288"/>
      <c r="F988" s="286"/>
      <c r="G988" s="288"/>
      <c r="H988" s="286"/>
      <c r="I988" s="288"/>
      <c r="J988" s="286"/>
      <c r="K988" s="288"/>
      <c r="L988" s="286"/>
      <c r="M988" s="288"/>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row>
    <row r="989" spans="1:34" ht="15.75" customHeight="1" x14ac:dyDescent="0.25">
      <c r="A989" s="286"/>
      <c r="B989" s="286"/>
      <c r="C989" s="287"/>
      <c r="D989" s="286"/>
      <c r="E989" s="288"/>
      <c r="F989" s="286"/>
      <c r="G989" s="288"/>
      <c r="H989" s="286"/>
      <c r="I989" s="288"/>
      <c r="J989" s="286"/>
      <c r="K989" s="288"/>
      <c r="L989" s="286"/>
      <c r="M989" s="288"/>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row>
    <row r="990" spans="1:34" ht="15.75" customHeight="1" x14ac:dyDescent="0.25">
      <c r="A990" s="286"/>
      <c r="B990" s="286"/>
      <c r="C990" s="287"/>
      <c r="D990" s="286"/>
      <c r="E990" s="288"/>
      <c r="F990" s="286"/>
      <c r="G990" s="288"/>
      <c r="H990" s="286"/>
      <c r="I990" s="288"/>
      <c r="J990" s="286"/>
      <c r="K990" s="288"/>
      <c r="L990" s="286"/>
      <c r="M990" s="288"/>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row>
    <row r="991" spans="1:34" ht="15.75" customHeight="1" x14ac:dyDescent="0.25">
      <c r="A991" s="286"/>
      <c r="B991" s="286"/>
      <c r="C991" s="287"/>
      <c r="D991" s="286"/>
      <c r="E991" s="288"/>
      <c r="F991" s="286"/>
      <c r="G991" s="288"/>
      <c r="H991" s="286"/>
      <c r="I991" s="288"/>
      <c r="J991" s="286"/>
      <c r="K991" s="288"/>
      <c r="L991" s="286"/>
      <c r="M991" s="288"/>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row>
    <row r="992" spans="1:34" ht="15.75" customHeight="1" x14ac:dyDescent="0.25">
      <c r="A992" s="286"/>
      <c r="B992" s="286"/>
      <c r="C992" s="287"/>
      <c r="D992" s="286"/>
      <c r="E992" s="288"/>
      <c r="F992" s="286"/>
      <c r="G992" s="288"/>
      <c r="H992" s="286"/>
      <c r="I992" s="288"/>
      <c r="J992" s="286"/>
      <c r="K992" s="288"/>
      <c r="L992" s="286"/>
      <c r="M992" s="288"/>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row>
    <row r="993" spans="1:34" ht="15.75" customHeight="1" x14ac:dyDescent="0.25">
      <c r="A993" s="286"/>
      <c r="B993" s="286"/>
      <c r="C993" s="287"/>
      <c r="D993" s="286"/>
      <c r="E993" s="288"/>
      <c r="F993" s="286"/>
      <c r="G993" s="288"/>
      <c r="H993" s="286"/>
      <c r="I993" s="288"/>
      <c r="J993" s="286"/>
      <c r="K993" s="288"/>
      <c r="L993" s="286"/>
      <c r="M993" s="288"/>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row>
    <row r="994" spans="1:34" ht="15.75" customHeight="1" x14ac:dyDescent="0.25">
      <c r="A994" s="286"/>
      <c r="B994" s="286"/>
      <c r="C994" s="287"/>
      <c r="D994" s="286"/>
      <c r="E994" s="288"/>
      <c r="F994" s="286"/>
      <c r="G994" s="288"/>
      <c r="H994" s="286"/>
      <c r="I994" s="288"/>
      <c r="J994" s="286"/>
      <c r="K994" s="288"/>
      <c r="L994" s="286"/>
      <c r="M994" s="288"/>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row>
    <row r="995" spans="1:34" ht="15.75" customHeight="1" x14ac:dyDescent="0.25">
      <c r="A995" s="286"/>
      <c r="B995" s="286"/>
      <c r="C995" s="287"/>
      <c r="D995" s="286"/>
      <c r="E995" s="288"/>
      <c r="F995" s="286"/>
      <c r="G995" s="288"/>
      <c r="H995" s="286"/>
      <c r="I995" s="288"/>
      <c r="J995" s="286"/>
      <c r="K995" s="288"/>
      <c r="L995" s="286"/>
      <c r="M995" s="288"/>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row>
    <row r="996" spans="1:34" ht="15.75" customHeight="1" x14ac:dyDescent="0.25">
      <c r="A996" s="286"/>
      <c r="B996" s="286"/>
      <c r="C996" s="287"/>
      <c r="D996" s="286"/>
      <c r="E996" s="288"/>
      <c r="F996" s="286"/>
      <c r="G996" s="288"/>
      <c r="H996" s="286"/>
      <c r="I996" s="288"/>
      <c r="J996" s="286"/>
      <c r="K996" s="288"/>
      <c r="L996" s="286"/>
      <c r="M996" s="288"/>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row>
    <row r="997" spans="1:34" ht="15.75" customHeight="1" x14ac:dyDescent="0.25">
      <c r="A997" s="286"/>
      <c r="B997" s="286"/>
      <c r="C997" s="287"/>
      <c r="D997" s="286"/>
      <c r="E997" s="288"/>
      <c r="F997" s="286"/>
      <c r="G997" s="288"/>
      <c r="H997" s="286"/>
      <c r="I997" s="288"/>
      <c r="J997" s="286"/>
      <c r="K997" s="288"/>
      <c r="L997" s="286"/>
      <c r="M997" s="288"/>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row>
    <row r="998" spans="1:34" ht="15.75" customHeight="1" x14ac:dyDescent="0.25">
      <c r="A998" s="286"/>
      <c r="B998" s="286"/>
      <c r="C998" s="287"/>
      <c r="D998" s="286"/>
      <c r="E998" s="288"/>
      <c r="F998" s="286"/>
      <c r="G998" s="288"/>
      <c r="H998" s="286"/>
      <c r="I998" s="288"/>
      <c r="J998" s="286"/>
      <c r="K998" s="288"/>
      <c r="L998" s="286"/>
      <c r="M998" s="288"/>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row>
    <row r="999" spans="1:34" ht="15.75" customHeight="1" x14ac:dyDescent="0.25">
      <c r="A999" s="286"/>
      <c r="B999" s="286"/>
      <c r="C999" s="287"/>
      <c r="D999" s="286"/>
      <c r="E999" s="288"/>
      <c r="F999" s="286"/>
      <c r="G999" s="288"/>
      <c r="H999" s="286"/>
      <c r="I999" s="288"/>
      <c r="J999" s="286"/>
      <c r="K999" s="288"/>
      <c r="L999" s="286"/>
      <c r="M999" s="288"/>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row>
    <row r="1000" spans="1:34" ht="15.75" customHeight="1" x14ac:dyDescent="0.25">
      <c r="A1000" s="286"/>
      <c r="B1000" s="286"/>
      <c r="C1000" s="287"/>
      <c r="D1000" s="286"/>
      <c r="E1000" s="288"/>
      <c r="F1000" s="286"/>
      <c r="G1000" s="288"/>
      <c r="H1000" s="286"/>
      <c r="I1000" s="288"/>
      <c r="J1000" s="286"/>
      <c r="K1000" s="288"/>
      <c r="L1000" s="286"/>
      <c r="M1000" s="288"/>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row>
  </sheetData>
  <conditionalFormatting sqref="D8">
    <cfRule type="expression" dxfId="0" priority="1">
      <formula>ISNUMBER(FIND("*",#REF!))</formula>
    </cfRule>
  </conditionalFormatting>
  <pageMargins left="0.7" right="0.7" top="0.75" bottom="0.75" header="0" footer="0"/>
  <pageSetup orientation="portrai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D0D0D0"/>
  </sheetPr>
  <dimension ref="A1:Z1000"/>
  <sheetViews>
    <sheetView workbookViewId="0">
      <pane xSplit="1" ySplit="2" topLeftCell="B3" activePane="bottomRight" state="frozen"/>
      <selection pane="topRight" activeCell="B1" sqref="B1"/>
      <selection pane="bottomLeft" activeCell="A3" sqref="A3"/>
      <selection pane="bottomRight" activeCell="B3" sqref="B3"/>
    </sheetView>
  </sheetViews>
  <sheetFormatPr defaultColWidth="9.19921875" defaultRowHeight="15" customHeight="1" x14ac:dyDescent="0.2"/>
  <cols>
    <col min="1" max="1" width="8.796875" customWidth="1"/>
    <col min="2" max="2" width="8.5" hidden="1" customWidth="1"/>
    <col min="3" max="3" width="35.69921875" customWidth="1"/>
    <col min="4" max="4" width="15.296875" customWidth="1"/>
    <col min="5" max="6" width="12.69921875" customWidth="1"/>
    <col min="7" max="8" width="8.796875" customWidth="1"/>
    <col min="9" max="10" width="10.8984375" customWidth="1"/>
    <col min="11" max="11" width="11.19921875" customWidth="1"/>
    <col min="12" max="12" width="12" customWidth="1"/>
    <col min="13" max="14" width="13" customWidth="1"/>
    <col min="15" max="23" width="8.796875" customWidth="1"/>
    <col min="24" max="26" width="8.5" customWidth="1"/>
  </cols>
  <sheetData>
    <row r="1" spans="1:26" hidden="1" x14ac:dyDescent="0.2">
      <c r="A1" s="303" t="s">
        <v>2124</v>
      </c>
      <c r="B1" s="304"/>
      <c r="C1" s="304"/>
      <c r="D1" s="304"/>
      <c r="E1" s="304"/>
      <c r="F1" s="304"/>
      <c r="G1" s="304"/>
      <c r="H1" s="304"/>
      <c r="I1" s="304"/>
      <c r="J1" s="304"/>
      <c r="K1" s="304"/>
      <c r="L1" s="278"/>
      <c r="M1" s="58"/>
      <c r="N1" s="58"/>
      <c r="O1" s="58"/>
      <c r="P1" s="58"/>
      <c r="Q1" s="278"/>
      <c r="R1" s="278"/>
      <c r="S1" s="278"/>
      <c r="T1" s="278"/>
      <c r="U1" s="278"/>
      <c r="V1" s="278"/>
      <c r="W1" s="58"/>
      <c r="X1" s="58"/>
      <c r="Y1" s="58"/>
      <c r="Z1" s="58"/>
    </row>
    <row r="2" spans="1:26" ht="45" x14ac:dyDescent="0.2">
      <c r="A2" s="305" t="s">
        <v>671</v>
      </c>
      <c r="B2" s="305" t="s">
        <v>2125</v>
      </c>
      <c r="C2" s="305" t="s">
        <v>620</v>
      </c>
      <c r="D2" s="305" t="s">
        <v>680</v>
      </c>
      <c r="E2" s="305" t="s">
        <v>681</v>
      </c>
      <c r="F2" s="305" t="s">
        <v>2126</v>
      </c>
      <c r="G2" s="305" t="s">
        <v>622</v>
      </c>
      <c r="H2" s="305" t="s">
        <v>623</v>
      </c>
      <c r="I2" s="305" t="s">
        <v>624</v>
      </c>
      <c r="J2" s="305" t="s">
        <v>625</v>
      </c>
      <c r="K2" s="305" t="s">
        <v>2127</v>
      </c>
      <c r="L2" s="305" t="s">
        <v>2128</v>
      </c>
      <c r="M2" s="305" t="s">
        <v>2129</v>
      </c>
      <c r="N2" s="305" t="s">
        <v>2130</v>
      </c>
      <c r="O2" s="305" t="s">
        <v>2131</v>
      </c>
      <c r="P2" s="305" t="s">
        <v>2132</v>
      </c>
      <c r="Q2" s="306" t="s">
        <v>2133</v>
      </c>
      <c r="R2" s="306" t="s">
        <v>2134</v>
      </c>
      <c r="S2" s="306" t="s">
        <v>2135</v>
      </c>
      <c r="T2" s="306" t="s">
        <v>2136</v>
      </c>
      <c r="U2" s="306" t="s">
        <v>2137</v>
      </c>
      <c r="V2" s="306" t="s">
        <v>2138</v>
      </c>
      <c r="W2" s="58"/>
      <c r="X2" s="58"/>
      <c r="Y2" s="58"/>
      <c r="Z2" s="58"/>
    </row>
    <row r="3" spans="1:26" ht="28.5" x14ac:dyDescent="0.2">
      <c r="A3" s="278" t="str">
        <f>Questions!$A3</f>
        <v>GNRL-01</v>
      </c>
      <c r="B3" s="278" t="str">
        <f t="shared" ref="B3:B257" si="0">LEFT(A3,4)</f>
        <v>GNRL</v>
      </c>
      <c r="C3" s="278" t="str">
        <f>VLOOKUP($A3,Questions!$A$3:$L$333,2,0)&amp;""</f>
        <v>Solution Provider Name</v>
      </c>
      <c r="D3" s="278" t="str">
        <f>VLOOKUP($A3,Questions!$A$3:$L$333,11,0)&amp;""</f>
        <v>NA</v>
      </c>
      <c r="E3" s="278" t="str">
        <f>VLOOKUP($A3,Questions!$A$3:$L$333,12,0)&amp;""</f>
        <v>Not Scored</v>
      </c>
      <c r="F3" s="278" t="str">
        <f>VLOOKUP($A3,'Institution Evaluation'!$A$56:$K$345,3,0)&amp;""</f>
        <v>Leepfrog Technologies, Inc.</v>
      </c>
      <c r="G3" s="278" t="str">
        <f>VLOOKUP($A3,'Institution Evaluation'!$A$56:$K$345,7,0)&amp;""</f>
        <v>Not scored</v>
      </c>
      <c r="H3" s="278" t="str">
        <f>VLOOKUP($A3,'Institution Evaluation'!$A$56:$K$345,8,0)&amp;""</f>
        <v/>
      </c>
      <c r="I3" s="278" t="str">
        <f>VLOOKUP($A3,'Institution Evaluation'!$A$56:$K$345,9,0)&amp;""</f>
        <v/>
      </c>
      <c r="J3" s="278" t="str">
        <f>VLOOKUP($A3,'Institution Evaluation'!$A$56:$K$345,10,0)&amp;""</f>
        <v/>
      </c>
      <c r="K3" s="278">
        <f>IF($I3='Auto Responses'!$J$11,20,IF($I3='Auto Responses'!$J$13,5,10))</f>
        <v>10</v>
      </c>
      <c r="L3" s="278" t="str">
        <f>IF($E3='Auto Responses'!$L$13, 'Auto Responses'!$J$5,IF(AND($D3='Auto Responses'!$J$27,$H3=""),'Auto Responses'!$J$5,IF(AND($D3='Auto Responses'!$J$27,$H3='Auto Responses'!$J$7),1,IF(AND($D3='Auto Responses'!$J$27,$H3='Auto Responses'!$J$8),0,IF(OR(AND($F3=$G3,$H3=""),$H3='Auto Responses'!$J$7),1,0)))))</f>
        <v>N/A</v>
      </c>
      <c r="M3" s="278" t="str">
        <f>VLOOKUP($A3,'Institution Evaluation'!$A$56:$K$345,11,0)&amp;""</f>
        <v/>
      </c>
      <c r="N3" s="278">
        <f>IF($J3='Auto Responses'!$J$11,1,IF(AND($J3="",$I3='Auto Responses'!$J$11),1,0))</f>
        <v>0</v>
      </c>
      <c r="O3" s="278" t="str">
        <f>IF($E3='Auto Responses'!$L$13,'Auto Responses'!$J$5,IF($J3="",$K3,IF($J3='Auto Responses'!$J$13,5,IF($J3='Auto Responses'!$J$12,10,IF($J3='Auto Responses'!$J$11,20,0)))))</f>
        <v>N/A</v>
      </c>
      <c r="P3" s="278" t="str">
        <f>IF(OR($O3='Auto Responses'!$J$5,$L3='Auto Responses'!$J$5),'Auto Responses'!$J$5,$O3*$L3)</f>
        <v>N/A</v>
      </c>
      <c r="Q3" s="278">
        <f t="shared" ref="Q3:Q257" si="1">IF(M3="TRUE",1,0)</f>
        <v>0</v>
      </c>
      <c r="R3" s="278">
        <f>Q3</f>
        <v>0</v>
      </c>
      <c r="S3" s="278">
        <f t="shared" ref="S3:S257" si="2">IF(Q3=0,0,R3)</f>
        <v>0</v>
      </c>
      <c r="T3" s="278">
        <f t="shared" ref="T3:T257" si="3">IF(N3=1,1,0)</f>
        <v>0</v>
      </c>
      <c r="U3" s="278">
        <f>T3</f>
        <v>0</v>
      </c>
      <c r="V3" s="278">
        <f t="shared" ref="V3:V257" si="4">IF(T3=0,0,U3)</f>
        <v>0</v>
      </c>
      <c r="W3" s="58"/>
      <c r="X3" s="58"/>
      <c r="Y3" s="58"/>
      <c r="Z3" s="58"/>
    </row>
    <row r="4" spans="1:26" x14ac:dyDescent="0.2">
      <c r="A4" s="278" t="str">
        <f>Questions!$A4</f>
        <v>GNRL-02</v>
      </c>
      <c r="B4" s="278" t="str">
        <f t="shared" si="0"/>
        <v>GNRL</v>
      </c>
      <c r="C4" s="278" t="str">
        <f>VLOOKUP($A4,Questions!$A$3:$L$333,2,0)&amp;""</f>
        <v>Solution Name</v>
      </c>
      <c r="D4" s="278" t="str">
        <f>VLOOKUP($A4,Questions!$A$3:$L$333,11,0)&amp;""</f>
        <v>NA</v>
      </c>
      <c r="E4" s="278" t="str">
        <f>VLOOKUP($A4,Questions!$A$3:$L$333,12,0)&amp;""</f>
        <v>Not Scored</v>
      </c>
      <c r="F4" s="278" t="str">
        <f>VLOOKUP($A4,'Institution Evaluation'!$A$56:$K$345,3,0)&amp;""</f>
        <v>CourseLeaf</v>
      </c>
      <c r="G4" s="278" t="str">
        <f>VLOOKUP($A4,'Institution Evaluation'!$A$56:$K$345,7,0)&amp;""</f>
        <v>Not scored</v>
      </c>
      <c r="H4" s="278" t="str">
        <f>VLOOKUP($A4,'Institution Evaluation'!$A$56:$K$345,8,0)&amp;""</f>
        <v/>
      </c>
      <c r="I4" s="278" t="str">
        <f>VLOOKUP($A4,'Institution Evaluation'!$A$56:$K$345,9,0)&amp;""</f>
        <v/>
      </c>
      <c r="J4" s="278" t="str">
        <f>VLOOKUP($A4,'Institution Evaluation'!$A$56:$K$345,10,0)&amp;""</f>
        <v/>
      </c>
      <c r="K4" s="278">
        <f>IF($I4='Auto Responses'!$J$11,20,IF($I4='Auto Responses'!$J$13,5,10))</f>
        <v>10</v>
      </c>
      <c r="L4" s="278" t="str">
        <f>IF($E4='Auto Responses'!$L$13, 'Auto Responses'!$J$5,IF(AND($D4='Auto Responses'!$J$27,$H4=""),'Auto Responses'!$J$5,IF(AND($D4='Auto Responses'!$J$27,$H4='Auto Responses'!$J$7),1,IF(AND($D4='Auto Responses'!$J$27,$H4='Auto Responses'!$J$8),0,IF(OR(AND($F4=$G4,$H4=""),$H4='Auto Responses'!$J$7),1,0)))))</f>
        <v>N/A</v>
      </c>
      <c r="M4" s="278" t="str">
        <f>VLOOKUP($A4,'Institution Evaluation'!$A$56:$K$345,11,0)&amp;""</f>
        <v/>
      </c>
      <c r="N4" s="278">
        <f>IF($J4='Auto Responses'!$J$11,1,IF(AND($J4="",$I4='Auto Responses'!$J$11),1,0))</f>
        <v>0</v>
      </c>
      <c r="O4" s="278" t="str">
        <f>IF($E4='Auto Responses'!$L$13,'Auto Responses'!$J$5,IF($J4="",$K4,IF($J4='Auto Responses'!$J$13,5,IF($J4='Auto Responses'!$J$12,10,IF($J4='Auto Responses'!$J$11,20,0)))))</f>
        <v>N/A</v>
      </c>
      <c r="P4" s="278" t="str">
        <f>IF(OR($O4='Auto Responses'!$J$5,$L4='Auto Responses'!$J$5),'Auto Responses'!$J$5,$O4*$L4)</f>
        <v>N/A</v>
      </c>
      <c r="Q4" s="278">
        <f t="shared" si="1"/>
        <v>0</v>
      </c>
      <c r="R4" s="278">
        <f t="shared" ref="R4:R258" si="5">R3+Q4</f>
        <v>0</v>
      </c>
      <c r="S4" s="278">
        <f t="shared" si="2"/>
        <v>0</v>
      </c>
      <c r="T4" s="278">
        <f t="shared" si="3"/>
        <v>0</v>
      </c>
      <c r="U4" s="278">
        <f t="shared" ref="U4:U258" si="6">U3+T4</f>
        <v>0</v>
      </c>
      <c r="V4" s="278">
        <f t="shared" si="4"/>
        <v>0</v>
      </c>
      <c r="W4" s="58"/>
      <c r="X4" s="58"/>
      <c r="Y4" s="58"/>
      <c r="Z4" s="58"/>
    </row>
    <row r="5" spans="1:26" ht="370.5" x14ac:dyDescent="0.2">
      <c r="A5" s="278" t="str">
        <f>Questions!$A5</f>
        <v>GNRL-03</v>
      </c>
      <c r="B5" s="278" t="str">
        <f t="shared" si="0"/>
        <v>GNRL</v>
      </c>
      <c r="C5" s="278" t="str">
        <f>VLOOKUP($A5,Questions!$A$3:$L$333,2,0)&amp;""</f>
        <v>Solution Description</v>
      </c>
      <c r="D5" s="278" t="str">
        <f>VLOOKUP($A5,Questions!$A$3:$L$333,11,0)&amp;""</f>
        <v>NA</v>
      </c>
      <c r="E5" s="278" t="str">
        <f>VLOOKUP($A5,Questions!$A$3:$L$333,12,0)&amp;""</f>
        <v>Not Scored</v>
      </c>
      <c r="F5" s="278" t="str">
        <f>VLOOKUP($A5,'Institution Evaluation'!$A$56:$K$345,3,0)&amp;""</f>
        <v>CourseLeaf is an innovative academic operations platform for higher education that streamlines curriculum management, catalog publication, academic scheduling, advising and registration, and syllabi management to improve efficiency, accuracy, and student success. The five products supported by CourseLeaf are CAT, CIM, CLSS, PATH, and SYL</v>
      </c>
      <c r="G5" s="278" t="str">
        <f>VLOOKUP($A5,'Institution Evaluation'!$A$56:$K$345,7,0)&amp;""</f>
        <v>Not scored</v>
      </c>
      <c r="H5" s="278" t="str">
        <f>VLOOKUP($A5,'Institution Evaluation'!$A$56:$K$345,8,0)&amp;""</f>
        <v/>
      </c>
      <c r="I5" s="278" t="str">
        <f>VLOOKUP($A5,'Institution Evaluation'!$A$56:$K$345,9,0)&amp;""</f>
        <v/>
      </c>
      <c r="J5" s="278" t="str">
        <f>VLOOKUP($A5,'Institution Evaluation'!$A$56:$K$345,10,0)&amp;""</f>
        <v/>
      </c>
      <c r="K5" s="278">
        <f>IF($I5='Auto Responses'!$J$11,20,IF($I5='Auto Responses'!$J$13,5,10))</f>
        <v>10</v>
      </c>
      <c r="L5" s="278" t="str">
        <f>IF($E5='Auto Responses'!$L$13, 'Auto Responses'!$J$5,IF(AND($D5='Auto Responses'!$J$27,$H5=""),'Auto Responses'!$J$5,IF(AND($D5='Auto Responses'!$J$27,$H5='Auto Responses'!$J$7),1,IF(AND($D5='Auto Responses'!$J$27,$H5='Auto Responses'!$J$8),0,IF(OR(AND($F5=$G5,$H5=""),$H5='Auto Responses'!$J$7),1,0)))))</f>
        <v>N/A</v>
      </c>
      <c r="M5" s="278" t="str">
        <f>VLOOKUP($A5,'Institution Evaluation'!$A$56:$K$345,11,0)&amp;""</f>
        <v/>
      </c>
      <c r="N5" s="278">
        <f>IF($J5='Auto Responses'!$J$11,1,IF(AND($J5="",$I5='Auto Responses'!$J$11),1,0))</f>
        <v>0</v>
      </c>
      <c r="O5" s="278" t="str">
        <f>IF($E5='Auto Responses'!$L$13,'Auto Responses'!$J$5,IF($J5="",$K5,IF($J5='Auto Responses'!$J$13,5,IF($J5='Auto Responses'!$J$12,10,IF($J5='Auto Responses'!$J$11,20,0)))))</f>
        <v>N/A</v>
      </c>
      <c r="P5" s="278" t="str">
        <f>IF(OR($O5='Auto Responses'!$J$5,$L5='Auto Responses'!$J$5),'Auto Responses'!$J$5,$O5*$L5)</f>
        <v>N/A</v>
      </c>
      <c r="Q5" s="278">
        <f t="shared" si="1"/>
        <v>0</v>
      </c>
      <c r="R5" s="278">
        <f t="shared" si="5"/>
        <v>0</v>
      </c>
      <c r="S5" s="278">
        <f t="shared" si="2"/>
        <v>0</v>
      </c>
      <c r="T5" s="278">
        <f t="shared" si="3"/>
        <v>0</v>
      </c>
      <c r="U5" s="278">
        <f t="shared" si="6"/>
        <v>0</v>
      </c>
      <c r="V5" s="278">
        <f t="shared" si="4"/>
        <v>0</v>
      </c>
      <c r="W5" s="58"/>
      <c r="X5" s="58"/>
      <c r="Y5" s="58"/>
      <c r="Z5" s="58"/>
    </row>
    <row r="6" spans="1:26" x14ac:dyDescent="0.2">
      <c r="A6" s="278" t="str">
        <f>Questions!$A6</f>
        <v>GNRL-04</v>
      </c>
      <c r="B6" s="278" t="str">
        <f t="shared" si="0"/>
        <v>GNRL</v>
      </c>
      <c r="C6" s="278" t="str">
        <f>VLOOKUP($A6,Questions!$A$3:$L$333,2,0)&amp;""</f>
        <v>Solution Provider Contact Name</v>
      </c>
      <c r="D6" s="278" t="str">
        <f>VLOOKUP($A6,Questions!$A$3:$L$333,11,0)&amp;""</f>
        <v>NA</v>
      </c>
      <c r="E6" s="278" t="str">
        <f>VLOOKUP($A6,Questions!$A$3:$L$333,12,0)&amp;""</f>
        <v>Not Scored</v>
      </c>
      <c r="F6" s="278" t="str">
        <f>VLOOKUP($A6,'Institution Evaluation'!$A$56:$K$345,3,0)&amp;""</f>
        <v>Cyndi Showalter</v>
      </c>
      <c r="G6" s="278" t="str">
        <f>VLOOKUP($A6,'Institution Evaluation'!$A$56:$K$345,7,0)&amp;""</f>
        <v>Not scored</v>
      </c>
      <c r="H6" s="278" t="str">
        <f>VLOOKUP($A6,'Institution Evaluation'!$A$56:$K$345,8,0)&amp;""</f>
        <v/>
      </c>
      <c r="I6" s="278" t="str">
        <f>VLOOKUP($A6,'Institution Evaluation'!$A$56:$K$345,9,0)&amp;""</f>
        <v/>
      </c>
      <c r="J6" s="278" t="str">
        <f>VLOOKUP($A6,'Institution Evaluation'!$A$56:$K$345,10,0)&amp;""</f>
        <v/>
      </c>
      <c r="K6" s="278">
        <f>IF($I6='Auto Responses'!$J$11,20,IF($I6='Auto Responses'!$J$13,5,10))</f>
        <v>10</v>
      </c>
      <c r="L6" s="278" t="str">
        <f>IF($E6='Auto Responses'!$L$13, 'Auto Responses'!$J$5,IF(AND($D6='Auto Responses'!$J$27,$H6=""),'Auto Responses'!$J$5,IF(AND($D6='Auto Responses'!$J$27,$H6='Auto Responses'!$J$7),1,IF(AND($D6='Auto Responses'!$J$27,$H6='Auto Responses'!$J$8),0,IF(OR(AND($F6=$G6,$H6=""),$H6='Auto Responses'!$J$7),1,0)))))</f>
        <v>N/A</v>
      </c>
      <c r="M6" s="278" t="str">
        <f>VLOOKUP($A6,'Institution Evaluation'!$A$56:$K$345,11,0)&amp;""</f>
        <v/>
      </c>
      <c r="N6" s="278">
        <f>IF($J6='Auto Responses'!$J$11,1,IF(AND($J6="",$I6='Auto Responses'!$J$11),1,0))</f>
        <v>0</v>
      </c>
      <c r="O6" s="278" t="str">
        <f>IF($E6='Auto Responses'!$L$13,'Auto Responses'!$J$5,IF($J6="",$K6,IF($J6='Auto Responses'!$J$13,5,IF($J6='Auto Responses'!$J$12,10,IF($J6='Auto Responses'!$J$11,20,0)))))</f>
        <v>N/A</v>
      </c>
      <c r="P6" s="278" t="str">
        <f>IF(OR($O6='Auto Responses'!$J$5,$L6='Auto Responses'!$J$5),'Auto Responses'!$J$5,$O6*$L6)</f>
        <v>N/A</v>
      </c>
      <c r="Q6" s="278">
        <f t="shared" si="1"/>
        <v>0</v>
      </c>
      <c r="R6" s="278">
        <f t="shared" si="5"/>
        <v>0</v>
      </c>
      <c r="S6" s="278">
        <f t="shared" si="2"/>
        <v>0</v>
      </c>
      <c r="T6" s="278">
        <f t="shared" si="3"/>
        <v>0</v>
      </c>
      <c r="U6" s="278">
        <f t="shared" si="6"/>
        <v>0</v>
      </c>
      <c r="V6" s="278">
        <f t="shared" si="4"/>
        <v>0</v>
      </c>
      <c r="W6" s="58"/>
      <c r="X6" s="58"/>
      <c r="Y6" s="58"/>
      <c r="Z6" s="58"/>
    </row>
    <row r="7" spans="1:26" ht="42.75" x14ac:dyDescent="0.2">
      <c r="A7" s="278" t="str">
        <f>Questions!$A7</f>
        <v>GNRL-05</v>
      </c>
      <c r="B7" s="278" t="str">
        <f t="shared" si="0"/>
        <v>GNRL</v>
      </c>
      <c r="C7" s="278" t="str">
        <f>VLOOKUP($A7,Questions!$A$3:$L$333,2,0)&amp;""</f>
        <v>Solution Provider Contact Title</v>
      </c>
      <c r="D7" s="278" t="str">
        <f>VLOOKUP($A7,Questions!$A$3:$L$333,11,0)&amp;""</f>
        <v>NA</v>
      </c>
      <c r="E7" s="278" t="str">
        <f>VLOOKUP($A7,Questions!$A$3:$L$333,12,0)&amp;""</f>
        <v>Not Scored</v>
      </c>
      <c r="F7" s="278" t="str">
        <f>VLOOKUP($A7,'Institution Evaluation'!$A$56:$K$345,3,0)&amp;""</f>
        <v>Contracts &amp; Licensing - Business Analyst</v>
      </c>
      <c r="G7" s="278" t="str">
        <f>VLOOKUP($A7,'Institution Evaluation'!$A$56:$K$345,7,0)&amp;""</f>
        <v>Not scored</v>
      </c>
      <c r="H7" s="278" t="str">
        <f>VLOOKUP($A7,'Institution Evaluation'!$A$56:$K$345,8,0)&amp;""</f>
        <v/>
      </c>
      <c r="I7" s="278" t="str">
        <f>VLOOKUP($A7,'Institution Evaluation'!$A$56:$K$345,9,0)&amp;""</f>
        <v/>
      </c>
      <c r="J7" s="278" t="str">
        <f>VLOOKUP($A7,'Institution Evaluation'!$A$56:$K$345,10,0)&amp;""</f>
        <v/>
      </c>
      <c r="K7" s="278">
        <f>IF($I7='Auto Responses'!$J$11,20,IF($I7='Auto Responses'!$J$13,5,10))</f>
        <v>10</v>
      </c>
      <c r="L7" s="278" t="str">
        <f>IF($E7='Auto Responses'!$L$13, 'Auto Responses'!$J$5,IF(AND($D7='Auto Responses'!$J$27,$H7=""),'Auto Responses'!$J$5,IF(AND($D7='Auto Responses'!$J$27,$H7='Auto Responses'!$J$7),1,IF(AND($D7='Auto Responses'!$J$27,$H7='Auto Responses'!$J$8),0,IF(OR(AND($F7=$G7,$H7=""),$H7='Auto Responses'!$J$7),1,0)))))</f>
        <v>N/A</v>
      </c>
      <c r="M7" s="278" t="str">
        <f>VLOOKUP($A7,'Institution Evaluation'!$A$56:$K$345,11,0)&amp;""</f>
        <v/>
      </c>
      <c r="N7" s="278">
        <f>IF($J7='Auto Responses'!$J$11,1,IF(AND($J7="",$I7='Auto Responses'!$J$11),1,0))</f>
        <v>0</v>
      </c>
      <c r="O7" s="278" t="str">
        <f>IF($E7='Auto Responses'!$L$13,'Auto Responses'!$J$5,IF($J7="",$K7,IF($J7='Auto Responses'!$J$13,5,IF($J7='Auto Responses'!$J$12,10,IF($J7='Auto Responses'!$J$11,20,0)))))</f>
        <v>N/A</v>
      </c>
      <c r="P7" s="278" t="str">
        <f>IF(OR($O7='Auto Responses'!$J$5,$L7='Auto Responses'!$J$5),'Auto Responses'!$J$5,$O7*$L7)</f>
        <v>N/A</v>
      </c>
      <c r="Q7" s="278">
        <f t="shared" si="1"/>
        <v>0</v>
      </c>
      <c r="R7" s="278">
        <f t="shared" si="5"/>
        <v>0</v>
      </c>
      <c r="S7" s="278">
        <f t="shared" si="2"/>
        <v>0</v>
      </c>
      <c r="T7" s="278">
        <f t="shared" si="3"/>
        <v>0</v>
      </c>
      <c r="U7" s="278">
        <f t="shared" si="6"/>
        <v>0</v>
      </c>
      <c r="V7" s="278">
        <f t="shared" si="4"/>
        <v>0</v>
      </c>
      <c r="W7" s="58"/>
      <c r="X7" s="58"/>
      <c r="Y7" s="58"/>
      <c r="Z7" s="58"/>
    </row>
    <row r="8" spans="1:26" ht="28.5" x14ac:dyDescent="0.2">
      <c r="A8" s="278" t="str">
        <f>Questions!$A8</f>
        <v>GNRL-06</v>
      </c>
      <c r="B8" s="278" t="str">
        <f t="shared" si="0"/>
        <v>GNRL</v>
      </c>
      <c r="C8" s="278" t="str">
        <f>VLOOKUP($A8,Questions!$A$3:$L$333,2,0)&amp;""</f>
        <v>Solution Provider Contact Email</v>
      </c>
      <c r="D8" s="278" t="str">
        <f>VLOOKUP($A8,Questions!$A$3:$L$333,11,0)&amp;""</f>
        <v>NA</v>
      </c>
      <c r="E8" s="278" t="str">
        <f>VLOOKUP($A8,Questions!$A$3:$L$333,12,0)&amp;""</f>
        <v>Not Scored</v>
      </c>
      <c r="F8" s="278" t="str">
        <f>VLOOKUP($A8,'Institution Evaluation'!$A$56:$K$345,3,0)&amp;""</f>
        <v>cshowalter@leepfrog.com</v>
      </c>
      <c r="G8" s="278" t="str">
        <f>VLOOKUP($A8,'Institution Evaluation'!$A$56:$K$345,7,0)&amp;""</f>
        <v>Not scored</v>
      </c>
      <c r="H8" s="278" t="str">
        <f>VLOOKUP($A8,'Institution Evaluation'!$A$56:$K$345,8,0)&amp;""</f>
        <v/>
      </c>
      <c r="I8" s="278" t="str">
        <f>VLOOKUP($A8,'Institution Evaluation'!$A$56:$K$345,9,0)&amp;""</f>
        <v/>
      </c>
      <c r="J8" s="278" t="str">
        <f>VLOOKUP($A8,'Institution Evaluation'!$A$56:$K$345,10,0)&amp;""</f>
        <v/>
      </c>
      <c r="K8" s="278">
        <f>IF($I8='Auto Responses'!$J$11,20,IF($I8='Auto Responses'!$J$13,5,10))</f>
        <v>10</v>
      </c>
      <c r="L8" s="278" t="str">
        <f>IF($E8='Auto Responses'!$L$13, 'Auto Responses'!$J$5,IF(AND($D8='Auto Responses'!$J$27,$H8=""),'Auto Responses'!$J$5,IF(AND($D8='Auto Responses'!$J$27,$H8='Auto Responses'!$J$7),1,IF(AND($D8='Auto Responses'!$J$27,$H8='Auto Responses'!$J$8),0,IF(OR(AND($F8=$G8,$H8=""),$H8='Auto Responses'!$J$7),1,0)))))</f>
        <v>N/A</v>
      </c>
      <c r="M8" s="278" t="str">
        <f>VLOOKUP($A8,'Institution Evaluation'!$A$56:$K$345,11,0)&amp;""</f>
        <v/>
      </c>
      <c r="N8" s="278">
        <f>IF($J8='Auto Responses'!$J$11,1,IF(AND($J8="",$I8='Auto Responses'!$J$11),1,0))</f>
        <v>0</v>
      </c>
      <c r="O8" s="278" t="str">
        <f>IF($E8='Auto Responses'!$L$13,'Auto Responses'!$J$5,IF($J8="",$K8,IF($J8='Auto Responses'!$J$13,5,IF($J8='Auto Responses'!$J$12,10,IF($J8='Auto Responses'!$J$11,20,0)))))</f>
        <v>N/A</v>
      </c>
      <c r="P8" s="278" t="str">
        <f>IF(OR($O8='Auto Responses'!$J$5,$L8='Auto Responses'!$J$5),'Auto Responses'!$J$5,$O8*$L8)</f>
        <v>N/A</v>
      </c>
      <c r="Q8" s="278">
        <f t="shared" si="1"/>
        <v>0</v>
      </c>
      <c r="R8" s="278">
        <f t="shared" si="5"/>
        <v>0</v>
      </c>
      <c r="S8" s="278">
        <f t="shared" si="2"/>
        <v>0</v>
      </c>
      <c r="T8" s="278">
        <f t="shared" si="3"/>
        <v>0</v>
      </c>
      <c r="U8" s="278">
        <f t="shared" si="6"/>
        <v>0</v>
      </c>
      <c r="V8" s="278">
        <f t="shared" si="4"/>
        <v>0</v>
      </c>
      <c r="W8" s="58"/>
      <c r="X8" s="58"/>
      <c r="Y8" s="58"/>
      <c r="Z8" s="58"/>
    </row>
    <row r="9" spans="1:26" x14ac:dyDescent="0.2">
      <c r="A9" s="278" t="str">
        <f>Questions!$A9</f>
        <v>GNRL-07</v>
      </c>
      <c r="B9" s="278" t="str">
        <f t="shared" si="0"/>
        <v>GNRL</v>
      </c>
      <c r="C9" s="278" t="str">
        <f>VLOOKUP($A9,Questions!$A$3:$L$333,2,0)&amp;""</f>
        <v>Solution Provider Contact Phone Number</v>
      </c>
      <c r="D9" s="278" t="str">
        <f>VLOOKUP($A9,Questions!$A$3:$L$333,11,0)&amp;""</f>
        <v>NA</v>
      </c>
      <c r="E9" s="278" t="str">
        <f>VLOOKUP($A9,Questions!$A$3:$L$333,12,0)&amp;""</f>
        <v>Not Scored</v>
      </c>
      <c r="F9" s="278" t="str">
        <f>VLOOKUP($A9,'Institution Evaluation'!$A$56:$K$345,3,0)&amp;""</f>
        <v/>
      </c>
      <c r="G9" s="278" t="str">
        <f>VLOOKUP($A9,'Institution Evaluation'!$A$56:$K$345,7,0)&amp;""</f>
        <v>Not scored</v>
      </c>
      <c r="H9" s="278" t="str">
        <f>VLOOKUP($A9,'Institution Evaluation'!$A$56:$K$345,8,0)&amp;""</f>
        <v/>
      </c>
      <c r="I9" s="278" t="str">
        <f>VLOOKUP($A9,'Institution Evaluation'!$A$56:$K$345,9,0)&amp;""</f>
        <v/>
      </c>
      <c r="J9" s="278" t="str">
        <f>VLOOKUP($A9,'Institution Evaluation'!$A$56:$K$345,10,0)&amp;""</f>
        <v/>
      </c>
      <c r="K9" s="278">
        <f>IF($I9='Auto Responses'!$J$11,20,IF($I9='Auto Responses'!$J$13,5,10))</f>
        <v>10</v>
      </c>
      <c r="L9" s="278" t="str">
        <f>IF($E9='Auto Responses'!$L$13, 'Auto Responses'!$J$5,IF(AND($D9='Auto Responses'!$J$27,$H9=""),'Auto Responses'!$J$5,IF(AND($D9='Auto Responses'!$J$27,$H9='Auto Responses'!$J$7),1,IF(AND($D9='Auto Responses'!$J$27,$H9='Auto Responses'!$J$8),0,IF(OR(AND($F9=$G9,$H9=""),$H9='Auto Responses'!$J$7),1,0)))))</f>
        <v>N/A</v>
      </c>
      <c r="M9" s="278" t="str">
        <f>VLOOKUP($A9,'Institution Evaluation'!$A$56:$K$345,11,0)&amp;""</f>
        <v/>
      </c>
      <c r="N9" s="278">
        <f>IF($J9='Auto Responses'!$J$11,1,IF(AND($J9="",$I9='Auto Responses'!$J$11),1,0))</f>
        <v>0</v>
      </c>
      <c r="O9" s="278" t="str">
        <f>IF($E9='Auto Responses'!$L$13,'Auto Responses'!$J$5,IF($J9="",$K9,IF($J9='Auto Responses'!$J$13,5,IF($J9='Auto Responses'!$J$12,10,IF($J9='Auto Responses'!$J$11,20,0)))))</f>
        <v>N/A</v>
      </c>
      <c r="P9" s="278" t="str">
        <f>IF(OR($O9='Auto Responses'!$J$5,$L9='Auto Responses'!$J$5),'Auto Responses'!$J$5,$O9*$L9)</f>
        <v>N/A</v>
      </c>
      <c r="Q9" s="278">
        <f t="shared" si="1"/>
        <v>0</v>
      </c>
      <c r="R9" s="278">
        <f t="shared" si="5"/>
        <v>0</v>
      </c>
      <c r="S9" s="278">
        <f t="shared" si="2"/>
        <v>0</v>
      </c>
      <c r="T9" s="278">
        <f t="shared" si="3"/>
        <v>0</v>
      </c>
      <c r="U9" s="278">
        <f t="shared" si="6"/>
        <v>0</v>
      </c>
      <c r="V9" s="278">
        <f t="shared" si="4"/>
        <v>0</v>
      </c>
      <c r="W9" s="58"/>
      <c r="X9" s="58"/>
      <c r="Y9" s="58"/>
      <c r="Z9" s="58"/>
    </row>
    <row r="10" spans="1:26" ht="28.5" x14ac:dyDescent="0.2">
      <c r="A10" s="278" t="str">
        <f>Questions!$A10</f>
        <v>GNRL-08</v>
      </c>
      <c r="B10" s="278" t="str">
        <f t="shared" si="0"/>
        <v>GNRL</v>
      </c>
      <c r="C10" s="278" t="str">
        <f>VLOOKUP($A10,Questions!$A$3:$L$333,2,0)&amp;""</f>
        <v>Country of Company Headquarters</v>
      </c>
      <c r="D10" s="278" t="str">
        <f>VLOOKUP($A10,Questions!$A$3:$L$333,11,0)&amp;""</f>
        <v>NA</v>
      </c>
      <c r="E10" s="278" t="str">
        <f>VLOOKUP($A10,Questions!$A$3:$L$333,12,0)&amp;""</f>
        <v>Not Scored</v>
      </c>
      <c r="F10" s="278" t="str">
        <f>VLOOKUP($A10,'Institution Evaluation'!$A$56:$K$345,3,0)&amp;""</f>
        <v>United States of America</v>
      </c>
      <c r="G10" s="278" t="str">
        <f>VLOOKUP($A10,'Institution Evaluation'!$A$56:$K$345,7,0)&amp;""</f>
        <v>Not scored</v>
      </c>
      <c r="H10" s="278" t="str">
        <f>VLOOKUP($A10,'Institution Evaluation'!$A$56:$K$345,8,0)&amp;""</f>
        <v/>
      </c>
      <c r="I10" s="278" t="str">
        <f>VLOOKUP($A10,'Institution Evaluation'!$A$56:$K$345,9,0)&amp;""</f>
        <v/>
      </c>
      <c r="J10" s="278" t="str">
        <f>VLOOKUP($A10,'Institution Evaluation'!$A$56:$K$345,10,0)&amp;""</f>
        <v/>
      </c>
      <c r="K10" s="278">
        <f>IF($I10='Auto Responses'!$J$11,20,IF($I10='Auto Responses'!$J$13,5,10))</f>
        <v>10</v>
      </c>
      <c r="L10" s="278" t="str">
        <f>IF($E10='Auto Responses'!$L$13, 'Auto Responses'!$J$5,IF(AND($D10='Auto Responses'!$J$27,$H10=""),'Auto Responses'!$J$5,IF(AND($D10='Auto Responses'!$J$27,$H10='Auto Responses'!$J$7),1,IF(AND($D10='Auto Responses'!$J$27,$H10='Auto Responses'!$J$8),0,IF(OR(AND($F10=$G10,$H10=""),$H10='Auto Responses'!$J$7),1,0)))))</f>
        <v>N/A</v>
      </c>
      <c r="M10" s="278" t="str">
        <f>VLOOKUP($A10,'Institution Evaluation'!$A$56:$K$345,11,0)&amp;""</f>
        <v/>
      </c>
      <c r="N10" s="278">
        <f>IF($J10='Auto Responses'!$J$11,1,IF(AND($J10="",$I10='Auto Responses'!$J$11),1,0))</f>
        <v>0</v>
      </c>
      <c r="O10" s="278" t="str">
        <f>IF($E10='Auto Responses'!$L$13,'Auto Responses'!$J$5,IF($J10="",$K10,IF($J10='Auto Responses'!$J$13,5,IF($J10='Auto Responses'!$J$12,10,IF($J10='Auto Responses'!$J$11,20,0)))))</f>
        <v>N/A</v>
      </c>
      <c r="P10" s="278" t="str">
        <f>IF(OR($O10='Auto Responses'!$J$5,$L10='Auto Responses'!$J$5),'Auto Responses'!$J$5,$O10*$L10)</f>
        <v>N/A</v>
      </c>
      <c r="Q10" s="278">
        <f t="shared" si="1"/>
        <v>0</v>
      </c>
      <c r="R10" s="278">
        <f t="shared" si="5"/>
        <v>0</v>
      </c>
      <c r="S10" s="278">
        <f t="shared" si="2"/>
        <v>0</v>
      </c>
      <c r="T10" s="278">
        <f t="shared" si="3"/>
        <v>0</v>
      </c>
      <c r="U10" s="278">
        <f t="shared" si="6"/>
        <v>0</v>
      </c>
      <c r="V10" s="278">
        <f t="shared" si="4"/>
        <v>0</v>
      </c>
      <c r="W10" s="58"/>
      <c r="X10" s="58"/>
      <c r="Y10" s="58"/>
      <c r="Z10" s="58"/>
    </row>
    <row r="11" spans="1:26" x14ac:dyDescent="0.2">
      <c r="A11" s="278" t="str">
        <f>Questions!$A11</f>
        <v>GNRL-09</v>
      </c>
      <c r="B11" s="278" t="str">
        <f t="shared" si="0"/>
        <v>GNRL</v>
      </c>
      <c r="C11" s="278" t="str">
        <f>VLOOKUP($A11,Questions!$A$3:$L$333,2,0)&amp;""</f>
        <v>Employee Work Locations (all)</v>
      </c>
      <c r="D11" s="278" t="s">
        <v>693</v>
      </c>
      <c r="E11" s="278" t="str">
        <f>VLOOKUP($A11,Questions!$A$3:$L$333,12,0)&amp;""</f>
        <v>Not Scored</v>
      </c>
      <c r="F11" s="278" t="str">
        <f>VLOOKUP($A11,'Institution Evaluation'!$A$56:$K$345,3,0)&amp;""</f>
        <v>Iowa City, Iowa</v>
      </c>
      <c r="G11" s="278" t="str">
        <f>VLOOKUP($A11,'Institution Evaluation'!$A$56:$K$345,7,0)&amp;""</f>
        <v>Not scored</v>
      </c>
      <c r="H11" s="278" t="str">
        <f>VLOOKUP($A11,'Institution Evaluation'!$A$56:$K$345,8,0)&amp;""</f>
        <v/>
      </c>
      <c r="I11" s="278" t="str">
        <f>VLOOKUP($A11,'Institution Evaluation'!$A$56:$K$345,9,0)&amp;""</f>
        <v/>
      </c>
      <c r="J11" s="278" t="str">
        <f>VLOOKUP($A11,'Institution Evaluation'!$A$56:$K$345,10,0)&amp;""</f>
        <v/>
      </c>
      <c r="K11" s="278">
        <f>IF($I11='Auto Responses'!$J$11,20,IF($I11='Auto Responses'!$J$13,5,10))</f>
        <v>10</v>
      </c>
      <c r="L11" s="278" t="str">
        <f>IF($E11='Auto Responses'!$L$13, 'Auto Responses'!$J$5,IF(AND($D11='Auto Responses'!$J$27,$H11=""),'Auto Responses'!$J$5,IF(AND($D11='Auto Responses'!$J$27,$H11='Auto Responses'!$J$7),1,IF(AND($D11='Auto Responses'!$J$27,$H11='Auto Responses'!$J$8),0,IF(OR(AND($F11=$G11,$H11=""),$H11='Auto Responses'!$J$7),1,0)))))</f>
        <v>N/A</v>
      </c>
      <c r="M11" s="278" t="str">
        <f>VLOOKUP($A11,'Institution Evaluation'!$A$56:$K$345,11,0)&amp;""</f>
        <v/>
      </c>
      <c r="N11" s="278">
        <f>IF($J11='Auto Responses'!$J$11,1,IF(AND($J11="",$I11='Auto Responses'!$J$11),1,0))</f>
        <v>0</v>
      </c>
      <c r="O11" s="278" t="str">
        <f>IF($E11='Auto Responses'!$L$13,'Auto Responses'!$J$5,IF($J11="",$K11,IF($J11='Auto Responses'!$J$13,5,IF($J11='Auto Responses'!$J$12,10,IF($J11='Auto Responses'!$J$11,20,0)))))</f>
        <v>N/A</v>
      </c>
      <c r="P11" s="278" t="str">
        <f>IF(OR($O11='Auto Responses'!$J$5,$L11='Auto Responses'!$J$5),'Auto Responses'!$J$5,$O11*$L11)</f>
        <v>N/A</v>
      </c>
      <c r="Q11" s="278">
        <f t="shared" si="1"/>
        <v>0</v>
      </c>
      <c r="R11" s="278">
        <f t="shared" si="5"/>
        <v>0</v>
      </c>
      <c r="S11" s="278">
        <f t="shared" si="2"/>
        <v>0</v>
      </c>
      <c r="T11" s="278">
        <f t="shared" si="3"/>
        <v>0</v>
      </c>
      <c r="U11" s="278">
        <f t="shared" si="6"/>
        <v>0</v>
      </c>
      <c r="V11" s="278">
        <f t="shared" si="4"/>
        <v>0</v>
      </c>
      <c r="W11" s="58"/>
      <c r="X11" s="58"/>
      <c r="Y11" s="58"/>
      <c r="Z11" s="58"/>
    </row>
    <row r="12" spans="1:26" ht="42.75" x14ac:dyDescent="0.2">
      <c r="A12" s="278" t="str">
        <f>Questions!$A12</f>
        <v>COMP-01</v>
      </c>
      <c r="B12" s="278" t="str">
        <f t="shared" si="0"/>
        <v>COMP</v>
      </c>
      <c r="C12" s="278" t="str">
        <f>VLOOKUP($A12,Questions!$A$3:$L$333,2,0)&amp;""</f>
        <v>Do you have a dedicated software and system development team(s) (e.g., customer support, implementation, product management, etc.)?*</v>
      </c>
      <c r="D12" s="278" t="str">
        <f>VLOOKUP($A12,Questions!$A$3:$L$333,11,0)&amp;""</f>
        <v/>
      </c>
      <c r="E12" s="278" t="str">
        <f>VLOOKUP($A12,Questions!$A$3:$L$333,12,0)&amp;""</f>
        <v>Start Here</v>
      </c>
      <c r="F12" s="278" t="str">
        <f>VLOOKUP($A12,'Institution Evaluation'!$A$56:$K$345,3,0)&amp;""</f>
        <v>Yes</v>
      </c>
      <c r="G12" s="278" t="str">
        <f>VLOOKUP($A12,'Institution Evaluation'!$A$56:$K$345,7,0)&amp;""</f>
        <v>Yes</v>
      </c>
      <c r="H12" s="278" t="str">
        <f>VLOOKUP($A12,'Institution Evaluation'!$A$56:$K$345,8,0)&amp;""</f>
        <v/>
      </c>
      <c r="I12" s="278" t="str">
        <f>VLOOKUP($A12,'Institution Evaluation'!$A$56:$K$345,9,0)&amp;""</f>
        <v>Standard Importance</v>
      </c>
      <c r="J12" s="278" t="str">
        <f>VLOOKUP($A12,'Institution Evaluation'!$A$56:$K$345,10,0)&amp;""</f>
        <v/>
      </c>
      <c r="K12" s="278">
        <f>IF($I12='Auto Responses'!$J$11,20,IF($I12='Auto Responses'!$J$13,5,10))</f>
        <v>10</v>
      </c>
      <c r="L12" s="278">
        <f>IF($E12='Auto Responses'!$L$13, 'Auto Responses'!$J$5,IF(AND($D12='Auto Responses'!$J$27,$H12=""),'Auto Responses'!$J$5,IF(AND($D12='Auto Responses'!$J$27,$H12='Auto Responses'!$J$7),1,IF(AND($D12='Auto Responses'!$J$27,$H12='Auto Responses'!$J$8),0,IF(OR(AND($F12=$G12,$H12=""),$H12='Auto Responses'!$J$7),1,0)))))</f>
        <v>1</v>
      </c>
      <c r="M12" s="278" t="str">
        <f>VLOOKUP($A12,'Institution Evaluation'!$A$56:$K$345,11,0)&amp;""</f>
        <v>FALSE</v>
      </c>
      <c r="N12" s="278">
        <f>IF($J12='Auto Responses'!$J$11,1,IF(AND($J12="",$I12='Auto Responses'!$J$11),1,0))</f>
        <v>0</v>
      </c>
      <c r="O12" s="278">
        <f>IF(OR($E12='Auto Responses'!$L$13,$F12='Auto Responses'!$J$5),'Auto Responses'!$J$5,IF($J12="",$K12,IF($J12='Auto Responses'!$J$13,5,IF($J12='Auto Responses'!$J$12,10,IF($J12='Auto Responses'!$J$11,20,0)))))</f>
        <v>10</v>
      </c>
      <c r="P12" s="278">
        <f>IF(OR($O12='Auto Responses'!$J$5,$L12='Auto Responses'!$J$5),'Auto Responses'!$J$5,$O12*$L12)</f>
        <v>10</v>
      </c>
      <c r="Q12" s="278">
        <f t="shared" si="1"/>
        <v>0</v>
      </c>
      <c r="R12" s="278">
        <f t="shared" si="5"/>
        <v>0</v>
      </c>
      <c r="S12" s="278">
        <f t="shared" si="2"/>
        <v>0</v>
      </c>
      <c r="T12" s="278">
        <f t="shared" si="3"/>
        <v>0</v>
      </c>
      <c r="U12" s="278">
        <f t="shared" si="6"/>
        <v>0</v>
      </c>
      <c r="V12" s="278">
        <f t="shared" si="4"/>
        <v>0</v>
      </c>
      <c r="W12" s="58"/>
      <c r="X12" s="58"/>
      <c r="Y12" s="58"/>
      <c r="Z12" s="58"/>
    </row>
    <row r="13" spans="1:26" ht="42.75" x14ac:dyDescent="0.2">
      <c r="A13" s="278" t="str">
        <f>Questions!$A13</f>
        <v>COMP-02</v>
      </c>
      <c r="B13" s="278" t="str">
        <f t="shared" si="0"/>
        <v>COMP</v>
      </c>
      <c r="C13" s="278" t="str">
        <f>VLOOKUP($A13,Questions!$A$3:$L$333,2,0)&amp;""</f>
        <v>Describe your organization’s business background and ownership structure, including all parent and subsidiary relationships.</v>
      </c>
      <c r="D13" s="278" t="str">
        <f>VLOOKUP($A13,Questions!$A$3:$L$333,11,0)&amp;""</f>
        <v/>
      </c>
      <c r="E13" s="278" t="str">
        <f>VLOOKUP($A13,Questions!$A$3:$L$333,12,0)&amp;""</f>
        <v>Not scored</v>
      </c>
      <c r="F13" s="278" t="str">
        <f>VLOOKUP($A13,'Institution Evaluation'!$A$56:$K$345,3,0)&amp;""</f>
        <v/>
      </c>
      <c r="G13" s="278" t="str">
        <f>VLOOKUP($A13,'Institution Evaluation'!$A$56:$K$345,7,0)&amp;""</f>
        <v>Not scored</v>
      </c>
      <c r="H13" s="278" t="str">
        <f>VLOOKUP($A13,'Institution Evaluation'!$A$56:$K$345,8,0)&amp;""</f>
        <v/>
      </c>
      <c r="I13" s="278" t="str">
        <f>VLOOKUP($A13,'Institution Evaluation'!$A$56:$K$345,9,0)&amp;""</f>
        <v/>
      </c>
      <c r="J13" s="278" t="str">
        <f>VLOOKUP($A13,'Institution Evaluation'!$A$56:$K$345,10,0)&amp;""</f>
        <v/>
      </c>
      <c r="K13" s="278">
        <f>IF($I13='Auto Responses'!$J$11,20,IF($I13='Auto Responses'!$J$13,5,10))</f>
        <v>10</v>
      </c>
      <c r="L13" s="278" t="str">
        <f>IF($E13='Auto Responses'!$L$13, 'Auto Responses'!$J$5,IF(AND($D13='Auto Responses'!$J$27,$H13=""),'Auto Responses'!$J$5,IF(AND($D13='Auto Responses'!$J$27,$H13='Auto Responses'!$J$7),1,IF(AND($D13='Auto Responses'!$J$27,$H13='Auto Responses'!$J$8),0,IF(OR(AND($F13=$G13,$H13=""),$H13='Auto Responses'!$J$7),1,0)))))</f>
        <v>N/A</v>
      </c>
      <c r="M13" s="278" t="str">
        <f>VLOOKUP($A13,'Institution Evaluation'!$A$56:$K$345,11,0)&amp;""</f>
        <v>FALSE</v>
      </c>
      <c r="N13" s="278">
        <f>IF($J13='Auto Responses'!$J$11,1,IF(AND($J13="",$I13='Auto Responses'!$J$11),1,0))</f>
        <v>0</v>
      </c>
      <c r="O13" s="278" t="str">
        <f>IF(OR($E13='Auto Responses'!$L$13,$F13='Auto Responses'!$J$5),'Auto Responses'!$J$5,IF($J13="",$K13,IF($J13='Auto Responses'!$J$13,5,IF($J13='Auto Responses'!$J$12,10,IF($J13='Auto Responses'!$J$11,20,0)))))</f>
        <v>N/A</v>
      </c>
      <c r="P13" s="278" t="str">
        <f>IF(OR($O13='Auto Responses'!$J$5,$L13='Auto Responses'!$J$5),'Auto Responses'!$J$5,$O13*$L13)</f>
        <v>N/A</v>
      </c>
      <c r="Q13" s="278">
        <f t="shared" si="1"/>
        <v>0</v>
      </c>
      <c r="R13" s="278">
        <f t="shared" si="5"/>
        <v>0</v>
      </c>
      <c r="S13" s="278">
        <f t="shared" si="2"/>
        <v>0</v>
      </c>
      <c r="T13" s="278">
        <f t="shared" si="3"/>
        <v>0</v>
      </c>
      <c r="U13" s="278">
        <f t="shared" si="6"/>
        <v>0</v>
      </c>
      <c r="V13" s="278">
        <f t="shared" si="4"/>
        <v>0</v>
      </c>
      <c r="W13" s="58"/>
      <c r="X13" s="58"/>
      <c r="Y13" s="58"/>
      <c r="Z13" s="58"/>
    </row>
    <row r="14" spans="1:26" ht="28.5" x14ac:dyDescent="0.2">
      <c r="A14" s="278" t="str">
        <f>Questions!$A14</f>
        <v>COMP-03</v>
      </c>
      <c r="B14" s="278" t="str">
        <f t="shared" si="0"/>
        <v>COMP</v>
      </c>
      <c r="C14" s="278" t="str">
        <f>VLOOKUP($A14,Questions!$A$3:$L$333,2,0)&amp;""</f>
        <v>Have you operated without unplanned disruptions to this solution in the past 12 months?</v>
      </c>
      <c r="D14" s="278" t="str">
        <f>VLOOKUP($A14,Questions!$A$3:$L$333,11,0)&amp;""</f>
        <v/>
      </c>
      <c r="E14" s="278" t="str">
        <f>VLOOKUP($A14,Questions!$A$3:$L$333,12,0)&amp;""</f>
        <v>Start Here</v>
      </c>
      <c r="F14" s="278" t="str">
        <f>VLOOKUP($A14,'Institution Evaluation'!$A$56:$K$345,3,0)&amp;""</f>
        <v>Yes</v>
      </c>
      <c r="G14" s="278" t="str">
        <f>VLOOKUP($A14,'Institution Evaluation'!$A$56:$K$345,7,0)&amp;""</f>
        <v>Yes</v>
      </c>
      <c r="H14" s="278" t="str">
        <f>VLOOKUP($A14,'Institution Evaluation'!$A$56:$K$345,8,0)&amp;""</f>
        <v/>
      </c>
      <c r="I14" s="278" t="str">
        <f>VLOOKUP($A14,'Institution Evaluation'!$A$56:$K$345,9,0)&amp;""</f>
        <v>Minor Importance</v>
      </c>
      <c r="J14" s="278" t="str">
        <f>VLOOKUP($A14,'Institution Evaluation'!$A$56:$K$345,10,0)&amp;""</f>
        <v/>
      </c>
      <c r="K14" s="278">
        <f>IF($I14='Auto Responses'!$J$11,20,IF($I14='Auto Responses'!$J$13,5,10))</f>
        <v>5</v>
      </c>
      <c r="L14" s="278">
        <f>IF($E14='Auto Responses'!$L$13, 'Auto Responses'!$J$5,IF(AND($D14='Auto Responses'!$J$27,$H14=""),'Auto Responses'!$J$5,IF(AND($D14='Auto Responses'!$J$27,$H14='Auto Responses'!$J$7),1,IF(AND($D14='Auto Responses'!$J$27,$H14='Auto Responses'!$J$8),0,IF(OR(AND($F14=$G14,$H14=""),$H14='Auto Responses'!$J$7),1,0)))))</f>
        <v>1</v>
      </c>
      <c r="M14" s="278" t="str">
        <f>VLOOKUP($A14,'Institution Evaluation'!$A$56:$K$345,11,0)&amp;""</f>
        <v>FALSE</v>
      </c>
      <c r="N14" s="278">
        <f>IF($J14='Auto Responses'!$J$11,1,IF(AND($J14="",$I14='Auto Responses'!$J$11),1,0))</f>
        <v>0</v>
      </c>
      <c r="O14" s="278">
        <f>IF(OR($E14='Auto Responses'!$L$13,$F14='Auto Responses'!$J$5),'Auto Responses'!$J$5,IF($J14="",$K14,IF($J14='Auto Responses'!$J$13,5,IF($J14='Auto Responses'!$J$12,10,IF($J14='Auto Responses'!$J$11,20,0)))))</f>
        <v>5</v>
      </c>
      <c r="P14" s="278">
        <f>IF(OR($O14='Auto Responses'!$J$5,$L14='Auto Responses'!$J$5),'Auto Responses'!$J$5,$O14*$L14)</f>
        <v>5</v>
      </c>
      <c r="Q14" s="278">
        <f t="shared" si="1"/>
        <v>0</v>
      </c>
      <c r="R14" s="278">
        <f t="shared" si="5"/>
        <v>0</v>
      </c>
      <c r="S14" s="278">
        <f t="shared" si="2"/>
        <v>0</v>
      </c>
      <c r="T14" s="278">
        <f t="shared" si="3"/>
        <v>0</v>
      </c>
      <c r="U14" s="278">
        <f t="shared" si="6"/>
        <v>0</v>
      </c>
      <c r="V14" s="278">
        <f t="shared" si="4"/>
        <v>0</v>
      </c>
      <c r="W14" s="58"/>
      <c r="X14" s="58"/>
      <c r="Y14" s="58"/>
      <c r="Z14" s="58"/>
    </row>
    <row r="15" spans="1:26" ht="28.5" x14ac:dyDescent="0.2">
      <c r="A15" s="278" t="str">
        <f>Questions!$A15</f>
        <v>COMP-04</v>
      </c>
      <c r="B15" s="278" t="str">
        <f t="shared" si="0"/>
        <v>COMP</v>
      </c>
      <c r="C15" s="278" t="str">
        <f>VLOOKUP($A15,Questions!$A$3:$L$333,2,0)&amp;""</f>
        <v>Do you have a dedicated information security staff or office?</v>
      </c>
      <c r="D15" s="278" t="str">
        <f>VLOOKUP($A15,Questions!$A$3:$L$333,11,0)&amp;""</f>
        <v/>
      </c>
      <c r="E15" s="278" t="str">
        <f>VLOOKUP($A15,Questions!$A$3:$L$333,12,0)&amp;""</f>
        <v>Start Here</v>
      </c>
      <c r="F15" s="278" t="str">
        <f>VLOOKUP($A15,'Institution Evaluation'!$A$56:$K$345,3,0)&amp;""</f>
        <v>Yes</v>
      </c>
      <c r="G15" s="278" t="str">
        <f>VLOOKUP($A15,'Institution Evaluation'!$A$56:$K$345,7,0)&amp;""</f>
        <v>Yes</v>
      </c>
      <c r="H15" s="278" t="str">
        <f>VLOOKUP($A15,'Institution Evaluation'!$A$56:$K$345,8,0)&amp;""</f>
        <v/>
      </c>
      <c r="I15" s="278" t="str">
        <f>VLOOKUP($A15,'Institution Evaluation'!$A$56:$K$345,9,0)&amp;""</f>
        <v>Minor Importance</v>
      </c>
      <c r="J15" s="278" t="str">
        <f>VLOOKUP($A15,'Institution Evaluation'!$A$56:$K$345,10,0)&amp;""</f>
        <v/>
      </c>
      <c r="K15" s="278">
        <f>IF($I15='Auto Responses'!$J$11,20,IF($I15='Auto Responses'!$J$13,5,10))</f>
        <v>5</v>
      </c>
      <c r="L15" s="278">
        <f>IF($E15='Auto Responses'!$L$13, 'Auto Responses'!$J$5,IF(AND($D15='Auto Responses'!$J$27,$H15=""),'Auto Responses'!$J$5,IF(AND($D15='Auto Responses'!$J$27,$H15='Auto Responses'!$J$7),1,IF(AND($D15='Auto Responses'!$J$27,$H15='Auto Responses'!$J$8),0,IF(OR(AND($F15=$G15,$H15=""),$H15='Auto Responses'!$J$7),1,0)))))</f>
        <v>1</v>
      </c>
      <c r="M15" s="278" t="str">
        <f>VLOOKUP($A15,'Institution Evaluation'!$A$56:$K$345,11,0)&amp;""</f>
        <v>FALSE</v>
      </c>
      <c r="N15" s="278">
        <f>IF($J15='Auto Responses'!$J$11,1,IF(AND($J15="",$I15='Auto Responses'!$J$11),1,0))</f>
        <v>0</v>
      </c>
      <c r="O15" s="278">
        <f>IF(OR($E15='Auto Responses'!$L$13,$F15='Auto Responses'!$J$5),'Auto Responses'!$J$5,IF($J15="",$K15,IF($J15='Auto Responses'!$J$13,5,IF($J15='Auto Responses'!$J$12,10,IF($J15='Auto Responses'!$J$11,20,0)))))</f>
        <v>5</v>
      </c>
      <c r="P15" s="278">
        <f>IF(OR($O15='Auto Responses'!$J$5,$L15='Auto Responses'!$J$5),'Auto Responses'!$J$5,$O15*$L15)</f>
        <v>5</v>
      </c>
      <c r="Q15" s="278">
        <f t="shared" si="1"/>
        <v>0</v>
      </c>
      <c r="R15" s="278">
        <f t="shared" si="5"/>
        <v>0</v>
      </c>
      <c r="S15" s="278">
        <f t="shared" si="2"/>
        <v>0</v>
      </c>
      <c r="T15" s="278">
        <f t="shared" si="3"/>
        <v>0</v>
      </c>
      <c r="U15" s="278">
        <f t="shared" si="6"/>
        <v>0</v>
      </c>
      <c r="V15" s="278">
        <f t="shared" si="4"/>
        <v>0</v>
      </c>
      <c r="W15" s="58"/>
      <c r="X15" s="58"/>
      <c r="Y15" s="58"/>
      <c r="Z15" s="58"/>
    </row>
    <row r="16" spans="1:26" ht="42.75" x14ac:dyDescent="0.2">
      <c r="A16" s="278" t="str">
        <f>Questions!$A16</f>
        <v>COMP-05</v>
      </c>
      <c r="B16" s="278" t="str">
        <f t="shared" si="0"/>
        <v>COMP</v>
      </c>
      <c r="C16" s="278" t="str">
        <f>VLOOKUP($A16,Questions!$A$3:$L$333,2,0)&amp;""</f>
        <v>Use this area to share information about your environment that will assist those who are assessing your company's data security program.</v>
      </c>
      <c r="D16" s="278" t="str">
        <f>VLOOKUP($A16,Questions!$A$3:$L$333,11,0)&amp;""</f>
        <v/>
      </c>
      <c r="E16" s="278" t="str">
        <f>VLOOKUP($A16,Questions!$A$3:$L$333,12,0)&amp;""</f>
        <v>Not Scored</v>
      </c>
      <c r="F16" s="278" t="str">
        <f>VLOOKUP($A16,'Institution Evaluation'!$A$56:$K$345,3,0)&amp;""</f>
        <v/>
      </c>
      <c r="G16" s="278" t="str">
        <f>VLOOKUP($A16,'Institution Evaluation'!$A$56:$K$345,7,0)&amp;""</f>
        <v>Not scored</v>
      </c>
      <c r="H16" s="278" t="str">
        <f>VLOOKUP($A16,'Institution Evaluation'!$A$56:$K$345,8,0)&amp;""</f>
        <v/>
      </c>
      <c r="I16" s="278" t="str">
        <f>VLOOKUP($A16,'Institution Evaluation'!$A$56:$K$345,9,0)&amp;""</f>
        <v/>
      </c>
      <c r="J16" s="278" t="str">
        <f>VLOOKUP($A16,'Institution Evaluation'!$A$56:$K$345,10,0)&amp;""</f>
        <v/>
      </c>
      <c r="K16" s="278">
        <f>IF($I16='Auto Responses'!$J$11,20,IF($I16='Auto Responses'!$J$13,5,10))</f>
        <v>10</v>
      </c>
      <c r="L16" s="278" t="str">
        <f>IF($E16='Auto Responses'!$L$13, 'Auto Responses'!$J$5,IF(AND($D16='Auto Responses'!$J$27,$H16=""),'Auto Responses'!$J$5,IF(AND($D16='Auto Responses'!$J$27,$H16='Auto Responses'!$J$7),1,IF(AND($D16='Auto Responses'!$J$27,$H16='Auto Responses'!$J$8),0,IF(OR(AND($F16=$G16,$H16=""),$H16='Auto Responses'!$J$7),1,0)))))</f>
        <v>N/A</v>
      </c>
      <c r="M16" s="278" t="str">
        <f>VLOOKUP($A16,'Institution Evaluation'!$A$56:$K$345,11,0)&amp;""</f>
        <v>FALSE</v>
      </c>
      <c r="N16" s="278">
        <f>IF($J16='Auto Responses'!$J$11,1,IF(AND($J16="",$I16='Auto Responses'!$J$11),1,0))</f>
        <v>0</v>
      </c>
      <c r="O16" s="278" t="str">
        <f>IF(OR($E16='Auto Responses'!$L$13,$F16='Auto Responses'!$J$5),'Auto Responses'!$J$5,IF($J16="",$K16,IF($J16='Auto Responses'!$J$13,5,IF($J16='Auto Responses'!$J$12,10,IF($J16='Auto Responses'!$J$11,20,0)))))</f>
        <v>N/A</v>
      </c>
      <c r="P16" s="278" t="str">
        <f>IF(OR($O16='Auto Responses'!$J$5,$L16='Auto Responses'!$J$5),'Auto Responses'!$J$5,$O16*$L16)</f>
        <v>N/A</v>
      </c>
      <c r="Q16" s="278">
        <f t="shared" si="1"/>
        <v>0</v>
      </c>
      <c r="R16" s="278">
        <f t="shared" si="5"/>
        <v>0</v>
      </c>
      <c r="S16" s="278">
        <f t="shared" si="2"/>
        <v>0</v>
      </c>
      <c r="T16" s="278">
        <f t="shared" si="3"/>
        <v>0</v>
      </c>
      <c r="U16" s="278">
        <f t="shared" si="6"/>
        <v>0</v>
      </c>
      <c r="V16" s="278">
        <f t="shared" si="4"/>
        <v>0</v>
      </c>
      <c r="W16" s="58"/>
      <c r="X16" s="58"/>
      <c r="Y16" s="58"/>
      <c r="Z16" s="58"/>
    </row>
    <row r="17" spans="1:26" x14ac:dyDescent="0.2">
      <c r="A17" s="278" t="str">
        <f>Questions!$A17</f>
        <v>REQU-01</v>
      </c>
      <c r="B17" s="278" t="str">
        <f t="shared" si="0"/>
        <v>REQU</v>
      </c>
      <c r="C17" s="278" t="str">
        <f>VLOOKUP($A17,Questions!$A$3:$L$333,2,0)&amp;""</f>
        <v>Are you offering a cloud-based product?</v>
      </c>
      <c r="D17" s="278" t="str">
        <f>VLOOKUP($A17,Questions!$A$3:$L$333,11,0)&amp;""</f>
        <v>NA</v>
      </c>
      <c r="E17" s="278" t="str">
        <f>VLOOKUP($A17,Questions!$A$3:$L$333,12,0)&amp;""</f>
        <v>Not Scored</v>
      </c>
      <c r="F17" s="278" t="str">
        <f>VLOOKUP($A17,'Institution Evaluation'!$A$56:$K$345,3,0)&amp;""</f>
        <v>Yes</v>
      </c>
      <c r="G17" s="278" t="str">
        <f>VLOOKUP($A17,'Institution Evaluation'!$A$56:$K$345,7,0)&amp;""</f>
        <v>Not scored</v>
      </c>
      <c r="H17" s="278" t="str">
        <f>VLOOKUP($A17,'Institution Evaluation'!$A$56:$K$345,8,0)&amp;""</f>
        <v/>
      </c>
      <c r="I17" s="278" t="str">
        <f>VLOOKUP($A17,'Institution Evaluation'!$A$56:$K$345,9,0)&amp;""</f>
        <v/>
      </c>
      <c r="J17" s="278" t="str">
        <f>VLOOKUP($A17,'Institution Evaluation'!$A$56:$K$345,10,0)&amp;""</f>
        <v/>
      </c>
      <c r="K17" s="278">
        <f>IF($I17='Auto Responses'!$J$11,20,IF($I17='Auto Responses'!$J$13,5,10))</f>
        <v>10</v>
      </c>
      <c r="L17" s="278" t="str">
        <f>IF($E17='Auto Responses'!$L$13, 'Auto Responses'!$J$5,IF(AND($D17='Auto Responses'!$J$27,$H17=""),'Auto Responses'!$J$5,IF(AND($D17='Auto Responses'!$J$27,$H17='Auto Responses'!$J$7),1,IF(AND($D17='Auto Responses'!$J$27,$H17='Auto Responses'!$J$8),0,IF(OR(AND($F17=$G17,$H17=""),$H17='Auto Responses'!$J$7),1,0)))))</f>
        <v>N/A</v>
      </c>
      <c r="M17" s="278" t="str">
        <f>VLOOKUP($A17,'Institution Evaluation'!$A$56:$K$345,11,0)&amp;""</f>
        <v>FALSE</v>
      </c>
      <c r="N17" s="278">
        <f>IF($J17='Auto Responses'!$J$11,1,IF(AND($J17="",$I17='Auto Responses'!$J$11),1,0))</f>
        <v>0</v>
      </c>
      <c r="O17" s="278" t="str">
        <f>IF($E17='Auto Responses'!$L$13,'Auto Responses'!$J$5,IF($J17="",$K17,IF($J17='Auto Responses'!$J$13,5,IF($J17='Auto Responses'!$J$12,10,IF($J17='Auto Responses'!$J$11,20,0)))))</f>
        <v>N/A</v>
      </c>
      <c r="P17" s="278" t="str">
        <f>IF(OR($O17='Auto Responses'!$J$5,$L17='Auto Responses'!$J$5),'Auto Responses'!$J$5,$O17*$L17)</f>
        <v>N/A</v>
      </c>
      <c r="Q17" s="278">
        <f t="shared" si="1"/>
        <v>0</v>
      </c>
      <c r="R17" s="278">
        <f t="shared" si="5"/>
        <v>0</v>
      </c>
      <c r="S17" s="278">
        <f t="shared" si="2"/>
        <v>0</v>
      </c>
      <c r="T17" s="278">
        <f t="shared" si="3"/>
        <v>0</v>
      </c>
      <c r="U17" s="278">
        <f t="shared" si="6"/>
        <v>0</v>
      </c>
      <c r="V17" s="278">
        <f t="shared" si="4"/>
        <v>0</v>
      </c>
      <c r="W17" s="58"/>
      <c r="X17" s="58"/>
      <c r="Y17" s="58"/>
      <c r="Z17" s="58"/>
    </row>
    <row r="18" spans="1:26" x14ac:dyDescent="0.2">
      <c r="A18" s="278" t="str">
        <f>Questions!$A18</f>
        <v>REQU-02</v>
      </c>
      <c r="B18" s="278" t="str">
        <f t="shared" si="0"/>
        <v>REQU</v>
      </c>
      <c r="C18" s="278" t="str">
        <f>VLOOKUP($A18,Questions!$A$3:$L$333,2,0)&amp;""</f>
        <v>Does your product or service have an interface?</v>
      </c>
      <c r="D18" s="278" t="str">
        <f>VLOOKUP($A18,Questions!$A$3:$L$333,11,0)&amp;""</f>
        <v>NA</v>
      </c>
      <c r="E18" s="278" t="str">
        <f>VLOOKUP($A18,Questions!$A$3:$L$333,12,0)&amp;""</f>
        <v>Not Scored</v>
      </c>
      <c r="F18" s="278" t="str">
        <f>VLOOKUP($A18,'Institution Evaluation'!$A$56:$K$345,3,0)&amp;""</f>
        <v>Yes</v>
      </c>
      <c r="G18" s="278" t="str">
        <f>VLOOKUP($A18,'Institution Evaluation'!$A$56:$K$345,7,0)&amp;""</f>
        <v>Not scored</v>
      </c>
      <c r="H18" s="278" t="str">
        <f>VLOOKUP($A18,'Institution Evaluation'!$A$56:$K$345,8,0)&amp;""</f>
        <v/>
      </c>
      <c r="I18" s="278" t="str">
        <f>VLOOKUP($A18,'Institution Evaluation'!$A$56:$K$345,9,0)&amp;""</f>
        <v/>
      </c>
      <c r="J18" s="278" t="str">
        <f>VLOOKUP($A18,'Institution Evaluation'!$A$56:$K$345,10,0)&amp;""</f>
        <v/>
      </c>
      <c r="K18" s="278">
        <f>IF($I18='Auto Responses'!$J$11,20,IF($I18='Auto Responses'!$J$13,5,10))</f>
        <v>10</v>
      </c>
      <c r="L18" s="278" t="str">
        <f>IF($E18='Auto Responses'!$L$13, 'Auto Responses'!$J$5,IF(AND($D18='Auto Responses'!$J$27,$H18=""),'Auto Responses'!$J$5,IF(AND($D18='Auto Responses'!$J$27,$H18='Auto Responses'!$J$7),1,IF(AND($D18='Auto Responses'!$J$27,$H18='Auto Responses'!$J$8),0,IF(OR(AND($F18=$G18,$H18=""),$H18='Auto Responses'!$J$7),1,0)))))</f>
        <v>N/A</v>
      </c>
      <c r="M18" s="278" t="str">
        <f>VLOOKUP($A18,'Institution Evaluation'!$A$56:$K$345,11,0)&amp;""</f>
        <v>FALSE</v>
      </c>
      <c r="N18" s="278">
        <f>IF($J18='Auto Responses'!$J$11,1,IF(AND($J18="",$I18='Auto Responses'!$J$11),1,0))</f>
        <v>0</v>
      </c>
      <c r="O18" s="278" t="str">
        <f>IF($E18='Auto Responses'!$L$13,'Auto Responses'!$J$5,IF($J18="",$K18,IF($J18='Auto Responses'!$J$13,5,IF($J18='Auto Responses'!$J$12,10,IF($J18='Auto Responses'!$J$11,20,0)))))</f>
        <v>N/A</v>
      </c>
      <c r="P18" s="278" t="str">
        <f>IF(OR($O18='Auto Responses'!$J$5,$L18='Auto Responses'!$J$5),'Auto Responses'!$J$5,$O18*$L18)</f>
        <v>N/A</v>
      </c>
      <c r="Q18" s="278">
        <f t="shared" si="1"/>
        <v>0</v>
      </c>
      <c r="R18" s="278">
        <f t="shared" si="5"/>
        <v>0</v>
      </c>
      <c r="S18" s="278">
        <f t="shared" si="2"/>
        <v>0</v>
      </c>
      <c r="T18" s="278">
        <f t="shared" si="3"/>
        <v>0</v>
      </c>
      <c r="U18" s="278">
        <f t="shared" si="6"/>
        <v>0</v>
      </c>
      <c r="V18" s="278">
        <f t="shared" si="4"/>
        <v>0</v>
      </c>
      <c r="W18" s="58"/>
      <c r="X18" s="58"/>
      <c r="Y18" s="58"/>
      <c r="Z18" s="58"/>
    </row>
    <row r="19" spans="1:26" x14ac:dyDescent="0.2">
      <c r="A19" s="278" t="str">
        <f>Questions!$A19</f>
        <v>REQU-03</v>
      </c>
      <c r="B19" s="278" t="str">
        <f t="shared" si="0"/>
        <v>REQU</v>
      </c>
      <c r="C19" s="278" t="str">
        <f>VLOOKUP($A19,Questions!$A$3:$L$333,2,0)&amp;""</f>
        <v>Are you providing consulting services?</v>
      </c>
      <c r="D19" s="278" t="str">
        <f>VLOOKUP($A19,Questions!$A$3:$L$333,11,0)&amp;""</f>
        <v>NA</v>
      </c>
      <c r="E19" s="278" t="str">
        <f>VLOOKUP($A19,Questions!$A$3:$L$333,12,0)&amp;""</f>
        <v>Not Scored</v>
      </c>
      <c r="F19" s="278" t="str">
        <f>VLOOKUP($A19,'Institution Evaluation'!$A$56:$K$345,3,0)&amp;""</f>
        <v>Yes</v>
      </c>
      <c r="G19" s="278" t="str">
        <f>VLOOKUP($A19,'Institution Evaluation'!$A$56:$K$345,7,0)&amp;""</f>
        <v>Not scored</v>
      </c>
      <c r="H19" s="278" t="str">
        <f>VLOOKUP($A19,'Institution Evaluation'!$A$56:$K$345,8,0)&amp;""</f>
        <v/>
      </c>
      <c r="I19" s="278" t="str">
        <f>VLOOKUP($A19,'Institution Evaluation'!$A$56:$K$345,9,0)&amp;""</f>
        <v/>
      </c>
      <c r="J19" s="278" t="str">
        <f>VLOOKUP($A19,'Institution Evaluation'!$A$56:$K$345,10,0)&amp;""</f>
        <v/>
      </c>
      <c r="K19" s="278">
        <f>IF($I19='Auto Responses'!$J$11,20,IF($I19='Auto Responses'!$J$13,5,10))</f>
        <v>10</v>
      </c>
      <c r="L19" s="278" t="str">
        <f>IF($E19='Auto Responses'!$L$13, 'Auto Responses'!$J$5,IF(AND($D19='Auto Responses'!$J$27,$H19=""),'Auto Responses'!$J$5,IF(AND($D19='Auto Responses'!$J$27,$H19='Auto Responses'!$J$7),1,IF(AND($D19='Auto Responses'!$J$27,$H19='Auto Responses'!$J$8),0,IF(OR(AND($F19=$G19,$H19=""),$H19='Auto Responses'!$J$7),1,0)))))</f>
        <v>N/A</v>
      </c>
      <c r="M19" s="278" t="str">
        <f>VLOOKUP($A19,'Institution Evaluation'!$A$56:$K$345,11,0)&amp;""</f>
        <v>FALSE</v>
      </c>
      <c r="N19" s="278">
        <f>IF($J19='Auto Responses'!$J$11,1,IF(AND($J19="",$I19='Auto Responses'!$J$11),1,0))</f>
        <v>0</v>
      </c>
      <c r="O19" s="278" t="str">
        <f>IF($E19='Auto Responses'!$L$13,'Auto Responses'!$J$5,IF($J19="",$K19,IF($J19='Auto Responses'!$J$13,5,IF($J19='Auto Responses'!$J$12,10,IF($J19='Auto Responses'!$J$11,20,0)))))</f>
        <v>N/A</v>
      </c>
      <c r="P19" s="278" t="str">
        <f>IF(OR($O19='Auto Responses'!$J$5,$L19='Auto Responses'!$J$5),'Auto Responses'!$J$5,$O19*$L19)</f>
        <v>N/A</v>
      </c>
      <c r="Q19" s="278">
        <f t="shared" si="1"/>
        <v>0</v>
      </c>
      <c r="R19" s="278">
        <f t="shared" si="5"/>
        <v>0</v>
      </c>
      <c r="S19" s="278">
        <f t="shared" si="2"/>
        <v>0</v>
      </c>
      <c r="T19" s="278">
        <f t="shared" si="3"/>
        <v>0</v>
      </c>
      <c r="U19" s="278">
        <f t="shared" si="6"/>
        <v>0</v>
      </c>
      <c r="V19" s="278">
        <f t="shared" si="4"/>
        <v>0</v>
      </c>
      <c r="W19" s="58"/>
      <c r="X19" s="58"/>
      <c r="Y19" s="58"/>
      <c r="Z19" s="58"/>
    </row>
    <row r="20" spans="1:26" ht="42.75" x14ac:dyDescent="0.2">
      <c r="A20" s="278" t="str">
        <f>Questions!$A20</f>
        <v>REQU-04</v>
      </c>
      <c r="B20" s="278" t="str">
        <f t="shared" si="0"/>
        <v>REQU</v>
      </c>
      <c r="C20" s="278" t="str">
        <f>VLOOKUP($A20,Questions!$A$3:$L$333,2,0)&amp;""</f>
        <v>Does your solution have AI features, or are there plans to implement AI features in the next 12 months?</v>
      </c>
      <c r="D20" s="278" t="str">
        <f>VLOOKUP($A20,Questions!$A$3:$L$333,11,0)&amp;""</f>
        <v>NA</v>
      </c>
      <c r="E20" s="278" t="str">
        <f>VLOOKUP($A20,Questions!$A$3:$L$333,12,0)&amp;""</f>
        <v>Not Scored</v>
      </c>
      <c r="F20" s="278" t="str">
        <f>VLOOKUP($A20,'Institution Evaluation'!$A$56:$K$345,3,0)&amp;""</f>
        <v>Yes</v>
      </c>
      <c r="G20" s="278" t="str">
        <f>VLOOKUP($A20,'Institution Evaluation'!$A$56:$K$345,7,0)&amp;""</f>
        <v>Not scored</v>
      </c>
      <c r="H20" s="278" t="str">
        <f>VLOOKUP($A20,'Institution Evaluation'!$A$56:$K$345,8,0)&amp;""</f>
        <v/>
      </c>
      <c r="I20" s="278" t="str">
        <f>VLOOKUP($A20,'Institution Evaluation'!$A$56:$K$345,9,0)&amp;""</f>
        <v/>
      </c>
      <c r="J20" s="278" t="str">
        <f>VLOOKUP($A20,'Institution Evaluation'!$A$56:$K$345,10,0)&amp;""</f>
        <v/>
      </c>
      <c r="K20" s="278">
        <f>IF($I20='Auto Responses'!$J$11,20,IF($I20='Auto Responses'!$J$13,5,10))</f>
        <v>10</v>
      </c>
      <c r="L20" s="278" t="str">
        <f>IF($E20='Auto Responses'!$L$13, 'Auto Responses'!$J$5,IF(AND($D20='Auto Responses'!$J$27,$H20=""),'Auto Responses'!$J$5,IF(AND($D20='Auto Responses'!$J$27,$H20='Auto Responses'!$J$7),1,IF(AND($D20='Auto Responses'!$J$27,$H20='Auto Responses'!$J$8),0,IF(OR(AND($F20=$G20,$H20=""),$H20='Auto Responses'!$J$7),1,0)))))</f>
        <v>N/A</v>
      </c>
      <c r="M20" s="278" t="str">
        <f>VLOOKUP($A20,'Institution Evaluation'!$A$56:$K$345,11,0)&amp;""</f>
        <v>FALSE</v>
      </c>
      <c r="N20" s="278">
        <f>IF($J20='Auto Responses'!$J$11,1,IF(AND($J20="",$I20='Auto Responses'!$J$11),1,0))</f>
        <v>0</v>
      </c>
      <c r="O20" s="278" t="str">
        <f>IF($E20='Auto Responses'!$L$13,'Auto Responses'!$J$5,IF($J20="",$K20,IF($J20='Auto Responses'!$J$13,5,IF($J20='Auto Responses'!$J$12,10,IF($J20='Auto Responses'!$J$11,20,0)))))</f>
        <v>N/A</v>
      </c>
      <c r="P20" s="278" t="str">
        <f>IF(OR($O20='Auto Responses'!$J$5,$L20='Auto Responses'!$J$5),'Auto Responses'!$J$5,$O20*$L20)</f>
        <v>N/A</v>
      </c>
      <c r="Q20" s="278">
        <f t="shared" si="1"/>
        <v>0</v>
      </c>
      <c r="R20" s="278">
        <f t="shared" si="5"/>
        <v>0</v>
      </c>
      <c r="S20" s="278">
        <f t="shared" si="2"/>
        <v>0</v>
      </c>
      <c r="T20" s="278">
        <f t="shared" si="3"/>
        <v>0</v>
      </c>
      <c r="U20" s="278">
        <f t="shared" si="6"/>
        <v>0</v>
      </c>
      <c r="V20" s="278">
        <f t="shared" si="4"/>
        <v>0</v>
      </c>
      <c r="W20" s="58"/>
      <c r="X20" s="58"/>
      <c r="Y20" s="58"/>
      <c r="Z20" s="58"/>
    </row>
    <row r="21" spans="1:26" ht="15.75" customHeight="1" x14ac:dyDescent="0.2">
      <c r="A21" s="278" t="str">
        <f>Questions!$A21</f>
        <v>REQU-05</v>
      </c>
      <c r="B21" s="278" t="str">
        <f t="shared" si="0"/>
        <v>REQU</v>
      </c>
      <c r="C21" s="278" t="str">
        <f>VLOOKUP($A21,Questions!$A$3:$L$333,2,0)&amp;""</f>
        <v>Does your solution process protected health information (PHI) or any data covered by the Health Insurance Portability and Accountability Act (HIPAA)?</v>
      </c>
      <c r="D21" s="278" t="str">
        <f>VLOOKUP($A21,Questions!$A$3:$L$333,11,0)&amp;""</f>
        <v>NA</v>
      </c>
      <c r="E21" s="278" t="str">
        <f>VLOOKUP($A21,Questions!$A$3:$L$333,12,0)&amp;""</f>
        <v>Not Scored</v>
      </c>
      <c r="F21" s="278" t="str">
        <f>VLOOKUP($A21,'Institution Evaluation'!$A$56:$K$345,3,0)&amp;""</f>
        <v>No</v>
      </c>
      <c r="G21" s="278" t="str">
        <f>VLOOKUP($A21,'Institution Evaluation'!$A$56:$K$345,7,0)&amp;""</f>
        <v>Not scored</v>
      </c>
      <c r="H21" s="278" t="str">
        <f>VLOOKUP($A21,'Institution Evaluation'!$A$56:$K$345,8,0)&amp;""</f>
        <v/>
      </c>
      <c r="I21" s="278" t="str">
        <f>VLOOKUP($A21,'Institution Evaluation'!$A$56:$K$345,9,0)&amp;""</f>
        <v/>
      </c>
      <c r="J21" s="278" t="str">
        <f>VLOOKUP($A21,'Institution Evaluation'!$A$56:$K$345,10,0)&amp;""</f>
        <v/>
      </c>
      <c r="K21" s="278">
        <f>IF($I21='Auto Responses'!$J$11,20,IF($I21='Auto Responses'!$J$13,5,10))</f>
        <v>10</v>
      </c>
      <c r="L21" s="278" t="str">
        <f>IF($E21='Auto Responses'!$L$13, 'Auto Responses'!$J$5,IF(AND($D21='Auto Responses'!$J$27,$H21=""),'Auto Responses'!$J$5,IF(AND($D21='Auto Responses'!$J$27,$H21='Auto Responses'!$J$7),1,IF(AND($D21='Auto Responses'!$J$27,$H21='Auto Responses'!$J$8),0,IF(OR(AND($F21=$G21,$H21=""),$H21='Auto Responses'!$J$7),1,0)))))</f>
        <v>N/A</v>
      </c>
      <c r="M21" s="278" t="str">
        <f>VLOOKUP($A21,'Institution Evaluation'!$A$56:$K$345,11,0)&amp;""</f>
        <v>FALSE</v>
      </c>
      <c r="N21" s="278">
        <f>IF($J21='Auto Responses'!$J$11,1,IF(AND($J21="",$I21='Auto Responses'!$J$11),1,0))</f>
        <v>0</v>
      </c>
      <c r="O21" s="278" t="str">
        <f>IF($E21='Auto Responses'!$L$13,'Auto Responses'!$J$5,IF($J21="",$K21,IF($J21='Auto Responses'!$J$13,5,IF($J21='Auto Responses'!$J$12,10,IF($J21='Auto Responses'!$J$11,20,0)))))</f>
        <v>N/A</v>
      </c>
      <c r="P21" s="278" t="str">
        <f>IF(OR($O21='Auto Responses'!$J$5,$L21='Auto Responses'!$J$5),'Auto Responses'!$J$5,$O21*$L21)</f>
        <v>N/A</v>
      </c>
      <c r="Q21" s="278">
        <f t="shared" si="1"/>
        <v>0</v>
      </c>
      <c r="R21" s="278">
        <f t="shared" si="5"/>
        <v>0</v>
      </c>
      <c r="S21" s="278">
        <f t="shared" si="2"/>
        <v>0</v>
      </c>
      <c r="T21" s="278">
        <f t="shared" si="3"/>
        <v>0</v>
      </c>
      <c r="U21" s="278">
        <f t="shared" si="6"/>
        <v>0</v>
      </c>
      <c r="V21" s="278">
        <f t="shared" si="4"/>
        <v>0</v>
      </c>
      <c r="W21" s="58"/>
      <c r="X21" s="58"/>
      <c r="Y21" s="58"/>
      <c r="Z21" s="58"/>
    </row>
    <row r="22" spans="1:26" ht="15.75" customHeight="1" x14ac:dyDescent="0.2">
      <c r="A22" s="278" t="str">
        <f>Questions!$A22</f>
        <v>REQU-06</v>
      </c>
      <c r="B22" s="278" t="str">
        <f t="shared" si="0"/>
        <v>REQU</v>
      </c>
      <c r="C22" s="278" t="str">
        <f>VLOOKUP($A22,Questions!$A$3:$L$333,2,0)&amp;""</f>
        <v>Is the solution designed to process, store, or transmit credit card information?</v>
      </c>
      <c r="D22" s="278" t="str">
        <f>VLOOKUP($A22,Questions!$A$3:$L$333,11,0)&amp;""</f>
        <v>NA</v>
      </c>
      <c r="E22" s="278" t="str">
        <f>VLOOKUP($A22,Questions!$A$3:$L$333,12,0)&amp;""</f>
        <v>Not Scored</v>
      </c>
      <c r="F22" s="278" t="str">
        <f>VLOOKUP($A22,'Institution Evaluation'!$A$56:$K$345,3,0)&amp;""</f>
        <v>No</v>
      </c>
      <c r="G22" s="278" t="str">
        <f>VLOOKUP($A22,'Institution Evaluation'!$A$56:$K$345,7,0)&amp;""</f>
        <v>Not scored</v>
      </c>
      <c r="H22" s="278" t="str">
        <f>VLOOKUP($A22,'Institution Evaluation'!$A$56:$K$345,8,0)&amp;""</f>
        <v/>
      </c>
      <c r="I22" s="278" t="str">
        <f>VLOOKUP($A22,'Institution Evaluation'!$A$56:$K$345,9,0)&amp;""</f>
        <v/>
      </c>
      <c r="J22" s="278" t="str">
        <f>VLOOKUP($A22,'Institution Evaluation'!$A$56:$K$345,10,0)&amp;""</f>
        <v/>
      </c>
      <c r="K22" s="278">
        <f>IF($I22='Auto Responses'!$J$11,20,IF($I22='Auto Responses'!$J$13,5,10))</f>
        <v>10</v>
      </c>
      <c r="L22" s="278" t="str">
        <f>IF($E22='Auto Responses'!$L$13, 'Auto Responses'!$J$5,IF(AND($D22='Auto Responses'!$J$27,$H22=""),'Auto Responses'!$J$5,IF(AND($D22='Auto Responses'!$J$27,$H22='Auto Responses'!$J$7),1,IF(AND($D22='Auto Responses'!$J$27,$H22='Auto Responses'!$J$8),0,IF(OR(AND($F22=$G22,$H22=""),$H22='Auto Responses'!$J$7),1,0)))))</f>
        <v>N/A</v>
      </c>
      <c r="M22" s="278" t="str">
        <f>VLOOKUP($A22,'Institution Evaluation'!$A$56:$K$345,11,0)&amp;""</f>
        <v>FALSE</v>
      </c>
      <c r="N22" s="278">
        <f>IF($J22='Auto Responses'!$J$11,1,IF(AND($J22="",$I22='Auto Responses'!$J$11),1,0))</f>
        <v>0</v>
      </c>
      <c r="O22" s="278" t="str">
        <f>IF($E22='Auto Responses'!$L$13,'Auto Responses'!$J$5,IF($J22="",$K22,IF($J22='Auto Responses'!$J$13,5,IF($J22='Auto Responses'!$J$12,10,IF($J22='Auto Responses'!$J$11,20,0)))))</f>
        <v>N/A</v>
      </c>
      <c r="P22" s="278" t="str">
        <f>IF(OR($O22='Auto Responses'!$J$5,$L22='Auto Responses'!$J$5),'Auto Responses'!$J$5,$O22*$L22)</f>
        <v>N/A</v>
      </c>
      <c r="Q22" s="278">
        <f t="shared" si="1"/>
        <v>0</v>
      </c>
      <c r="R22" s="278">
        <f t="shared" si="5"/>
        <v>0</v>
      </c>
      <c r="S22" s="278">
        <f t="shared" si="2"/>
        <v>0</v>
      </c>
      <c r="T22" s="278">
        <f t="shared" si="3"/>
        <v>0</v>
      </c>
      <c r="U22" s="278">
        <f t="shared" si="6"/>
        <v>0</v>
      </c>
      <c r="V22" s="278">
        <f t="shared" si="4"/>
        <v>0</v>
      </c>
      <c r="W22" s="58"/>
      <c r="X22" s="58"/>
      <c r="Y22" s="58"/>
      <c r="Z22" s="58"/>
    </row>
    <row r="23" spans="1:26" ht="15.75" customHeight="1" x14ac:dyDescent="0.2">
      <c r="A23" s="278" t="str">
        <f>Questions!$A23</f>
        <v>REQU-07</v>
      </c>
      <c r="B23" s="278" t="str">
        <f t="shared" si="0"/>
        <v>REQU</v>
      </c>
      <c r="C23" s="278" t="str">
        <f>VLOOKUP($A23,Questions!$A$3:$L$333,2,0)&amp;""</f>
        <v>Does operating your solution require the institution to operate a physical or virtual appliance in their own environment or to provide inbound firewall exceptions to allow your employees to remotely administer systems in the institution's environment?</v>
      </c>
      <c r="D23" s="278" t="str">
        <f>VLOOKUP($A23,Questions!$A$3:$L$333,11,0)&amp;""</f>
        <v>NA</v>
      </c>
      <c r="E23" s="278" t="str">
        <f>VLOOKUP($A23,Questions!$A$3:$L$333,12,0)&amp;""</f>
        <v>Not Scored</v>
      </c>
      <c r="F23" s="278" t="str">
        <f>VLOOKUP($A23,'Institution Evaluation'!$A$56:$K$345,3,0)&amp;""</f>
        <v>Yes</v>
      </c>
      <c r="G23" s="278" t="str">
        <f>VLOOKUP($A23,'Institution Evaluation'!$A$56:$K$345,7,0)&amp;""</f>
        <v>Not scored</v>
      </c>
      <c r="H23" s="278" t="str">
        <f>VLOOKUP($A23,'Institution Evaluation'!$A$56:$K$345,8,0)&amp;""</f>
        <v/>
      </c>
      <c r="I23" s="278" t="str">
        <f>VLOOKUP($A23,'Institution Evaluation'!$A$56:$K$345,9,0)&amp;""</f>
        <v/>
      </c>
      <c r="J23" s="278" t="str">
        <f>VLOOKUP($A23,'Institution Evaluation'!$A$56:$K$345,10,0)&amp;""</f>
        <v/>
      </c>
      <c r="K23" s="278">
        <f>IF($I23='Auto Responses'!$J$11,20,IF($I23='Auto Responses'!$J$13,5,10))</f>
        <v>10</v>
      </c>
      <c r="L23" s="278" t="str">
        <f>IF($E23='Auto Responses'!$L$13, 'Auto Responses'!$J$5,IF(AND($D23='Auto Responses'!$J$27,$H23=""),'Auto Responses'!$J$5,IF(AND($D23='Auto Responses'!$J$27,$H23='Auto Responses'!$J$7),1,IF(AND($D23='Auto Responses'!$J$27,$H23='Auto Responses'!$J$8),0,IF(OR(AND($F23=$G23,$H23=""),$H23='Auto Responses'!$J$7),1,0)))))</f>
        <v>N/A</v>
      </c>
      <c r="M23" s="278" t="str">
        <f>VLOOKUP($A23,'Institution Evaluation'!$A$56:$K$345,11,0)&amp;""</f>
        <v>FALSE</v>
      </c>
      <c r="N23" s="278">
        <f>IF($J23='Auto Responses'!$J$11,1,IF(AND($J23="",$I23='Auto Responses'!$J$11),1,0))</f>
        <v>0</v>
      </c>
      <c r="O23" s="278" t="str">
        <f>IF($E23='Auto Responses'!$L$13,'Auto Responses'!$J$5,IF($J23="",$K23,IF($J23='Auto Responses'!$J$13,5,IF($J23='Auto Responses'!$J$12,10,IF($J23='Auto Responses'!$J$11,20,0)))))</f>
        <v>N/A</v>
      </c>
      <c r="P23" s="278" t="str">
        <f>IF(OR($O23='Auto Responses'!$J$5,$L23='Auto Responses'!$J$5),'Auto Responses'!$J$5,$O23*$L23)</f>
        <v>N/A</v>
      </c>
      <c r="Q23" s="278">
        <f t="shared" si="1"/>
        <v>0</v>
      </c>
      <c r="R23" s="278">
        <f t="shared" si="5"/>
        <v>0</v>
      </c>
      <c r="S23" s="278">
        <f t="shared" si="2"/>
        <v>0</v>
      </c>
      <c r="T23" s="278">
        <f t="shared" si="3"/>
        <v>0</v>
      </c>
      <c r="U23" s="278">
        <f t="shared" si="6"/>
        <v>0</v>
      </c>
      <c r="V23" s="278">
        <f t="shared" si="4"/>
        <v>0</v>
      </c>
      <c r="W23" s="58"/>
      <c r="X23" s="58"/>
      <c r="Y23" s="58"/>
      <c r="Z23" s="58"/>
    </row>
    <row r="24" spans="1:26" ht="15.75" customHeight="1" x14ac:dyDescent="0.2">
      <c r="A24" s="278" t="str">
        <f>Questions!$A24</f>
        <v>REQU-08</v>
      </c>
      <c r="B24" s="278" t="str">
        <f t="shared" si="0"/>
        <v>REQU</v>
      </c>
      <c r="C24" s="278" t="str">
        <f>VLOOKUP($A24,Questions!$A$3:$L$333,2,0)&amp;""</f>
        <v>Does your solution have access to personal or institutional data?</v>
      </c>
      <c r="D24" s="278" t="str">
        <f>VLOOKUP($A24,Questions!$A$3:$L$333,11,0)&amp;""</f>
        <v>NA</v>
      </c>
      <c r="E24" s="278" t="str">
        <f>VLOOKUP($A24,Questions!$A$3:$L$333,12,0)&amp;""</f>
        <v>Not Scored</v>
      </c>
      <c r="F24" s="278" t="str">
        <f>VLOOKUP($A24,'Institution Evaluation'!$A$56:$K$345,3,0)&amp;""</f>
        <v>Yes</v>
      </c>
      <c r="G24" s="278" t="str">
        <f>VLOOKUP($A24,'Institution Evaluation'!$A$56:$K$345,7,0)&amp;""</f>
        <v>Not scored</v>
      </c>
      <c r="H24" s="278" t="str">
        <f>VLOOKUP($A24,'Institution Evaluation'!$A$56:$K$345,8,0)&amp;""</f>
        <v/>
      </c>
      <c r="I24" s="278" t="str">
        <f>VLOOKUP($A24,'Institution Evaluation'!$A$56:$K$345,9,0)&amp;""</f>
        <v/>
      </c>
      <c r="J24" s="278" t="str">
        <f>VLOOKUP($A24,'Institution Evaluation'!$A$56:$K$345,10,0)&amp;""</f>
        <v/>
      </c>
      <c r="K24" s="278">
        <f>IF($I24='Auto Responses'!$J$11,20,IF($I24='Auto Responses'!$J$13,5,10))</f>
        <v>10</v>
      </c>
      <c r="L24" s="278" t="str">
        <f>IF($E24='Auto Responses'!$L$13, 'Auto Responses'!$J$5,IF(AND($D24='Auto Responses'!$J$27,$H24=""),'Auto Responses'!$J$5,IF(AND($D24='Auto Responses'!$J$27,$H24='Auto Responses'!$J$7),1,IF(AND($D24='Auto Responses'!$J$27,$H24='Auto Responses'!$J$8),0,IF(OR(AND($F24=$G24,$H24=""),$H24='Auto Responses'!$J$7),1,0)))))</f>
        <v>N/A</v>
      </c>
      <c r="M24" s="278" t="str">
        <f>VLOOKUP($A24,'Institution Evaluation'!$A$56:$K$345,11,0)&amp;""</f>
        <v>FALSE</v>
      </c>
      <c r="N24" s="278">
        <f>IF($J24='Auto Responses'!$J$11,1,IF(AND($J24="",$I24='Auto Responses'!$J$11),1,0))</f>
        <v>0</v>
      </c>
      <c r="O24" s="278" t="str">
        <f>IF($E24='Auto Responses'!$L$13,'Auto Responses'!$J$5,IF($J24="",$K24,IF($J24='Auto Responses'!$J$13,5,IF($J24='Auto Responses'!$J$12,10,IF($J24='Auto Responses'!$J$11,20,0)))))</f>
        <v>N/A</v>
      </c>
      <c r="P24" s="278" t="str">
        <f>IF(OR($O24='Auto Responses'!$J$5,$L24='Auto Responses'!$J$5),'Auto Responses'!$J$5,$O24*$L24)</f>
        <v>N/A</v>
      </c>
      <c r="Q24" s="278">
        <f t="shared" si="1"/>
        <v>0</v>
      </c>
      <c r="R24" s="278">
        <f t="shared" si="5"/>
        <v>0</v>
      </c>
      <c r="S24" s="278">
        <f t="shared" si="2"/>
        <v>0</v>
      </c>
      <c r="T24" s="278">
        <f t="shared" si="3"/>
        <v>0</v>
      </c>
      <c r="U24" s="278">
        <f t="shared" si="6"/>
        <v>0</v>
      </c>
      <c r="V24" s="278">
        <f t="shared" si="4"/>
        <v>0</v>
      </c>
      <c r="W24" s="58"/>
      <c r="X24" s="58"/>
      <c r="Y24" s="58"/>
      <c r="Z24" s="58"/>
    </row>
    <row r="25" spans="1:26" ht="15.75" customHeight="1" x14ac:dyDescent="0.2">
      <c r="A25" s="278" t="str">
        <f>Questions!$A25</f>
        <v>DOCU-01</v>
      </c>
      <c r="B25" s="278" t="str">
        <f t="shared" si="0"/>
        <v>DOCU</v>
      </c>
      <c r="C25" s="278" t="str">
        <f>VLOOKUP($A25,Questions!$A$3:$L$333,2,0)&amp;""</f>
        <v>Do you have a well-documented business continuity plan (BCP), with a clear owner, that is tested annually?*</v>
      </c>
      <c r="D25" s="278" t="str">
        <f>VLOOKUP($A25,Questions!$A$3:$L$333,11,0)&amp;""</f>
        <v/>
      </c>
      <c r="E25" s="278" t="str">
        <f>VLOOKUP($A25,Questions!$A$3:$L$333,12,0)&amp;""</f>
        <v>Organization</v>
      </c>
      <c r="F25" s="278" t="str">
        <f>VLOOKUP($A25,'Institution Evaluation'!$A$56:$K$345,3,0)&amp;""</f>
        <v>Yes</v>
      </c>
      <c r="G25" s="278" t="str">
        <f>VLOOKUP($A25,'Institution Evaluation'!$A$56:$K$345,7,0)&amp;""</f>
        <v>Yes</v>
      </c>
      <c r="H25" s="278" t="str">
        <f>VLOOKUP($A25,'Institution Evaluation'!$A$56:$K$345,8,0)&amp;""</f>
        <v/>
      </c>
      <c r="I25" s="278" t="str">
        <f>VLOOKUP($A25,'Institution Evaluation'!$A$56:$K$345,9,0)&amp;""</f>
        <v>Critical Importance</v>
      </c>
      <c r="J25" s="278" t="str">
        <f>VLOOKUP($A25,'Institution Evaluation'!$A$56:$K$345,10,0)&amp;""</f>
        <v/>
      </c>
      <c r="K25" s="278">
        <f>IF($I25='Auto Responses'!$J$11,20,IF($I25='Auto Responses'!$J$13,5,10))</f>
        <v>20</v>
      </c>
      <c r="L25" s="278">
        <f>IF($E25='Auto Responses'!$L$13, 'Auto Responses'!$J$5,IF(AND($D25='Auto Responses'!$J$27,$H25=""),'Auto Responses'!$J$5,IF(AND($D25='Auto Responses'!$J$27,$H25='Auto Responses'!$J$7),1,IF(AND($D25='Auto Responses'!$J$27,$H25='Auto Responses'!$J$8),0,IF(OR(AND($F25=$G25,$H25=""),$H25='Auto Responses'!$J$7),1,0)))))</f>
        <v>1</v>
      </c>
      <c r="M25" s="278" t="str">
        <f>VLOOKUP($A25,'Institution Evaluation'!$A$56:$K$345,11,0)&amp;""</f>
        <v>FALSE</v>
      </c>
      <c r="N25" s="278">
        <f>IF($J25='Auto Responses'!$J$11,1,IF(AND($J25="",$I25='Auto Responses'!$J$11),1,0))</f>
        <v>1</v>
      </c>
      <c r="O25" s="278">
        <f>IF(OR($E25='Auto Responses'!$L$13,$F25='Auto Responses'!$J$5),'Auto Responses'!$J$5,IF($J25="",$K25,IF($J25='Auto Responses'!$J$13,5,IF($J25='Auto Responses'!$J$12,10,IF($J25='Auto Responses'!$J$11,20,0)))))</f>
        <v>20</v>
      </c>
      <c r="P25" s="278">
        <f>IF(OR($O25='Auto Responses'!$J$5,$L25='Auto Responses'!$J$5),'Auto Responses'!$J$5,$O25*$L25)</f>
        <v>20</v>
      </c>
      <c r="Q25" s="278">
        <f t="shared" si="1"/>
        <v>0</v>
      </c>
      <c r="R25" s="278">
        <f t="shared" si="5"/>
        <v>0</v>
      </c>
      <c r="S25" s="278">
        <f t="shared" si="2"/>
        <v>0</v>
      </c>
      <c r="T25" s="278">
        <f t="shared" si="3"/>
        <v>1</v>
      </c>
      <c r="U25" s="278">
        <f t="shared" si="6"/>
        <v>1</v>
      </c>
      <c r="V25" s="278">
        <f t="shared" si="4"/>
        <v>1</v>
      </c>
      <c r="W25" s="58"/>
      <c r="X25" s="58"/>
      <c r="Y25" s="58"/>
      <c r="Z25" s="58"/>
    </row>
    <row r="26" spans="1:26" ht="15.75" customHeight="1" x14ac:dyDescent="0.2">
      <c r="A26" s="278" t="str">
        <f>Questions!$A26</f>
        <v>DOCU-02</v>
      </c>
      <c r="B26" s="278" t="str">
        <f t="shared" si="0"/>
        <v>DOCU</v>
      </c>
      <c r="C26" s="278" t="str">
        <f>VLOOKUP($A26,Questions!$A$3:$L$333,2,0)&amp;""</f>
        <v>Do you have a well-documented disaster recovery plan (DRP), with a clear owner, that is tested annually?*</v>
      </c>
      <c r="D26" s="278" t="str">
        <f>VLOOKUP($A26,Questions!$A$3:$L$333,11,0)&amp;""</f>
        <v/>
      </c>
      <c r="E26" s="278" t="str">
        <f>VLOOKUP($A26,Questions!$A$3:$L$333,12,0)&amp;""</f>
        <v>Organization</v>
      </c>
      <c r="F26" s="278" t="str">
        <f>VLOOKUP($A26,'Institution Evaluation'!$A$56:$K$345,3,0)&amp;""</f>
        <v>Yes</v>
      </c>
      <c r="G26" s="278" t="str">
        <f>VLOOKUP($A26,'Institution Evaluation'!$A$56:$K$345,7,0)&amp;""</f>
        <v>Yes</v>
      </c>
      <c r="H26" s="278" t="str">
        <f>VLOOKUP($A26,'Institution Evaluation'!$A$56:$K$345,8,0)&amp;""</f>
        <v/>
      </c>
      <c r="I26" s="278" t="str">
        <f>VLOOKUP($A26,'Institution Evaluation'!$A$56:$K$345,9,0)&amp;""</f>
        <v>Critical Importance</v>
      </c>
      <c r="J26" s="278" t="str">
        <f>VLOOKUP($A26,'Institution Evaluation'!$A$56:$K$345,10,0)&amp;""</f>
        <v/>
      </c>
      <c r="K26" s="278">
        <f>IF($I26='Auto Responses'!$J$11,20,IF($I26='Auto Responses'!$J$13,5,10))</f>
        <v>20</v>
      </c>
      <c r="L26" s="278">
        <f>IF($E26='Auto Responses'!$L$13, 'Auto Responses'!$J$5,IF(AND($D26='Auto Responses'!$J$27,$H26=""),'Auto Responses'!$J$5,IF(AND($D26='Auto Responses'!$J$27,$H26='Auto Responses'!$J$7),1,IF(AND($D26='Auto Responses'!$J$27,$H26='Auto Responses'!$J$8),0,IF(OR(AND($F26=$G26,$H26=""),$H26='Auto Responses'!$J$7),1,0)))))</f>
        <v>1</v>
      </c>
      <c r="M26" s="278" t="str">
        <f>VLOOKUP($A26,'Institution Evaluation'!$A$56:$K$345,11,0)&amp;""</f>
        <v>FALSE</v>
      </c>
      <c r="N26" s="278">
        <f>IF($J26='Auto Responses'!$J$11,1,IF(AND($J26="",$I26='Auto Responses'!$J$11),1,0))</f>
        <v>1</v>
      </c>
      <c r="O26" s="278">
        <f>IF(OR($E26='Auto Responses'!$L$13,$F26='Auto Responses'!$J$5),'Auto Responses'!$J$5,IF($J26="",$K26,IF($J26='Auto Responses'!$J$13,5,IF($J26='Auto Responses'!$J$12,10,IF($J26='Auto Responses'!$J$11,20,0)))))</f>
        <v>20</v>
      </c>
      <c r="P26" s="278">
        <f>IF(OR($O26='Auto Responses'!$J$5,$L26='Auto Responses'!$J$5),'Auto Responses'!$J$5,$O26*$L26)</f>
        <v>20</v>
      </c>
      <c r="Q26" s="278">
        <f t="shared" si="1"/>
        <v>0</v>
      </c>
      <c r="R26" s="278">
        <f t="shared" si="5"/>
        <v>0</v>
      </c>
      <c r="S26" s="278">
        <f t="shared" si="2"/>
        <v>0</v>
      </c>
      <c r="T26" s="278">
        <f t="shared" si="3"/>
        <v>1</v>
      </c>
      <c r="U26" s="278">
        <f t="shared" si="6"/>
        <v>2</v>
      </c>
      <c r="V26" s="278">
        <f t="shared" si="4"/>
        <v>2</v>
      </c>
      <c r="W26" s="58"/>
      <c r="X26" s="58"/>
      <c r="Y26" s="58"/>
      <c r="Z26" s="58"/>
    </row>
    <row r="27" spans="1:26" ht="15.75" customHeight="1" x14ac:dyDescent="0.2">
      <c r="A27" s="278" t="str">
        <f>Questions!$A27</f>
        <v>DOCU-03</v>
      </c>
      <c r="B27" s="278" t="str">
        <f t="shared" si="0"/>
        <v>DOCU</v>
      </c>
      <c r="C27" s="278" t="str">
        <f>VLOOKUP($A27,Questions!$A$3:$L$333,2,0)&amp;""</f>
        <v>Have you undergone a SSAE 18/SOC 2 audit?</v>
      </c>
      <c r="D27" s="278" t="str">
        <f>VLOOKUP($A27,Questions!$A$3:$L$333,11,0)&amp;""</f>
        <v/>
      </c>
      <c r="E27" s="278" t="str">
        <f>VLOOKUP($A27,Questions!$A$3:$L$333,12,0)&amp;""</f>
        <v>Organization</v>
      </c>
      <c r="F27" s="278" t="str">
        <f>VLOOKUP($A27,'Institution Evaluation'!$A$56:$K$345,3,0)&amp;""</f>
        <v>No</v>
      </c>
      <c r="G27" s="278" t="str">
        <f>VLOOKUP($A27,'Institution Evaluation'!$A$56:$K$345,7,0)&amp;""</f>
        <v>Yes</v>
      </c>
      <c r="H27" s="278" t="str">
        <f>VLOOKUP($A27,'Institution Evaluation'!$A$56:$K$345,8,0)&amp;""</f>
        <v/>
      </c>
      <c r="I27" s="278" t="str">
        <f>VLOOKUP($A27,'Institution Evaluation'!$A$56:$K$345,9,0)&amp;""</f>
        <v>Standard Importance</v>
      </c>
      <c r="J27" s="278" t="str">
        <f>VLOOKUP($A27,'Institution Evaluation'!$A$56:$K$345,10,0)&amp;""</f>
        <v/>
      </c>
      <c r="K27" s="278">
        <f>IF($I27='Auto Responses'!$J$11,20,IF($I27='Auto Responses'!$J$13,5,10))</f>
        <v>10</v>
      </c>
      <c r="L27" s="278">
        <f>IF($E27='Auto Responses'!$L$13, 'Auto Responses'!$J$5,IF(AND($D27='Auto Responses'!$J$27,$H27=""),'Auto Responses'!$J$5,IF(AND($D27='Auto Responses'!$J$27,$H27='Auto Responses'!$J$7),1,IF(AND($D27='Auto Responses'!$J$27,$H27='Auto Responses'!$J$8),0,IF(OR(AND($F27=$G27,$H27=""),$H27='Auto Responses'!$J$7),1,0)))))</f>
        <v>0</v>
      </c>
      <c r="M27" s="278" t="str">
        <f>VLOOKUP($A27,'Institution Evaluation'!$A$56:$K$345,11,0)&amp;""</f>
        <v>FALSE</v>
      </c>
      <c r="N27" s="278">
        <f>IF($J27='Auto Responses'!$J$11,1,IF(AND($J27="",$I27='Auto Responses'!$J$11),1,0))</f>
        <v>0</v>
      </c>
      <c r="O27" s="278">
        <f>IF(OR($E27='Auto Responses'!$L$13,$F27='Auto Responses'!$J$5),'Auto Responses'!$J$5,IF($J27="",$K27,IF($J27='Auto Responses'!$J$13,5,IF($J27='Auto Responses'!$J$12,10,IF($J27='Auto Responses'!$J$11,20,0)))))</f>
        <v>10</v>
      </c>
      <c r="P27" s="278">
        <f>IF(OR($O27='Auto Responses'!$J$5,$L27='Auto Responses'!$J$5),'Auto Responses'!$J$5,$O27*$L27)</f>
        <v>0</v>
      </c>
      <c r="Q27" s="278">
        <f t="shared" si="1"/>
        <v>0</v>
      </c>
      <c r="R27" s="278">
        <f t="shared" si="5"/>
        <v>0</v>
      </c>
      <c r="S27" s="278">
        <f t="shared" si="2"/>
        <v>0</v>
      </c>
      <c r="T27" s="278">
        <f t="shared" si="3"/>
        <v>0</v>
      </c>
      <c r="U27" s="278">
        <f t="shared" si="6"/>
        <v>2</v>
      </c>
      <c r="V27" s="278">
        <f t="shared" si="4"/>
        <v>0</v>
      </c>
      <c r="W27" s="58"/>
      <c r="X27" s="58"/>
      <c r="Y27" s="58"/>
      <c r="Z27" s="58"/>
    </row>
    <row r="28" spans="1:26" ht="15.75" customHeight="1" x14ac:dyDescent="0.2">
      <c r="A28" s="278" t="str">
        <f>Questions!$A28</f>
        <v>DOCU-04</v>
      </c>
      <c r="B28" s="278" t="str">
        <f t="shared" si="0"/>
        <v>DOCU</v>
      </c>
      <c r="C28" s="278" t="str">
        <f>VLOOKUP($A28,Questions!$A$3:$L$333,2,0)&amp;""</f>
        <v>Do you conform with a specific industry standard security framework (e.g., NIST Cybersecurity Framework, CIS Controls, ISO 27001, etc.)?</v>
      </c>
      <c r="D28" s="278" t="str">
        <f>VLOOKUP($A28,Questions!$A$3:$L$333,11,0)&amp;""</f>
        <v/>
      </c>
      <c r="E28" s="278" t="str">
        <f>VLOOKUP($A28,Questions!$A$3:$L$333,12,0)&amp;""</f>
        <v>Organization</v>
      </c>
      <c r="F28" s="278" t="str">
        <f>VLOOKUP($A28,'Institution Evaluation'!$A$56:$K$345,3,0)&amp;""</f>
        <v>No</v>
      </c>
      <c r="G28" s="278" t="str">
        <f>VLOOKUP($A28,'Institution Evaluation'!$A$56:$K$345,7,0)&amp;""</f>
        <v>Yes</v>
      </c>
      <c r="H28" s="278" t="str">
        <f>VLOOKUP($A28,'Institution Evaluation'!$A$56:$K$345,8,0)&amp;""</f>
        <v/>
      </c>
      <c r="I28" s="278" t="str">
        <f>VLOOKUP($A28,'Institution Evaluation'!$A$56:$K$345,9,0)&amp;""</f>
        <v>Standard Importance</v>
      </c>
      <c r="J28" s="278" t="str">
        <f>VLOOKUP($A28,'Institution Evaluation'!$A$56:$K$345,10,0)&amp;""</f>
        <v/>
      </c>
      <c r="K28" s="278">
        <f>IF($I28='Auto Responses'!$J$11,20,IF($I28='Auto Responses'!$J$13,5,10))</f>
        <v>10</v>
      </c>
      <c r="L28" s="278">
        <f>IF($E28='Auto Responses'!$L$13, 'Auto Responses'!$J$5,IF(AND($D28='Auto Responses'!$J$27,$H28=""),'Auto Responses'!$J$5,IF(AND($D28='Auto Responses'!$J$27,$H28='Auto Responses'!$J$7),1,IF(AND($D28='Auto Responses'!$J$27,$H28='Auto Responses'!$J$8),0,IF(OR(AND($F28=$G28,$H28=""),$H28='Auto Responses'!$J$7),1,0)))))</f>
        <v>0</v>
      </c>
      <c r="M28" s="278" t="str">
        <f>VLOOKUP($A28,'Institution Evaluation'!$A$56:$K$345,11,0)&amp;""</f>
        <v>FALSE</v>
      </c>
      <c r="N28" s="278">
        <f>IF($J28='Auto Responses'!$J$11,1,IF(AND($J28="",$I28='Auto Responses'!$J$11),1,0))</f>
        <v>0</v>
      </c>
      <c r="O28" s="278">
        <f>IF(OR($E28='Auto Responses'!$L$13,$F28='Auto Responses'!$J$5),'Auto Responses'!$J$5,IF($J28="",$K28,IF($J28='Auto Responses'!$J$13,5,IF($J28='Auto Responses'!$J$12,10,IF($J28='Auto Responses'!$J$11,20,0)))))</f>
        <v>10</v>
      </c>
      <c r="P28" s="278">
        <f>IF(OR($O28='Auto Responses'!$J$5,$L28='Auto Responses'!$J$5),'Auto Responses'!$J$5,$O28*$L28)</f>
        <v>0</v>
      </c>
      <c r="Q28" s="278">
        <f t="shared" si="1"/>
        <v>0</v>
      </c>
      <c r="R28" s="278">
        <f t="shared" si="5"/>
        <v>0</v>
      </c>
      <c r="S28" s="278">
        <f t="shared" si="2"/>
        <v>0</v>
      </c>
      <c r="T28" s="278">
        <f t="shared" si="3"/>
        <v>0</v>
      </c>
      <c r="U28" s="278">
        <f t="shared" si="6"/>
        <v>2</v>
      </c>
      <c r="V28" s="278">
        <f t="shared" si="4"/>
        <v>0</v>
      </c>
      <c r="W28" s="58"/>
      <c r="X28" s="58"/>
      <c r="Y28" s="58"/>
      <c r="Z28" s="58"/>
    </row>
    <row r="29" spans="1:26" ht="15.75" customHeight="1" x14ac:dyDescent="0.2">
      <c r="A29" s="278" t="str">
        <f>Questions!$A29</f>
        <v>DOCU-05</v>
      </c>
      <c r="B29" s="278" t="str">
        <f t="shared" si="0"/>
        <v>DOCU</v>
      </c>
      <c r="C29" s="278" t="str">
        <f>VLOOKUP($A29,Questions!$A$3:$L$333,2,0)&amp;""</f>
        <v>Can you provide overall system and/or application architecture diagrams, including a full description of the data flow for all components of the system?</v>
      </c>
      <c r="D29" s="278" t="str">
        <f>VLOOKUP($A29,Questions!$A$3:$L$333,11,0)&amp;""</f>
        <v/>
      </c>
      <c r="E29" s="278" t="str">
        <f>VLOOKUP($A29,Questions!$A$3:$L$333,12,0)&amp;""</f>
        <v>Organization</v>
      </c>
      <c r="F29" s="278" t="str">
        <f>VLOOKUP($A29,'Institution Evaluation'!$A$56:$K$345,3,0)&amp;""</f>
        <v>Yes</v>
      </c>
      <c r="G29" s="278" t="str">
        <f>VLOOKUP($A29,'Institution Evaluation'!$A$56:$K$345,7,0)&amp;""</f>
        <v>Yes</v>
      </c>
      <c r="H29" s="278" t="str">
        <f>VLOOKUP($A29,'Institution Evaluation'!$A$56:$K$345,8,0)&amp;""</f>
        <v/>
      </c>
      <c r="I29" s="278" t="str">
        <f>VLOOKUP($A29,'Institution Evaluation'!$A$56:$K$345,9,0)&amp;""</f>
        <v>Standard Importance</v>
      </c>
      <c r="J29" s="278" t="str">
        <f>VLOOKUP($A29,'Institution Evaluation'!$A$56:$K$345,10,0)&amp;""</f>
        <v/>
      </c>
      <c r="K29" s="278">
        <f>IF($I29='Auto Responses'!$J$11,20,IF($I29='Auto Responses'!$J$13,5,10))</f>
        <v>10</v>
      </c>
      <c r="L29" s="278">
        <f>IF($E29='Auto Responses'!$L$13, 'Auto Responses'!$J$5,IF(AND($D29='Auto Responses'!$J$27,$H29=""),'Auto Responses'!$J$5,IF(AND($D29='Auto Responses'!$J$27,$H29='Auto Responses'!$J$7),1,IF(AND($D29='Auto Responses'!$J$27,$H29='Auto Responses'!$J$8),0,IF(OR(AND($F29=$G29,$H29=""),$H29='Auto Responses'!$J$7),1,0)))))</f>
        <v>1</v>
      </c>
      <c r="M29" s="278" t="str">
        <f>VLOOKUP($A29,'Institution Evaluation'!$A$56:$K$345,11,0)&amp;""</f>
        <v>FALSE</v>
      </c>
      <c r="N29" s="278">
        <f>IF($J29='Auto Responses'!$J$11,1,IF(AND($J29="",$I29='Auto Responses'!$J$11),1,0))</f>
        <v>0</v>
      </c>
      <c r="O29" s="278">
        <f>IF(OR($E29='Auto Responses'!$L$13,$F29='Auto Responses'!$J$5),'Auto Responses'!$J$5,IF($J29="",$K29,IF($J29='Auto Responses'!$J$13,5,IF($J29='Auto Responses'!$J$12,10,IF($J29='Auto Responses'!$J$11,20,0)))))</f>
        <v>10</v>
      </c>
      <c r="P29" s="278">
        <f>IF(OR($O29='Auto Responses'!$J$5,$L29='Auto Responses'!$J$5),'Auto Responses'!$J$5,$O29*$L29)</f>
        <v>10</v>
      </c>
      <c r="Q29" s="278">
        <f t="shared" si="1"/>
        <v>0</v>
      </c>
      <c r="R29" s="278">
        <f t="shared" si="5"/>
        <v>0</v>
      </c>
      <c r="S29" s="278">
        <f t="shared" si="2"/>
        <v>0</v>
      </c>
      <c r="T29" s="278">
        <f t="shared" si="3"/>
        <v>0</v>
      </c>
      <c r="U29" s="278">
        <f t="shared" si="6"/>
        <v>2</v>
      </c>
      <c r="V29" s="278">
        <f t="shared" si="4"/>
        <v>0</v>
      </c>
      <c r="W29" s="58"/>
      <c r="X29" s="58"/>
      <c r="Y29" s="58"/>
      <c r="Z29" s="58"/>
    </row>
    <row r="30" spans="1:26" ht="15.75" customHeight="1" x14ac:dyDescent="0.2">
      <c r="A30" s="278" t="str">
        <f>Questions!$A30</f>
        <v>DOCU-06</v>
      </c>
      <c r="B30" s="278" t="str">
        <f t="shared" si="0"/>
        <v>DOCU</v>
      </c>
      <c r="C30" s="278" t="str">
        <f>VLOOKUP($A30,Questions!$A$3:$L$333,2,0)&amp;""</f>
        <v>Does your organization have a data privacy policy?</v>
      </c>
      <c r="D30" s="278" t="str">
        <f>VLOOKUP($A30,Questions!$A$3:$L$333,11,0)&amp;""</f>
        <v/>
      </c>
      <c r="E30" s="278" t="str">
        <f>VLOOKUP($A30,Questions!$A$3:$L$333,12,0)&amp;""</f>
        <v>Organization</v>
      </c>
      <c r="F30" s="278" t="str">
        <f>VLOOKUP($A30,'Institution Evaluation'!$A$56:$K$345,3,0)&amp;""</f>
        <v>Yes</v>
      </c>
      <c r="G30" s="278" t="str">
        <f>VLOOKUP($A30,'Institution Evaluation'!$A$56:$K$345,7,0)&amp;""</f>
        <v>Yes</v>
      </c>
      <c r="H30" s="278" t="str">
        <f>VLOOKUP($A30,'Institution Evaluation'!$A$56:$K$345,8,0)&amp;""</f>
        <v/>
      </c>
      <c r="I30" s="278" t="str">
        <f>VLOOKUP($A30,'Institution Evaluation'!$A$56:$K$345,9,0)&amp;""</f>
        <v>Standard Importance</v>
      </c>
      <c r="J30" s="278" t="str">
        <f>VLOOKUP($A30,'Institution Evaluation'!$A$56:$K$345,10,0)&amp;""</f>
        <v/>
      </c>
      <c r="K30" s="278">
        <f>IF($I30='Auto Responses'!$J$11,20,IF($I30='Auto Responses'!$J$13,5,10))</f>
        <v>10</v>
      </c>
      <c r="L30" s="278">
        <f>IF($E30='Auto Responses'!$L$13, 'Auto Responses'!$J$5,IF(AND($D30='Auto Responses'!$J$27,$H30=""),'Auto Responses'!$J$5,IF(AND($D30='Auto Responses'!$J$27,$H30='Auto Responses'!$J$7),1,IF(AND($D30='Auto Responses'!$J$27,$H30='Auto Responses'!$J$8),0,IF(OR(AND($F30=$G30,$H30=""),$H30='Auto Responses'!$J$7),1,0)))))</f>
        <v>1</v>
      </c>
      <c r="M30" s="278" t="str">
        <f>VLOOKUP($A30,'Institution Evaluation'!$A$56:$K$345,11,0)&amp;""</f>
        <v>FALSE</v>
      </c>
      <c r="N30" s="278">
        <f>IF($J30='Auto Responses'!$J$11,1,IF(AND($J30="",$I30='Auto Responses'!$J$11),1,0))</f>
        <v>0</v>
      </c>
      <c r="O30" s="278">
        <f>IF(OR($E30='Auto Responses'!$L$13,$F30='Auto Responses'!$J$5),'Auto Responses'!$J$5,IF($J30="",$K30,IF($J30='Auto Responses'!$J$13,5,IF($J30='Auto Responses'!$J$12,10,IF($J30='Auto Responses'!$J$11,20,0)))))</f>
        <v>10</v>
      </c>
      <c r="P30" s="278">
        <f>IF(OR($O30='Auto Responses'!$J$5,$L30='Auto Responses'!$J$5),'Auto Responses'!$J$5,$O30*$L30)</f>
        <v>10</v>
      </c>
      <c r="Q30" s="278">
        <f t="shared" si="1"/>
        <v>0</v>
      </c>
      <c r="R30" s="278">
        <f t="shared" si="5"/>
        <v>0</v>
      </c>
      <c r="S30" s="278">
        <f t="shared" si="2"/>
        <v>0</v>
      </c>
      <c r="T30" s="278">
        <f t="shared" si="3"/>
        <v>0</v>
      </c>
      <c r="U30" s="278">
        <f t="shared" si="6"/>
        <v>2</v>
      </c>
      <c r="V30" s="278">
        <f t="shared" si="4"/>
        <v>0</v>
      </c>
      <c r="W30" s="58"/>
      <c r="X30" s="58"/>
      <c r="Y30" s="58"/>
      <c r="Z30" s="58"/>
    </row>
    <row r="31" spans="1:26" ht="15.75" customHeight="1" x14ac:dyDescent="0.2">
      <c r="A31" s="278" t="str">
        <f>Questions!$A31</f>
        <v>DOCU-07</v>
      </c>
      <c r="B31" s="278" t="str">
        <f t="shared" si="0"/>
        <v>DOCU</v>
      </c>
      <c r="C31" s="278" t="str">
        <f>VLOOKUP($A31,Questions!$A$3:$L$333,2,0)&amp;""</f>
        <v>Do you have a documented, and currently implemented, employee onboarding and offboarding policy?</v>
      </c>
      <c r="D31" s="278" t="str">
        <f>VLOOKUP($A31,Questions!$A$3:$L$333,11,0)&amp;""</f>
        <v/>
      </c>
      <c r="E31" s="278" t="str">
        <f>VLOOKUP($A31,Questions!$A$3:$L$333,12,0)&amp;""</f>
        <v>Organization</v>
      </c>
      <c r="F31" s="278" t="str">
        <f>VLOOKUP($A31,'Institution Evaluation'!$A$56:$K$345,3,0)&amp;""</f>
        <v>Yes</v>
      </c>
      <c r="G31" s="278" t="str">
        <f>VLOOKUP($A31,'Institution Evaluation'!$A$56:$K$345,7,0)&amp;""</f>
        <v>Yes</v>
      </c>
      <c r="H31" s="278" t="str">
        <f>VLOOKUP($A31,'Institution Evaluation'!$A$56:$K$345,8,0)&amp;""</f>
        <v/>
      </c>
      <c r="I31" s="278" t="str">
        <f>VLOOKUP($A31,'Institution Evaluation'!$A$56:$K$345,9,0)&amp;""</f>
        <v>Standard Importance</v>
      </c>
      <c r="J31" s="278" t="str">
        <f>VLOOKUP($A31,'Institution Evaluation'!$A$56:$K$345,10,0)&amp;""</f>
        <v/>
      </c>
      <c r="K31" s="278">
        <f>IF($I31='Auto Responses'!$J$11,20,IF($I31='Auto Responses'!$J$13,5,10))</f>
        <v>10</v>
      </c>
      <c r="L31" s="278">
        <f>IF($E31='Auto Responses'!$L$13, 'Auto Responses'!$J$5,IF(AND($D31='Auto Responses'!$J$27,$H31=""),'Auto Responses'!$J$5,IF(AND($D31='Auto Responses'!$J$27,$H31='Auto Responses'!$J$7),1,IF(AND($D31='Auto Responses'!$J$27,$H31='Auto Responses'!$J$8),0,IF(OR(AND($F31=$G31,$H31=""),$H31='Auto Responses'!$J$7),1,0)))))</f>
        <v>1</v>
      </c>
      <c r="M31" s="278" t="str">
        <f>VLOOKUP($A31,'Institution Evaluation'!$A$56:$K$345,11,0)&amp;""</f>
        <v>FALSE</v>
      </c>
      <c r="N31" s="278">
        <f>IF($J31='Auto Responses'!$J$11,1,IF(AND($J31="",$I31='Auto Responses'!$J$11),1,0))</f>
        <v>0</v>
      </c>
      <c r="O31" s="278">
        <f>IF(OR($E31='Auto Responses'!$L$13,$F31='Auto Responses'!$J$5),'Auto Responses'!$J$5,IF($J31="",$K31,IF($J31='Auto Responses'!$J$13,5,IF($J31='Auto Responses'!$J$12,10,IF($J31='Auto Responses'!$J$11,20,0)))))</f>
        <v>10</v>
      </c>
      <c r="P31" s="278">
        <f>IF(OR($O31='Auto Responses'!$J$5,$L31='Auto Responses'!$J$5),'Auto Responses'!$J$5,$O31*$L31)</f>
        <v>10</v>
      </c>
      <c r="Q31" s="278">
        <f t="shared" si="1"/>
        <v>0</v>
      </c>
      <c r="R31" s="278">
        <f t="shared" si="5"/>
        <v>0</v>
      </c>
      <c r="S31" s="278">
        <f t="shared" si="2"/>
        <v>0</v>
      </c>
      <c r="T31" s="278">
        <f t="shared" si="3"/>
        <v>0</v>
      </c>
      <c r="U31" s="278">
        <f t="shared" si="6"/>
        <v>2</v>
      </c>
      <c r="V31" s="278">
        <f t="shared" si="4"/>
        <v>0</v>
      </c>
      <c r="W31" s="58"/>
      <c r="X31" s="58"/>
      <c r="Y31" s="58"/>
      <c r="Z31" s="58"/>
    </row>
    <row r="32" spans="1:26" ht="15.75" customHeight="1" x14ac:dyDescent="0.2">
      <c r="A32" s="278" t="str">
        <f>Questions!$A32</f>
        <v>ITAC-01</v>
      </c>
      <c r="B32" s="278" t="str">
        <f t="shared" si="0"/>
        <v>ITAC</v>
      </c>
      <c r="C32" s="278" t="str">
        <f>VLOOKUP($A32,Questions!$A$3:$L$333,2,0)&amp;""</f>
        <v>Solution Provider Accessibility Contact Name</v>
      </c>
      <c r="D32" s="278" t="str">
        <f>VLOOKUP($A32,Questions!$A$3:$L$333,11,0)&amp;""</f>
        <v>NA</v>
      </c>
      <c r="E32" s="278" t="str">
        <f>VLOOKUP($A32,Questions!$A$3:$L$333,12,0)&amp;""</f>
        <v>Not Scored</v>
      </c>
      <c r="F32" s="278" t="str">
        <f>VLOOKUP($A32,'Institution Evaluation'!$A$56:$K$345,3,0)&amp;""</f>
        <v>Craig Canfield</v>
      </c>
      <c r="G32" s="278" t="str">
        <f>VLOOKUP($A32,'Institution Evaluation'!$A$56:$K$345,7,0)&amp;""</f>
        <v>Not scored</v>
      </c>
      <c r="H32" s="278" t="str">
        <f>VLOOKUP($A32,'Institution Evaluation'!$A$56:$K$345,8,0)&amp;""</f>
        <v/>
      </c>
      <c r="I32" s="278" t="str">
        <f>VLOOKUP($A32,'Institution Evaluation'!$A$56:$K$345,9,0)&amp;""</f>
        <v/>
      </c>
      <c r="J32" s="278" t="str">
        <f>VLOOKUP($A32,'Institution Evaluation'!$A$56:$K$345,10,0)&amp;""</f>
        <v/>
      </c>
      <c r="K32" s="278">
        <f>IF($I32='Auto Responses'!$J$11,20,IF($I32='Auto Responses'!$J$13,5,10))</f>
        <v>10</v>
      </c>
      <c r="L32" s="278" t="str">
        <f>IF($E32='Auto Responses'!$L$13, 'Auto Responses'!$J$5,IF(AND($D32='Auto Responses'!$J$27,$H32=""),'Auto Responses'!$J$5,IF(AND($D32='Auto Responses'!$J$27,$H32='Auto Responses'!$J$7),1,IF(AND($D32='Auto Responses'!$J$27,$H32='Auto Responses'!$J$8),0,IF(OR(AND($F32=$G32,$H32=""),$H32='Auto Responses'!$J$7),1,0)))))</f>
        <v>N/A</v>
      </c>
      <c r="M32" s="278" t="str">
        <f>VLOOKUP($A32,'Institution Evaluation'!$A$56:$K$345,11,0)&amp;""</f>
        <v>FALSE</v>
      </c>
      <c r="N32" s="278">
        <f>IF($J32='Auto Responses'!$J$11,1,IF(AND($J32="",$I32='Auto Responses'!$J$11),1,0))</f>
        <v>0</v>
      </c>
      <c r="O32" s="278" t="str">
        <f>IF(OR($F$18='Auto Responses'!$J$4,$E32='Auto Responses'!$L$13,$F32='Auto Responses'!$J$5),'Auto Responses'!$J$5,IF($J32="",$K32,IF($J32='Auto Responses'!$J$13,5,IF($J32='Auto Responses'!$J$12,10,IF($J32='Auto Responses'!$J$11,20,0)))))</f>
        <v>N/A</v>
      </c>
      <c r="P32" s="278" t="str">
        <f>IF(OR($O32='Auto Responses'!$J$5,$L32='Auto Responses'!$J$5),'Auto Responses'!$J$5,$O32*$L32)</f>
        <v>N/A</v>
      </c>
      <c r="Q32" s="278">
        <f t="shared" si="1"/>
        <v>0</v>
      </c>
      <c r="R32" s="278">
        <f t="shared" si="5"/>
        <v>0</v>
      </c>
      <c r="S32" s="278">
        <f t="shared" si="2"/>
        <v>0</v>
      </c>
      <c r="T32" s="278">
        <f t="shared" si="3"/>
        <v>0</v>
      </c>
      <c r="U32" s="278">
        <f t="shared" si="6"/>
        <v>2</v>
      </c>
      <c r="V32" s="278">
        <f t="shared" si="4"/>
        <v>0</v>
      </c>
      <c r="W32" s="58"/>
      <c r="X32" s="58"/>
      <c r="Y32" s="58"/>
      <c r="Z32" s="58"/>
    </row>
    <row r="33" spans="1:26" ht="15.75" customHeight="1" x14ac:dyDescent="0.2">
      <c r="A33" s="278" t="str">
        <f>Questions!$A33</f>
        <v>ITAC-02</v>
      </c>
      <c r="B33" s="278" t="str">
        <f t="shared" si="0"/>
        <v>ITAC</v>
      </c>
      <c r="C33" s="278" t="str">
        <f>VLOOKUP($A33,Questions!$A$3:$L$333,2,0)&amp;""</f>
        <v>Solution Provider Accessibility Contact Title</v>
      </c>
      <c r="D33" s="278" t="str">
        <f>VLOOKUP($A33,Questions!$A$3:$L$333,11,0)&amp;""</f>
        <v>NA</v>
      </c>
      <c r="E33" s="278" t="str">
        <f>VLOOKUP($A33,Questions!$A$3:$L$333,12,0)&amp;""</f>
        <v>Not Scored</v>
      </c>
      <c r="F33" s="278" t="str">
        <f>VLOOKUP($A33,'Institution Evaluation'!$A$56:$K$345,3,0)&amp;""</f>
        <v>Director, Support &amp; DEI</v>
      </c>
      <c r="G33" s="278" t="str">
        <f>VLOOKUP($A33,'Institution Evaluation'!$A$56:$K$345,7,0)&amp;""</f>
        <v>Not scored</v>
      </c>
      <c r="H33" s="278" t="str">
        <f>VLOOKUP($A33,'Institution Evaluation'!$A$56:$K$345,8,0)&amp;""</f>
        <v/>
      </c>
      <c r="I33" s="278" t="str">
        <f>VLOOKUP($A33,'Institution Evaluation'!$A$56:$K$345,9,0)&amp;""</f>
        <v/>
      </c>
      <c r="J33" s="278" t="str">
        <f>VLOOKUP($A33,'Institution Evaluation'!$A$56:$K$345,10,0)&amp;""</f>
        <v/>
      </c>
      <c r="K33" s="278">
        <f>IF($I33='Auto Responses'!$J$11,20,IF($I33='Auto Responses'!$J$13,5,10))</f>
        <v>10</v>
      </c>
      <c r="L33" s="278" t="str">
        <f>IF($E33='Auto Responses'!$L$13, 'Auto Responses'!$J$5,IF(AND($D33='Auto Responses'!$J$27,$H33=""),'Auto Responses'!$J$5,IF(AND($D33='Auto Responses'!$J$27,$H33='Auto Responses'!$J$7),1,IF(AND($D33='Auto Responses'!$J$27,$H33='Auto Responses'!$J$8),0,IF(OR(AND($F33=$G33,$H33=""),$H33='Auto Responses'!$J$7),1,0)))))</f>
        <v>N/A</v>
      </c>
      <c r="M33" s="278" t="str">
        <f>VLOOKUP($A33,'Institution Evaluation'!$A$56:$K$345,11,0)&amp;""</f>
        <v>FALSE</v>
      </c>
      <c r="N33" s="278">
        <f>IF($J33='Auto Responses'!$J$11,1,IF(AND($J33="",$I33='Auto Responses'!$J$11),1,0))</f>
        <v>0</v>
      </c>
      <c r="O33" s="278" t="str">
        <f>IF(OR($F$18='Auto Responses'!$J$4,$E33='Auto Responses'!$L$13,$F33='Auto Responses'!$J$5),'Auto Responses'!$J$5,IF($J33="",$K33,IF($J33='Auto Responses'!$J$13,5,IF($J33='Auto Responses'!$J$12,10,IF($J33='Auto Responses'!$J$11,20,0)))))</f>
        <v>N/A</v>
      </c>
      <c r="P33" s="278" t="str">
        <f>IF(OR($O33='Auto Responses'!$J$5,$L33='Auto Responses'!$J$5),'Auto Responses'!$J$5,$O33*$L33)</f>
        <v>N/A</v>
      </c>
      <c r="Q33" s="278">
        <f t="shared" si="1"/>
        <v>0</v>
      </c>
      <c r="R33" s="278">
        <f t="shared" si="5"/>
        <v>0</v>
      </c>
      <c r="S33" s="278">
        <f t="shared" si="2"/>
        <v>0</v>
      </c>
      <c r="T33" s="278">
        <f t="shared" si="3"/>
        <v>0</v>
      </c>
      <c r="U33" s="278">
        <f t="shared" si="6"/>
        <v>2</v>
      </c>
      <c r="V33" s="278">
        <f t="shared" si="4"/>
        <v>0</v>
      </c>
      <c r="W33" s="58"/>
      <c r="X33" s="58"/>
      <c r="Y33" s="58"/>
      <c r="Z33" s="58"/>
    </row>
    <row r="34" spans="1:26" ht="15.75" customHeight="1" x14ac:dyDescent="0.2">
      <c r="A34" s="278" t="str">
        <f>Questions!$A34</f>
        <v>ITAC-03</v>
      </c>
      <c r="B34" s="278" t="str">
        <f t="shared" si="0"/>
        <v>ITAC</v>
      </c>
      <c r="C34" s="278" t="str">
        <f>VLOOKUP($A34,Questions!$A$3:$L$333,2,0)&amp;""</f>
        <v>Solution Provider Accessibility Contact Email</v>
      </c>
      <c r="D34" s="278" t="str">
        <f>VLOOKUP($A34,Questions!$A$3:$L$333,11,0)&amp;""</f>
        <v>NA</v>
      </c>
      <c r="E34" s="278" t="str">
        <f>VLOOKUP($A34,Questions!$A$3:$L$333,12,0)&amp;""</f>
        <v>Not Scored</v>
      </c>
      <c r="F34" s="278" t="str">
        <f>VLOOKUP($A34,'Institution Evaluation'!$A$56:$K$345,3,0)&amp;""</f>
        <v>ccanfield@leepfrog.com</v>
      </c>
      <c r="G34" s="278" t="str">
        <f>VLOOKUP($A34,'Institution Evaluation'!$A$56:$K$345,7,0)&amp;""</f>
        <v>Not scored</v>
      </c>
      <c r="H34" s="278" t="str">
        <f>VLOOKUP($A34,'Institution Evaluation'!$A$56:$K$345,8,0)&amp;""</f>
        <v/>
      </c>
      <c r="I34" s="278" t="str">
        <f>VLOOKUP($A34,'Institution Evaluation'!$A$56:$K$345,9,0)&amp;""</f>
        <v/>
      </c>
      <c r="J34" s="278" t="str">
        <f>VLOOKUP($A34,'Institution Evaluation'!$A$56:$K$345,10,0)&amp;""</f>
        <v/>
      </c>
      <c r="K34" s="278">
        <f>IF($I34='Auto Responses'!$J$11,20,IF($I34='Auto Responses'!$J$13,5,10))</f>
        <v>10</v>
      </c>
      <c r="L34" s="278" t="str">
        <f>IF($E34='Auto Responses'!$L$13, 'Auto Responses'!$J$5,IF(AND($D34='Auto Responses'!$J$27,$H34=""),'Auto Responses'!$J$5,IF(AND($D34='Auto Responses'!$J$27,$H34='Auto Responses'!$J$7),1,IF(AND($D34='Auto Responses'!$J$27,$H34='Auto Responses'!$J$8),0,IF(OR(AND($F34=$G34,$H34=""),$H34='Auto Responses'!$J$7),1,0)))))</f>
        <v>N/A</v>
      </c>
      <c r="M34" s="278" t="str">
        <f>VLOOKUP($A34,'Institution Evaluation'!$A$56:$K$345,11,0)&amp;""</f>
        <v>FALSE</v>
      </c>
      <c r="N34" s="278">
        <f>IF($J34='Auto Responses'!$J$11,1,IF(AND($J34="",$I34='Auto Responses'!$J$11),1,0))</f>
        <v>0</v>
      </c>
      <c r="O34" s="278" t="str">
        <f>IF(OR($F$18='Auto Responses'!$J$4,$E34='Auto Responses'!$L$13,$F34='Auto Responses'!$J$5),'Auto Responses'!$J$5,IF($J34="",$K34,IF($J34='Auto Responses'!$J$13,5,IF($J34='Auto Responses'!$J$12,10,IF($J34='Auto Responses'!$J$11,20,0)))))</f>
        <v>N/A</v>
      </c>
      <c r="P34" s="278" t="str">
        <f>IF(OR($O34='Auto Responses'!$J$5,$L34='Auto Responses'!$J$5),'Auto Responses'!$J$5,$O34*$L34)</f>
        <v>N/A</v>
      </c>
      <c r="Q34" s="278">
        <f t="shared" si="1"/>
        <v>0</v>
      </c>
      <c r="R34" s="278">
        <f t="shared" si="5"/>
        <v>0</v>
      </c>
      <c r="S34" s="278">
        <f t="shared" si="2"/>
        <v>0</v>
      </c>
      <c r="T34" s="278">
        <f t="shared" si="3"/>
        <v>0</v>
      </c>
      <c r="U34" s="278">
        <f t="shared" si="6"/>
        <v>2</v>
      </c>
      <c r="V34" s="278">
        <f t="shared" si="4"/>
        <v>0</v>
      </c>
      <c r="W34" s="58"/>
      <c r="X34" s="58"/>
      <c r="Y34" s="58"/>
      <c r="Z34" s="58"/>
    </row>
    <row r="35" spans="1:26" ht="15.75" customHeight="1" x14ac:dyDescent="0.2">
      <c r="A35" s="278" t="str">
        <f>Questions!$A35</f>
        <v>ITAC-04</v>
      </c>
      <c r="B35" s="278" t="str">
        <f t="shared" si="0"/>
        <v>ITAC</v>
      </c>
      <c r="C35" s="278" t="str">
        <f>VLOOKUP($A35,Questions!$A$3:$L$333,2,0)&amp;""</f>
        <v>Solution Provider Accessibility Contact Phone Number</v>
      </c>
      <c r="D35" s="278" t="str">
        <f>VLOOKUP($A35,Questions!$A$3:$L$333,11,0)&amp;""</f>
        <v>NA</v>
      </c>
      <c r="E35" s="278" t="str">
        <f>VLOOKUP($A35,Questions!$A$3:$L$333,12,0)&amp;""</f>
        <v>Not Scored</v>
      </c>
      <c r="F35" s="278" t="str">
        <f>VLOOKUP($A35,'Institution Evaluation'!$A$56:$K$345,3,0)&amp;""</f>
        <v>319.337.3877</v>
      </c>
      <c r="G35" s="278" t="str">
        <f>VLOOKUP($A35,'Institution Evaluation'!$A$56:$K$345,7,0)&amp;""</f>
        <v>Not scored</v>
      </c>
      <c r="H35" s="278" t="str">
        <f>VLOOKUP($A35,'Institution Evaluation'!$A$56:$K$345,8,0)&amp;""</f>
        <v/>
      </c>
      <c r="I35" s="278" t="str">
        <f>VLOOKUP($A35,'Institution Evaluation'!$A$56:$K$345,9,0)&amp;""</f>
        <v/>
      </c>
      <c r="J35" s="278" t="str">
        <f>VLOOKUP($A35,'Institution Evaluation'!$A$56:$K$345,10,0)&amp;""</f>
        <v/>
      </c>
      <c r="K35" s="278">
        <f>IF($I35='Auto Responses'!$J$11,20,IF($I35='Auto Responses'!$J$13,5,10))</f>
        <v>10</v>
      </c>
      <c r="L35" s="278" t="str">
        <f>IF($E35='Auto Responses'!$L$13, 'Auto Responses'!$J$5,IF(AND($D35='Auto Responses'!$J$27,$H35=""),'Auto Responses'!$J$5,IF(AND($D35='Auto Responses'!$J$27,$H35='Auto Responses'!$J$7),1,IF(AND($D35='Auto Responses'!$J$27,$H35='Auto Responses'!$J$8),0,IF(OR(AND($F35=$G35,$H35=""),$H35='Auto Responses'!$J$7),1,0)))))</f>
        <v>N/A</v>
      </c>
      <c r="M35" s="278" t="str">
        <f>VLOOKUP($A35,'Institution Evaluation'!$A$56:$K$345,11,0)&amp;""</f>
        <v>FALSE</v>
      </c>
      <c r="N35" s="278">
        <f>IF($J35='Auto Responses'!$J$11,1,IF(AND($J35="",$I35='Auto Responses'!$J$11),1,0))</f>
        <v>0</v>
      </c>
      <c r="O35" s="278" t="str">
        <f>IF(OR($F$18='Auto Responses'!$J$4,$E35='Auto Responses'!$L$13,$F35='Auto Responses'!$J$5),'Auto Responses'!$J$5,IF($J35="",$K35,IF($J35='Auto Responses'!$J$13,5,IF($J35='Auto Responses'!$J$12,10,IF($J35='Auto Responses'!$J$11,20,0)))))</f>
        <v>N/A</v>
      </c>
      <c r="P35" s="278" t="str">
        <f>IF(OR($O35='Auto Responses'!$J$5,$L35='Auto Responses'!$J$5),'Auto Responses'!$J$5,$O35*$L35)</f>
        <v>N/A</v>
      </c>
      <c r="Q35" s="278">
        <f t="shared" si="1"/>
        <v>0</v>
      </c>
      <c r="R35" s="278">
        <f t="shared" si="5"/>
        <v>0</v>
      </c>
      <c r="S35" s="278">
        <f t="shared" si="2"/>
        <v>0</v>
      </c>
      <c r="T35" s="278">
        <f t="shared" si="3"/>
        <v>0</v>
      </c>
      <c r="U35" s="278">
        <f t="shared" si="6"/>
        <v>2</v>
      </c>
      <c r="V35" s="278">
        <f t="shared" si="4"/>
        <v>0</v>
      </c>
      <c r="W35" s="58"/>
      <c r="X35" s="58"/>
      <c r="Y35" s="58"/>
      <c r="Z35" s="58"/>
    </row>
    <row r="36" spans="1:26" ht="15.75" customHeight="1" x14ac:dyDescent="0.2">
      <c r="A36" s="278" t="str">
        <f>Questions!$A36</f>
        <v>ITAC-05</v>
      </c>
      <c r="B36" s="278" t="str">
        <f t="shared" si="0"/>
        <v>ITAC</v>
      </c>
      <c r="C36" s="278" t="str">
        <f>VLOOKUP($A36,Questions!$A$3:$L$333,2,0)&amp;""</f>
        <v>Web Link to Accessibility Statement or VPAT</v>
      </c>
      <c r="D36" s="278" t="str">
        <f>VLOOKUP($A36,Questions!$A$3:$L$333,11,0)&amp;""</f>
        <v/>
      </c>
      <c r="E36" s="278" t="str">
        <f>VLOOKUP($A36,Questions!$A$3:$L$333,12,0)&amp;""</f>
        <v>Not Scored</v>
      </c>
      <c r="F36" s="307" t="str">
        <f>VLOOKUP($A36,'Institution Evaluation'!$A$56:$K$345,3,0)&amp;""</f>
        <v xml:space="preserve"> https://www.courseleaf.com/hecvat-vpat/ </v>
      </c>
      <c r="G36" s="278" t="str">
        <f>VLOOKUP($A36,'Institution Evaluation'!$A$56:$K$345,7,0)&amp;""</f>
        <v>Not scored</v>
      </c>
      <c r="H36" s="278" t="str">
        <f>VLOOKUP($A36,'Institution Evaluation'!$A$56:$K$345,8,0)&amp;""</f>
        <v/>
      </c>
      <c r="I36" s="278" t="str">
        <f>VLOOKUP($A36,'Institution Evaluation'!$A$56:$K$345,9,0)&amp;""</f>
        <v/>
      </c>
      <c r="J36" s="278" t="str">
        <f>VLOOKUP($A36,'Institution Evaluation'!$A$56:$K$345,10,0)&amp;""</f>
        <v/>
      </c>
      <c r="K36" s="278">
        <f>IF($I36='Auto Responses'!$J$11,20,IF($I36='Auto Responses'!$J$13,5,10))</f>
        <v>10</v>
      </c>
      <c r="L36" s="278" t="str">
        <f>IF($E36='Auto Responses'!$L$13, 'Auto Responses'!$J$5,IF(AND($D36='Auto Responses'!$J$27,$H36=""),'Auto Responses'!$J$5,IF(AND($D36='Auto Responses'!$J$27,$H36='Auto Responses'!$J$7),1,IF(AND($D36='Auto Responses'!$J$27,$H36='Auto Responses'!$J$8),0,IF(OR(AND($F36=$G36,$H36=""),$H36='Auto Responses'!$J$7),1,0)))))</f>
        <v>N/A</v>
      </c>
      <c r="M36" s="278" t="str">
        <f>VLOOKUP($A36,'Institution Evaluation'!$A$56:$K$345,11,0)&amp;""</f>
        <v>FALSE</v>
      </c>
      <c r="N36" s="278">
        <f>IF($J36='Auto Responses'!$J$11,1,IF(AND($J36="",$I36='Auto Responses'!$J$11),1,0))</f>
        <v>0</v>
      </c>
      <c r="O36" s="278" t="str">
        <f>IF(OR($F$18='Auto Responses'!$J$4,$E36='Auto Responses'!$L$13,$F36='Auto Responses'!$J$5),'Auto Responses'!$J$5,IF($J36="",$K36,IF($J36='Auto Responses'!$J$13,5,IF($J36='Auto Responses'!$J$12,10,IF($J36='Auto Responses'!$J$11,20,0)))))</f>
        <v>N/A</v>
      </c>
      <c r="P36" s="278" t="str">
        <f>IF(OR($O36='Auto Responses'!$J$5,$L36='Auto Responses'!$J$5),'Auto Responses'!$J$5,$O36*$L36)</f>
        <v>N/A</v>
      </c>
      <c r="Q36" s="278">
        <f t="shared" si="1"/>
        <v>0</v>
      </c>
      <c r="R36" s="278">
        <f t="shared" si="5"/>
        <v>0</v>
      </c>
      <c r="S36" s="278">
        <f t="shared" si="2"/>
        <v>0</v>
      </c>
      <c r="T36" s="278">
        <f t="shared" si="3"/>
        <v>0</v>
      </c>
      <c r="U36" s="278">
        <f t="shared" si="6"/>
        <v>2</v>
      </c>
      <c r="V36" s="278">
        <f t="shared" si="4"/>
        <v>0</v>
      </c>
      <c r="W36" s="58"/>
      <c r="X36" s="58"/>
      <c r="Y36" s="58"/>
      <c r="Z36" s="58"/>
    </row>
    <row r="37" spans="1:26" ht="15.75" customHeight="1" x14ac:dyDescent="0.2">
      <c r="A37" s="278" t="str">
        <f>Questions!$A37</f>
        <v>ITAC-06</v>
      </c>
      <c r="B37" s="278" t="str">
        <f t="shared" si="0"/>
        <v>ITAC</v>
      </c>
      <c r="C37" s="278" t="str">
        <f>VLOOKUP($A37,Questions!$A$3:$L$333,2,0)&amp;""</f>
        <v>Has a VPAT or ACR been created or updated for the solution and version under consideration within the past 12 months?*</v>
      </c>
      <c r="D37" s="278" t="str">
        <f>VLOOKUP($A37,Questions!$A$3:$L$333,11,0)&amp;""</f>
        <v/>
      </c>
      <c r="E37" s="278" t="str">
        <f>VLOOKUP($A37,Questions!$A$3:$L$333,12,0)&amp;""</f>
        <v>IT Accessibility</v>
      </c>
      <c r="F37" s="278" t="str">
        <f>VLOOKUP($A37,'Institution Evaluation'!$A$56:$K$345,3,0)&amp;""</f>
        <v>Yes</v>
      </c>
      <c r="G37" s="278" t="str">
        <f>VLOOKUP($A37,'Institution Evaluation'!$A$56:$K$345,7,0)&amp;""</f>
        <v>Yes</v>
      </c>
      <c r="H37" s="278" t="str">
        <f>VLOOKUP($A37,'Institution Evaluation'!$A$56:$K$345,8,0)&amp;""</f>
        <v/>
      </c>
      <c r="I37" s="278" t="str">
        <f>VLOOKUP($A37,'Institution Evaluation'!$A$56:$K$345,9,0)&amp;""</f>
        <v>Critical Importance</v>
      </c>
      <c r="J37" s="278" t="str">
        <f>VLOOKUP($A37,'Institution Evaluation'!$A$56:$K$345,10,0)&amp;""</f>
        <v/>
      </c>
      <c r="K37" s="278">
        <f>IF($I37='Auto Responses'!$J$11,20,IF($I37='Auto Responses'!$J$13,5,10))</f>
        <v>20</v>
      </c>
      <c r="L37" s="278">
        <f>IF($E37='Auto Responses'!$L$13, 'Auto Responses'!$J$5,IF(AND($D37='Auto Responses'!$J$27,$H37=""),'Auto Responses'!$J$5,IF(AND($D37='Auto Responses'!$J$27,$H37='Auto Responses'!$J$7),1,IF(AND($D37='Auto Responses'!$J$27,$H37='Auto Responses'!$J$8),0,IF(OR(AND($F37=$G37,$H37=""),$H37='Auto Responses'!$J$7),1,0)))))</f>
        <v>1</v>
      </c>
      <c r="M37" s="278" t="str">
        <f>VLOOKUP($A37,'Institution Evaluation'!$A$56:$K$345,11,0)&amp;""</f>
        <v>FALSE</v>
      </c>
      <c r="N37" s="278">
        <f>IF($J37='Auto Responses'!$J$11,1,IF(AND($J37="",$I37='Auto Responses'!$J$11),1,0))</f>
        <v>1</v>
      </c>
      <c r="O37" s="278">
        <f>IF(OR($F$18='Auto Responses'!$J$4,$E37='Auto Responses'!$L$13,$F37='Auto Responses'!$J$5),'Auto Responses'!$J$5,IF($J37="",$K37,IF($J37='Auto Responses'!$J$13,5,IF($J37='Auto Responses'!$J$12,10,IF($J37='Auto Responses'!$J$11,20,0)))))</f>
        <v>20</v>
      </c>
      <c r="P37" s="278">
        <f>IF(OR($O37='Auto Responses'!$J$5,$L37='Auto Responses'!$J$5),'Auto Responses'!$J$5,$O37*$L37)</f>
        <v>20</v>
      </c>
      <c r="Q37" s="278">
        <f t="shared" si="1"/>
        <v>0</v>
      </c>
      <c r="R37" s="278">
        <f t="shared" si="5"/>
        <v>0</v>
      </c>
      <c r="S37" s="278">
        <f t="shared" si="2"/>
        <v>0</v>
      </c>
      <c r="T37" s="278">
        <f t="shared" si="3"/>
        <v>1</v>
      </c>
      <c r="U37" s="278">
        <f t="shared" si="6"/>
        <v>3</v>
      </c>
      <c r="V37" s="278">
        <f t="shared" si="4"/>
        <v>3</v>
      </c>
      <c r="W37" s="58"/>
      <c r="X37" s="58"/>
      <c r="Y37" s="58"/>
      <c r="Z37" s="58"/>
    </row>
    <row r="38" spans="1:26" ht="15.75" customHeight="1" x14ac:dyDescent="0.2">
      <c r="A38" s="278" t="str">
        <f>Questions!$A38</f>
        <v>ITAC-07</v>
      </c>
      <c r="B38" s="278" t="str">
        <f t="shared" si="0"/>
        <v>ITAC</v>
      </c>
      <c r="C38" s="278" t="str">
        <f>VLOOKUP($A38,Questions!$A$3:$L$333,2,0)&amp;""</f>
        <v>Will your company agree to meet your stated accessibility standard or WCAG 2.1 AA as part of your contractual agreement for the solution?*</v>
      </c>
      <c r="D38" s="278" t="str">
        <f>VLOOKUP($A38,Questions!$A$3:$L$333,11,0)&amp;""</f>
        <v/>
      </c>
      <c r="E38" s="278" t="str">
        <f>VLOOKUP($A38,Questions!$A$3:$L$333,12,0)&amp;""</f>
        <v>IT Accessibility</v>
      </c>
      <c r="F38" s="278" t="str">
        <f>VLOOKUP($A38,'Institution Evaluation'!$A$56:$K$345,3,0)&amp;""</f>
        <v>Yes</v>
      </c>
      <c r="G38" s="278" t="str">
        <f>VLOOKUP($A38,'Institution Evaluation'!$A$56:$K$345,7,0)&amp;""</f>
        <v>Yes</v>
      </c>
      <c r="H38" s="278" t="str">
        <f>VLOOKUP($A38,'Institution Evaluation'!$A$56:$K$345,8,0)&amp;""</f>
        <v/>
      </c>
      <c r="I38" s="278" t="str">
        <f>VLOOKUP($A38,'Institution Evaluation'!$A$56:$K$345,9,0)&amp;""</f>
        <v>Critical Importance</v>
      </c>
      <c r="J38" s="278" t="str">
        <f>VLOOKUP($A38,'Institution Evaluation'!$A$56:$K$345,10,0)&amp;""</f>
        <v/>
      </c>
      <c r="K38" s="278">
        <f>IF($I38='Auto Responses'!$J$11,20,IF($I38='Auto Responses'!$J$13,5,10))</f>
        <v>20</v>
      </c>
      <c r="L38" s="278">
        <f>IF($E38='Auto Responses'!$L$13, 'Auto Responses'!$J$5,IF(AND($D38='Auto Responses'!$J$27,$H38=""),'Auto Responses'!$J$5,IF(AND($D38='Auto Responses'!$J$27,$H38='Auto Responses'!$J$7),1,IF(AND($D38='Auto Responses'!$J$27,$H38='Auto Responses'!$J$8),0,IF(OR(AND($F38=$G38,$H38=""),$H38='Auto Responses'!$J$7),1,0)))))</f>
        <v>1</v>
      </c>
      <c r="M38" s="278" t="str">
        <f>VLOOKUP($A38,'Institution Evaluation'!$A$56:$K$345,11,0)&amp;""</f>
        <v>FALSE</v>
      </c>
      <c r="N38" s="278">
        <f>IF($J38='Auto Responses'!$J$11,1,IF(AND($J38="",$I38='Auto Responses'!$J$11),1,0))</f>
        <v>1</v>
      </c>
      <c r="O38" s="278">
        <f>IF(OR($F$18='Auto Responses'!$J$4,$E38='Auto Responses'!$L$13,$F38='Auto Responses'!$J$5),'Auto Responses'!$J$5,IF($J38="",$K38,IF($J38='Auto Responses'!$J$13,5,IF($J38='Auto Responses'!$J$12,10,IF($J38='Auto Responses'!$J$11,20,0)))))</f>
        <v>20</v>
      </c>
      <c r="P38" s="278">
        <f>IF(OR($O38='Auto Responses'!$J$5,$L38='Auto Responses'!$J$5),'Auto Responses'!$J$5,$O38*$L38)</f>
        <v>20</v>
      </c>
      <c r="Q38" s="278">
        <f t="shared" si="1"/>
        <v>0</v>
      </c>
      <c r="R38" s="278">
        <f t="shared" si="5"/>
        <v>0</v>
      </c>
      <c r="S38" s="278">
        <f t="shared" si="2"/>
        <v>0</v>
      </c>
      <c r="T38" s="278">
        <f t="shared" si="3"/>
        <v>1</v>
      </c>
      <c r="U38" s="278">
        <f t="shared" si="6"/>
        <v>4</v>
      </c>
      <c r="V38" s="278">
        <f t="shared" si="4"/>
        <v>4</v>
      </c>
      <c r="W38" s="58"/>
      <c r="X38" s="58"/>
      <c r="Y38" s="58"/>
      <c r="Z38" s="58"/>
    </row>
    <row r="39" spans="1:26" ht="15.75" customHeight="1" x14ac:dyDescent="0.2">
      <c r="A39" s="278" t="str">
        <f>Questions!$A39</f>
        <v>ITAC-08</v>
      </c>
      <c r="B39" s="278" t="str">
        <f t="shared" si="0"/>
        <v>ITAC</v>
      </c>
      <c r="C39" s="278" t="str">
        <f>VLOOKUP($A39,Questions!$A$3:$L$333,2,0)&amp;""</f>
        <v>Does the solution substantially conform to WCAG 2.1 AA?*</v>
      </c>
      <c r="D39" s="278" t="str">
        <f>VLOOKUP($A39,Questions!$A$3:$L$333,11,0)&amp;""</f>
        <v/>
      </c>
      <c r="E39" s="278" t="str">
        <f>VLOOKUP($A39,Questions!$A$3:$L$333,12,0)&amp;""</f>
        <v>IT Accessibility</v>
      </c>
      <c r="F39" s="278" t="str">
        <f>VLOOKUP($A39,'Institution Evaluation'!$A$56:$K$345,3,0)&amp;""</f>
        <v>Yes</v>
      </c>
      <c r="G39" s="278" t="str">
        <f>VLOOKUP($A39,'Institution Evaluation'!$A$56:$K$345,7,0)&amp;""</f>
        <v>Yes</v>
      </c>
      <c r="H39" s="278" t="str">
        <f>VLOOKUP($A39,'Institution Evaluation'!$A$56:$K$345,8,0)&amp;""</f>
        <v/>
      </c>
      <c r="I39" s="278" t="str">
        <f>VLOOKUP($A39,'Institution Evaluation'!$A$56:$K$345,9,0)&amp;""</f>
        <v>Critical Importance</v>
      </c>
      <c r="J39" s="278" t="str">
        <f>VLOOKUP($A39,'Institution Evaluation'!$A$56:$K$345,10,0)&amp;""</f>
        <v/>
      </c>
      <c r="K39" s="278">
        <f>IF($I39='Auto Responses'!$J$11,20,IF($I39='Auto Responses'!$J$13,5,10))</f>
        <v>20</v>
      </c>
      <c r="L39" s="278">
        <f>IF($E39='Auto Responses'!$L$13, 'Auto Responses'!$J$5,IF(AND($D39='Auto Responses'!$J$27,$H39=""),'Auto Responses'!$J$5,IF(AND($D39='Auto Responses'!$J$27,$H39='Auto Responses'!$J$7),1,IF(AND($D39='Auto Responses'!$J$27,$H39='Auto Responses'!$J$8),0,IF(OR(AND($F39=$G39,$H39=""),$H39='Auto Responses'!$J$7),1,0)))))</f>
        <v>1</v>
      </c>
      <c r="M39" s="278" t="str">
        <f>VLOOKUP($A39,'Institution Evaluation'!$A$56:$K$345,11,0)&amp;""</f>
        <v>FALSE</v>
      </c>
      <c r="N39" s="278">
        <f>IF($J39='Auto Responses'!$J$11,1,IF(AND($J39="",$I39='Auto Responses'!$J$11),1,0))</f>
        <v>1</v>
      </c>
      <c r="O39" s="278">
        <f>IF(OR($F$18='Auto Responses'!$J$4,$E39='Auto Responses'!$L$13,$F39='Auto Responses'!$J$5),'Auto Responses'!$J$5,IF($J39="",$K39,IF($J39='Auto Responses'!$J$13,5,IF($J39='Auto Responses'!$J$12,10,IF($J39='Auto Responses'!$J$11,20,0)))))</f>
        <v>20</v>
      </c>
      <c r="P39" s="278">
        <f>IF(OR($O39='Auto Responses'!$J$5,$L39='Auto Responses'!$J$5),'Auto Responses'!$J$5,$O39*$L39)</f>
        <v>20</v>
      </c>
      <c r="Q39" s="278">
        <f t="shared" si="1"/>
        <v>0</v>
      </c>
      <c r="R39" s="278">
        <f t="shared" si="5"/>
        <v>0</v>
      </c>
      <c r="S39" s="278">
        <f t="shared" si="2"/>
        <v>0</v>
      </c>
      <c r="T39" s="278">
        <f t="shared" si="3"/>
        <v>1</v>
      </c>
      <c r="U39" s="278">
        <f t="shared" si="6"/>
        <v>5</v>
      </c>
      <c r="V39" s="278">
        <f t="shared" si="4"/>
        <v>5</v>
      </c>
      <c r="W39" s="58"/>
      <c r="X39" s="58"/>
      <c r="Y39" s="58"/>
      <c r="Z39" s="58"/>
    </row>
    <row r="40" spans="1:26" ht="15.75" customHeight="1" x14ac:dyDescent="0.2">
      <c r="A40" s="278" t="str">
        <f>Questions!$A40</f>
        <v>ITAC-09</v>
      </c>
      <c r="B40" s="278" t="str">
        <f t="shared" si="0"/>
        <v>ITAC</v>
      </c>
      <c r="C40" s="278" t="str">
        <f>VLOOKUP($A40,Questions!$A$3:$L$333,2,0)&amp;""</f>
        <v>Do you have a documented and implemented process for reporting and tracking accessibility issues?*</v>
      </c>
      <c r="D40" s="278" t="str">
        <f>VLOOKUP($A40,Questions!$A$3:$L$333,11,0)&amp;""</f>
        <v/>
      </c>
      <c r="E40" s="278" t="str">
        <f>VLOOKUP($A40,Questions!$A$3:$L$333,12,0)&amp;""</f>
        <v>IT Accessibility</v>
      </c>
      <c r="F40" s="278" t="str">
        <f>VLOOKUP($A40,'Institution Evaluation'!$A$56:$K$345,3,0)&amp;""</f>
        <v>Yes</v>
      </c>
      <c r="G40" s="278" t="str">
        <f>VLOOKUP($A40,'Institution Evaluation'!$A$56:$K$345,7,0)&amp;""</f>
        <v>Yes</v>
      </c>
      <c r="H40" s="278" t="str">
        <f>VLOOKUP($A40,'Institution Evaluation'!$A$56:$K$345,8,0)&amp;""</f>
        <v/>
      </c>
      <c r="I40" s="278" t="str">
        <f>VLOOKUP($A40,'Institution Evaluation'!$A$56:$K$345,9,0)&amp;""</f>
        <v>Critical Importance</v>
      </c>
      <c r="J40" s="278" t="str">
        <f>VLOOKUP($A40,'Institution Evaluation'!$A$56:$K$345,10,0)&amp;""</f>
        <v/>
      </c>
      <c r="K40" s="278">
        <f>IF($I40='Auto Responses'!$J$11,20,IF($I40='Auto Responses'!$J$13,5,10))</f>
        <v>20</v>
      </c>
      <c r="L40" s="278">
        <f>IF($E40='Auto Responses'!$L$13, 'Auto Responses'!$J$5,IF(AND($D40='Auto Responses'!$J$27,$H40=""),'Auto Responses'!$J$5,IF(AND($D40='Auto Responses'!$J$27,$H40='Auto Responses'!$J$7),1,IF(AND($D40='Auto Responses'!$J$27,$H40='Auto Responses'!$J$8),0,IF(OR(AND($F40=$G40,$H40=""),$H40='Auto Responses'!$J$7),1,0)))))</f>
        <v>1</v>
      </c>
      <c r="M40" s="278" t="str">
        <f>VLOOKUP($A40,'Institution Evaluation'!$A$56:$K$345,11,0)&amp;""</f>
        <v>FALSE</v>
      </c>
      <c r="N40" s="278">
        <f>IF($J40='Auto Responses'!$J$11,1,IF(AND($J40="",$I40='Auto Responses'!$J$11),1,0))</f>
        <v>1</v>
      </c>
      <c r="O40" s="278">
        <f>IF(OR($F$18='Auto Responses'!$J$4,$E40='Auto Responses'!$L$13,$F40='Auto Responses'!$J$5),'Auto Responses'!$J$5,IF($J40="",$K40,IF($J40='Auto Responses'!$J$13,5,IF($J40='Auto Responses'!$J$12,10,IF($J40='Auto Responses'!$J$11,20,0)))))</f>
        <v>20</v>
      </c>
      <c r="P40" s="278">
        <f>IF(OR($O40='Auto Responses'!$J$5,$L40='Auto Responses'!$J$5),'Auto Responses'!$J$5,$O40*$L40)</f>
        <v>20</v>
      </c>
      <c r="Q40" s="278">
        <f t="shared" si="1"/>
        <v>0</v>
      </c>
      <c r="R40" s="278">
        <f t="shared" si="5"/>
        <v>0</v>
      </c>
      <c r="S40" s="278">
        <f t="shared" si="2"/>
        <v>0</v>
      </c>
      <c r="T40" s="278">
        <f t="shared" si="3"/>
        <v>1</v>
      </c>
      <c r="U40" s="278">
        <f t="shared" si="6"/>
        <v>6</v>
      </c>
      <c r="V40" s="278">
        <f t="shared" si="4"/>
        <v>6</v>
      </c>
      <c r="W40" s="58"/>
      <c r="X40" s="58"/>
      <c r="Y40" s="58"/>
      <c r="Z40" s="58"/>
    </row>
    <row r="41" spans="1:26" ht="15.75" customHeight="1" x14ac:dyDescent="0.2">
      <c r="A41" s="278" t="str">
        <f>Questions!$A41</f>
        <v>ITAC-10</v>
      </c>
      <c r="B41" s="278" t="str">
        <f t="shared" si="0"/>
        <v>ITAC</v>
      </c>
      <c r="C41" s="278" t="str">
        <f>VLOOKUP($A41,Questions!$A$3:$L$333,2,0)&amp;""</f>
        <v>Do you have documentation to support the accessibility features of your solution?</v>
      </c>
      <c r="D41" s="278" t="str">
        <f>VLOOKUP($A41,Questions!$A$3:$L$333,11,0)&amp;""</f>
        <v/>
      </c>
      <c r="E41" s="278" t="str">
        <f>VLOOKUP($A41,Questions!$A$3:$L$333,12,0)&amp;""</f>
        <v>IT Accessibility</v>
      </c>
      <c r="F41" s="278" t="str">
        <f>VLOOKUP($A41,'Institution Evaluation'!$A$56:$K$345,3,0)&amp;""</f>
        <v>No</v>
      </c>
      <c r="G41" s="278" t="str">
        <f>VLOOKUP($A41,'Institution Evaluation'!$A$56:$K$345,7,0)&amp;""</f>
        <v>Yes</v>
      </c>
      <c r="H41" s="278" t="str">
        <f>VLOOKUP($A41,'Institution Evaluation'!$A$56:$K$345,8,0)&amp;""</f>
        <v/>
      </c>
      <c r="I41" s="278" t="str">
        <f>VLOOKUP($A41,'Institution Evaluation'!$A$56:$K$345,9,0)&amp;""</f>
        <v>Standard Importance</v>
      </c>
      <c r="J41" s="278" t="str">
        <f>VLOOKUP($A41,'Institution Evaluation'!$A$56:$K$345,10,0)&amp;""</f>
        <v/>
      </c>
      <c r="K41" s="278">
        <f>IF($I41='Auto Responses'!$J$11,20,IF($I41='Auto Responses'!$J$13,5,10))</f>
        <v>10</v>
      </c>
      <c r="L41" s="278">
        <f>IF($E41='Auto Responses'!$L$13, 'Auto Responses'!$J$5,IF(AND($D41='Auto Responses'!$J$27,$H41=""),'Auto Responses'!$J$5,IF(AND($D41='Auto Responses'!$J$27,$H41='Auto Responses'!$J$7),1,IF(AND($D41='Auto Responses'!$J$27,$H41='Auto Responses'!$J$8),0,IF(OR(AND($F41=$G41,$H41=""),$H41='Auto Responses'!$J$7),1,0)))))</f>
        <v>0</v>
      </c>
      <c r="M41" s="278" t="str">
        <f>VLOOKUP($A41,'Institution Evaluation'!$A$56:$K$345,11,0)&amp;""</f>
        <v>FALSE</v>
      </c>
      <c r="N41" s="278">
        <f>IF($J41='Auto Responses'!$J$11,1,IF(AND($J41="",$I41='Auto Responses'!$J$11),1,0))</f>
        <v>0</v>
      </c>
      <c r="O41" s="278">
        <f>IF(OR($F$18='Auto Responses'!$J$4,$E41='Auto Responses'!$L$13,$F41='Auto Responses'!$J$5),'Auto Responses'!$J$5,IF($J41="",$K41,IF($J41='Auto Responses'!$J$13,5,IF($J41='Auto Responses'!$J$12,10,IF($J41='Auto Responses'!$J$11,20,0)))))</f>
        <v>10</v>
      </c>
      <c r="P41" s="278">
        <f>IF(OR($O41='Auto Responses'!$J$5,$L41='Auto Responses'!$J$5),'Auto Responses'!$J$5,$O41*$L41)</f>
        <v>0</v>
      </c>
      <c r="Q41" s="278">
        <f t="shared" si="1"/>
        <v>0</v>
      </c>
      <c r="R41" s="278">
        <f t="shared" si="5"/>
        <v>0</v>
      </c>
      <c r="S41" s="278">
        <f t="shared" si="2"/>
        <v>0</v>
      </c>
      <c r="T41" s="278">
        <f t="shared" si="3"/>
        <v>0</v>
      </c>
      <c r="U41" s="278">
        <f t="shared" si="6"/>
        <v>6</v>
      </c>
      <c r="V41" s="278">
        <f t="shared" si="4"/>
        <v>0</v>
      </c>
      <c r="W41" s="58"/>
      <c r="X41" s="58"/>
      <c r="Y41" s="58"/>
      <c r="Z41" s="58"/>
    </row>
    <row r="42" spans="1:26" ht="15.75" customHeight="1" x14ac:dyDescent="0.2">
      <c r="A42" s="278" t="str">
        <f>Questions!$A42</f>
        <v>ITAC-11</v>
      </c>
      <c r="B42" s="278" t="str">
        <f t="shared" si="0"/>
        <v>ITAC</v>
      </c>
      <c r="C42" s="278" t="str">
        <f>VLOOKUP($A42,Questions!$A$3:$L$333,2,0)&amp;""</f>
        <v>Has a third-party expert conducted an audit of the most recent version of your solution?</v>
      </c>
      <c r="D42" s="278"/>
      <c r="E42" s="278" t="str">
        <f>VLOOKUP($A42,Questions!$A$3:$L$333,12,0)&amp;""</f>
        <v>IT Accessibility</v>
      </c>
      <c r="F42" s="278" t="str">
        <f>VLOOKUP($A42,'Institution Evaluation'!$A$56:$K$345,3,0)&amp;""</f>
        <v>No</v>
      </c>
      <c r="G42" s="278" t="str">
        <f>VLOOKUP($A42,'Institution Evaluation'!$A$56:$K$345,7,0)&amp;""</f>
        <v>Yes</v>
      </c>
      <c r="H42" s="278" t="str">
        <f>VLOOKUP($A42,'Institution Evaluation'!$A$56:$K$345,8,0)&amp;""</f>
        <v/>
      </c>
      <c r="I42" s="278" t="str">
        <f>VLOOKUP($A42,'Institution Evaluation'!$A$56:$K$345,9,0)&amp;""</f>
        <v>Standard Importance</v>
      </c>
      <c r="J42" s="278" t="str">
        <f>VLOOKUP($A42,'Institution Evaluation'!$A$56:$K$345,10,0)&amp;""</f>
        <v/>
      </c>
      <c r="K42" s="278">
        <f>IF($I42='Auto Responses'!$J$11,20,IF($I42='Auto Responses'!$J$13,5,10))</f>
        <v>10</v>
      </c>
      <c r="L42" s="278">
        <f>IF($E42='Auto Responses'!$L$13, 'Auto Responses'!$J$5,IF(AND($D42='Auto Responses'!$J$27,$H42=""),'Auto Responses'!$J$5,IF(AND($D42='Auto Responses'!$J$27,$H42='Auto Responses'!$J$7),1,IF(AND($D42='Auto Responses'!$J$27,$H42='Auto Responses'!$J$8),0,IF(OR(AND($F42=$G42,$H42=""),$H42='Auto Responses'!$J$7),1,0)))))</f>
        <v>0</v>
      </c>
      <c r="M42" s="278" t="str">
        <f>VLOOKUP($A42,'Institution Evaluation'!$A$56:$K$345,11,0)&amp;""</f>
        <v>FALSE</v>
      </c>
      <c r="N42" s="278">
        <f>IF($J42='Auto Responses'!$J$11,1,IF(AND($J42="",$I42='Auto Responses'!$J$11),1,0))</f>
        <v>0</v>
      </c>
      <c r="O42" s="278">
        <f>IF(OR($F$18='Auto Responses'!$J$4,$E42='Auto Responses'!$L$13,$F42='Auto Responses'!$J$5),'Auto Responses'!$J$5,IF($J42="",$K42,IF($J42='Auto Responses'!$J$13,5,IF($J42='Auto Responses'!$J$12,10,IF($J42='Auto Responses'!$J$11,20,0)))))</f>
        <v>10</v>
      </c>
      <c r="P42" s="278">
        <f>IF(OR($O42='Auto Responses'!$J$5,$L42='Auto Responses'!$J$5),'Auto Responses'!$J$5,$O42*$L42)</f>
        <v>0</v>
      </c>
      <c r="Q42" s="278">
        <f t="shared" si="1"/>
        <v>0</v>
      </c>
      <c r="R42" s="278">
        <f t="shared" si="5"/>
        <v>0</v>
      </c>
      <c r="S42" s="278">
        <f t="shared" si="2"/>
        <v>0</v>
      </c>
      <c r="T42" s="278">
        <f t="shared" si="3"/>
        <v>0</v>
      </c>
      <c r="U42" s="278">
        <f t="shared" si="6"/>
        <v>6</v>
      </c>
      <c r="V42" s="278">
        <f t="shared" si="4"/>
        <v>0</v>
      </c>
      <c r="W42" s="58"/>
      <c r="X42" s="58"/>
      <c r="Y42" s="58"/>
      <c r="Z42" s="58"/>
    </row>
    <row r="43" spans="1:26" ht="15.75" customHeight="1" x14ac:dyDescent="0.2">
      <c r="A43" s="278" t="str">
        <f>Questions!$A43</f>
        <v>ITAC-12</v>
      </c>
      <c r="B43" s="278" t="str">
        <f t="shared" si="0"/>
        <v>ITAC</v>
      </c>
      <c r="C43" s="278" t="str">
        <f>VLOOKUP($A43,Questions!$A$3:$L$333,2,0)&amp;""</f>
        <v>Do you have a documented and implemented process for verifying accessibility conformance?</v>
      </c>
      <c r="D43" s="278" t="str">
        <f>VLOOKUP($A43,Questions!$A$3:$L$333,11,0)&amp;""</f>
        <v/>
      </c>
      <c r="E43" s="278" t="str">
        <f>VLOOKUP($A43,Questions!$A$3:$L$333,12,0)&amp;""</f>
        <v>IT Accessibility</v>
      </c>
      <c r="F43" s="278" t="str">
        <f>VLOOKUP($A43,'Institution Evaluation'!$A$56:$K$345,3,0)&amp;""</f>
        <v>Yes</v>
      </c>
      <c r="G43" s="278" t="str">
        <f>VLOOKUP($A43,'Institution Evaluation'!$A$56:$K$345,7,0)&amp;""</f>
        <v>Yes</v>
      </c>
      <c r="H43" s="278" t="str">
        <f>VLOOKUP($A43,'Institution Evaluation'!$A$56:$K$345,8,0)&amp;""</f>
        <v/>
      </c>
      <c r="I43" s="278" t="str">
        <f>VLOOKUP($A43,'Institution Evaluation'!$A$56:$K$345,9,0)&amp;""</f>
        <v>Standard Importance</v>
      </c>
      <c r="J43" s="278" t="str">
        <f>VLOOKUP($A43,'Institution Evaluation'!$A$56:$K$345,10,0)&amp;""</f>
        <v/>
      </c>
      <c r="K43" s="278">
        <f>IF($I43='Auto Responses'!$J$11,20,IF($I43='Auto Responses'!$J$13,5,10))</f>
        <v>10</v>
      </c>
      <c r="L43" s="278">
        <f>IF($E43='Auto Responses'!$L$13, 'Auto Responses'!$J$5,IF(AND($D43='Auto Responses'!$J$27,$H43=""),'Auto Responses'!$J$5,IF(AND($D43='Auto Responses'!$J$27,$H43='Auto Responses'!$J$7),1,IF(AND($D43='Auto Responses'!$J$27,$H43='Auto Responses'!$J$8),0,IF(OR(AND($F43=$G43,$H43=""),$H43='Auto Responses'!$J$7),1,0)))))</f>
        <v>1</v>
      </c>
      <c r="M43" s="278" t="str">
        <f>VLOOKUP($A43,'Institution Evaluation'!$A$56:$K$345,11,0)&amp;""</f>
        <v>FALSE</v>
      </c>
      <c r="N43" s="278">
        <f>IF($J43='Auto Responses'!$J$11,1,IF(AND($J43="",$I43='Auto Responses'!$J$11),1,0))</f>
        <v>0</v>
      </c>
      <c r="O43" s="278">
        <f>IF(OR($F$18='Auto Responses'!$J$4,$E43='Auto Responses'!$L$13,$F43='Auto Responses'!$J$5),'Auto Responses'!$J$5,IF($J43="",$K43,IF($J43='Auto Responses'!$J$13,5,IF($J43='Auto Responses'!$J$12,10,IF($J43='Auto Responses'!$J$11,20,0)))))</f>
        <v>10</v>
      </c>
      <c r="P43" s="278">
        <f>IF(OR($O43='Auto Responses'!$J$5,$L43='Auto Responses'!$J$5),'Auto Responses'!$J$5,$O43*$L43)</f>
        <v>10</v>
      </c>
      <c r="Q43" s="278">
        <f t="shared" si="1"/>
        <v>0</v>
      </c>
      <c r="R43" s="278">
        <f t="shared" si="5"/>
        <v>0</v>
      </c>
      <c r="S43" s="278">
        <f t="shared" si="2"/>
        <v>0</v>
      </c>
      <c r="T43" s="278">
        <f t="shared" si="3"/>
        <v>0</v>
      </c>
      <c r="U43" s="278">
        <f t="shared" si="6"/>
        <v>6</v>
      </c>
      <c r="V43" s="278">
        <f t="shared" si="4"/>
        <v>0</v>
      </c>
      <c r="W43" s="58"/>
      <c r="X43" s="58"/>
      <c r="Y43" s="58"/>
      <c r="Z43" s="58"/>
    </row>
    <row r="44" spans="1:26" ht="15.75" customHeight="1" x14ac:dyDescent="0.2">
      <c r="A44" s="278" t="str">
        <f>Questions!$A44</f>
        <v>ITAC-13</v>
      </c>
      <c r="B44" s="278" t="str">
        <f t="shared" si="0"/>
        <v>ITAC</v>
      </c>
      <c r="C44" s="278" t="str">
        <f>VLOOKUP($A44,Questions!$A$3:$L$333,2,0)&amp;""</f>
        <v>Have you adopted a technical or legal standard of conformance for the solution?</v>
      </c>
      <c r="D44" s="278" t="str">
        <f>VLOOKUP($A44,Questions!$A$3:$L$333,11,0)&amp;""</f>
        <v/>
      </c>
      <c r="E44" s="278" t="str">
        <f>VLOOKUP($A44,Questions!$A$3:$L$333,12,0)&amp;""</f>
        <v>IT Accessibility</v>
      </c>
      <c r="F44" s="278" t="str">
        <f>VLOOKUP($A44,'Institution Evaluation'!$A$56:$K$345,3,0)&amp;""</f>
        <v>Yes</v>
      </c>
      <c r="G44" s="278" t="str">
        <f>VLOOKUP($A44,'Institution Evaluation'!$A$56:$K$345,7,0)&amp;""</f>
        <v>Yes</v>
      </c>
      <c r="H44" s="278" t="str">
        <f>VLOOKUP($A44,'Institution Evaluation'!$A$56:$K$345,8,0)&amp;""</f>
        <v/>
      </c>
      <c r="I44" s="278" t="str">
        <f>VLOOKUP($A44,'Institution Evaluation'!$A$56:$K$345,9,0)&amp;""</f>
        <v>Standard Importance</v>
      </c>
      <c r="J44" s="278" t="str">
        <f>VLOOKUP($A44,'Institution Evaluation'!$A$56:$K$345,10,0)&amp;""</f>
        <v/>
      </c>
      <c r="K44" s="278">
        <f>IF($I44='Auto Responses'!$J$11,20,IF($I44='Auto Responses'!$J$13,5,10))</f>
        <v>10</v>
      </c>
      <c r="L44" s="278">
        <f>IF($E44='Auto Responses'!$L$13, 'Auto Responses'!$J$5,IF(AND($D44='Auto Responses'!$J$27,$H44=""),'Auto Responses'!$J$5,IF(AND($D44='Auto Responses'!$J$27,$H44='Auto Responses'!$J$7),1,IF(AND($D44='Auto Responses'!$J$27,$H44='Auto Responses'!$J$8),0,IF(OR(AND($F44=$G44,$H44=""),$H44='Auto Responses'!$J$7),1,0)))))</f>
        <v>1</v>
      </c>
      <c r="M44" s="278" t="str">
        <f>VLOOKUP($A44,'Institution Evaluation'!$A$56:$K$345,11,0)&amp;""</f>
        <v>FALSE</v>
      </c>
      <c r="N44" s="278">
        <f>IF($J44='Auto Responses'!$J$11,1,IF(AND($J44="",$I44='Auto Responses'!$J$11),1,0))</f>
        <v>0</v>
      </c>
      <c r="O44" s="278">
        <f>IF(OR($F$18='Auto Responses'!$J$4,$E44='Auto Responses'!$L$13,$F44='Auto Responses'!$J$5),'Auto Responses'!$J$5,IF($J44="",$K44,IF($J44='Auto Responses'!$J$13,5,IF($J44='Auto Responses'!$J$12,10,IF($J44='Auto Responses'!$J$11,20,0)))))</f>
        <v>10</v>
      </c>
      <c r="P44" s="278">
        <f>IF(OR($O44='Auto Responses'!$J$5,$L44='Auto Responses'!$J$5),'Auto Responses'!$J$5,$O44*$L44)</f>
        <v>10</v>
      </c>
      <c r="Q44" s="278">
        <f t="shared" si="1"/>
        <v>0</v>
      </c>
      <c r="R44" s="278">
        <f t="shared" si="5"/>
        <v>0</v>
      </c>
      <c r="S44" s="278">
        <f t="shared" si="2"/>
        <v>0</v>
      </c>
      <c r="T44" s="278">
        <f t="shared" si="3"/>
        <v>0</v>
      </c>
      <c r="U44" s="278">
        <f t="shared" si="6"/>
        <v>6</v>
      </c>
      <c r="V44" s="278">
        <f t="shared" si="4"/>
        <v>0</v>
      </c>
      <c r="W44" s="58"/>
      <c r="X44" s="58"/>
      <c r="Y44" s="58"/>
      <c r="Z44" s="58"/>
    </row>
    <row r="45" spans="1:26" ht="15.75" customHeight="1" x14ac:dyDescent="0.2">
      <c r="A45" s="278" t="str">
        <f>Questions!$A45</f>
        <v>ITAC-14</v>
      </c>
      <c r="B45" s="278" t="str">
        <f t="shared" si="0"/>
        <v>ITAC</v>
      </c>
      <c r="C45" s="278" t="str">
        <f>VLOOKUP($A45,Questions!$A$3:$L$333,2,0)&amp;""</f>
        <v>Can you provide a current, detailed accessibility roadmap with delivery timelines?</v>
      </c>
      <c r="D45" s="278" t="str">
        <f>VLOOKUP($A45,Questions!$A$3:$L$333,11,0)&amp;""</f>
        <v/>
      </c>
      <c r="E45" s="278" t="str">
        <f>VLOOKUP($A45,Questions!$A$3:$L$333,12,0)&amp;""</f>
        <v>IT Accessibility</v>
      </c>
      <c r="F45" s="278" t="str">
        <f>VLOOKUP($A45,'Institution Evaluation'!$A$56:$K$345,3,0)&amp;""</f>
        <v>Yes</v>
      </c>
      <c r="G45" s="278" t="str">
        <f>VLOOKUP($A45,'Institution Evaluation'!$A$56:$K$345,7,0)&amp;""</f>
        <v>Yes</v>
      </c>
      <c r="H45" s="278" t="str">
        <f>VLOOKUP($A45,'Institution Evaluation'!$A$56:$K$345,8,0)&amp;""</f>
        <v/>
      </c>
      <c r="I45" s="278" t="str">
        <f>VLOOKUP($A45,'Institution Evaluation'!$A$56:$K$345,9,0)&amp;""</f>
        <v>Standard Importance</v>
      </c>
      <c r="J45" s="278" t="str">
        <f>VLOOKUP($A45,'Institution Evaluation'!$A$56:$K$345,10,0)&amp;""</f>
        <v/>
      </c>
      <c r="K45" s="278">
        <f>IF($I45='Auto Responses'!$J$11,20,IF($I45='Auto Responses'!$J$13,5,10))</f>
        <v>10</v>
      </c>
      <c r="L45" s="278">
        <f>IF($E45='Auto Responses'!$L$13, 'Auto Responses'!$J$5,IF(AND($D45='Auto Responses'!$J$27,$H45=""),'Auto Responses'!$J$5,IF(AND($D45='Auto Responses'!$J$27,$H45='Auto Responses'!$J$7),1,IF(AND($D45='Auto Responses'!$J$27,$H45='Auto Responses'!$J$8),0,IF(OR(AND($F45=$G45,$H45=""),$H45='Auto Responses'!$J$7),1,0)))))</f>
        <v>1</v>
      </c>
      <c r="M45" s="278" t="str">
        <f>VLOOKUP($A45,'Institution Evaluation'!$A$56:$K$345,11,0)&amp;""</f>
        <v>FALSE</v>
      </c>
      <c r="N45" s="278">
        <f>IF($J45='Auto Responses'!$J$11,1,IF(AND($J45="",$I45='Auto Responses'!$J$11),1,0))</f>
        <v>0</v>
      </c>
      <c r="O45" s="278">
        <f>IF(OR($F$18='Auto Responses'!$J$4,$E45='Auto Responses'!$L$13,$F45='Auto Responses'!$J$5),'Auto Responses'!$J$5,IF($J45="",$K45,IF($J45='Auto Responses'!$J$13,5,IF($J45='Auto Responses'!$J$12,10,IF($J45='Auto Responses'!$J$11,20,0)))))</f>
        <v>10</v>
      </c>
      <c r="P45" s="278">
        <f>IF(OR($O45='Auto Responses'!$J$5,$L45='Auto Responses'!$J$5),'Auto Responses'!$J$5,$O45*$L45)</f>
        <v>10</v>
      </c>
      <c r="Q45" s="278">
        <f t="shared" si="1"/>
        <v>0</v>
      </c>
      <c r="R45" s="278">
        <f t="shared" si="5"/>
        <v>0</v>
      </c>
      <c r="S45" s="278">
        <f t="shared" si="2"/>
        <v>0</v>
      </c>
      <c r="T45" s="278">
        <f t="shared" si="3"/>
        <v>0</v>
      </c>
      <c r="U45" s="278">
        <f t="shared" si="6"/>
        <v>6</v>
      </c>
      <c r="V45" s="278">
        <f t="shared" si="4"/>
        <v>0</v>
      </c>
      <c r="W45" s="58"/>
      <c r="X45" s="58"/>
      <c r="Y45" s="58"/>
      <c r="Z45" s="58"/>
    </row>
    <row r="46" spans="1:26" ht="15.75" customHeight="1" x14ac:dyDescent="0.2">
      <c r="A46" s="278" t="str">
        <f>Questions!$A46</f>
        <v>ITAC-15</v>
      </c>
      <c r="B46" s="278" t="str">
        <f t="shared" si="0"/>
        <v>ITAC</v>
      </c>
      <c r="C46" s="278" t="str">
        <f>VLOOKUP($A46,Questions!$A$3:$L$333,2,0)&amp;""</f>
        <v>Do you expect your staff to maintain a current skill set in IT accessibility?</v>
      </c>
      <c r="D46" s="278" t="str">
        <f>VLOOKUP($A46,Questions!$A$3:$L$333,11,0)&amp;""</f>
        <v/>
      </c>
      <c r="E46" s="278" t="str">
        <f>VLOOKUP($A46,Questions!$A$3:$L$333,12,0)&amp;""</f>
        <v>IT Accessibility</v>
      </c>
      <c r="F46" s="278" t="str">
        <f>VLOOKUP($A46,'Institution Evaluation'!$A$56:$K$345,3,0)&amp;""</f>
        <v>Yes</v>
      </c>
      <c r="G46" s="278" t="str">
        <f>VLOOKUP($A46,'Institution Evaluation'!$A$56:$K$345,7,0)&amp;""</f>
        <v>Yes</v>
      </c>
      <c r="H46" s="278" t="str">
        <f>VLOOKUP($A46,'Institution Evaluation'!$A$56:$K$345,8,0)&amp;""</f>
        <v/>
      </c>
      <c r="I46" s="278" t="str">
        <f>VLOOKUP($A46,'Institution Evaluation'!$A$56:$K$345,9,0)&amp;""</f>
        <v>Standard Importance</v>
      </c>
      <c r="J46" s="278" t="str">
        <f>VLOOKUP($A46,'Institution Evaluation'!$A$56:$K$345,10,0)&amp;""</f>
        <v/>
      </c>
      <c r="K46" s="278">
        <f>IF($I46='Auto Responses'!$J$11,20,IF($I46='Auto Responses'!$J$13,5,10))</f>
        <v>10</v>
      </c>
      <c r="L46" s="278">
        <f>IF($E46='Auto Responses'!$L$13, 'Auto Responses'!$J$5,IF(AND($D46='Auto Responses'!$J$27,$H46=""),'Auto Responses'!$J$5,IF(AND($D46='Auto Responses'!$J$27,$H46='Auto Responses'!$J$7),1,IF(AND($D46='Auto Responses'!$J$27,$H46='Auto Responses'!$J$8),0,IF(OR(AND($F46=$G46,$H46=""),$H46='Auto Responses'!$J$7),1,0)))))</f>
        <v>1</v>
      </c>
      <c r="M46" s="278" t="str">
        <f>VLOOKUP($A46,'Institution Evaluation'!$A$56:$K$345,11,0)&amp;""</f>
        <v>FALSE</v>
      </c>
      <c r="N46" s="278">
        <f>IF($J46='Auto Responses'!$J$11,1,IF(AND($J46="",$I46='Auto Responses'!$J$11),1,0))</f>
        <v>0</v>
      </c>
      <c r="O46" s="278">
        <f>IF(OR($F$18='Auto Responses'!$J$4,$E46='Auto Responses'!$L$13,$F46='Auto Responses'!$J$5),'Auto Responses'!$J$5,IF($J46="",$K46,IF($J46='Auto Responses'!$J$13,5,IF($J46='Auto Responses'!$J$12,10,IF($J46='Auto Responses'!$J$11,20,0)))))</f>
        <v>10</v>
      </c>
      <c r="P46" s="278">
        <f>IF(OR($O46='Auto Responses'!$J$5,$L46='Auto Responses'!$J$5),'Auto Responses'!$J$5,$O46*$L46)</f>
        <v>10</v>
      </c>
      <c r="Q46" s="278">
        <f t="shared" si="1"/>
        <v>0</v>
      </c>
      <c r="R46" s="278">
        <f t="shared" si="5"/>
        <v>0</v>
      </c>
      <c r="S46" s="278">
        <f t="shared" si="2"/>
        <v>0</v>
      </c>
      <c r="T46" s="278">
        <f t="shared" si="3"/>
        <v>0</v>
      </c>
      <c r="U46" s="278">
        <f t="shared" si="6"/>
        <v>6</v>
      </c>
      <c r="V46" s="278">
        <f t="shared" si="4"/>
        <v>0</v>
      </c>
      <c r="W46" s="58"/>
      <c r="X46" s="58"/>
      <c r="Y46" s="58"/>
      <c r="Z46" s="58"/>
    </row>
    <row r="47" spans="1:26" ht="15.75" customHeight="1" x14ac:dyDescent="0.2">
      <c r="A47" s="278" t="str">
        <f>Questions!$A47</f>
        <v>ITAC-16</v>
      </c>
      <c r="B47" s="278" t="str">
        <f t="shared" si="0"/>
        <v>ITAC</v>
      </c>
      <c r="C47" s="278" t="str">
        <f>VLOOKUP($A47,Questions!$A$3:$L$333,2,0)&amp;""</f>
        <v>Do you have documented processes and procedures for implementing accessibility into your development lifecycle?</v>
      </c>
      <c r="D47" s="278" t="str">
        <f>VLOOKUP($A47,Questions!$A$3:$L$333,11,0)&amp;""</f>
        <v/>
      </c>
      <c r="E47" s="278" t="str">
        <f>VLOOKUP($A47,Questions!$A$3:$L$333,12,0)&amp;""</f>
        <v>IT Accessibility</v>
      </c>
      <c r="F47" s="278" t="str">
        <f>VLOOKUP($A47,'Institution Evaluation'!$A$56:$K$345,3,0)&amp;""</f>
        <v>Yes</v>
      </c>
      <c r="G47" s="278" t="str">
        <f>VLOOKUP($A47,'Institution Evaluation'!$A$56:$K$345,7,0)&amp;""</f>
        <v>Yes</v>
      </c>
      <c r="H47" s="278" t="str">
        <f>VLOOKUP($A47,'Institution Evaluation'!$A$56:$K$345,8,0)&amp;""</f>
        <v/>
      </c>
      <c r="I47" s="278" t="str">
        <f>VLOOKUP($A47,'Institution Evaluation'!$A$56:$K$345,9,0)&amp;""</f>
        <v>Standard Importance</v>
      </c>
      <c r="J47" s="278" t="str">
        <f>VLOOKUP($A47,'Institution Evaluation'!$A$56:$K$345,10,0)&amp;""</f>
        <v/>
      </c>
      <c r="K47" s="278">
        <f>IF($I47='Auto Responses'!$J$11,20,IF($I47='Auto Responses'!$J$13,5,10))</f>
        <v>10</v>
      </c>
      <c r="L47" s="278">
        <f>IF($E47='Auto Responses'!$L$13, 'Auto Responses'!$J$5,IF(AND($D47='Auto Responses'!$J$27,$H47=""),'Auto Responses'!$J$5,IF(AND($D47='Auto Responses'!$J$27,$H47='Auto Responses'!$J$7),1,IF(AND($D47='Auto Responses'!$J$27,$H47='Auto Responses'!$J$8),0,IF(OR(AND($F47=$G47,$H47=""),$H47='Auto Responses'!$J$7),1,0)))))</f>
        <v>1</v>
      </c>
      <c r="M47" s="278" t="str">
        <f>VLOOKUP($A47,'Institution Evaluation'!$A$56:$K$345,11,0)&amp;""</f>
        <v>FALSE</v>
      </c>
      <c r="N47" s="278">
        <f>IF($J47='Auto Responses'!$J$11,1,IF(AND($J47="",$I47='Auto Responses'!$J$11),1,0))</f>
        <v>0</v>
      </c>
      <c r="O47" s="278">
        <f>IF(OR($F$18='Auto Responses'!$J$4,$E47='Auto Responses'!$L$13,$F47='Auto Responses'!$J$5),'Auto Responses'!$J$5,IF($J47="",$K47,IF($J47='Auto Responses'!$J$13,5,IF($J47='Auto Responses'!$J$12,10,IF($J47='Auto Responses'!$J$11,20,0)))))</f>
        <v>10</v>
      </c>
      <c r="P47" s="278">
        <f>IF(OR($O47='Auto Responses'!$J$5,$L47='Auto Responses'!$J$5),'Auto Responses'!$J$5,$O47*$L47)</f>
        <v>10</v>
      </c>
      <c r="Q47" s="278">
        <f t="shared" si="1"/>
        <v>0</v>
      </c>
      <c r="R47" s="278">
        <f t="shared" si="5"/>
        <v>0</v>
      </c>
      <c r="S47" s="278">
        <f t="shared" si="2"/>
        <v>0</v>
      </c>
      <c r="T47" s="278">
        <f t="shared" si="3"/>
        <v>0</v>
      </c>
      <c r="U47" s="278">
        <f t="shared" si="6"/>
        <v>6</v>
      </c>
      <c r="V47" s="278">
        <f t="shared" si="4"/>
        <v>0</v>
      </c>
      <c r="W47" s="58"/>
      <c r="X47" s="58"/>
      <c r="Y47" s="58"/>
      <c r="Z47" s="58"/>
    </row>
    <row r="48" spans="1:26" ht="15.75" customHeight="1" x14ac:dyDescent="0.2">
      <c r="A48" s="278" t="str">
        <f>Questions!$A48</f>
        <v>ITAC-17</v>
      </c>
      <c r="B48" s="278" t="str">
        <f t="shared" si="0"/>
        <v>ITAC</v>
      </c>
      <c r="C48" s="278" t="str">
        <f>VLOOKUP($A48,Questions!$A$3:$L$333,2,0)&amp;""</f>
        <v>Can all functions of the application or service be performed using only the keyboard?</v>
      </c>
      <c r="D48" s="278" t="str">
        <f>VLOOKUP($A48,Questions!$A$3:$L$333,11,0)&amp;""</f>
        <v/>
      </c>
      <c r="E48" s="278" t="str">
        <f>VLOOKUP($A48,Questions!$A$3:$L$333,12,0)&amp;""</f>
        <v>IT Accessibility</v>
      </c>
      <c r="F48" s="278" t="str">
        <f>VLOOKUP($A48,'Institution Evaluation'!$A$56:$K$345,3,0)&amp;""</f>
        <v>Yes</v>
      </c>
      <c r="G48" s="278" t="str">
        <f>VLOOKUP($A48,'Institution Evaluation'!$A$56:$K$345,7,0)&amp;""</f>
        <v>Yes</v>
      </c>
      <c r="H48" s="278" t="str">
        <f>VLOOKUP($A48,'Institution Evaluation'!$A$56:$K$345,8,0)&amp;""</f>
        <v/>
      </c>
      <c r="I48" s="278" t="str">
        <f>VLOOKUP($A48,'Institution Evaluation'!$A$56:$K$345,9,0)&amp;""</f>
        <v>Standard Importance</v>
      </c>
      <c r="J48" s="278" t="str">
        <f>VLOOKUP($A48,'Institution Evaluation'!$A$56:$K$345,10,0)&amp;""</f>
        <v/>
      </c>
      <c r="K48" s="278">
        <f>IF($I48='Auto Responses'!$J$11,20,IF($I48='Auto Responses'!$J$13,5,10))</f>
        <v>10</v>
      </c>
      <c r="L48" s="278">
        <f>IF($E48='Auto Responses'!$L$13, 'Auto Responses'!$J$5,IF(AND($D48='Auto Responses'!$J$27,$H48=""),'Auto Responses'!$J$5,IF(AND($D48='Auto Responses'!$J$27,$H48='Auto Responses'!$J$7),1,IF(AND($D48='Auto Responses'!$J$27,$H48='Auto Responses'!$J$8),0,IF(OR(AND($F48=$G48,$H48=""),$H48='Auto Responses'!$J$7),1,0)))))</f>
        <v>1</v>
      </c>
      <c r="M48" s="278" t="str">
        <f>VLOOKUP($A48,'Institution Evaluation'!$A$56:$K$345,11,0)&amp;""</f>
        <v>FALSE</v>
      </c>
      <c r="N48" s="278">
        <f>IF($J48='Auto Responses'!$J$11,1,IF(AND($J48="",$I48='Auto Responses'!$J$11),1,0))</f>
        <v>0</v>
      </c>
      <c r="O48" s="278">
        <f>IF(OR($F$18='Auto Responses'!$J$4,$E48='Auto Responses'!$L$13,$F48='Auto Responses'!$J$5),'Auto Responses'!$J$5,IF($J48="",$K48,IF($J48='Auto Responses'!$J$13,5,IF($J48='Auto Responses'!$J$12,10,IF($J48='Auto Responses'!$J$11,20,0)))))</f>
        <v>10</v>
      </c>
      <c r="P48" s="278">
        <f>IF(OR($O48='Auto Responses'!$J$5,$L48='Auto Responses'!$J$5),'Auto Responses'!$J$5,$O48*$L48)</f>
        <v>10</v>
      </c>
      <c r="Q48" s="278">
        <f t="shared" si="1"/>
        <v>0</v>
      </c>
      <c r="R48" s="278">
        <f t="shared" si="5"/>
        <v>0</v>
      </c>
      <c r="S48" s="278">
        <f t="shared" si="2"/>
        <v>0</v>
      </c>
      <c r="T48" s="278">
        <f t="shared" si="3"/>
        <v>0</v>
      </c>
      <c r="U48" s="278">
        <f t="shared" si="6"/>
        <v>6</v>
      </c>
      <c r="V48" s="278">
        <f t="shared" si="4"/>
        <v>0</v>
      </c>
      <c r="W48" s="58"/>
      <c r="X48" s="58"/>
      <c r="Y48" s="58"/>
      <c r="Z48" s="58"/>
    </row>
    <row r="49" spans="1:26" ht="15.75" customHeight="1" x14ac:dyDescent="0.2">
      <c r="A49" s="278" t="str">
        <f>Questions!$A49</f>
        <v>ITAC-18</v>
      </c>
      <c r="B49" s="278" t="str">
        <f t="shared" si="0"/>
        <v>ITAC</v>
      </c>
      <c r="C49" s="278" t="str">
        <f>VLOOKUP($A49,Questions!$A$3:$L$333,2,0)&amp;""</f>
        <v>Does your product rely on activating a special "accessibility mode," a "lite version," or using an alternate interface (including “overlay” or AI-based alternates)  for accessibility purposes?</v>
      </c>
      <c r="D49" s="278" t="str">
        <f>VLOOKUP($A49,Questions!$A$3:$L$333,11,0)&amp;""</f>
        <v/>
      </c>
      <c r="E49" s="278" t="str">
        <f>VLOOKUP($A49,Questions!$A$3:$L$333,12,0)&amp;""</f>
        <v>IT Accessibility</v>
      </c>
      <c r="F49" s="278" t="str">
        <f>VLOOKUP($A49,'Institution Evaluation'!$A$56:$K$345,3,0)&amp;""</f>
        <v>No</v>
      </c>
      <c r="G49" s="278" t="str">
        <f>VLOOKUP($A49,'Institution Evaluation'!$A$56:$K$345,7,0)&amp;""</f>
        <v>No</v>
      </c>
      <c r="H49" s="278" t="str">
        <f>VLOOKUP($A49,'Institution Evaluation'!$A$56:$K$345,8,0)&amp;""</f>
        <v/>
      </c>
      <c r="I49" s="278" t="str">
        <f>VLOOKUP($A49,'Institution Evaluation'!$A$56:$K$345,9,0)&amp;""</f>
        <v>Standard Importance</v>
      </c>
      <c r="J49" s="278" t="str">
        <f>VLOOKUP($A49,'Institution Evaluation'!$A$56:$K$345,10,0)&amp;""</f>
        <v/>
      </c>
      <c r="K49" s="278">
        <f>IF($I49='Auto Responses'!$J$11,20,IF($I49='Auto Responses'!$J$13,5,10))</f>
        <v>10</v>
      </c>
      <c r="L49" s="278">
        <f>IF($E49='Auto Responses'!$L$13, 'Auto Responses'!$J$5,IF(AND($D49='Auto Responses'!$J$27,$H49=""),'Auto Responses'!$J$5,IF(AND($D49='Auto Responses'!$J$27,$H49='Auto Responses'!$J$7),1,IF(AND($D49='Auto Responses'!$J$27,$H49='Auto Responses'!$J$8),0,IF(OR(AND($F49=$G49,$H49=""),$H49='Auto Responses'!$J$7),1,0)))))</f>
        <v>1</v>
      </c>
      <c r="M49" s="278" t="str">
        <f>VLOOKUP($A49,'Institution Evaluation'!$A$56:$K$345,11,0)&amp;""</f>
        <v>FALSE</v>
      </c>
      <c r="N49" s="278">
        <f>IF($J49='Auto Responses'!$J$11,1,IF(AND($J49="",$I49='Auto Responses'!$J$11),1,0))</f>
        <v>0</v>
      </c>
      <c r="O49" s="278">
        <f>IF(OR($F$18='Auto Responses'!$J$4,$E49='Auto Responses'!$L$13,$F49='Auto Responses'!$J$5),'Auto Responses'!$J$5,IF($J49="",$K49,IF($J49='Auto Responses'!$J$13,5,IF($J49='Auto Responses'!$J$12,10,IF($J49='Auto Responses'!$J$11,20,0)))))</f>
        <v>10</v>
      </c>
      <c r="P49" s="278">
        <f>IF(OR($O49='Auto Responses'!$J$5,$L49='Auto Responses'!$J$5),'Auto Responses'!$J$5,$O49*$L49)</f>
        <v>10</v>
      </c>
      <c r="Q49" s="278">
        <f t="shared" si="1"/>
        <v>0</v>
      </c>
      <c r="R49" s="278">
        <f t="shared" si="5"/>
        <v>0</v>
      </c>
      <c r="S49" s="278">
        <f t="shared" si="2"/>
        <v>0</v>
      </c>
      <c r="T49" s="278">
        <f t="shared" si="3"/>
        <v>0</v>
      </c>
      <c r="U49" s="278">
        <f t="shared" si="6"/>
        <v>6</v>
      </c>
      <c r="V49" s="278">
        <f t="shared" si="4"/>
        <v>0</v>
      </c>
      <c r="W49" s="58"/>
      <c r="X49" s="58"/>
      <c r="Y49" s="58"/>
      <c r="Z49" s="58"/>
    </row>
    <row r="50" spans="1:26" ht="15.75" customHeight="1" x14ac:dyDescent="0.2">
      <c r="A50" s="278" t="str">
        <f>Questions!$A51</f>
        <v>THRD-02</v>
      </c>
      <c r="B50" s="278" t="str">
        <f t="shared" si="0"/>
        <v>THRD</v>
      </c>
      <c r="C50" s="278" t="str">
        <f>VLOOKUP($A50,Questions!$A$3:$L$333,2,0)&amp;""</f>
        <v>Do you have contractual language in place with third parties governing access to institutional data?*</v>
      </c>
      <c r="D50" s="278" t="str">
        <f>VLOOKUP($A50,Questions!$A$3:$L$333,11,0)&amp;""</f>
        <v/>
      </c>
      <c r="E50" s="278" t="str">
        <f>VLOOKUP($A50,Questions!$A$3:$L$333,12,0)&amp;""</f>
        <v>Organization</v>
      </c>
      <c r="F50" s="278" t="str">
        <f>VLOOKUP($A50,'Institution Evaluation'!$A$56:$K$345,3,0)&amp;""</f>
        <v>Yes</v>
      </c>
      <c r="G50" s="278" t="str">
        <f>VLOOKUP($A50,'Institution Evaluation'!$A$56:$K$345,7,0)&amp;""</f>
        <v>Yes</v>
      </c>
      <c r="H50" s="278" t="str">
        <f>VLOOKUP($A50,'Institution Evaluation'!$A$56:$K$345,8,0)&amp;""</f>
        <v/>
      </c>
      <c r="I50" s="278" t="str">
        <f>VLOOKUP($A50,'Institution Evaluation'!$A$56:$K$345,9,0)&amp;""</f>
        <v>Critical Importance</v>
      </c>
      <c r="J50" s="278" t="str">
        <f>VLOOKUP($A50,'Institution Evaluation'!$A$56:$K$345,10,0)&amp;""</f>
        <v/>
      </c>
      <c r="K50" s="278">
        <f>IF($I50='Auto Responses'!$J$11,20,IF($I50='Auto Responses'!$J$13,5,10))</f>
        <v>20</v>
      </c>
      <c r="L50" s="278">
        <f>IF($E50='Auto Responses'!$L$13, 'Auto Responses'!$J$5,IF(AND($D50='Auto Responses'!$J$27,$H50=""),'Auto Responses'!$J$5,IF(AND($D50='Auto Responses'!$J$27,$H50='Auto Responses'!$J$7),1,IF(AND($D50='Auto Responses'!$J$27,$H50='Auto Responses'!$J$8),0,IF(OR(AND($F50=$G50,$H50=""),$H50='Auto Responses'!$J$7),1,0)))))</f>
        <v>1</v>
      </c>
      <c r="M50" s="278" t="str">
        <f>VLOOKUP($A50,'Institution Evaluation'!$A$56:$K$345,11,0)&amp;""</f>
        <v>FALSE</v>
      </c>
      <c r="N50" s="278">
        <f>IF($J50='Auto Responses'!$J$11,1,IF(AND($J50="",$I50='Auto Responses'!$J$11),1,0))</f>
        <v>1</v>
      </c>
      <c r="O50" s="278">
        <f>IF(OR($E50='Auto Responses'!$L$13,$F50='Auto Responses'!$J$5),'Auto Responses'!$J$5,IF($J50="",$K50,IF($J50='Auto Responses'!$J$13,5,IF($J50='Auto Responses'!$J$12,10,IF($J50='Auto Responses'!$J$11,20,0)))))</f>
        <v>20</v>
      </c>
      <c r="P50" s="278">
        <f>IF(OR($O50='Auto Responses'!$J$5,$L50='Auto Responses'!$J$5),'Auto Responses'!$J$5,$O50*$L50)</f>
        <v>20</v>
      </c>
      <c r="Q50" s="278">
        <f t="shared" si="1"/>
        <v>0</v>
      </c>
      <c r="R50" s="278">
        <f t="shared" si="5"/>
        <v>0</v>
      </c>
      <c r="S50" s="278">
        <f t="shared" si="2"/>
        <v>0</v>
      </c>
      <c r="T50" s="278">
        <f t="shared" si="3"/>
        <v>1</v>
      </c>
      <c r="U50" s="278">
        <f t="shared" si="6"/>
        <v>7</v>
      </c>
      <c r="V50" s="278">
        <f t="shared" si="4"/>
        <v>7</v>
      </c>
      <c r="W50" s="58"/>
      <c r="X50" s="58"/>
      <c r="Y50" s="58"/>
      <c r="Z50" s="58"/>
    </row>
    <row r="51" spans="1:26" ht="15.75" customHeight="1" x14ac:dyDescent="0.2">
      <c r="A51" s="278" t="str">
        <f>Questions!$A50</f>
        <v>THRD-01</v>
      </c>
      <c r="B51" s="278" t="str">
        <f t="shared" si="0"/>
        <v>THRD</v>
      </c>
      <c r="C51" s="278" t="str">
        <f>VLOOKUP($A51,Questions!$A$3:$L$333,2,0)&amp;""</f>
        <v>Do you perform security assessments of third-party companies with which you share data (e.g., hosting providers, cloud services, PaaS, IaaS, SaaS)?*</v>
      </c>
      <c r="D51" s="278" t="str">
        <f>VLOOKUP($A51,Questions!$A$3:$L$333,11,0)&amp;""</f>
        <v/>
      </c>
      <c r="E51" s="278" t="str">
        <f>VLOOKUP($A51,Questions!$A$3:$L$333,12,0)&amp;""</f>
        <v>Organization</v>
      </c>
      <c r="F51" s="278" t="str">
        <f>VLOOKUP($A51,'Institution Evaluation'!$A$56:$K$345,3,0)&amp;""</f>
        <v>Yes</v>
      </c>
      <c r="G51" s="278" t="str">
        <f>VLOOKUP($A51,'Institution Evaluation'!$A$56:$K$345,7,0)&amp;""</f>
        <v>Yes</v>
      </c>
      <c r="H51" s="278" t="str">
        <f>VLOOKUP($A51,'Institution Evaluation'!$A$56:$K$345,8,0)&amp;""</f>
        <v/>
      </c>
      <c r="I51" s="278" t="str">
        <f>VLOOKUP($A51,'Institution Evaluation'!$A$56:$K$345,9,0)&amp;""</f>
        <v>Critical Importance</v>
      </c>
      <c r="J51" s="278" t="str">
        <f>VLOOKUP($A51,'Institution Evaluation'!$A$56:$K$345,10,0)&amp;""</f>
        <v/>
      </c>
      <c r="K51" s="278">
        <f>IF($I51='Auto Responses'!$J$11,20,IF($I51='Auto Responses'!$J$13,5,10))</f>
        <v>20</v>
      </c>
      <c r="L51" s="278">
        <f>IF($E51='Auto Responses'!$L$13, 'Auto Responses'!$J$5,IF(AND($D51='Auto Responses'!$J$27,$H51=""),'Auto Responses'!$J$5,IF(AND($D51='Auto Responses'!$J$27,$H51='Auto Responses'!$J$7),1,IF(AND($D51='Auto Responses'!$J$27,$H51='Auto Responses'!$J$8),0,IF(OR(AND($F51=$G51,$H51=""),$H51='Auto Responses'!$J$7),1,0)))))</f>
        <v>1</v>
      </c>
      <c r="M51" s="278" t="str">
        <f>VLOOKUP($A51,'Institution Evaluation'!$A$56:$K$345,11,0)&amp;""</f>
        <v>FALSE</v>
      </c>
      <c r="N51" s="278">
        <f>IF($J51='Auto Responses'!$J$11,1,IF(AND($J51="",$I51='Auto Responses'!$J$11),1,0))</f>
        <v>1</v>
      </c>
      <c r="O51" s="278">
        <f>IF(OR($E51='Auto Responses'!$L$13,$F51='Auto Responses'!$J$5),'Auto Responses'!$J$5,IF($J51="",$K51,IF($J51='Auto Responses'!$J$13,5,IF($J51='Auto Responses'!$J$12,10,IF($J51='Auto Responses'!$J$11,20,0)))))</f>
        <v>20</v>
      </c>
      <c r="P51" s="278">
        <f>IF(OR($O51='Auto Responses'!$J$5,$L51='Auto Responses'!$J$5),'Auto Responses'!$J$5,$O51*$L51)</f>
        <v>20</v>
      </c>
      <c r="Q51" s="278">
        <f t="shared" si="1"/>
        <v>0</v>
      </c>
      <c r="R51" s="278">
        <f t="shared" si="5"/>
        <v>0</v>
      </c>
      <c r="S51" s="278">
        <f t="shared" si="2"/>
        <v>0</v>
      </c>
      <c r="T51" s="278">
        <f t="shared" si="3"/>
        <v>1</v>
      </c>
      <c r="U51" s="278">
        <f t="shared" si="6"/>
        <v>8</v>
      </c>
      <c r="V51" s="278">
        <f t="shared" si="4"/>
        <v>8</v>
      </c>
      <c r="W51" s="58"/>
      <c r="X51" s="58"/>
      <c r="Y51" s="58"/>
      <c r="Z51" s="58"/>
    </row>
    <row r="52" spans="1:26" ht="15.75" customHeight="1" x14ac:dyDescent="0.2">
      <c r="A52" s="278" t="str">
        <f>Questions!$A52</f>
        <v>THRD-03</v>
      </c>
      <c r="B52" s="278" t="str">
        <f t="shared" si="0"/>
        <v>THRD</v>
      </c>
      <c r="C52" s="278" t="str">
        <f>VLOOKUP($A52,Questions!$A$3:$L$333,2,0)&amp;""</f>
        <v>Do the contracts in place with these third parties address liability in the event of a data breach?*</v>
      </c>
      <c r="D52" s="278" t="str">
        <f>VLOOKUP($A52,Questions!$A$3:$L$333,11,0)&amp;""</f>
        <v/>
      </c>
      <c r="E52" s="278" t="str">
        <f>VLOOKUP($A52,Questions!$A$3:$L$333,12,0)&amp;""</f>
        <v>Organization</v>
      </c>
      <c r="F52" s="278" t="str">
        <f>VLOOKUP($A52,'Institution Evaluation'!$A$56:$K$345,3,0)&amp;""</f>
        <v>Yes</v>
      </c>
      <c r="G52" s="278" t="str">
        <f>VLOOKUP($A52,'Institution Evaluation'!$A$56:$K$345,7,0)&amp;""</f>
        <v>Yes</v>
      </c>
      <c r="H52" s="278" t="str">
        <f>VLOOKUP($A52,'Institution Evaluation'!$A$56:$K$345,8,0)&amp;""</f>
        <v/>
      </c>
      <c r="I52" s="278" t="str">
        <f>VLOOKUP($A52,'Institution Evaluation'!$A$56:$K$345,9,0)&amp;""</f>
        <v>Critical Importance</v>
      </c>
      <c r="J52" s="278" t="str">
        <f>VLOOKUP($A52,'Institution Evaluation'!$A$56:$K$345,10,0)&amp;""</f>
        <v/>
      </c>
      <c r="K52" s="278">
        <f>IF($I52='Auto Responses'!$J$11,20,IF($I52='Auto Responses'!$J$13,5,10))</f>
        <v>20</v>
      </c>
      <c r="L52" s="278">
        <f>IF($E52='Auto Responses'!$L$13, 'Auto Responses'!$J$5,IF(AND($D52='Auto Responses'!$J$27,$H52=""),'Auto Responses'!$J$5,IF(AND($D52='Auto Responses'!$J$27,$H52='Auto Responses'!$J$7),1,IF(AND($D52='Auto Responses'!$J$27,$H52='Auto Responses'!$J$8),0,IF(OR(AND($F52=$G52,$H52=""),$H52='Auto Responses'!$J$7),1,0)))))</f>
        <v>1</v>
      </c>
      <c r="M52" s="278" t="str">
        <f>VLOOKUP($A52,'Institution Evaluation'!$A$56:$K$345,11,0)&amp;""</f>
        <v>FALSE</v>
      </c>
      <c r="N52" s="278">
        <f>IF($J52='Auto Responses'!$J$11,1,IF(AND($J52="",$I52='Auto Responses'!$J$11),1,0))</f>
        <v>1</v>
      </c>
      <c r="O52" s="278">
        <f>IF(OR($E52='Auto Responses'!$L$13,$F52='Auto Responses'!$J$5),'Auto Responses'!$J$5,IF($J52="",$K52,IF($J52='Auto Responses'!$J$13,5,IF($J52='Auto Responses'!$J$12,10,IF($J52='Auto Responses'!$J$11,20,0)))))</f>
        <v>20</v>
      </c>
      <c r="P52" s="278">
        <f>IF(OR($O52='Auto Responses'!$J$5,$L52='Auto Responses'!$J$5),'Auto Responses'!$J$5,$O52*$L52)</f>
        <v>20</v>
      </c>
      <c r="Q52" s="278">
        <f t="shared" si="1"/>
        <v>0</v>
      </c>
      <c r="R52" s="278">
        <f t="shared" si="5"/>
        <v>0</v>
      </c>
      <c r="S52" s="278">
        <f t="shared" si="2"/>
        <v>0</v>
      </c>
      <c r="T52" s="278">
        <f t="shared" si="3"/>
        <v>1</v>
      </c>
      <c r="U52" s="278">
        <f t="shared" si="6"/>
        <v>9</v>
      </c>
      <c r="V52" s="278">
        <f t="shared" si="4"/>
        <v>9</v>
      </c>
      <c r="W52" s="58"/>
      <c r="X52" s="58"/>
      <c r="Y52" s="58"/>
      <c r="Z52" s="58"/>
    </row>
    <row r="53" spans="1:26" ht="15.75" customHeight="1" x14ac:dyDescent="0.2">
      <c r="A53" s="278" t="str">
        <f>Questions!$A53</f>
        <v>THRD-04</v>
      </c>
      <c r="B53" s="278" t="str">
        <f t="shared" si="0"/>
        <v>THRD</v>
      </c>
      <c r="C53" s="278" t="str">
        <f>VLOOKUP($A53,Questions!$A$3:$L$333,2,0)&amp;""</f>
        <v>Do you have an implemented third-party management strategy?*</v>
      </c>
      <c r="D53" s="278" t="str">
        <f>VLOOKUP($A53,Questions!$A$3:$L$333,11,0)&amp;""</f>
        <v/>
      </c>
      <c r="E53" s="278" t="str">
        <f>VLOOKUP($A53,Questions!$A$3:$L$333,12,0)&amp;""</f>
        <v>Organization</v>
      </c>
      <c r="F53" s="278" t="str">
        <f>VLOOKUP($A53,'Institution Evaluation'!$A$56:$K$345,3,0)&amp;""</f>
        <v>Yes</v>
      </c>
      <c r="G53" s="278" t="str">
        <f>VLOOKUP($A53,'Institution Evaluation'!$A$56:$K$345,7,0)&amp;""</f>
        <v>Yes</v>
      </c>
      <c r="H53" s="278" t="str">
        <f>VLOOKUP($A53,'Institution Evaluation'!$A$56:$K$345,8,0)&amp;""</f>
        <v/>
      </c>
      <c r="I53" s="278" t="str">
        <f>VLOOKUP($A53,'Institution Evaluation'!$A$56:$K$345,9,0)&amp;""</f>
        <v>Critical Importance</v>
      </c>
      <c r="J53" s="278" t="str">
        <f>VLOOKUP($A53,'Institution Evaluation'!$A$56:$K$345,10,0)&amp;""</f>
        <v/>
      </c>
      <c r="K53" s="278">
        <f>IF($I53='Auto Responses'!$J$11,20,IF($I53='Auto Responses'!$J$13,5,10))</f>
        <v>20</v>
      </c>
      <c r="L53" s="278">
        <f>IF($E53='Auto Responses'!$L$13, 'Auto Responses'!$J$5,IF(AND($D53='Auto Responses'!$J$27,$H53=""),'Auto Responses'!$J$5,IF(AND($D53='Auto Responses'!$J$27,$H53='Auto Responses'!$J$7),1,IF(AND($D53='Auto Responses'!$J$27,$H53='Auto Responses'!$J$8),0,IF(OR(AND($F53=$G53,$H53=""),$H53='Auto Responses'!$J$7),1,0)))))</f>
        <v>1</v>
      </c>
      <c r="M53" s="278" t="str">
        <f>VLOOKUP($A53,'Institution Evaluation'!$A$56:$K$345,11,0)&amp;""</f>
        <v>FALSE</v>
      </c>
      <c r="N53" s="278">
        <f>IF($J53='Auto Responses'!$J$11,1,IF(AND($J53="",$I53='Auto Responses'!$J$11),1,0))</f>
        <v>1</v>
      </c>
      <c r="O53" s="278">
        <f>IF(OR($E53='Auto Responses'!$L$13,$F53='Auto Responses'!$J$5),'Auto Responses'!$J$5,IF($J53="",$K53,IF($J53='Auto Responses'!$J$13,5,IF($J53='Auto Responses'!$J$12,10,IF($J53='Auto Responses'!$J$11,20,0)))))</f>
        <v>20</v>
      </c>
      <c r="P53" s="278">
        <f>IF(OR($O53='Auto Responses'!$J$5,$L53='Auto Responses'!$J$5),'Auto Responses'!$J$5,$O53*$L53)</f>
        <v>20</v>
      </c>
      <c r="Q53" s="278">
        <f t="shared" si="1"/>
        <v>0</v>
      </c>
      <c r="R53" s="278">
        <f t="shared" si="5"/>
        <v>0</v>
      </c>
      <c r="S53" s="278">
        <f t="shared" si="2"/>
        <v>0</v>
      </c>
      <c r="T53" s="278">
        <f t="shared" si="3"/>
        <v>1</v>
      </c>
      <c r="U53" s="278">
        <f t="shared" si="6"/>
        <v>10</v>
      </c>
      <c r="V53" s="278">
        <f t="shared" si="4"/>
        <v>10</v>
      </c>
      <c r="W53" s="58"/>
      <c r="X53" s="58"/>
      <c r="Y53" s="58"/>
      <c r="Z53" s="58"/>
    </row>
    <row r="54" spans="1:26" ht="15.75" customHeight="1" x14ac:dyDescent="0.2">
      <c r="A54" s="278" t="str">
        <f>Questions!$A54</f>
        <v>THRD-05</v>
      </c>
      <c r="B54" s="278" t="str">
        <f t="shared" si="0"/>
        <v>THRD</v>
      </c>
      <c r="C54" s="278" t="str">
        <f>VLOOKUP($A54,Questions!$A$3:$L$333,2,0)&amp;""</f>
        <v>Do you have a process and implemented procedures for managing your hardware supply chain (e.g., telecommunications equipment, export licensing, computing devices)?</v>
      </c>
      <c r="D54" s="278" t="str">
        <f>VLOOKUP($A54,Questions!$A$3:$L$333,11,0)&amp;""</f>
        <v/>
      </c>
      <c r="E54" s="278" t="str">
        <f>VLOOKUP($A54,Questions!$A$3:$L$333,12,0)&amp;""</f>
        <v>Organization</v>
      </c>
      <c r="F54" s="278" t="str">
        <f>VLOOKUP($A54,'Institution Evaluation'!$A$56:$K$345,3,0)&amp;""</f>
        <v>Yes</v>
      </c>
      <c r="G54" s="278" t="str">
        <f>VLOOKUP($A54,'Institution Evaluation'!$A$56:$K$345,7,0)&amp;""</f>
        <v>Yes</v>
      </c>
      <c r="H54" s="278" t="str">
        <f>VLOOKUP($A54,'Institution Evaluation'!$A$56:$K$345,8,0)&amp;""</f>
        <v/>
      </c>
      <c r="I54" s="278" t="str">
        <f>VLOOKUP($A54,'Institution Evaluation'!$A$56:$K$345,9,0)&amp;""</f>
        <v>Standard Importance</v>
      </c>
      <c r="J54" s="278" t="str">
        <f>VLOOKUP($A54,'Institution Evaluation'!$A$56:$K$345,10,0)&amp;""</f>
        <v/>
      </c>
      <c r="K54" s="278">
        <f>IF($I54='Auto Responses'!$J$11,20,IF($I54='Auto Responses'!$J$13,5,10))</f>
        <v>10</v>
      </c>
      <c r="L54" s="278">
        <f>IF($E54='Auto Responses'!$L$13, 'Auto Responses'!$J$5,IF(AND($D54='Auto Responses'!$J$27,$H54=""),'Auto Responses'!$J$5,IF(AND($D54='Auto Responses'!$J$27,$H54='Auto Responses'!$J$7),1,IF(AND($D54='Auto Responses'!$J$27,$H54='Auto Responses'!$J$8),0,IF(OR(AND($F54=$G54,$H54=""),$H54='Auto Responses'!$J$7),1,0)))))</f>
        <v>1</v>
      </c>
      <c r="M54" s="278" t="str">
        <f>VLOOKUP($A54,'Institution Evaluation'!$A$56:$K$345,11,0)&amp;""</f>
        <v>FALSE</v>
      </c>
      <c r="N54" s="278">
        <f>IF($J54='Auto Responses'!$J$11,1,IF(AND($J54="",$I54='Auto Responses'!$J$11),1,0))</f>
        <v>0</v>
      </c>
      <c r="O54" s="278">
        <f>IF(OR($E54='Auto Responses'!$L$13,$F54='Auto Responses'!$J$5),'Auto Responses'!$J$5,IF($J54="",$K54,IF($J54='Auto Responses'!$J$13,5,IF($J54='Auto Responses'!$J$12,10,IF($J54='Auto Responses'!$J$11,20,0)))))</f>
        <v>10</v>
      </c>
      <c r="P54" s="278">
        <f>IF(OR($O54='Auto Responses'!$J$5,$L54='Auto Responses'!$J$5),'Auto Responses'!$J$5,$O54*$L54)</f>
        <v>10</v>
      </c>
      <c r="Q54" s="278">
        <f t="shared" si="1"/>
        <v>0</v>
      </c>
      <c r="R54" s="278">
        <f t="shared" si="5"/>
        <v>0</v>
      </c>
      <c r="S54" s="278">
        <f t="shared" si="2"/>
        <v>0</v>
      </c>
      <c r="T54" s="278">
        <f t="shared" si="3"/>
        <v>0</v>
      </c>
      <c r="U54" s="278">
        <f t="shared" si="6"/>
        <v>10</v>
      </c>
      <c r="V54" s="278">
        <f t="shared" si="4"/>
        <v>0</v>
      </c>
      <c r="W54" s="58"/>
      <c r="X54" s="58"/>
      <c r="Y54" s="58"/>
      <c r="Z54" s="58"/>
    </row>
    <row r="55" spans="1:26" ht="15.75" customHeight="1" x14ac:dyDescent="0.2">
      <c r="A55" s="278" t="str">
        <f>Questions!$A55</f>
        <v>CONS-01</v>
      </c>
      <c r="B55" s="278" t="str">
        <f t="shared" si="0"/>
        <v>CONS</v>
      </c>
      <c r="C55" s="278" t="str">
        <f>VLOOKUP($A55,Questions!$A$3:$L$333,2,0)&amp;""</f>
        <v>Will the consultant require access to the institution's network resources?*</v>
      </c>
      <c r="D55" s="278" t="str">
        <f>VLOOKUP($A55,Questions!$A$3:$L$333,11,0)&amp;""</f>
        <v/>
      </c>
      <c r="E55" s="278" t="str">
        <f>VLOOKUP($A55,Questions!$A$3:$L$333,12,0)&amp;""</f>
        <v>Case-Specific</v>
      </c>
      <c r="F55" s="278" t="str">
        <f>VLOOKUP($A55,'Institution Evaluation'!$A$56:$K$345,3,0)&amp;""</f>
        <v>No</v>
      </c>
      <c r="G55" s="278" t="str">
        <f>VLOOKUP($A55,'Institution Evaluation'!$A$56:$K$345,7,0)&amp;""</f>
        <v>No</v>
      </c>
      <c r="H55" s="278" t="str">
        <f>VLOOKUP($A55,'Institution Evaluation'!$A$56:$K$345,8,0)&amp;""</f>
        <v/>
      </c>
      <c r="I55" s="278" t="str">
        <f>VLOOKUP($A55,'Institution Evaluation'!$A$56:$K$345,9,0)&amp;""</f>
        <v>Critical Importance</v>
      </c>
      <c r="J55" s="278" t="str">
        <f>VLOOKUP($A55,'Institution Evaluation'!$A$56:$K$345,10,0)&amp;""</f>
        <v/>
      </c>
      <c r="K55" s="278">
        <f>IF($I55='Auto Responses'!$J$11,20,IF($I55='Auto Responses'!$J$13,5,10))</f>
        <v>20</v>
      </c>
      <c r="L55" s="278">
        <f>IF($E55='Auto Responses'!$L$13, 'Auto Responses'!$J$5,IF(AND($D55='Auto Responses'!$J$27,$H55=""),'Auto Responses'!$J$5,IF(AND($D55='Auto Responses'!$J$27,$H55='Auto Responses'!$J$7),1,IF(AND($D55='Auto Responses'!$J$27,$H55='Auto Responses'!$J$8),0,IF(OR(AND($F55=$G55,$H55=""),$H55='Auto Responses'!$J$7),1,0)))))</f>
        <v>1</v>
      </c>
      <c r="M55" s="278" t="str">
        <f>VLOOKUP($A55,'Institution Evaluation'!$A$56:$K$345,11,0)&amp;""</f>
        <v>FALSE</v>
      </c>
      <c r="N55" s="278">
        <f>IF($J55='Auto Responses'!$J$11,1,IF(AND($J55="",$I55='Auto Responses'!$J$11),1,0))</f>
        <v>1</v>
      </c>
      <c r="O55" s="278">
        <f>IF(OR($F$19='Auto Responses'!$J$4,$E55='Auto Responses'!$L$13,$F55='Auto Responses'!$J$5),'Auto Responses'!$J$5,IF($J55="",$K55,IF($J55='Auto Responses'!$J$13,5,IF($J55='Auto Responses'!$J$12,10,IF($J55='Auto Responses'!$J$11,20,0)))))</f>
        <v>20</v>
      </c>
      <c r="P55" s="278">
        <f>IF(OR($O55='Auto Responses'!$J$5,$L55='Auto Responses'!$J$5),'Auto Responses'!$J$5,$O55*$L55)</f>
        <v>20</v>
      </c>
      <c r="Q55" s="278">
        <f t="shared" si="1"/>
        <v>0</v>
      </c>
      <c r="R55" s="278">
        <f t="shared" si="5"/>
        <v>0</v>
      </c>
      <c r="S55" s="278">
        <f t="shared" si="2"/>
        <v>0</v>
      </c>
      <c r="T55" s="278">
        <f t="shared" si="3"/>
        <v>1</v>
      </c>
      <c r="U55" s="278">
        <f t="shared" si="6"/>
        <v>11</v>
      </c>
      <c r="V55" s="278">
        <f t="shared" si="4"/>
        <v>11</v>
      </c>
      <c r="W55" s="58"/>
      <c r="X55" s="58"/>
      <c r="Y55" s="58"/>
      <c r="Z55" s="58"/>
    </row>
    <row r="56" spans="1:26" ht="15.75" customHeight="1" x14ac:dyDescent="0.2">
      <c r="A56" s="278" t="str">
        <f>Questions!$A56</f>
        <v>CONS-02</v>
      </c>
      <c r="B56" s="278" t="str">
        <f t="shared" si="0"/>
        <v>CONS</v>
      </c>
      <c r="C56" s="278" t="str">
        <f>VLOOKUP($A56,Questions!$A$3:$L$333,2,0)&amp;""</f>
        <v>Has the consultant received training on (sensitive, HIPAA, PCI, etc.) data handling?*</v>
      </c>
      <c r="D56" s="278" t="str">
        <f>VLOOKUP($A56,Questions!$A$3:$L$333,11,0)&amp;""</f>
        <v/>
      </c>
      <c r="E56" s="278" t="str">
        <f>VLOOKUP($A56,Questions!$A$3:$L$333,12,0)&amp;""</f>
        <v>Case-Specific</v>
      </c>
      <c r="F56" s="278" t="str">
        <f>VLOOKUP($A56,'Institution Evaluation'!$A$56:$K$345,3,0)&amp;""</f>
        <v>No</v>
      </c>
      <c r="G56" s="278" t="str">
        <f>VLOOKUP($A56,'Institution Evaluation'!$A$56:$K$345,7,0)&amp;""</f>
        <v>Yes</v>
      </c>
      <c r="H56" s="278" t="str">
        <f>VLOOKUP($A56,'Institution Evaluation'!$A$56:$K$345,8,0)&amp;""</f>
        <v/>
      </c>
      <c r="I56" s="278" t="str">
        <f>VLOOKUP($A56,'Institution Evaluation'!$A$56:$K$345,9,0)&amp;""</f>
        <v>Critical Importance</v>
      </c>
      <c r="J56" s="278" t="str">
        <f>VLOOKUP($A56,'Institution Evaluation'!$A$56:$K$345,10,0)&amp;""</f>
        <v/>
      </c>
      <c r="K56" s="278">
        <f>IF($I56='Auto Responses'!$J$11,20,IF($I56='Auto Responses'!$J$13,5,10))</f>
        <v>20</v>
      </c>
      <c r="L56" s="278">
        <f>IF($E56='Auto Responses'!$L$13, 'Auto Responses'!$J$5,IF(AND($D56='Auto Responses'!$J$27,$H56=""),'Auto Responses'!$J$5,IF(AND($D56='Auto Responses'!$J$27,$H56='Auto Responses'!$J$7),1,IF(AND($D56='Auto Responses'!$J$27,$H56='Auto Responses'!$J$8),0,IF(OR(AND($F56=$G56,$H56=""),$H56='Auto Responses'!$J$7),1,0)))))</f>
        <v>0</v>
      </c>
      <c r="M56" s="278" t="str">
        <f>VLOOKUP($A56,'Institution Evaluation'!$A$56:$K$345,11,0)&amp;""</f>
        <v>FALSE</v>
      </c>
      <c r="N56" s="278">
        <f>IF($J56='Auto Responses'!$J$11,1,IF(AND($J56="",$I56='Auto Responses'!$J$11),1,0))</f>
        <v>1</v>
      </c>
      <c r="O56" s="278">
        <f>IF(OR($F$19='Auto Responses'!$J$4,$E56='Auto Responses'!$L$13,$F56='Auto Responses'!$J$5),'Auto Responses'!$J$5,IF($J56="",$K56,IF($J56='Auto Responses'!$J$13,5,IF($J56='Auto Responses'!$J$12,10,IF($J56='Auto Responses'!$J$11,20,0)))))</f>
        <v>20</v>
      </c>
      <c r="P56" s="278">
        <f>IF(OR($O56='Auto Responses'!$J$5,$L56='Auto Responses'!$J$5),'Auto Responses'!$J$5,$O56*$L56)</f>
        <v>0</v>
      </c>
      <c r="Q56" s="278">
        <f t="shared" si="1"/>
        <v>0</v>
      </c>
      <c r="R56" s="278">
        <f t="shared" si="5"/>
        <v>0</v>
      </c>
      <c r="S56" s="278">
        <f t="shared" si="2"/>
        <v>0</v>
      </c>
      <c r="T56" s="278">
        <f t="shared" si="3"/>
        <v>1</v>
      </c>
      <c r="U56" s="278">
        <f t="shared" si="6"/>
        <v>12</v>
      </c>
      <c r="V56" s="278">
        <f t="shared" si="4"/>
        <v>12</v>
      </c>
      <c r="W56" s="58"/>
      <c r="X56" s="58"/>
      <c r="Y56" s="58"/>
      <c r="Z56" s="58"/>
    </row>
    <row r="57" spans="1:26" ht="15.75" customHeight="1" x14ac:dyDescent="0.2">
      <c r="A57" s="278" t="str">
        <f>Questions!$A57</f>
        <v>CONS-03</v>
      </c>
      <c r="B57" s="278" t="str">
        <f t="shared" si="0"/>
        <v>CONS</v>
      </c>
      <c r="C57" s="278" t="str">
        <f>VLOOKUP($A57,Questions!$A$3:$L$333,2,0)&amp;""</f>
        <v>Is the data encrypted (at rest) while in the consultant's possession?*</v>
      </c>
      <c r="D57" s="278" t="str">
        <f>VLOOKUP($A57,Questions!$A$3:$L$333,11,0)&amp;""</f>
        <v/>
      </c>
      <c r="E57" s="278" t="str">
        <f>VLOOKUP($A57,Questions!$A$3:$L$333,12,0)&amp;""</f>
        <v>Case-Specific</v>
      </c>
      <c r="F57" s="278" t="str">
        <f>VLOOKUP($A57,'Institution Evaluation'!$A$56:$K$345,3,0)&amp;""</f>
        <v>N/A</v>
      </c>
      <c r="G57" s="278" t="str">
        <f>VLOOKUP($A57,'Institution Evaluation'!$A$56:$K$345,7,0)&amp;""</f>
        <v>Yes</v>
      </c>
      <c r="H57" s="278" t="str">
        <f>VLOOKUP($A57,'Institution Evaluation'!$A$56:$K$345,8,0)&amp;""</f>
        <v/>
      </c>
      <c r="I57" s="278" t="str">
        <f>VLOOKUP($A57,'Institution Evaluation'!$A$56:$K$345,9,0)&amp;""</f>
        <v>Critical Importance</v>
      </c>
      <c r="J57" s="278" t="str">
        <f>VLOOKUP($A57,'Institution Evaluation'!$A$56:$K$345,10,0)&amp;""</f>
        <v/>
      </c>
      <c r="K57" s="278">
        <f>IF($I57='Auto Responses'!$J$11,20,IF($I57='Auto Responses'!$J$13,5,10))</f>
        <v>20</v>
      </c>
      <c r="L57" s="278">
        <f>IF($E57='Auto Responses'!$L$13, 'Auto Responses'!$J$5,IF(AND($D57='Auto Responses'!$J$27,$H57=""),'Auto Responses'!$J$5,IF(AND($D57='Auto Responses'!$J$27,$H57='Auto Responses'!$J$7),1,IF(AND($D57='Auto Responses'!$J$27,$H57='Auto Responses'!$J$8),0,IF(OR(AND($F57=$G57,$H57=""),$H57='Auto Responses'!$J$7),1,0)))))</f>
        <v>0</v>
      </c>
      <c r="M57" s="278" t="str">
        <f>VLOOKUP($A57,'Institution Evaluation'!$A$56:$K$345,11,0)&amp;""</f>
        <v>FALSE</v>
      </c>
      <c r="N57" s="278">
        <f>IF($J57='Auto Responses'!$J$11,1,IF(AND($J57="",$I57='Auto Responses'!$J$11),1,0))</f>
        <v>1</v>
      </c>
      <c r="O57" s="278" t="str">
        <f>IF(OR($F$19='Auto Responses'!$J$4,$E57='Auto Responses'!$L$13,$F57='Auto Responses'!$J$5),'Auto Responses'!$J$5,IF($J57="",$K57,IF($J57='Auto Responses'!$J$13,5,IF($J57='Auto Responses'!$J$12,10,IF($J57='Auto Responses'!$J$11,20,0)))))</f>
        <v>N/A</v>
      </c>
      <c r="P57" s="278" t="str">
        <f>IF(OR($O57='Auto Responses'!$J$5,$L57='Auto Responses'!$J$5),'Auto Responses'!$J$5,$O57*$L57)</f>
        <v>N/A</v>
      </c>
      <c r="Q57" s="278">
        <f t="shared" si="1"/>
        <v>0</v>
      </c>
      <c r="R57" s="278">
        <f t="shared" si="5"/>
        <v>0</v>
      </c>
      <c r="S57" s="278">
        <f t="shared" si="2"/>
        <v>0</v>
      </c>
      <c r="T57" s="278">
        <f t="shared" si="3"/>
        <v>1</v>
      </c>
      <c r="U57" s="278">
        <f t="shared" si="6"/>
        <v>13</v>
      </c>
      <c r="V57" s="278">
        <f t="shared" si="4"/>
        <v>13</v>
      </c>
      <c r="W57" s="58"/>
      <c r="X57" s="58"/>
      <c r="Y57" s="58"/>
      <c r="Z57" s="58"/>
    </row>
    <row r="58" spans="1:26" ht="15.75" customHeight="1" x14ac:dyDescent="0.2">
      <c r="A58" s="278" t="str">
        <f>Questions!$A58</f>
        <v>CONS-04</v>
      </c>
      <c r="B58" s="278" t="str">
        <f t="shared" si="0"/>
        <v>CONS</v>
      </c>
      <c r="C58" s="278" t="str">
        <f>VLOOKUP($A58,Questions!$A$3:$L$333,2,0)&amp;""</f>
        <v>Can access be restricted based on source IP address?*</v>
      </c>
      <c r="D58" s="278" t="str">
        <f>VLOOKUP($A58,Questions!$A$3:$L$333,11,0)&amp;""</f>
        <v/>
      </c>
      <c r="E58" s="278" t="str">
        <f>VLOOKUP($A58,Questions!$A$3:$L$333,12,0)&amp;""</f>
        <v>Case-Specific</v>
      </c>
      <c r="F58" s="278" t="str">
        <f>VLOOKUP($A58,'Institution Evaluation'!$A$56:$K$345,3,0)&amp;""</f>
        <v>N/A</v>
      </c>
      <c r="G58" s="278" t="str">
        <f>VLOOKUP($A58,'Institution Evaluation'!$A$56:$K$345,7,0)&amp;""</f>
        <v>Yes</v>
      </c>
      <c r="H58" s="278" t="str">
        <f>VLOOKUP($A58,'Institution Evaluation'!$A$56:$K$345,8,0)&amp;""</f>
        <v/>
      </c>
      <c r="I58" s="278" t="str">
        <f>VLOOKUP($A58,'Institution Evaluation'!$A$56:$K$345,9,0)&amp;""</f>
        <v>Critical Importance</v>
      </c>
      <c r="J58" s="278" t="str">
        <f>VLOOKUP($A58,'Institution Evaluation'!$A$56:$K$345,10,0)&amp;""</f>
        <v/>
      </c>
      <c r="K58" s="278">
        <f>IF($I58='Auto Responses'!$J$11,20,IF($I58='Auto Responses'!$J$13,5,10))</f>
        <v>20</v>
      </c>
      <c r="L58" s="278">
        <f>IF($E58='Auto Responses'!$L$13, 'Auto Responses'!$J$5,IF(AND($D58='Auto Responses'!$J$27,$H58=""),'Auto Responses'!$J$5,IF(AND($D58='Auto Responses'!$J$27,$H58='Auto Responses'!$J$7),1,IF(AND($D58='Auto Responses'!$J$27,$H58='Auto Responses'!$J$8),0,IF(OR(AND($F58=$G58,$H58=""),$H58='Auto Responses'!$J$7),1,0)))))</f>
        <v>0</v>
      </c>
      <c r="M58" s="278" t="str">
        <f>VLOOKUP($A58,'Institution Evaluation'!$A$56:$K$345,11,0)&amp;""</f>
        <v>FALSE</v>
      </c>
      <c r="N58" s="278">
        <f>IF($J58='Auto Responses'!$J$11,1,IF(AND($J58="",$I58='Auto Responses'!$J$11),1,0))</f>
        <v>1</v>
      </c>
      <c r="O58" s="278" t="str">
        <f>IF(OR($F$19='Auto Responses'!$J$4,$E58='Auto Responses'!$L$13,$F58='Auto Responses'!$J$5),'Auto Responses'!$J$5,IF($J58="",$K58,IF($J58='Auto Responses'!$J$13,5,IF($J58='Auto Responses'!$J$12,10,IF($J58='Auto Responses'!$J$11,20,0)))))</f>
        <v>N/A</v>
      </c>
      <c r="P58" s="278" t="str">
        <f>IF(OR($O58='Auto Responses'!$J$5,$L58='Auto Responses'!$J$5),'Auto Responses'!$J$5,$O58*$L58)</f>
        <v>N/A</v>
      </c>
      <c r="Q58" s="278">
        <f t="shared" si="1"/>
        <v>0</v>
      </c>
      <c r="R58" s="278">
        <f t="shared" si="5"/>
        <v>0</v>
      </c>
      <c r="S58" s="278">
        <f t="shared" si="2"/>
        <v>0</v>
      </c>
      <c r="T58" s="278">
        <f t="shared" si="3"/>
        <v>1</v>
      </c>
      <c r="U58" s="278">
        <f t="shared" si="6"/>
        <v>14</v>
      </c>
      <c r="V58" s="278">
        <f t="shared" si="4"/>
        <v>14</v>
      </c>
      <c r="W58" s="58"/>
      <c r="X58" s="58"/>
      <c r="Y58" s="58"/>
      <c r="Z58" s="58"/>
    </row>
    <row r="59" spans="1:26" ht="15.75" customHeight="1" x14ac:dyDescent="0.2">
      <c r="A59" s="278" t="str">
        <f>Questions!$A59</f>
        <v>CONS-05</v>
      </c>
      <c r="B59" s="278" t="str">
        <f t="shared" si="0"/>
        <v>CONS</v>
      </c>
      <c r="C59" s="278" t="str">
        <f>VLOOKUP($A59,Questions!$A$3:$L$333,2,0)&amp;""</f>
        <v>Will the consulting take place on-premises?</v>
      </c>
      <c r="D59" s="278" t="str">
        <f>VLOOKUP($A59,Questions!$A$3:$L$333,11,0)&amp;""</f>
        <v/>
      </c>
      <c r="E59" s="278" t="str">
        <f>VLOOKUP($A59,Questions!$A$3:$L$333,12,0)&amp;""</f>
        <v>Case-Specific</v>
      </c>
      <c r="F59" s="278" t="str">
        <f>VLOOKUP($A59,'Institution Evaluation'!$A$56:$K$345,3,0)&amp;""</f>
        <v>Yes</v>
      </c>
      <c r="G59" s="278" t="str">
        <f>VLOOKUP($A59,'Institution Evaluation'!$A$56:$K$345,7,0)&amp;""</f>
        <v>No</v>
      </c>
      <c r="H59" s="278" t="str">
        <f>VLOOKUP($A59,'Institution Evaluation'!$A$56:$K$345,8,0)&amp;""</f>
        <v/>
      </c>
      <c r="I59" s="278" t="str">
        <f>VLOOKUP($A59,'Institution Evaluation'!$A$56:$K$345,9,0)&amp;""</f>
        <v>Standard Importance</v>
      </c>
      <c r="J59" s="278" t="str">
        <f>VLOOKUP($A59,'Institution Evaluation'!$A$56:$K$345,10,0)&amp;""</f>
        <v/>
      </c>
      <c r="K59" s="278">
        <f>IF($I59='Auto Responses'!$J$11,20,IF($I59='Auto Responses'!$J$13,5,10))</f>
        <v>10</v>
      </c>
      <c r="L59" s="278">
        <f>IF($E59='Auto Responses'!$L$13, 'Auto Responses'!$J$5,IF(AND($D59='Auto Responses'!$J$27,$H59=""),'Auto Responses'!$J$5,IF(AND($D59='Auto Responses'!$J$27,$H59='Auto Responses'!$J$7),1,IF(AND($D59='Auto Responses'!$J$27,$H59='Auto Responses'!$J$8),0,IF(OR(AND($F59=$G59,$H59=""),$H59='Auto Responses'!$J$7),1,0)))))</f>
        <v>0</v>
      </c>
      <c r="M59" s="278" t="str">
        <f>VLOOKUP($A59,'Institution Evaluation'!$A$56:$K$345,11,0)&amp;""</f>
        <v>FALSE</v>
      </c>
      <c r="N59" s="278">
        <f>IF($J59='Auto Responses'!$J$11,1,IF(AND($J59="",$I59='Auto Responses'!$J$11),1,0))</f>
        <v>0</v>
      </c>
      <c r="O59" s="278">
        <f>IF(OR($F$19='Auto Responses'!$J$4,$E59='Auto Responses'!$L$13,$F59='Auto Responses'!$J$5),'Auto Responses'!$J$5,IF($J59="",$K59,IF($J59='Auto Responses'!$J$13,5,IF($J59='Auto Responses'!$J$12,10,IF($J59='Auto Responses'!$J$11,20,0)))))</f>
        <v>10</v>
      </c>
      <c r="P59" s="278">
        <f>IF(OR($O59='Auto Responses'!$J$5,$L59='Auto Responses'!$J$5),'Auto Responses'!$J$5,$O59*$L59)</f>
        <v>0</v>
      </c>
      <c r="Q59" s="278">
        <f t="shared" si="1"/>
        <v>0</v>
      </c>
      <c r="R59" s="278">
        <f t="shared" si="5"/>
        <v>0</v>
      </c>
      <c r="S59" s="278">
        <f t="shared" si="2"/>
        <v>0</v>
      </c>
      <c r="T59" s="278">
        <f t="shared" si="3"/>
        <v>0</v>
      </c>
      <c r="U59" s="278">
        <f t="shared" si="6"/>
        <v>14</v>
      </c>
      <c r="V59" s="278">
        <f t="shared" si="4"/>
        <v>0</v>
      </c>
      <c r="W59" s="58"/>
      <c r="X59" s="58"/>
      <c r="Y59" s="58"/>
      <c r="Z59" s="58"/>
    </row>
    <row r="60" spans="1:26" ht="15.75" customHeight="1" x14ac:dyDescent="0.2">
      <c r="A60" s="278" t="str">
        <f>Questions!$A60</f>
        <v>CONS-06</v>
      </c>
      <c r="B60" s="278" t="str">
        <f t="shared" si="0"/>
        <v>CONS</v>
      </c>
      <c r="C60" s="278" t="str">
        <f>VLOOKUP($A60,Questions!$A$3:$L$333,2,0)&amp;""</f>
        <v>Will the consultant require access to hardware in the institution's data centers?</v>
      </c>
      <c r="D60" s="278" t="str">
        <f>VLOOKUP($A60,Questions!$A$3:$L$333,11,0)&amp;""</f>
        <v/>
      </c>
      <c r="E60" s="278" t="str">
        <f>VLOOKUP($A60,Questions!$A$3:$L$333,12,0)&amp;""</f>
        <v>Case-Specific</v>
      </c>
      <c r="F60" s="278" t="str">
        <f>VLOOKUP($A60,'Institution Evaluation'!$A$56:$K$345,3,0)&amp;""</f>
        <v>No</v>
      </c>
      <c r="G60" s="278" t="str">
        <f>VLOOKUP($A60,'Institution Evaluation'!$A$56:$K$345,7,0)&amp;""</f>
        <v>No</v>
      </c>
      <c r="H60" s="278" t="str">
        <f>VLOOKUP($A60,'Institution Evaluation'!$A$56:$K$345,8,0)&amp;""</f>
        <v/>
      </c>
      <c r="I60" s="278" t="str">
        <f>VLOOKUP($A60,'Institution Evaluation'!$A$56:$K$345,9,0)&amp;""</f>
        <v>Standard Importance</v>
      </c>
      <c r="J60" s="278" t="str">
        <f>VLOOKUP($A60,'Institution Evaluation'!$A$56:$K$345,10,0)&amp;""</f>
        <v/>
      </c>
      <c r="K60" s="278">
        <f>IF($I60='Auto Responses'!$J$11,20,IF($I60='Auto Responses'!$J$13,5,10))</f>
        <v>10</v>
      </c>
      <c r="L60" s="278">
        <f>IF($E60='Auto Responses'!$L$13, 'Auto Responses'!$J$5,IF(AND($D60='Auto Responses'!$J$27,$H60=""),'Auto Responses'!$J$5,IF(AND($D60='Auto Responses'!$J$27,$H60='Auto Responses'!$J$7),1,IF(AND($D60='Auto Responses'!$J$27,$H60='Auto Responses'!$J$8),0,IF(OR(AND($F60=$G60,$H60=""),$H60='Auto Responses'!$J$7),1,0)))))</f>
        <v>1</v>
      </c>
      <c r="M60" s="278" t="str">
        <f>VLOOKUP($A60,'Institution Evaluation'!$A$56:$K$345,11,0)&amp;""</f>
        <v>FALSE</v>
      </c>
      <c r="N60" s="278">
        <f>IF($J60='Auto Responses'!$J$11,1,IF(AND($J60="",$I60='Auto Responses'!$J$11),1,0))</f>
        <v>0</v>
      </c>
      <c r="O60" s="278">
        <f>IF(OR($F$19='Auto Responses'!$J$4,$E60='Auto Responses'!$L$13,$F60='Auto Responses'!$J$5),'Auto Responses'!$J$5,IF($J60="",$K60,IF($J60='Auto Responses'!$J$13,5,IF($J60='Auto Responses'!$J$12,10,IF($J60='Auto Responses'!$J$11,20,0)))))</f>
        <v>10</v>
      </c>
      <c r="P60" s="278">
        <f>IF(OR($O60='Auto Responses'!$J$5,$L60='Auto Responses'!$J$5),'Auto Responses'!$J$5,$O60*$L60)</f>
        <v>10</v>
      </c>
      <c r="Q60" s="278">
        <f t="shared" si="1"/>
        <v>0</v>
      </c>
      <c r="R60" s="278">
        <f t="shared" si="5"/>
        <v>0</v>
      </c>
      <c r="S60" s="278">
        <f t="shared" si="2"/>
        <v>0</v>
      </c>
      <c r="T60" s="278">
        <f t="shared" si="3"/>
        <v>0</v>
      </c>
      <c r="U60" s="278">
        <f t="shared" si="6"/>
        <v>14</v>
      </c>
      <c r="V60" s="278">
        <f t="shared" si="4"/>
        <v>0</v>
      </c>
      <c r="W60" s="58"/>
      <c r="X60" s="58"/>
      <c r="Y60" s="58"/>
      <c r="Z60" s="58"/>
    </row>
    <row r="61" spans="1:26" ht="15.75" customHeight="1" x14ac:dyDescent="0.2">
      <c r="A61" s="278" t="str">
        <f>Questions!$A61</f>
        <v>CONS-07</v>
      </c>
      <c r="B61" s="278" t="str">
        <f t="shared" si="0"/>
        <v>CONS</v>
      </c>
      <c r="C61" s="278" t="str">
        <f>VLOOKUP($A61,Questions!$A$3:$L$333,2,0)&amp;""</f>
        <v>Will the consultant require an account within the institution's domain (@*.edu)?</v>
      </c>
      <c r="D61" s="278" t="str">
        <f>VLOOKUP($A61,Questions!$A$3:$L$333,11,0)&amp;""</f>
        <v/>
      </c>
      <c r="E61" s="278" t="str">
        <f>VLOOKUP($A61,Questions!$A$3:$L$333,12,0)&amp;""</f>
        <v>Case-Specific</v>
      </c>
      <c r="F61" s="278" t="str">
        <f>VLOOKUP($A61,'Institution Evaluation'!$A$56:$K$345,3,0)&amp;""</f>
        <v>No</v>
      </c>
      <c r="G61" s="278" t="str">
        <f>VLOOKUP($A61,'Institution Evaluation'!$A$56:$K$345,7,0)&amp;""</f>
        <v>No</v>
      </c>
      <c r="H61" s="278" t="str">
        <f>VLOOKUP($A61,'Institution Evaluation'!$A$56:$K$345,8,0)&amp;""</f>
        <v/>
      </c>
      <c r="I61" s="278" t="str">
        <f>VLOOKUP($A61,'Institution Evaluation'!$A$56:$K$345,9,0)&amp;""</f>
        <v>Standard Importance</v>
      </c>
      <c r="J61" s="278" t="str">
        <f>VLOOKUP($A61,'Institution Evaluation'!$A$56:$K$345,10,0)&amp;""</f>
        <v/>
      </c>
      <c r="K61" s="278">
        <f>IF($I61='Auto Responses'!$J$11,20,IF($I61='Auto Responses'!$J$13,5,10))</f>
        <v>10</v>
      </c>
      <c r="L61" s="278">
        <f>IF($E61='Auto Responses'!$L$13, 'Auto Responses'!$J$5,IF(AND($D61='Auto Responses'!$J$27,$H61=""),'Auto Responses'!$J$5,IF(AND($D61='Auto Responses'!$J$27,$H61='Auto Responses'!$J$7),1,IF(AND($D61='Auto Responses'!$J$27,$H61='Auto Responses'!$J$8),0,IF(OR(AND($F61=$G61,$H61=""),$H61='Auto Responses'!$J$7),1,0)))))</f>
        <v>1</v>
      </c>
      <c r="M61" s="278" t="str">
        <f>VLOOKUP($A61,'Institution Evaluation'!$A$56:$K$345,11,0)&amp;""</f>
        <v>FALSE</v>
      </c>
      <c r="N61" s="278">
        <f>IF($J61='Auto Responses'!$J$11,1,IF(AND($J61="",$I61='Auto Responses'!$J$11),1,0))</f>
        <v>0</v>
      </c>
      <c r="O61" s="278">
        <f>IF(OR($F$19='Auto Responses'!$J$4,$E61='Auto Responses'!$L$13,$F61='Auto Responses'!$J$5),'Auto Responses'!$J$5,IF($J61="",$K61,IF($J61='Auto Responses'!$J$13,5,IF($J61='Auto Responses'!$J$12,10,IF($J61='Auto Responses'!$J$11,20,0)))))</f>
        <v>10</v>
      </c>
      <c r="P61" s="278">
        <f>IF(OR($O61='Auto Responses'!$J$5,$L61='Auto Responses'!$J$5),'Auto Responses'!$J$5,$O61*$L61)</f>
        <v>10</v>
      </c>
      <c r="Q61" s="278">
        <f t="shared" si="1"/>
        <v>0</v>
      </c>
      <c r="R61" s="278">
        <f t="shared" si="5"/>
        <v>0</v>
      </c>
      <c r="S61" s="278">
        <f t="shared" si="2"/>
        <v>0</v>
      </c>
      <c r="T61" s="278">
        <f t="shared" si="3"/>
        <v>0</v>
      </c>
      <c r="U61" s="278">
        <f t="shared" si="6"/>
        <v>14</v>
      </c>
      <c r="V61" s="278">
        <f t="shared" si="4"/>
        <v>0</v>
      </c>
      <c r="W61" s="58"/>
      <c r="X61" s="58"/>
      <c r="Y61" s="58"/>
      <c r="Z61" s="58"/>
    </row>
    <row r="62" spans="1:26" ht="15.75" customHeight="1" x14ac:dyDescent="0.2">
      <c r="A62" s="278" t="str">
        <f>Questions!$A62</f>
        <v>CONS-08</v>
      </c>
      <c r="B62" s="278" t="str">
        <f t="shared" si="0"/>
        <v>CONS</v>
      </c>
      <c r="C62" s="278" t="str">
        <f>VLOOKUP($A62,Questions!$A$3:$L$333,2,0)&amp;""</f>
        <v>Will any data be transferred to the consultant's possession?</v>
      </c>
      <c r="D62" s="278" t="str">
        <f>VLOOKUP($A62,Questions!$A$3:$L$333,11,0)&amp;""</f>
        <v/>
      </c>
      <c r="E62" s="278" t="str">
        <f>VLOOKUP($A62,Questions!$A$3:$L$333,12,0)&amp;""</f>
        <v>Case-Specific</v>
      </c>
      <c r="F62" s="278" t="str">
        <f>VLOOKUP($A62,'Institution Evaluation'!$A$56:$K$345,3,0)&amp;""</f>
        <v>No</v>
      </c>
      <c r="G62" s="278" t="str">
        <f>VLOOKUP($A62,'Institution Evaluation'!$A$56:$K$345,7,0)&amp;""</f>
        <v>No</v>
      </c>
      <c r="H62" s="278" t="str">
        <f>VLOOKUP($A62,'Institution Evaluation'!$A$56:$K$345,8,0)&amp;""</f>
        <v/>
      </c>
      <c r="I62" s="278" t="str">
        <f>VLOOKUP($A62,'Institution Evaluation'!$A$56:$K$345,9,0)&amp;""</f>
        <v>Standard Importance</v>
      </c>
      <c r="J62" s="278" t="str">
        <f>VLOOKUP($A62,'Institution Evaluation'!$A$56:$K$345,10,0)&amp;""</f>
        <v/>
      </c>
      <c r="K62" s="278">
        <f>IF($I62='Auto Responses'!$J$11,20,IF($I62='Auto Responses'!$J$13,5,10))</f>
        <v>10</v>
      </c>
      <c r="L62" s="278">
        <f>IF($E62='Auto Responses'!$L$13, 'Auto Responses'!$J$5,IF(AND($D62='Auto Responses'!$J$27,$H62=""),'Auto Responses'!$J$5,IF(AND($D62='Auto Responses'!$J$27,$H62='Auto Responses'!$J$7),1,IF(AND($D62='Auto Responses'!$J$27,$H62='Auto Responses'!$J$8),0,IF(OR(AND($F62=$G62,$H62=""),$H62='Auto Responses'!$J$7),1,0)))))</f>
        <v>1</v>
      </c>
      <c r="M62" s="278" t="str">
        <f>VLOOKUP($A62,'Institution Evaluation'!$A$56:$K$345,11,0)&amp;""</f>
        <v>FALSE</v>
      </c>
      <c r="N62" s="278">
        <f>IF($J62='Auto Responses'!$J$11,1,IF(AND($J62="",$I62='Auto Responses'!$J$11),1,0))</f>
        <v>0</v>
      </c>
      <c r="O62" s="278">
        <f>IF(OR($F$19='Auto Responses'!$J$4,$E62='Auto Responses'!$L$13,$F62='Auto Responses'!$J$5),'Auto Responses'!$J$5,IF($J62="",$K62,IF($J62='Auto Responses'!$J$13,5,IF($J62='Auto Responses'!$J$12,10,IF($J62='Auto Responses'!$J$11,20,0)))))</f>
        <v>10</v>
      </c>
      <c r="P62" s="278">
        <f>IF(OR($O62='Auto Responses'!$J$5,$L62='Auto Responses'!$J$5),'Auto Responses'!$J$5,$O62*$L62)</f>
        <v>10</v>
      </c>
      <c r="Q62" s="278">
        <f t="shared" si="1"/>
        <v>0</v>
      </c>
      <c r="R62" s="278">
        <f t="shared" si="5"/>
        <v>0</v>
      </c>
      <c r="S62" s="278">
        <f t="shared" si="2"/>
        <v>0</v>
      </c>
      <c r="T62" s="278">
        <f t="shared" si="3"/>
        <v>0</v>
      </c>
      <c r="U62" s="278">
        <f t="shared" si="6"/>
        <v>14</v>
      </c>
      <c r="V62" s="278">
        <f t="shared" si="4"/>
        <v>0</v>
      </c>
      <c r="W62" s="58"/>
      <c r="X62" s="58"/>
      <c r="Y62" s="58"/>
      <c r="Z62" s="58"/>
    </row>
    <row r="63" spans="1:26" ht="15.75" customHeight="1" x14ac:dyDescent="0.2">
      <c r="A63" s="278" t="str">
        <f>Questions!$A63</f>
        <v>CONS-09</v>
      </c>
      <c r="B63" s="278" t="str">
        <f t="shared" si="0"/>
        <v>CONS</v>
      </c>
      <c r="C63" s="278" t="str">
        <f>VLOOKUP($A63,Questions!$A$3:$L$333,2,0)&amp;""</f>
        <v>Will the consultant need remote access to the institution's network or systems?</v>
      </c>
      <c r="D63" s="278" t="str">
        <f>VLOOKUP($A63,Questions!$A$3:$L$333,11,0)&amp;""</f>
        <v/>
      </c>
      <c r="E63" s="278" t="str">
        <f>VLOOKUP($A63,Questions!$A$3:$L$333,12,0)&amp;""</f>
        <v>Case-Specific</v>
      </c>
      <c r="F63" s="278" t="str">
        <f>VLOOKUP($A63,'Institution Evaluation'!$A$56:$K$345,3,0)&amp;""</f>
        <v>No</v>
      </c>
      <c r="G63" s="278" t="str">
        <f>VLOOKUP($A63,'Institution Evaluation'!$A$56:$K$345,7,0)&amp;""</f>
        <v>No</v>
      </c>
      <c r="H63" s="278" t="str">
        <f>VLOOKUP($A63,'Institution Evaluation'!$A$56:$K$345,8,0)&amp;""</f>
        <v/>
      </c>
      <c r="I63" s="278" t="str">
        <f>VLOOKUP($A63,'Institution Evaluation'!$A$56:$K$345,9,0)&amp;""</f>
        <v>Standard Importance</v>
      </c>
      <c r="J63" s="278" t="str">
        <f>VLOOKUP($A63,'Institution Evaluation'!$A$56:$K$345,10,0)&amp;""</f>
        <v/>
      </c>
      <c r="K63" s="278">
        <f>IF($I63='Auto Responses'!$J$11,20,IF($I63='Auto Responses'!$J$13,5,10))</f>
        <v>10</v>
      </c>
      <c r="L63" s="278">
        <f>IF($E63='Auto Responses'!$L$13, 'Auto Responses'!$J$5,IF(AND($D63='Auto Responses'!$J$27,$H63=""),'Auto Responses'!$J$5,IF(AND($D63='Auto Responses'!$J$27,$H63='Auto Responses'!$J$7),1,IF(AND($D63='Auto Responses'!$J$27,$H63='Auto Responses'!$J$8),0,IF(OR(AND($F63=$G63,$H63=""),$H63='Auto Responses'!$J$7),1,0)))))</f>
        <v>1</v>
      </c>
      <c r="M63" s="278" t="str">
        <f>VLOOKUP($A63,'Institution Evaluation'!$A$56:$K$345,11,0)&amp;""</f>
        <v>FALSE</v>
      </c>
      <c r="N63" s="278">
        <f>IF($J63='Auto Responses'!$J$11,1,IF(AND($J63="",$I63='Auto Responses'!$J$11),1,0))</f>
        <v>0</v>
      </c>
      <c r="O63" s="278">
        <f>IF(OR($F$19='Auto Responses'!$J$4,$E63='Auto Responses'!$L$13,$F63='Auto Responses'!$J$5),'Auto Responses'!$J$5,IF($J63="",$K63,IF($J63='Auto Responses'!$J$13,5,IF($J63='Auto Responses'!$J$12,10,IF($J63='Auto Responses'!$J$11,20,0)))))</f>
        <v>10</v>
      </c>
      <c r="P63" s="278">
        <f>IF(OR($O63='Auto Responses'!$J$5,$L63='Auto Responses'!$J$5),'Auto Responses'!$J$5,$O63*$L63)</f>
        <v>10</v>
      </c>
      <c r="Q63" s="278">
        <f t="shared" si="1"/>
        <v>0</v>
      </c>
      <c r="R63" s="278">
        <f t="shared" si="5"/>
        <v>0</v>
      </c>
      <c r="S63" s="278">
        <f t="shared" si="2"/>
        <v>0</v>
      </c>
      <c r="T63" s="278">
        <f t="shared" si="3"/>
        <v>0</v>
      </c>
      <c r="U63" s="278">
        <f t="shared" si="6"/>
        <v>14</v>
      </c>
      <c r="V63" s="278">
        <f t="shared" si="4"/>
        <v>0</v>
      </c>
      <c r="W63" s="58"/>
      <c r="X63" s="58"/>
      <c r="Y63" s="58"/>
      <c r="Z63" s="58"/>
    </row>
    <row r="64" spans="1:26" ht="15.75" customHeight="1" x14ac:dyDescent="0.2">
      <c r="A64" s="278" t="str">
        <f>Questions!$A64</f>
        <v>APPL-01</v>
      </c>
      <c r="B64" s="278" t="str">
        <f t="shared" si="0"/>
        <v>APPL</v>
      </c>
      <c r="C64" s="278" t="str">
        <f>VLOOKUP($A64,Questions!$A$3:$L$333,2,0)&amp;""</f>
        <v>Are access controls for institutional accounts based on structured rules, such as role-based access control (RBAC), attribute-based access control (ABAC), or policy-based access control (PBAC)?*</v>
      </c>
      <c r="D64" s="278" t="str">
        <f>VLOOKUP($A64,Questions!$A$3:$L$333,11,0)&amp;""</f>
        <v/>
      </c>
      <c r="E64" s="278" t="str">
        <f>VLOOKUP($A64,Questions!$A$3:$L$333,12,0)&amp;""</f>
        <v>Infrastructure</v>
      </c>
      <c r="F64" s="278" t="str">
        <f>VLOOKUP($A64,'Institution Evaluation'!$A$56:$K$345,3,0)&amp;""</f>
        <v>Yes</v>
      </c>
      <c r="G64" s="278" t="str">
        <f>VLOOKUP($A64,'Institution Evaluation'!$A$56:$K$345,7,0)&amp;""</f>
        <v>Yes</v>
      </c>
      <c r="H64" s="278" t="str">
        <f>VLOOKUP($A64,'Institution Evaluation'!$A$56:$K$345,8,0)&amp;""</f>
        <v/>
      </c>
      <c r="I64" s="278" t="str">
        <f>VLOOKUP($A64,'Institution Evaluation'!$A$56:$K$345,9,0)&amp;""</f>
        <v>Critical Importance</v>
      </c>
      <c r="J64" s="278" t="str">
        <f>VLOOKUP($A64,'Institution Evaluation'!$A$56:$K$345,10,0)&amp;""</f>
        <v/>
      </c>
      <c r="K64" s="278">
        <f>IF($I64='Auto Responses'!$J$11,20,IF($I64='Auto Responses'!$J$13,5,10))</f>
        <v>20</v>
      </c>
      <c r="L64" s="278">
        <f>IF($E64='Auto Responses'!$L$13, 'Auto Responses'!$J$5,IF(AND($D64='Auto Responses'!$J$27,$H64=""),'Auto Responses'!$J$5,IF(AND($D64='Auto Responses'!$J$27,$H64='Auto Responses'!$J$7),1,IF(AND($D64='Auto Responses'!$J$27,$H64='Auto Responses'!$J$8),0,IF(OR(AND($F64=$G64,$H64=""),$H64='Auto Responses'!$J$7),1,0)))))</f>
        <v>1</v>
      </c>
      <c r="M64" s="278" t="str">
        <f>VLOOKUP($A64,'Institution Evaluation'!$A$56:$K$345,11,0)&amp;""</f>
        <v>FALSE</v>
      </c>
      <c r="N64" s="278">
        <f>IF($J64='Auto Responses'!$J$11,1,IF(AND($J64="",$I64='Auto Responses'!$J$11),1,0))</f>
        <v>1</v>
      </c>
      <c r="O64" s="278">
        <f>IF(OR($F$17='Auto Responses'!$J$4,$E64='Auto Responses'!$L$13,$F64='Auto Responses'!$J$5),'Auto Responses'!$J$5,IF($J64="",$K64,IF($J64='Auto Responses'!$J$13,5,IF($J64='Auto Responses'!$J$12,10,IF($J64='Auto Responses'!$J$11,20,0)))))</f>
        <v>20</v>
      </c>
      <c r="P64" s="278">
        <f>IF(OR($O64='Auto Responses'!$J$5,$L64='Auto Responses'!$J$5),'Auto Responses'!$J$5,$O64*$L64)</f>
        <v>20</v>
      </c>
      <c r="Q64" s="278">
        <f t="shared" si="1"/>
        <v>0</v>
      </c>
      <c r="R64" s="278">
        <f t="shared" si="5"/>
        <v>0</v>
      </c>
      <c r="S64" s="278">
        <f t="shared" si="2"/>
        <v>0</v>
      </c>
      <c r="T64" s="278">
        <f t="shared" si="3"/>
        <v>1</v>
      </c>
      <c r="U64" s="278">
        <f t="shared" si="6"/>
        <v>15</v>
      </c>
      <c r="V64" s="278">
        <f t="shared" si="4"/>
        <v>15</v>
      </c>
      <c r="W64" s="58"/>
      <c r="X64" s="58"/>
      <c r="Y64" s="58"/>
      <c r="Z64" s="58"/>
    </row>
    <row r="65" spans="1:26" ht="15.75" customHeight="1" x14ac:dyDescent="0.2">
      <c r="A65" s="278" t="str">
        <f>Questions!$A65</f>
        <v>APPL-02</v>
      </c>
      <c r="B65" s="278" t="str">
        <f t="shared" si="0"/>
        <v>APPL</v>
      </c>
      <c r="C65" s="278" t="str">
        <f>VLOOKUP($A65,Questions!$A$3:$L$333,2,0)&amp;""</f>
        <v>Are you using a web application firewall (WAF)?*</v>
      </c>
      <c r="D65" s="278" t="str">
        <f>VLOOKUP($A65,Questions!$A$3:$L$333,11,0)&amp;""</f>
        <v/>
      </c>
      <c r="E65" s="278" t="str">
        <f>VLOOKUP($A65,Questions!$A$3:$L$333,12,0)&amp;""</f>
        <v>Infrastructure</v>
      </c>
      <c r="F65" s="278" t="str">
        <f>VLOOKUP($A65,'Institution Evaluation'!$A$56:$K$345,3,0)&amp;""</f>
        <v>Yes</v>
      </c>
      <c r="G65" s="278" t="str">
        <f>VLOOKUP($A65,'Institution Evaluation'!$A$56:$K$345,7,0)&amp;""</f>
        <v>Yes</v>
      </c>
      <c r="H65" s="278" t="str">
        <f>VLOOKUP($A65,'Institution Evaluation'!$A$56:$K$345,8,0)&amp;""</f>
        <v/>
      </c>
      <c r="I65" s="278" t="str">
        <f>VLOOKUP($A65,'Institution Evaluation'!$A$56:$K$345,9,0)&amp;""</f>
        <v>Critical Importance</v>
      </c>
      <c r="J65" s="278" t="str">
        <f>VLOOKUP($A65,'Institution Evaluation'!$A$56:$K$345,10,0)&amp;""</f>
        <v/>
      </c>
      <c r="K65" s="278">
        <f>IF($I65='Auto Responses'!$J$11,20,IF($I65='Auto Responses'!$J$13,5,10))</f>
        <v>20</v>
      </c>
      <c r="L65" s="278">
        <f>IF($E65='Auto Responses'!$L$13, 'Auto Responses'!$J$5,IF(AND($D65='Auto Responses'!$J$27,$H65=""),'Auto Responses'!$J$5,IF(AND($D65='Auto Responses'!$J$27,$H65='Auto Responses'!$J$7),1,IF(AND($D65='Auto Responses'!$J$27,$H65='Auto Responses'!$J$8),0,IF(OR(AND($F65=$G65,$H65=""),$H65='Auto Responses'!$J$7),1,0)))))</f>
        <v>1</v>
      </c>
      <c r="M65" s="278" t="str">
        <f>VLOOKUP($A65,'Institution Evaluation'!$A$56:$K$345,11,0)&amp;""</f>
        <v>FALSE</v>
      </c>
      <c r="N65" s="278">
        <f>IF($J65='Auto Responses'!$J$11,1,IF(AND($J65="",$I65='Auto Responses'!$J$11),1,0))</f>
        <v>1</v>
      </c>
      <c r="O65" s="278">
        <f>IF(OR($F$17='Auto Responses'!$J$4,$E65='Auto Responses'!$L$13,$F65='Auto Responses'!$J$5),'Auto Responses'!$J$5,IF($J65="",$K65,IF($J65='Auto Responses'!$J$13,5,IF($J65='Auto Responses'!$J$12,10,IF($J65='Auto Responses'!$J$11,20,0)))))</f>
        <v>20</v>
      </c>
      <c r="P65" s="278">
        <f>IF(OR($O65='Auto Responses'!$J$5,$L65='Auto Responses'!$J$5),'Auto Responses'!$J$5,$O65*$L65)</f>
        <v>20</v>
      </c>
      <c r="Q65" s="278">
        <f t="shared" si="1"/>
        <v>0</v>
      </c>
      <c r="R65" s="278">
        <f t="shared" si="5"/>
        <v>0</v>
      </c>
      <c r="S65" s="278">
        <f t="shared" si="2"/>
        <v>0</v>
      </c>
      <c r="T65" s="278">
        <f t="shared" si="3"/>
        <v>1</v>
      </c>
      <c r="U65" s="278">
        <f t="shared" si="6"/>
        <v>16</v>
      </c>
      <c r="V65" s="278">
        <f t="shared" si="4"/>
        <v>16</v>
      </c>
      <c r="W65" s="58"/>
      <c r="X65" s="58"/>
      <c r="Y65" s="58"/>
      <c r="Z65" s="58"/>
    </row>
    <row r="66" spans="1:26" ht="15.75" customHeight="1" x14ac:dyDescent="0.2">
      <c r="A66" s="278" t="str">
        <f>Questions!$A66</f>
        <v>APPL-03</v>
      </c>
      <c r="B66" s="278" t="str">
        <f t="shared" si="0"/>
        <v>APPL</v>
      </c>
      <c r="C66" s="278" t="str">
        <f>VLOOKUP($A66,Questions!$A$3:$L$333,2,0)&amp;""</f>
        <v>Are only currently supported operating system(s), software, and libraries leveraged by the system(s)/application(s) that will have access to institution's data?*</v>
      </c>
      <c r="D66" s="278" t="str">
        <f>VLOOKUP($A66,Questions!$A$3:$L$333,11,0)&amp;""</f>
        <v/>
      </c>
      <c r="E66" s="278" t="str">
        <f>VLOOKUP($A66,Questions!$A$3:$L$333,12,0)&amp;""</f>
        <v>Infrastructure</v>
      </c>
      <c r="F66" s="278" t="str">
        <f>VLOOKUP($A66,'Institution Evaluation'!$A$56:$K$345,3,0)&amp;""</f>
        <v>Yes</v>
      </c>
      <c r="G66" s="278" t="str">
        <f>VLOOKUP($A66,'Institution Evaluation'!$A$56:$K$345,7,0)&amp;""</f>
        <v>Yes</v>
      </c>
      <c r="H66" s="278" t="str">
        <f>VLOOKUP($A66,'Institution Evaluation'!$A$56:$K$345,8,0)&amp;""</f>
        <v/>
      </c>
      <c r="I66" s="278" t="str">
        <f>VLOOKUP($A66,'Institution Evaluation'!$A$56:$K$345,9,0)&amp;""</f>
        <v>Critical Importance</v>
      </c>
      <c r="J66" s="278" t="str">
        <f>VLOOKUP($A66,'Institution Evaluation'!$A$56:$K$345,10,0)&amp;""</f>
        <v/>
      </c>
      <c r="K66" s="278">
        <f>IF($I66='Auto Responses'!$J$11,20,IF($I66='Auto Responses'!$J$13,5,10))</f>
        <v>20</v>
      </c>
      <c r="L66" s="278">
        <f>IF($E66='Auto Responses'!$L$13, 'Auto Responses'!$J$5,IF(AND($D66='Auto Responses'!$J$27,$H66=""),'Auto Responses'!$J$5,IF(AND($D66='Auto Responses'!$J$27,$H66='Auto Responses'!$J$7),1,IF(AND($D66='Auto Responses'!$J$27,$H66='Auto Responses'!$J$8),0,IF(OR(AND($F66=$G66,$H66=""),$H66='Auto Responses'!$J$7),1,0)))))</f>
        <v>1</v>
      </c>
      <c r="M66" s="278" t="str">
        <f>VLOOKUP($A66,'Institution Evaluation'!$A$56:$K$345,11,0)&amp;""</f>
        <v>FALSE</v>
      </c>
      <c r="N66" s="278">
        <f>IF($J66='Auto Responses'!$J$11,1,IF(AND($J66="",$I66='Auto Responses'!$J$11),1,0))</f>
        <v>1</v>
      </c>
      <c r="O66" s="278">
        <f>IF(OR($F$17='Auto Responses'!$J$4,$E66='Auto Responses'!$L$13,$F66='Auto Responses'!$J$5),'Auto Responses'!$J$5,IF($J66="",$K66,IF($J66='Auto Responses'!$J$13,5,IF($J66='Auto Responses'!$J$12,10,IF($J66='Auto Responses'!$J$11,20,0)))))</f>
        <v>20</v>
      </c>
      <c r="P66" s="278">
        <f>IF(OR($O66='Auto Responses'!$J$5,$L66='Auto Responses'!$J$5),'Auto Responses'!$J$5,$O66*$L66)</f>
        <v>20</v>
      </c>
      <c r="Q66" s="278">
        <f t="shared" si="1"/>
        <v>0</v>
      </c>
      <c r="R66" s="278">
        <f t="shared" si="5"/>
        <v>0</v>
      </c>
      <c r="S66" s="278">
        <f t="shared" si="2"/>
        <v>0</v>
      </c>
      <c r="T66" s="278">
        <f t="shared" si="3"/>
        <v>1</v>
      </c>
      <c r="U66" s="278">
        <f t="shared" si="6"/>
        <v>17</v>
      </c>
      <c r="V66" s="278">
        <f t="shared" si="4"/>
        <v>17</v>
      </c>
      <c r="W66" s="58"/>
      <c r="X66" s="58"/>
      <c r="Y66" s="58"/>
      <c r="Z66" s="58"/>
    </row>
    <row r="67" spans="1:26" ht="15.75" customHeight="1" x14ac:dyDescent="0.2">
      <c r="A67" s="278" t="str">
        <f>Questions!$A67</f>
        <v>APPL-04</v>
      </c>
      <c r="B67" s="278" t="str">
        <f t="shared" si="0"/>
        <v>APPL</v>
      </c>
      <c r="C67" s="278" t="str">
        <f>VLOOKUP($A67,Questions!$A$3:$L$333,2,0)&amp;""</f>
        <v>Does your application require access to location or GPS data?*</v>
      </c>
      <c r="D67" s="278" t="str">
        <f>VLOOKUP($A67,Questions!$A$3:$L$333,11,0)&amp;""</f>
        <v/>
      </c>
      <c r="E67" s="278" t="str">
        <f>VLOOKUP($A67,Questions!$A$3:$L$333,12,0)&amp;""</f>
        <v>Infrastructure</v>
      </c>
      <c r="F67" s="278" t="str">
        <f>VLOOKUP($A67,'Institution Evaluation'!$A$56:$K$345,3,0)&amp;""</f>
        <v>No</v>
      </c>
      <c r="G67" s="278" t="str">
        <f>VLOOKUP($A67,'Institution Evaluation'!$A$56:$K$345,7,0)&amp;""</f>
        <v>No</v>
      </c>
      <c r="H67" s="278" t="str">
        <f>VLOOKUP($A67,'Institution Evaluation'!$A$56:$K$345,8,0)&amp;""</f>
        <v/>
      </c>
      <c r="I67" s="278" t="str">
        <f>VLOOKUP($A67,'Institution Evaluation'!$A$56:$K$345,9,0)&amp;""</f>
        <v>Critical Importance</v>
      </c>
      <c r="J67" s="278" t="str">
        <f>VLOOKUP($A67,'Institution Evaluation'!$A$56:$K$345,10,0)&amp;""</f>
        <v/>
      </c>
      <c r="K67" s="278">
        <f>IF($I67='Auto Responses'!$J$11,20,IF($I67='Auto Responses'!$J$13,5,10))</f>
        <v>20</v>
      </c>
      <c r="L67" s="278">
        <f>IF($E67='Auto Responses'!$L$13, 'Auto Responses'!$J$5,IF(AND($D67='Auto Responses'!$J$27,$H67=""),'Auto Responses'!$J$5,IF(AND($D67='Auto Responses'!$J$27,$H67='Auto Responses'!$J$7),1,IF(AND($D67='Auto Responses'!$J$27,$H67='Auto Responses'!$J$8),0,IF(OR(AND($F67=$G67,$H67=""),$H67='Auto Responses'!$J$7),1,0)))))</f>
        <v>1</v>
      </c>
      <c r="M67" s="278" t="str">
        <f>VLOOKUP($A67,'Institution Evaluation'!$A$56:$K$345,11,0)&amp;""</f>
        <v>FALSE</v>
      </c>
      <c r="N67" s="278">
        <f>IF($J67='Auto Responses'!$J$11,1,IF(AND($J67="",$I67='Auto Responses'!$J$11),1,0))</f>
        <v>1</v>
      </c>
      <c r="O67" s="278">
        <f>IF(OR($F$17='Auto Responses'!$J$4,$E67='Auto Responses'!$L$13,$F67='Auto Responses'!$J$5),'Auto Responses'!$J$5,IF($J67="",$K67,IF($J67='Auto Responses'!$J$13,5,IF($J67='Auto Responses'!$J$12,10,IF($J67='Auto Responses'!$J$11,20,0)))))</f>
        <v>20</v>
      </c>
      <c r="P67" s="278">
        <f>IF(OR($O67='Auto Responses'!$J$5,$L67='Auto Responses'!$J$5),'Auto Responses'!$J$5,$O67*$L67)</f>
        <v>20</v>
      </c>
      <c r="Q67" s="278">
        <f t="shared" si="1"/>
        <v>0</v>
      </c>
      <c r="R67" s="278">
        <f t="shared" si="5"/>
        <v>0</v>
      </c>
      <c r="S67" s="278">
        <f t="shared" si="2"/>
        <v>0</v>
      </c>
      <c r="T67" s="278">
        <f t="shared" si="3"/>
        <v>1</v>
      </c>
      <c r="U67" s="278">
        <f t="shared" si="6"/>
        <v>18</v>
      </c>
      <c r="V67" s="278">
        <f t="shared" si="4"/>
        <v>18</v>
      </c>
      <c r="W67" s="58"/>
      <c r="X67" s="58"/>
      <c r="Y67" s="58"/>
      <c r="Z67" s="58"/>
    </row>
    <row r="68" spans="1:26" ht="15.75" customHeight="1" x14ac:dyDescent="0.2">
      <c r="A68" s="278" t="str">
        <f>Questions!$A68</f>
        <v>APPL-05</v>
      </c>
      <c r="B68" s="278" t="str">
        <f t="shared" si="0"/>
        <v>APPL</v>
      </c>
      <c r="C68" s="278" t="str">
        <f>VLOOKUP($A68,Questions!$A$3:$L$333,2,0)&amp;""</f>
        <v>Does your application provide separation of duties between security administration, system administration, and standard user functions?*</v>
      </c>
      <c r="D68" s="278" t="str">
        <f>VLOOKUP($A68,Questions!$A$3:$L$333,11,0)&amp;""</f>
        <v/>
      </c>
      <c r="E68" s="278" t="str">
        <f>VLOOKUP($A68,Questions!$A$3:$L$333,12,0)&amp;""</f>
        <v>Infrastructure</v>
      </c>
      <c r="F68" s="278" t="str">
        <f>VLOOKUP($A68,'Institution Evaluation'!$A$56:$K$345,3,0)&amp;""</f>
        <v>Yes</v>
      </c>
      <c r="G68" s="278" t="str">
        <f>VLOOKUP($A68,'Institution Evaluation'!$A$56:$K$345,7,0)&amp;""</f>
        <v>Yes</v>
      </c>
      <c r="H68" s="278" t="str">
        <f>VLOOKUP($A68,'Institution Evaluation'!$A$56:$K$345,8,0)&amp;""</f>
        <v/>
      </c>
      <c r="I68" s="278" t="str">
        <f>VLOOKUP($A68,'Institution Evaluation'!$A$56:$K$345,9,0)&amp;""</f>
        <v>Critical Importance</v>
      </c>
      <c r="J68" s="278" t="str">
        <f>VLOOKUP($A68,'Institution Evaluation'!$A$56:$K$345,10,0)&amp;""</f>
        <v/>
      </c>
      <c r="K68" s="278">
        <f>IF($I68='Auto Responses'!$J$11,20,IF($I68='Auto Responses'!$J$13,5,10))</f>
        <v>20</v>
      </c>
      <c r="L68" s="278">
        <f>IF($E68='Auto Responses'!$L$13, 'Auto Responses'!$J$5,IF(AND($D68='Auto Responses'!$J$27,$H68=""),'Auto Responses'!$J$5,IF(AND($D68='Auto Responses'!$J$27,$H68='Auto Responses'!$J$7),1,IF(AND($D68='Auto Responses'!$J$27,$H68='Auto Responses'!$J$8),0,IF(OR(AND($F68=$G68,$H68=""),$H68='Auto Responses'!$J$7),1,0)))))</f>
        <v>1</v>
      </c>
      <c r="M68" s="278" t="str">
        <f>VLOOKUP($A68,'Institution Evaluation'!$A$56:$K$345,11,0)&amp;""</f>
        <v>FALSE</v>
      </c>
      <c r="N68" s="278">
        <f>IF($J68='Auto Responses'!$J$11,1,IF(AND($J68="",$I68='Auto Responses'!$J$11),1,0))</f>
        <v>1</v>
      </c>
      <c r="O68" s="278">
        <f>IF(OR($F$17='Auto Responses'!$J$4,$E68='Auto Responses'!$L$13,$F68='Auto Responses'!$J$5),'Auto Responses'!$J$5,IF($J68="",$K68,IF($J68='Auto Responses'!$J$13,5,IF($J68='Auto Responses'!$J$12,10,IF($J68='Auto Responses'!$J$11,20,0)))))</f>
        <v>20</v>
      </c>
      <c r="P68" s="278">
        <f>IF(OR($O68='Auto Responses'!$J$5,$L68='Auto Responses'!$J$5),'Auto Responses'!$J$5,$O68*$L68)</f>
        <v>20</v>
      </c>
      <c r="Q68" s="278">
        <f t="shared" si="1"/>
        <v>0</v>
      </c>
      <c r="R68" s="278">
        <f t="shared" si="5"/>
        <v>0</v>
      </c>
      <c r="S68" s="278">
        <f t="shared" si="2"/>
        <v>0</v>
      </c>
      <c r="T68" s="278">
        <f t="shared" si="3"/>
        <v>1</v>
      </c>
      <c r="U68" s="278">
        <f t="shared" si="6"/>
        <v>19</v>
      </c>
      <c r="V68" s="278">
        <f t="shared" si="4"/>
        <v>19</v>
      </c>
      <c r="W68" s="58"/>
      <c r="X68" s="58"/>
      <c r="Y68" s="58"/>
      <c r="Z68" s="58"/>
    </row>
    <row r="69" spans="1:26" ht="15.75" customHeight="1" x14ac:dyDescent="0.2">
      <c r="A69" s="278" t="str">
        <f>Questions!$A69</f>
        <v>APPL-06</v>
      </c>
      <c r="B69" s="278" t="str">
        <f t="shared" si="0"/>
        <v>APPL</v>
      </c>
      <c r="C69" s="278" t="str">
        <f>VLOOKUP($A69,Questions!$A$3:$L$333,2,0)&amp;""</f>
        <v>Do you subject your code to static code analysis and/or static application security testing prior to release?*</v>
      </c>
      <c r="D69" s="278" t="str">
        <f>VLOOKUP($A69,Questions!$A$3:$L$333,11,0)&amp;""</f>
        <v/>
      </c>
      <c r="E69" s="278" t="str">
        <f>VLOOKUP($A69,Questions!$A$3:$L$333,12,0)&amp;""</f>
        <v>Infrastructure</v>
      </c>
      <c r="F69" s="278" t="str">
        <f>VLOOKUP($A69,'Institution Evaluation'!$A$56:$K$345,3,0)&amp;""</f>
        <v>Yes</v>
      </c>
      <c r="G69" s="278" t="str">
        <f>VLOOKUP($A69,'Institution Evaluation'!$A$56:$K$345,7,0)&amp;""</f>
        <v>Yes</v>
      </c>
      <c r="H69" s="278" t="str">
        <f>VLOOKUP($A69,'Institution Evaluation'!$A$56:$K$345,8,0)&amp;""</f>
        <v/>
      </c>
      <c r="I69" s="278" t="str">
        <f>VLOOKUP($A69,'Institution Evaluation'!$A$56:$K$345,9,0)&amp;""</f>
        <v>Critical Importance</v>
      </c>
      <c r="J69" s="278" t="str">
        <f>VLOOKUP($A69,'Institution Evaluation'!$A$56:$K$345,10,0)&amp;""</f>
        <v/>
      </c>
      <c r="K69" s="278">
        <f>IF($I69='Auto Responses'!$J$11,20,IF($I69='Auto Responses'!$J$13,5,10))</f>
        <v>20</v>
      </c>
      <c r="L69" s="278">
        <f>IF($E69='Auto Responses'!$L$13, 'Auto Responses'!$J$5,IF(AND($D69='Auto Responses'!$J$27,$H69=""),'Auto Responses'!$J$5,IF(AND($D69='Auto Responses'!$J$27,$H69='Auto Responses'!$J$7),1,IF(AND($D69='Auto Responses'!$J$27,$H69='Auto Responses'!$J$8),0,IF(OR(AND($F69=$G69,$H69=""),$H69='Auto Responses'!$J$7),1,0)))))</f>
        <v>1</v>
      </c>
      <c r="M69" s="278" t="str">
        <f>VLOOKUP($A69,'Institution Evaluation'!$A$56:$K$345,11,0)&amp;""</f>
        <v>FALSE</v>
      </c>
      <c r="N69" s="278">
        <f>IF($J69='Auto Responses'!$J$11,1,IF(AND($J69="",$I69='Auto Responses'!$J$11),1,0))</f>
        <v>1</v>
      </c>
      <c r="O69" s="278">
        <f>IF(OR($F$17='Auto Responses'!$J$4,$E69='Auto Responses'!$L$13,$F69='Auto Responses'!$J$5),'Auto Responses'!$J$5,IF($J69="",$K69,IF($J69='Auto Responses'!$J$13,5,IF($J69='Auto Responses'!$J$12,10,IF($J69='Auto Responses'!$J$11,20,0)))))</f>
        <v>20</v>
      </c>
      <c r="P69" s="278">
        <f>IF(OR($O69='Auto Responses'!$J$5,$L69='Auto Responses'!$J$5),'Auto Responses'!$J$5,$O69*$L69)</f>
        <v>20</v>
      </c>
      <c r="Q69" s="278">
        <f t="shared" si="1"/>
        <v>0</v>
      </c>
      <c r="R69" s="278">
        <f t="shared" si="5"/>
        <v>0</v>
      </c>
      <c r="S69" s="278">
        <f t="shared" si="2"/>
        <v>0</v>
      </c>
      <c r="T69" s="278">
        <f t="shared" si="3"/>
        <v>1</v>
      </c>
      <c r="U69" s="278">
        <f t="shared" si="6"/>
        <v>20</v>
      </c>
      <c r="V69" s="278">
        <f t="shared" si="4"/>
        <v>20</v>
      </c>
      <c r="W69" s="58"/>
      <c r="X69" s="58"/>
      <c r="Y69" s="58"/>
      <c r="Z69" s="58"/>
    </row>
    <row r="70" spans="1:26" ht="15.75" customHeight="1" x14ac:dyDescent="0.2">
      <c r="A70" s="278" t="str">
        <f>Questions!$A70</f>
        <v>APPL-07</v>
      </c>
      <c r="B70" s="278" t="str">
        <f t="shared" si="0"/>
        <v>APPL</v>
      </c>
      <c r="C70" s="278" t="str">
        <f>VLOOKUP($A70,Questions!$A$3:$L$333,2,0)&amp;""</f>
        <v>Do you have software testing processes (dynamic or static) that are established and followed?*</v>
      </c>
      <c r="D70" s="278" t="str">
        <f>VLOOKUP($A70,Questions!$A$3:$L$333,11,0)&amp;""</f>
        <v/>
      </c>
      <c r="E70" s="278" t="str">
        <f>VLOOKUP($A70,Questions!$A$3:$L$333,12,0)&amp;""</f>
        <v>Infrastructure</v>
      </c>
      <c r="F70" s="278" t="str">
        <f>VLOOKUP($A70,'Institution Evaluation'!$A$56:$K$345,3,0)&amp;""</f>
        <v>Yes</v>
      </c>
      <c r="G70" s="278" t="str">
        <f>VLOOKUP($A70,'Institution Evaluation'!$A$56:$K$345,7,0)&amp;""</f>
        <v>Yes</v>
      </c>
      <c r="H70" s="278" t="str">
        <f>VLOOKUP($A70,'Institution Evaluation'!$A$56:$K$345,8,0)&amp;""</f>
        <v/>
      </c>
      <c r="I70" s="278" t="str">
        <f>VLOOKUP($A70,'Institution Evaluation'!$A$56:$K$345,9,0)&amp;""</f>
        <v>Critical Importance</v>
      </c>
      <c r="J70" s="278" t="str">
        <f>VLOOKUP($A70,'Institution Evaluation'!$A$56:$K$345,10,0)&amp;""</f>
        <v/>
      </c>
      <c r="K70" s="278">
        <f>IF($I70='Auto Responses'!$J$11,20,IF($I70='Auto Responses'!$J$13,5,10))</f>
        <v>20</v>
      </c>
      <c r="L70" s="278">
        <f>IF($E70='Auto Responses'!$L$13, 'Auto Responses'!$J$5,IF(AND($D70='Auto Responses'!$J$27,$H70=""),'Auto Responses'!$J$5,IF(AND($D70='Auto Responses'!$J$27,$H70='Auto Responses'!$J$7),1,IF(AND($D70='Auto Responses'!$J$27,$H70='Auto Responses'!$J$8),0,IF(OR(AND($F70=$G70,$H70=""),$H70='Auto Responses'!$J$7),1,0)))))</f>
        <v>1</v>
      </c>
      <c r="M70" s="278" t="str">
        <f>VLOOKUP($A70,'Institution Evaluation'!$A$56:$K$345,11,0)&amp;""</f>
        <v>FALSE</v>
      </c>
      <c r="N70" s="278">
        <f>IF($J70='Auto Responses'!$J$11,1,IF(AND($J70="",$I70='Auto Responses'!$J$11),1,0))</f>
        <v>1</v>
      </c>
      <c r="O70" s="278">
        <f>IF(OR($F$17='Auto Responses'!$J$4,$E70='Auto Responses'!$L$13,$F70='Auto Responses'!$J$5),'Auto Responses'!$J$5,IF($J70="",$K70,IF($J70='Auto Responses'!$J$13,5,IF($J70='Auto Responses'!$J$12,10,IF($J70='Auto Responses'!$J$11,20,0)))))</f>
        <v>20</v>
      </c>
      <c r="P70" s="278">
        <f>IF(OR($O70='Auto Responses'!$J$5,$L70='Auto Responses'!$J$5),'Auto Responses'!$J$5,$O70*$L70)</f>
        <v>20</v>
      </c>
      <c r="Q70" s="278">
        <f t="shared" si="1"/>
        <v>0</v>
      </c>
      <c r="R70" s="278">
        <f t="shared" si="5"/>
        <v>0</v>
      </c>
      <c r="S70" s="278">
        <f t="shared" si="2"/>
        <v>0</v>
      </c>
      <c r="T70" s="278">
        <f t="shared" si="3"/>
        <v>1</v>
      </c>
      <c r="U70" s="278">
        <f t="shared" si="6"/>
        <v>21</v>
      </c>
      <c r="V70" s="278">
        <f t="shared" si="4"/>
        <v>21</v>
      </c>
      <c r="W70" s="58"/>
      <c r="X70" s="58"/>
      <c r="Y70" s="58"/>
      <c r="Z70" s="58"/>
    </row>
    <row r="71" spans="1:26" ht="15.75" customHeight="1" x14ac:dyDescent="0.2">
      <c r="A71" s="278" t="str">
        <f>Questions!$A71</f>
        <v>APPL-08</v>
      </c>
      <c r="B71" s="278" t="str">
        <f t="shared" si="0"/>
        <v>APPL</v>
      </c>
      <c r="C71" s="278" t="str">
        <f>VLOOKUP($A71,Questions!$A$3:$L$333,2,0)&amp;""</f>
        <v>Are access controls for staff within your organization based on structured rules, such as RBAC, ABAC, or PBAC?</v>
      </c>
      <c r="D71" s="278" t="str">
        <f>VLOOKUP($A71,Questions!$A$3:$L$333,11,0)&amp;""</f>
        <v/>
      </c>
      <c r="E71" s="278" t="str">
        <f>VLOOKUP($A71,Questions!$A$3:$L$333,12,0)&amp;""</f>
        <v>Infrastructure</v>
      </c>
      <c r="F71" s="278" t="str">
        <f>VLOOKUP($A71,'Institution Evaluation'!$A$56:$K$345,3,0)&amp;""</f>
        <v>Yes</v>
      </c>
      <c r="G71" s="278" t="str">
        <f>VLOOKUP($A71,'Institution Evaluation'!$A$56:$K$345,7,0)&amp;""</f>
        <v>Yes</v>
      </c>
      <c r="H71" s="278" t="str">
        <f>VLOOKUP($A71,'Institution Evaluation'!$A$56:$K$345,8,0)&amp;""</f>
        <v/>
      </c>
      <c r="I71" s="278" t="str">
        <f>VLOOKUP($A71,'Institution Evaluation'!$A$56:$K$345,9,0)&amp;""</f>
        <v>Standard Importance</v>
      </c>
      <c r="J71" s="278" t="str">
        <f>VLOOKUP($A71,'Institution Evaluation'!$A$56:$K$345,10,0)&amp;""</f>
        <v/>
      </c>
      <c r="K71" s="278">
        <f>IF($I71='Auto Responses'!$J$11,20,IF($I71='Auto Responses'!$J$13,5,10))</f>
        <v>10</v>
      </c>
      <c r="L71" s="278">
        <f>IF($E71='Auto Responses'!$L$13, 'Auto Responses'!$J$5,IF(AND($D71='Auto Responses'!$J$27,$H71=""),'Auto Responses'!$J$5,IF(AND($D71='Auto Responses'!$J$27,$H71='Auto Responses'!$J$7),1,IF(AND($D71='Auto Responses'!$J$27,$H71='Auto Responses'!$J$8),0,IF(OR(AND($F71=$G71,$H71=""),$H71='Auto Responses'!$J$7),1,0)))))</f>
        <v>1</v>
      </c>
      <c r="M71" s="278" t="str">
        <f>VLOOKUP($A71,'Institution Evaluation'!$A$56:$K$345,11,0)&amp;""</f>
        <v>FALSE</v>
      </c>
      <c r="N71" s="278">
        <f>IF($J71='Auto Responses'!$J$11,1,IF(AND($J71="",$I71='Auto Responses'!$J$11),1,0))</f>
        <v>0</v>
      </c>
      <c r="O71" s="278">
        <f>IF(OR($F$17='Auto Responses'!$J$4,$E71='Auto Responses'!$L$13,$F71='Auto Responses'!$J$5),'Auto Responses'!$J$5,IF($J71="",$K71,IF($J71='Auto Responses'!$J$13,5,IF($J71='Auto Responses'!$J$12,10,IF($J71='Auto Responses'!$J$11,20,0)))))</f>
        <v>10</v>
      </c>
      <c r="P71" s="278">
        <f>IF(OR($O71='Auto Responses'!$J$5,$L71='Auto Responses'!$J$5),'Auto Responses'!$J$5,$O71*$L71)</f>
        <v>10</v>
      </c>
      <c r="Q71" s="278">
        <f t="shared" si="1"/>
        <v>0</v>
      </c>
      <c r="R71" s="278">
        <f t="shared" si="5"/>
        <v>0</v>
      </c>
      <c r="S71" s="278">
        <f t="shared" si="2"/>
        <v>0</v>
      </c>
      <c r="T71" s="278">
        <f t="shared" si="3"/>
        <v>0</v>
      </c>
      <c r="U71" s="278">
        <f t="shared" si="6"/>
        <v>21</v>
      </c>
      <c r="V71" s="278">
        <f t="shared" si="4"/>
        <v>0</v>
      </c>
      <c r="W71" s="58"/>
      <c r="X71" s="58"/>
      <c r="Y71" s="58"/>
      <c r="Z71" s="58"/>
    </row>
    <row r="72" spans="1:26" ht="15.75" customHeight="1" x14ac:dyDescent="0.2">
      <c r="A72" s="278" t="str">
        <f>Questions!$A72</f>
        <v>APPL-09</v>
      </c>
      <c r="B72" s="278" t="str">
        <f t="shared" si="0"/>
        <v>APPL</v>
      </c>
      <c r="C72" s="278" t="str">
        <f>VLOOKUP($A72,Questions!$A$3:$L$333,2,0)&amp;""</f>
        <v>Does the system provide data input validation and error messages?</v>
      </c>
      <c r="D72" s="278" t="str">
        <f>VLOOKUP($A72,Questions!$A$3:$L$333,11,0)&amp;""</f>
        <v/>
      </c>
      <c r="E72" s="278" t="str">
        <f>VLOOKUP($A72,Questions!$A$3:$L$333,12,0)&amp;""</f>
        <v>Infrastructure</v>
      </c>
      <c r="F72" s="278" t="str">
        <f>VLOOKUP($A72,'Institution Evaluation'!$A$56:$K$345,3,0)&amp;""</f>
        <v>Yes</v>
      </c>
      <c r="G72" s="278" t="str">
        <f>VLOOKUP($A72,'Institution Evaluation'!$A$56:$K$345,7,0)&amp;""</f>
        <v>Yes</v>
      </c>
      <c r="H72" s="278" t="str">
        <f>VLOOKUP($A72,'Institution Evaluation'!$A$56:$K$345,8,0)&amp;""</f>
        <v/>
      </c>
      <c r="I72" s="278" t="str">
        <f>VLOOKUP($A72,'Institution Evaluation'!$A$56:$K$345,9,0)&amp;""</f>
        <v>Standard Importance</v>
      </c>
      <c r="J72" s="278" t="str">
        <f>VLOOKUP($A72,'Institution Evaluation'!$A$56:$K$345,10,0)&amp;""</f>
        <v/>
      </c>
      <c r="K72" s="278">
        <f>IF($I72='Auto Responses'!$J$11,20,IF($I72='Auto Responses'!$J$13,5,10))</f>
        <v>10</v>
      </c>
      <c r="L72" s="278">
        <f>IF($E72='Auto Responses'!$L$13, 'Auto Responses'!$J$5,IF(AND($D72='Auto Responses'!$J$27,$H72=""),'Auto Responses'!$J$5,IF(AND($D72='Auto Responses'!$J$27,$H72='Auto Responses'!$J$7),1,IF(AND($D72='Auto Responses'!$J$27,$H72='Auto Responses'!$J$8),0,IF(OR(AND($F72=$G72,$H72=""),$H72='Auto Responses'!$J$7),1,0)))))</f>
        <v>1</v>
      </c>
      <c r="M72" s="278" t="str">
        <f>VLOOKUP($A72,'Institution Evaluation'!$A$56:$K$345,11,0)&amp;""</f>
        <v>FALSE</v>
      </c>
      <c r="N72" s="278">
        <f>IF($J72='Auto Responses'!$J$11,1,IF(AND($J72="",$I72='Auto Responses'!$J$11),1,0))</f>
        <v>0</v>
      </c>
      <c r="O72" s="278">
        <f>IF(OR($F$17='Auto Responses'!$J$4,$E72='Auto Responses'!$L$13,$F72='Auto Responses'!$J$5),'Auto Responses'!$J$5,IF($J72="",$K72,IF($J72='Auto Responses'!$J$13,5,IF($J72='Auto Responses'!$J$12,10,IF($J72='Auto Responses'!$J$11,20,0)))))</f>
        <v>10</v>
      </c>
      <c r="P72" s="278">
        <f>IF(OR($O72='Auto Responses'!$J$5,$L72='Auto Responses'!$J$5),'Auto Responses'!$J$5,$O72*$L72)</f>
        <v>10</v>
      </c>
      <c r="Q72" s="278">
        <f t="shared" si="1"/>
        <v>0</v>
      </c>
      <c r="R72" s="278">
        <f t="shared" si="5"/>
        <v>0</v>
      </c>
      <c r="S72" s="278">
        <f t="shared" si="2"/>
        <v>0</v>
      </c>
      <c r="T72" s="278">
        <f t="shared" si="3"/>
        <v>0</v>
      </c>
      <c r="U72" s="278">
        <f t="shared" si="6"/>
        <v>21</v>
      </c>
      <c r="V72" s="278">
        <f t="shared" si="4"/>
        <v>0</v>
      </c>
      <c r="W72" s="58"/>
      <c r="X72" s="58"/>
      <c r="Y72" s="58"/>
      <c r="Z72" s="58"/>
    </row>
    <row r="73" spans="1:26" ht="15.75" customHeight="1" x14ac:dyDescent="0.2">
      <c r="A73" s="278" t="str">
        <f>Questions!$A73</f>
        <v>APPL-10</v>
      </c>
      <c r="B73" s="278" t="str">
        <f t="shared" si="0"/>
        <v>APPL</v>
      </c>
      <c r="C73" s="278" t="str">
        <f>VLOOKUP($A73,Questions!$A$3:$L$333,2,0)&amp;""</f>
        <v>Do you have a process and implemented procedures for managing your software supply chain (e.g., libraries, repositories, frameworks, etc.)</v>
      </c>
      <c r="D73" s="278" t="str">
        <f>VLOOKUP($A73,Questions!$A$3:$L$333,11,0)&amp;""</f>
        <v/>
      </c>
      <c r="E73" s="278" t="str">
        <f>VLOOKUP($A73,Questions!$A$3:$L$333,12,0)&amp;""</f>
        <v>Infrastructure</v>
      </c>
      <c r="F73" s="278" t="str">
        <f>VLOOKUP($A73,'Institution Evaluation'!$A$56:$K$345,3,0)&amp;""</f>
        <v>Yes</v>
      </c>
      <c r="G73" s="278" t="str">
        <f>VLOOKUP($A73,'Institution Evaluation'!$A$56:$K$345,7,0)&amp;""</f>
        <v>Yes</v>
      </c>
      <c r="H73" s="278" t="str">
        <f>VLOOKUP($A73,'Institution Evaluation'!$A$56:$K$345,8,0)&amp;""</f>
        <v/>
      </c>
      <c r="I73" s="278" t="str">
        <f>VLOOKUP($A73,'Institution Evaluation'!$A$56:$K$345,9,0)&amp;""</f>
        <v>Standard Importance</v>
      </c>
      <c r="J73" s="278" t="str">
        <f>VLOOKUP($A73,'Institution Evaluation'!$A$56:$K$345,10,0)&amp;""</f>
        <v/>
      </c>
      <c r="K73" s="278">
        <f>IF($I73='Auto Responses'!$J$11,20,IF($I73='Auto Responses'!$J$13,5,10))</f>
        <v>10</v>
      </c>
      <c r="L73" s="278">
        <f>IF($E73='Auto Responses'!$L$13, 'Auto Responses'!$J$5,IF(AND($D73='Auto Responses'!$J$27,$H73=""),'Auto Responses'!$J$5,IF(AND($D73='Auto Responses'!$J$27,$H73='Auto Responses'!$J$7),1,IF(AND($D73='Auto Responses'!$J$27,$H73='Auto Responses'!$J$8),0,IF(OR(AND($F73=$G73,$H73=""),$H73='Auto Responses'!$J$7),1,0)))))</f>
        <v>1</v>
      </c>
      <c r="M73" s="278" t="str">
        <f>VLOOKUP($A73,'Institution Evaluation'!$A$56:$K$345,11,0)&amp;""</f>
        <v>FALSE</v>
      </c>
      <c r="N73" s="278">
        <f>IF($J73='Auto Responses'!$J$11,1,IF(AND($J73="",$I73='Auto Responses'!$J$11),1,0))</f>
        <v>0</v>
      </c>
      <c r="O73" s="278">
        <f>IF(OR($F$17='Auto Responses'!$J$4,$E73='Auto Responses'!$L$13,$F73='Auto Responses'!$J$5),'Auto Responses'!$J$5,IF($J73="",$K73,IF($J73='Auto Responses'!$J$13,5,IF($J73='Auto Responses'!$J$12,10,IF($J73='Auto Responses'!$J$11,20,0)))))</f>
        <v>10</v>
      </c>
      <c r="P73" s="278">
        <f>IF(OR($O73='Auto Responses'!$J$5,$L73='Auto Responses'!$J$5),'Auto Responses'!$J$5,$O73*$L73)</f>
        <v>10</v>
      </c>
      <c r="Q73" s="278">
        <f t="shared" si="1"/>
        <v>0</v>
      </c>
      <c r="R73" s="278">
        <f t="shared" si="5"/>
        <v>0</v>
      </c>
      <c r="S73" s="278">
        <f t="shared" si="2"/>
        <v>0</v>
      </c>
      <c r="T73" s="278">
        <f t="shared" si="3"/>
        <v>0</v>
      </c>
      <c r="U73" s="278">
        <f t="shared" si="6"/>
        <v>21</v>
      </c>
      <c r="V73" s="278">
        <f t="shared" si="4"/>
        <v>0</v>
      </c>
      <c r="W73" s="58"/>
      <c r="X73" s="58"/>
      <c r="Y73" s="58"/>
      <c r="Z73" s="58"/>
    </row>
    <row r="74" spans="1:26" ht="15.75" customHeight="1" x14ac:dyDescent="0.2">
      <c r="A74" s="278" t="str">
        <f>Questions!$A74</f>
        <v>APPL-11</v>
      </c>
      <c r="B74" s="278" t="str">
        <f t="shared" si="0"/>
        <v>APPL</v>
      </c>
      <c r="C74" s="278" t="str">
        <f>VLOOKUP($A74,Questions!$A$3:$L$333,2,0)&amp;""</f>
        <v>Have your developers been trained in secure coding techniques?</v>
      </c>
      <c r="D74" s="278" t="str">
        <f>VLOOKUP($A74,Questions!$A$3:$L$333,11,0)&amp;""</f>
        <v/>
      </c>
      <c r="E74" s="278" t="str">
        <f>VLOOKUP($A74,Questions!$A$3:$L$333,12,0)&amp;""</f>
        <v>Infrastructure</v>
      </c>
      <c r="F74" s="278" t="str">
        <f>VLOOKUP($A74,'Institution Evaluation'!$A$56:$K$345,3,0)&amp;""</f>
        <v>Yes</v>
      </c>
      <c r="G74" s="278" t="str">
        <f>VLOOKUP($A74,'Institution Evaluation'!$A$56:$K$345,7,0)&amp;""</f>
        <v>Yes</v>
      </c>
      <c r="H74" s="278" t="str">
        <f>VLOOKUP($A74,'Institution Evaluation'!$A$56:$K$345,8,0)&amp;""</f>
        <v/>
      </c>
      <c r="I74" s="278" t="str">
        <f>VLOOKUP($A74,'Institution Evaluation'!$A$56:$K$345,9,0)&amp;""</f>
        <v>Standard Importance</v>
      </c>
      <c r="J74" s="278" t="str">
        <f>VLOOKUP($A74,'Institution Evaluation'!$A$56:$K$345,10,0)&amp;""</f>
        <v/>
      </c>
      <c r="K74" s="278">
        <f>IF($I74='Auto Responses'!$J$11,20,IF($I74='Auto Responses'!$J$13,5,10))</f>
        <v>10</v>
      </c>
      <c r="L74" s="278">
        <f>IF($E74='Auto Responses'!$L$13, 'Auto Responses'!$J$5,IF(AND($D74='Auto Responses'!$J$27,$H74=""),'Auto Responses'!$J$5,IF(AND($D74='Auto Responses'!$J$27,$H74='Auto Responses'!$J$7),1,IF(AND($D74='Auto Responses'!$J$27,$H74='Auto Responses'!$J$8),0,IF(OR(AND($F74=$G74,$H74=""),$H74='Auto Responses'!$J$7),1,0)))))</f>
        <v>1</v>
      </c>
      <c r="M74" s="278" t="str">
        <f>VLOOKUP($A74,'Institution Evaluation'!$A$56:$K$345,11,0)&amp;""</f>
        <v>FALSE</v>
      </c>
      <c r="N74" s="278">
        <f>IF($J74='Auto Responses'!$J$11,1,IF(AND($J74="",$I74='Auto Responses'!$J$11),1,0))</f>
        <v>0</v>
      </c>
      <c r="O74" s="278">
        <f>IF(OR($F$17='Auto Responses'!$J$4,$E74='Auto Responses'!$L$13,$F74='Auto Responses'!$J$5),'Auto Responses'!$J$5,IF($J74="",$K74,IF($J74='Auto Responses'!$J$13,5,IF($J74='Auto Responses'!$J$12,10,IF($J74='Auto Responses'!$J$11,20,0)))))</f>
        <v>10</v>
      </c>
      <c r="P74" s="278">
        <f>IF(OR($O74='Auto Responses'!$J$5,$L74='Auto Responses'!$J$5),'Auto Responses'!$J$5,$O74*$L74)</f>
        <v>10</v>
      </c>
      <c r="Q74" s="278">
        <f t="shared" si="1"/>
        <v>0</v>
      </c>
      <c r="R74" s="278">
        <f t="shared" si="5"/>
        <v>0</v>
      </c>
      <c r="S74" s="278">
        <f t="shared" si="2"/>
        <v>0</v>
      </c>
      <c r="T74" s="278">
        <f t="shared" si="3"/>
        <v>0</v>
      </c>
      <c r="U74" s="278">
        <f t="shared" si="6"/>
        <v>21</v>
      </c>
      <c r="V74" s="278">
        <f t="shared" si="4"/>
        <v>0</v>
      </c>
      <c r="W74" s="58"/>
      <c r="X74" s="58"/>
      <c r="Y74" s="58"/>
      <c r="Z74" s="58"/>
    </row>
    <row r="75" spans="1:26" ht="15.75" customHeight="1" x14ac:dyDescent="0.2">
      <c r="A75" s="278" t="str">
        <f>Questions!$A75</f>
        <v>APPL-12</v>
      </c>
      <c r="B75" s="278" t="str">
        <f t="shared" si="0"/>
        <v>APPL</v>
      </c>
      <c r="C75" s="278" t="str">
        <f>VLOOKUP($A75,Questions!$A$3:$L$333,2,0)&amp;""</f>
        <v>Was your application developed using secure coding techniques?</v>
      </c>
      <c r="D75" s="278" t="str">
        <f>VLOOKUP($A75,Questions!$A$3:$L$333,11,0)&amp;""</f>
        <v/>
      </c>
      <c r="E75" s="278" t="str">
        <f>VLOOKUP($A75,Questions!$A$3:$L$333,12,0)&amp;""</f>
        <v>Infrastructure</v>
      </c>
      <c r="F75" s="278" t="str">
        <f>VLOOKUP($A75,'Institution Evaluation'!$A$56:$K$345,3,0)&amp;""</f>
        <v>Yes</v>
      </c>
      <c r="G75" s="278" t="str">
        <f>VLOOKUP($A75,'Institution Evaluation'!$A$56:$K$345,7,0)&amp;""</f>
        <v>Yes</v>
      </c>
      <c r="H75" s="278" t="str">
        <f>VLOOKUP($A75,'Institution Evaluation'!$A$56:$K$345,8,0)&amp;""</f>
        <v/>
      </c>
      <c r="I75" s="278" t="str">
        <f>VLOOKUP($A75,'Institution Evaluation'!$A$56:$K$345,9,0)&amp;""</f>
        <v>Standard Importance</v>
      </c>
      <c r="J75" s="278" t="str">
        <f>VLOOKUP($A75,'Institution Evaluation'!$A$56:$K$345,10,0)&amp;""</f>
        <v/>
      </c>
      <c r="K75" s="278">
        <f>IF($I75='Auto Responses'!$J$11,20,IF($I75='Auto Responses'!$J$13,5,10))</f>
        <v>10</v>
      </c>
      <c r="L75" s="278">
        <f>IF($E75='Auto Responses'!$L$13, 'Auto Responses'!$J$5,IF(AND($D75='Auto Responses'!$J$27,$H75=""),'Auto Responses'!$J$5,IF(AND($D75='Auto Responses'!$J$27,$H75='Auto Responses'!$J$7),1,IF(AND($D75='Auto Responses'!$J$27,$H75='Auto Responses'!$J$8),0,IF(OR(AND($F75=$G75,$H75=""),$H75='Auto Responses'!$J$7),1,0)))))</f>
        <v>1</v>
      </c>
      <c r="M75" s="278" t="str">
        <f>VLOOKUP($A75,'Institution Evaluation'!$A$56:$K$345,11,0)&amp;""</f>
        <v>FALSE</v>
      </c>
      <c r="N75" s="278">
        <f>IF($J75='Auto Responses'!$J$11,1,IF(AND($J75="",$I75='Auto Responses'!$J$11),1,0))</f>
        <v>0</v>
      </c>
      <c r="O75" s="278">
        <f>IF(OR($F$17='Auto Responses'!$J$4,$E75='Auto Responses'!$L$13,$F75='Auto Responses'!$J$5),'Auto Responses'!$J$5,IF($J75="",$K75,IF($J75='Auto Responses'!$J$13,5,IF($J75='Auto Responses'!$J$12,10,IF($J75='Auto Responses'!$J$11,20,0)))))</f>
        <v>10</v>
      </c>
      <c r="P75" s="278">
        <f>IF(OR($O75='Auto Responses'!$J$5,$L75='Auto Responses'!$J$5),'Auto Responses'!$J$5,$O75*$L75)</f>
        <v>10</v>
      </c>
      <c r="Q75" s="278">
        <f t="shared" si="1"/>
        <v>0</v>
      </c>
      <c r="R75" s="278">
        <f t="shared" si="5"/>
        <v>0</v>
      </c>
      <c r="S75" s="278">
        <f t="shared" si="2"/>
        <v>0</v>
      </c>
      <c r="T75" s="278">
        <f t="shared" si="3"/>
        <v>0</v>
      </c>
      <c r="U75" s="278">
        <f t="shared" si="6"/>
        <v>21</v>
      </c>
      <c r="V75" s="278">
        <f t="shared" si="4"/>
        <v>0</v>
      </c>
      <c r="W75" s="58"/>
      <c r="X75" s="58"/>
      <c r="Y75" s="58"/>
      <c r="Z75" s="58"/>
    </row>
    <row r="76" spans="1:26" ht="15.75" customHeight="1" x14ac:dyDescent="0.2">
      <c r="A76" s="278" t="str">
        <f>Questions!$A76</f>
        <v>APPL-13</v>
      </c>
      <c r="B76" s="278" t="str">
        <f t="shared" si="0"/>
        <v>APPL</v>
      </c>
      <c r="C76" s="278" t="str">
        <f>VLOOKUP($A76,Questions!$A$3:$L$333,2,0)&amp;""</f>
        <v>If mobile, is the application available from a trusted source (e.g., App Store, Google Play Store)?</v>
      </c>
      <c r="D76" s="278" t="str">
        <f>VLOOKUP($A76,Questions!$A$3:$L$333,11,0)&amp;""</f>
        <v/>
      </c>
      <c r="E76" s="278" t="str">
        <f>VLOOKUP($A76,Questions!$A$3:$L$333,12,0)&amp;""</f>
        <v>Infrastructure</v>
      </c>
      <c r="F76" s="278" t="str">
        <f>VLOOKUP($A76,'Institution Evaluation'!$A$56:$K$345,3,0)&amp;""</f>
        <v>N/A</v>
      </c>
      <c r="G76" s="278" t="str">
        <f>VLOOKUP($A76,'Institution Evaluation'!$A$56:$K$345,7,0)&amp;""</f>
        <v>Yes</v>
      </c>
      <c r="H76" s="278" t="str">
        <f>VLOOKUP($A76,'Institution Evaluation'!$A$56:$K$345,8,0)&amp;""</f>
        <v/>
      </c>
      <c r="I76" s="278" t="str">
        <f>VLOOKUP($A76,'Institution Evaluation'!$A$56:$K$345,9,0)&amp;""</f>
        <v>Minor Importance</v>
      </c>
      <c r="J76" s="278" t="str">
        <f>VLOOKUP($A76,'Institution Evaluation'!$A$56:$K$345,10,0)&amp;""</f>
        <v/>
      </c>
      <c r="K76" s="278">
        <f>IF($I76='Auto Responses'!$J$11,20,IF($I76='Auto Responses'!$J$13,5,10))</f>
        <v>5</v>
      </c>
      <c r="L76" s="278">
        <f>IF($E76='Auto Responses'!$L$13, 'Auto Responses'!$J$5,IF(AND($D76='Auto Responses'!$J$27,$H76=""),'Auto Responses'!$J$5,IF(AND($D76='Auto Responses'!$J$27,$H76='Auto Responses'!$J$7),1,IF(AND($D76='Auto Responses'!$J$27,$H76='Auto Responses'!$J$8),0,IF(OR(AND($F76=$G76,$H76=""),$H76='Auto Responses'!$J$7),1,0)))))</f>
        <v>0</v>
      </c>
      <c r="M76" s="278" t="str">
        <f>VLOOKUP($A76,'Institution Evaluation'!$A$56:$K$345,11,0)&amp;""</f>
        <v>FALSE</v>
      </c>
      <c r="N76" s="278">
        <f>IF($J76='Auto Responses'!$J$11,1,IF(AND($J76="",$I76='Auto Responses'!$J$11),1,0))</f>
        <v>0</v>
      </c>
      <c r="O76" s="278" t="str">
        <f>IF(OR($F$17='Auto Responses'!$J$4,$E76='Auto Responses'!$L$13,$F76='Auto Responses'!$J$5),'Auto Responses'!$J$5,IF($J76="",$K76,IF($J76='Auto Responses'!$J$13,5,IF($J76='Auto Responses'!$J$12,10,IF($J76='Auto Responses'!$J$11,20,0)))))</f>
        <v>N/A</v>
      </c>
      <c r="P76" s="278" t="str">
        <f>IF(OR($O76='Auto Responses'!$J$5,$L76='Auto Responses'!$J$5),'Auto Responses'!$J$5,$O76*$L76)</f>
        <v>N/A</v>
      </c>
      <c r="Q76" s="278">
        <f t="shared" si="1"/>
        <v>0</v>
      </c>
      <c r="R76" s="278">
        <f t="shared" si="5"/>
        <v>0</v>
      </c>
      <c r="S76" s="278">
        <f t="shared" si="2"/>
        <v>0</v>
      </c>
      <c r="T76" s="278">
        <f t="shared" si="3"/>
        <v>0</v>
      </c>
      <c r="U76" s="278">
        <f t="shared" si="6"/>
        <v>21</v>
      </c>
      <c r="V76" s="278">
        <f t="shared" si="4"/>
        <v>0</v>
      </c>
      <c r="W76" s="58"/>
      <c r="X76" s="58"/>
      <c r="Y76" s="58"/>
      <c r="Z76" s="58"/>
    </row>
    <row r="77" spans="1:26" ht="15.75" customHeight="1" x14ac:dyDescent="0.2">
      <c r="A77" s="278" t="str">
        <f>Questions!$A77</f>
        <v>APPL-14</v>
      </c>
      <c r="B77" s="278" t="str">
        <f t="shared" si="0"/>
        <v>APPL</v>
      </c>
      <c r="C77" s="278" t="str">
        <f>VLOOKUP($A77,Questions!$A$3:$L$333,2,0)&amp;""</f>
        <v>Do you have a fully implemented policy or procedure that details how your employees obtain administrator access to institutional instance of the application?</v>
      </c>
      <c r="D77" s="278" t="str">
        <f>VLOOKUP($A77,Questions!$A$3:$L$333,11,0)&amp;""</f>
        <v/>
      </c>
      <c r="E77" s="278" t="str">
        <f>VLOOKUP($A77,Questions!$A$3:$L$333,12,0)&amp;""</f>
        <v>Infrastructure</v>
      </c>
      <c r="F77" s="278" t="str">
        <f>VLOOKUP($A77,'Institution Evaluation'!$A$56:$K$345,3,0)&amp;""</f>
        <v>Yes</v>
      </c>
      <c r="G77" s="278" t="str">
        <f>VLOOKUP($A77,'Institution Evaluation'!$A$56:$K$345,7,0)&amp;""</f>
        <v>Yes</v>
      </c>
      <c r="H77" s="278" t="str">
        <f>VLOOKUP($A77,'Institution Evaluation'!$A$56:$K$345,8,0)&amp;""</f>
        <v/>
      </c>
      <c r="I77" s="278" t="str">
        <f>VLOOKUP($A77,'Institution Evaluation'!$A$56:$K$345,9,0)&amp;""</f>
        <v>Minor Importance</v>
      </c>
      <c r="J77" s="278" t="str">
        <f>VLOOKUP($A77,'Institution Evaluation'!$A$56:$K$345,10,0)&amp;""</f>
        <v/>
      </c>
      <c r="K77" s="278">
        <f>IF($I77='Auto Responses'!$J$11,20,IF($I77='Auto Responses'!$J$13,5,10))</f>
        <v>5</v>
      </c>
      <c r="L77" s="278">
        <f>IF($E77='Auto Responses'!$L$13, 'Auto Responses'!$J$5,IF(AND($D77='Auto Responses'!$J$27,$H77=""),'Auto Responses'!$J$5,IF(AND($D77='Auto Responses'!$J$27,$H77='Auto Responses'!$J$7),1,IF(AND($D77='Auto Responses'!$J$27,$H77='Auto Responses'!$J$8),0,IF(OR(AND($F77=$G77,$H77=""),$H77='Auto Responses'!$J$7),1,0)))))</f>
        <v>1</v>
      </c>
      <c r="M77" s="278" t="str">
        <f>VLOOKUP($A77,'Institution Evaluation'!$A$56:$K$345,11,0)&amp;""</f>
        <v>FALSE</v>
      </c>
      <c r="N77" s="278">
        <f>IF($J77='Auto Responses'!$J$11,1,IF(AND($J77="",$I77='Auto Responses'!$J$11),1,0))</f>
        <v>0</v>
      </c>
      <c r="O77" s="278">
        <f>IF(OR($F$17='Auto Responses'!$J$4,$E77='Auto Responses'!$L$13,$F77='Auto Responses'!$J$5),'Auto Responses'!$J$5,IF($J77="",$K77,IF($J77='Auto Responses'!$J$13,5,IF($J77='Auto Responses'!$J$12,10,IF($J77='Auto Responses'!$J$11,20,0)))))</f>
        <v>5</v>
      </c>
      <c r="P77" s="278">
        <f>IF(OR($O77='Auto Responses'!$J$5,$L77='Auto Responses'!$J$5),'Auto Responses'!$J$5,$O77*$L77)</f>
        <v>5</v>
      </c>
      <c r="Q77" s="278">
        <f t="shared" si="1"/>
        <v>0</v>
      </c>
      <c r="R77" s="278">
        <f t="shared" si="5"/>
        <v>0</v>
      </c>
      <c r="S77" s="278">
        <f t="shared" si="2"/>
        <v>0</v>
      </c>
      <c r="T77" s="278">
        <f t="shared" si="3"/>
        <v>0</v>
      </c>
      <c r="U77" s="278">
        <f t="shared" si="6"/>
        <v>21</v>
      </c>
      <c r="V77" s="278">
        <f t="shared" si="4"/>
        <v>0</v>
      </c>
      <c r="W77" s="58"/>
      <c r="X77" s="58"/>
      <c r="Y77" s="58"/>
      <c r="Z77" s="58"/>
    </row>
    <row r="78" spans="1:26" ht="15.75" customHeight="1" x14ac:dyDescent="0.2">
      <c r="A78" s="278" t="str">
        <f>Questions!$A78</f>
        <v>AAAI-01</v>
      </c>
      <c r="B78" s="278" t="str">
        <f t="shared" si="0"/>
        <v>AAAI</v>
      </c>
      <c r="C78" s="278" t="str">
        <f>VLOOKUP($A78,Questions!$A$3:$L$333,2,0)&amp;""</f>
        <v>Does your solution support single sign-on (SSO) protocols for user and administrator authentication?*</v>
      </c>
      <c r="D78" s="278" t="str">
        <f>VLOOKUP($A78,Questions!$A$3:$L$333,11,0)&amp;""</f>
        <v/>
      </c>
      <c r="E78" s="278" t="str">
        <f>VLOOKUP($A78,Questions!$A$3:$L$333,12,0)&amp;""</f>
        <v>Product</v>
      </c>
      <c r="F78" s="278" t="str">
        <f>VLOOKUP($A78,'Institution Evaluation'!$A$56:$K$345,3,0)&amp;""</f>
        <v>Yes</v>
      </c>
      <c r="G78" s="278" t="str">
        <f>VLOOKUP($A78,'Institution Evaluation'!$A$56:$K$345,7,0)&amp;""</f>
        <v>Yes</v>
      </c>
      <c r="H78" s="278" t="str">
        <f>VLOOKUP($A78,'Institution Evaluation'!$A$56:$K$345,8,0)&amp;""</f>
        <v/>
      </c>
      <c r="I78" s="278" t="str">
        <f>VLOOKUP($A78,'Institution Evaluation'!$A$56:$K$345,9,0)&amp;""</f>
        <v>Critical Importance</v>
      </c>
      <c r="J78" s="278" t="str">
        <f>VLOOKUP($A78,'Institution Evaluation'!$A$56:$K$345,10,0)&amp;""</f>
        <v/>
      </c>
      <c r="K78" s="278">
        <f>IF($I78='Auto Responses'!$J$11,20,IF($I78='Auto Responses'!$J$13,5,10))</f>
        <v>20</v>
      </c>
      <c r="L78" s="278">
        <f>IF($E78='Auto Responses'!$L$13, 'Auto Responses'!$J$5,IF(AND($D78='Auto Responses'!$J$27,$H78=""),'Auto Responses'!$J$5,IF(AND($D78='Auto Responses'!$J$27,$H78='Auto Responses'!$J$7),1,IF(AND($D78='Auto Responses'!$J$27,$H78='Auto Responses'!$J$8),0,IF(OR(AND($F78=$G78,$H78=""),$H78='Auto Responses'!$J$7),1,0)))))</f>
        <v>1</v>
      </c>
      <c r="M78" s="278" t="str">
        <f>VLOOKUP($A78,'Institution Evaluation'!$A$56:$K$345,11,0)&amp;""</f>
        <v>FALSE</v>
      </c>
      <c r="N78" s="278">
        <f>IF($J78='Auto Responses'!$J$11,1,IF(AND($J78="",$I78='Auto Responses'!$J$11),1,0))</f>
        <v>1</v>
      </c>
      <c r="O78" s="278">
        <f>IF(OR($F$17='Auto Responses'!$J$4,$E78='Auto Responses'!$L$13,$F78='Auto Responses'!$J$5),'Auto Responses'!$J$5,IF($J78="",$K78,IF($J78='Auto Responses'!$J$13,5,IF($J78='Auto Responses'!$J$12,10,IF($J78='Auto Responses'!$J$11,20,0)))))</f>
        <v>20</v>
      </c>
      <c r="P78" s="278">
        <f>IF(OR($O78='Auto Responses'!$J$5,$L78='Auto Responses'!$J$5),'Auto Responses'!$J$5,$O78*$L78)</f>
        <v>20</v>
      </c>
      <c r="Q78" s="278">
        <f t="shared" si="1"/>
        <v>0</v>
      </c>
      <c r="R78" s="278">
        <f t="shared" si="5"/>
        <v>0</v>
      </c>
      <c r="S78" s="278">
        <f t="shared" si="2"/>
        <v>0</v>
      </c>
      <c r="T78" s="278">
        <f t="shared" si="3"/>
        <v>1</v>
      </c>
      <c r="U78" s="278">
        <f t="shared" si="6"/>
        <v>22</v>
      </c>
      <c r="V78" s="278">
        <f t="shared" si="4"/>
        <v>22</v>
      </c>
      <c r="W78" s="58"/>
      <c r="X78" s="58"/>
      <c r="Y78" s="58"/>
      <c r="Z78" s="58"/>
    </row>
    <row r="79" spans="1:26" ht="15.75" customHeight="1" x14ac:dyDescent="0.2">
      <c r="A79" s="278" t="str">
        <f>Questions!$A79</f>
        <v>AAAI-02</v>
      </c>
      <c r="B79" s="278" t="str">
        <f t="shared" si="0"/>
        <v>AAAI</v>
      </c>
      <c r="C79" s="278" t="str">
        <f>VLOOKUP($A79,Questions!$A$3:$L$333,2,0)&amp;""</f>
        <v>For customers not using SSO, does your solution support local authentication protocols for user and administrator authentication?*</v>
      </c>
      <c r="D79" s="278" t="str">
        <f>VLOOKUP($A79,Questions!$A$3:$L$333,11,0)&amp;""</f>
        <v/>
      </c>
      <c r="E79" s="278" t="str">
        <f>VLOOKUP($A79,Questions!$A$3:$L$333,12,0)&amp;""</f>
        <v>Product</v>
      </c>
      <c r="F79" s="278" t="str">
        <f>VLOOKUP($A79,'Institution Evaluation'!$A$56:$K$345,3,0)&amp;""</f>
        <v>Yes</v>
      </c>
      <c r="G79" s="278" t="str">
        <f>VLOOKUP($A79,'Institution Evaluation'!$A$56:$K$345,7,0)&amp;""</f>
        <v>Yes</v>
      </c>
      <c r="H79" s="278" t="str">
        <f>VLOOKUP($A79,'Institution Evaluation'!$A$56:$K$345,8,0)&amp;""</f>
        <v/>
      </c>
      <c r="I79" s="278" t="str">
        <f>VLOOKUP($A79,'Institution Evaluation'!$A$56:$K$345,9,0)&amp;""</f>
        <v>Critical Importance</v>
      </c>
      <c r="J79" s="278" t="str">
        <f>VLOOKUP($A79,'Institution Evaluation'!$A$56:$K$345,10,0)&amp;""</f>
        <v/>
      </c>
      <c r="K79" s="278">
        <f>IF($I79='Auto Responses'!$J$11,20,IF($I79='Auto Responses'!$J$13,5,10))</f>
        <v>20</v>
      </c>
      <c r="L79" s="278">
        <f>IF($E79='Auto Responses'!$L$13, 'Auto Responses'!$J$5,IF(AND($D79='Auto Responses'!$J$27,$H79=""),'Auto Responses'!$J$5,IF(AND($D79='Auto Responses'!$J$27,$H79='Auto Responses'!$J$7),1,IF(AND($D79='Auto Responses'!$J$27,$H79='Auto Responses'!$J$8),0,IF(OR(AND($F79=$G79,$H79=""),$H79='Auto Responses'!$J$7),1,0)))))</f>
        <v>1</v>
      </c>
      <c r="M79" s="278" t="str">
        <f>VLOOKUP($A79,'Institution Evaluation'!$A$56:$K$345,11,0)&amp;""</f>
        <v>FALSE</v>
      </c>
      <c r="N79" s="278">
        <f>IF($J79='Auto Responses'!$J$11,1,IF(AND($J79="",$I79='Auto Responses'!$J$11),1,0))</f>
        <v>1</v>
      </c>
      <c r="O79" s="278">
        <f>IF(OR($F$17='Auto Responses'!$J$4,$E79='Auto Responses'!$L$13,$F79='Auto Responses'!$J$5),'Auto Responses'!$J$5,IF($J79="",$K79,IF($J79='Auto Responses'!$J$13,5,IF($J79='Auto Responses'!$J$12,10,IF($J79='Auto Responses'!$J$11,20,0)))))</f>
        <v>20</v>
      </c>
      <c r="P79" s="278">
        <f>IF(OR($O79='Auto Responses'!$J$5,$L79='Auto Responses'!$J$5),'Auto Responses'!$J$5,$O79*$L79)</f>
        <v>20</v>
      </c>
      <c r="Q79" s="278">
        <f t="shared" si="1"/>
        <v>0</v>
      </c>
      <c r="R79" s="278">
        <f t="shared" si="5"/>
        <v>0</v>
      </c>
      <c r="S79" s="278">
        <f t="shared" si="2"/>
        <v>0</v>
      </c>
      <c r="T79" s="278">
        <f t="shared" si="3"/>
        <v>1</v>
      </c>
      <c r="U79" s="278">
        <f t="shared" si="6"/>
        <v>23</v>
      </c>
      <c r="V79" s="278">
        <f t="shared" si="4"/>
        <v>23</v>
      </c>
      <c r="W79" s="58"/>
      <c r="X79" s="58"/>
      <c r="Y79" s="58"/>
      <c r="Z79" s="58"/>
    </row>
    <row r="80" spans="1:26" ht="15.75" customHeight="1" x14ac:dyDescent="0.2">
      <c r="A80" s="278" t="str">
        <f>Questions!$A80</f>
        <v>AAAI-03</v>
      </c>
      <c r="B80" s="278" t="str">
        <f t="shared" si="0"/>
        <v>AAAI</v>
      </c>
      <c r="C80" s="278" t="str">
        <f>VLOOKUP($A80,Questions!$A$3:$L$333,2,0)&amp;""</f>
        <v>For customers not using SSO, can you enforce password/passphrase complexity requirements (provided by the institution)?*</v>
      </c>
      <c r="D80" s="278" t="str">
        <f>VLOOKUP($A80,Questions!$A$3:$L$333,11,0)&amp;""</f>
        <v/>
      </c>
      <c r="E80" s="278" t="str">
        <f>VLOOKUP($A80,Questions!$A$3:$L$333,12,0)&amp;""</f>
        <v>Product</v>
      </c>
      <c r="F80" s="278" t="str">
        <f>VLOOKUP($A80,'Institution Evaluation'!$A$56:$K$345,3,0)&amp;""</f>
        <v>Yes</v>
      </c>
      <c r="G80" s="278" t="str">
        <f>VLOOKUP($A80,'Institution Evaluation'!$A$56:$K$345,7,0)&amp;""</f>
        <v>Yes</v>
      </c>
      <c r="H80" s="278" t="str">
        <f>VLOOKUP($A80,'Institution Evaluation'!$A$56:$K$345,8,0)&amp;""</f>
        <v/>
      </c>
      <c r="I80" s="278" t="str">
        <f>VLOOKUP($A80,'Institution Evaluation'!$A$56:$K$345,9,0)&amp;""</f>
        <v>Critical Importance</v>
      </c>
      <c r="J80" s="278" t="str">
        <f>VLOOKUP($A80,'Institution Evaluation'!$A$56:$K$345,10,0)&amp;""</f>
        <v/>
      </c>
      <c r="K80" s="278">
        <f>IF($I80='Auto Responses'!$J$11,20,IF($I80='Auto Responses'!$J$13,5,10))</f>
        <v>20</v>
      </c>
      <c r="L80" s="278">
        <f>IF($E80='Auto Responses'!$L$13, 'Auto Responses'!$J$5,IF(AND($D80='Auto Responses'!$J$27,$H80=""),'Auto Responses'!$J$5,IF(AND($D80='Auto Responses'!$J$27,$H80='Auto Responses'!$J$7),1,IF(AND($D80='Auto Responses'!$J$27,$H80='Auto Responses'!$J$8),0,IF(OR(AND($F80=$G80,$H80=""),$H80='Auto Responses'!$J$7),1,0)))))</f>
        <v>1</v>
      </c>
      <c r="M80" s="278" t="str">
        <f>VLOOKUP($A80,'Institution Evaluation'!$A$56:$K$345,11,0)&amp;""</f>
        <v>FALSE</v>
      </c>
      <c r="N80" s="278">
        <f>IF($J80='Auto Responses'!$J$11,1,IF(AND($J80="",$I80='Auto Responses'!$J$11),1,0))</f>
        <v>1</v>
      </c>
      <c r="O80" s="278">
        <f>IF(OR($F$17='Auto Responses'!$J$4,$E80='Auto Responses'!$L$13,$F80='Auto Responses'!$J$5),'Auto Responses'!$J$5,IF($J80="",$K80,IF($J80='Auto Responses'!$J$13,5,IF($J80='Auto Responses'!$J$12,10,IF($J80='Auto Responses'!$J$11,20,0)))))</f>
        <v>20</v>
      </c>
      <c r="P80" s="278">
        <f>IF(OR($O80='Auto Responses'!$J$5,$L80='Auto Responses'!$J$5),'Auto Responses'!$J$5,$O80*$L80)</f>
        <v>20</v>
      </c>
      <c r="Q80" s="278">
        <f t="shared" si="1"/>
        <v>0</v>
      </c>
      <c r="R80" s="278">
        <f t="shared" si="5"/>
        <v>0</v>
      </c>
      <c r="S80" s="278">
        <f t="shared" si="2"/>
        <v>0</v>
      </c>
      <c r="T80" s="278">
        <f t="shared" si="3"/>
        <v>1</v>
      </c>
      <c r="U80" s="278">
        <f t="shared" si="6"/>
        <v>24</v>
      </c>
      <c r="V80" s="278">
        <f t="shared" si="4"/>
        <v>24</v>
      </c>
      <c r="W80" s="58"/>
      <c r="X80" s="58"/>
      <c r="Y80" s="58"/>
      <c r="Z80" s="58"/>
    </row>
    <row r="81" spans="1:26" ht="15.75" customHeight="1" x14ac:dyDescent="0.2">
      <c r="A81" s="278" t="str">
        <f>Questions!$A81</f>
        <v>AAAI-04</v>
      </c>
      <c r="B81" s="278" t="str">
        <f t="shared" si="0"/>
        <v>AAAI</v>
      </c>
      <c r="C81" s="278" t="str">
        <f>VLOOKUP($A81,Questions!$A$3:$L$333,2,0)&amp;""</f>
        <v>For customers not using SSO, does the system have password complexity or length limitations and/or restrictions?*</v>
      </c>
      <c r="D81" s="278" t="str">
        <f>VLOOKUP($A81,Questions!$A$3:$L$333,11,0)&amp;""</f>
        <v/>
      </c>
      <c r="E81" s="278" t="str">
        <f>VLOOKUP($A81,Questions!$A$3:$L$333,12,0)&amp;""</f>
        <v>Product</v>
      </c>
      <c r="F81" s="278" t="str">
        <f>VLOOKUP($A81,'Institution Evaluation'!$A$56:$K$345,3,0)&amp;""</f>
        <v>Yes</v>
      </c>
      <c r="G81" s="278" t="str">
        <f>VLOOKUP($A81,'Institution Evaluation'!$A$56:$K$345,7,0)&amp;""</f>
        <v>No</v>
      </c>
      <c r="H81" s="278" t="str">
        <f>VLOOKUP($A81,'Institution Evaluation'!$A$56:$K$345,8,0)&amp;""</f>
        <v/>
      </c>
      <c r="I81" s="278" t="str">
        <f>VLOOKUP($A81,'Institution Evaluation'!$A$56:$K$345,9,0)&amp;""</f>
        <v>Critical Importance</v>
      </c>
      <c r="J81" s="278" t="str">
        <f>VLOOKUP($A81,'Institution Evaluation'!$A$56:$K$345,10,0)&amp;""</f>
        <v/>
      </c>
      <c r="K81" s="278">
        <f>IF($I81='Auto Responses'!$J$11,20,IF($I81='Auto Responses'!$J$13,5,10))</f>
        <v>20</v>
      </c>
      <c r="L81" s="278">
        <f>IF($E81='Auto Responses'!$L$13, 'Auto Responses'!$J$5,IF(AND($D81='Auto Responses'!$J$27,$H81=""),'Auto Responses'!$J$5,IF(AND($D81='Auto Responses'!$J$27,$H81='Auto Responses'!$J$7),1,IF(AND($D81='Auto Responses'!$J$27,$H81='Auto Responses'!$J$8),0,IF(OR(AND($F81=$G81,$H81=""),$H81='Auto Responses'!$J$7),1,0)))))</f>
        <v>0</v>
      </c>
      <c r="M81" s="278" t="str">
        <f>VLOOKUP($A81,'Institution Evaluation'!$A$56:$K$345,11,0)&amp;""</f>
        <v>FALSE</v>
      </c>
      <c r="N81" s="278">
        <f>IF($J81='Auto Responses'!$J$11,1,IF(AND($J81="",$I81='Auto Responses'!$J$11),1,0))</f>
        <v>1</v>
      </c>
      <c r="O81" s="278">
        <f>IF(OR($F$17='Auto Responses'!$J$4,$E81='Auto Responses'!$L$13,$F81='Auto Responses'!$J$5),'Auto Responses'!$J$5,IF($J81="",$K81,IF($J81='Auto Responses'!$J$13,5,IF($J81='Auto Responses'!$J$12,10,IF($J81='Auto Responses'!$J$11,20,0)))))</f>
        <v>20</v>
      </c>
      <c r="P81" s="278">
        <f>IF(OR($O81='Auto Responses'!$J$5,$L81='Auto Responses'!$J$5),'Auto Responses'!$J$5,$O81*$L81)</f>
        <v>0</v>
      </c>
      <c r="Q81" s="278">
        <f t="shared" si="1"/>
        <v>0</v>
      </c>
      <c r="R81" s="278">
        <f t="shared" si="5"/>
        <v>0</v>
      </c>
      <c r="S81" s="278">
        <f t="shared" si="2"/>
        <v>0</v>
      </c>
      <c r="T81" s="278">
        <f t="shared" si="3"/>
        <v>1</v>
      </c>
      <c r="U81" s="278">
        <f t="shared" si="6"/>
        <v>25</v>
      </c>
      <c r="V81" s="278">
        <f t="shared" si="4"/>
        <v>25</v>
      </c>
      <c r="W81" s="58"/>
      <c r="X81" s="58"/>
      <c r="Y81" s="58"/>
      <c r="Z81" s="58"/>
    </row>
    <row r="82" spans="1:26" ht="15.75" customHeight="1" x14ac:dyDescent="0.2">
      <c r="A82" s="278" t="str">
        <f>Questions!$A82</f>
        <v>AAAI-05</v>
      </c>
      <c r="B82" s="278" t="str">
        <f t="shared" si="0"/>
        <v>AAAI</v>
      </c>
      <c r="C82" s="278" t="str">
        <f>VLOOKUP($A82,Questions!$A$3:$L$333,2,0)&amp;""</f>
        <v>For customers not using SSO, do you have documented password/passphrase reset procedures that are currently implemented in the system and/or customer support?*</v>
      </c>
      <c r="D82" s="278" t="str">
        <f>VLOOKUP($A82,Questions!$A$3:$L$333,11,0)&amp;""</f>
        <v/>
      </c>
      <c r="E82" s="278" t="str">
        <f>VLOOKUP($A82,Questions!$A$3:$L$333,12,0)&amp;""</f>
        <v>Product</v>
      </c>
      <c r="F82" s="278" t="str">
        <f>VLOOKUP($A82,'Institution Evaluation'!$A$56:$K$345,3,0)&amp;""</f>
        <v>Yes</v>
      </c>
      <c r="G82" s="278" t="str">
        <f>VLOOKUP($A82,'Institution Evaluation'!$A$56:$K$345,7,0)&amp;""</f>
        <v>Yes</v>
      </c>
      <c r="H82" s="278" t="str">
        <f>VLOOKUP($A82,'Institution Evaluation'!$A$56:$K$345,8,0)&amp;""</f>
        <v/>
      </c>
      <c r="I82" s="278" t="str">
        <f>VLOOKUP($A82,'Institution Evaluation'!$A$56:$K$345,9,0)&amp;""</f>
        <v>Critical Importance</v>
      </c>
      <c r="J82" s="278" t="str">
        <f>VLOOKUP($A82,'Institution Evaluation'!$A$56:$K$345,10,0)&amp;""</f>
        <v/>
      </c>
      <c r="K82" s="278">
        <f>IF($I82='Auto Responses'!$J$11,20,IF($I82='Auto Responses'!$J$13,5,10))</f>
        <v>20</v>
      </c>
      <c r="L82" s="278">
        <f>IF($E82='Auto Responses'!$L$13, 'Auto Responses'!$J$5,IF(AND($D82='Auto Responses'!$J$27,$H82=""),'Auto Responses'!$J$5,IF(AND($D82='Auto Responses'!$J$27,$H82='Auto Responses'!$J$7),1,IF(AND($D82='Auto Responses'!$J$27,$H82='Auto Responses'!$J$8),0,IF(OR(AND($F82=$G82,$H82=""),$H82='Auto Responses'!$J$7),1,0)))))</f>
        <v>1</v>
      </c>
      <c r="M82" s="278" t="str">
        <f>VLOOKUP($A82,'Institution Evaluation'!$A$56:$K$345,11,0)&amp;""</f>
        <v>FALSE</v>
      </c>
      <c r="N82" s="278">
        <f>IF($J82='Auto Responses'!$J$11,1,IF(AND($J82="",$I82='Auto Responses'!$J$11),1,0))</f>
        <v>1</v>
      </c>
      <c r="O82" s="278">
        <f>IF(OR($F$17='Auto Responses'!$J$4,$E82='Auto Responses'!$L$13,$F82='Auto Responses'!$J$5),'Auto Responses'!$J$5,IF($J82="",$K82,IF($J82='Auto Responses'!$J$13,5,IF($J82='Auto Responses'!$J$12,10,IF($J82='Auto Responses'!$J$11,20,0)))))</f>
        <v>20</v>
      </c>
      <c r="P82" s="278">
        <f>IF(OR($O82='Auto Responses'!$J$5,$L82='Auto Responses'!$J$5),'Auto Responses'!$J$5,$O82*$L82)</f>
        <v>20</v>
      </c>
      <c r="Q82" s="278">
        <f t="shared" si="1"/>
        <v>0</v>
      </c>
      <c r="R82" s="278">
        <f t="shared" si="5"/>
        <v>0</v>
      </c>
      <c r="S82" s="278">
        <f t="shared" si="2"/>
        <v>0</v>
      </c>
      <c r="T82" s="278">
        <f t="shared" si="3"/>
        <v>1</v>
      </c>
      <c r="U82" s="278">
        <f t="shared" si="6"/>
        <v>26</v>
      </c>
      <c r="V82" s="278">
        <f t="shared" si="4"/>
        <v>26</v>
      </c>
      <c r="W82" s="58"/>
      <c r="X82" s="58"/>
      <c r="Y82" s="58"/>
      <c r="Z82" s="58"/>
    </row>
    <row r="83" spans="1:26" ht="15.75" customHeight="1" x14ac:dyDescent="0.2">
      <c r="A83" s="278" t="str">
        <f>Questions!$A83</f>
        <v>AAAI-06</v>
      </c>
      <c r="B83" s="278" t="str">
        <f t="shared" si="0"/>
        <v>AAAI</v>
      </c>
      <c r="C83" s="278" t="str">
        <f>VLOOKUP($A83,Questions!$A$3:$L$333,2,0)&amp;""</f>
        <v>Does your organization participate in InCommon or another eduGAIN-affiliated trust federation?*</v>
      </c>
      <c r="D83" s="278" t="str">
        <f>VLOOKUP($A83,Questions!$A$3:$L$333,11,0)&amp;""</f>
        <v/>
      </c>
      <c r="E83" s="278" t="str">
        <f>VLOOKUP($A83,Questions!$A$3:$L$333,12,0)&amp;""</f>
        <v>Product</v>
      </c>
      <c r="F83" s="278" t="str">
        <f>VLOOKUP($A83,'Institution Evaluation'!$A$56:$K$345,3,0)&amp;""</f>
        <v>Yes</v>
      </c>
      <c r="G83" s="278" t="str">
        <f>VLOOKUP($A83,'Institution Evaluation'!$A$56:$K$345,7,0)&amp;""</f>
        <v>Yes</v>
      </c>
      <c r="H83" s="278" t="str">
        <f>VLOOKUP($A83,'Institution Evaluation'!$A$56:$K$345,8,0)&amp;""</f>
        <v/>
      </c>
      <c r="I83" s="278" t="str">
        <f>VLOOKUP($A83,'Institution Evaluation'!$A$56:$K$345,9,0)&amp;""</f>
        <v>Critical Importance</v>
      </c>
      <c r="J83" s="278" t="str">
        <f>VLOOKUP($A83,'Institution Evaluation'!$A$56:$K$345,10,0)&amp;""</f>
        <v/>
      </c>
      <c r="K83" s="278">
        <f>IF($I83='Auto Responses'!$J$11,20,IF($I83='Auto Responses'!$J$13,5,10))</f>
        <v>20</v>
      </c>
      <c r="L83" s="278">
        <f>IF($E83='Auto Responses'!$L$13, 'Auto Responses'!$J$5,IF(AND($D83='Auto Responses'!$J$27,$H83=""),'Auto Responses'!$J$5,IF(AND($D83='Auto Responses'!$J$27,$H83='Auto Responses'!$J$7),1,IF(AND($D83='Auto Responses'!$J$27,$H83='Auto Responses'!$J$8),0,IF(OR(AND($F83=$G83,$H83=""),$H83='Auto Responses'!$J$7),1,0)))))</f>
        <v>1</v>
      </c>
      <c r="M83" s="278" t="str">
        <f>VLOOKUP($A83,'Institution Evaluation'!$A$56:$K$345,11,0)&amp;""</f>
        <v>FALSE</v>
      </c>
      <c r="N83" s="278">
        <f>IF($J83='Auto Responses'!$J$11,1,IF(AND($J83="",$I83='Auto Responses'!$J$11),1,0))</f>
        <v>1</v>
      </c>
      <c r="O83" s="278">
        <f>IF(OR($F$17='Auto Responses'!$J$4,$E83='Auto Responses'!$L$13,$F83='Auto Responses'!$J$5),'Auto Responses'!$J$5,IF($J83="",$K83,IF($J83='Auto Responses'!$J$13,5,IF($J83='Auto Responses'!$J$12,10,IF($J83='Auto Responses'!$J$11,20,0)))))</f>
        <v>20</v>
      </c>
      <c r="P83" s="278">
        <f>IF(OR($O83='Auto Responses'!$J$5,$L83='Auto Responses'!$J$5),'Auto Responses'!$J$5,$O83*$L83)</f>
        <v>20</v>
      </c>
      <c r="Q83" s="278">
        <f t="shared" si="1"/>
        <v>0</v>
      </c>
      <c r="R83" s="278">
        <f t="shared" si="5"/>
        <v>0</v>
      </c>
      <c r="S83" s="278">
        <f t="shared" si="2"/>
        <v>0</v>
      </c>
      <c r="T83" s="278">
        <f t="shared" si="3"/>
        <v>1</v>
      </c>
      <c r="U83" s="278">
        <f t="shared" si="6"/>
        <v>27</v>
      </c>
      <c r="V83" s="278">
        <f t="shared" si="4"/>
        <v>27</v>
      </c>
      <c r="W83" s="58"/>
      <c r="X83" s="58"/>
      <c r="Y83" s="58"/>
      <c r="Z83" s="58"/>
    </row>
    <row r="84" spans="1:26" ht="15.75" customHeight="1" x14ac:dyDescent="0.2">
      <c r="A84" s="278" t="str">
        <f>Questions!$A84</f>
        <v>AAAI-07</v>
      </c>
      <c r="B84" s="278" t="str">
        <f t="shared" si="0"/>
        <v>AAAI</v>
      </c>
      <c r="C84" s="278" t="str">
        <f>VLOOKUP($A84,Questions!$A$3:$L$333,2,0)&amp;""</f>
        <v>Are there any passwords/passphrases hard-coded into your systems or solutions?*</v>
      </c>
      <c r="D84" s="278" t="str">
        <f>VLOOKUP($A84,Questions!$A$3:$L$333,11,0)&amp;""</f>
        <v/>
      </c>
      <c r="E84" s="278" t="str">
        <f>VLOOKUP($A84,Questions!$A$3:$L$333,12,0)&amp;""</f>
        <v>Product</v>
      </c>
      <c r="F84" s="278" t="str">
        <f>VLOOKUP($A84,'Institution Evaluation'!$A$56:$K$345,3,0)&amp;""</f>
        <v>No</v>
      </c>
      <c r="G84" s="278" t="str">
        <f>VLOOKUP($A84,'Institution Evaluation'!$A$56:$K$345,7,0)&amp;""</f>
        <v>No</v>
      </c>
      <c r="H84" s="278" t="str">
        <f>VLOOKUP($A84,'Institution Evaluation'!$A$56:$K$345,8,0)&amp;""</f>
        <v/>
      </c>
      <c r="I84" s="278" t="str">
        <f>VLOOKUP($A84,'Institution Evaluation'!$A$56:$K$345,9,0)&amp;""</f>
        <v>Critical Importance</v>
      </c>
      <c r="J84" s="278" t="str">
        <f>VLOOKUP($A84,'Institution Evaluation'!$A$56:$K$345,10,0)&amp;""</f>
        <v/>
      </c>
      <c r="K84" s="278">
        <f>IF($I84='Auto Responses'!$J$11,20,IF($I84='Auto Responses'!$J$13,5,10))</f>
        <v>20</v>
      </c>
      <c r="L84" s="278">
        <f>IF($E84='Auto Responses'!$L$13, 'Auto Responses'!$J$5,IF(AND($D84='Auto Responses'!$J$27,$H84=""),'Auto Responses'!$J$5,IF(AND($D84='Auto Responses'!$J$27,$H84='Auto Responses'!$J$7),1,IF(AND($D84='Auto Responses'!$J$27,$H84='Auto Responses'!$J$8),0,IF(OR(AND($F84=$G84,$H84=""),$H84='Auto Responses'!$J$7),1,0)))))</f>
        <v>1</v>
      </c>
      <c r="M84" s="278" t="str">
        <f>VLOOKUP($A84,'Institution Evaluation'!$A$56:$K$345,11,0)&amp;""</f>
        <v>FALSE</v>
      </c>
      <c r="N84" s="278">
        <f>IF($J84='Auto Responses'!$J$11,1,IF(AND($J84="",$I84='Auto Responses'!$J$11),1,0))</f>
        <v>1</v>
      </c>
      <c r="O84" s="278">
        <f>IF(OR($F$17='Auto Responses'!$J$4,$E84='Auto Responses'!$L$13,$F84='Auto Responses'!$J$5),'Auto Responses'!$J$5,IF($J84="",$K84,IF($J84='Auto Responses'!$J$13,5,IF($J84='Auto Responses'!$J$12,10,IF($J84='Auto Responses'!$J$11,20,0)))))</f>
        <v>20</v>
      </c>
      <c r="P84" s="278">
        <f>IF(OR($O84='Auto Responses'!$J$5,$L84='Auto Responses'!$J$5),'Auto Responses'!$J$5,$O84*$L84)</f>
        <v>20</v>
      </c>
      <c r="Q84" s="278">
        <f t="shared" si="1"/>
        <v>0</v>
      </c>
      <c r="R84" s="278">
        <f t="shared" si="5"/>
        <v>0</v>
      </c>
      <c r="S84" s="278">
        <f t="shared" si="2"/>
        <v>0</v>
      </c>
      <c r="T84" s="278">
        <f t="shared" si="3"/>
        <v>1</v>
      </c>
      <c r="U84" s="278">
        <f t="shared" si="6"/>
        <v>28</v>
      </c>
      <c r="V84" s="278">
        <f t="shared" si="4"/>
        <v>28</v>
      </c>
      <c r="W84" s="58"/>
      <c r="X84" s="58"/>
      <c r="Y84" s="58"/>
      <c r="Z84" s="58"/>
    </row>
    <row r="85" spans="1:26" ht="15.75" customHeight="1" x14ac:dyDescent="0.2">
      <c r="A85" s="278" t="str">
        <f>Questions!$A85</f>
        <v>AAAI-08</v>
      </c>
      <c r="B85" s="278" t="str">
        <f t="shared" si="0"/>
        <v>AAAI</v>
      </c>
      <c r="C85" s="278" t="str">
        <f>VLOOKUP($A85,Questions!$A$3:$L$333,2,0)&amp;""</f>
        <v>Are you storing any passwords in plaintext?*</v>
      </c>
      <c r="D85" s="278" t="str">
        <f>VLOOKUP($A85,Questions!$A$3:$L$333,11,0)&amp;""</f>
        <v/>
      </c>
      <c r="E85" s="278" t="str">
        <f>VLOOKUP($A85,Questions!$A$3:$L$333,12,0)&amp;""</f>
        <v>Product</v>
      </c>
      <c r="F85" s="278" t="str">
        <f>VLOOKUP($A85,'Institution Evaluation'!$A$56:$K$345,3,0)&amp;""</f>
        <v>No</v>
      </c>
      <c r="G85" s="278" t="str">
        <f>VLOOKUP($A85,'Institution Evaluation'!$A$56:$K$345,7,0)&amp;""</f>
        <v>No</v>
      </c>
      <c r="H85" s="278" t="str">
        <f>VLOOKUP($A85,'Institution Evaluation'!$A$56:$K$345,8,0)&amp;""</f>
        <v/>
      </c>
      <c r="I85" s="278" t="str">
        <f>VLOOKUP($A85,'Institution Evaluation'!$A$56:$K$345,9,0)&amp;""</f>
        <v>Critical Importance</v>
      </c>
      <c r="J85" s="278" t="str">
        <f>VLOOKUP($A85,'Institution Evaluation'!$A$56:$K$345,10,0)&amp;""</f>
        <v/>
      </c>
      <c r="K85" s="278">
        <f>IF($I85='Auto Responses'!$J$11,20,IF($I85='Auto Responses'!$J$13,5,10))</f>
        <v>20</v>
      </c>
      <c r="L85" s="278">
        <f>IF($E85='Auto Responses'!$L$13, 'Auto Responses'!$J$5,IF(AND($D85='Auto Responses'!$J$27,$H85=""),'Auto Responses'!$J$5,IF(AND($D85='Auto Responses'!$J$27,$H85='Auto Responses'!$J$7),1,IF(AND($D85='Auto Responses'!$J$27,$H85='Auto Responses'!$J$8),0,IF(OR(AND($F85=$G85,$H85=""),$H85='Auto Responses'!$J$7),1,0)))))</f>
        <v>1</v>
      </c>
      <c r="M85" s="278" t="str">
        <f>VLOOKUP($A85,'Institution Evaluation'!$A$56:$K$345,11,0)&amp;""</f>
        <v>FALSE</v>
      </c>
      <c r="N85" s="278">
        <f>IF($J85='Auto Responses'!$J$11,1,IF(AND($J85="",$I85='Auto Responses'!$J$11),1,0))</f>
        <v>1</v>
      </c>
      <c r="O85" s="278">
        <f>IF(OR($F$17='Auto Responses'!$J$4,$E85='Auto Responses'!$L$13,$F85='Auto Responses'!$J$5),'Auto Responses'!$J$5,IF($J85="",$K85,IF($J85='Auto Responses'!$J$13,5,IF($J85='Auto Responses'!$J$12,10,IF($J85='Auto Responses'!$J$11,20,0)))))</f>
        <v>20</v>
      </c>
      <c r="P85" s="278">
        <f>IF(OR($O85='Auto Responses'!$J$5,$L85='Auto Responses'!$J$5),'Auto Responses'!$J$5,$O85*$L85)</f>
        <v>20</v>
      </c>
      <c r="Q85" s="278">
        <f t="shared" si="1"/>
        <v>0</v>
      </c>
      <c r="R85" s="278">
        <f t="shared" si="5"/>
        <v>0</v>
      </c>
      <c r="S85" s="278">
        <f t="shared" si="2"/>
        <v>0</v>
      </c>
      <c r="T85" s="278">
        <f t="shared" si="3"/>
        <v>1</v>
      </c>
      <c r="U85" s="278">
        <f t="shared" si="6"/>
        <v>29</v>
      </c>
      <c r="V85" s="278">
        <f t="shared" si="4"/>
        <v>29</v>
      </c>
      <c r="W85" s="58"/>
      <c r="X85" s="58"/>
      <c r="Y85" s="58"/>
      <c r="Z85" s="58"/>
    </row>
    <row r="86" spans="1:26" ht="15.75" customHeight="1" x14ac:dyDescent="0.2">
      <c r="A86" s="278" t="str">
        <f>Questions!$A86</f>
        <v>AAAI-09</v>
      </c>
      <c r="B86" s="278" t="str">
        <f t="shared" si="0"/>
        <v>AAAI</v>
      </c>
      <c r="C86" s="278" t="str">
        <f>VLOOKUP($A86,Questions!$A$3:$L$333,2,0)&amp;""</f>
        <v>Are audit logs available that include AT LEAST all of the following: login, logout, actions performed, and source IP address?*</v>
      </c>
      <c r="D86" s="278" t="str">
        <f>VLOOKUP($A86,Questions!$A$3:$L$333,11,0)&amp;""</f>
        <v/>
      </c>
      <c r="E86" s="278" t="str">
        <f>VLOOKUP($A86,Questions!$A$3:$L$333,12,0)&amp;""</f>
        <v>Product</v>
      </c>
      <c r="F86" s="278" t="str">
        <f>VLOOKUP($A86,'Institution Evaluation'!$A$56:$K$345,3,0)&amp;""</f>
        <v>Yes</v>
      </c>
      <c r="G86" s="278" t="str">
        <f>VLOOKUP($A86,'Institution Evaluation'!$A$56:$K$345,7,0)&amp;""</f>
        <v>Yes</v>
      </c>
      <c r="H86" s="278" t="str">
        <f>VLOOKUP($A86,'Institution Evaluation'!$A$56:$K$345,8,0)&amp;""</f>
        <v/>
      </c>
      <c r="I86" s="278" t="str">
        <f>VLOOKUP($A86,'Institution Evaluation'!$A$56:$K$345,9,0)&amp;""</f>
        <v>Critical Importance</v>
      </c>
      <c r="J86" s="278" t="str">
        <f>VLOOKUP($A86,'Institution Evaluation'!$A$56:$K$345,10,0)&amp;""</f>
        <v/>
      </c>
      <c r="K86" s="278">
        <f>IF($I86='Auto Responses'!$J$11,20,IF($I86='Auto Responses'!$J$13,5,10))</f>
        <v>20</v>
      </c>
      <c r="L86" s="278">
        <f>IF($E86='Auto Responses'!$L$13, 'Auto Responses'!$J$5,IF(AND($D86='Auto Responses'!$J$27,$H86=""),'Auto Responses'!$J$5,IF(AND($D86='Auto Responses'!$J$27,$H86='Auto Responses'!$J$7),1,IF(AND($D86='Auto Responses'!$J$27,$H86='Auto Responses'!$J$8),0,IF(OR(AND($F86=$G86,$H86=""),$H86='Auto Responses'!$J$7),1,0)))))</f>
        <v>1</v>
      </c>
      <c r="M86" s="278" t="str">
        <f>VLOOKUP($A86,'Institution Evaluation'!$A$56:$K$345,11,0)&amp;""</f>
        <v>FALSE</v>
      </c>
      <c r="N86" s="278">
        <f>IF($J86='Auto Responses'!$J$11,1,IF(AND($J86="",$I86='Auto Responses'!$J$11),1,0))</f>
        <v>1</v>
      </c>
      <c r="O86" s="278">
        <f>IF(OR($F$17='Auto Responses'!$J$4,$E86='Auto Responses'!$L$13,$F86='Auto Responses'!$J$5),'Auto Responses'!$J$5,IF($J86="",$K86,IF($J86='Auto Responses'!$J$13,5,IF($J86='Auto Responses'!$J$12,10,IF($J86='Auto Responses'!$J$11,20,0)))))</f>
        <v>20</v>
      </c>
      <c r="P86" s="278">
        <f>IF(OR($O86='Auto Responses'!$J$5,$L86='Auto Responses'!$J$5),'Auto Responses'!$J$5,$O86*$L86)</f>
        <v>20</v>
      </c>
      <c r="Q86" s="278">
        <f t="shared" si="1"/>
        <v>0</v>
      </c>
      <c r="R86" s="278">
        <f t="shared" si="5"/>
        <v>0</v>
      </c>
      <c r="S86" s="278">
        <f t="shared" si="2"/>
        <v>0</v>
      </c>
      <c r="T86" s="278">
        <f t="shared" si="3"/>
        <v>1</v>
      </c>
      <c r="U86" s="278">
        <f t="shared" si="6"/>
        <v>30</v>
      </c>
      <c r="V86" s="278">
        <f t="shared" si="4"/>
        <v>30</v>
      </c>
      <c r="W86" s="58"/>
      <c r="X86" s="58"/>
      <c r="Y86" s="58"/>
      <c r="Z86" s="58"/>
    </row>
    <row r="87" spans="1:26" ht="15.75" customHeight="1" x14ac:dyDescent="0.2">
      <c r="A87" s="278" t="str">
        <f>Questions!$A87</f>
        <v>AAAI-10</v>
      </c>
      <c r="B87" s="278" t="str">
        <f t="shared" si="0"/>
        <v>AAAI</v>
      </c>
      <c r="C87" s="278" t="str">
        <f>VLOOKUP($A87,Questions!$A$3:$L$333,2,0)&amp;""</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D87" s="278" t="str">
        <f>VLOOKUP($A87,Questions!$A$3:$L$333,11,0)&amp;""</f>
        <v/>
      </c>
      <c r="E87" s="278" t="str">
        <f>VLOOKUP($A87,Questions!$A$3:$L$333,12,0)&amp;""</f>
        <v>Not scored</v>
      </c>
      <c r="F87" s="278" t="str">
        <f>VLOOKUP($A87,'Institution Evaluation'!$A$56:$K$345,3,0)&amp;""</f>
        <v>CourseLeaf’s primary log file includes date/time, entry type, user name, data target, data action, remote IP address, and ID of the full request. The full request includes data elements, name of the server within the cluster processing the request, full parameters sent to the data action, and many other useful elements.</v>
      </c>
      <c r="G87" s="278" t="str">
        <f>VLOOKUP($A87,'Institution Evaluation'!$A$56:$K$345,7,0)&amp;""</f>
        <v>Not scored</v>
      </c>
      <c r="H87" s="278" t="str">
        <f>VLOOKUP($A87,'Institution Evaluation'!$A$56:$K$345,8,0)&amp;""</f>
        <v/>
      </c>
      <c r="I87" s="278" t="str">
        <f>VLOOKUP($A87,'Institution Evaluation'!$A$56:$K$345,9,0)&amp;""</f>
        <v/>
      </c>
      <c r="J87" s="278" t="str">
        <f>VLOOKUP($A87,'Institution Evaluation'!$A$56:$K$345,10,0)&amp;""</f>
        <v/>
      </c>
      <c r="K87" s="278">
        <f>IF($I87='Auto Responses'!$J$11,20,IF($I87='Auto Responses'!$J$13,5,10))</f>
        <v>10</v>
      </c>
      <c r="L87" s="278" t="str">
        <f>IF($E87='Auto Responses'!$L$13, 'Auto Responses'!$J$5,IF(AND($D87='Auto Responses'!$J$27,$H87=""),'Auto Responses'!$J$5,IF(AND($D87='Auto Responses'!$J$27,$H87='Auto Responses'!$J$7),1,IF(AND($D87='Auto Responses'!$J$27,$H87='Auto Responses'!$J$8),0,IF(OR(AND($F87=$G87,$H87=""),$H87='Auto Responses'!$J$7),1,0)))))</f>
        <v>N/A</v>
      </c>
      <c r="M87" s="278" t="str">
        <f>VLOOKUP($A87,'Institution Evaluation'!$A$56:$K$345,11,0)&amp;""</f>
        <v>FALSE</v>
      </c>
      <c r="N87" s="278">
        <f>IF($J87='Auto Responses'!$J$11,1,IF(AND($J87="",$I87='Auto Responses'!$J$11),1,0))</f>
        <v>0</v>
      </c>
      <c r="O87" s="278" t="str">
        <f>IF(OR($F$17='Auto Responses'!$J$4,$E87='Auto Responses'!$L$13,$F87='Auto Responses'!$J$5),'Auto Responses'!$J$5,IF($J87="",$K87,IF($J87='Auto Responses'!$J$13,5,IF($J87='Auto Responses'!$J$12,10,IF($J87='Auto Responses'!$J$11,20,0)))))</f>
        <v>N/A</v>
      </c>
      <c r="P87" s="278" t="str">
        <f>IF(OR($O87='Auto Responses'!$J$5,$L87='Auto Responses'!$J$5),'Auto Responses'!$J$5,$O87*$L87)</f>
        <v>N/A</v>
      </c>
      <c r="Q87" s="278">
        <f t="shared" si="1"/>
        <v>0</v>
      </c>
      <c r="R87" s="278">
        <f t="shared" si="5"/>
        <v>0</v>
      </c>
      <c r="S87" s="278">
        <f t="shared" si="2"/>
        <v>0</v>
      </c>
      <c r="T87" s="278">
        <f t="shared" si="3"/>
        <v>0</v>
      </c>
      <c r="U87" s="278">
        <f t="shared" si="6"/>
        <v>30</v>
      </c>
      <c r="V87" s="278">
        <f t="shared" si="4"/>
        <v>0</v>
      </c>
      <c r="W87" s="58"/>
      <c r="X87" s="58"/>
      <c r="Y87" s="58"/>
      <c r="Z87" s="58"/>
    </row>
    <row r="88" spans="1:26" ht="15.75" customHeight="1" x14ac:dyDescent="0.2">
      <c r="A88" s="278" t="str">
        <f>Questions!$A88</f>
        <v>AAAI-11</v>
      </c>
      <c r="B88" s="278" t="str">
        <f t="shared" si="0"/>
        <v>AAAI</v>
      </c>
      <c r="C88" s="278" t="str">
        <f>VLOOKUP($A88,Questions!$A$3:$L$333,2,0)&amp;""</f>
        <v>Can you provide the institution documentation regarding the retention period for those logs, how logs are protected, and whether they are accessible to the customer (and if so, how)?*</v>
      </c>
      <c r="D88" s="278" t="str">
        <f>VLOOKUP($A88,Questions!$A$3:$L$333,11,0)&amp;""</f>
        <v/>
      </c>
      <c r="E88" s="278" t="str">
        <f>VLOOKUP($A88,Questions!$A$3:$L$333,12,0)&amp;""</f>
        <v>Product</v>
      </c>
      <c r="F88" s="278" t="str">
        <f>VLOOKUP($A88,'Institution Evaluation'!$A$56:$K$345,3,0)&amp;""</f>
        <v>Yes</v>
      </c>
      <c r="G88" s="278" t="str">
        <f>VLOOKUP($A88,'Institution Evaluation'!$A$56:$K$345,7,0)&amp;""</f>
        <v>Yes</v>
      </c>
      <c r="H88" s="278" t="str">
        <f>VLOOKUP($A88,'Institution Evaluation'!$A$56:$K$345,8,0)&amp;""</f>
        <v/>
      </c>
      <c r="I88" s="278" t="str">
        <f>VLOOKUP($A88,'Institution Evaluation'!$A$56:$K$345,9,0)&amp;""</f>
        <v>Critical Importance</v>
      </c>
      <c r="J88" s="278" t="str">
        <f>VLOOKUP($A88,'Institution Evaluation'!$A$56:$K$345,10,0)&amp;""</f>
        <v/>
      </c>
      <c r="K88" s="278">
        <f>IF($I88='Auto Responses'!$J$11,20,IF($I88='Auto Responses'!$J$13,5,10))</f>
        <v>20</v>
      </c>
      <c r="L88" s="278">
        <f>IF($E88='Auto Responses'!$L$13, 'Auto Responses'!$J$5,IF(AND($D88='Auto Responses'!$J$27,$H88=""),'Auto Responses'!$J$5,IF(AND($D88='Auto Responses'!$J$27,$H88='Auto Responses'!$J$7),1,IF(AND($D88='Auto Responses'!$J$27,$H88='Auto Responses'!$J$8),0,IF(OR(AND($F88=$G88,$H88=""),$H88='Auto Responses'!$J$7),1,0)))))</f>
        <v>1</v>
      </c>
      <c r="M88" s="278" t="str">
        <f>VLOOKUP($A88,'Institution Evaluation'!$A$56:$K$345,11,0)&amp;""</f>
        <v>FALSE</v>
      </c>
      <c r="N88" s="278">
        <f>IF($J88='Auto Responses'!$J$11,1,IF(AND($J88="",$I88='Auto Responses'!$J$11),1,0))</f>
        <v>1</v>
      </c>
      <c r="O88" s="278">
        <f>IF(OR($F$17='Auto Responses'!$J$4,$E88='Auto Responses'!$L$13,$F88='Auto Responses'!$J$5),'Auto Responses'!$J$5,IF($J88="",$K88,IF($J88='Auto Responses'!$J$13,5,IF($J88='Auto Responses'!$J$12,10,IF($J88='Auto Responses'!$J$11,20,0)))))</f>
        <v>20</v>
      </c>
      <c r="P88" s="278">
        <f>IF(OR($O88='Auto Responses'!$J$5,$L88='Auto Responses'!$J$5),'Auto Responses'!$J$5,$O88*$L88)</f>
        <v>20</v>
      </c>
      <c r="Q88" s="278">
        <f t="shared" si="1"/>
        <v>0</v>
      </c>
      <c r="R88" s="278">
        <f t="shared" si="5"/>
        <v>0</v>
      </c>
      <c r="S88" s="278">
        <f t="shared" si="2"/>
        <v>0</v>
      </c>
      <c r="T88" s="278">
        <f t="shared" si="3"/>
        <v>1</v>
      </c>
      <c r="U88" s="278">
        <f t="shared" si="6"/>
        <v>31</v>
      </c>
      <c r="V88" s="278">
        <f t="shared" si="4"/>
        <v>31</v>
      </c>
      <c r="W88" s="58"/>
      <c r="X88" s="58"/>
      <c r="Y88" s="58"/>
      <c r="Z88" s="58"/>
    </row>
    <row r="89" spans="1:26" ht="15.75" customHeight="1" x14ac:dyDescent="0.2">
      <c r="A89" s="278" t="str">
        <f>Questions!$A89</f>
        <v>AAAI-12</v>
      </c>
      <c r="B89" s="278" t="str">
        <f t="shared" si="0"/>
        <v>AAAI</v>
      </c>
      <c r="C89" s="278" t="str">
        <f>VLOOKUP($A89,Questions!$A$3:$L$333,2,0)&amp;""</f>
        <v>For customers not using SSO, does your application support integration with other authentication and authorization systems?</v>
      </c>
      <c r="D89" s="278" t="str">
        <f>VLOOKUP($A89,Questions!$A$3:$L$333,11,0)&amp;""</f>
        <v/>
      </c>
      <c r="E89" s="278" t="str">
        <f>VLOOKUP($A89,Questions!$A$3:$L$333,12,0)&amp;""</f>
        <v>Product</v>
      </c>
      <c r="F89" s="278" t="str">
        <f>VLOOKUP($A89,'Institution Evaluation'!$A$56:$K$345,3,0)&amp;""</f>
        <v>Yes</v>
      </c>
      <c r="G89" s="278" t="str">
        <f>VLOOKUP($A89,'Institution Evaluation'!$A$56:$K$345,7,0)&amp;""</f>
        <v>Yes</v>
      </c>
      <c r="H89" s="278" t="str">
        <f>VLOOKUP($A89,'Institution Evaluation'!$A$56:$K$345,8,0)&amp;""</f>
        <v/>
      </c>
      <c r="I89" s="278" t="str">
        <f>VLOOKUP($A89,'Institution Evaluation'!$A$56:$K$345,9,0)&amp;""</f>
        <v>Standard Importance</v>
      </c>
      <c r="J89" s="278" t="str">
        <f>VLOOKUP($A89,'Institution Evaluation'!$A$56:$K$345,10,0)&amp;""</f>
        <v/>
      </c>
      <c r="K89" s="278">
        <f>IF($I89='Auto Responses'!$J$11,20,IF($I89='Auto Responses'!$J$13,5,10))</f>
        <v>10</v>
      </c>
      <c r="L89" s="278">
        <f>IF($E89='Auto Responses'!$L$13, 'Auto Responses'!$J$5,IF(AND($D89='Auto Responses'!$J$27,$H89=""),'Auto Responses'!$J$5,IF(AND($D89='Auto Responses'!$J$27,$H89='Auto Responses'!$J$7),1,IF(AND($D89='Auto Responses'!$J$27,$H89='Auto Responses'!$J$8),0,IF(OR(AND($F89=$G89,$H89=""),$H89='Auto Responses'!$J$7),1,0)))))</f>
        <v>1</v>
      </c>
      <c r="M89" s="278" t="str">
        <f>VLOOKUP($A89,'Institution Evaluation'!$A$56:$K$345,11,0)&amp;""</f>
        <v>FALSE</v>
      </c>
      <c r="N89" s="278">
        <f>IF($J89='Auto Responses'!$J$11,1,IF(AND($J89="",$I89='Auto Responses'!$J$11),1,0))</f>
        <v>0</v>
      </c>
      <c r="O89" s="278">
        <f>IF(OR($F$17='Auto Responses'!$J$4,$E89='Auto Responses'!$L$13,$F89='Auto Responses'!$J$5),'Auto Responses'!$J$5,IF($J89="",$K89,IF($J89='Auto Responses'!$J$13,5,IF($J89='Auto Responses'!$J$12,10,IF($J89='Auto Responses'!$J$11,20,0)))))</f>
        <v>10</v>
      </c>
      <c r="P89" s="278">
        <f>IF(OR($O89='Auto Responses'!$J$5,$L89='Auto Responses'!$J$5),'Auto Responses'!$J$5,$O89*$L89)</f>
        <v>10</v>
      </c>
      <c r="Q89" s="278">
        <f t="shared" si="1"/>
        <v>0</v>
      </c>
      <c r="R89" s="278">
        <f t="shared" si="5"/>
        <v>0</v>
      </c>
      <c r="S89" s="278">
        <f t="shared" si="2"/>
        <v>0</v>
      </c>
      <c r="T89" s="278">
        <f t="shared" si="3"/>
        <v>0</v>
      </c>
      <c r="U89" s="278">
        <f t="shared" si="6"/>
        <v>31</v>
      </c>
      <c r="V89" s="278">
        <f t="shared" si="4"/>
        <v>0</v>
      </c>
      <c r="W89" s="58"/>
      <c r="X89" s="58"/>
      <c r="Y89" s="58"/>
      <c r="Z89" s="58"/>
    </row>
    <row r="90" spans="1:26" ht="15.75" customHeight="1" x14ac:dyDescent="0.2">
      <c r="A90" s="278" t="str">
        <f>Questions!$A90</f>
        <v>AAAI-13</v>
      </c>
      <c r="B90" s="278" t="str">
        <f t="shared" si="0"/>
        <v>AAAI</v>
      </c>
      <c r="C90" s="278" t="str">
        <f>VLOOKUP($A90,Questions!$A$3:$L$333,2,0)&amp;""</f>
        <v>Do you allow the customer to specify attribute mappings for any needed information beyond a user identifier? (e.g., Reference eduPerson, ePPA/ePPN/ePE)</v>
      </c>
      <c r="D90" s="278" t="str">
        <f>VLOOKUP($A90,Questions!$A$3:$L$333,11,0)&amp;""</f>
        <v/>
      </c>
      <c r="E90" s="278" t="str">
        <f>VLOOKUP($A90,Questions!$A$3:$L$333,12,0)&amp;""</f>
        <v>Product</v>
      </c>
      <c r="F90" s="278" t="str">
        <f>VLOOKUP($A90,'Institution Evaluation'!$A$56:$K$345,3,0)&amp;""</f>
        <v>Yes</v>
      </c>
      <c r="G90" s="278" t="str">
        <f>VLOOKUP($A90,'Institution Evaluation'!$A$56:$K$345,7,0)&amp;""</f>
        <v>Yes</v>
      </c>
      <c r="H90" s="278" t="str">
        <f>VLOOKUP($A90,'Institution Evaluation'!$A$56:$K$345,8,0)&amp;""</f>
        <v/>
      </c>
      <c r="I90" s="278" t="str">
        <f>VLOOKUP($A90,'Institution Evaluation'!$A$56:$K$345,9,0)&amp;""</f>
        <v>Standard Importance</v>
      </c>
      <c r="J90" s="278" t="str">
        <f>VLOOKUP($A90,'Institution Evaluation'!$A$56:$K$345,10,0)&amp;""</f>
        <v/>
      </c>
      <c r="K90" s="278">
        <f>IF($I90='Auto Responses'!$J$11,20,IF($I90='Auto Responses'!$J$13,5,10))</f>
        <v>10</v>
      </c>
      <c r="L90" s="278">
        <f>IF($E90='Auto Responses'!$L$13, 'Auto Responses'!$J$5,IF(AND($D90='Auto Responses'!$J$27,$H90=""),'Auto Responses'!$J$5,IF(AND($D90='Auto Responses'!$J$27,$H90='Auto Responses'!$J$7),1,IF(AND($D90='Auto Responses'!$J$27,$H90='Auto Responses'!$J$8),0,IF(OR(AND($F90=$G90,$H90=""),$H90='Auto Responses'!$J$7),1,0)))))</f>
        <v>1</v>
      </c>
      <c r="M90" s="278" t="str">
        <f>VLOOKUP($A90,'Institution Evaluation'!$A$56:$K$345,11,0)&amp;""</f>
        <v>FALSE</v>
      </c>
      <c r="N90" s="278">
        <f>IF($J90='Auto Responses'!$J$11,1,IF(AND($J90="",$I90='Auto Responses'!$J$11),1,0))</f>
        <v>0</v>
      </c>
      <c r="O90" s="278">
        <f>IF(OR($F$17='Auto Responses'!$J$4,$E90='Auto Responses'!$L$13,$F90='Auto Responses'!$J$5),'Auto Responses'!$J$5,IF($J90="",$K90,IF($J90='Auto Responses'!$J$13,5,IF($J90='Auto Responses'!$J$12,10,IF($J90='Auto Responses'!$J$11,20,0)))))</f>
        <v>10</v>
      </c>
      <c r="P90" s="278">
        <f>IF(OR($O90='Auto Responses'!$J$5,$L90='Auto Responses'!$J$5),'Auto Responses'!$J$5,$O90*$L90)</f>
        <v>10</v>
      </c>
      <c r="Q90" s="278">
        <f t="shared" si="1"/>
        <v>0</v>
      </c>
      <c r="R90" s="278">
        <f t="shared" si="5"/>
        <v>0</v>
      </c>
      <c r="S90" s="278">
        <f t="shared" si="2"/>
        <v>0</v>
      </c>
      <c r="T90" s="278">
        <f t="shared" si="3"/>
        <v>0</v>
      </c>
      <c r="U90" s="278">
        <f t="shared" si="6"/>
        <v>31</v>
      </c>
      <c r="V90" s="278">
        <f t="shared" si="4"/>
        <v>0</v>
      </c>
      <c r="W90" s="58"/>
      <c r="X90" s="58"/>
      <c r="Y90" s="58"/>
      <c r="Z90" s="58"/>
    </row>
    <row r="91" spans="1:26" ht="15.75" customHeight="1" x14ac:dyDescent="0.2">
      <c r="A91" s="278" t="str">
        <f>Questions!$A91</f>
        <v>AAAI-14</v>
      </c>
      <c r="B91" s="278" t="str">
        <f t="shared" si="0"/>
        <v>AAAI</v>
      </c>
      <c r="C91" s="278" t="str">
        <f>VLOOKUP($A91,Questions!$A$3:$L$333,2,0)&amp;""</f>
        <v>For customers not using SSO, does your application support directory integration for user accounts?</v>
      </c>
      <c r="D91" s="278" t="str">
        <f>VLOOKUP($A91,Questions!$A$3:$L$333,11,0)&amp;""</f>
        <v/>
      </c>
      <c r="E91" s="278" t="str">
        <f>VLOOKUP($A91,Questions!$A$3:$L$333,12,0)&amp;""</f>
        <v>Product</v>
      </c>
      <c r="F91" s="278" t="str">
        <f>VLOOKUP($A91,'Institution Evaluation'!$A$56:$K$345,3,0)&amp;""</f>
        <v>Yes</v>
      </c>
      <c r="G91" s="278" t="str">
        <f>VLOOKUP($A91,'Institution Evaluation'!$A$56:$K$345,7,0)&amp;""</f>
        <v>Yes</v>
      </c>
      <c r="H91" s="278" t="str">
        <f>VLOOKUP($A91,'Institution Evaluation'!$A$56:$K$345,8,0)&amp;""</f>
        <v/>
      </c>
      <c r="I91" s="278" t="str">
        <f>VLOOKUP($A91,'Institution Evaluation'!$A$56:$K$345,9,0)&amp;""</f>
        <v>Standard Importance</v>
      </c>
      <c r="J91" s="278" t="str">
        <f>VLOOKUP($A91,'Institution Evaluation'!$A$56:$K$345,10,0)&amp;""</f>
        <v/>
      </c>
      <c r="K91" s="278">
        <f>IF($I91='Auto Responses'!$J$11,20,IF($I91='Auto Responses'!$J$13,5,10))</f>
        <v>10</v>
      </c>
      <c r="L91" s="278">
        <f>IF($E91='Auto Responses'!$L$13, 'Auto Responses'!$J$5,IF(AND($D91='Auto Responses'!$J$27,$H91=""),'Auto Responses'!$J$5,IF(AND($D91='Auto Responses'!$J$27,$H91='Auto Responses'!$J$7),1,IF(AND($D91='Auto Responses'!$J$27,$H91='Auto Responses'!$J$8),0,IF(OR(AND($F91=$G91,$H91=""),$H91='Auto Responses'!$J$7),1,0)))))</f>
        <v>1</v>
      </c>
      <c r="M91" s="278" t="str">
        <f>VLOOKUP($A91,'Institution Evaluation'!$A$56:$K$345,11,0)&amp;""</f>
        <v>FALSE</v>
      </c>
      <c r="N91" s="278">
        <f>IF($J91='Auto Responses'!$J$11,1,IF(AND($J91="",$I91='Auto Responses'!$J$11),1,0))</f>
        <v>0</v>
      </c>
      <c r="O91" s="278">
        <f>IF(OR($F$17='Auto Responses'!$J$4,$E91='Auto Responses'!$L$13,$F91='Auto Responses'!$J$5),'Auto Responses'!$J$5,IF($J91="",$K91,IF($J91='Auto Responses'!$J$13,5,IF($J91='Auto Responses'!$J$12,10,IF($J91='Auto Responses'!$J$11,20,0)))))</f>
        <v>10</v>
      </c>
      <c r="P91" s="278">
        <f>IF(OR($O91='Auto Responses'!$J$5,$L91='Auto Responses'!$J$5),'Auto Responses'!$J$5,$O91*$L91)</f>
        <v>10</v>
      </c>
      <c r="Q91" s="278">
        <f t="shared" si="1"/>
        <v>0</v>
      </c>
      <c r="R91" s="278">
        <f t="shared" si="5"/>
        <v>0</v>
      </c>
      <c r="S91" s="278">
        <f t="shared" si="2"/>
        <v>0</v>
      </c>
      <c r="T91" s="278">
        <f t="shared" si="3"/>
        <v>0</v>
      </c>
      <c r="U91" s="278">
        <f t="shared" si="6"/>
        <v>31</v>
      </c>
      <c r="V91" s="278">
        <f t="shared" si="4"/>
        <v>0</v>
      </c>
      <c r="W91" s="58"/>
      <c r="X91" s="58"/>
      <c r="Y91" s="58"/>
      <c r="Z91" s="58"/>
    </row>
    <row r="92" spans="1:26" ht="15.75" customHeight="1" x14ac:dyDescent="0.2">
      <c r="A92" s="278" t="str">
        <f>Questions!$A92</f>
        <v>AAAI-15</v>
      </c>
      <c r="B92" s="278" t="str">
        <f t="shared" si="0"/>
        <v>AAAI</v>
      </c>
      <c r="C92" s="278" t="str">
        <f>VLOOKUP($A92,Questions!$A$3:$L$333,2,0)&amp;""</f>
        <v>Does your solution support any of the following web SSO standards: SAML2 (with redirect flow), OIDC, CAS, or other?</v>
      </c>
      <c r="D92" s="278" t="str">
        <f>VLOOKUP($A92,Questions!$A$3:$L$333,11,0)&amp;""</f>
        <v/>
      </c>
      <c r="E92" s="278" t="str">
        <f>VLOOKUP($A92,Questions!$A$3:$L$333,12,0)&amp;""</f>
        <v>Product</v>
      </c>
      <c r="F92" s="278" t="str">
        <f>VLOOKUP($A92,'Institution Evaluation'!$A$56:$K$345,3,0)&amp;""</f>
        <v>Yes</v>
      </c>
      <c r="G92" s="278" t="str">
        <f>VLOOKUP($A92,'Institution Evaluation'!$A$56:$K$345,7,0)&amp;""</f>
        <v>Yes</v>
      </c>
      <c r="H92" s="278" t="str">
        <f>VLOOKUP($A92,'Institution Evaluation'!$A$56:$K$345,8,0)&amp;""</f>
        <v/>
      </c>
      <c r="I92" s="278" t="str">
        <f>VLOOKUP($A92,'Institution Evaluation'!$A$56:$K$345,9,0)&amp;""</f>
        <v>Minor Importance</v>
      </c>
      <c r="J92" s="278" t="str">
        <f>VLOOKUP($A92,'Institution Evaluation'!$A$56:$K$345,10,0)&amp;""</f>
        <v/>
      </c>
      <c r="K92" s="278">
        <f>IF($I92='Auto Responses'!$J$11,20,IF($I92='Auto Responses'!$J$13,5,10))</f>
        <v>5</v>
      </c>
      <c r="L92" s="278">
        <f>IF($E92='Auto Responses'!$L$13, 'Auto Responses'!$J$5,IF(AND($D92='Auto Responses'!$J$27,$H92=""),'Auto Responses'!$J$5,IF(AND($D92='Auto Responses'!$J$27,$H92='Auto Responses'!$J$7),1,IF(AND($D92='Auto Responses'!$J$27,$H92='Auto Responses'!$J$8),0,IF(OR(AND($F92=$G92,$H92=""),$H92='Auto Responses'!$J$7),1,0)))))</f>
        <v>1</v>
      </c>
      <c r="M92" s="278" t="str">
        <f>VLOOKUP($A92,'Institution Evaluation'!$A$56:$K$345,11,0)&amp;""</f>
        <v>FALSE</v>
      </c>
      <c r="N92" s="278">
        <f>IF($J92='Auto Responses'!$J$11,1,IF(AND($J92="",$I92='Auto Responses'!$J$11),1,0))</f>
        <v>0</v>
      </c>
      <c r="O92" s="278">
        <f>IF(OR($F$17='Auto Responses'!$J$4,$E92='Auto Responses'!$L$13,$F92='Auto Responses'!$J$5),'Auto Responses'!$J$5,IF($J92="",$K92,IF($J92='Auto Responses'!$J$13,5,IF($J92='Auto Responses'!$J$12,10,IF($J92='Auto Responses'!$J$11,20,0)))))</f>
        <v>5</v>
      </c>
      <c r="P92" s="278">
        <f>IF(OR($O92='Auto Responses'!$J$5,$L92='Auto Responses'!$J$5),'Auto Responses'!$J$5,$O92*$L92)</f>
        <v>5</v>
      </c>
      <c r="Q92" s="278">
        <f t="shared" si="1"/>
        <v>0</v>
      </c>
      <c r="R92" s="278">
        <f t="shared" si="5"/>
        <v>0</v>
      </c>
      <c r="S92" s="278">
        <f t="shared" si="2"/>
        <v>0</v>
      </c>
      <c r="T92" s="278">
        <f t="shared" si="3"/>
        <v>0</v>
      </c>
      <c r="U92" s="278">
        <f t="shared" si="6"/>
        <v>31</v>
      </c>
      <c r="V92" s="278">
        <f t="shared" si="4"/>
        <v>0</v>
      </c>
      <c r="W92" s="58"/>
      <c r="X92" s="58"/>
      <c r="Y92" s="58"/>
      <c r="Z92" s="58"/>
    </row>
    <row r="93" spans="1:26" ht="15.75" customHeight="1" x14ac:dyDescent="0.2">
      <c r="A93" s="278" t="str">
        <f>Questions!$A93</f>
        <v>AAAI-16</v>
      </c>
      <c r="B93" s="278" t="str">
        <f t="shared" si="0"/>
        <v>AAAI</v>
      </c>
      <c r="C93" s="278" t="str">
        <f>VLOOKUP($A93,Questions!$A$3:$L$333,2,0)&amp;""</f>
        <v>Do you support differentiation between email address and user identifier?</v>
      </c>
      <c r="D93" s="278" t="str">
        <f>VLOOKUP($A93,Questions!$A$3:$L$333,11,0)&amp;""</f>
        <v/>
      </c>
      <c r="E93" s="278" t="str">
        <f>VLOOKUP($A93,Questions!$A$3:$L$333,12,0)&amp;""</f>
        <v>Product</v>
      </c>
      <c r="F93" s="278" t="str">
        <f>VLOOKUP($A93,'Institution Evaluation'!$A$56:$K$345,3,0)&amp;""</f>
        <v>Yes</v>
      </c>
      <c r="G93" s="278" t="str">
        <f>VLOOKUP($A93,'Institution Evaluation'!$A$56:$K$345,7,0)&amp;""</f>
        <v>Yes</v>
      </c>
      <c r="H93" s="278" t="str">
        <f>VLOOKUP($A93,'Institution Evaluation'!$A$56:$K$345,8,0)&amp;""</f>
        <v/>
      </c>
      <c r="I93" s="278" t="str">
        <f>VLOOKUP($A93,'Institution Evaluation'!$A$56:$K$345,9,0)&amp;""</f>
        <v>Minor Importance</v>
      </c>
      <c r="J93" s="278" t="str">
        <f>VLOOKUP($A93,'Institution Evaluation'!$A$56:$K$345,10,0)&amp;""</f>
        <v/>
      </c>
      <c r="K93" s="278">
        <f>IF($I93='Auto Responses'!$J$11,20,IF($I93='Auto Responses'!$J$13,5,10))</f>
        <v>5</v>
      </c>
      <c r="L93" s="278">
        <f>IF($E93='Auto Responses'!$L$13, 'Auto Responses'!$J$5,IF(AND($D93='Auto Responses'!$J$27,$H93=""),'Auto Responses'!$J$5,IF(AND($D93='Auto Responses'!$J$27,$H93='Auto Responses'!$J$7),1,IF(AND($D93='Auto Responses'!$J$27,$H93='Auto Responses'!$J$8),0,IF(OR(AND($F93=$G93,$H93=""),$H93='Auto Responses'!$J$7),1,0)))))</f>
        <v>1</v>
      </c>
      <c r="M93" s="278" t="str">
        <f>VLOOKUP($A93,'Institution Evaluation'!$A$56:$K$345,11,0)&amp;""</f>
        <v>FALSE</v>
      </c>
      <c r="N93" s="278">
        <f>IF($J93='Auto Responses'!$J$11,1,IF(AND($J93="",$I93='Auto Responses'!$J$11),1,0))</f>
        <v>0</v>
      </c>
      <c r="O93" s="278">
        <f>IF(OR($F$17='Auto Responses'!$J$4,$E93='Auto Responses'!$L$13,$F93='Auto Responses'!$J$5),'Auto Responses'!$J$5,IF($J93="",$K93,IF($J93='Auto Responses'!$J$13,5,IF($J93='Auto Responses'!$J$12,10,IF($J93='Auto Responses'!$J$11,20,0)))))</f>
        <v>5</v>
      </c>
      <c r="P93" s="278">
        <f>IF(OR($O93='Auto Responses'!$J$5,$L93='Auto Responses'!$J$5),'Auto Responses'!$J$5,$O93*$L93)</f>
        <v>5</v>
      </c>
      <c r="Q93" s="278">
        <f t="shared" si="1"/>
        <v>0</v>
      </c>
      <c r="R93" s="278">
        <f t="shared" si="5"/>
        <v>0</v>
      </c>
      <c r="S93" s="278">
        <f t="shared" si="2"/>
        <v>0</v>
      </c>
      <c r="T93" s="278">
        <f t="shared" si="3"/>
        <v>0</v>
      </c>
      <c r="U93" s="278">
        <f t="shared" si="6"/>
        <v>31</v>
      </c>
      <c r="V93" s="278">
        <f t="shared" si="4"/>
        <v>0</v>
      </c>
      <c r="W93" s="58"/>
      <c r="X93" s="58"/>
      <c r="Y93" s="58"/>
      <c r="Z93" s="58"/>
    </row>
    <row r="94" spans="1:26" ht="15.75" customHeight="1" x14ac:dyDescent="0.2">
      <c r="A94" s="278" t="str">
        <f>Questions!$A94</f>
        <v>AAAI-17</v>
      </c>
      <c r="B94" s="278" t="str">
        <f t="shared" si="0"/>
        <v>AAAI</v>
      </c>
      <c r="C94" s="278" t="str">
        <f>VLOOKUP($A94,Questions!$A$3:$L$333,2,0)&amp;""</f>
        <v>For customers not using SSO, does your application and/or user frontend/portal support multifactor authentication (e.g., Duo, Google Authenticator, OTP, etc.)?</v>
      </c>
      <c r="D94" s="278" t="str">
        <f>VLOOKUP($A94,Questions!$A$3:$L$333,11,0)&amp;""</f>
        <v/>
      </c>
      <c r="E94" s="278" t="str">
        <f>VLOOKUP($A94,Questions!$A$3:$L$333,12,0)&amp;""</f>
        <v>Product</v>
      </c>
      <c r="F94" s="278" t="str">
        <f>VLOOKUP($A94,'Institution Evaluation'!$A$56:$K$345,3,0)&amp;""</f>
        <v>Yes</v>
      </c>
      <c r="G94" s="278" t="str">
        <f>VLOOKUP($A94,'Institution Evaluation'!$A$56:$K$345,7,0)&amp;""</f>
        <v>Yes</v>
      </c>
      <c r="H94" s="278" t="str">
        <f>VLOOKUP($A94,'Institution Evaluation'!$A$56:$K$345,8,0)&amp;""</f>
        <v/>
      </c>
      <c r="I94" s="278" t="str">
        <f>VLOOKUP($A94,'Institution Evaluation'!$A$56:$K$345,9,0)&amp;""</f>
        <v>Minor Importance</v>
      </c>
      <c r="J94" s="278" t="str">
        <f>VLOOKUP($A94,'Institution Evaluation'!$A$56:$K$345,10,0)&amp;""</f>
        <v/>
      </c>
      <c r="K94" s="278">
        <f>IF($I94='Auto Responses'!$J$11,20,IF($I94='Auto Responses'!$J$13,5,10))</f>
        <v>5</v>
      </c>
      <c r="L94" s="278">
        <f>IF($E94='Auto Responses'!$L$13, 'Auto Responses'!$J$5,IF(AND($D94='Auto Responses'!$J$27,$H94=""),'Auto Responses'!$J$5,IF(AND($D94='Auto Responses'!$J$27,$H94='Auto Responses'!$J$7),1,IF(AND($D94='Auto Responses'!$J$27,$H94='Auto Responses'!$J$8),0,IF(OR(AND($F94=$G94,$H94=""),$H94='Auto Responses'!$J$7),1,0)))))</f>
        <v>1</v>
      </c>
      <c r="M94" s="278" t="str">
        <f>VLOOKUP($A94,'Institution Evaluation'!$A$56:$K$345,11,0)&amp;""</f>
        <v>FALSE</v>
      </c>
      <c r="N94" s="278">
        <f>IF($J94='Auto Responses'!$J$11,1,IF(AND($J94="",$I94='Auto Responses'!$J$11),1,0))</f>
        <v>0</v>
      </c>
      <c r="O94" s="278">
        <f>IF(OR($F$17='Auto Responses'!$J$4,$E94='Auto Responses'!$L$13,$F94='Auto Responses'!$J$5),'Auto Responses'!$J$5,IF($J94="",$K94,IF($J94='Auto Responses'!$J$13,5,IF($J94='Auto Responses'!$J$12,10,IF($J94='Auto Responses'!$J$11,20,0)))))</f>
        <v>5</v>
      </c>
      <c r="P94" s="278">
        <f>IF(OR($O94='Auto Responses'!$J$5,$L94='Auto Responses'!$J$5),'Auto Responses'!$J$5,$O94*$L94)</f>
        <v>5</v>
      </c>
      <c r="Q94" s="278">
        <f t="shared" si="1"/>
        <v>0</v>
      </c>
      <c r="R94" s="278">
        <f t="shared" si="5"/>
        <v>0</v>
      </c>
      <c r="S94" s="278">
        <f t="shared" si="2"/>
        <v>0</v>
      </c>
      <c r="T94" s="278">
        <f t="shared" si="3"/>
        <v>0</v>
      </c>
      <c r="U94" s="278">
        <f t="shared" si="6"/>
        <v>31</v>
      </c>
      <c r="V94" s="278">
        <f t="shared" si="4"/>
        <v>0</v>
      </c>
      <c r="W94" s="58"/>
      <c r="X94" s="58"/>
      <c r="Y94" s="58"/>
      <c r="Z94" s="58"/>
    </row>
    <row r="95" spans="1:26" ht="15.75" customHeight="1" x14ac:dyDescent="0.2">
      <c r="A95" s="278" t="str">
        <f>Questions!$A95</f>
        <v>AAAI-18</v>
      </c>
      <c r="B95" s="278" t="str">
        <f t="shared" si="0"/>
        <v>AAAI</v>
      </c>
      <c r="C95" s="278" t="str">
        <f>VLOOKUP($A95,Questions!$A$3:$L$333,2,0)&amp;""</f>
        <v>Does your application automatically lock the session or log out an account after a period of inactivity?</v>
      </c>
      <c r="D95" s="278" t="str">
        <f>VLOOKUP($A95,Questions!$A$3:$L$333,11,0)&amp;""</f>
        <v/>
      </c>
      <c r="E95" s="278" t="str">
        <f>VLOOKUP($A95,Questions!$A$3:$L$333,12,0)&amp;""</f>
        <v>Product</v>
      </c>
      <c r="F95" s="278" t="str">
        <f>VLOOKUP($A95,'Institution Evaluation'!$A$56:$K$345,3,0)&amp;""</f>
        <v>No</v>
      </c>
      <c r="G95" s="278" t="str">
        <f>VLOOKUP($A95,'Institution Evaluation'!$A$56:$K$345,7,0)&amp;""</f>
        <v>Yes</v>
      </c>
      <c r="H95" s="278" t="str">
        <f>VLOOKUP($A95,'Institution Evaluation'!$A$56:$K$345,8,0)&amp;""</f>
        <v/>
      </c>
      <c r="I95" s="278" t="str">
        <f>VLOOKUP($A95,'Institution Evaluation'!$A$56:$K$345,9,0)&amp;""</f>
        <v>Minor Importance</v>
      </c>
      <c r="J95" s="278" t="str">
        <f>VLOOKUP($A95,'Institution Evaluation'!$A$56:$K$345,10,0)&amp;""</f>
        <v/>
      </c>
      <c r="K95" s="278">
        <f>IF($I95='Auto Responses'!$J$11,20,IF($I95='Auto Responses'!$J$13,5,10))</f>
        <v>5</v>
      </c>
      <c r="L95" s="278">
        <f>IF($E95='Auto Responses'!$L$13, 'Auto Responses'!$J$5,IF(AND($D95='Auto Responses'!$J$27,$H95=""),'Auto Responses'!$J$5,IF(AND($D95='Auto Responses'!$J$27,$H95='Auto Responses'!$J$7),1,IF(AND($D95='Auto Responses'!$J$27,$H95='Auto Responses'!$J$8),0,IF(OR(AND($F95=$G95,$H95=""),$H95='Auto Responses'!$J$7),1,0)))))</f>
        <v>0</v>
      </c>
      <c r="M95" s="278" t="str">
        <f>VLOOKUP($A95,'Institution Evaluation'!$A$56:$K$345,11,0)&amp;""</f>
        <v>FALSE</v>
      </c>
      <c r="N95" s="278">
        <f>IF($J95='Auto Responses'!$J$11,1,IF(AND($J95="",$I95='Auto Responses'!$J$11),1,0))</f>
        <v>0</v>
      </c>
      <c r="O95" s="278">
        <f>IF(OR($F$17='Auto Responses'!$J$4,$E95='Auto Responses'!$L$13,$F95='Auto Responses'!$J$5),'Auto Responses'!$J$5,IF($J95="",$K95,IF($J95='Auto Responses'!$J$13,5,IF($J95='Auto Responses'!$J$12,10,IF($J95='Auto Responses'!$J$11,20,0)))))</f>
        <v>5</v>
      </c>
      <c r="P95" s="278">
        <f>IF(OR($O95='Auto Responses'!$J$5,$L95='Auto Responses'!$J$5),'Auto Responses'!$J$5,$O95*$L95)</f>
        <v>0</v>
      </c>
      <c r="Q95" s="278">
        <f t="shared" si="1"/>
        <v>0</v>
      </c>
      <c r="R95" s="278">
        <f t="shared" si="5"/>
        <v>0</v>
      </c>
      <c r="S95" s="278">
        <f t="shared" si="2"/>
        <v>0</v>
      </c>
      <c r="T95" s="278">
        <f t="shared" si="3"/>
        <v>0</v>
      </c>
      <c r="U95" s="278">
        <f t="shared" si="6"/>
        <v>31</v>
      </c>
      <c r="V95" s="278">
        <f t="shared" si="4"/>
        <v>0</v>
      </c>
      <c r="W95" s="58"/>
      <c r="X95" s="58"/>
      <c r="Y95" s="58"/>
      <c r="Z95" s="58"/>
    </row>
    <row r="96" spans="1:26" ht="15.75" customHeight="1" x14ac:dyDescent="0.2">
      <c r="A96" s="278" t="str">
        <f>Questions!$A96</f>
        <v>CHNG-01</v>
      </c>
      <c r="B96" s="278" t="str">
        <f t="shared" si="0"/>
        <v>CHNG</v>
      </c>
      <c r="C96" s="278" t="str">
        <f>VLOOKUP($A96,Questions!$A$3:$L$333,2,0)&amp;""</f>
        <v>Will the institution be notified of major changes to your environment that could impact the institution's security posture?*</v>
      </c>
      <c r="D96" s="278" t="str">
        <f>VLOOKUP($A96,Questions!$A$3:$L$333,11,0)&amp;""</f>
        <v/>
      </c>
      <c r="E96" s="278" t="str">
        <f>VLOOKUP($A96,Questions!$A$3:$L$333,12,0)&amp;""</f>
        <v>Organization</v>
      </c>
      <c r="F96" s="278" t="str">
        <f>VLOOKUP($A96,'Institution Evaluation'!$A$56:$K$345,3,0)&amp;""</f>
        <v>Yes</v>
      </c>
      <c r="G96" s="278" t="str">
        <f>VLOOKUP($A96,'Institution Evaluation'!$A$56:$K$345,7,0)&amp;""</f>
        <v>Yes</v>
      </c>
      <c r="H96" s="278" t="str">
        <f>VLOOKUP($A96,'Institution Evaluation'!$A$56:$K$345,8,0)&amp;""</f>
        <v/>
      </c>
      <c r="I96" s="278" t="str">
        <f>VLOOKUP($A96,'Institution Evaluation'!$A$56:$K$345,9,0)&amp;""</f>
        <v>Critical Importance</v>
      </c>
      <c r="J96" s="278" t="str">
        <f>VLOOKUP($A96,'Institution Evaluation'!$A$56:$K$345,10,0)&amp;""</f>
        <v/>
      </c>
      <c r="K96" s="278">
        <f>IF($I96='Auto Responses'!$J$11,20,IF($I96='Auto Responses'!$J$13,5,10))</f>
        <v>20</v>
      </c>
      <c r="L96" s="278">
        <f>IF($E96='Auto Responses'!$L$13, 'Auto Responses'!$J$5,IF(AND($D96='Auto Responses'!$J$27,$H96=""),'Auto Responses'!$J$5,IF(AND($D96='Auto Responses'!$J$27,$H96='Auto Responses'!$J$7),1,IF(AND($D96='Auto Responses'!$J$27,$H96='Auto Responses'!$J$8),0,IF(OR(AND($F96=$G96,$H96=""),$H96='Auto Responses'!$J$7),1,0)))))</f>
        <v>1</v>
      </c>
      <c r="M96" s="278" t="str">
        <f>VLOOKUP($A96,'Institution Evaluation'!$A$56:$K$345,11,0)&amp;""</f>
        <v>FALSE</v>
      </c>
      <c r="N96" s="278">
        <f>IF($J96='Auto Responses'!$J$11,1,IF(AND($J96="",$I96='Auto Responses'!$J$11),1,0))</f>
        <v>1</v>
      </c>
      <c r="O96" s="278">
        <f>IF(OR($E96='Auto Responses'!$L$13,$F96='Auto Responses'!$J$5),'Auto Responses'!$J$5,IF($J96="",$K96,IF($J96='Auto Responses'!$J$13,5,IF($J96='Auto Responses'!$J$12,10,IF($J96='Auto Responses'!$J$11,20,0)))))</f>
        <v>20</v>
      </c>
      <c r="P96" s="278">
        <f>IF(OR($O96='Auto Responses'!$J$5,$L96='Auto Responses'!$J$5),'Auto Responses'!$J$5,$O96*$L96)</f>
        <v>20</v>
      </c>
      <c r="Q96" s="278">
        <f t="shared" si="1"/>
        <v>0</v>
      </c>
      <c r="R96" s="278">
        <f t="shared" si="5"/>
        <v>0</v>
      </c>
      <c r="S96" s="278">
        <f t="shared" si="2"/>
        <v>0</v>
      </c>
      <c r="T96" s="278">
        <f t="shared" si="3"/>
        <v>1</v>
      </c>
      <c r="U96" s="278">
        <f t="shared" si="6"/>
        <v>32</v>
      </c>
      <c r="V96" s="278">
        <f t="shared" si="4"/>
        <v>32</v>
      </c>
      <c r="W96" s="58"/>
      <c r="X96" s="58"/>
      <c r="Y96" s="58"/>
      <c r="Z96" s="58"/>
    </row>
    <row r="97" spans="1:26" ht="15.75" customHeight="1" x14ac:dyDescent="0.2">
      <c r="A97" s="278" t="str">
        <f>Questions!$A97</f>
        <v>CHNG-02</v>
      </c>
      <c r="B97" s="278" t="str">
        <f t="shared" si="0"/>
        <v>CHNG</v>
      </c>
      <c r="C97" s="278" t="str">
        <f>VLOOKUP($A97,Questions!$A$3:$L$333,2,0)&amp;""</f>
        <v>Does the system support client customizations from one release to another?*</v>
      </c>
      <c r="D97" s="278" t="str">
        <f>VLOOKUP($A97,Questions!$A$3:$L$333,11,0)&amp;""</f>
        <v/>
      </c>
      <c r="E97" s="278" t="str">
        <f>VLOOKUP($A97,Questions!$A$3:$L$333,12,0)&amp;""</f>
        <v>Organization</v>
      </c>
      <c r="F97" s="278" t="str">
        <f>VLOOKUP($A97,'Institution Evaluation'!$A$56:$K$345,3,0)&amp;""</f>
        <v>Yes</v>
      </c>
      <c r="G97" s="278" t="str">
        <f>VLOOKUP($A97,'Institution Evaluation'!$A$56:$K$345,7,0)&amp;""</f>
        <v>Yes</v>
      </c>
      <c r="H97" s="278" t="str">
        <f>VLOOKUP($A97,'Institution Evaluation'!$A$56:$K$345,8,0)&amp;""</f>
        <v/>
      </c>
      <c r="I97" s="278" t="str">
        <f>VLOOKUP($A97,'Institution Evaluation'!$A$56:$K$345,9,0)&amp;""</f>
        <v>Critical Importance</v>
      </c>
      <c r="J97" s="278" t="str">
        <f>VLOOKUP($A97,'Institution Evaluation'!$A$56:$K$345,10,0)&amp;""</f>
        <v/>
      </c>
      <c r="K97" s="278">
        <f>IF($I97='Auto Responses'!$J$11,20,IF($I97='Auto Responses'!$J$13,5,10))</f>
        <v>20</v>
      </c>
      <c r="L97" s="278">
        <f>IF($E97='Auto Responses'!$L$13, 'Auto Responses'!$J$5,IF(AND($D97='Auto Responses'!$J$27,$H97=""),'Auto Responses'!$J$5,IF(AND($D97='Auto Responses'!$J$27,$H97='Auto Responses'!$J$7),1,IF(AND($D97='Auto Responses'!$J$27,$H97='Auto Responses'!$J$8),0,IF(OR(AND($F97=$G97,$H97=""),$H97='Auto Responses'!$J$7),1,0)))))</f>
        <v>1</v>
      </c>
      <c r="M97" s="278" t="str">
        <f>VLOOKUP($A97,'Institution Evaluation'!$A$56:$K$345,11,0)&amp;""</f>
        <v>FALSE</v>
      </c>
      <c r="N97" s="278">
        <f>IF($J97='Auto Responses'!$J$11,1,IF(AND($J97="",$I97='Auto Responses'!$J$11),1,0))</f>
        <v>1</v>
      </c>
      <c r="O97" s="278">
        <f>IF(OR($E97='Auto Responses'!$L$13,$F97='Auto Responses'!$J$5),'Auto Responses'!$J$5,IF($J97="",$K97,IF($J97='Auto Responses'!$J$13,5,IF($J97='Auto Responses'!$J$12,10,IF($J97='Auto Responses'!$J$11,20,0)))))</f>
        <v>20</v>
      </c>
      <c r="P97" s="278">
        <f>IF(OR($O97='Auto Responses'!$J$5,$L97='Auto Responses'!$J$5),'Auto Responses'!$J$5,$O97*$L97)</f>
        <v>20</v>
      </c>
      <c r="Q97" s="278">
        <f t="shared" si="1"/>
        <v>0</v>
      </c>
      <c r="R97" s="278">
        <f t="shared" si="5"/>
        <v>0</v>
      </c>
      <c r="S97" s="278">
        <f t="shared" si="2"/>
        <v>0</v>
      </c>
      <c r="T97" s="278">
        <f t="shared" si="3"/>
        <v>1</v>
      </c>
      <c r="U97" s="278">
        <f t="shared" si="6"/>
        <v>33</v>
      </c>
      <c r="V97" s="278">
        <f t="shared" si="4"/>
        <v>33</v>
      </c>
      <c r="W97" s="58"/>
      <c r="X97" s="58"/>
      <c r="Y97" s="58"/>
      <c r="Z97" s="58"/>
    </row>
    <row r="98" spans="1:26" ht="15.75" customHeight="1" x14ac:dyDescent="0.2">
      <c r="A98" s="278" t="str">
        <f>Questions!$A98</f>
        <v>CHNG-03</v>
      </c>
      <c r="B98" s="278" t="str">
        <f t="shared" si="0"/>
        <v>CHNG</v>
      </c>
      <c r="C98" s="278" t="str">
        <f>VLOOKUP($A98,Questions!$A$3:$L$333,2,0)&amp;""</f>
        <v>Do you have an implemented system configuration management process (e.g.,secure "gold" images, etc.)?*</v>
      </c>
      <c r="D98" s="278" t="str">
        <f>VLOOKUP($A98,Questions!$A$3:$L$333,11,0)&amp;""</f>
        <v/>
      </c>
      <c r="E98" s="278" t="str">
        <f>VLOOKUP($A98,Questions!$A$3:$L$333,12,0)&amp;""</f>
        <v>Organization</v>
      </c>
      <c r="F98" s="278" t="str">
        <f>VLOOKUP($A98,'Institution Evaluation'!$A$56:$K$345,3,0)&amp;""</f>
        <v>Yes</v>
      </c>
      <c r="G98" s="278" t="str">
        <f>VLOOKUP($A98,'Institution Evaluation'!$A$56:$K$345,7,0)&amp;""</f>
        <v>Yes</v>
      </c>
      <c r="H98" s="278" t="str">
        <f>VLOOKUP($A98,'Institution Evaluation'!$A$56:$K$345,8,0)&amp;""</f>
        <v/>
      </c>
      <c r="I98" s="278" t="str">
        <f>VLOOKUP($A98,'Institution Evaluation'!$A$56:$K$345,9,0)&amp;""</f>
        <v>Critical Importance</v>
      </c>
      <c r="J98" s="278" t="str">
        <f>VLOOKUP($A98,'Institution Evaluation'!$A$56:$K$345,10,0)&amp;""</f>
        <v/>
      </c>
      <c r="K98" s="278">
        <f>IF($I98='Auto Responses'!$J$11,20,IF($I98='Auto Responses'!$J$13,5,10))</f>
        <v>20</v>
      </c>
      <c r="L98" s="278">
        <f>IF($E98='Auto Responses'!$L$13, 'Auto Responses'!$J$5,IF(AND($D98='Auto Responses'!$J$27,$H98=""),'Auto Responses'!$J$5,IF(AND($D98='Auto Responses'!$J$27,$H98='Auto Responses'!$J$7),1,IF(AND($D98='Auto Responses'!$J$27,$H98='Auto Responses'!$J$8),0,IF(OR(AND($F98=$G98,$H98=""),$H98='Auto Responses'!$J$7),1,0)))))</f>
        <v>1</v>
      </c>
      <c r="M98" s="278" t="str">
        <f>VLOOKUP($A98,'Institution Evaluation'!$A$56:$K$345,11,0)&amp;""</f>
        <v>FALSE</v>
      </c>
      <c r="N98" s="278">
        <f>IF($J98='Auto Responses'!$J$11,1,IF(AND($J98="",$I98='Auto Responses'!$J$11),1,0))</f>
        <v>1</v>
      </c>
      <c r="O98" s="278">
        <f>IF(OR($E98='Auto Responses'!$L$13,$F98='Auto Responses'!$J$5),'Auto Responses'!$J$5,IF($J98="",$K98,IF($J98='Auto Responses'!$J$13,5,IF($J98='Auto Responses'!$J$12,10,IF($J98='Auto Responses'!$J$11,20,0)))))</f>
        <v>20</v>
      </c>
      <c r="P98" s="278">
        <f>IF(OR($O98='Auto Responses'!$J$5,$L98='Auto Responses'!$J$5),'Auto Responses'!$J$5,$O98*$L98)</f>
        <v>20</v>
      </c>
      <c r="Q98" s="278">
        <f t="shared" si="1"/>
        <v>0</v>
      </c>
      <c r="R98" s="278">
        <f t="shared" si="5"/>
        <v>0</v>
      </c>
      <c r="S98" s="278">
        <f t="shared" si="2"/>
        <v>0</v>
      </c>
      <c r="T98" s="278">
        <f t="shared" si="3"/>
        <v>1</v>
      </c>
      <c r="U98" s="278">
        <f t="shared" si="6"/>
        <v>34</v>
      </c>
      <c r="V98" s="278">
        <f t="shared" si="4"/>
        <v>34</v>
      </c>
      <c r="W98" s="58"/>
      <c r="X98" s="58"/>
      <c r="Y98" s="58"/>
      <c r="Z98" s="58"/>
    </row>
    <row r="99" spans="1:26" ht="15.75" customHeight="1" x14ac:dyDescent="0.2">
      <c r="A99" s="278" t="str">
        <f>Questions!$A99</f>
        <v>CHNG-04</v>
      </c>
      <c r="B99" s="278" t="str">
        <f t="shared" si="0"/>
        <v>CHNG</v>
      </c>
      <c r="C99" s="278" t="str">
        <f>VLOOKUP($A99,Questions!$A$3:$L$333,2,0)&amp;""</f>
        <v>Do you have a documented change management process?</v>
      </c>
      <c r="D99" s="278" t="str">
        <f>VLOOKUP($A99,Questions!$A$3:$L$333,11,0)&amp;""</f>
        <v/>
      </c>
      <c r="E99" s="278" t="str">
        <f>VLOOKUP($A99,Questions!$A$3:$L$333,12,0)&amp;""</f>
        <v>Organization</v>
      </c>
      <c r="F99" s="278" t="str">
        <f>VLOOKUP($A99,'Institution Evaluation'!$A$56:$K$345,3,0)&amp;""</f>
        <v>Yes</v>
      </c>
      <c r="G99" s="278" t="str">
        <f>VLOOKUP($A99,'Institution Evaluation'!$A$56:$K$345,7,0)&amp;""</f>
        <v>Yes</v>
      </c>
      <c r="H99" s="278" t="str">
        <f>VLOOKUP($A99,'Institution Evaluation'!$A$56:$K$345,8,0)&amp;""</f>
        <v/>
      </c>
      <c r="I99" s="278" t="str">
        <f>VLOOKUP($A99,'Institution Evaluation'!$A$56:$K$345,9,0)&amp;""</f>
        <v>Standard Importance</v>
      </c>
      <c r="J99" s="278" t="str">
        <f>VLOOKUP($A99,'Institution Evaluation'!$A$56:$K$345,10,0)&amp;""</f>
        <v/>
      </c>
      <c r="K99" s="278">
        <f>IF($I99='Auto Responses'!$J$11,20,IF($I99='Auto Responses'!$J$13,5,10))</f>
        <v>10</v>
      </c>
      <c r="L99" s="278">
        <f>IF($E99='Auto Responses'!$L$13, 'Auto Responses'!$J$5,IF(AND($D99='Auto Responses'!$J$27,$H99=""),'Auto Responses'!$J$5,IF(AND($D99='Auto Responses'!$J$27,$H99='Auto Responses'!$J$7),1,IF(AND($D99='Auto Responses'!$J$27,$H99='Auto Responses'!$J$8),0,IF(OR(AND($F99=$G99,$H99=""),$H99='Auto Responses'!$J$7),1,0)))))</f>
        <v>1</v>
      </c>
      <c r="M99" s="278" t="str">
        <f>VLOOKUP($A99,'Institution Evaluation'!$A$56:$K$345,11,0)&amp;""</f>
        <v>FALSE</v>
      </c>
      <c r="N99" s="278">
        <f>IF($J99='Auto Responses'!$J$11,1,IF(AND($J99="",$I99='Auto Responses'!$J$11),1,0))</f>
        <v>0</v>
      </c>
      <c r="O99" s="278">
        <f>IF(OR($E99='Auto Responses'!$L$13,$F99='Auto Responses'!$J$5),'Auto Responses'!$J$5,IF($J99="",$K99,IF($J99='Auto Responses'!$J$13,5,IF($J99='Auto Responses'!$J$12,10,IF($J99='Auto Responses'!$J$11,20,0)))))</f>
        <v>10</v>
      </c>
      <c r="P99" s="278">
        <f>IF(OR($O99='Auto Responses'!$J$5,$L99='Auto Responses'!$J$5),'Auto Responses'!$J$5,$O99*$L99)</f>
        <v>10</v>
      </c>
      <c r="Q99" s="278">
        <f t="shared" si="1"/>
        <v>0</v>
      </c>
      <c r="R99" s="278">
        <f t="shared" si="5"/>
        <v>0</v>
      </c>
      <c r="S99" s="278">
        <f t="shared" si="2"/>
        <v>0</v>
      </c>
      <c r="T99" s="278">
        <f t="shared" si="3"/>
        <v>0</v>
      </c>
      <c r="U99" s="278">
        <f t="shared" si="6"/>
        <v>34</v>
      </c>
      <c r="V99" s="278">
        <f t="shared" si="4"/>
        <v>0</v>
      </c>
      <c r="W99" s="58"/>
      <c r="X99" s="58"/>
      <c r="Y99" s="58"/>
      <c r="Z99" s="58"/>
    </row>
    <row r="100" spans="1:26" ht="15.75" customHeight="1" x14ac:dyDescent="0.2">
      <c r="A100" s="278" t="str">
        <f>Questions!$A100</f>
        <v>CHNG-05</v>
      </c>
      <c r="B100" s="278" t="str">
        <f t="shared" si="0"/>
        <v>CHNG</v>
      </c>
      <c r="C100" s="278" t="str">
        <f>VLOOKUP($A100,Questions!$A$3:$L$333,2,0)&amp;""</f>
        <v>Does your change management process minimally include authorization, impact analysis, testing, and validation before moving changes to production?</v>
      </c>
      <c r="D100" s="278" t="str">
        <f>VLOOKUP($A100,Questions!$A$3:$L$333,11,0)&amp;""</f>
        <v/>
      </c>
      <c r="E100" s="278" t="str">
        <f>VLOOKUP($A100,Questions!$A$3:$L$333,12,0)&amp;""</f>
        <v>Organization</v>
      </c>
      <c r="F100" s="278" t="str">
        <f>VLOOKUP($A100,'Institution Evaluation'!$A$56:$K$345,3,0)&amp;""</f>
        <v>Yes</v>
      </c>
      <c r="G100" s="278" t="str">
        <f>VLOOKUP($A100,'Institution Evaluation'!$A$56:$K$345,7,0)&amp;""</f>
        <v>Yes</v>
      </c>
      <c r="H100" s="278" t="str">
        <f>VLOOKUP($A100,'Institution Evaluation'!$A$56:$K$345,8,0)&amp;""</f>
        <v/>
      </c>
      <c r="I100" s="278" t="str">
        <f>VLOOKUP($A100,'Institution Evaluation'!$A$56:$K$345,9,0)&amp;""</f>
        <v>Standard Importance</v>
      </c>
      <c r="J100" s="278" t="str">
        <f>VLOOKUP($A100,'Institution Evaluation'!$A$56:$K$345,10,0)&amp;""</f>
        <v/>
      </c>
      <c r="K100" s="278">
        <f>IF($I100='Auto Responses'!$J$11,20,IF($I100='Auto Responses'!$J$13,5,10))</f>
        <v>10</v>
      </c>
      <c r="L100" s="278">
        <f>IF($E100='Auto Responses'!$L$13, 'Auto Responses'!$J$5,IF(AND($D100='Auto Responses'!$J$27,$H100=""),'Auto Responses'!$J$5,IF(AND($D100='Auto Responses'!$J$27,$H100='Auto Responses'!$J$7),1,IF(AND($D100='Auto Responses'!$J$27,$H100='Auto Responses'!$J$8),0,IF(OR(AND($F100=$G100,$H100=""),$H100='Auto Responses'!$J$7),1,0)))))</f>
        <v>1</v>
      </c>
      <c r="M100" s="278" t="str">
        <f>VLOOKUP($A100,'Institution Evaluation'!$A$56:$K$345,11,0)&amp;""</f>
        <v>FALSE</v>
      </c>
      <c r="N100" s="278">
        <f>IF($J100='Auto Responses'!$J$11,1,IF(AND($J100="",$I100='Auto Responses'!$J$11),1,0))</f>
        <v>0</v>
      </c>
      <c r="O100" s="278">
        <f>IF(OR($E100='Auto Responses'!$L$13,$F100='Auto Responses'!$J$5),'Auto Responses'!$J$5,IF($J100="",$K100,IF($J100='Auto Responses'!$J$13,5,IF($J100='Auto Responses'!$J$12,10,IF($J100='Auto Responses'!$J$11,20,0)))))</f>
        <v>10</v>
      </c>
      <c r="P100" s="278">
        <f>IF(OR($O100='Auto Responses'!$J$5,$L100='Auto Responses'!$J$5),'Auto Responses'!$J$5,$O100*$L100)</f>
        <v>10</v>
      </c>
      <c r="Q100" s="278">
        <f t="shared" si="1"/>
        <v>0</v>
      </c>
      <c r="R100" s="278">
        <f t="shared" si="5"/>
        <v>0</v>
      </c>
      <c r="S100" s="278">
        <f t="shared" si="2"/>
        <v>0</v>
      </c>
      <c r="T100" s="278">
        <f t="shared" si="3"/>
        <v>0</v>
      </c>
      <c r="U100" s="278">
        <f t="shared" si="6"/>
        <v>34</v>
      </c>
      <c r="V100" s="278">
        <f t="shared" si="4"/>
        <v>0</v>
      </c>
      <c r="W100" s="58"/>
      <c r="X100" s="58"/>
      <c r="Y100" s="58"/>
      <c r="Z100" s="58"/>
    </row>
    <row r="101" spans="1:26" ht="15.75" customHeight="1" x14ac:dyDescent="0.2">
      <c r="A101" s="278" t="str">
        <f>Questions!$A101</f>
        <v>CHNG-06</v>
      </c>
      <c r="B101" s="278" t="str">
        <f t="shared" si="0"/>
        <v>CHNG</v>
      </c>
      <c r="C101" s="278" t="str">
        <f>VLOOKUP($A101,Questions!$A$3:$L$333,2,0)&amp;""</f>
        <v>Does your change management process verify that all required third-party libraries and dependencies are still supported with each major change?</v>
      </c>
      <c r="D101" s="278" t="str">
        <f>VLOOKUP($A101,Questions!$A$3:$L$333,11,0)&amp;""</f>
        <v/>
      </c>
      <c r="E101" s="278" t="str">
        <f>VLOOKUP($A101,Questions!$A$3:$L$333,12,0)&amp;""</f>
        <v>Organization</v>
      </c>
      <c r="F101" s="278" t="str">
        <f>VLOOKUP($A101,'Institution Evaluation'!$A$56:$K$345,3,0)&amp;""</f>
        <v>Yes</v>
      </c>
      <c r="G101" s="278" t="str">
        <f>VLOOKUP($A101,'Institution Evaluation'!$A$56:$K$345,7,0)&amp;""</f>
        <v>Yes</v>
      </c>
      <c r="H101" s="278" t="str">
        <f>VLOOKUP($A101,'Institution Evaluation'!$A$56:$K$345,8,0)&amp;""</f>
        <v/>
      </c>
      <c r="I101" s="278" t="str">
        <f>VLOOKUP($A101,'Institution Evaluation'!$A$56:$K$345,9,0)&amp;""</f>
        <v>Standard Importance</v>
      </c>
      <c r="J101" s="278" t="str">
        <f>VLOOKUP($A101,'Institution Evaluation'!$A$56:$K$345,10,0)&amp;""</f>
        <v/>
      </c>
      <c r="K101" s="278">
        <f>IF($I101='Auto Responses'!$J$11,20,IF($I101='Auto Responses'!$J$13,5,10))</f>
        <v>10</v>
      </c>
      <c r="L101" s="278">
        <f>IF($E101='Auto Responses'!$L$13, 'Auto Responses'!$J$5,IF(AND($D101='Auto Responses'!$J$27,$H101=""),'Auto Responses'!$J$5,IF(AND($D101='Auto Responses'!$J$27,$H101='Auto Responses'!$J$7),1,IF(AND($D101='Auto Responses'!$J$27,$H101='Auto Responses'!$J$8),0,IF(OR(AND($F101=$G101,$H101=""),$H101='Auto Responses'!$J$7),1,0)))))</f>
        <v>1</v>
      </c>
      <c r="M101" s="278" t="str">
        <f>VLOOKUP($A101,'Institution Evaluation'!$A$56:$K$345,11,0)&amp;""</f>
        <v>FALSE</v>
      </c>
      <c r="N101" s="278">
        <f>IF($J101='Auto Responses'!$J$11,1,IF(AND($J101="",$I101='Auto Responses'!$J$11),1,0))</f>
        <v>0</v>
      </c>
      <c r="O101" s="278">
        <f>IF(OR($E101='Auto Responses'!$L$13,$F101='Auto Responses'!$J$5),'Auto Responses'!$J$5,IF($J101="",$K101,IF($J101='Auto Responses'!$J$13,5,IF($J101='Auto Responses'!$J$12,10,IF($J101='Auto Responses'!$J$11,20,0)))))</f>
        <v>10</v>
      </c>
      <c r="P101" s="278">
        <f>IF(OR($O101='Auto Responses'!$J$5,$L101='Auto Responses'!$J$5),'Auto Responses'!$J$5,$O101*$L101)</f>
        <v>10</v>
      </c>
      <c r="Q101" s="278">
        <f t="shared" si="1"/>
        <v>0</v>
      </c>
      <c r="R101" s="278">
        <f t="shared" si="5"/>
        <v>0</v>
      </c>
      <c r="S101" s="278">
        <f t="shared" si="2"/>
        <v>0</v>
      </c>
      <c r="T101" s="278">
        <f t="shared" si="3"/>
        <v>0</v>
      </c>
      <c r="U101" s="278">
        <f t="shared" si="6"/>
        <v>34</v>
      </c>
      <c r="V101" s="278">
        <f t="shared" si="4"/>
        <v>0</v>
      </c>
      <c r="W101" s="58"/>
      <c r="X101" s="58"/>
      <c r="Y101" s="58"/>
      <c r="Z101" s="58"/>
    </row>
    <row r="102" spans="1:26" ht="15.75" customHeight="1" x14ac:dyDescent="0.2">
      <c r="A102" s="278" t="str">
        <f>Questions!$A102</f>
        <v>CHNG-07</v>
      </c>
      <c r="B102" s="278" t="str">
        <f t="shared" si="0"/>
        <v>CHNG</v>
      </c>
      <c r="C102" s="278" t="str">
        <f>VLOOKUP($A102,Questions!$A$3:$L$333,2,0)&amp;""</f>
        <v>Do you have policy and procedure, currently implemented, managing how critical patches are applied to all systems and applications?</v>
      </c>
      <c r="D102" s="278" t="str">
        <f>VLOOKUP($A102,Questions!$A$3:$L$333,11,0)&amp;""</f>
        <v/>
      </c>
      <c r="E102" s="278" t="str">
        <f>VLOOKUP($A102,Questions!$A$3:$L$333,12,0)&amp;""</f>
        <v>Organization</v>
      </c>
      <c r="F102" s="278" t="str">
        <f>VLOOKUP($A102,'Institution Evaluation'!$A$56:$K$345,3,0)&amp;""</f>
        <v>Yes</v>
      </c>
      <c r="G102" s="278" t="str">
        <f>VLOOKUP($A102,'Institution Evaluation'!$A$56:$K$345,7,0)&amp;""</f>
        <v>Yes</v>
      </c>
      <c r="H102" s="278" t="str">
        <f>VLOOKUP($A102,'Institution Evaluation'!$A$56:$K$345,8,0)&amp;""</f>
        <v/>
      </c>
      <c r="I102" s="278" t="str">
        <f>VLOOKUP($A102,'Institution Evaluation'!$A$56:$K$345,9,0)&amp;""</f>
        <v>Standard Importance</v>
      </c>
      <c r="J102" s="278" t="str">
        <f>VLOOKUP($A102,'Institution Evaluation'!$A$56:$K$345,10,0)&amp;""</f>
        <v/>
      </c>
      <c r="K102" s="278">
        <f>IF($I102='Auto Responses'!$J$11,20,IF($I102='Auto Responses'!$J$13,5,10))</f>
        <v>10</v>
      </c>
      <c r="L102" s="278">
        <f>IF($E102='Auto Responses'!$L$13, 'Auto Responses'!$J$5,IF(AND($D102='Auto Responses'!$J$27,$H102=""),'Auto Responses'!$J$5,IF(AND($D102='Auto Responses'!$J$27,$H102='Auto Responses'!$J$7),1,IF(AND($D102='Auto Responses'!$J$27,$H102='Auto Responses'!$J$8),0,IF(OR(AND($F102=$G102,$H102=""),$H102='Auto Responses'!$J$7),1,0)))))</f>
        <v>1</v>
      </c>
      <c r="M102" s="278" t="str">
        <f>VLOOKUP($A102,'Institution Evaluation'!$A$56:$K$345,11,0)&amp;""</f>
        <v>FALSE</v>
      </c>
      <c r="N102" s="278">
        <f>IF($J102='Auto Responses'!$J$11,1,IF(AND($J102="",$I102='Auto Responses'!$J$11),1,0))</f>
        <v>0</v>
      </c>
      <c r="O102" s="278">
        <f>IF(OR($E102='Auto Responses'!$L$13,$F102='Auto Responses'!$J$5),'Auto Responses'!$J$5,IF($J102="",$K102,IF($J102='Auto Responses'!$J$13,5,IF($J102='Auto Responses'!$J$12,10,IF($J102='Auto Responses'!$J$11,20,0)))))</f>
        <v>10</v>
      </c>
      <c r="P102" s="278">
        <f>IF(OR($O102='Auto Responses'!$J$5,$L102='Auto Responses'!$J$5),'Auto Responses'!$J$5,$O102*$L102)</f>
        <v>10</v>
      </c>
      <c r="Q102" s="278">
        <f t="shared" si="1"/>
        <v>0</v>
      </c>
      <c r="R102" s="278">
        <f t="shared" si="5"/>
        <v>0</v>
      </c>
      <c r="S102" s="278">
        <f t="shared" si="2"/>
        <v>0</v>
      </c>
      <c r="T102" s="278">
        <f t="shared" si="3"/>
        <v>0</v>
      </c>
      <c r="U102" s="278">
        <f t="shared" si="6"/>
        <v>34</v>
      </c>
      <c r="V102" s="278">
        <f t="shared" si="4"/>
        <v>0</v>
      </c>
      <c r="W102" s="58"/>
      <c r="X102" s="58"/>
      <c r="Y102" s="58"/>
      <c r="Z102" s="58"/>
    </row>
    <row r="103" spans="1:26" ht="15.75" customHeight="1" x14ac:dyDescent="0.2">
      <c r="A103" s="278" t="str">
        <f>Questions!$A103</f>
        <v>CHNG-08</v>
      </c>
      <c r="B103" s="278" t="str">
        <f t="shared" si="0"/>
        <v>CHNG</v>
      </c>
      <c r="C103" s="278" t="str">
        <f>VLOOKUP($A103,Questions!$A$3:$L$333,2,0)&amp;""</f>
        <v>Have you implemented policies and procedures that guide how security risks are mitigated until patches can be applied?</v>
      </c>
      <c r="D103" s="278" t="str">
        <f>VLOOKUP($A103,Questions!$A$3:$L$333,11,0)&amp;""</f>
        <v/>
      </c>
      <c r="E103" s="278" t="str">
        <f>VLOOKUP($A103,Questions!$A$3:$L$333,12,0)&amp;""</f>
        <v>Organization</v>
      </c>
      <c r="F103" s="278" t="str">
        <f>VLOOKUP($A103,'Institution Evaluation'!$A$56:$K$345,3,0)&amp;""</f>
        <v>Yes</v>
      </c>
      <c r="G103" s="278" t="str">
        <f>VLOOKUP($A103,'Institution Evaluation'!$A$56:$K$345,7,0)&amp;""</f>
        <v>Yes</v>
      </c>
      <c r="H103" s="278" t="str">
        <f>VLOOKUP($A103,'Institution Evaluation'!$A$56:$K$345,8,0)&amp;""</f>
        <v/>
      </c>
      <c r="I103" s="278" t="str">
        <f>VLOOKUP($A103,'Institution Evaluation'!$A$56:$K$345,9,0)&amp;""</f>
        <v>Standard Importance</v>
      </c>
      <c r="J103" s="278" t="str">
        <f>VLOOKUP($A103,'Institution Evaluation'!$A$56:$K$345,10,0)&amp;""</f>
        <v/>
      </c>
      <c r="K103" s="278">
        <f>IF($I103='Auto Responses'!$J$11,20,IF($I103='Auto Responses'!$J$13,5,10))</f>
        <v>10</v>
      </c>
      <c r="L103" s="278">
        <f>IF($E103='Auto Responses'!$L$13, 'Auto Responses'!$J$5,IF(AND($D103='Auto Responses'!$J$27,$H103=""),'Auto Responses'!$J$5,IF(AND($D103='Auto Responses'!$J$27,$H103='Auto Responses'!$J$7),1,IF(AND($D103='Auto Responses'!$J$27,$H103='Auto Responses'!$J$8),0,IF(OR(AND($F103=$G103,$H103=""),$H103='Auto Responses'!$J$7),1,0)))))</f>
        <v>1</v>
      </c>
      <c r="M103" s="278" t="str">
        <f>VLOOKUP($A103,'Institution Evaluation'!$A$56:$K$345,11,0)&amp;""</f>
        <v>FALSE</v>
      </c>
      <c r="N103" s="278">
        <f>IF($J103='Auto Responses'!$J$11,1,IF(AND($J103="",$I103='Auto Responses'!$J$11),1,0))</f>
        <v>0</v>
      </c>
      <c r="O103" s="278">
        <f>IF(OR($E103='Auto Responses'!$L$13,$F103='Auto Responses'!$J$5),'Auto Responses'!$J$5,IF($J103="",$K103,IF($J103='Auto Responses'!$J$13,5,IF($J103='Auto Responses'!$J$12,10,IF($J103='Auto Responses'!$J$11,20,0)))))</f>
        <v>10</v>
      </c>
      <c r="P103" s="278">
        <f>IF(OR($O103='Auto Responses'!$J$5,$L103='Auto Responses'!$J$5),'Auto Responses'!$J$5,$O103*$L103)</f>
        <v>10</v>
      </c>
      <c r="Q103" s="278">
        <f t="shared" si="1"/>
        <v>0</v>
      </c>
      <c r="R103" s="278">
        <f t="shared" si="5"/>
        <v>0</v>
      </c>
      <c r="S103" s="278">
        <f t="shared" si="2"/>
        <v>0</v>
      </c>
      <c r="T103" s="278">
        <f t="shared" si="3"/>
        <v>0</v>
      </c>
      <c r="U103" s="278">
        <f t="shared" si="6"/>
        <v>34</v>
      </c>
      <c r="V103" s="278">
        <f t="shared" si="4"/>
        <v>0</v>
      </c>
      <c r="W103" s="58"/>
      <c r="X103" s="58"/>
      <c r="Y103" s="58"/>
      <c r="Z103" s="58"/>
    </row>
    <row r="104" spans="1:26" ht="15.75" customHeight="1" x14ac:dyDescent="0.2">
      <c r="A104" s="278" t="str">
        <f>Questions!$A104</f>
        <v>CHNG-09</v>
      </c>
      <c r="B104" s="278" t="str">
        <f t="shared" si="0"/>
        <v>CHNG</v>
      </c>
      <c r="C104" s="278" t="str">
        <f>VLOOKUP($A104,Questions!$A$3:$L$333,2,0)&amp;""</f>
        <v>Do clients have the option to not participate in or postpone an upgrade to a new release?</v>
      </c>
      <c r="D104" s="278" t="str">
        <f>VLOOKUP($A104,Questions!$A$3:$L$333,11,0)&amp;""</f>
        <v/>
      </c>
      <c r="E104" s="278" t="str">
        <f>VLOOKUP($A104,Questions!$A$3:$L$333,12,0)&amp;""</f>
        <v>Organization</v>
      </c>
      <c r="F104" s="278" t="str">
        <f>VLOOKUP($A104,'Institution Evaluation'!$A$56:$K$345,3,0)&amp;""</f>
        <v>Yes</v>
      </c>
      <c r="G104" s="278" t="str">
        <f>VLOOKUP($A104,'Institution Evaluation'!$A$56:$K$345,7,0)&amp;""</f>
        <v>Yes</v>
      </c>
      <c r="H104" s="278" t="str">
        <f>VLOOKUP($A104,'Institution Evaluation'!$A$56:$K$345,8,0)&amp;""</f>
        <v/>
      </c>
      <c r="I104" s="278" t="str">
        <f>VLOOKUP($A104,'Institution Evaluation'!$A$56:$K$345,9,0)&amp;""</f>
        <v>Minor Importance</v>
      </c>
      <c r="J104" s="278" t="str">
        <f>VLOOKUP($A104,'Institution Evaluation'!$A$56:$K$345,10,0)&amp;""</f>
        <v/>
      </c>
      <c r="K104" s="278">
        <f>IF($I104='Auto Responses'!$J$11,20,IF($I104='Auto Responses'!$J$13,5,10))</f>
        <v>5</v>
      </c>
      <c r="L104" s="278">
        <f>IF($E104='Auto Responses'!$L$13, 'Auto Responses'!$J$5,IF(AND($D104='Auto Responses'!$J$27,$H104=""),'Auto Responses'!$J$5,IF(AND($D104='Auto Responses'!$J$27,$H104='Auto Responses'!$J$7),1,IF(AND($D104='Auto Responses'!$J$27,$H104='Auto Responses'!$J$8),0,IF(OR(AND($F104=$G104,$H104=""),$H104='Auto Responses'!$J$7),1,0)))))</f>
        <v>1</v>
      </c>
      <c r="M104" s="278" t="str">
        <f>VLOOKUP($A104,'Institution Evaluation'!$A$56:$K$345,11,0)&amp;""</f>
        <v>FALSE</v>
      </c>
      <c r="N104" s="278">
        <f>IF($J104='Auto Responses'!$J$11,1,IF(AND($J104="",$I104='Auto Responses'!$J$11),1,0))</f>
        <v>0</v>
      </c>
      <c r="O104" s="278">
        <f>IF(OR($E104='Auto Responses'!$L$13,$F104='Auto Responses'!$J$5),'Auto Responses'!$J$5,IF($J104="",$K104,IF($J104='Auto Responses'!$J$13,5,IF($J104='Auto Responses'!$J$12,10,IF($J104='Auto Responses'!$J$11,20,0)))))</f>
        <v>5</v>
      </c>
      <c r="P104" s="278">
        <f>IF(OR($O104='Auto Responses'!$J$5,$L104='Auto Responses'!$J$5),'Auto Responses'!$J$5,$O104*$L104)</f>
        <v>5</v>
      </c>
      <c r="Q104" s="278">
        <f t="shared" si="1"/>
        <v>0</v>
      </c>
      <c r="R104" s="278">
        <f t="shared" si="5"/>
        <v>0</v>
      </c>
      <c r="S104" s="278">
        <f t="shared" si="2"/>
        <v>0</v>
      </c>
      <c r="T104" s="278">
        <f t="shared" si="3"/>
        <v>0</v>
      </c>
      <c r="U104" s="278">
        <f t="shared" si="6"/>
        <v>34</v>
      </c>
      <c r="V104" s="278">
        <f t="shared" si="4"/>
        <v>0</v>
      </c>
      <c r="W104" s="58"/>
      <c r="X104" s="58"/>
      <c r="Y104" s="58"/>
      <c r="Z104" s="58"/>
    </row>
    <row r="105" spans="1:26" ht="15.75" customHeight="1" x14ac:dyDescent="0.2">
      <c r="A105" s="278" t="str">
        <f>Questions!$A105</f>
        <v>CHNG-10</v>
      </c>
      <c r="B105" s="278" t="str">
        <f t="shared" si="0"/>
        <v>CHNG</v>
      </c>
      <c r="C105" s="278" t="str">
        <f>VLOOKUP($A105,Questions!$A$3:$L$333,2,0)&amp;""</f>
        <v>Do you have a fully implemented solution support strategy that defines how many concurrent versions you support?</v>
      </c>
      <c r="D105" s="278" t="str">
        <f>VLOOKUP($A105,Questions!$A$3:$L$333,11,0)&amp;""</f>
        <v/>
      </c>
      <c r="E105" s="278" t="str">
        <f>VLOOKUP($A105,Questions!$A$3:$L$333,12,0)&amp;""</f>
        <v>Organization</v>
      </c>
      <c r="F105" s="278" t="str">
        <f>VLOOKUP($A105,'Institution Evaluation'!$A$56:$K$345,3,0)&amp;""</f>
        <v>Yes</v>
      </c>
      <c r="G105" s="278" t="str">
        <f>VLOOKUP($A105,'Institution Evaluation'!$A$56:$K$345,7,0)&amp;""</f>
        <v>Yes</v>
      </c>
      <c r="H105" s="278" t="str">
        <f>VLOOKUP($A105,'Institution Evaluation'!$A$56:$K$345,8,0)&amp;""</f>
        <v/>
      </c>
      <c r="I105" s="278" t="str">
        <f>VLOOKUP($A105,'Institution Evaluation'!$A$56:$K$345,9,0)&amp;""</f>
        <v>Minor Importance</v>
      </c>
      <c r="J105" s="278" t="str">
        <f>VLOOKUP($A105,'Institution Evaluation'!$A$56:$K$345,10,0)&amp;""</f>
        <v/>
      </c>
      <c r="K105" s="278">
        <f>IF($I105='Auto Responses'!$J$11,20,IF($I105='Auto Responses'!$J$13,5,10))</f>
        <v>5</v>
      </c>
      <c r="L105" s="278">
        <f>IF($E105='Auto Responses'!$L$13, 'Auto Responses'!$J$5,IF(AND($D105='Auto Responses'!$J$27,$H105=""),'Auto Responses'!$J$5,IF(AND($D105='Auto Responses'!$J$27,$H105='Auto Responses'!$J$7),1,IF(AND($D105='Auto Responses'!$J$27,$H105='Auto Responses'!$J$8),0,IF(OR(AND($F105=$G105,$H105=""),$H105='Auto Responses'!$J$7),1,0)))))</f>
        <v>1</v>
      </c>
      <c r="M105" s="278" t="str">
        <f>VLOOKUP($A105,'Institution Evaluation'!$A$56:$K$345,11,0)&amp;""</f>
        <v>FALSE</v>
      </c>
      <c r="N105" s="278">
        <f>IF($J105='Auto Responses'!$J$11,1,IF(AND($J105="",$I105='Auto Responses'!$J$11),1,0))</f>
        <v>0</v>
      </c>
      <c r="O105" s="278">
        <f>IF(OR($E105='Auto Responses'!$L$13,$F105='Auto Responses'!$J$5),'Auto Responses'!$J$5,IF($J105="",$K105,IF($J105='Auto Responses'!$J$13,5,IF($J105='Auto Responses'!$J$12,10,IF($J105='Auto Responses'!$J$11,20,0)))))</f>
        <v>5</v>
      </c>
      <c r="P105" s="278">
        <f>IF(OR($O105='Auto Responses'!$J$5,$L105='Auto Responses'!$J$5),'Auto Responses'!$J$5,$O105*$L105)</f>
        <v>5</v>
      </c>
      <c r="Q105" s="278">
        <f t="shared" si="1"/>
        <v>0</v>
      </c>
      <c r="R105" s="278">
        <f t="shared" si="5"/>
        <v>0</v>
      </c>
      <c r="S105" s="278">
        <f t="shared" si="2"/>
        <v>0</v>
      </c>
      <c r="T105" s="278">
        <f t="shared" si="3"/>
        <v>0</v>
      </c>
      <c r="U105" s="278">
        <f t="shared" si="6"/>
        <v>34</v>
      </c>
      <c r="V105" s="278">
        <f t="shared" si="4"/>
        <v>0</v>
      </c>
      <c r="W105" s="58"/>
      <c r="X105" s="58"/>
      <c r="Y105" s="58"/>
      <c r="Z105" s="58"/>
    </row>
    <row r="106" spans="1:26" ht="15.75" customHeight="1" x14ac:dyDescent="0.2">
      <c r="A106" s="278" t="str">
        <f>Questions!$A106</f>
        <v>CHNG-11</v>
      </c>
      <c r="B106" s="278" t="str">
        <f t="shared" si="0"/>
        <v>CHNG</v>
      </c>
      <c r="C106" s="278" t="str">
        <f>VLOOKUP($A106,Questions!$A$3:$L$333,2,0)&amp;""</f>
        <v>Do you have a release schedule for product updates?</v>
      </c>
      <c r="D106" s="278" t="str">
        <f>VLOOKUP($A106,Questions!$A$3:$L$333,11,0)&amp;""</f>
        <v/>
      </c>
      <c r="E106" s="278" t="str">
        <f>VLOOKUP($A106,Questions!$A$3:$L$333,12,0)&amp;""</f>
        <v>Organization</v>
      </c>
      <c r="F106" s="278" t="str">
        <f>VLOOKUP($A106,'Institution Evaluation'!$A$56:$K$345,3,0)&amp;""</f>
        <v>Yes</v>
      </c>
      <c r="G106" s="278" t="str">
        <f>VLOOKUP($A106,'Institution Evaluation'!$A$56:$K$345,7,0)&amp;""</f>
        <v>Yes</v>
      </c>
      <c r="H106" s="278" t="str">
        <f>VLOOKUP($A106,'Institution Evaluation'!$A$56:$K$345,8,0)&amp;""</f>
        <v/>
      </c>
      <c r="I106" s="278" t="str">
        <f>VLOOKUP($A106,'Institution Evaluation'!$A$56:$K$345,9,0)&amp;""</f>
        <v>Minor Importance</v>
      </c>
      <c r="J106" s="278" t="str">
        <f>VLOOKUP($A106,'Institution Evaluation'!$A$56:$K$345,10,0)&amp;""</f>
        <v/>
      </c>
      <c r="K106" s="278">
        <f>IF($I106='Auto Responses'!$J$11,20,IF($I106='Auto Responses'!$J$13,5,10))</f>
        <v>5</v>
      </c>
      <c r="L106" s="278">
        <f>IF($E106='Auto Responses'!$L$13, 'Auto Responses'!$J$5,IF(AND($D106='Auto Responses'!$J$27,$H106=""),'Auto Responses'!$J$5,IF(AND($D106='Auto Responses'!$J$27,$H106='Auto Responses'!$J$7),1,IF(AND($D106='Auto Responses'!$J$27,$H106='Auto Responses'!$J$8),0,IF(OR(AND($F106=$G106,$H106=""),$H106='Auto Responses'!$J$7),1,0)))))</f>
        <v>1</v>
      </c>
      <c r="M106" s="278" t="str">
        <f>VLOOKUP($A106,'Institution Evaluation'!$A$56:$K$345,11,0)&amp;""</f>
        <v>FALSE</v>
      </c>
      <c r="N106" s="278">
        <f>IF($J106='Auto Responses'!$J$11,1,IF(AND($J106="",$I106='Auto Responses'!$J$11),1,0))</f>
        <v>0</v>
      </c>
      <c r="O106" s="278">
        <f>IF(OR($E106='Auto Responses'!$L$13,$F106='Auto Responses'!$J$5),'Auto Responses'!$J$5,IF($J106="",$K106,IF($J106='Auto Responses'!$J$13,5,IF($J106='Auto Responses'!$J$12,10,IF($J106='Auto Responses'!$J$11,20,0)))))</f>
        <v>5</v>
      </c>
      <c r="P106" s="278">
        <f>IF(OR($O106='Auto Responses'!$J$5,$L106='Auto Responses'!$J$5),'Auto Responses'!$J$5,$O106*$L106)</f>
        <v>5</v>
      </c>
      <c r="Q106" s="278">
        <f t="shared" si="1"/>
        <v>0</v>
      </c>
      <c r="R106" s="278">
        <f t="shared" si="5"/>
        <v>0</v>
      </c>
      <c r="S106" s="278">
        <f t="shared" si="2"/>
        <v>0</v>
      </c>
      <c r="T106" s="278">
        <f t="shared" si="3"/>
        <v>0</v>
      </c>
      <c r="U106" s="278">
        <f t="shared" si="6"/>
        <v>34</v>
      </c>
      <c r="V106" s="278">
        <f t="shared" si="4"/>
        <v>0</v>
      </c>
      <c r="W106" s="58"/>
      <c r="X106" s="58"/>
      <c r="Y106" s="58"/>
      <c r="Z106" s="58"/>
    </row>
    <row r="107" spans="1:26" ht="15.75" customHeight="1" x14ac:dyDescent="0.2">
      <c r="A107" s="278" t="str">
        <f>Questions!$A107</f>
        <v>CHNG-12</v>
      </c>
      <c r="B107" s="278" t="str">
        <f t="shared" si="0"/>
        <v>CHNG</v>
      </c>
      <c r="C107" s="278" t="str">
        <f>VLOOKUP($A107,Questions!$A$3:$L$333,2,0)&amp;""</f>
        <v>Do you have a technology roadmap, for at least the next two years, for enhancements and bug fixes for the solution being assessed?</v>
      </c>
      <c r="D107" s="278" t="str">
        <f>VLOOKUP($A107,Questions!$A$3:$L$333,11,0)&amp;""</f>
        <v/>
      </c>
      <c r="E107" s="278" t="str">
        <f>VLOOKUP($A107,Questions!$A$3:$L$333,12,0)&amp;""</f>
        <v>Organization</v>
      </c>
      <c r="F107" s="278" t="str">
        <f>VLOOKUP($A107,'Institution Evaluation'!$A$56:$K$345,3,0)&amp;""</f>
        <v>Yes</v>
      </c>
      <c r="G107" s="278" t="str">
        <f>VLOOKUP($A107,'Institution Evaluation'!$A$56:$K$345,7,0)&amp;""</f>
        <v>Yes</v>
      </c>
      <c r="H107" s="278" t="str">
        <f>VLOOKUP($A107,'Institution Evaluation'!$A$56:$K$345,8,0)&amp;""</f>
        <v/>
      </c>
      <c r="I107" s="278" t="str">
        <f>VLOOKUP($A107,'Institution Evaluation'!$A$56:$K$345,9,0)&amp;""</f>
        <v>Minor Importance</v>
      </c>
      <c r="J107" s="278" t="str">
        <f>VLOOKUP($A107,'Institution Evaluation'!$A$56:$K$345,10,0)&amp;""</f>
        <v/>
      </c>
      <c r="K107" s="278">
        <f>IF($I107='Auto Responses'!$J$11,20,IF($I107='Auto Responses'!$J$13,5,10))</f>
        <v>5</v>
      </c>
      <c r="L107" s="278">
        <f>IF($E107='Auto Responses'!$L$13, 'Auto Responses'!$J$5,IF(AND($D107='Auto Responses'!$J$27,$H107=""),'Auto Responses'!$J$5,IF(AND($D107='Auto Responses'!$J$27,$H107='Auto Responses'!$J$7),1,IF(AND($D107='Auto Responses'!$J$27,$H107='Auto Responses'!$J$8),0,IF(OR(AND($F107=$G107,$H107=""),$H107='Auto Responses'!$J$7),1,0)))))</f>
        <v>1</v>
      </c>
      <c r="M107" s="278" t="str">
        <f>VLOOKUP($A107,'Institution Evaluation'!$A$56:$K$345,11,0)&amp;""</f>
        <v>FALSE</v>
      </c>
      <c r="N107" s="278">
        <f>IF($J107='Auto Responses'!$J$11,1,IF(AND($J107="",$I107='Auto Responses'!$J$11),1,0))</f>
        <v>0</v>
      </c>
      <c r="O107" s="278">
        <f>IF(OR($E107='Auto Responses'!$L$13,$F107='Auto Responses'!$J$5),'Auto Responses'!$J$5,IF($J107="",$K107,IF($J107='Auto Responses'!$J$13,5,IF($J107='Auto Responses'!$J$12,10,IF($J107='Auto Responses'!$J$11,20,0)))))</f>
        <v>5</v>
      </c>
      <c r="P107" s="278">
        <f>IF(OR($O107='Auto Responses'!$J$5,$L107='Auto Responses'!$J$5),'Auto Responses'!$J$5,$O107*$L107)</f>
        <v>5</v>
      </c>
      <c r="Q107" s="278">
        <f t="shared" si="1"/>
        <v>0</v>
      </c>
      <c r="R107" s="278">
        <f t="shared" si="5"/>
        <v>0</v>
      </c>
      <c r="S107" s="278">
        <f t="shared" si="2"/>
        <v>0</v>
      </c>
      <c r="T107" s="278">
        <f t="shared" si="3"/>
        <v>0</v>
      </c>
      <c r="U107" s="278">
        <f t="shared" si="6"/>
        <v>34</v>
      </c>
      <c r="V107" s="278">
        <f t="shared" si="4"/>
        <v>0</v>
      </c>
      <c r="W107" s="58"/>
      <c r="X107" s="58"/>
      <c r="Y107" s="58"/>
      <c r="Z107" s="58"/>
    </row>
    <row r="108" spans="1:26" ht="15.75" customHeight="1" x14ac:dyDescent="0.2">
      <c r="A108" s="278" t="str">
        <f>Questions!$A108</f>
        <v>CHNG-13</v>
      </c>
      <c r="B108" s="278" t="str">
        <f t="shared" si="0"/>
        <v>CHNG</v>
      </c>
      <c r="C108" s="278" t="str">
        <f>VLOOKUP($A108,Questions!$A$3:$L$333,2,0)&amp;""</f>
        <v>Can solution updates be completed without institutional involvement (i.e., technically or organizationally)?</v>
      </c>
      <c r="D108" s="278" t="str">
        <f>VLOOKUP($A108,Questions!$A$3:$L$333,11,0)&amp;""</f>
        <v/>
      </c>
      <c r="E108" s="278" t="str">
        <f>VLOOKUP($A108,Questions!$A$3:$L$333,12,0)&amp;""</f>
        <v>Organization</v>
      </c>
      <c r="F108" s="278" t="str">
        <f>VLOOKUP($A108,'Institution Evaluation'!$A$56:$K$345,3,0)&amp;""</f>
        <v>Yes</v>
      </c>
      <c r="G108" s="278" t="str">
        <f>VLOOKUP($A108,'Institution Evaluation'!$A$56:$K$345,7,0)&amp;""</f>
        <v>Yes</v>
      </c>
      <c r="H108" s="278" t="str">
        <f>VLOOKUP($A108,'Institution Evaluation'!$A$56:$K$345,8,0)&amp;""</f>
        <v/>
      </c>
      <c r="I108" s="278" t="str">
        <f>VLOOKUP($A108,'Institution Evaluation'!$A$56:$K$345,9,0)&amp;""</f>
        <v>Minor Importance</v>
      </c>
      <c r="J108" s="278" t="str">
        <f>VLOOKUP($A108,'Institution Evaluation'!$A$56:$K$345,10,0)&amp;""</f>
        <v/>
      </c>
      <c r="K108" s="278">
        <f>IF($I108='Auto Responses'!$J$11,20,IF($I108='Auto Responses'!$J$13,5,10))</f>
        <v>5</v>
      </c>
      <c r="L108" s="278">
        <f>IF($E108='Auto Responses'!$L$13, 'Auto Responses'!$J$5,IF(AND($D108='Auto Responses'!$J$27,$H108=""),'Auto Responses'!$J$5,IF(AND($D108='Auto Responses'!$J$27,$H108='Auto Responses'!$J$7),1,IF(AND($D108='Auto Responses'!$J$27,$H108='Auto Responses'!$J$8),0,IF(OR(AND($F108=$G108,$H108=""),$H108='Auto Responses'!$J$7),1,0)))))</f>
        <v>1</v>
      </c>
      <c r="M108" s="278" t="str">
        <f>VLOOKUP($A108,'Institution Evaluation'!$A$56:$K$345,11,0)&amp;""</f>
        <v>FALSE</v>
      </c>
      <c r="N108" s="278">
        <f>IF($J108='Auto Responses'!$J$11,1,IF(AND($J108="",$I108='Auto Responses'!$J$11),1,0))</f>
        <v>0</v>
      </c>
      <c r="O108" s="278">
        <f>IF(OR($E108='Auto Responses'!$L$13,$F108='Auto Responses'!$J$5),'Auto Responses'!$J$5,IF($J108="",$K108,IF($J108='Auto Responses'!$J$13,5,IF($J108='Auto Responses'!$J$12,10,IF($J108='Auto Responses'!$J$11,20,0)))))</f>
        <v>5</v>
      </c>
      <c r="P108" s="278">
        <f>IF(OR($O108='Auto Responses'!$J$5,$L108='Auto Responses'!$J$5),'Auto Responses'!$J$5,$O108*$L108)</f>
        <v>5</v>
      </c>
      <c r="Q108" s="278">
        <f t="shared" si="1"/>
        <v>0</v>
      </c>
      <c r="R108" s="278">
        <f t="shared" si="5"/>
        <v>0</v>
      </c>
      <c r="S108" s="278">
        <f t="shared" si="2"/>
        <v>0</v>
      </c>
      <c r="T108" s="278">
        <f t="shared" si="3"/>
        <v>0</v>
      </c>
      <c r="U108" s="278">
        <f t="shared" si="6"/>
        <v>34</v>
      </c>
      <c r="V108" s="278">
        <f t="shared" si="4"/>
        <v>0</v>
      </c>
      <c r="W108" s="58"/>
      <c r="X108" s="58"/>
      <c r="Y108" s="58"/>
      <c r="Z108" s="58"/>
    </row>
    <row r="109" spans="1:26" ht="15.75" customHeight="1" x14ac:dyDescent="0.2">
      <c r="A109" s="278" t="str">
        <f>Questions!$A109</f>
        <v>CHNG-14</v>
      </c>
      <c r="B109" s="278" t="str">
        <f t="shared" si="0"/>
        <v>CHNG</v>
      </c>
      <c r="C109" s="278" t="str">
        <f>VLOOKUP($A109,Questions!$A$3:$L$333,2,0)&amp;""</f>
        <v>Are upgrades or system changes installed during off-peak hours or in a manner that does not impact the customer?</v>
      </c>
      <c r="D109" s="278" t="str">
        <f>VLOOKUP($A109,Questions!$A$3:$L$333,11,0)&amp;""</f>
        <v/>
      </c>
      <c r="E109" s="278" t="str">
        <f>VLOOKUP($A109,Questions!$A$3:$L$333,12,0)&amp;""</f>
        <v>Organization</v>
      </c>
      <c r="F109" s="278" t="str">
        <f>VLOOKUP($A109,'Institution Evaluation'!$A$56:$K$345,3,0)&amp;""</f>
        <v>Yes</v>
      </c>
      <c r="G109" s="278" t="str">
        <f>VLOOKUP($A109,'Institution Evaluation'!$A$56:$K$345,7,0)&amp;""</f>
        <v>Yes</v>
      </c>
      <c r="H109" s="278" t="str">
        <f>VLOOKUP($A109,'Institution Evaluation'!$A$56:$K$345,8,0)&amp;""</f>
        <v/>
      </c>
      <c r="I109" s="278" t="str">
        <f>VLOOKUP($A109,'Institution Evaluation'!$A$56:$K$345,9,0)&amp;""</f>
        <v>Minor Importance</v>
      </c>
      <c r="J109" s="278" t="str">
        <f>VLOOKUP($A109,'Institution Evaluation'!$A$56:$K$345,10,0)&amp;""</f>
        <v/>
      </c>
      <c r="K109" s="278">
        <f>IF($I109='Auto Responses'!$J$11,20,IF($I109='Auto Responses'!$J$13,5,10))</f>
        <v>5</v>
      </c>
      <c r="L109" s="278">
        <f>IF($E109='Auto Responses'!$L$13, 'Auto Responses'!$J$5,IF(AND($D109='Auto Responses'!$J$27,$H109=""),'Auto Responses'!$J$5,IF(AND($D109='Auto Responses'!$J$27,$H109='Auto Responses'!$J$7),1,IF(AND($D109='Auto Responses'!$J$27,$H109='Auto Responses'!$J$8),0,IF(OR(AND($F109=$G109,$H109=""),$H109='Auto Responses'!$J$7),1,0)))))</f>
        <v>1</v>
      </c>
      <c r="M109" s="278" t="str">
        <f>VLOOKUP($A109,'Institution Evaluation'!$A$56:$K$345,11,0)&amp;""</f>
        <v>FALSE</v>
      </c>
      <c r="N109" s="278">
        <f>IF($J109='Auto Responses'!$J$11,1,IF(AND($J109="",$I109='Auto Responses'!$J$11),1,0))</f>
        <v>0</v>
      </c>
      <c r="O109" s="278">
        <f>IF(OR($E109='Auto Responses'!$L$13,$F109='Auto Responses'!$J$5),'Auto Responses'!$J$5,IF($J109="",$K109,IF($J109='Auto Responses'!$J$13,5,IF($J109='Auto Responses'!$J$12,10,IF($J109='Auto Responses'!$J$11,20,0)))))</f>
        <v>5</v>
      </c>
      <c r="P109" s="278">
        <f>IF(OR($O109='Auto Responses'!$J$5,$L109='Auto Responses'!$J$5),'Auto Responses'!$J$5,$O109*$L109)</f>
        <v>5</v>
      </c>
      <c r="Q109" s="278">
        <f t="shared" si="1"/>
        <v>0</v>
      </c>
      <c r="R109" s="278">
        <f t="shared" si="5"/>
        <v>0</v>
      </c>
      <c r="S109" s="278">
        <f t="shared" si="2"/>
        <v>0</v>
      </c>
      <c r="T109" s="278">
        <f t="shared" si="3"/>
        <v>0</v>
      </c>
      <c r="U109" s="278">
        <f t="shared" si="6"/>
        <v>34</v>
      </c>
      <c r="V109" s="278">
        <f t="shared" si="4"/>
        <v>0</v>
      </c>
      <c r="W109" s="58"/>
      <c r="X109" s="58"/>
      <c r="Y109" s="58"/>
      <c r="Z109" s="58"/>
    </row>
    <row r="110" spans="1:26" ht="15.75" customHeight="1" x14ac:dyDescent="0.2">
      <c r="A110" s="278" t="str">
        <f>Questions!$A110</f>
        <v>CHNG-15</v>
      </c>
      <c r="B110" s="278" t="str">
        <f t="shared" si="0"/>
        <v>CHNG</v>
      </c>
      <c r="C110" s="278" t="str">
        <f>VLOOKUP($A110,Questions!$A$3:$L$333,2,0)&amp;""</f>
        <v>Do procedures exist to provide that emergency changes are documented and authorized (including after-the-fact approval)?</v>
      </c>
      <c r="D110" s="278" t="str">
        <f>VLOOKUP($A110,Questions!$A$3:$L$333,11,0)&amp;""</f>
        <v/>
      </c>
      <c r="E110" s="278" t="str">
        <f>VLOOKUP($A110,Questions!$A$3:$L$333,12,0)&amp;""</f>
        <v>Organization</v>
      </c>
      <c r="F110" s="278" t="str">
        <f>VLOOKUP($A110,'Institution Evaluation'!$A$56:$K$345,3,0)&amp;""</f>
        <v>Yes</v>
      </c>
      <c r="G110" s="278" t="str">
        <f>VLOOKUP($A110,'Institution Evaluation'!$A$56:$K$345,7,0)&amp;""</f>
        <v>Yes</v>
      </c>
      <c r="H110" s="278" t="str">
        <f>VLOOKUP($A110,'Institution Evaluation'!$A$56:$K$345,8,0)&amp;""</f>
        <v/>
      </c>
      <c r="I110" s="278" t="str">
        <f>VLOOKUP($A110,'Institution Evaluation'!$A$56:$K$345,9,0)&amp;""</f>
        <v>Minor Importance</v>
      </c>
      <c r="J110" s="278" t="str">
        <f>VLOOKUP($A110,'Institution Evaluation'!$A$56:$K$345,10,0)&amp;""</f>
        <v/>
      </c>
      <c r="K110" s="278">
        <f>IF($I110='Auto Responses'!$J$11,20,IF($I110='Auto Responses'!$J$13,5,10))</f>
        <v>5</v>
      </c>
      <c r="L110" s="278">
        <f>IF($E110='Auto Responses'!$L$13, 'Auto Responses'!$J$5,IF(AND($D110='Auto Responses'!$J$27,$H110=""),'Auto Responses'!$J$5,IF(AND($D110='Auto Responses'!$J$27,$H110='Auto Responses'!$J$7),1,IF(AND($D110='Auto Responses'!$J$27,$H110='Auto Responses'!$J$8),0,IF(OR(AND($F110=$G110,$H110=""),$H110='Auto Responses'!$J$7),1,0)))))</f>
        <v>1</v>
      </c>
      <c r="M110" s="278" t="str">
        <f>VLOOKUP($A110,'Institution Evaluation'!$A$56:$K$345,11,0)&amp;""</f>
        <v>FALSE</v>
      </c>
      <c r="N110" s="278">
        <f>IF($J110='Auto Responses'!$J$11,1,IF(AND($J110="",$I110='Auto Responses'!$J$11),1,0))</f>
        <v>0</v>
      </c>
      <c r="O110" s="278">
        <f>IF(OR($E110='Auto Responses'!$L$13,$F110='Auto Responses'!$J$5),'Auto Responses'!$J$5,IF($J110="",$K110,IF($J110='Auto Responses'!$J$13,5,IF($J110='Auto Responses'!$J$12,10,IF($J110='Auto Responses'!$J$11,20,0)))))</f>
        <v>5</v>
      </c>
      <c r="P110" s="278">
        <f>IF(OR($O110='Auto Responses'!$J$5,$L110='Auto Responses'!$J$5),'Auto Responses'!$J$5,$O110*$L110)</f>
        <v>5</v>
      </c>
      <c r="Q110" s="278">
        <f t="shared" si="1"/>
        <v>0</v>
      </c>
      <c r="R110" s="278">
        <f t="shared" si="5"/>
        <v>0</v>
      </c>
      <c r="S110" s="278">
        <f t="shared" si="2"/>
        <v>0</v>
      </c>
      <c r="T110" s="278">
        <f t="shared" si="3"/>
        <v>0</v>
      </c>
      <c r="U110" s="278">
        <f t="shared" si="6"/>
        <v>34</v>
      </c>
      <c r="V110" s="278">
        <f t="shared" si="4"/>
        <v>0</v>
      </c>
      <c r="W110" s="58"/>
      <c r="X110" s="58"/>
      <c r="Y110" s="58"/>
      <c r="Z110" s="58"/>
    </row>
    <row r="111" spans="1:26" ht="15.75" customHeight="1" x14ac:dyDescent="0.2">
      <c r="A111" s="278" t="str">
        <f>Questions!$A111</f>
        <v>CHNG-16</v>
      </c>
      <c r="B111" s="278" t="str">
        <f t="shared" si="0"/>
        <v>CHNG</v>
      </c>
      <c r="C111" s="278" t="str">
        <f>VLOOKUP($A111,Questions!$A$3:$L$333,2,0)&amp;""</f>
        <v>Do you have a systems management and configuration strategy that encompasses servers, appliances, cloud services, applications, and mobile devices (company and employee owned)?</v>
      </c>
      <c r="D111" s="278" t="str">
        <f>VLOOKUP($A111,Questions!$A$3:$L$333,11,0)&amp;""</f>
        <v/>
      </c>
      <c r="E111" s="278" t="str">
        <f>VLOOKUP($A111,Questions!$A$3:$L$333,12,0)&amp;""</f>
        <v>Organization</v>
      </c>
      <c r="F111" s="278" t="str">
        <f>VLOOKUP($A111,'Institution Evaluation'!$A$56:$K$345,3,0)&amp;""</f>
        <v>Yes</v>
      </c>
      <c r="G111" s="278" t="str">
        <f>VLOOKUP($A111,'Institution Evaluation'!$A$56:$K$345,7,0)&amp;""</f>
        <v>Yes</v>
      </c>
      <c r="H111" s="278" t="str">
        <f>VLOOKUP($A111,'Institution Evaluation'!$A$56:$K$345,8,0)&amp;""</f>
        <v/>
      </c>
      <c r="I111" s="278" t="str">
        <f>VLOOKUP($A111,'Institution Evaluation'!$A$56:$K$345,9,0)&amp;""</f>
        <v>Minor Importance</v>
      </c>
      <c r="J111" s="278" t="str">
        <f>VLOOKUP($A111,'Institution Evaluation'!$A$56:$K$345,10,0)&amp;""</f>
        <v/>
      </c>
      <c r="K111" s="278">
        <f>IF($I111='Auto Responses'!$J$11,20,IF($I111='Auto Responses'!$J$13,5,10))</f>
        <v>5</v>
      </c>
      <c r="L111" s="278">
        <f>IF($E111='Auto Responses'!$L$13, 'Auto Responses'!$J$5,IF(AND($D111='Auto Responses'!$J$27,$H111=""),'Auto Responses'!$J$5,IF(AND($D111='Auto Responses'!$J$27,$H111='Auto Responses'!$J$7),1,IF(AND($D111='Auto Responses'!$J$27,$H111='Auto Responses'!$J$8),0,IF(OR(AND($F111=$G111,$H111=""),$H111='Auto Responses'!$J$7),1,0)))))</f>
        <v>1</v>
      </c>
      <c r="M111" s="278" t="str">
        <f>VLOOKUP($A111,'Institution Evaluation'!$A$56:$K$345,11,0)&amp;""</f>
        <v>FALSE</v>
      </c>
      <c r="N111" s="278">
        <f>IF($J111='Auto Responses'!$J$11,1,IF(AND($J111="",$I111='Auto Responses'!$J$11),1,0))</f>
        <v>0</v>
      </c>
      <c r="O111" s="278">
        <f>IF(OR($E111='Auto Responses'!$L$13,$F111='Auto Responses'!$J$5),'Auto Responses'!$J$5,IF($J111="",$K111,IF($J111='Auto Responses'!$J$13,5,IF($J111='Auto Responses'!$J$12,10,IF($J111='Auto Responses'!$J$11,20,0)))))</f>
        <v>5</v>
      </c>
      <c r="P111" s="278">
        <f>IF(OR($O111='Auto Responses'!$J$5,$L111='Auto Responses'!$J$5),'Auto Responses'!$J$5,$O111*$L111)</f>
        <v>5</v>
      </c>
      <c r="Q111" s="278">
        <f t="shared" si="1"/>
        <v>0</v>
      </c>
      <c r="R111" s="278">
        <f t="shared" si="5"/>
        <v>0</v>
      </c>
      <c r="S111" s="278">
        <f t="shared" si="2"/>
        <v>0</v>
      </c>
      <c r="T111" s="278">
        <f t="shared" si="3"/>
        <v>0</v>
      </c>
      <c r="U111" s="278">
        <f t="shared" si="6"/>
        <v>34</v>
      </c>
      <c r="V111" s="278">
        <f t="shared" si="4"/>
        <v>0</v>
      </c>
      <c r="W111" s="58"/>
      <c r="X111" s="58"/>
      <c r="Y111" s="58"/>
      <c r="Z111" s="58"/>
    </row>
    <row r="112" spans="1:26" ht="15.75" customHeight="1" x14ac:dyDescent="0.2">
      <c r="A112" s="278" t="str">
        <f>Questions!$A112</f>
        <v>DATA-01</v>
      </c>
      <c r="B112" s="278" t="str">
        <f t="shared" si="0"/>
        <v>DATA</v>
      </c>
      <c r="C112" s="278" t="str">
        <f>VLOOKUP($A112,Questions!$A$3:$L$333,2,0)&amp;""</f>
        <v>Will the institution's data be stored on any devices (database servers, file servers, SAN, NAS, etc.) configured with non-RFC 1918/4193 (i.e., publicly routable) IP addresses?*</v>
      </c>
      <c r="D112" s="278" t="str">
        <f>VLOOKUP($A112,Questions!$A$3:$L$333,11,0)&amp;""</f>
        <v/>
      </c>
      <c r="E112" s="278" t="str">
        <f>VLOOKUP($A112,Questions!$A$3:$L$333,12,0)&amp;""</f>
        <v>Product</v>
      </c>
      <c r="F112" s="278" t="str">
        <f>VLOOKUP($A112,'Institution Evaluation'!$A$56:$K$345,3,0)&amp;""</f>
        <v>No</v>
      </c>
      <c r="G112" s="278" t="str">
        <f>VLOOKUP($A112,'Institution Evaluation'!$A$56:$K$345,7,0)&amp;""</f>
        <v>No</v>
      </c>
      <c r="H112" s="278" t="str">
        <f>VLOOKUP($A112,'Institution Evaluation'!$A$56:$K$345,8,0)&amp;""</f>
        <v/>
      </c>
      <c r="I112" s="278" t="str">
        <f>VLOOKUP($A112,'Institution Evaluation'!$A$56:$K$345,9,0)&amp;""</f>
        <v>Critical Importance</v>
      </c>
      <c r="J112" s="278" t="str">
        <f>VLOOKUP($A112,'Institution Evaluation'!$A$56:$K$345,10,0)&amp;""</f>
        <v/>
      </c>
      <c r="K112" s="278">
        <f>IF($I112='Auto Responses'!$J$11,20,IF($I112='Auto Responses'!$J$13,5,10))</f>
        <v>20</v>
      </c>
      <c r="L112" s="278">
        <f>IF($E112='Auto Responses'!$L$13, 'Auto Responses'!$J$5,IF(AND($D112='Auto Responses'!$J$27,$H112=""),'Auto Responses'!$J$5,IF(AND($D112='Auto Responses'!$J$27,$H112='Auto Responses'!$J$7),1,IF(AND($D112='Auto Responses'!$J$27,$H112='Auto Responses'!$J$8),0,IF(OR(AND($F112=$G112,$H112=""),$H112='Auto Responses'!$J$7),1,0)))))</f>
        <v>1</v>
      </c>
      <c r="M112" s="278" t="str">
        <f>VLOOKUP($A112,'Institution Evaluation'!$A$56:$K$345,11,0)&amp;""</f>
        <v>FALSE</v>
      </c>
      <c r="N112" s="278">
        <f>IF($J112='Auto Responses'!$J$11,1,IF(AND($J112="",$I112='Auto Responses'!$J$11),1,0))</f>
        <v>1</v>
      </c>
      <c r="O112" s="278">
        <f>IF(OR($F$17='Auto Responses'!$J$4,$E112='Auto Responses'!$L$13,$F112='Auto Responses'!$J$5),'Auto Responses'!$J$5,IF($J112="",$K112,IF($J112='Auto Responses'!$J$13,5,IF($J112='Auto Responses'!$J$12,10,IF($J112='Auto Responses'!$J$11,20,0)))))</f>
        <v>20</v>
      </c>
      <c r="P112" s="278">
        <f>IF(OR($O112='Auto Responses'!$J$5,$L112='Auto Responses'!$J$5),'Auto Responses'!$J$5,$O112*$L112)</f>
        <v>20</v>
      </c>
      <c r="Q112" s="278">
        <f t="shared" si="1"/>
        <v>0</v>
      </c>
      <c r="R112" s="278">
        <f t="shared" si="5"/>
        <v>0</v>
      </c>
      <c r="S112" s="278">
        <f t="shared" si="2"/>
        <v>0</v>
      </c>
      <c r="T112" s="278">
        <f t="shared" si="3"/>
        <v>1</v>
      </c>
      <c r="U112" s="278">
        <f t="shared" si="6"/>
        <v>35</v>
      </c>
      <c r="V112" s="278">
        <f t="shared" si="4"/>
        <v>35</v>
      </c>
      <c r="W112" s="58"/>
      <c r="X112" s="58"/>
      <c r="Y112" s="58"/>
      <c r="Z112" s="58"/>
    </row>
    <row r="113" spans="1:26" ht="15.75" customHeight="1" x14ac:dyDescent="0.2">
      <c r="A113" s="278" t="str">
        <f>Questions!$A113</f>
        <v>DATA-02</v>
      </c>
      <c r="B113" s="278" t="str">
        <f t="shared" si="0"/>
        <v>DATA</v>
      </c>
      <c r="C113" s="278" t="str">
        <f>VLOOKUP($A113,Questions!$A$3:$L$333,2,0)&amp;""</f>
        <v>Is the transport of sensitive data encrypted using security protocols/algorithms (e.g., system-to-client)?*</v>
      </c>
      <c r="D113" s="278" t="str">
        <f>VLOOKUP($A113,Questions!$A$3:$L$333,11,0)&amp;""</f>
        <v/>
      </c>
      <c r="E113" s="278" t="str">
        <f>VLOOKUP($A113,Questions!$A$3:$L$333,12,0)&amp;""</f>
        <v>Product</v>
      </c>
      <c r="F113" s="278" t="str">
        <f>VLOOKUP($A113,'Institution Evaluation'!$A$56:$K$345,3,0)&amp;""</f>
        <v>Yes</v>
      </c>
      <c r="G113" s="278" t="str">
        <f>VLOOKUP($A113,'Institution Evaluation'!$A$56:$K$345,7,0)&amp;""</f>
        <v>Yes</v>
      </c>
      <c r="H113" s="278" t="str">
        <f>VLOOKUP($A113,'Institution Evaluation'!$A$56:$K$345,8,0)&amp;""</f>
        <v/>
      </c>
      <c r="I113" s="278" t="str">
        <f>VLOOKUP($A113,'Institution Evaluation'!$A$56:$K$345,9,0)&amp;""</f>
        <v>Critical Importance</v>
      </c>
      <c r="J113" s="278" t="str">
        <f>VLOOKUP($A113,'Institution Evaluation'!$A$56:$K$345,10,0)&amp;""</f>
        <v/>
      </c>
      <c r="K113" s="278">
        <f>IF($I113='Auto Responses'!$J$11,20,IF($I113='Auto Responses'!$J$13,5,10))</f>
        <v>20</v>
      </c>
      <c r="L113" s="278">
        <f>IF($E113='Auto Responses'!$L$13, 'Auto Responses'!$J$5,IF(AND($D113='Auto Responses'!$J$27,$H113=""),'Auto Responses'!$J$5,IF(AND($D113='Auto Responses'!$J$27,$H113='Auto Responses'!$J$7),1,IF(AND($D113='Auto Responses'!$J$27,$H113='Auto Responses'!$J$8),0,IF(OR(AND($F113=$G113,$H113=""),$H113='Auto Responses'!$J$7),1,0)))))</f>
        <v>1</v>
      </c>
      <c r="M113" s="278" t="str">
        <f>VLOOKUP($A113,'Institution Evaluation'!$A$56:$K$345,11,0)&amp;""</f>
        <v>FALSE</v>
      </c>
      <c r="N113" s="278">
        <f>IF($J113='Auto Responses'!$J$11,1,IF(AND($J113="",$I113='Auto Responses'!$J$11),1,0))</f>
        <v>1</v>
      </c>
      <c r="O113" s="278">
        <f>IF(OR($F$17='Auto Responses'!$J$4,$E113='Auto Responses'!$L$13,$F113='Auto Responses'!$J$5),'Auto Responses'!$J$5,IF($J113="",$K113,IF($J113='Auto Responses'!$J$13,5,IF($J113='Auto Responses'!$J$12,10,IF($J113='Auto Responses'!$J$11,20,0)))))</f>
        <v>20</v>
      </c>
      <c r="P113" s="278">
        <f>IF(OR($O113='Auto Responses'!$J$5,$L113='Auto Responses'!$J$5),'Auto Responses'!$J$5,$O113*$L113)</f>
        <v>20</v>
      </c>
      <c r="Q113" s="278">
        <f t="shared" si="1"/>
        <v>0</v>
      </c>
      <c r="R113" s="278">
        <f t="shared" si="5"/>
        <v>0</v>
      </c>
      <c r="S113" s="278">
        <f t="shared" si="2"/>
        <v>0</v>
      </c>
      <c r="T113" s="278">
        <f t="shared" si="3"/>
        <v>1</v>
      </c>
      <c r="U113" s="278">
        <f t="shared" si="6"/>
        <v>36</v>
      </c>
      <c r="V113" s="278">
        <f t="shared" si="4"/>
        <v>36</v>
      </c>
      <c r="W113" s="58"/>
      <c r="X113" s="58"/>
      <c r="Y113" s="58"/>
      <c r="Z113" s="58"/>
    </row>
    <row r="114" spans="1:26" ht="15.75" customHeight="1" x14ac:dyDescent="0.2">
      <c r="A114" s="278" t="str">
        <f>Questions!$A114</f>
        <v>DATA-03</v>
      </c>
      <c r="B114" s="278" t="str">
        <f t="shared" si="0"/>
        <v>DATA</v>
      </c>
      <c r="C114" s="278" t="str">
        <f>VLOOKUP($A114,Questions!$A$3:$L$333,2,0)&amp;""</f>
        <v>Is the storage of sensitive data encrypted using security protocols/algorithms (e.g., disk encryption, at-rest, files, and within a running database)?*</v>
      </c>
      <c r="D114" s="278" t="str">
        <f>VLOOKUP($A114,Questions!$A$3:$L$333,11,0)&amp;""</f>
        <v/>
      </c>
      <c r="E114" s="278" t="str">
        <f>VLOOKUP($A114,Questions!$A$3:$L$333,12,0)&amp;""</f>
        <v>Product</v>
      </c>
      <c r="F114" s="278" t="str">
        <f>VLOOKUP($A114,'Institution Evaluation'!$A$56:$K$345,3,0)&amp;""</f>
        <v>No</v>
      </c>
      <c r="G114" s="278" t="str">
        <f>VLOOKUP($A114,'Institution Evaluation'!$A$56:$K$345,7,0)&amp;""</f>
        <v>Yes</v>
      </c>
      <c r="H114" s="278" t="str">
        <f>VLOOKUP($A114,'Institution Evaluation'!$A$56:$K$345,8,0)&amp;""</f>
        <v/>
      </c>
      <c r="I114" s="278" t="str">
        <f>VLOOKUP($A114,'Institution Evaluation'!$A$56:$K$345,9,0)&amp;""</f>
        <v>Critical Importance</v>
      </c>
      <c r="J114" s="278" t="str">
        <f>VLOOKUP($A114,'Institution Evaluation'!$A$56:$K$345,10,0)&amp;""</f>
        <v/>
      </c>
      <c r="K114" s="278">
        <f>IF($I114='Auto Responses'!$J$11,20,IF($I114='Auto Responses'!$J$13,5,10))</f>
        <v>20</v>
      </c>
      <c r="L114" s="278">
        <f>IF($E114='Auto Responses'!$L$13, 'Auto Responses'!$J$5,IF(AND($D114='Auto Responses'!$J$27,$H114=""),'Auto Responses'!$J$5,IF(AND($D114='Auto Responses'!$J$27,$H114='Auto Responses'!$J$7),1,IF(AND($D114='Auto Responses'!$J$27,$H114='Auto Responses'!$J$8),0,IF(OR(AND($F114=$G114,$H114=""),$H114='Auto Responses'!$J$7),1,0)))))</f>
        <v>0</v>
      </c>
      <c r="M114" s="278" t="str">
        <f>VLOOKUP($A114,'Institution Evaluation'!$A$56:$K$345,11,0)&amp;""</f>
        <v>FALSE</v>
      </c>
      <c r="N114" s="278">
        <f>IF($J114='Auto Responses'!$J$11,1,IF(AND($J114="",$I114='Auto Responses'!$J$11),1,0))</f>
        <v>1</v>
      </c>
      <c r="O114" s="278">
        <f>IF(OR($F$17='Auto Responses'!$J$4,$E114='Auto Responses'!$L$13,$F114='Auto Responses'!$J$5),'Auto Responses'!$J$5,IF($J114="",$K114,IF($J114='Auto Responses'!$J$13,5,IF($J114='Auto Responses'!$J$12,10,IF($J114='Auto Responses'!$J$11,20,0)))))</f>
        <v>20</v>
      </c>
      <c r="P114" s="278">
        <f>IF(OR($O114='Auto Responses'!$J$5,$L114='Auto Responses'!$J$5),'Auto Responses'!$J$5,$O114*$L114)</f>
        <v>0</v>
      </c>
      <c r="Q114" s="278">
        <f t="shared" si="1"/>
        <v>0</v>
      </c>
      <c r="R114" s="278">
        <f t="shared" si="5"/>
        <v>0</v>
      </c>
      <c r="S114" s="278">
        <f t="shared" si="2"/>
        <v>0</v>
      </c>
      <c r="T114" s="278">
        <f t="shared" si="3"/>
        <v>1</v>
      </c>
      <c r="U114" s="278">
        <f t="shared" si="6"/>
        <v>37</v>
      </c>
      <c r="V114" s="278">
        <f t="shared" si="4"/>
        <v>37</v>
      </c>
      <c r="W114" s="58"/>
      <c r="X114" s="58"/>
      <c r="Y114" s="58"/>
      <c r="Z114" s="58"/>
    </row>
    <row r="115" spans="1:26" ht="15.75" customHeight="1" x14ac:dyDescent="0.2">
      <c r="A115" s="278" t="str">
        <f>Questions!$A115</f>
        <v>DATA-04</v>
      </c>
      <c r="B115" s="278" t="str">
        <f t="shared" si="0"/>
        <v>DATA</v>
      </c>
      <c r="C115" s="278" t="str">
        <f>VLOOKUP($A115,Questions!$A$3:$L$333,2,0)&amp;""</f>
        <v>Do all cryptographic modules in use in your solution conform to the Federal Information Processing Standards (FIPS PUB 140-2 or 140-3)?*</v>
      </c>
      <c r="D115" s="278" t="str">
        <f>VLOOKUP($A115,Questions!$A$3:$L$333,11,0)&amp;""</f>
        <v/>
      </c>
      <c r="E115" s="278" t="str">
        <f>VLOOKUP($A115,Questions!$A$3:$L$333,12,0)&amp;""</f>
        <v>Product</v>
      </c>
      <c r="F115" s="278" t="str">
        <f>VLOOKUP($A115,'Institution Evaluation'!$A$56:$K$345,3,0)&amp;""</f>
        <v>No</v>
      </c>
      <c r="G115" s="278" t="str">
        <f>VLOOKUP($A115,'Institution Evaluation'!$A$56:$K$345,7,0)&amp;""</f>
        <v>Yes</v>
      </c>
      <c r="H115" s="278" t="str">
        <f>VLOOKUP($A115,'Institution Evaluation'!$A$56:$K$345,8,0)&amp;""</f>
        <v/>
      </c>
      <c r="I115" s="278" t="str">
        <f>VLOOKUP($A115,'Institution Evaluation'!$A$56:$K$345,9,0)&amp;""</f>
        <v>Critical Importance</v>
      </c>
      <c r="J115" s="278" t="str">
        <f>VLOOKUP($A115,'Institution Evaluation'!$A$56:$K$345,10,0)&amp;""</f>
        <v/>
      </c>
      <c r="K115" s="278">
        <f>IF($I115='Auto Responses'!$J$11,20,IF($I115='Auto Responses'!$J$13,5,10))</f>
        <v>20</v>
      </c>
      <c r="L115" s="278">
        <f>IF($E115='Auto Responses'!$L$13, 'Auto Responses'!$J$5,IF(AND($D115='Auto Responses'!$J$27,$H115=""),'Auto Responses'!$J$5,IF(AND($D115='Auto Responses'!$J$27,$H115='Auto Responses'!$J$7),1,IF(AND($D115='Auto Responses'!$J$27,$H115='Auto Responses'!$J$8),0,IF(OR(AND($F115=$G115,$H115=""),$H115='Auto Responses'!$J$7),1,0)))))</f>
        <v>0</v>
      </c>
      <c r="M115" s="278" t="str">
        <f>VLOOKUP($A115,'Institution Evaluation'!$A$56:$K$345,11,0)&amp;""</f>
        <v>FALSE</v>
      </c>
      <c r="N115" s="278">
        <f>IF($J115='Auto Responses'!$J$11,1,IF(AND($J115="",$I115='Auto Responses'!$J$11),1,0))</f>
        <v>1</v>
      </c>
      <c r="O115" s="278">
        <f>IF(OR($F$17='Auto Responses'!$J$4,$E115='Auto Responses'!$L$13,$F115='Auto Responses'!$J$5),'Auto Responses'!$J$5,IF($J115="",$K115,IF($J115='Auto Responses'!$J$13,5,IF($J115='Auto Responses'!$J$12,10,IF($J115='Auto Responses'!$J$11,20,0)))))</f>
        <v>20</v>
      </c>
      <c r="P115" s="278">
        <f>IF(OR($O115='Auto Responses'!$J$5,$L115='Auto Responses'!$J$5),'Auto Responses'!$J$5,$O115*$L115)</f>
        <v>0</v>
      </c>
      <c r="Q115" s="278">
        <f t="shared" si="1"/>
        <v>0</v>
      </c>
      <c r="R115" s="278">
        <f t="shared" si="5"/>
        <v>0</v>
      </c>
      <c r="S115" s="278">
        <f t="shared" si="2"/>
        <v>0</v>
      </c>
      <c r="T115" s="278">
        <f t="shared" si="3"/>
        <v>1</v>
      </c>
      <c r="U115" s="278">
        <f t="shared" si="6"/>
        <v>38</v>
      </c>
      <c r="V115" s="278">
        <f t="shared" si="4"/>
        <v>38</v>
      </c>
      <c r="W115" s="58"/>
      <c r="X115" s="58"/>
      <c r="Y115" s="58"/>
      <c r="Z115" s="58"/>
    </row>
    <row r="116" spans="1:26" ht="15.75" customHeight="1" x14ac:dyDescent="0.2">
      <c r="A116" s="278" t="str">
        <f>Questions!$A116</f>
        <v>DATA-05</v>
      </c>
      <c r="B116" s="278" t="str">
        <f t="shared" si="0"/>
        <v>DATA</v>
      </c>
      <c r="C116" s="278" t="str">
        <f>VLOOKUP($A116,Questions!$A$3:$L$333,2,0)&amp;""</f>
        <v>Will the institution's data be available within the system for a period of time at the completion of this contract?*</v>
      </c>
      <c r="D116" s="278" t="str">
        <f>VLOOKUP($A116,Questions!$A$3:$L$333,11,0)&amp;""</f>
        <v/>
      </c>
      <c r="E116" s="278" t="str">
        <f>VLOOKUP($A116,Questions!$A$3:$L$333,12,0)&amp;""</f>
        <v>Product</v>
      </c>
      <c r="F116" s="278" t="str">
        <f>VLOOKUP($A116,'Institution Evaluation'!$A$56:$K$345,3,0)&amp;""</f>
        <v>Yes</v>
      </c>
      <c r="G116" s="278" t="str">
        <f>VLOOKUP($A116,'Institution Evaluation'!$A$56:$K$345,7,0)&amp;""</f>
        <v>Yes</v>
      </c>
      <c r="H116" s="278" t="str">
        <f>VLOOKUP($A116,'Institution Evaluation'!$A$56:$K$345,8,0)&amp;""</f>
        <v/>
      </c>
      <c r="I116" s="278" t="str">
        <f>VLOOKUP($A116,'Institution Evaluation'!$A$56:$K$345,9,0)&amp;""</f>
        <v>Critical Importance</v>
      </c>
      <c r="J116" s="278" t="str">
        <f>VLOOKUP($A116,'Institution Evaluation'!$A$56:$K$345,10,0)&amp;""</f>
        <v/>
      </c>
      <c r="K116" s="278">
        <f>IF($I116='Auto Responses'!$J$11,20,IF($I116='Auto Responses'!$J$13,5,10))</f>
        <v>20</v>
      </c>
      <c r="L116" s="278">
        <f>IF($E116='Auto Responses'!$L$13, 'Auto Responses'!$J$5,IF(AND($D116='Auto Responses'!$J$27,$H116=""),'Auto Responses'!$J$5,IF(AND($D116='Auto Responses'!$J$27,$H116='Auto Responses'!$J$7),1,IF(AND($D116='Auto Responses'!$J$27,$H116='Auto Responses'!$J$8),0,IF(OR(AND($F116=$G116,$H116=""),$H116='Auto Responses'!$J$7),1,0)))))</f>
        <v>1</v>
      </c>
      <c r="M116" s="278" t="str">
        <f>VLOOKUP($A116,'Institution Evaluation'!$A$56:$K$345,11,0)&amp;""</f>
        <v>FALSE</v>
      </c>
      <c r="N116" s="278">
        <f>IF($J116='Auto Responses'!$J$11,1,IF(AND($J116="",$I116='Auto Responses'!$J$11),1,0))</f>
        <v>1</v>
      </c>
      <c r="O116" s="278">
        <f>IF(OR($F$17='Auto Responses'!$J$4,$E116='Auto Responses'!$L$13,$F116='Auto Responses'!$J$5),'Auto Responses'!$J$5,IF($J116="",$K116,IF($J116='Auto Responses'!$J$13,5,IF($J116='Auto Responses'!$J$12,10,IF($J116='Auto Responses'!$J$11,20,0)))))</f>
        <v>20</v>
      </c>
      <c r="P116" s="278">
        <f>IF(OR($O116='Auto Responses'!$J$5,$L116='Auto Responses'!$J$5),'Auto Responses'!$J$5,$O116*$L116)</f>
        <v>20</v>
      </c>
      <c r="Q116" s="278">
        <f t="shared" si="1"/>
        <v>0</v>
      </c>
      <c r="R116" s="278">
        <f t="shared" si="5"/>
        <v>0</v>
      </c>
      <c r="S116" s="278">
        <f t="shared" si="2"/>
        <v>0</v>
      </c>
      <c r="T116" s="278">
        <f t="shared" si="3"/>
        <v>1</v>
      </c>
      <c r="U116" s="278">
        <f t="shared" si="6"/>
        <v>39</v>
      </c>
      <c r="V116" s="278">
        <f t="shared" si="4"/>
        <v>39</v>
      </c>
      <c r="W116" s="58"/>
      <c r="X116" s="58"/>
      <c r="Y116" s="58"/>
      <c r="Z116" s="58"/>
    </row>
    <row r="117" spans="1:26" ht="15.75" customHeight="1" x14ac:dyDescent="0.2">
      <c r="A117" s="278" t="str">
        <f>Questions!$A117</f>
        <v>DATA-06</v>
      </c>
      <c r="B117" s="278" t="str">
        <f t="shared" si="0"/>
        <v>DATA</v>
      </c>
      <c r="C117" s="278" t="str">
        <f>VLOOKUP($A117,Questions!$A$3:$L$333,2,0)&amp;""</f>
        <v>Are ownership rights to all data, inputs, outputs, and metadata retained even through a provider acquisition or bankruptcy event?*</v>
      </c>
      <c r="D117" s="278" t="str">
        <f>VLOOKUP($A117,Questions!$A$3:$L$333,11,0)&amp;""</f>
        <v/>
      </c>
      <c r="E117" s="278" t="str">
        <f>VLOOKUP($A117,Questions!$A$3:$L$333,12,0)&amp;""</f>
        <v>Product</v>
      </c>
      <c r="F117" s="278" t="str">
        <f>VLOOKUP($A117,'Institution Evaluation'!$A$56:$K$345,3,0)&amp;""</f>
        <v>Yes</v>
      </c>
      <c r="G117" s="278" t="str">
        <f>VLOOKUP($A117,'Institution Evaluation'!$A$56:$K$345,7,0)&amp;""</f>
        <v>Yes</v>
      </c>
      <c r="H117" s="278" t="str">
        <f>VLOOKUP($A117,'Institution Evaluation'!$A$56:$K$345,8,0)&amp;""</f>
        <v/>
      </c>
      <c r="I117" s="278" t="str">
        <f>VLOOKUP($A117,'Institution Evaluation'!$A$56:$K$345,9,0)&amp;""</f>
        <v>Critical Importance</v>
      </c>
      <c r="J117" s="278" t="str">
        <f>VLOOKUP($A117,'Institution Evaluation'!$A$56:$K$345,10,0)&amp;""</f>
        <v/>
      </c>
      <c r="K117" s="278">
        <f>IF($I117='Auto Responses'!$J$11,20,IF($I117='Auto Responses'!$J$13,5,10))</f>
        <v>20</v>
      </c>
      <c r="L117" s="278">
        <f>IF($E117='Auto Responses'!$L$13, 'Auto Responses'!$J$5,IF(AND($D117='Auto Responses'!$J$27,$H117=""),'Auto Responses'!$J$5,IF(AND($D117='Auto Responses'!$J$27,$H117='Auto Responses'!$J$7),1,IF(AND($D117='Auto Responses'!$J$27,$H117='Auto Responses'!$J$8),0,IF(OR(AND($F117=$G117,$H117=""),$H117='Auto Responses'!$J$7),1,0)))))</f>
        <v>1</v>
      </c>
      <c r="M117" s="278" t="str">
        <f>VLOOKUP($A117,'Institution Evaluation'!$A$56:$K$345,11,0)&amp;""</f>
        <v>FALSE</v>
      </c>
      <c r="N117" s="278">
        <f>IF($J117='Auto Responses'!$J$11,1,IF(AND($J117="",$I117='Auto Responses'!$J$11),1,0))</f>
        <v>1</v>
      </c>
      <c r="O117" s="278">
        <f>IF(OR($F$17='Auto Responses'!$J$4,$E117='Auto Responses'!$L$13,$F117='Auto Responses'!$J$5),'Auto Responses'!$J$5,IF($J117="",$K117,IF($J117='Auto Responses'!$J$13,5,IF($J117='Auto Responses'!$J$12,10,IF($J117='Auto Responses'!$J$11,20,0)))))</f>
        <v>20</v>
      </c>
      <c r="P117" s="278">
        <f>IF(OR($O117='Auto Responses'!$J$5,$L117='Auto Responses'!$J$5),'Auto Responses'!$J$5,$O117*$L117)</f>
        <v>20</v>
      </c>
      <c r="Q117" s="278">
        <f t="shared" si="1"/>
        <v>0</v>
      </c>
      <c r="R117" s="278">
        <f t="shared" si="5"/>
        <v>0</v>
      </c>
      <c r="S117" s="278">
        <f t="shared" si="2"/>
        <v>0</v>
      </c>
      <c r="T117" s="278">
        <f t="shared" si="3"/>
        <v>1</v>
      </c>
      <c r="U117" s="278">
        <f t="shared" si="6"/>
        <v>40</v>
      </c>
      <c r="V117" s="278">
        <f t="shared" si="4"/>
        <v>40</v>
      </c>
      <c r="W117" s="58"/>
      <c r="X117" s="58"/>
      <c r="Y117" s="58"/>
      <c r="Z117" s="58"/>
    </row>
    <row r="118" spans="1:26" ht="15.75" customHeight="1" x14ac:dyDescent="0.2">
      <c r="A118" s="278" t="str">
        <f>Questions!$A118</f>
        <v>DATA-07</v>
      </c>
      <c r="B118" s="278" t="str">
        <f t="shared" si="0"/>
        <v>DATA</v>
      </c>
      <c r="C118" s="278" t="str">
        <f>VLOOKUP($A118,Questions!$A$3:$L$333,2,0)&amp;""</f>
        <v>Do backups containing the institution's data ever leave the institution's data zone either physically or via network routing?*</v>
      </c>
      <c r="D118" s="278" t="str">
        <f>VLOOKUP($A118,Questions!$A$3:$L$333,11,0)&amp;""</f>
        <v/>
      </c>
      <c r="E118" s="278" t="str">
        <f>VLOOKUP($A118,Questions!$A$3:$L$333,12,0)&amp;""</f>
        <v>Product</v>
      </c>
      <c r="F118" s="278" t="str">
        <f>VLOOKUP($A118,'Institution Evaluation'!$A$56:$K$345,3,0)&amp;""</f>
        <v>No</v>
      </c>
      <c r="G118" s="278" t="str">
        <f>VLOOKUP($A118,'Institution Evaluation'!$A$56:$K$345,7,0)&amp;""</f>
        <v>No</v>
      </c>
      <c r="H118" s="278" t="str">
        <f>VLOOKUP($A118,'Institution Evaluation'!$A$56:$K$345,8,0)&amp;""</f>
        <v/>
      </c>
      <c r="I118" s="278" t="str">
        <f>VLOOKUP($A118,'Institution Evaluation'!$A$56:$K$345,9,0)&amp;""</f>
        <v>Critical Importance</v>
      </c>
      <c r="J118" s="278" t="str">
        <f>VLOOKUP($A118,'Institution Evaluation'!$A$56:$K$345,10,0)&amp;""</f>
        <v/>
      </c>
      <c r="K118" s="278">
        <f>IF($I118='Auto Responses'!$J$11,20,IF($I118='Auto Responses'!$J$13,5,10))</f>
        <v>20</v>
      </c>
      <c r="L118" s="278">
        <f>IF($E118='Auto Responses'!$L$13, 'Auto Responses'!$J$5,IF(AND($D118='Auto Responses'!$J$27,$H118=""),'Auto Responses'!$J$5,IF(AND($D118='Auto Responses'!$J$27,$H118='Auto Responses'!$J$7),1,IF(AND($D118='Auto Responses'!$J$27,$H118='Auto Responses'!$J$8),0,IF(OR(AND($F118=$G118,$H118=""),$H118='Auto Responses'!$J$7),1,0)))))</f>
        <v>1</v>
      </c>
      <c r="M118" s="278" t="str">
        <f>VLOOKUP($A118,'Institution Evaluation'!$A$56:$K$345,11,0)&amp;""</f>
        <v>FALSE</v>
      </c>
      <c r="N118" s="278">
        <f>IF($J118='Auto Responses'!$J$11,1,IF(AND($J118="",$I118='Auto Responses'!$J$11),1,0))</f>
        <v>1</v>
      </c>
      <c r="O118" s="278">
        <f>IF(OR($F$17='Auto Responses'!$J$4,$E118='Auto Responses'!$L$13,$F118='Auto Responses'!$J$5),'Auto Responses'!$J$5,IF($J118="",$K118,IF($J118='Auto Responses'!$J$13,5,IF($J118='Auto Responses'!$J$12,10,IF($J118='Auto Responses'!$J$11,20,0)))))</f>
        <v>20</v>
      </c>
      <c r="P118" s="278">
        <f>IF(OR($O118='Auto Responses'!$J$5,$L118='Auto Responses'!$J$5),'Auto Responses'!$J$5,$O118*$L118)</f>
        <v>20</v>
      </c>
      <c r="Q118" s="278">
        <f t="shared" si="1"/>
        <v>0</v>
      </c>
      <c r="R118" s="278">
        <f t="shared" si="5"/>
        <v>0</v>
      </c>
      <c r="S118" s="278">
        <f t="shared" si="2"/>
        <v>0</v>
      </c>
      <c r="T118" s="278">
        <f t="shared" si="3"/>
        <v>1</v>
      </c>
      <c r="U118" s="278">
        <f t="shared" si="6"/>
        <v>41</v>
      </c>
      <c r="V118" s="278">
        <f t="shared" si="4"/>
        <v>41</v>
      </c>
      <c r="W118" s="58"/>
      <c r="X118" s="58"/>
      <c r="Y118" s="58"/>
      <c r="Z118" s="58"/>
    </row>
    <row r="119" spans="1:26" ht="15.75" customHeight="1" x14ac:dyDescent="0.2">
      <c r="A119" s="278" t="str">
        <f>Questions!$A119</f>
        <v>DATA-08</v>
      </c>
      <c r="B119" s="278" t="str">
        <f t="shared" si="0"/>
        <v>DATA</v>
      </c>
      <c r="C119" s="278" t="str">
        <f>VLOOKUP($A119,Questions!$A$3:$L$333,2,0)&amp;""</f>
        <v>Is media used for long-term retention of business data and archival purposes stored in a secure, environmentally protected area?*</v>
      </c>
      <c r="D119" s="278" t="str">
        <f>VLOOKUP($A119,Questions!$A$3:$L$333,11,0)&amp;""</f>
        <v/>
      </c>
      <c r="E119" s="278" t="str">
        <f>VLOOKUP($A119,Questions!$A$3:$L$333,12,0)&amp;""</f>
        <v>Product</v>
      </c>
      <c r="F119" s="278" t="str">
        <f>VLOOKUP($A119,'Institution Evaluation'!$A$56:$K$345,3,0)&amp;""</f>
        <v>Yes</v>
      </c>
      <c r="G119" s="278" t="str">
        <f>VLOOKUP($A119,'Institution Evaluation'!$A$56:$K$345,7,0)&amp;""</f>
        <v>Yes</v>
      </c>
      <c r="H119" s="278" t="str">
        <f>VLOOKUP($A119,'Institution Evaluation'!$A$56:$K$345,8,0)&amp;""</f>
        <v/>
      </c>
      <c r="I119" s="278" t="str">
        <f>VLOOKUP($A119,'Institution Evaluation'!$A$56:$K$345,9,0)&amp;""</f>
        <v>Critical Importance</v>
      </c>
      <c r="J119" s="278" t="str">
        <f>VLOOKUP($A119,'Institution Evaluation'!$A$56:$K$345,10,0)&amp;""</f>
        <v/>
      </c>
      <c r="K119" s="278">
        <f>IF($I119='Auto Responses'!$J$11,20,IF($I119='Auto Responses'!$J$13,5,10))</f>
        <v>20</v>
      </c>
      <c r="L119" s="278">
        <f>IF($E119='Auto Responses'!$L$13, 'Auto Responses'!$J$5,IF(AND($D119='Auto Responses'!$J$27,$H119=""),'Auto Responses'!$J$5,IF(AND($D119='Auto Responses'!$J$27,$H119='Auto Responses'!$J$7),1,IF(AND($D119='Auto Responses'!$J$27,$H119='Auto Responses'!$J$8),0,IF(OR(AND($F119=$G119,$H119=""),$H119='Auto Responses'!$J$7),1,0)))))</f>
        <v>1</v>
      </c>
      <c r="M119" s="278" t="str">
        <f>VLOOKUP($A119,'Institution Evaluation'!$A$56:$K$345,11,0)&amp;""</f>
        <v>FALSE</v>
      </c>
      <c r="N119" s="278">
        <f>IF($J119='Auto Responses'!$J$11,1,IF(AND($J119="",$I119='Auto Responses'!$J$11),1,0))</f>
        <v>1</v>
      </c>
      <c r="O119" s="278">
        <f>IF(OR($F$17='Auto Responses'!$J$4,$E119='Auto Responses'!$L$13,$F119='Auto Responses'!$J$5),'Auto Responses'!$J$5,IF($J119="",$K119,IF($J119='Auto Responses'!$J$13,5,IF($J119='Auto Responses'!$J$12,10,IF($J119='Auto Responses'!$J$11,20,0)))))</f>
        <v>20</v>
      </c>
      <c r="P119" s="278">
        <f>IF(OR($O119='Auto Responses'!$J$5,$L119='Auto Responses'!$J$5),'Auto Responses'!$J$5,$O119*$L119)</f>
        <v>20</v>
      </c>
      <c r="Q119" s="278">
        <f t="shared" si="1"/>
        <v>0</v>
      </c>
      <c r="R119" s="278">
        <f t="shared" si="5"/>
        <v>0</v>
      </c>
      <c r="S119" s="278">
        <f t="shared" si="2"/>
        <v>0</v>
      </c>
      <c r="T119" s="278">
        <f t="shared" si="3"/>
        <v>1</v>
      </c>
      <c r="U119" s="278">
        <f t="shared" si="6"/>
        <v>42</v>
      </c>
      <c r="V119" s="278">
        <f t="shared" si="4"/>
        <v>42</v>
      </c>
      <c r="W119" s="58"/>
      <c r="X119" s="58"/>
      <c r="Y119" s="58"/>
      <c r="Z119" s="58"/>
    </row>
    <row r="120" spans="1:26" ht="15.75" customHeight="1" x14ac:dyDescent="0.2">
      <c r="A120" s="278" t="str">
        <f>Questions!$A120</f>
        <v>DATA-09</v>
      </c>
      <c r="B120" s="278" t="str">
        <f t="shared" si="0"/>
        <v>DATA</v>
      </c>
      <c r="C120" s="278" t="str">
        <f>VLOOKUP($A120,Questions!$A$3:$L$333,2,0)&amp;""</f>
        <v>At the completion of this contract, will data be returned to the institution and/or deleted from all your systems and archives?</v>
      </c>
      <c r="D120" s="278" t="str">
        <f>VLOOKUP($A120,Questions!$A$3:$L$333,11,0)&amp;""</f>
        <v/>
      </c>
      <c r="E120" s="278" t="str">
        <f>VLOOKUP($A120,Questions!$A$3:$L$333,12,0)&amp;""</f>
        <v>Product</v>
      </c>
      <c r="F120" s="278" t="str">
        <f>VLOOKUP($A120,'Institution Evaluation'!$A$56:$K$345,3,0)&amp;""</f>
        <v>Yes</v>
      </c>
      <c r="G120" s="278" t="str">
        <f>VLOOKUP($A120,'Institution Evaluation'!$A$56:$K$345,7,0)&amp;""</f>
        <v>Yes</v>
      </c>
      <c r="H120" s="278" t="str">
        <f>VLOOKUP($A120,'Institution Evaluation'!$A$56:$K$345,8,0)&amp;""</f>
        <v/>
      </c>
      <c r="I120" s="278" t="str">
        <f>VLOOKUP($A120,'Institution Evaluation'!$A$56:$K$345,9,0)&amp;""</f>
        <v>Standard Importance</v>
      </c>
      <c r="J120" s="278" t="str">
        <f>VLOOKUP($A120,'Institution Evaluation'!$A$56:$K$345,10,0)&amp;""</f>
        <v/>
      </c>
      <c r="K120" s="278">
        <f>IF($I120='Auto Responses'!$J$11,20,IF($I120='Auto Responses'!$J$13,5,10))</f>
        <v>10</v>
      </c>
      <c r="L120" s="278">
        <f>IF($E120='Auto Responses'!$L$13, 'Auto Responses'!$J$5,IF(AND($D120='Auto Responses'!$J$27,$H120=""),'Auto Responses'!$J$5,IF(AND($D120='Auto Responses'!$J$27,$H120='Auto Responses'!$J$7),1,IF(AND($D120='Auto Responses'!$J$27,$H120='Auto Responses'!$J$8),0,IF(OR(AND($F120=$G120,$H120=""),$H120='Auto Responses'!$J$7),1,0)))))</f>
        <v>1</v>
      </c>
      <c r="M120" s="278" t="str">
        <f>VLOOKUP($A120,'Institution Evaluation'!$A$56:$K$345,11,0)&amp;""</f>
        <v>FALSE</v>
      </c>
      <c r="N120" s="278">
        <f>IF($J120='Auto Responses'!$J$11,1,IF(AND($J120="",$I120='Auto Responses'!$J$11),1,0))</f>
        <v>0</v>
      </c>
      <c r="O120" s="278">
        <f>IF(OR($F$17='Auto Responses'!$J$4,$E120='Auto Responses'!$L$13,$F120='Auto Responses'!$J$5),'Auto Responses'!$J$5,IF($J120="",$K120,IF($J120='Auto Responses'!$J$13,5,IF($J120='Auto Responses'!$J$12,10,IF($J120='Auto Responses'!$J$11,20,0)))))</f>
        <v>10</v>
      </c>
      <c r="P120" s="278">
        <f>IF(OR($O120='Auto Responses'!$J$5,$L120='Auto Responses'!$J$5),'Auto Responses'!$J$5,$O120*$L120)</f>
        <v>10</v>
      </c>
      <c r="Q120" s="278">
        <f t="shared" si="1"/>
        <v>0</v>
      </c>
      <c r="R120" s="278">
        <f t="shared" si="5"/>
        <v>0</v>
      </c>
      <c r="S120" s="278">
        <f t="shared" si="2"/>
        <v>0</v>
      </c>
      <c r="T120" s="278">
        <f t="shared" si="3"/>
        <v>0</v>
      </c>
      <c r="U120" s="278">
        <f t="shared" si="6"/>
        <v>42</v>
      </c>
      <c r="V120" s="278">
        <f t="shared" si="4"/>
        <v>0</v>
      </c>
      <c r="W120" s="58"/>
      <c r="X120" s="58"/>
      <c r="Y120" s="58"/>
      <c r="Z120" s="58"/>
    </row>
    <row r="121" spans="1:26" ht="15.75" customHeight="1" x14ac:dyDescent="0.2">
      <c r="A121" s="278" t="str">
        <f>Questions!$A121</f>
        <v>DATA-10</v>
      </c>
      <c r="B121" s="278" t="str">
        <f t="shared" si="0"/>
        <v>DATA</v>
      </c>
      <c r="C121" s="278" t="str">
        <f>VLOOKUP($A121,Questions!$A$3:$L$333,2,0)&amp;""</f>
        <v>Can the institution extract a full or partial backup of data?</v>
      </c>
      <c r="D121" s="278" t="str">
        <f>VLOOKUP($A121,Questions!$A$3:$L$333,11,0)&amp;""</f>
        <v/>
      </c>
      <c r="E121" s="278" t="str">
        <f>VLOOKUP($A121,Questions!$A$3:$L$333,12,0)&amp;""</f>
        <v>Product</v>
      </c>
      <c r="F121" s="278" t="str">
        <f>VLOOKUP($A121,'Institution Evaluation'!$A$56:$K$345,3,0)&amp;""</f>
        <v>No</v>
      </c>
      <c r="G121" s="278" t="str">
        <f>VLOOKUP($A121,'Institution Evaluation'!$A$56:$K$345,7,0)&amp;""</f>
        <v>Yes</v>
      </c>
      <c r="H121" s="278" t="str">
        <f>VLOOKUP($A121,'Institution Evaluation'!$A$56:$K$345,8,0)&amp;""</f>
        <v/>
      </c>
      <c r="I121" s="278" t="str">
        <f>VLOOKUP($A121,'Institution Evaluation'!$A$56:$K$345,9,0)&amp;""</f>
        <v>Standard Importance</v>
      </c>
      <c r="J121" s="278" t="str">
        <f>VLOOKUP($A121,'Institution Evaluation'!$A$56:$K$345,10,0)&amp;""</f>
        <v/>
      </c>
      <c r="K121" s="278">
        <f>IF($I121='Auto Responses'!$J$11,20,IF($I121='Auto Responses'!$J$13,5,10))</f>
        <v>10</v>
      </c>
      <c r="L121" s="278">
        <f>IF($E121='Auto Responses'!$L$13, 'Auto Responses'!$J$5,IF(AND($D121='Auto Responses'!$J$27,$H121=""),'Auto Responses'!$J$5,IF(AND($D121='Auto Responses'!$J$27,$H121='Auto Responses'!$J$7),1,IF(AND($D121='Auto Responses'!$J$27,$H121='Auto Responses'!$J$8),0,IF(OR(AND($F121=$G121,$H121=""),$H121='Auto Responses'!$J$7),1,0)))))</f>
        <v>0</v>
      </c>
      <c r="M121" s="278" t="str">
        <f>VLOOKUP($A121,'Institution Evaluation'!$A$56:$K$345,11,0)&amp;""</f>
        <v>FALSE</v>
      </c>
      <c r="N121" s="278">
        <f>IF($J121='Auto Responses'!$J$11,1,IF(AND($J121="",$I121='Auto Responses'!$J$11),1,0))</f>
        <v>0</v>
      </c>
      <c r="O121" s="278">
        <f>IF(OR($F$17='Auto Responses'!$J$4,$E121='Auto Responses'!$L$13,$F121='Auto Responses'!$J$5),'Auto Responses'!$J$5,IF($J121="",$K121,IF($J121='Auto Responses'!$J$13,5,IF($J121='Auto Responses'!$J$12,10,IF($J121='Auto Responses'!$J$11,20,0)))))</f>
        <v>10</v>
      </c>
      <c r="P121" s="278">
        <f>IF(OR($O121='Auto Responses'!$J$5,$L121='Auto Responses'!$J$5),'Auto Responses'!$J$5,$O121*$L121)</f>
        <v>0</v>
      </c>
      <c r="Q121" s="278">
        <f t="shared" si="1"/>
        <v>0</v>
      </c>
      <c r="R121" s="278">
        <f t="shared" si="5"/>
        <v>0</v>
      </c>
      <c r="S121" s="278">
        <f t="shared" si="2"/>
        <v>0</v>
      </c>
      <c r="T121" s="278">
        <f t="shared" si="3"/>
        <v>0</v>
      </c>
      <c r="U121" s="278">
        <f t="shared" si="6"/>
        <v>42</v>
      </c>
      <c r="V121" s="278">
        <f t="shared" si="4"/>
        <v>0</v>
      </c>
      <c r="W121" s="58"/>
      <c r="X121" s="58"/>
      <c r="Y121" s="58"/>
      <c r="Z121" s="58"/>
    </row>
    <row r="122" spans="1:26" ht="15.75" customHeight="1" x14ac:dyDescent="0.2">
      <c r="A122" s="278" t="str">
        <f>Questions!$A122</f>
        <v>DATA-11</v>
      </c>
      <c r="B122" s="278" t="str">
        <f t="shared" si="0"/>
        <v>DATA</v>
      </c>
      <c r="C122" s="278" t="str">
        <f>VLOOKUP($A122,Questions!$A$3:$L$333,2,0)&amp;""</f>
        <v>Do current backups include all operating system software, utilities, security software, application software, and data files necessary for recovery?</v>
      </c>
      <c r="D122" s="278" t="str">
        <f>VLOOKUP($A122,Questions!$A$3:$L$333,11,0)&amp;""</f>
        <v/>
      </c>
      <c r="E122" s="278" t="str">
        <f>VLOOKUP($A122,Questions!$A$3:$L$333,12,0)&amp;""</f>
        <v>Product</v>
      </c>
      <c r="F122" s="278" t="str">
        <f>VLOOKUP($A122,'Institution Evaluation'!$A$56:$K$345,3,0)&amp;""</f>
        <v>Yes</v>
      </c>
      <c r="G122" s="278" t="str">
        <f>VLOOKUP($A122,'Institution Evaluation'!$A$56:$K$345,7,0)&amp;""</f>
        <v>Yes</v>
      </c>
      <c r="H122" s="278" t="str">
        <f>VLOOKUP($A122,'Institution Evaluation'!$A$56:$K$345,8,0)&amp;""</f>
        <v/>
      </c>
      <c r="I122" s="278" t="str">
        <f>VLOOKUP($A122,'Institution Evaluation'!$A$56:$K$345,9,0)&amp;""</f>
        <v>Standard Importance</v>
      </c>
      <c r="J122" s="278" t="str">
        <f>VLOOKUP($A122,'Institution Evaluation'!$A$56:$K$345,10,0)&amp;""</f>
        <v/>
      </c>
      <c r="K122" s="278">
        <f>IF($I122='Auto Responses'!$J$11,20,IF($I122='Auto Responses'!$J$13,5,10))</f>
        <v>10</v>
      </c>
      <c r="L122" s="278">
        <f>IF($E122='Auto Responses'!$L$13, 'Auto Responses'!$J$5,IF(AND($D122='Auto Responses'!$J$27,$H122=""),'Auto Responses'!$J$5,IF(AND($D122='Auto Responses'!$J$27,$H122='Auto Responses'!$J$7),1,IF(AND($D122='Auto Responses'!$J$27,$H122='Auto Responses'!$J$8),0,IF(OR(AND($F122=$G122,$H122=""),$H122='Auto Responses'!$J$7),1,0)))))</f>
        <v>1</v>
      </c>
      <c r="M122" s="278" t="str">
        <f>VLOOKUP($A122,'Institution Evaluation'!$A$56:$K$345,11,0)&amp;""</f>
        <v>FALSE</v>
      </c>
      <c r="N122" s="278">
        <f>IF($J122='Auto Responses'!$J$11,1,IF(AND($J122="",$I122='Auto Responses'!$J$11),1,0))</f>
        <v>0</v>
      </c>
      <c r="O122" s="278">
        <f>IF(OR($F$17='Auto Responses'!$J$4,$E122='Auto Responses'!$L$13,$F122='Auto Responses'!$J$5),'Auto Responses'!$J$5,IF($J122="",$K122,IF($J122='Auto Responses'!$J$13,5,IF($J122='Auto Responses'!$J$12,10,IF($J122='Auto Responses'!$J$11,20,0)))))</f>
        <v>10</v>
      </c>
      <c r="P122" s="278">
        <f>IF(OR($O122='Auto Responses'!$J$5,$L122='Auto Responses'!$J$5),'Auto Responses'!$J$5,$O122*$L122)</f>
        <v>10</v>
      </c>
      <c r="Q122" s="278">
        <f t="shared" si="1"/>
        <v>0</v>
      </c>
      <c r="R122" s="278">
        <f t="shared" si="5"/>
        <v>0</v>
      </c>
      <c r="S122" s="278">
        <f t="shared" si="2"/>
        <v>0</v>
      </c>
      <c r="T122" s="278">
        <f t="shared" si="3"/>
        <v>0</v>
      </c>
      <c r="U122" s="278">
        <f t="shared" si="6"/>
        <v>42</v>
      </c>
      <c r="V122" s="278">
        <f t="shared" si="4"/>
        <v>0</v>
      </c>
      <c r="W122" s="58"/>
      <c r="X122" s="58"/>
      <c r="Y122" s="58"/>
      <c r="Z122" s="58"/>
    </row>
    <row r="123" spans="1:26" ht="15.75" customHeight="1" x14ac:dyDescent="0.2">
      <c r="A123" s="278" t="str">
        <f>Questions!$A123</f>
        <v>DATA-12</v>
      </c>
      <c r="B123" s="278" t="str">
        <f t="shared" si="0"/>
        <v>DATA</v>
      </c>
      <c r="C123" s="278" t="str">
        <f>VLOOKUP($A123,Questions!$A$3:$L$333,2,0)&amp;""</f>
        <v>Are you performing off-site backups (i.e., digitally moved off site)?</v>
      </c>
      <c r="D123" s="278" t="str">
        <f>VLOOKUP($A123,Questions!$A$3:$L$333,11,0)&amp;""</f>
        <v/>
      </c>
      <c r="E123" s="278" t="str">
        <f>VLOOKUP($A123,Questions!$A$3:$L$333,12,0)&amp;""</f>
        <v>Product</v>
      </c>
      <c r="F123" s="278" t="str">
        <f>VLOOKUP($A123,'Institution Evaluation'!$A$56:$K$345,3,0)&amp;""</f>
        <v>Yes</v>
      </c>
      <c r="G123" s="278" t="str">
        <f>VLOOKUP($A123,'Institution Evaluation'!$A$56:$K$345,7,0)&amp;""</f>
        <v>Yes</v>
      </c>
      <c r="H123" s="278" t="str">
        <f>VLOOKUP($A123,'Institution Evaluation'!$A$56:$K$345,8,0)&amp;""</f>
        <v/>
      </c>
      <c r="I123" s="278" t="str">
        <f>VLOOKUP($A123,'Institution Evaluation'!$A$56:$K$345,9,0)&amp;""</f>
        <v>Standard Importance</v>
      </c>
      <c r="J123" s="278" t="str">
        <f>VLOOKUP($A123,'Institution Evaluation'!$A$56:$K$345,10,0)&amp;""</f>
        <v/>
      </c>
      <c r="K123" s="278">
        <f>IF($I123='Auto Responses'!$J$11,20,IF($I123='Auto Responses'!$J$13,5,10))</f>
        <v>10</v>
      </c>
      <c r="L123" s="278">
        <f>IF($E123='Auto Responses'!$L$13, 'Auto Responses'!$J$5,IF(AND($D123='Auto Responses'!$J$27,$H123=""),'Auto Responses'!$J$5,IF(AND($D123='Auto Responses'!$J$27,$H123='Auto Responses'!$J$7),1,IF(AND($D123='Auto Responses'!$J$27,$H123='Auto Responses'!$J$8),0,IF(OR(AND($F123=$G123,$H123=""),$H123='Auto Responses'!$J$7),1,0)))))</f>
        <v>1</v>
      </c>
      <c r="M123" s="278" t="str">
        <f>VLOOKUP($A123,'Institution Evaluation'!$A$56:$K$345,11,0)&amp;""</f>
        <v>FALSE</v>
      </c>
      <c r="N123" s="278">
        <f>IF($J123='Auto Responses'!$J$11,1,IF(AND($J123="",$I123='Auto Responses'!$J$11),1,0))</f>
        <v>0</v>
      </c>
      <c r="O123" s="278">
        <f>IF(OR($F$17='Auto Responses'!$J$4,$E123='Auto Responses'!$L$13,$F123='Auto Responses'!$J$5),'Auto Responses'!$J$5,IF($J123="",$K123,IF($J123='Auto Responses'!$J$13,5,IF($J123='Auto Responses'!$J$12,10,IF($J123='Auto Responses'!$J$11,20,0)))))</f>
        <v>10</v>
      </c>
      <c r="P123" s="278">
        <f>IF(OR($O123='Auto Responses'!$J$5,$L123='Auto Responses'!$J$5),'Auto Responses'!$J$5,$O123*$L123)</f>
        <v>10</v>
      </c>
      <c r="Q123" s="278">
        <f t="shared" si="1"/>
        <v>0</v>
      </c>
      <c r="R123" s="278">
        <f t="shared" si="5"/>
        <v>0</v>
      </c>
      <c r="S123" s="278">
        <f t="shared" si="2"/>
        <v>0</v>
      </c>
      <c r="T123" s="278">
        <f t="shared" si="3"/>
        <v>0</v>
      </c>
      <c r="U123" s="278">
        <f t="shared" si="6"/>
        <v>42</v>
      </c>
      <c r="V123" s="278">
        <f t="shared" si="4"/>
        <v>0</v>
      </c>
      <c r="W123" s="58"/>
      <c r="X123" s="58"/>
      <c r="Y123" s="58"/>
      <c r="Z123" s="58"/>
    </row>
    <row r="124" spans="1:26" ht="15.75" customHeight="1" x14ac:dyDescent="0.2">
      <c r="A124" s="278" t="str">
        <f>Questions!$A124</f>
        <v>DATA-13</v>
      </c>
      <c r="B124" s="278" t="str">
        <f t="shared" si="0"/>
        <v>DATA</v>
      </c>
      <c r="C124" s="278" t="str">
        <f>VLOOKUP($A124,Questions!$A$3:$L$333,2,0)&amp;""</f>
        <v>Are physical backups taken off-site (i.e., physically moved off site)?</v>
      </c>
      <c r="D124" s="278" t="str">
        <f>VLOOKUP($A124,Questions!$A$3:$L$333,11,0)&amp;""</f>
        <v/>
      </c>
      <c r="E124" s="278" t="str">
        <f>VLOOKUP($A124,Questions!$A$3:$L$333,12,0)&amp;""</f>
        <v>Product</v>
      </c>
      <c r="F124" s="278" t="str">
        <f>VLOOKUP($A124,'Institution Evaluation'!$A$56:$K$345,3,0)&amp;""</f>
        <v>Yes</v>
      </c>
      <c r="G124" s="278" t="str">
        <f>VLOOKUP($A124,'Institution Evaluation'!$A$56:$K$345,7,0)&amp;""</f>
        <v>Yes</v>
      </c>
      <c r="H124" s="278" t="str">
        <f>VLOOKUP($A124,'Institution Evaluation'!$A$56:$K$345,8,0)&amp;""</f>
        <v/>
      </c>
      <c r="I124" s="278" t="str">
        <f>VLOOKUP($A124,'Institution Evaluation'!$A$56:$K$345,9,0)&amp;""</f>
        <v>Standard Importance</v>
      </c>
      <c r="J124" s="278" t="str">
        <f>VLOOKUP($A124,'Institution Evaluation'!$A$56:$K$345,10,0)&amp;""</f>
        <v/>
      </c>
      <c r="K124" s="278">
        <f>IF($I124='Auto Responses'!$J$11,20,IF($I124='Auto Responses'!$J$13,5,10))</f>
        <v>10</v>
      </c>
      <c r="L124" s="278">
        <f>IF($E124='Auto Responses'!$L$13, 'Auto Responses'!$J$5,IF(AND($D124='Auto Responses'!$J$27,$H124=""),'Auto Responses'!$J$5,IF(AND($D124='Auto Responses'!$J$27,$H124='Auto Responses'!$J$7),1,IF(AND($D124='Auto Responses'!$J$27,$H124='Auto Responses'!$J$8),0,IF(OR(AND($F124=$G124,$H124=""),$H124='Auto Responses'!$J$7),1,0)))))</f>
        <v>1</v>
      </c>
      <c r="M124" s="278" t="str">
        <f>VLOOKUP($A124,'Institution Evaluation'!$A$56:$K$345,11,0)&amp;""</f>
        <v>FALSE</v>
      </c>
      <c r="N124" s="278">
        <f>IF($J124='Auto Responses'!$J$11,1,IF(AND($J124="",$I124='Auto Responses'!$J$11),1,0))</f>
        <v>0</v>
      </c>
      <c r="O124" s="278">
        <f>IF(OR($F$17='Auto Responses'!$J$4,$E124='Auto Responses'!$L$13,$F124='Auto Responses'!$J$5),'Auto Responses'!$J$5,IF($J124="",$K124,IF($J124='Auto Responses'!$J$13,5,IF($J124='Auto Responses'!$J$12,10,IF($J124='Auto Responses'!$J$11,20,0)))))</f>
        <v>10</v>
      </c>
      <c r="P124" s="278">
        <f>IF(OR($O124='Auto Responses'!$J$5,$L124='Auto Responses'!$J$5),'Auto Responses'!$J$5,$O124*$L124)</f>
        <v>10</v>
      </c>
      <c r="Q124" s="278">
        <f t="shared" si="1"/>
        <v>0</v>
      </c>
      <c r="R124" s="278">
        <f t="shared" si="5"/>
        <v>0</v>
      </c>
      <c r="S124" s="278">
        <f t="shared" si="2"/>
        <v>0</v>
      </c>
      <c r="T124" s="278">
        <f t="shared" si="3"/>
        <v>0</v>
      </c>
      <c r="U124" s="278">
        <f t="shared" si="6"/>
        <v>42</v>
      </c>
      <c r="V124" s="278">
        <f t="shared" si="4"/>
        <v>0</v>
      </c>
      <c r="W124" s="58"/>
      <c r="X124" s="58"/>
      <c r="Y124" s="58"/>
      <c r="Z124" s="58"/>
    </row>
    <row r="125" spans="1:26" ht="15.75" customHeight="1" x14ac:dyDescent="0.2">
      <c r="A125" s="278" t="str">
        <f>Questions!$A126</f>
        <v>DATA-15</v>
      </c>
      <c r="B125" s="278" t="str">
        <f t="shared" si="0"/>
        <v>DATA</v>
      </c>
      <c r="C125" s="278" t="str">
        <f>VLOOKUP($A125,Questions!$A$3:$L$333,2,0)&amp;""</f>
        <v>Do you have a media handling process that is documented and currently implemented that meets established business needs and regulatory requirements, including end-of-life, repurposing, and data-sanitization procedures?</v>
      </c>
      <c r="D125" s="278" t="str">
        <f>VLOOKUP($A125,Questions!$A$3:$L$333,11,0)&amp;""</f>
        <v/>
      </c>
      <c r="E125" s="278" t="str">
        <f>VLOOKUP($A125,Questions!$A$3:$L$333,12,0)&amp;""</f>
        <v>Product</v>
      </c>
      <c r="F125" s="278" t="str">
        <f>VLOOKUP($A125,'Institution Evaluation'!$A$56:$K$345,3,0)&amp;""</f>
        <v>No</v>
      </c>
      <c r="G125" s="278" t="str">
        <f>VLOOKUP($A125,'Institution Evaluation'!$A$56:$K$345,7,0)&amp;""</f>
        <v>Yes</v>
      </c>
      <c r="H125" s="278" t="str">
        <f>VLOOKUP($A125,'Institution Evaluation'!$A$56:$K$345,8,0)&amp;""</f>
        <v/>
      </c>
      <c r="I125" s="278" t="str">
        <f>VLOOKUP($A125,'Institution Evaluation'!$A$56:$K$345,9,0)&amp;""</f>
        <v>Standard Importance</v>
      </c>
      <c r="J125" s="278" t="str">
        <f>VLOOKUP($A125,'Institution Evaluation'!$A$56:$K$345,10,0)&amp;""</f>
        <v/>
      </c>
      <c r="K125" s="278">
        <f>IF($I125='Auto Responses'!$J$11,20,IF($I125='Auto Responses'!$J$13,5,10))</f>
        <v>10</v>
      </c>
      <c r="L125" s="278">
        <f>IF($E125='Auto Responses'!$L$13, 'Auto Responses'!$J$5,IF(AND($D125='Auto Responses'!$J$27,$H125=""),'Auto Responses'!$J$5,IF(AND($D125='Auto Responses'!$J$27,$H125='Auto Responses'!$J$7),1,IF(AND($D125='Auto Responses'!$J$27,$H125='Auto Responses'!$J$8),0,IF(OR(AND($F125=$G125,$H125=""),$H125='Auto Responses'!$J$7),1,0)))))</f>
        <v>0</v>
      </c>
      <c r="M125" s="278" t="str">
        <f>VLOOKUP($A125,'Institution Evaluation'!$A$56:$K$345,11,0)&amp;""</f>
        <v>FALSE</v>
      </c>
      <c r="N125" s="278">
        <f>IF($J125='Auto Responses'!$J$11,1,IF(AND($J125="",$I125='Auto Responses'!$J$11),1,0))</f>
        <v>0</v>
      </c>
      <c r="O125" s="278">
        <f>IF(OR($F$17='Auto Responses'!$J$4,$E125='Auto Responses'!$L$13,$F125='Auto Responses'!$J$5),'Auto Responses'!$J$5,IF($J125="",$K125,IF($J125='Auto Responses'!$J$13,5,IF($J125='Auto Responses'!$J$12,10,IF($J125='Auto Responses'!$J$11,20,0)))))</f>
        <v>10</v>
      </c>
      <c r="P125" s="278">
        <f>IF(OR($O125='Auto Responses'!$J$5,$L125='Auto Responses'!$J$5),'Auto Responses'!$J$5,$O125*$L125)</f>
        <v>0</v>
      </c>
      <c r="Q125" s="278">
        <f t="shared" si="1"/>
        <v>0</v>
      </c>
      <c r="R125" s="278">
        <f t="shared" si="5"/>
        <v>0</v>
      </c>
      <c r="S125" s="278">
        <f t="shared" si="2"/>
        <v>0</v>
      </c>
      <c r="T125" s="278">
        <f t="shared" si="3"/>
        <v>0</v>
      </c>
      <c r="U125" s="278">
        <f t="shared" si="6"/>
        <v>42</v>
      </c>
      <c r="V125" s="278">
        <f t="shared" si="4"/>
        <v>0</v>
      </c>
      <c r="W125" s="58"/>
      <c r="X125" s="58"/>
      <c r="Y125" s="58"/>
      <c r="Z125" s="58"/>
    </row>
    <row r="126" spans="1:26" ht="15.75" customHeight="1" x14ac:dyDescent="0.2">
      <c r="A126" s="278" t="str">
        <f>Questions!$A127</f>
        <v>DATA-16</v>
      </c>
      <c r="B126" s="278" t="str">
        <f t="shared" si="0"/>
        <v>DATA</v>
      </c>
      <c r="C126" s="278" t="str">
        <f>VLOOKUP($A126,Questions!$A$3:$L$333,2,0)&amp;""</f>
        <v>Does the process described in DATA-15 adhere to DoD 5220.22-M and/or NIST SP 800-88 standards?</v>
      </c>
      <c r="D126" s="278" t="str">
        <f>VLOOKUP($A126,Questions!$A$3:$L$333,11,0)&amp;""</f>
        <v/>
      </c>
      <c r="E126" s="278" t="str">
        <f>VLOOKUP($A126,Questions!$A$3:$L$333,12,0)&amp;""</f>
        <v>Product</v>
      </c>
      <c r="F126" s="278" t="str">
        <f>VLOOKUP($A126,'Institution Evaluation'!$A$56:$K$345,3,0)&amp;""</f>
        <v>No</v>
      </c>
      <c r="G126" s="278" t="str">
        <f>VLOOKUP($A126,'Institution Evaluation'!$A$56:$K$345,7,0)&amp;""</f>
        <v>Yes</v>
      </c>
      <c r="H126" s="278" t="str">
        <f>VLOOKUP($A126,'Institution Evaluation'!$A$56:$K$345,8,0)&amp;""</f>
        <v/>
      </c>
      <c r="I126" s="278" t="str">
        <f>VLOOKUP($A126,'Institution Evaluation'!$A$56:$K$345,9,0)&amp;""</f>
        <v>Standard Importance</v>
      </c>
      <c r="J126" s="278" t="str">
        <f>VLOOKUP($A126,'Institution Evaluation'!$A$56:$K$345,10,0)&amp;""</f>
        <v/>
      </c>
      <c r="K126" s="278">
        <f>IF($I126='Auto Responses'!$J$11,20,IF($I126='Auto Responses'!$J$13,5,10))</f>
        <v>10</v>
      </c>
      <c r="L126" s="278">
        <f>IF($E126='Auto Responses'!$L$13, 'Auto Responses'!$J$5,IF(AND($D126='Auto Responses'!$J$27,$H126=""),'Auto Responses'!$J$5,IF(AND($D126='Auto Responses'!$J$27,$H126='Auto Responses'!$J$7),1,IF(AND($D126='Auto Responses'!$J$27,$H126='Auto Responses'!$J$8),0,IF(OR(AND($F126=$G126,$H126=""),$H126='Auto Responses'!$J$7),1,0)))))</f>
        <v>0</v>
      </c>
      <c r="M126" s="278" t="str">
        <f>VLOOKUP($A126,'Institution Evaluation'!$A$56:$K$345,11,0)&amp;""</f>
        <v>FALSE</v>
      </c>
      <c r="N126" s="278">
        <f>IF($J126='Auto Responses'!$J$11,1,IF(AND($J126="",$I126='Auto Responses'!$J$11),1,0))</f>
        <v>0</v>
      </c>
      <c r="O126" s="278">
        <f>IF(OR($F$17='Auto Responses'!$J$4,$E126='Auto Responses'!$L$13,$F126='Auto Responses'!$J$5),'Auto Responses'!$J$5,IF($J126="",$K126,IF($J126='Auto Responses'!$J$13,5,IF($J126='Auto Responses'!$J$12,10,IF($J126='Auto Responses'!$J$11,20,0)))))</f>
        <v>10</v>
      </c>
      <c r="P126" s="278">
        <f>IF(OR($O126='Auto Responses'!$J$5,$L126='Auto Responses'!$J$5),'Auto Responses'!$J$5,$O126*$L126)</f>
        <v>0</v>
      </c>
      <c r="Q126" s="278">
        <f t="shared" si="1"/>
        <v>0</v>
      </c>
      <c r="R126" s="278">
        <f t="shared" si="5"/>
        <v>0</v>
      </c>
      <c r="S126" s="278">
        <f t="shared" si="2"/>
        <v>0</v>
      </c>
      <c r="T126" s="278">
        <f t="shared" si="3"/>
        <v>0</v>
      </c>
      <c r="U126" s="278">
        <f t="shared" si="6"/>
        <v>42</v>
      </c>
      <c r="V126" s="278">
        <f t="shared" si="4"/>
        <v>0</v>
      </c>
      <c r="W126" s="58"/>
      <c r="X126" s="58"/>
      <c r="Y126" s="58"/>
      <c r="Z126" s="58"/>
    </row>
    <row r="127" spans="1:26" ht="15.75" customHeight="1" x14ac:dyDescent="0.2">
      <c r="A127" s="278" t="str">
        <f>Questions!$A128</f>
        <v>DATA-17</v>
      </c>
      <c r="B127" s="278" t="str">
        <f t="shared" si="0"/>
        <v>DATA</v>
      </c>
      <c r="C127" s="278" t="str">
        <f>VLOOKUP($A127,Questions!$A$3:$L$333,2,0)&amp;""</f>
        <v>Does your staff (or third party) have access to institutional data (e.g., financial, PHI, or other sensitive information) through any means?</v>
      </c>
      <c r="D127" s="278" t="str">
        <f>VLOOKUP($A127,Questions!$A$3:$L$333,11,0)&amp;""</f>
        <v/>
      </c>
      <c r="E127" s="278" t="str">
        <f>VLOOKUP($A127,Questions!$A$3:$L$333,12,0)&amp;""</f>
        <v>Product</v>
      </c>
      <c r="F127" s="278" t="str">
        <f>VLOOKUP($A127,'Institution Evaluation'!$A$56:$K$345,3,0)&amp;""</f>
        <v>No</v>
      </c>
      <c r="G127" s="278" t="str">
        <f>VLOOKUP($A127,'Institution Evaluation'!$A$56:$K$345,7,0)&amp;""</f>
        <v>No</v>
      </c>
      <c r="H127" s="278" t="str">
        <f>VLOOKUP($A127,'Institution Evaluation'!$A$56:$K$345,8,0)&amp;""</f>
        <v/>
      </c>
      <c r="I127" s="278" t="str">
        <f>VLOOKUP($A127,'Institution Evaluation'!$A$56:$K$345,9,0)&amp;""</f>
        <v>Standard Importance</v>
      </c>
      <c r="J127" s="278" t="str">
        <f>VLOOKUP($A127,'Institution Evaluation'!$A$56:$K$345,10,0)&amp;""</f>
        <v/>
      </c>
      <c r="K127" s="278">
        <f>IF($I127='Auto Responses'!$J$11,20,IF($I127='Auto Responses'!$J$13,5,10))</f>
        <v>10</v>
      </c>
      <c r="L127" s="278">
        <f>IF($E127='Auto Responses'!$L$13, 'Auto Responses'!$J$5,IF(AND($D127='Auto Responses'!$J$27,$H127=""),'Auto Responses'!$J$5,IF(AND($D127='Auto Responses'!$J$27,$H127='Auto Responses'!$J$7),1,IF(AND($D127='Auto Responses'!$J$27,$H127='Auto Responses'!$J$8),0,IF(OR(AND($F127=$G127,$H127=""),$H127='Auto Responses'!$J$7),1,0)))))</f>
        <v>1</v>
      </c>
      <c r="M127" s="278" t="str">
        <f>VLOOKUP($A127,'Institution Evaluation'!$A$56:$K$345,11,0)&amp;""</f>
        <v>FALSE</v>
      </c>
      <c r="N127" s="278">
        <f>IF($J127='Auto Responses'!$J$11,1,IF(AND($J127="",$I127='Auto Responses'!$J$11),1,0))</f>
        <v>0</v>
      </c>
      <c r="O127" s="278">
        <f>IF(OR($F$17='Auto Responses'!$J$4,$E127='Auto Responses'!$L$13,$F127='Auto Responses'!$J$5),'Auto Responses'!$J$5,IF($J127="",$K127,IF($J127='Auto Responses'!$J$13,5,IF($J127='Auto Responses'!$J$12,10,IF($J127='Auto Responses'!$J$11,20,0)))))</f>
        <v>10</v>
      </c>
      <c r="P127" s="278">
        <f>IF(OR($O127='Auto Responses'!$J$5,$L127='Auto Responses'!$J$5),'Auto Responses'!$J$5,$O127*$L127)</f>
        <v>10</v>
      </c>
      <c r="Q127" s="278">
        <f t="shared" si="1"/>
        <v>0</v>
      </c>
      <c r="R127" s="278">
        <f t="shared" si="5"/>
        <v>0</v>
      </c>
      <c r="S127" s="278">
        <f t="shared" si="2"/>
        <v>0</v>
      </c>
      <c r="T127" s="278">
        <f t="shared" si="3"/>
        <v>0</v>
      </c>
      <c r="U127" s="278">
        <f t="shared" si="6"/>
        <v>42</v>
      </c>
      <c r="V127" s="278">
        <f t="shared" si="4"/>
        <v>0</v>
      </c>
      <c r="W127" s="58"/>
      <c r="X127" s="58"/>
      <c r="Y127" s="58"/>
      <c r="Z127" s="58"/>
    </row>
    <row r="128" spans="1:26" ht="15.75" customHeight="1" x14ac:dyDescent="0.2">
      <c r="A128" s="278" t="str">
        <f>Questions!$A129</f>
        <v>DATA-18</v>
      </c>
      <c r="B128" s="278" t="str">
        <f t="shared" si="0"/>
        <v>DATA</v>
      </c>
      <c r="C128" s="278" t="str">
        <f>VLOOKUP($A128,Questions!$A$3:$L$333,2,0)&amp;""</f>
        <v>Do you have a documented and currently implemented strategy for securing employee workstations when they work remotely (i.e., not in a trusted computing environment)?</v>
      </c>
      <c r="D128" s="278" t="str">
        <f>VLOOKUP($A128,Questions!$A$3:$L$333,11,0)&amp;""</f>
        <v/>
      </c>
      <c r="E128" s="278" t="str">
        <f>VLOOKUP($A128,Questions!$A$3:$L$333,12,0)&amp;""</f>
        <v>Product</v>
      </c>
      <c r="F128" s="278" t="str">
        <f>VLOOKUP($A128,'Institution Evaluation'!$A$56:$K$345,3,0)&amp;""</f>
        <v>Yes</v>
      </c>
      <c r="G128" s="278" t="str">
        <f>VLOOKUP($A128,'Institution Evaluation'!$A$56:$K$345,7,0)&amp;""</f>
        <v>Yes</v>
      </c>
      <c r="H128" s="278" t="str">
        <f>VLOOKUP($A128,'Institution Evaluation'!$A$56:$K$345,8,0)&amp;""</f>
        <v/>
      </c>
      <c r="I128" s="278" t="str">
        <f>VLOOKUP($A128,'Institution Evaluation'!$A$56:$K$345,9,0)&amp;""</f>
        <v>Standard Importance</v>
      </c>
      <c r="J128" s="278" t="str">
        <f>VLOOKUP($A128,'Institution Evaluation'!$A$56:$K$345,10,0)&amp;""</f>
        <v/>
      </c>
      <c r="K128" s="278">
        <f>IF($I128='Auto Responses'!$J$11,20,IF($I128='Auto Responses'!$J$13,5,10))</f>
        <v>10</v>
      </c>
      <c r="L128" s="278">
        <f>IF($E128='Auto Responses'!$L$13, 'Auto Responses'!$J$5,IF(AND($D128='Auto Responses'!$J$27,$H128=""),'Auto Responses'!$J$5,IF(AND($D128='Auto Responses'!$J$27,$H128='Auto Responses'!$J$7),1,IF(AND($D128='Auto Responses'!$J$27,$H128='Auto Responses'!$J$8),0,IF(OR(AND($F128=$G128,$H128=""),$H128='Auto Responses'!$J$7),1,0)))))</f>
        <v>1</v>
      </c>
      <c r="M128" s="278" t="str">
        <f>VLOOKUP($A128,'Institution Evaluation'!$A$56:$K$345,11,0)&amp;""</f>
        <v>FALSE</v>
      </c>
      <c r="N128" s="278">
        <f>IF($J128='Auto Responses'!$J$11,1,IF(AND($J128="",$I128='Auto Responses'!$J$11),1,0))</f>
        <v>0</v>
      </c>
      <c r="O128" s="278">
        <f>IF(OR($F$17='Auto Responses'!$J$4,$E128='Auto Responses'!$L$13,$F128='Auto Responses'!$J$5),'Auto Responses'!$J$5,IF($J128="",$K128,IF($J128='Auto Responses'!$J$13,5,IF($J128='Auto Responses'!$J$12,10,IF($J128='Auto Responses'!$J$11,20,0)))))</f>
        <v>10</v>
      </c>
      <c r="P128" s="278">
        <f>IF(OR($O128='Auto Responses'!$J$5,$L128='Auto Responses'!$J$5),'Auto Responses'!$J$5,$O128*$L128)</f>
        <v>10</v>
      </c>
      <c r="Q128" s="278">
        <f t="shared" si="1"/>
        <v>0</v>
      </c>
      <c r="R128" s="278">
        <f t="shared" si="5"/>
        <v>0</v>
      </c>
      <c r="S128" s="278">
        <f t="shared" si="2"/>
        <v>0</v>
      </c>
      <c r="T128" s="278">
        <f t="shared" si="3"/>
        <v>0</v>
      </c>
      <c r="U128" s="278">
        <f t="shared" si="6"/>
        <v>42</v>
      </c>
      <c r="V128" s="278">
        <f t="shared" si="4"/>
        <v>0</v>
      </c>
      <c r="W128" s="58"/>
      <c r="X128" s="58"/>
      <c r="Y128" s="58"/>
      <c r="Z128" s="58"/>
    </row>
    <row r="129" spans="1:26" ht="15.75" customHeight="1" x14ac:dyDescent="0.2">
      <c r="A129" s="278" t="str">
        <f>Questions!$A130</f>
        <v>DATA-19</v>
      </c>
      <c r="B129" s="278" t="str">
        <f t="shared" si="0"/>
        <v>DATA</v>
      </c>
      <c r="C129" s="278" t="str">
        <f>VLOOKUP($A129,Questions!$A$3:$L$333,2,0)&amp;""</f>
        <v>Does the environment provide for dedicated single-tenant capabilities? If not, describe how your solution or environment separates data from different customers (e.g., logically, physically, single tenancy, multi-tenancy).</v>
      </c>
      <c r="D129" s="278" t="str">
        <f>VLOOKUP($A129,Questions!$A$3:$L$333,11,0)&amp;""</f>
        <v/>
      </c>
      <c r="E129" s="278" t="str">
        <f>VLOOKUP($A129,Questions!$A$3:$L$333,12,0)&amp;""</f>
        <v>Product</v>
      </c>
      <c r="F129" s="278" t="str">
        <f>VLOOKUP($A129,'Institution Evaluation'!$A$56:$K$345,3,0)&amp;""</f>
        <v>Yes</v>
      </c>
      <c r="G129" s="278" t="str">
        <f>VLOOKUP($A129,'Institution Evaluation'!$A$56:$K$345,7,0)&amp;""</f>
        <v>Yes</v>
      </c>
      <c r="H129" s="278" t="str">
        <f>VLOOKUP($A129,'Institution Evaluation'!$A$56:$K$345,8,0)&amp;""</f>
        <v/>
      </c>
      <c r="I129" s="278" t="str">
        <f>VLOOKUP($A129,'Institution Evaluation'!$A$56:$K$345,9,0)&amp;""</f>
        <v>Minor Importance</v>
      </c>
      <c r="J129" s="278" t="str">
        <f>VLOOKUP($A129,'Institution Evaluation'!$A$56:$K$345,10,0)&amp;""</f>
        <v/>
      </c>
      <c r="K129" s="278">
        <f>IF($I129='Auto Responses'!$J$11,20,IF($I129='Auto Responses'!$J$13,5,10))</f>
        <v>5</v>
      </c>
      <c r="L129" s="278">
        <f>IF($E129='Auto Responses'!$L$13, 'Auto Responses'!$J$5,IF(AND($D129='Auto Responses'!$J$27,$H129=""),'Auto Responses'!$J$5,IF(AND($D129='Auto Responses'!$J$27,$H129='Auto Responses'!$J$7),1,IF(AND($D129='Auto Responses'!$J$27,$H129='Auto Responses'!$J$8),0,IF(OR(AND($F129=$G129,$H129=""),$H129='Auto Responses'!$J$7),1,0)))))</f>
        <v>1</v>
      </c>
      <c r="M129" s="278" t="str">
        <f>VLOOKUP($A129,'Institution Evaluation'!$A$56:$K$345,11,0)&amp;""</f>
        <v>FALSE</v>
      </c>
      <c r="N129" s="278">
        <f>IF($J129='Auto Responses'!$J$11,1,IF(AND($J129="",$I129='Auto Responses'!$J$11),1,0))</f>
        <v>0</v>
      </c>
      <c r="O129" s="278">
        <f>IF(OR($F$17='Auto Responses'!$J$4,$E129='Auto Responses'!$L$13,$F129='Auto Responses'!$J$5),'Auto Responses'!$J$5,IF($J129="",$K129,IF($J129='Auto Responses'!$J$13,5,IF($J129='Auto Responses'!$J$12,10,IF($J129='Auto Responses'!$J$11,20,0)))))</f>
        <v>5</v>
      </c>
      <c r="P129" s="278">
        <f>IF(OR($O129='Auto Responses'!$J$5,$L129='Auto Responses'!$J$5),'Auto Responses'!$J$5,$O129*$L129)</f>
        <v>5</v>
      </c>
      <c r="Q129" s="278">
        <f t="shared" si="1"/>
        <v>0</v>
      </c>
      <c r="R129" s="278">
        <f t="shared" si="5"/>
        <v>0</v>
      </c>
      <c r="S129" s="278">
        <f t="shared" si="2"/>
        <v>0</v>
      </c>
      <c r="T129" s="278">
        <f t="shared" si="3"/>
        <v>0</v>
      </c>
      <c r="U129" s="278">
        <f t="shared" si="6"/>
        <v>42</v>
      </c>
      <c r="V129" s="278">
        <f t="shared" si="4"/>
        <v>0</v>
      </c>
      <c r="W129" s="58"/>
      <c r="X129" s="58"/>
      <c r="Y129" s="58"/>
      <c r="Z129" s="58"/>
    </row>
    <row r="130" spans="1:26" ht="15.75" customHeight="1" x14ac:dyDescent="0.2">
      <c r="A130" s="278" t="str">
        <f>Questions!$A131</f>
        <v>DATA-20</v>
      </c>
      <c r="B130" s="278" t="str">
        <f t="shared" si="0"/>
        <v>DATA</v>
      </c>
      <c r="C130" s="278" t="str">
        <f>VLOOKUP($A130,Questions!$A$3:$L$333,2,0)&amp;""</f>
        <v>Are ownership rights to all data, inputs, outputs, and metadata retained by the institution?</v>
      </c>
      <c r="D130" s="278" t="str">
        <f>VLOOKUP($A130,Questions!$A$3:$L$333,11,0)&amp;""</f>
        <v/>
      </c>
      <c r="E130" s="278" t="str">
        <f>VLOOKUP($A130,Questions!$A$3:$L$333,12,0)&amp;""</f>
        <v>Product</v>
      </c>
      <c r="F130" s="278" t="str">
        <f>VLOOKUP($A130,'Institution Evaluation'!$A$56:$K$345,3,0)&amp;""</f>
        <v>No</v>
      </c>
      <c r="G130" s="278" t="str">
        <f>VLOOKUP($A130,'Institution Evaluation'!$A$56:$K$345,7,0)&amp;""</f>
        <v>Yes</v>
      </c>
      <c r="H130" s="278" t="str">
        <f>VLOOKUP($A130,'Institution Evaluation'!$A$56:$K$345,8,0)&amp;""</f>
        <v/>
      </c>
      <c r="I130" s="278" t="str">
        <f>VLOOKUP($A130,'Institution Evaluation'!$A$56:$K$345,9,0)&amp;""</f>
        <v>Minor Importance</v>
      </c>
      <c r="J130" s="278" t="str">
        <f>VLOOKUP($A130,'Institution Evaluation'!$A$56:$K$345,10,0)&amp;""</f>
        <v/>
      </c>
      <c r="K130" s="278">
        <f>IF($I130='Auto Responses'!$J$11,20,IF($I130='Auto Responses'!$J$13,5,10))</f>
        <v>5</v>
      </c>
      <c r="L130" s="278">
        <f>IF($E130='Auto Responses'!$L$13, 'Auto Responses'!$J$5,IF(AND($D130='Auto Responses'!$J$27,$H130=""),'Auto Responses'!$J$5,IF(AND($D130='Auto Responses'!$J$27,$H130='Auto Responses'!$J$7),1,IF(AND($D130='Auto Responses'!$J$27,$H130='Auto Responses'!$J$8),0,IF(OR(AND($F130=$G130,$H130=""),$H130='Auto Responses'!$J$7),1,0)))))</f>
        <v>0</v>
      </c>
      <c r="M130" s="278" t="str">
        <f>VLOOKUP($A130,'Institution Evaluation'!$A$56:$K$345,11,0)&amp;""</f>
        <v>FALSE</v>
      </c>
      <c r="N130" s="278">
        <f>IF($J130='Auto Responses'!$J$11,1,IF(AND($J130="",$I130='Auto Responses'!$J$11),1,0))</f>
        <v>0</v>
      </c>
      <c r="O130" s="278">
        <f>IF(OR($F$17='Auto Responses'!$J$4,$E130='Auto Responses'!$L$13,$F130='Auto Responses'!$J$5),'Auto Responses'!$J$5,IF($J130="",$K130,IF($J130='Auto Responses'!$J$13,5,IF($J130='Auto Responses'!$J$12,10,IF($J130='Auto Responses'!$J$11,20,0)))))</f>
        <v>5</v>
      </c>
      <c r="P130" s="278">
        <f>IF(OR($O130='Auto Responses'!$J$5,$L130='Auto Responses'!$J$5),'Auto Responses'!$J$5,$O130*$L130)</f>
        <v>0</v>
      </c>
      <c r="Q130" s="278">
        <f t="shared" si="1"/>
        <v>0</v>
      </c>
      <c r="R130" s="278">
        <f t="shared" si="5"/>
        <v>0</v>
      </c>
      <c r="S130" s="278">
        <f t="shared" si="2"/>
        <v>0</v>
      </c>
      <c r="T130" s="278">
        <f t="shared" si="3"/>
        <v>0</v>
      </c>
      <c r="U130" s="278">
        <f t="shared" si="6"/>
        <v>42</v>
      </c>
      <c r="V130" s="278">
        <f t="shared" si="4"/>
        <v>0</v>
      </c>
      <c r="W130" s="58"/>
      <c r="X130" s="58"/>
      <c r="Y130" s="58"/>
      <c r="Z130" s="58"/>
    </row>
    <row r="131" spans="1:26" ht="15.75" customHeight="1" x14ac:dyDescent="0.2">
      <c r="A131" s="278" t="str">
        <f>Questions!$A132</f>
        <v>DATA-21</v>
      </c>
      <c r="B131" s="278" t="str">
        <f t="shared" si="0"/>
        <v>DATA</v>
      </c>
      <c r="C131" s="278" t="str">
        <f>VLOOKUP($A131,Questions!$A$3:$L$333,2,0)&amp;""</f>
        <v>In the event of imminent bankruptcy, closing of business, or retirement of service, will you provide 90 days for customers to get their data out of the system and migrate applications?</v>
      </c>
      <c r="D131" s="278" t="str">
        <f>VLOOKUP($A131,Questions!$A$3:$L$333,11,0)&amp;""</f>
        <v/>
      </c>
      <c r="E131" s="278" t="str">
        <f>VLOOKUP($A131,Questions!$A$3:$L$333,12,0)&amp;""</f>
        <v>Product</v>
      </c>
      <c r="F131" s="278" t="str">
        <f>VLOOKUP($A131,'Institution Evaluation'!$A$56:$K$345,3,0)&amp;""</f>
        <v>Yes</v>
      </c>
      <c r="G131" s="278" t="str">
        <f>VLOOKUP($A131,'Institution Evaluation'!$A$56:$K$345,7,0)&amp;""</f>
        <v>Yes</v>
      </c>
      <c r="H131" s="278" t="str">
        <f>VLOOKUP($A131,'Institution Evaluation'!$A$56:$K$345,8,0)&amp;""</f>
        <v/>
      </c>
      <c r="I131" s="278" t="str">
        <f>VLOOKUP($A131,'Institution Evaluation'!$A$56:$K$345,9,0)&amp;""</f>
        <v>Minor Importance</v>
      </c>
      <c r="J131" s="278" t="str">
        <f>VLOOKUP($A131,'Institution Evaluation'!$A$56:$K$345,10,0)&amp;""</f>
        <v/>
      </c>
      <c r="K131" s="278">
        <f>IF($I131='Auto Responses'!$J$11,20,IF($I131='Auto Responses'!$J$13,5,10))</f>
        <v>5</v>
      </c>
      <c r="L131" s="278">
        <f>IF($E131='Auto Responses'!$L$13, 'Auto Responses'!$J$5,IF(AND($D131='Auto Responses'!$J$27,$H131=""),'Auto Responses'!$J$5,IF(AND($D131='Auto Responses'!$J$27,$H131='Auto Responses'!$J$7),1,IF(AND($D131='Auto Responses'!$J$27,$H131='Auto Responses'!$J$8),0,IF(OR(AND($F131=$G131,$H131=""),$H131='Auto Responses'!$J$7),1,0)))))</f>
        <v>1</v>
      </c>
      <c r="M131" s="278" t="str">
        <f>VLOOKUP($A131,'Institution Evaluation'!$A$56:$K$345,11,0)&amp;""</f>
        <v>FALSE</v>
      </c>
      <c r="N131" s="278">
        <f>IF($J131='Auto Responses'!$J$11,1,IF(AND($J131="",$I131='Auto Responses'!$J$11),1,0))</f>
        <v>0</v>
      </c>
      <c r="O131" s="278">
        <f>IF(OR($F$17='Auto Responses'!$J$4,$E131='Auto Responses'!$L$13,$F131='Auto Responses'!$J$5),'Auto Responses'!$J$5,IF($J131="",$K131,IF($J131='Auto Responses'!$J$13,5,IF($J131='Auto Responses'!$J$12,10,IF($J131='Auto Responses'!$J$11,20,0)))))</f>
        <v>5</v>
      </c>
      <c r="P131" s="278">
        <f>IF(OR($O131='Auto Responses'!$J$5,$L131='Auto Responses'!$J$5),'Auto Responses'!$J$5,$O131*$L131)</f>
        <v>5</v>
      </c>
      <c r="Q131" s="278">
        <f t="shared" si="1"/>
        <v>0</v>
      </c>
      <c r="R131" s="278">
        <f t="shared" si="5"/>
        <v>0</v>
      </c>
      <c r="S131" s="278">
        <f t="shared" si="2"/>
        <v>0</v>
      </c>
      <c r="T131" s="278">
        <f t="shared" si="3"/>
        <v>0</v>
      </c>
      <c r="U131" s="278">
        <f t="shared" si="6"/>
        <v>42</v>
      </c>
      <c r="V131" s="278">
        <f t="shared" si="4"/>
        <v>0</v>
      </c>
      <c r="W131" s="58"/>
      <c r="X131" s="58"/>
      <c r="Y131" s="58"/>
      <c r="Z131" s="58"/>
    </row>
    <row r="132" spans="1:26" ht="15.75" customHeight="1" x14ac:dyDescent="0.2">
      <c r="A132" s="278" t="str">
        <f>Questions!$A133</f>
        <v>DATA-22</v>
      </c>
      <c r="B132" s="278" t="str">
        <f t="shared" si="0"/>
        <v>DATA</v>
      </c>
      <c r="C132" s="278" t="str">
        <f>VLOOKUP($A132,Questions!$A$3:$L$333,2,0)&amp;""</f>
        <v>Are involatile backup copies made according to predefined schedules and securely stored and protected?</v>
      </c>
      <c r="D132" s="278" t="str">
        <f>VLOOKUP($A132,Questions!$A$3:$L$333,11,0)&amp;""</f>
        <v/>
      </c>
      <c r="E132" s="278" t="str">
        <f>VLOOKUP($A132,Questions!$A$3:$L$333,12,0)&amp;""</f>
        <v>Product</v>
      </c>
      <c r="F132" s="278" t="str">
        <f>VLOOKUP($A132,'Institution Evaluation'!$A$56:$K$345,3,0)&amp;""</f>
        <v>Yes</v>
      </c>
      <c r="G132" s="278" t="str">
        <f>VLOOKUP($A132,'Institution Evaluation'!$A$56:$K$345,7,0)&amp;""</f>
        <v>Yes</v>
      </c>
      <c r="H132" s="278" t="str">
        <f>VLOOKUP($A132,'Institution Evaluation'!$A$56:$K$345,8,0)&amp;""</f>
        <v/>
      </c>
      <c r="I132" s="278" t="str">
        <f>VLOOKUP($A132,'Institution Evaluation'!$A$56:$K$345,9,0)&amp;""</f>
        <v>Minor Importance</v>
      </c>
      <c r="J132" s="278" t="str">
        <f>VLOOKUP($A132,'Institution Evaluation'!$A$56:$K$345,10,0)&amp;""</f>
        <v/>
      </c>
      <c r="K132" s="278">
        <f>IF($I132='Auto Responses'!$J$11,20,IF($I132='Auto Responses'!$J$13,5,10))</f>
        <v>5</v>
      </c>
      <c r="L132" s="278">
        <f>IF($E132='Auto Responses'!$L$13, 'Auto Responses'!$J$5,IF(AND($D132='Auto Responses'!$J$27,$H132=""),'Auto Responses'!$J$5,IF(AND($D132='Auto Responses'!$J$27,$H132='Auto Responses'!$J$7),1,IF(AND($D132='Auto Responses'!$J$27,$H132='Auto Responses'!$J$8),0,IF(OR(AND($F132=$G132,$H132=""),$H132='Auto Responses'!$J$7),1,0)))))</f>
        <v>1</v>
      </c>
      <c r="M132" s="278" t="str">
        <f>VLOOKUP($A132,'Institution Evaluation'!$A$56:$K$345,11,0)&amp;""</f>
        <v>FALSE</v>
      </c>
      <c r="N132" s="278">
        <f>IF($J132='Auto Responses'!$J$11,1,IF(AND($J132="",$I132='Auto Responses'!$J$11),1,0))</f>
        <v>0</v>
      </c>
      <c r="O132" s="278">
        <f>IF(OR($F$17='Auto Responses'!$J$4,$E132='Auto Responses'!$L$13,$F132='Auto Responses'!$J$5),'Auto Responses'!$J$5,IF($J132="",$K132,IF($J132='Auto Responses'!$J$13,5,IF($J132='Auto Responses'!$J$12,10,IF($J132='Auto Responses'!$J$11,20,0)))))</f>
        <v>5</v>
      </c>
      <c r="P132" s="278">
        <f>IF(OR($O132='Auto Responses'!$J$5,$L132='Auto Responses'!$J$5),'Auto Responses'!$J$5,$O132*$L132)</f>
        <v>5</v>
      </c>
      <c r="Q132" s="278">
        <f t="shared" si="1"/>
        <v>0</v>
      </c>
      <c r="R132" s="278">
        <f t="shared" si="5"/>
        <v>0</v>
      </c>
      <c r="S132" s="278">
        <f t="shared" si="2"/>
        <v>0</v>
      </c>
      <c r="T132" s="278">
        <f t="shared" si="3"/>
        <v>0</v>
      </c>
      <c r="U132" s="278">
        <f t="shared" si="6"/>
        <v>42</v>
      </c>
      <c r="V132" s="278">
        <f t="shared" si="4"/>
        <v>0</v>
      </c>
      <c r="W132" s="58"/>
      <c r="X132" s="58"/>
      <c r="Y132" s="58"/>
      <c r="Z132" s="58"/>
    </row>
    <row r="133" spans="1:26" ht="15.75" customHeight="1" x14ac:dyDescent="0.2">
      <c r="A133" s="278" t="str">
        <f>Questions!$A125</f>
        <v>DATA-14</v>
      </c>
      <c r="B133" s="278" t="str">
        <f t="shared" si="0"/>
        <v>DATA</v>
      </c>
      <c r="C133" s="278" t="str">
        <f>VLOOKUP($A133,Questions!$A$3:$L$333,2,0)&amp;""</f>
        <v>Are data backups encrypted?</v>
      </c>
      <c r="D133" s="278" t="str">
        <f>VLOOKUP($A133,Questions!$A$3:$L$333,11,0)&amp;""</f>
        <v/>
      </c>
      <c r="E133" s="278" t="str">
        <f>VLOOKUP($A133,Questions!$A$3:$L$333,12,0)&amp;""</f>
        <v>Product</v>
      </c>
      <c r="F133" s="278" t="str">
        <f>VLOOKUP($A133,'Institution Evaluation'!$A$56:$K$345,3,0)&amp;""</f>
        <v>Yes</v>
      </c>
      <c r="G133" s="278" t="str">
        <f>VLOOKUP($A133,'Institution Evaluation'!$A$56:$K$345,7,0)&amp;""</f>
        <v>Yes</v>
      </c>
      <c r="H133" s="278" t="str">
        <f>VLOOKUP($A133,'Institution Evaluation'!$A$56:$K$345,8,0)&amp;""</f>
        <v/>
      </c>
      <c r="I133" s="278" t="str">
        <f>VLOOKUP($A133,'Institution Evaluation'!$A$56:$K$345,9,0)&amp;""</f>
        <v>Minor Importance</v>
      </c>
      <c r="J133" s="278" t="str">
        <f>VLOOKUP($A133,'Institution Evaluation'!$A$56:$K$345,10,0)&amp;""</f>
        <v/>
      </c>
      <c r="K133" s="278">
        <f>IF($I133='Auto Responses'!$J$11,20,IF($I133='Auto Responses'!$J$13,5,10))</f>
        <v>5</v>
      </c>
      <c r="L133" s="278">
        <f>IF($E133='Auto Responses'!$L$13, 'Auto Responses'!$J$5,IF(AND($D133='Auto Responses'!$J$27,$H133=""),'Auto Responses'!$J$5,IF(AND($D133='Auto Responses'!$J$27,$H133='Auto Responses'!$J$7),1,IF(AND($D133='Auto Responses'!$J$27,$H133='Auto Responses'!$J$8),0,IF(OR(AND($F133=$G133,$H133=""),$H133='Auto Responses'!$J$7),1,0)))))</f>
        <v>1</v>
      </c>
      <c r="M133" s="278" t="str">
        <f>VLOOKUP($A133,'Institution Evaluation'!$A$56:$K$345,11,0)&amp;""</f>
        <v>FALSE</v>
      </c>
      <c r="N133" s="278">
        <f>IF($J133='Auto Responses'!$J$11,1,IF(AND($J133="",$I133='Auto Responses'!$J$11),1,0))</f>
        <v>0</v>
      </c>
      <c r="O133" s="278">
        <f>IF(OR($F$17='Auto Responses'!$J$4,$E133='Auto Responses'!$L$13,$F133='Auto Responses'!$J$5),'Auto Responses'!$J$5,IF($J133="",$K133,IF($J133='Auto Responses'!$J$13,5,IF($J133='Auto Responses'!$J$12,10,IF($J133='Auto Responses'!$J$11,20,0)))))</f>
        <v>5</v>
      </c>
      <c r="P133" s="278">
        <f>IF(OR($O133='Auto Responses'!$J$5,$L133='Auto Responses'!$J$5),'Auto Responses'!$J$5,$O133*$L133)</f>
        <v>5</v>
      </c>
      <c r="Q133" s="278">
        <f t="shared" si="1"/>
        <v>0</v>
      </c>
      <c r="R133" s="278">
        <f t="shared" si="5"/>
        <v>0</v>
      </c>
      <c r="S133" s="278">
        <f t="shared" si="2"/>
        <v>0</v>
      </c>
      <c r="T133" s="278">
        <f t="shared" si="3"/>
        <v>0</v>
      </c>
      <c r="U133" s="278">
        <f t="shared" si="6"/>
        <v>42</v>
      </c>
      <c r="V133" s="278">
        <f t="shared" si="4"/>
        <v>0</v>
      </c>
      <c r="W133" s="58"/>
      <c r="X133" s="58"/>
      <c r="Y133" s="58"/>
      <c r="Z133" s="58"/>
    </row>
    <row r="134" spans="1:26" ht="15.75" customHeight="1" x14ac:dyDescent="0.2">
      <c r="A134" s="278" t="str">
        <f>Questions!$A134</f>
        <v>DATA-23</v>
      </c>
      <c r="B134" s="278" t="str">
        <f t="shared" si="0"/>
        <v>DATA</v>
      </c>
      <c r="C134" s="278" t="str">
        <f>VLOOKUP($A134,Questions!$A$3:$L$333,2,0)&amp;""</f>
        <v>Do you have a cryptographic key management process (generation, exchange, storage, safeguards, use, vetting, and replacement) that is documented and currently implemented, for all system components (e.g., database, system, web, etc.)?</v>
      </c>
      <c r="D134" s="278" t="str">
        <f>VLOOKUP($A134,Questions!$A$3:$L$333,11,0)&amp;""</f>
        <v/>
      </c>
      <c r="E134" s="278" t="str">
        <f>VLOOKUP($A134,Questions!$A$3:$L$333,12,0)&amp;""</f>
        <v>Product</v>
      </c>
      <c r="F134" s="278" t="str">
        <f>VLOOKUP($A134,'Institution Evaluation'!$A$56:$K$345,3,0)&amp;""</f>
        <v>Yes</v>
      </c>
      <c r="G134" s="278" t="str">
        <f>VLOOKUP($A134,'Institution Evaluation'!$A$56:$K$345,7,0)&amp;""</f>
        <v>Yes</v>
      </c>
      <c r="H134" s="278" t="str">
        <f>VLOOKUP($A134,'Institution Evaluation'!$A$56:$K$345,8,0)&amp;""</f>
        <v/>
      </c>
      <c r="I134" s="278" t="str">
        <f>VLOOKUP($A134,'Institution Evaluation'!$A$56:$K$345,9,0)&amp;""</f>
        <v>Minor Importance</v>
      </c>
      <c r="J134" s="278" t="str">
        <f>VLOOKUP($A134,'Institution Evaluation'!$A$56:$K$345,10,0)&amp;""</f>
        <v/>
      </c>
      <c r="K134" s="278">
        <f>IF($I134='Auto Responses'!$J$11,20,IF($I134='Auto Responses'!$J$13,5,10))</f>
        <v>5</v>
      </c>
      <c r="L134" s="278">
        <f>IF($E134='Auto Responses'!$L$13, 'Auto Responses'!$J$5,IF(AND($D134='Auto Responses'!$J$27,$H134=""),'Auto Responses'!$J$5,IF(AND($D134='Auto Responses'!$J$27,$H134='Auto Responses'!$J$7),1,IF(AND($D134='Auto Responses'!$J$27,$H134='Auto Responses'!$J$8),0,IF(OR(AND($F134=$G134,$H134=""),$H134='Auto Responses'!$J$7),1,0)))))</f>
        <v>1</v>
      </c>
      <c r="M134" s="278" t="str">
        <f>VLOOKUP($A134,'Institution Evaluation'!$A$56:$K$345,11,0)&amp;""</f>
        <v>FALSE</v>
      </c>
      <c r="N134" s="278">
        <f>IF($J134='Auto Responses'!$J$11,1,IF(AND($J134="",$I134='Auto Responses'!$J$11),1,0))</f>
        <v>0</v>
      </c>
      <c r="O134" s="278">
        <f>IF(OR($F$17='Auto Responses'!$J$4,$E134='Auto Responses'!$L$13,$F134='Auto Responses'!$J$5),'Auto Responses'!$J$5,IF($J134="",$K134,IF($J134='Auto Responses'!$J$13,5,IF($J134='Auto Responses'!$J$12,10,IF($J134='Auto Responses'!$J$11,20,0)))))</f>
        <v>5</v>
      </c>
      <c r="P134" s="278">
        <f>IF(OR($O134='Auto Responses'!$J$5,$L134='Auto Responses'!$J$5),'Auto Responses'!$J$5,$O134*$L134)</f>
        <v>5</v>
      </c>
      <c r="Q134" s="278">
        <f t="shared" si="1"/>
        <v>0</v>
      </c>
      <c r="R134" s="278">
        <f t="shared" si="5"/>
        <v>0</v>
      </c>
      <c r="S134" s="278">
        <f t="shared" si="2"/>
        <v>0</v>
      </c>
      <c r="T134" s="278">
        <f t="shared" si="3"/>
        <v>0</v>
      </c>
      <c r="U134" s="278">
        <f t="shared" si="6"/>
        <v>42</v>
      </c>
      <c r="V134" s="278">
        <f t="shared" si="4"/>
        <v>0</v>
      </c>
      <c r="W134" s="58"/>
      <c r="X134" s="58"/>
      <c r="Y134" s="58"/>
      <c r="Z134" s="58"/>
    </row>
    <row r="135" spans="1:26" ht="15.75" customHeight="1" x14ac:dyDescent="0.2">
      <c r="A135" s="278" t="str">
        <f>Questions!$A135</f>
        <v>DCTR-01</v>
      </c>
      <c r="B135" s="278" t="str">
        <f t="shared" si="0"/>
        <v>DCTR</v>
      </c>
      <c r="C135" s="278" t="str">
        <f>VLOOKUP($A135,Questions!$A$3:$L$333,2,0)&amp;""</f>
        <v>Select your hosting option.</v>
      </c>
      <c r="D135" s="278" t="str">
        <f>VLOOKUP($A135,Questions!$A$3:$L$333,11,0)&amp;""</f>
        <v/>
      </c>
      <c r="E135" s="278" t="str">
        <f>VLOOKUP($A135,Questions!$A$3:$L$333,12,0)&amp;""</f>
        <v>Not scored</v>
      </c>
      <c r="F135" s="278" t="str">
        <f>VLOOKUP($A135,'Institution Evaluation'!$A$56:$K$345,3,0)&amp;""</f>
        <v>AWS</v>
      </c>
      <c r="G135" s="278" t="str">
        <f>VLOOKUP($A135,'Institution Evaluation'!$A$56:$K$345,7,0)&amp;""</f>
        <v>Not scored</v>
      </c>
      <c r="H135" s="278" t="str">
        <f>VLOOKUP($A135,'Institution Evaluation'!$A$56:$K$345,8,0)&amp;""</f>
        <v/>
      </c>
      <c r="I135" s="278" t="str">
        <f>VLOOKUP($A135,'Institution Evaluation'!$A$56:$K$345,9,0)&amp;""</f>
        <v/>
      </c>
      <c r="J135" s="278" t="str">
        <f>VLOOKUP($A135,'Institution Evaluation'!$A$56:$K$345,10,0)&amp;""</f>
        <v/>
      </c>
      <c r="K135" s="278">
        <f>IF($I135='Auto Responses'!$J$11,20,IF($I135='Auto Responses'!$J$13,5,10))</f>
        <v>10</v>
      </c>
      <c r="L135" s="278" t="str">
        <f>IF(OR($E135='Auto Responses'!$L$13,$F135=""),'Auto Responses'!$J$5,IF(AND($D135='Auto Responses'!$J$27,$H135=""),'Auto Responses'!$J$5,IF(AND($D135='Auto Responses'!$J$27,$H135='Auto Responses'!$J$7),1,IF(AND($D135='Auto Responses'!$J$27,$H135='Auto Responses'!$J$8),0,IF(OR(AND($F135=$G135,$H135=""),$H135='Auto Responses'!$J$7),1,0)))))</f>
        <v>N/A</v>
      </c>
      <c r="M135" s="278" t="str">
        <f>VLOOKUP($A135,'Institution Evaluation'!$A$56:$K$345,11,0)&amp;""</f>
        <v>FALSE</v>
      </c>
      <c r="N135" s="278">
        <f>IF($J135='Auto Responses'!$J$11,1,IF(AND($J135="",$I135='Auto Responses'!$J$11),1,0))</f>
        <v>0</v>
      </c>
      <c r="O135" s="278" t="str">
        <f>IF(OR($F$17='Auto Responses'!$J$4,$E135='Auto Responses'!$L$13,$F135="",$F135='Auto Responses'!$J$5),'Auto Responses'!$J$5,IF($J135="",$K135,IF($J135='Auto Responses'!$J$13,5,IF($J135='Auto Responses'!$J$12,10,IF($J135='Auto Responses'!$J$11,20,0)))))</f>
        <v>N/A</v>
      </c>
      <c r="P135" s="278" t="str">
        <f>IF(OR($O135='Auto Responses'!$J$5,$L135='Auto Responses'!$J$5),'Auto Responses'!$J$5,$O135*$L135)</f>
        <v>N/A</v>
      </c>
      <c r="Q135" s="278">
        <f t="shared" si="1"/>
        <v>0</v>
      </c>
      <c r="R135" s="278">
        <f t="shared" si="5"/>
        <v>0</v>
      </c>
      <c r="S135" s="278">
        <f t="shared" si="2"/>
        <v>0</v>
      </c>
      <c r="T135" s="278">
        <f t="shared" si="3"/>
        <v>0</v>
      </c>
      <c r="U135" s="278">
        <f t="shared" si="6"/>
        <v>42</v>
      </c>
      <c r="V135" s="278">
        <f t="shared" si="4"/>
        <v>0</v>
      </c>
      <c r="W135" s="58"/>
      <c r="X135" s="58"/>
      <c r="Y135" s="58"/>
      <c r="Z135" s="58"/>
    </row>
    <row r="136" spans="1:26" ht="15.75" customHeight="1" x14ac:dyDescent="0.2">
      <c r="A136" s="278" t="str">
        <f>Questions!$A136</f>
        <v>DCTR-02</v>
      </c>
      <c r="B136" s="278" t="str">
        <f t="shared" si="0"/>
        <v>DCTR</v>
      </c>
      <c r="C136" s="278" t="str">
        <f>VLOOKUP($A136,Questions!$A$3:$L$333,2,0)&amp;""</f>
        <v>Is a SOC 2 Type 2 report available for the hosting environment?</v>
      </c>
      <c r="D136" s="278" t="str">
        <f>VLOOKUP($A136,Questions!$A$3:$L$333,11,0)&amp;""</f>
        <v/>
      </c>
      <c r="E136" s="278" t="str">
        <f>VLOOKUP($A136,Questions!$A$3:$L$333,12,0)&amp;""</f>
        <v>Infrastructure</v>
      </c>
      <c r="F136" s="278" t="str">
        <f>VLOOKUP($A136,'Institution Evaluation'!$A$56:$K$345,3,0)&amp;""</f>
        <v>No</v>
      </c>
      <c r="G136" s="278" t="str">
        <f>VLOOKUP($A136,'Institution Evaluation'!$A$56:$K$345,7,0)&amp;""</f>
        <v>Yes</v>
      </c>
      <c r="H136" s="278" t="str">
        <f>VLOOKUP($A136,'Institution Evaluation'!$A$56:$K$345,8,0)&amp;""</f>
        <v/>
      </c>
      <c r="I136" s="278" t="str">
        <f>VLOOKUP($A136,'Institution Evaluation'!$A$56:$K$345,9,0)&amp;""</f>
        <v>Standard Importance</v>
      </c>
      <c r="J136" s="278" t="str">
        <f>VLOOKUP($A136,'Institution Evaluation'!$A$56:$K$345,10,0)&amp;""</f>
        <v/>
      </c>
      <c r="K136" s="278">
        <f>IF($I136='Auto Responses'!$J$11,20,IF($I136='Auto Responses'!$J$13,5,10))</f>
        <v>10</v>
      </c>
      <c r="L136" s="278">
        <f>IF(OR($E136='Auto Responses'!$L$13,$F136=""),'Auto Responses'!$J$5,IF(AND($D136='Auto Responses'!$J$27,$H136=""),'Auto Responses'!$J$5,IF(AND($D136='Auto Responses'!$J$27,$H136='Auto Responses'!$J$7),1,IF(AND($D136='Auto Responses'!$J$27,$H136='Auto Responses'!$J$8),0,IF(OR(AND($F136=$G136,$H136=""),$H136='Auto Responses'!$J$7),1,0)))))</f>
        <v>0</v>
      </c>
      <c r="M136" s="278" t="str">
        <f>VLOOKUP($A136,'Institution Evaluation'!$A$56:$K$345,11,0)&amp;""</f>
        <v>FALSE</v>
      </c>
      <c r="N136" s="278">
        <f>IF($J136='Auto Responses'!$J$11,1,IF(AND($J136="",$I136='Auto Responses'!$J$11),1,0))</f>
        <v>0</v>
      </c>
      <c r="O136" s="278">
        <f>IF(OR($F$17='Auto Responses'!$J$4,$E136='Auto Responses'!$L$13,$F136="",$F136='Auto Responses'!$J$5),'Auto Responses'!$J$5,IF($J136="",$K136,IF($J136='Auto Responses'!$J$13,5,IF($J136='Auto Responses'!$J$12,10,IF($J136='Auto Responses'!$J$11,20,0)))))</f>
        <v>10</v>
      </c>
      <c r="P136" s="278">
        <f>IF(OR($O136='Auto Responses'!$J$5,$L136='Auto Responses'!$J$5),'Auto Responses'!$J$5,$O136*$L136)</f>
        <v>0</v>
      </c>
      <c r="Q136" s="278">
        <f t="shared" si="1"/>
        <v>0</v>
      </c>
      <c r="R136" s="278">
        <f t="shared" si="5"/>
        <v>0</v>
      </c>
      <c r="S136" s="278">
        <f t="shared" si="2"/>
        <v>0</v>
      </c>
      <c r="T136" s="278">
        <f t="shared" si="3"/>
        <v>0</v>
      </c>
      <c r="U136" s="278">
        <f t="shared" si="6"/>
        <v>42</v>
      </c>
      <c r="V136" s="278">
        <f t="shared" si="4"/>
        <v>0</v>
      </c>
      <c r="W136" s="58"/>
      <c r="X136" s="58"/>
      <c r="Y136" s="58"/>
      <c r="Z136" s="58"/>
    </row>
    <row r="137" spans="1:26" ht="15.75" customHeight="1" x14ac:dyDescent="0.2">
      <c r="A137" s="278" t="str">
        <f>Questions!$A137</f>
        <v>DCTR-03</v>
      </c>
      <c r="B137" s="278" t="str">
        <f t="shared" si="0"/>
        <v>DCTR</v>
      </c>
      <c r="C137" s="278" t="str">
        <f>VLOOKUP($A137,Questions!$A$3:$L$333,2,0)&amp;""</f>
        <v>Are you generally able to accommodate storing each institution's data within its geographic region?</v>
      </c>
      <c r="D137" s="278" t="str">
        <f>VLOOKUP($A137,Questions!$A$3:$L$333,11,0)&amp;""</f>
        <v/>
      </c>
      <c r="E137" s="278" t="str">
        <f>VLOOKUP($A137,Questions!$A$3:$L$333,12,0)&amp;""</f>
        <v>Infrastructure</v>
      </c>
      <c r="F137" s="278" t="str">
        <f>VLOOKUP($A137,'Institution Evaluation'!$A$56:$K$345,3,0)&amp;""</f>
        <v>Yes</v>
      </c>
      <c r="G137" s="278" t="str">
        <f>VLOOKUP($A137,'Institution Evaluation'!$A$56:$K$345,7,0)&amp;""</f>
        <v>Yes</v>
      </c>
      <c r="H137" s="278" t="str">
        <f>VLOOKUP($A137,'Institution Evaluation'!$A$56:$K$345,8,0)&amp;""</f>
        <v/>
      </c>
      <c r="I137" s="278" t="str">
        <f>VLOOKUP($A137,'Institution Evaluation'!$A$56:$K$345,9,0)&amp;""</f>
        <v>Standard Importance</v>
      </c>
      <c r="J137" s="278" t="str">
        <f>VLOOKUP($A137,'Institution Evaluation'!$A$56:$K$345,10,0)&amp;""</f>
        <v/>
      </c>
      <c r="K137" s="278">
        <f>IF($I137='Auto Responses'!$J$11,20,IF($I137='Auto Responses'!$J$13,5,10))</f>
        <v>10</v>
      </c>
      <c r="L137" s="278">
        <f>IF(OR($E137='Auto Responses'!$L$13,$F137=""),'Auto Responses'!$J$5,IF(AND($D137='Auto Responses'!$J$27,$H137=""),'Auto Responses'!$J$5,IF(AND($D137='Auto Responses'!$J$27,$H137='Auto Responses'!$J$7),1,IF(AND($D137='Auto Responses'!$J$27,$H137='Auto Responses'!$J$8),0,IF(OR(AND($F137=$G137,$H137=""),$H137='Auto Responses'!$J$7),1,0)))))</f>
        <v>1</v>
      </c>
      <c r="M137" s="278" t="str">
        <f>VLOOKUP($A137,'Institution Evaluation'!$A$56:$K$345,11,0)&amp;""</f>
        <v>FALSE</v>
      </c>
      <c r="N137" s="278">
        <f>IF($J137='Auto Responses'!$J$11,1,IF(AND($J137="",$I137='Auto Responses'!$J$11),1,0))</f>
        <v>0</v>
      </c>
      <c r="O137" s="278">
        <f>IF(OR($F$17='Auto Responses'!$J$4,$E137='Auto Responses'!$L$13,$F137="",$F137='Auto Responses'!$J$5),'Auto Responses'!$J$5,IF($J137="",$K137,IF($J137='Auto Responses'!$J$13,5,IF($J137='Auto Responses'!$J$12,10,IF($J137='Auto Responses'!$J$11,20,0)))))</f>
        <v>10</v>
      </c>
      <c r="P137" s="278">
        <f>IF(OR($O137='Auto Responses'!$J$5,$L137='Auto Responses'!$J$5),'Auto Responses'!$J$5,$O137*$L137)</f>
        <v>10</v>
      </c>
      <c r="Q137" s="278">
        <f t="shared" si="1"/>
        <v>0</v>
      </c>
      <c r="R137" s="278">
        <f t="shared" si="5"/>
        <v>0</v>
      </c>
      <c r="S137" s="278">
        <f t="shared" si="2"/>
        <v>0</v>
      </c>
      <c r="T137" s="278">
        <f t="shared" si="3"/>
        <v>0</v>
      </c>
      <c r="U137" s="278">
        <f t="shared" si="6"/>
        <v>42</v>
      </c>
      <c r="V137" s="278">
        <f t="shared" si="4"/>
        <v>0</v>
      </c>
      <c r="W137" s="58"/>
      <c r="X137" s="58"/>
      <c r="Y137" s="58"/>
      <c r="Z137" s="58"/>
    </row>
    <row r="138" spans="1:26" ht="15.75" customHeight="1" x14ac:dyDescent="0.2">
      <c r="A138" s="278" t="str">
        <f>Questions!$A138</f>
        <v>DCTR-04</v>
      </c>
      <c r="B138" s="278" t="str">
        <f t="shared" si="0"/>
        <v>DCTR</v>
      </c>
      <c r="C138" s="278" t="str">
        <f>VLOOKUP($A138,Questions!$A$3:$L$333,2,0)&amp;""</f>
        <v>Are the data centers staffed 24 hours a day, seven days a week (i.e., 24 x 7 x 365)?</v>
      </c>
      <c r="D138" s="278" t="str">
        <f>VLOOKUP($A138,Questions!$A$3:$L$333,11,0)&amp;""</f>
        <v/>
      </c>
      <c r="E138" s="278" t="str">
        <f>VLOOKUP($A138,Questions!$A$3:$L$333,12,0)&amp;""</f>
        <v>Infrastructure</v>
      </c>
      <c r="F138" s="278" t="str">
        <f>VLOOKUP($A138,'Institution Evaluation'!$A$56:$K$345,3,0)&amp;""</f>
        <v>Yes</v>
      </c>
      <c r="G138" s="278" t="str">
        <f>VLOOKUP($A138,'Institution Evaluation'!$A$56:$K$345,7,0)&amp;""</f>
        <v>Yes</v>
      </c>
      <c r="H138" s="278" t="str">
        <f>VLOOKUP($A138,'Institution Evaluation'!$A$56:$K$345,8,0)&amp;""</f>
        <v/>
      </c>
      <c r="I138" s="278" t="str">
        <f>VLOOKUP($A138,'Institution Evaluation'!$A$56:$K$345,9,0)&amp;""</f>
        <v>Standard Importance</v>
      </c>
      <c r="J138" s="278" t="str">
        <f>VLOOKUP($A138,'Institution Evaluation'!$A$56:$K$345,10,0)&amp;""</f>
        <v/>
      </c>
      <c r="K138" s="278">
        <f>IF($I138='Auto Responses'!$J$11,20,IF($I138='Auto Responses'!$J$13,5,10))</f>
        <v>10</v>
      </c>
      <c r="L138" s="278">
        <f>IF(OR($E138='Auto Responses'!$L$13,$F138=""),'Auto Responses'!$J$5,IF(AND($D138='Auto Responses'!$J$27,$H138=""),'Auto Responses'!$J$5,IF(AND($D138='Auto Responses'!$J$27,$H138='Auto Responses'!$J$7),1,IF(AND($D138='Auto Responses'!$J$27,$H138='Auto Responses'!$J$8),0,IF(OR(AND($F138=$G138,$H138=""),$H138='Auto Responses'!$J$7),1,0)))))</f>
        <v>1</v>
      </c>
      <c r="M138" s="278" t="str">
        <f>VLOOKUP($A138,'Institution Evaluation'!$A$56:$K$345,11,0)&amp;""</f>
        <v>FALSE</v>
      </c>
      <c r="N138" s="278">
        <f>IF($J138='Auto Responses'!$J$11,1,IF(AND($J138="",$I138='Auto Responses'!$J$11),1,0))</f>
        <v>0</v>
      </c>
      <c r="O138" s="278">
        <f>IF(OR($F$17='Auto Responses'!$J$4,$E138='Auto Responses'!$L$13,$F138="",$F138='Auto Responses'!$J$5),'Auto Responses'!$J$5,IF($J138="",$K138,IF($J138='Auto Responses'!$J$13,5,IF($J138='Auto Responses'!$J$12,10,IF($J138='Auto Responses'!$J$11,20,0)))))</f>
        <v>10</v>
      </c>
      <c r="P138" s="278">
        <f>IF(OR($O138='Auto Responses'!$J$5,$L138='Auto Responses'!$J$5),'Auto Responses'!$J$5,$O138*$L138)</f>
        <v>10</v>
      </c>
      <c r="Q138" s="278">
        <f t="shared" si="1"/>
        <v>0</v>
      </c>
      <c r="R138" s="278">
        <f t="shared" si="5"/>
        <v>0</v>
      </c>
      <c r="S138" s="278">
        <f t="shared" si="2"/>
        <v>0</v>
      </c>
      <c r="T138" s="278">
        <f t="shared" si="3"/>
        <v>0</v>
      </c>
      <c r="U138" s="278">
        <f t="shared" si="6"/>
        <v>42</v>
      </c>
      <c r="V138" s="278">
        <f t="shared" si="4"/>
        <v>0</v>
      </c>
      <c r="W138" s="58"/>
      <c r="X138" s="58"/>
      <c r="Y138" s="58"/>
      <c r="Z138" s="58"/>
    </row>
    <row r="139" spans="1:26" ht="15.75" customHeight="1" x14ac:dyDescent="0.2">
      <c r="A139" s="278" t="str">
        <f>Questions!$A139</f>
        <v>DCTR-05</v>
      </c>
      <c r="B139" s="278" t="str">
        <f t="shared" si="0"/>
        <v>DCTR</v>
      </c>
      <c r="C139" s="278" t="str">
        <f>VLOOKUP($A139,Questions!$A$3:$L$333,2,0)&amp;""</f>
        <v>Are your servers separated from other companies via a physical barrier, such as a cage or hard walls?</v>
      </c>
      <c r="D139" s="278" t="str">
        <f>VLOOKUP($A139,Questions!$A$3:$L$333,11,0)&amp;""</f>
        <v/>
      </c>
      <c r="E139" s="278" t="str">
        <f>VLOOKUP($A139,Questions!$A$3:$L$333,12,0)&amp;""</f>
        <v>Infrastructure</v>
      </c>
      <c r="F139" s="278" t="str">
        <f>VLOOKUP($A139,'Institution Evaluation'!$A$56:$K$345,3,0)&amp;""</f>
        <v>Yes</v>
      </c>
      <c r="G139" s="278" t="str">
        <f>VLOOKUP($A139,'Institution Evaluation'!$A$56:$K$345,7,0)&amp;""</f>
        <v>Yes</v>
      </c>
      <c r="H139" s="278" t="str">
        <f>VLOOKUP($A139,'Institution Evaluation'!$A$56:$K$345,8,0)&amp;""</f>
        <v/>
      </c>
      <c r="I139" s="278" t="str">
        <f>VLOOKUP($A139,'Institution Evaluation'!$A$56:$K$345,9,0)&amp;""</f>
        <v>Standard Importance</v>
      </c>
      <c r="J139" s="278" t="str">
        <f>VLOOKUP($A139,'Institution Evaluation'!$A$56:$K$345,10,0)&amp;""</f>
        <v/>
      </c>
      <c r="K139" s="278">
        <f>IF($I139='Auto Responses'!$J$11,20,IF($I139='Auto Responses'!$J$13,5,10))</f>
        <v>10</v>
      </c>
      <c r="L139" s="278">
        <f>IF(OR($E139='Auto Responses'!$L$13,$F139=""),'Auto Responses'!$J$5,IF(AND($D139='Auto Responses'!$J$27,$H139=""),'Auto Responses'!$J$5,IF(AND($D139='Auto Responses'!$J$27,$H139='Auto Responses'!$J$7),1,IF(AND($D139='Auto Responses'!$J$27,$H139='Auto Responses'!$J$8),0,IF(OR(AND($F139=$G139,$H139=""),$H139='Auto Responses'!$J$7),1,0)))))</f>
        <v>1</v>
      </c>
      <c r="M139" s="278" t="str">
        <f>VLOOKUP($A139,'Institution Evaluation'!$A$56:$K$345,11,0)&amp;""</f>
        <v>FALSE</v>
      </c>
      <c r="N139" s="278">
        <f>IF($J139='Auto Responses'!$J$11,1,IF(AND($J139="",$I139='Auto Responses'!$J$11),1,0))</f>
        <v>0</v>
      </c>
      <c r="O139" s="278">
        <f>IF(OR($F$17='Auto Responses'!$J$4,$E139='Auto Responses'!$L$13,$F139="",$F139='Auto Responses'!$J$5),'Auto Responses'!$J$5,IF($J139="",$K139,IF($J139='Auto Responses'!$J$13,5,IF($J139='Auto Responses'!$J$12,10,IF($J139='Auto Responses'!$J$11,20,0)))))</f>
        <v>10</v>
      </c>
      <c r="P139" s="278">
        <f>IF(OR($O139='Auto Responses'!$J$5,$L139='Auto Responses'!$J$5),'Auto Responses'!$J$5,$O139*$L139)</f>
        <v>10</v>
      </c>
      <c r="Q139" s="278">
        <f t="shared" si="1"/>
        <v>0</v>
      </c>
      <c r="R139" s="278">
        <f t="shared" si="5"/>
        <v>0</v>
      </c>
      <c r="S139" s="278">
        <f t="shared" si="2"/>
        <v>0</v>
      </c>
      <c r="T139" s="278">
        <f t="shared" si="3"/>
        <v>0</v>
      </c>
      <c r="U139" s="278">
        <f t="shared" si="6"/>
        <v>42</v>
      </c>
      <c r="V139" s="278">
        <f t="shared" si="4"/>
        <v>0</v>
      </c>
      <c r="W139" s="58"/>
      <c r="X139" s="58"/>
      <c r="Y139" s="58"/>
      <c r="Z139" s="58"/>
    </row>
    <row r="140" spans="1:26" ht="15.75" customHeight="1" x14ac:dyDescent="0.2">
      <c r="A140" s="278" t="str">
        <f>Questions!$A140</f>
        <v>DCTR-06</v>
      </c>
      <c r="B140" s="278" t="str">
        <f t="shared" si="0"/>
        <v>DCTR</v>
      </c>
      <c r="C140" s="278" t="str">
        <f>VLOOKUP($A140,Questions!$A$3:$L$333,2,0)&amp;""</f>
        <v>Does a physical barrier fully enclose the physical space, preventing unauthorized physical contact with any of your devices?*</v>
      </c>
      <c r="D140" s="278" t="str">
        <f>VLOOKUP($A140,Questions!$A$3:$L$333,11,0)&amp;""</f>
        <v/>
      </c>
      <c r="E140" s="278" t="str">
        <f>VLOOKUP($A140,Questions!$A$3:$L$333,12,0)&amp;""</f>
        <v>Infrastructure</v>
      </c>
      <c r="F140" s="278" t="str">
        <f>VLOOKUP($A140,'Institution Evaluation'!$A$56:$K$345,3,0)&amp;""</f>
        <v>Yes</v>
      </c>
      <c r="G140" s="278" t="str">
        <f>VLOOKUP($A140,'Institution Evaluation'!$A$56:$K$345,7,0)&amp;""</f>
        <v>Yes</v>
      </c>
      <c r="H140" s="278" t="str">
        <f>VLOOKUP($A140,'Institution Evaluation'!$A$56:$K$345,8,0)&amp;""</f>
        <v/>
      </c>
      <c r="I140" s="278" t="str">
        <f>VLOOKUP($A140,'Institution Evaluation'!$A$56:$K$345,9,0)&amp;""</f>
        <v>Critical Importance</v>
      </c>
      <c r="J140" s="278" t="str">
        <f>VLOOKUP($A140,'Institution Evaluation'!$A$56:$K$345,10,0)&amp;""</f>
        <v/>
      </c>
      <c r="K140" s="278">
        <f>IF($I140='Auto Responses'!$J$11,20,IF($I140='Auto Responses'!$J$13,5,10))</f>
        <v>20</v>
      </c>
      <c r="L140" s="278">
        <f>IF(OR($E140='Auto Responses'!$L$13,$F140=""),'Auto Responses'!$J$5,IF(AND($D140='Auto Responses'!$J$27,$H140=""),'Auto Responses'!$J$5,IF(AND($D140='Auto Responses'!$J$27,$H140='Auto Responses'!$J$7),1,IF(AND($D140='Auto Responses'!$J$27,$H140='Auto Responses'!$J$8),0,IF(OR(AND($F140=$G140,$H140=""),$H140='Auto Responses'!$J$7),1,0)))))</f>
        <v>1</v>
      </c>
      <c r="M140" s="278" t="str">
        <f>VLOOKUP($A140,'Institution Evaluation'!$A$56:$K$345,11,0)&amp;""</f>
        <v>FALSE</v>
      </c>
      <c r="N140" s="278">
        <f>IF($J140='Auto Responses'!$J$11,1,IF(AND($J140="",$I140='Auto Responses'!$J$11),1,0))</f>
        <v>1</v>
      </c>
      <c r="O140" s="278">
        <f>IF(OR($F$17='Auto Responses'!$J$4,$E140='Auto Responses'!$L$13,$F140="",$F140='Auto Responses'!$J$5),'Auto Responses'!$J$5,IF($J140="",$K140,IF($J140='Auto Responses'!$J$13,5,IF($J140='Auto Responses'!$J$12,10,IF($J140='Auto Responses'!$J$11,20,0)))))</f>
        <v>20</v>
      </c>
      <c r="P140" s="278">
        <f>IF(OR($O140='Auto Responses'!$J$5,$L140='Auto Responses'!$J$5),'Auto Responses'!$J$5,$O140*$L140)</f>
        <v>20</v>
      </c>
      <c r="Q140" s="278">
        <f t="shared" si="1"/>
        <v>0</v>
      </c>
      <c r="R140" s="278">
        <f t="shared" si="5"/>
        <v>0</v>
      </c>
      <c r="S140" s="278">
        <f t="shared" si="2"/>
        <v>0</v>
      </c>
      <c r="T140" s="278">
        <f t="shared" si="3"/>
        <v>1</v>
      </c>
      <c r="U140" s="278">
        <f t="shared" si="6"/>
        <v>43</v>
      </c>
      <c r="V140" s="278">
        <f t="shared" si="4"/>
        <v>43</v>
      </c>
      <c r="W140" s="58"/>
      <c r="X140" s="58"/>
      <c r="Y140" s="58"/>
      <c r="Z140" s="58"/>
    </row>
    <row r="141" spans="1:26" ht="15.75" customHeight="1" x14ac:dyDescent="0.2">
      <c r="A141" s="278" t="str">
        <f>Questions!$A141</f>
        <v>DCTR-07</v>
      </c>
      <c r="B141" s="278" t="str">
        <f t="shared" si="0"/>
        <v>DCTR</v>
      </c>
      <c r="C141" s="278" t="str">
        <f>VLOOKUP($A141,Questions!$A$3:$L$333,2,0)&amp;""</f>
        <v>Are your primary and secondary data centers geographically diverse?</v>
      </c>
      <c r="D141" s="278" t="str">
        <f>VLOOKUP($A141,Questions!$A$3:$L$333,11,0)&amp;""</f>
        <v/>
      </c>
      <c r="E141" s="278" t="str">
        <f>VLOOKUP($A141,Questions!$A$3:$L$333,12,0)&amp;""</f>
        <v>Infrastructure</v>
      </c>
      <c r="F141" s="278" t="str">
        <f>VLOOKUP($A141,'Institution Evaluation'!$A$56:$K$345,3,0)&amp;""</f>
        <v>Yes</v>
      </c>
      <c r="G141" s="278" t="str">
        <f>VLOOKUP($A141,'Institution Evaluation'!$A$56:$K$345,7,0)&amp;""</f>
        <v>Yes</v>
      </c>
      <c r="H141" s="278" t="str">
        <f>VLOOKUP($A141,'Institution Evaluation'!$A$56:$K$345,8,0)&amp;""</f>
        <v/>
      </c>
      <c r="I141" s="278" t="str">
        <f>VLOOKUP($A141,'Institution Evaluation'!$A$56:$K$345,9,0)&amp;""</f>
        <v>Standard Importance</v>
      </c>
      <c r="J141" s="278" t="str">
        <f>VLOOKUP($A141,'Institution Evaluation'!$A$56:$K$345,10,0)&amp;""</f>
        <v/>
      </c>
      <c r="K141" s="278">
        <f>IF($I141='Auto Responses'!$J$11,20,IF($I141='Auto Responses'!$J$13,5,10))</f>
        <v>10</v>
      </c>
      <c r="L141" s="278">
        <f>IF(OR($E141='Auto Responses'!$L$13,$F141=""),'Auto Responses'!$J$5,IF(AND($D141='Auto Responses'!$J$27,$H141=""),'Auto Responses'!$J$5,IF(AND($D141='Auto Responses'!$J$27,$H141='Auto Responses'!$J$7),1,IF(AND($D141='Auto Responses'!$J$27,$H141='Auto Responses'!$J$8),0,IF(OR(AND($F141=$G141,$H141=""),$H141='Auto Responses'!$J$7),1,0)))))</f>
        <v>1</v>
      </c>
      <c r="M141" s="278" t="str">
        <f>VLOOKUP($A141,'Institution Evaluation'!$A$56:$K$345,11,0)&amp;""</f>
        <v>FALSE</v>
      </c>
      <c r="N141" s="278">
        <f>IF($J141='Auto Responses'!$J$11,1,IF(AND($J141="",$I141='Auto Responses'!$J$11),1,0))</f>
        <v>0</v>
      </c>
      <c r="O141" s="278">
        <f>IF(OR($F$17='Auto Responses'!$J$4,$E141='Auto Responses'!$L$13,$F141="",$F141='Auto Responses'!$J$5),'Auto Responses'!$J$5,IF($J141="",$K141,IF($J141='Auto Responses'!$J$13,5,IF($J141='Auto Responses'!$J$12,10,IF($J141='Auto Responses'!$J$11,20,0)))))</f>
        <v>10</v>
      </c>
      <c r="P141" s="278">
        <f>IF(OR($O141='Auto Responses'!$J$5,$L141='Auto Responses'!$J$5),'Auto Responses'!$J$5,$O141*$L141)</f>
        <v>10</v>
      </c>
      <c r="Q141" s="278">
        <f t="shared" si="1"/>
        <v>0</v>
      </c>
      <c r="R141" s="278">
        <f t="shared" si="5"/>
        <v>0</v>
      </c>
      <c r="S141" s="278">
        <f t="shared" si="2"/>
        <v>0</v>
      </c>
      <c r="T141" s="278">
        <f t="shared" si="3"/>
        <v>0</v>
      </c>
      <c r="U141" s="278">
        <f t="shared" si="6"/>
        <v>43</v>
      </c>
      <c r="V141" s="278">
        <f t="shared" si="4"/>
        <v>0</v>
      </c>
      <c r="W141" s="58"/>
      <c r="X141" s="58"/>
      <c r="Y141" s="58"/>
      <c r="Z141" s="58"/>
    </row>
    <row r="142" spans="1:26" ht="15.75" customHeight="1" x14ac:dyDescent="0.2">
      <c r="A142" s="278" t="str">
        <f>Questions!$A142</f>
        <v>DCTR-08</v>
      </c>
      <c r="B142" s="278" t="str">
        <f t="shared" si="0"/>
        <v>DCTR</v>
      </c>
      <c r="C142" s="278" t="str">
        <f>VLOOKUP($A142,Questions!$A$3:$L$333,2,0)&amp;""</f>
        <v>Is the service hosted in a high-availability environment?</v>
      </c>
      <c r="D142" s="278" t="str">
        <f>VLOOKUP($A142,Questions!$A$3:$L$333,11,0)&amp;""</f>
        <v/>
      </c>
      <c r="E142" s="278" t="str">
        <f>VLOOKUP($A142,Questions!$A$3:$L$333,12,0)&amp;""</f>
        <v>Infrastructure</v>
      </c>
      <c r="F142" s="278" t="str">
        <f>VLOOKUP($A142,'Institution Evaluation'!$A$56:$K$345,3,0)&amp;""</f>
        <v>Yes</v>
      </c>
      <c r="G142" s="278" t="str">
        <f>VLOOKUP($A142,'Institution Evaluation'!$A$56:$K$345,7,0)&amp;""</f>
        <v>Yes</v>
      </c>
      <c r="H142" s="278" t="str">
        <f>VLOOKUP($A142,'Institution Evaluation'!$A$56:$K$345,8,0)&amp;""</f>
        <v/>
      </c>
      <c r="I142" s="278" t="str">
        <f>VLOOKUP($A142,'Institution Evaluation'!$A$56:$K$345,9,0)&amp;""</f>
        <v>Standard Importance</v>
      </c>
      <c r="J142" s="278" t="str">
        <f>VLOOKUP($A142,'Institution Evaluation'!$A$56:$K$345,10,0)&amp;""</f>
        <v/>
      </c>
      <c r="K142" s="278">
        <f>IF($I142='Auto Responses'!$J$11,20,IF($I142='Auto Responses'!$J$13,5,10))</f>
        <v>10</v>
      </c>
      <c r="L142" s="278">
        <f>IF(OR($E142='Auto Responses'!$L$13,$F142=""),'Auto Responses'!$J$5,IF(AND($D142='Auto Responses'!$J$27,$H142=""),'Auto Responses'!$J$5,IF(AND($D142='Auto Responses'!$J$27,$H142='Auto Responses'!$J$7),1,IF(AND($D142='Auto Responses'!$J$27,$H142='Auto Responses'!$J$8),0,IF(OR(AND($F142=$G142,$H142=""),$H142='Auto Responses'!$J$7),1,0)))))</f>
        <v>1</v>
      </c>
      <c r="M142" s="278" t="str">
        <f>VLOOKUP($A142,'Institution Evaluation'!$A$56:$K$345,11,0)&amp;""</f>
        <v>FALSE</v>
      </c>
      <c r="N142" s="278">
        <f>IF($J142='Auto Responses'!$J$11,1,IF(AND($J142="",$I142='Auto Responses'!$J$11),1,0))</f>
        <v>0</v>
      </c>
      <c r="O142" s="278">
        <f>IF(OR($F$17='Auto Responses'!$J$4,$E142='Auto Responses'!$L$13,$F142="",$F142='Auto Responses'!$J$5),'Auto Responses'!$J$5,IF($J142="",$K142,IF($J142='Auto Responses'!$J$13,5,IF($J142='Auto Responses'!$J$12,10,IF($J142='Auto Responses'!$J$11,20,0)))))</f>
        <v>10</v>
      </c>
      <c r="P142" s="278">
        <f>IF(OR($O142='Auto Responses'!$J$5,$L142='Auto Responses'!$J$5),'Auto Responses'!$J$5,$O142*$L142)</f>
        <v>10</v>
      </c>
      <c r="Q142" s="278">
        <f t="shared" si="1"/>
        <v>0</v>
      </c>
      <c r="R142" s="278">
        <f t="shared" si="5"/>
        <v>0</v>
      </c>
      <c r="S142" s="278">
        <f t="shared" si="2"/>
        <v>0</v>
      </c>
      <c r="T142" s="278">
        <f t="shared" si="3"/>
        <v>0</v>
      </c>
      <c r="U142" s="278">
        <f t="shared" si="6"/>
        <v>43</v>
      </c>
      <c r="V142" s="278">
        <f t="shared" si="4"/>
        <v>0</v>
      </c>
      <c r="W142" s="58"/>
      <c r="X142" s="58"/>
      <c r="Y142" s="58"/>
      <c r="Z142" s="58"/>
    </row>
    <row r="143" spans="1:26" ht="15.75" customHeight="1" x14ac:dyDescent="0.2">
      <c r="A143" s="278" t="str">
        <f>Questions!$A143</f>
        <v>DCTR-09</v>
      </c>
      <c r="B143" s="278" t="str">
        <f t="shared" si="0"/>
        <v>DCTR</v>
      </c>
      <c r="C143" s="278" t="str">
        <f>VLOOKUP($A143,Questions!$A$3:$L$333,2,0)&amp;""</f>
        <v>Is redundant power available for all data centers where institutional data will reside?</v>
      </c>
      <c r="D143" s="278" t="str">
        <f>VLOOKUP($A143,Questions!$A$3:$L$333,11,0)&amp;""</f>
        <v/>
      </c>
      <c r="E143" s="278" t="str">
        <f>VLOOKUP($A143,Questions!$A$3:$L$333,12,0)&amp;""</f>
        <v>Infrastructure</v>
      </c>
      <c r="F143" s="278" t="str">
        <f>VLOOKUP($A143,'Institution Evaluation'!$A$56:$K$345,3,0)&amp;""</f>
        <v>Yes</v>
      </c>
      <c r="G143" s="278" t="str">
        <f>VLOOKUP($A143,'Institution Evaluation'!$A$56:$K$345,7,0)&amp;""</f>
        <v>Yes</v>
      </c>
      <c r="H143" s="278" t="str">
        <f>VLOOKUP($A143,'Institution Evaluation'!$A$56:$K$345,8,0)&amp;""</f>
        <v/>
      </c>
      <c r="I143" s="278" t="str">
        <f>VLOOKUP($A143,'Institution Evaluation'!$A$56:$K$345,9,0)&amp;""</f>
        <v>Standard Importance</v>
      </c>
      <c r="J143" s="278" t="str">
        <f>VLOOKUP($A143,'Institution Evaluation'!$A$56:$K$345,10,0)&amp;""</f>
        <v/>
      </c>
      <c r="K143" s="278">
        <f>IF($I143='Auto Responses'!$J$11,20,IF($I143='Auto Responses'!$J$13,5,10))</f>
        <v>10</v>
      </c>
      <c r="L143" s="278">
        <f>IF(OR($E143='Auto Responses'!$L$13,$F143=""),'Auto Responses'!$J$5,IF(AND($D143='Auto Responses'!$J$27,$H143=""),'Auto Responses'!$J$5,IF(AND($D143='Auto Responses'!$J$27,$H143='Auto Responses'!$J$7),1,IF(AND($D143='Auto Responses'!$J$27,$H143='Auto Responses'!$J$8),0,IF(OR(AND($F143=$G143,$H143=""),$H143='Auto Responses'!$J$7),1,0)))))</f>
        <v>1</v>
      </c>
      <c r="M143" s="278" t="str">
        <f>VLOOKUP($A143,'Institution Evaluation'!$A$56:$K$345,11,0)&amp;""</f>
        <v>FALSE</v>
      </c>
      <c r="N143" s="278">
        <f>IF($J143='Auto Responses'!$J$11,1,IF(AND($J143="",$I143='Auto Responses'!$J$11),1,0))</f>
        <v>0</v>
      </c>
      <c r="O143" s="278">
        <f>IF(OR($F$17='Auto Responses'!$J$4,$E143='Auto Responses'!$L$13,$F143="",$F143='Auto Responses'!$J$5),'Auto Responses'!$J$5,IF($J143="",$K143,IF($J143='Auto Responses'!$J$13,5,IF($J143='Auto Responses'!$J$12,10,IF($J143='Auto Responses'!$J$11,20,0)))))</f>
        <v>10</v>
      </c>
      <c r="P143" s="278">
        <f>IF(OR($O143='Auto Responses'!$J$5,$L143='Auto Responses'!$J$5),'Auto Responses'!$J$5,$O143*$L143)</f>
        <v>10</v>
      </c>
      <c r="Q143" s="278">
        <f t="shared" si="1"/>
        <v>0</v>
      </c>
      <c r="R143" s="278">
        <f t="shared" si="5"/>
        <v>0</v>
      </c>
      <c r="S143" s="278">
        <f t="shared" si="2"/>
        <v>0</v>
      </c>
      <c r="T143" s="278">
        <f t="shared" si="3"/>
        <v>0</v>
      </c>
      <c r="U143" s="278">
        <f t="shared" si="6"/>
        <v>43</v>
      </c>
      <c r="V143" s="278">
        <f t="shared" si="4"/>
        <v>0</v>
      </c>
      <c r="W143" s="58"/>
      <c r="X143" s="58"/>
      <c r="Y143" s="58"/>
      <c r="Z143" s="58"/>
    </row>
    <row r="144" spans="1:26" ht="15.75" customHeight="1" x14ac:dyDescent="0.2">
      <c r="A144" s="278" t="str">
        <f>Questions!$A144</f>
        <v>DCTR-10</v>
      </c>
      <c r="B144" s="278" t="str">
        <f t="shared" si="0"/>
        <v>DCTR</v>
      </c>
      <c r="C144" s="278" t="str">
        <f>VLOOKUP($A144,Questions!$A$3:$L$333,2,0)&amp;""</f>
        <v>Are redundant power strategies tested?*</v>
      </c>
      <c r="D144" s="278" t="str">
        <f>VLOOKUP($A144,Questions!$A$3:$L$333,11,0)&amp;""</f>
        <v/>
      </c>
      <c r="E144" s="278" t="str">
        <f>VLOOKUP($A144,Questions!$A$3:$L$333,12,0)&amp;""</f>
        <v>Infrastructure</v>
      </c>
      <c r="F144" s="278" t="str">
        <f>VLOOKUP($A144,'Institution Evaluation'!$A$56:$K$345,3,0)&amp;""</f>
        <v>Yes</v>
      </c>
      <c r="G144" s="278" t="str">
        <f>VLOOKUP($A144,'Institution Evaluation'!$A$56:$K$345,7,0)&amp;""</f>
        <v>Yes</v>
      </c>
      <c r="H144" s="278" t="str">
        <f>VLOOKUP($A144,'Institution Evaluation'!$A$56:$K$345,8,0)&amp;""</f>
        <v/>
      </c>
      <c r="I144" s="278" t="str">
        <f>VLOOKUP($A144,'Institution Evaluation'!$A$56:$K$345,9,0)&amp;""</f>
        <v>Critical Importance</v>
      </c>
      <c r="J144" s="278" t="str">
        <f>VLOOKUP($A144,'Institution Evaluation'!$A$56:$K$345,10,0)&amp;""</f>
        <v/>
      </c>
      <c r="K144" s="278">
        <f>IF($I144='Auto Responses'!$J$11,20,IF($I144='Auto Responses'!$J$13,5,10))</f>
        <v>20</v>
      </c>
      <c r="L144" s="278">
        <f>IF(OR($E144='Auto Responses'!$L$13,$F144=""),'Auto Responses'!$J$5,IF(AND($D144='Auto Responses'!$J$27,$H144=""),'Auto Responses'!$J$5,IF(AND($D144='Auto Responses'!$J$27,$H144='Auto Responses'!$J$7),1,IF(AND($D144='Auto Responses'!$J$27,$H144='Auto Responses'!$J$8),0,IF(OR(AND($F144=$G144,$H144=""),$H144='Auto Responses'!$J$7),1,0)))))</f>
        <v>1</v>
      </c>
      <c r="M144" s="278" t="str">
        <f>VLOOKUP($A144,'Institution Evaluation'!$A$56:$K$345,11,0)&amp;""</f>
        <v>FALSE</v>
      </c>
      <c r="N144" s="278">
        <f>IF($J144='Auto Responses'!$J$11,1,IF(AND($J144="",$I144='Auto Responses'!$J$11),1,0))</f>
        <v>1</v>
      </c>
      <c r="O144" s="278">
        <f>IF(OR($F$17='Auto Responses'!$J$4,$E144='Auto Responses'!$L$13,$F144="",$F144='Auto Responses'!$J$5),'Auto Responses'!$J$5,IF($J144="",$K144,IF($J144='Auto Responses'!$J$13,5,IF($J144='Auto Responses'!$J$12,10,IF($J144='Auto Responses'!$J$11,20,0)))))</f>
        <v>20</v>
      </c>
      <c r="P144" s="278">
        <f>IF(OR($O144='Auto Responses'!$J$5,$L144='Auto Responses'!$J$5),'Auto Responses'!$J$5,$O144*$L144)</f>
        <v>20</v>
      </c>
      <c r="Q144" s="278">
        <f t="shared" si="1"/>
        <v>0</v>
      </c>
      <c r="R144" s="278">
        <f t="shared" si="5"/>
        <v>0</v>
      </c>
      <c r="S144" s="278">
        <f t="shared" si="2"/>
        <v>0</v>
      </c>
      <c r="T144" s="278">
        <f t="shared" si="3"/>
        <v>1</v>
      </c>
      <c r="U144" s="278">
        <f t="shared" si="6"/>
        <v>44</v>
      </c>
      <c r="V144" s="278">
        <f t="shared" si="4"/>
        <v>44</v>
      </c>
      <c r="W144" s="58"/>
      <c r="X144" s="58"/>
      <c r="Y144" s="58"/>
      <c r="Z144" s="58"/>
    </row>
    <row r="145" spans="1:26" ht="15.75" customHeight="1" x14ac:dyDescent="0.2">
      <c r="A145" s="278" t="str">
        <f>Questions!$A145</f>
        <v>DCTR-11</v>
      </c>
      <c r="B145" s="278" t="str">
        <f t="shared" si="0"/>
        <v>DCTR</v>
      </c>
      <c r="C145" s="278" t="str">
        <f>VLOOKUP($A145,Questions!$A$3:$L$333,2,0)&amp;""</f>
        <v>Does the center where the data will reside have cooling and fire-suppression systems that are active and regularly tested?</v>
      </c>
      <c r="D145" s="278" t="str">
        <f>VLOOKUP($A145,Questions!$A$3:$L$333,11,0)&amp;""</f>
        <v/>
      </c>
      <c r="E145" s="278" t="str">
        <f>VLOOKUP($A145,Questions!$A$3:$L$333,12,0)&amp;""</f>
        <v>Infrastructure</v>
      </c>
      <c r="F145" s="278" t="str">
        <f>VLOOKUP($A145,'Institution Evaluation'!$A$56:$K$345,3,0)&amp;""</f>
        <v>Yes</v>
      </c>
      <c r="G145" s="278" t="str">
        <f>VLOOKUP($A145,'Institution Evaluation'!$A$56:$K$345,7,0)&amp;""</f>
        <v>Yes</v>
      </c>
      <c r="H145" s="278" t="str">
        <f>VLOOKUP($A145,'Institution Evaluation'!$A$56:$K$345,8,0)&amp;""</f>
        <v/>
      </c>
      <c r="I145" s="278" t="str">
        <f>VLOOKUP($A145,'Institution Evaluation'!$A$56:$K$345,9,0)&amp;""</f>
        <v>Standard Importance</v>
      </c>
      <c r="J145" s="278" t="str">
        <f>VLOOKUP($A145,'Institution Evaluation'!$A$56:$K$345,10,0)&amp;""</f>
        <v/>
      </c>
      <c r="K145" s="278">
        <f>IF($I145='Auto Responses'!$J$11,20,IF($I145='Auto Responses'!$J$13,5,10))</f>
        <v>10</v>
      </c>
      <c r="L145" s="278">
        <f>IF(OR($E145='Auto Responses'!$L$13,$F145=""),'Auto Responses'!$J$5,IF(AND($D145='Auto Responses'!$J$27,$H145=""),'Auto Responses'!$J$5,IF(AND($D145='Auto Responses'!$J$27,$H145='Auto Responses'!$J$7),1,IF(AND($D145='Auto Responses'!$J$27,$H145='Auto Responses'!$J$8),0,IF(OR(AND($F145=$G145,$H145=""),$H145='Auto Responses'!$J$7),1,0)))))</f>
        <v>1</v>
      </c>
      <c r="M145" s="278" t="str">
        <f>VLOOKUP($A145,'Institution Evaluation'!$A$56:$K$345,11,0)&amp;""</f>
        <v>FALSE</v>
      </c>
      <c r="N145" s="278">
        <f>IF($J145='Auto Responses'!$J$11,1,IF(AND($J145="",$I145='Auto Responses'!$J$11),1,0))</f>
        <v>0</v>
      </c>
      <c r="O145" s="278">
        <f>IF(OR($F$17='Auto Responses'!$J$4,$E145='Auto Responses'!$L$13,$F145="",$F145='Auto Responses'!$J$5),'Auto Responses'!$J$5,IF($J145="",$K145,IF($J145='Auto Responses'!$J$13,5,IF($J145='Auto Responses'!$J$12,10,IF($J145='Auto Responses'!$J$11,20,0)))))</f>
        <v>10</v>
      </c>
      <c r="P145" s="278">
        <f>IF(OR($O145='Auto Responses'!$J$5,$L145='Auto Responses'!$J$5),'Auto Responses'!$J$5,$O145*$L145)</f>
        <v>10</v>
      </c>
      <c r="Q145" s="278">
        <f t="shared" si="1"/>
        <v>0</v>
      </c>
      <c r="R145" s="278">
        <f t="shared" si="5"/>
        <v>0</v>
      </c>
      <c r="S145" s="278">
        <f t="shared" si="2"/>
        <v>0</v>
      </c>
      <c r="T145" s="278">
        <f t="shared" si="3"/>
        <v>0</v>
      </c>
      <c r="U145" s="278">
        <f t="shared" si="6"/>
        <v>44</v>
      </c>
      <c r="V145" s="278">
        <f t="shared" si="4"/>
        <v>0</v>
      </c>
      <c r="W145" s="58"/>
      <c r="X145" s="58"/>
      <c r="Y145" s="58"/>
      <c r="Z145" s="58"/>
    </row>
    <row r="146" spans="1:26" ht="15.75" customHeight="1" x14ac:dyDescent="0.2">
      <c r="A146" s="278" t="str">
        <f>Questions!$A146</f>
        <v>DCTR-12</v>
      </c>
      <c r="B146" s="278" t="str">
        <f t="shared" si="0"/>
        <v>DCTR</v>
      </c>
      <c r="C146" s="278" t="str">
        <f>VLOOKUP($A146,Questions!$A$3:$L$333,2,0)&amp;""</f>
        <v>Do you have Internet Service Provider (ISP) redundancy?</v>
      </c>
      <c r="D146" s="278" t="str">
        <f>VLOOKUP($A146,Questions!$A$3:$L$333,11,0)&amp;""</f>
        <v/>
      </c>
      <c r="E146" s="278" t="str">
        <f>VLOOKUP($A146,Questions!$A$3:$L$333,12,0)&amp;""</f>
        <v>Infrastructure</v>
      </c>
      <c r="F146" s="278" t="str">
        <f>VLOOKUP($A146,'Institution Evaluation'!$A$56:$K$345,3,0)&amp;""</f>
        <v>Yes</v>
      </c>
      <c r="G146" s="278" t="str">
        <f>VLOOKUP($A146,'Institution Evaluation'!$A$56:$K$345,7,0)&amp;""</f>
        <v>Yes</v>
      </c>
      <c r="H146" s="278" t="str">
        <f>VLOOKUP($A146,'Institution Evaluation'!$A$56:$K$345,8,0)&amp;""</f>
        <v/>
      </c>
      <c r="I146" s="278" t="str">
        <f>VLOOKUP($A146,'Institution Evaluation'!$A$56:$K$345,9,0)&amp;""</f>
        <v>Standard Importance</v>
      </c>
      <c r="J146" s="278" t="str">
        <f>VLOOKUP($A146,'Institution Evaluation'!$A$56:$K$345,10,0)&amp;""</f>
        <v/>
      </c>
      <c r="K146" s="278">
        <f>IF($I146='Auto Responses'!$J$11,20,IF($I146='Auto Responses'!$J$13,5,10))</f>
        <v>10</v>
      </c>
      <c r="L146" s="278">
        <f>IF(OR($E146='Auto Responses'!$L$13,$F146=""),'Auto Responses'!$J$5,IF(AND($D146='Auto Responses'!$J$27,$H146=""),'Auto Responses'!$J$5,IF(AND($D146='Auto Responses'!$J$27,$H146='Auto Responses'!$J$7),1,IF(AND($D146='Auto Responses'!$J$27,$H146='Auto Responses'!$J$8),0,IF(OR(AND($F146=$G146,$H146=""),$H146='Auto Responses'!$J$7),1,0)))))</f>
        <v>1</v>
      </c>
      <c r="M146" s="278" t="str">
        <f>VLOOKUP($A146,'Institution Evaluation'!$A$56:$K$345,11,0)&amp;""</f>
        <v>FALSE</v>
      </c>
      <c r="N146" s="278">
        <f>IF($J146='Auto Responses'!$J$11,1,IF(AND($J146="",$I146='Auto Responses'!$J$11),1,0))</f>
        <v>0</v>
      </c>
      <c r="O146" s="278">
        <f>IF(OR($F$17='Auto Responses'!$J$4,$E146='Auto Responses'!$L$13,$F146="",$F146='Auto Responses'!$J$5),'Auto Responses'!$J$5,IF($J146="",$K146,IF($J146='Auto Responses'!$J$13,5,IF($J146='Auto Responses'!$J$12,10,IF($J146='Auto Responses'!$J$11,20,0)))))</f>
        <v>10</v>
      </c>
      <c r="P146" s="278">
        <f>IF(OR($O146='Auto Responses'!$J$5,$L146='Auto Responses'!$J$5),'Auto Responses'!$J$5,$O146*$L146)</f>
        <v>10</v>
      </c>
      <c r="Q146" s="278">
        <f t="shared" si="1"/>
        <v>0</v>
      </c>
      <c r="R146" s="278">
        <f t="shared" si="5"/>
        <v>0</v>
      </c>
      <c r="S146" s="278">
        <f t="shared" si="2"/>
        <v>0</v>
      </c>
      <c r="T146" s="278">
        <f t="shared" si="3"/>
        <v>0</v>
      </c>
      <c r="U146" s="278">
        <f t="shared" si="6"/>
        <v>44</v>
      </c>
      <c r="V146" s="278">
        <f t="shared" si="4"/>
        <v>0</v>
      </c>
      <c r="W146" s="58"/>
      <c r="X146" s="58"/>
      <c r="Y146" s="58"/>
      <c r="Z146" s="58"/>
    </row>
    <row r="147" spans="1:26" ht="15.75" customHeight="1" x14ac:dyDescent="0.2">
      <c r="A147" s="278" t="str">
        <f>Questions!$A147</f>
        <v>DCTR-13</v>
      </c>
      <c r="B147" s="278" t="str">
        <f t="shared" si="0"/>
        <v>DCTR</v>
      </c>
      <c r="C147" s="278" t="str">
        <f>VLOOKUP($A147,Questions!$A$3:$L$333,2,0)&amp;""</f>
        <v>Does every data center where the institution's data will reside have multiple telephone company or network provider entrances to the facility?</v>
      </c>
      <c r="D147" s="278" t="str">
        <f>VLOOKUP($A147,Questions!$A$3:$L$333,11,0)&amp;""</f>
        <v/>
      </c>
      <c r="E147" s="278" t="str">
        <f>VLOOKUP($A147,Questions!$A$3:$L$333,12,0)&amp;""</f>
        <v>Infrastructure</v>
      </c>
      <c r="F147" s="278" t="str">
        <f>VLOOKUP($A147,'Institution Evaluation'!$A$56:$K$345,3,0)&amp;""</f>
        <v>Yes</v>
      </c>
      <c r="G147" s="278" t="str">
        <f>VLOOKUP($A147,'Institution Evaluation'!$A$56:$K$345,7,0)&amp;""</f>
        <v>Yes</v>
      </c>
      <c r="H147" s="278" t="str">
        <f>VLOOKUP($A147,'Institution Evaluation'!$A$56:$K$345,8,0)&amp;""</f>
        <v/>
      </c>
      <c r="I147" s="278" t="str">
        <f>VLOOKUP($A147,'Institution Evaluation'!$A$56:$K$345,9,0)&amp;""</f>
        <v>Standard Importance</v>
      </c>
      <c r="J147" s="278" t="str">
        <f>VLOOKUP($A147,'Institution Evaluation'!$A$56:$K$345,10,0)&amp;""</f>
        <v/>
      </c>
      <c r="K147" s="278">
        <f>IF($I147='Auto Responses'!$J$11,20,IF($I147='Auto Responses'!$J$13,5,10))</f>
        <v>10</v>
      </c>
      <c r="L147" s="278">
        <f>IF(OR($E147='Auto Responses'!$L$13,$F147=""),'Auto Responses'!$J$5,IF(AND($D147='Auto Responses'!$J$27,$H147=""),'Auto Responses'!$J$5,IF(AND($D147='Auto Responses'!$J$27,$H147='Auto Responses'!$J$7),1,IF(AND($D147='Auto Responses'!$J$27,$H147='Auto Responses'!$J$8),0,IF(OR(AND($F147=$G147,$H147=""),$H147='Auto Responses'!$J$7),1,0)))))</f>
        <v>1</v>
      </c>
      <c r="M147" s="278" t="str">
        <f>VLOOKUP($A147,'Institution Evaluation'!$A$56:$K$345,11,0)&amp;""</f>
        <v>FALSE</v>
      </c>
      <c r="N147" s="278">
        <f>IF($J147='Auto Responses'!$J$11,1,IF(AND($J147="",$I147='Auto Responses'!$J$11),1,0))</f>
        <v>0</v>
      </c>
      <c r="O147" s="278">
        <f>IF(OR($F$17='Auto Responses'!$J$4,$E147='Auto Responses'!$L$13,$F147="",$F147='Auto Responses'!$J$5),'Auto Responses'!$J$5,IF($J147="",$K147,IF($J147='Auto Responses'!$J$13,5,IF($J147='Auto Responses'!$J$12,10,IF($J147='Auto Responses'!$J$11,20,0)))))</f>
        <v>10</v>
      </c>
      <c r="P147" s="278">
        <f>IF(OR($O147='Auto Responses'!$J$5,$L147='Auto Responses'!$J$5),'Auto Responses'!$J$5,$O147*$L147)</f>
        <v>10</v>
      </c>
      <c r="Q147" s="278">
        <f t="shared" si="1"/>
        <v>0</v>
      </c>
      <c r="R147" s="278">
        <f t="shared" si="5"/>
        <v>0</v>
      </c>
      <c r="S147" s="278">
        <f t="shared" si="2"/>
        <v>0</v>
      </c>
      <c r="T147" s="278">
        <f t="shared" si="3"/>
        <v>0</v>
      </c>
      <c r="U147" s="278">
        <f t="shared" si="6"/>
        <v>44</v>
      </c>
      <c r="V147" s="278">
        <f t="shared" si="4"/>
        <v>0</v>
      </c>
      <c r="W147" s="58"/>
      <c r="X147" s="58"/>
      <c r="Y147" s="58"/>
      <c r="Z147" s="58"/>
    </row>
    <row r="148" spans="1:26" ht="15.75" customHeight="1" x14ac:dyDescent="0.2">
      <c r="A148" s="278" t="str">
        <f>Questions!$A148</f>
        <v>DCTR-14</v>
      </c>
      <c r="B148" s="278" t="str">
        <f t="shared" si="0"/>
        <v>DCTR</v>
      </c>
      <c r="C148" s="278" t="str">
        <f>VLOOKUP($A148,Questions!$A$3:$L$333,2,0)&amp;""</f>
        <v>Do you require multifactor authentication for all administrative accounts in your environment?</v>
      </c>
      <c r="D148" s="278" t="str">
        <f>VLOOKUP($A148,Questions!$A$3:$L$333,11,0)&amp;""</f>
        <v/>
      </c>
      <c r="E148" s="278" t="str">
        <f>VLOOKUP($A148,Questions!$A$3:$L$333,12,0)&amp;""</f>
        <v>Infrastructure</v>
      </c>
      <c r="F148" s="278" t="str">
        <f>VLOOKUP($A148,'Institution Evaluation'!$A$56:$K$345,3,0)&amp;""</f>
        <v>Yes</v>
      </c>
      <c r="G148" s="278" t="str">
        <f>VLOOKUP($A148,'Institution Evaluation'!$A$56:$K$345,7,0)&amp;""</f>
        <v>Yes</v>
      </c>
      <c r="H148" s="278" t="str">
        <f>VLOOKUP($A148,'Institution Evaluation'!$A$56:$K$345,8,0)&amp;""</f>
        <v/>
      </c>
      <c r="I148" s="278" t="str">
        <f>VLOOKUP($A148,'Institution Evaluation'!$A$56:$K$345,9,0)&amp;""</f>
        <v>Standard Importance</v>
      </c>
      <c r="J148" s="278" t="str">
        <f>VLOOKUP($A148,'Institution Evaluation'!$A$56:$K$345,10,0)&amp;""</f>
        <v/>
      </c>
      <c r="K148" s="278">
        <f>IF($I148='Auto Responses'!$J$11,20,IF($I148='Auto Responses'!$J$13,5,10))</f>
        <v>10</v>
      </c>
      <c r="L148" s="278">
        <f>IF(OR($E148='Auto Responses'!$L$13,$F148=""),'Auto Responses'!$J$5,IF(AND($D148='Auto Responses'!$J$27,$H148=""),'Auto Responses'!$J$5,IF(AND($D148='Auto Responses'!$J$27,$H148='Auto Responses'!$J$7),1,IF(AND($D148='Auto Responses'!$J$27,$H148='Auto Responses'!$J$8),0,IF(OR(AND($F148=$G148,$H148=""),$H148='Auto Responses'!$J$7),1,0)))))</f>
        <v>1</v>
      </c>
      <c r="M148" s="278" t="str">
        <f>VLOOKUP($A148,'Institution Evaluation'!$A$56:$K$345,11,0)&amp;""</f>
        <v>FALSE</v>
      </c>
      <c r="N148" s="278">
        <f>IF($J148='Auto Responses'!$J$11,1,IF(AND($J148="",$I148='Auto Responses'!$J$11),1,0))</f>
        <v>0</v>
      </c>
      <c r="O148" s="278">
        <f>IF(OR($F$17='Auto Responses'!$J$4,$E148='Auto Responses'!$L$13,$F148="",$F148='Auto Responses'!$J$5),'Auto Responses'!$J$5,IF($J148="",$K148,IF($J148='Auto Responses'!$J$13,5,IF($J148='Auto Responses'!$J$12,10,IF($J148='Auto Responses'!$J$11,20,0)))))</f>
        <v>10</v>
      </c>
      <c r="P148" s="278">
        <f>IF(OR($O148='Auto Responses'!$J$5,$L148='Auto Responses'!$J$5),'Auto Responses'!$J$5,$O148*$L148)</f>
        <v>10</v>
      </c>
      <c r="Q148" s="278">
        <f t="shared" si="1"/>
        <v>0</v>
      </c>
      <c r="R148" s="278">
        <f t="shared" si="5"/>
        <v>0</v>
      </c>
      <c r="S148" s="278">
        <f t="shared" si="2"/>
        <v>0</v>
      </c>
      <c r="T148" s="278">
        <f t="shared" si="3"/>
        <v>0</v>
      </c>
      <c r="U148" s="278">
        <f t="shared" si="6"/>
        <v>44</v>
      </c>
      <c r="V148" s="278">
        <f t="shared" si="4"/>
        <v>0</v>
      </c>
      <c r="W148" s="58"/>
      <c r="X148" s="58"/>
      <c r="Y148" s="58"/>
      <c r="Z148" s="58"/>
    </row>
    <row r="149" spans="1:26" ht="15.75" customHeight="1" x14ac:dyDescent="0.2">
      <c r="A149" s="278" t="str">
        <f>Questions!$A149</f>
        <v>DCTR-15</v>
      </c>
      <c r="B149" s="278" t="str">
        <f t="shared" si="0"/>
        <v>DCTR</v>
      </c>
      <c r="C149" s="278" t="str">
        <f>VLOOKUP($A149,Questions!$A$3:$L$333,2,0)&amp;""</f>
        <v>Are you using your cloud provider's available hardening tools or pre-hardened images?</v>
      </c>
      <c r="D149" s="278" t="str">
        <f>VLOOKUP($A149,Questions!$A$3:$L$333,11,0)&amp;""</f>
        <v/>
      </c>
      <c r="E149" s="278" t="str">
        <f>VLOOKUP($A149,Questions!$A$3:$L$333,12,0)&amp;""</f>
        <v>Infrastructure</v>
      </c>
      <c r="F149" s="278" t="str">
        <f>VLOOKUP($A149,'Institution Evaluation'!$A$56:$K$345,3,0)&amp;""</f>
        <v>No</v>
      </c>
      <c r="G149" s="278" t="str">
        <f>VLOOKUP($A149,'Institution Evaluation'!$A$56:$K$345,7,0)&amp;""</f>
        <v>Yes</v>
      </c>
      <c r="H149" s="278" t="str">
        <f>VLOOKUP($A149,'Institution Evaluation'!$A$56:$K$345,8,0)&amp;""</f>
        <v/>
      </c>
      <c r="I149" s="278" t="str">
        <f>VLOOKUP($A149,'Institution Evaluation'!$A$56:$K$345,9,0)&amp;""</f>
        <v>Standard Importance</v>
      </c>
      <c r="J149" s="278" t="str">
        <f>VLOOKUP($A149,'Institution Evaluation'!$A$56:$K$345,10,0)&amp;""</f>
        <v/>
      </c>
      <c r="K149" s="278">
        <f>IF($I149='Auto Responses'!$J$11,20,IF($I149='Auto Responses'!$J$13,5,10))</f>
        <v>10</v>
      </c>
      <c r="L149" s="278">
        <f>IF(OR($E149='Auto Responses'!$L$13,$F149=""),'Auto Responses'!$J$5,IF(AND($D149='Auto Responses'!$J$27,$H149=""),'Auto Responses'!$J$5,IF(AND($D149='Auto Responses'!$J$27,$H149='Auto Responses'!$J$7),1,IF(AND($D149='Auto Responses'!$J$27,$H149='Auto Responses'!$J$8),0,IF(OR(AND($F149=$G149,$H149=""),$H149='Auto Responses'!$J$7),1,0)))))</f>
        <v>0</v>
      </c>
      <c r="M149" s="278" t="str">
        <f>VLOOKUP($A149,'Institution Evaluation'!$A$56:$K$345,11,0)&amp;""</f>
        <v>FALSE</v>
      </c>
      <c r="N149" s="278">
        <f>IF($J149='Auto Responses'!$J$11,1,IF(AND($J149="",$I149='Auto Responses'!$J$11),1,0))</f>
        <v>0</v>
      </c>
      <c r="O149" s="278">
        <f>IF(OR($F$17='Auto Responses'!$J$4,$E149='Auto Responses'!$L$13,$F149="",$F149='Auto Responses'!$J$5),'Auto Responses'!$J$5,IF($J149="",$K149,IF($J149='Auto Responses'!$J$13,5,IF($J149='Auto Responses'!$J$12,10,IF($J149='Auto Responses'!$J$11,20,0)))))</f>
        <v>10</v>
      </c>
      <c r="P149" s="278">
        <f>IF(OR($O149='Auto Responses'!$J$5,$L149='Auto Responses'!$J$5),'Auto Responses'!$J$5,$O149*$L149)</f>
        <v>0</v>
      </c>
      <c r="Q149" s="278">
        <f t="shared" si="1"/>
        <v>0</v>
      </c>
      <c r="R149" s="278">
        <f t="shared" si="5"/>
        <v>0</v>
      </c>
      <c r="S149" s="278">
        <f t="shared" si="2"/>
        <v>0</v>
      </c>
      <c r="T149" s="278">
        <f t="shared" si="3"/>
        <v>0</v>
      </c>
      <c r="U149" s="278">
        <f t="shared" si="6"/>
        <v>44</v>
      </c>
      <c r="V149" s="278">
        <f t="shared" si="4"/>
        <v>0</v>
      </c>
      <c r="W149" s="58"/>
      <c r="X149" s="58"/>
      <c r="Y149" s="58"/>
      <c r="Z149" s="58"/>
    </row>
    <row r="150" spans="1:26" ht="15.75" customHeight="1" x14ac:dyDescent="0.2">
      <c r="A150" s="278" t="str">
        <f>Questions!$A150</f>
        <v>DCTR-16</v>
      </c>
      <c r="B150" s="278" t="str">
        <f t="shared" si="0"/>
        <v>DCTR</v>
      </c>
      <c r="C150" s="278" t="str">
        <f>VLOOKUP($A150,Questions!$A$3:$L$333,2,0)&amp;""</f>
        <v>Does your cloud solution provider have access to your encryption keys?</v>
      </c>
      <c r="D150" s="278" t="str">
        <f>VLOOKUP($A150,Questions!$A$3:$L$333,11,0)&amp;""</f>
        <v/>
      </c>
      <c r="E150" s="278" t="str">
        <f>VLOOKUP($A150,Questions!$A$3:$L$333,12,0)&amp;""</f>
        <v>Infrastructure</v>
      </c>
      <c r="F150" s="278" t="str">
        <f>VLOOKUP($A150,'Institution Evaluation'!$A$56:$K$345,3,0)&amp;""</f>
        <v>No</v>
      </c>
      <c r="G150" s="278" t="str">
        <f>VLOOKUP($A150,'Institution Evaluation'!$A$56:$K$345,7,0)&amp;""</f>
        <v>No</v>
      </c>
      <c r="H150" s="278" t="str">
        <f>VLOOKUP($A150,'Institution Evaluation'!$A$56:$K$345,8,0)&amp;""</f>
        <v/>
      </c>
      <c r="I150" s="278" t="str">
        <f>VLOOKUP($A150,'Institution Evaluation'!$A$56:$K$345,9,0)&amp;""</f>
        <v>Standard Importance</v>
      </c>
      <c r="J150" s="278" t="str">
        <f>VLOOKUP($A150,'Institution Evaluation'!$A$56:$K$345,10,0)&amp;""</f>
        <v/>
      </c>
      <c r="K150" s="278">
        <f>IF($I150='Auto Responses'!$J$11,20,IF($I150='Auto Responses'!$J$13,5,10))</f>
        <v>10</v>
      </c>
      <c r="L150" s="278">
        <f>IF(OR($E150='Auto Responses'!$L$13,$F150=""),'Auto Responses'!$J$5,IF(AND($D150='Auto Responses'!$J$27,$H150=""),'Auto Responses'!$J$5,IF(AND($D150='Auto Responses'!$J$27,$H150='Auto Responses'!$J$7),1,IF(AND($D150='Auto Responses'!$J$27,$H150='Auto Responses'!$J$8),0,IF(OR(AND($F150=$G150,$H150=""),$H150='Auto Responses'!$J$7),1,0)))))</f>
        <v>1</v>
      </c>
      <c r="M150" s="278" t="str">
        <f>VLOOKUP($A150,'Institution Evaluation'!$A$56:$K$345,11,0)&amp;""</f>
        <v>FALSE</v>
      </c>
      <c r="N150" s="278">
        <f>IF($J150='Auto Responses'!$J$11,1,IF(AND($J150="",$I150='Auto Responses'!$J$11),1,0))</f>
        <v>0</v>
      </c>
      <c r="O150" s="278">
        <f>IF(OR($F$17='Auto Responses'!$J$4,$E150='Auto Responses'!$L$13,$F150="",$F150='Auto Responses'!$J$5),'Auto Responses'!$J$5,IF($J150="",$K150,IF($J150='Auto Responses'!$J$13,5,IF($J150='Auto Responses'!$J$12,10,IF($J150='Auto Responses'!$J$11,20,0)))))</f>
        <v>10</v>
      </c>
      <c r="P150" s="278">
        <f>IF(OR($O150='Auto Responses'!$J$5,$L150='Auto Responses'!$J$5),'Auto Responses'!$J$5,$O150*$L150)</f>
        <v>10</v>
      </c>
      <c r="Q150" s="278">
        <f t="shared" si="1"/>
        <v>0</v>
      </c>
      <c r="R150" s="278">
        <f t="shared" si="5"/>
        <v>0</v>
      </c>
      <c r="S150" s="278">
        <f t="shared" si="2"/>
        <v>0</v>
      </c>
      <c r="T150" s="278">
        <f t="shared" si="3"/>
        <v>0</v>
      </c>
      <c r="U150" s="278">
        <f t="shared" si="6"/>
        <v>44</v>
      </c>
      <c r="V150" s="278">
        <f t="shared" si="4"/>
        <v>0</v>
      </c>
      <c r="W150" s="58"/>
      <c r="X150" s="58"/>
      <c r="Y150" s="58"/>
      <c r="Z150" s="58"/>
    </row>
    <row r="151" spans="1:26" ht="15.75" customHeight="1" x14ac:dyDescent="0.2">
      <c r="A151" s="278" t="str">
        <f>Questions!$A151</f>
        <v>FIDP-01</v>
      </c>
      <c r="B151" s="278" t="str">
        <f t="shared" si="0"/>
        <v>FIDP</v>
      </c>
      <c r="C151" s="278" t="str">
        <f>VLOOKUP($A151,Questions!$A$3:$L$333,2,0)&amp;""</f>
        <v>Are you utilizing a stateful packet inspection (SPI) firewall?*</v>
      </c>
      <c r="D151" s="278" t="str">
        <f>VLOOKUP($A151,Questions!$A$3:$L$333,11,0)&amp;""</f>
        <v/>
      </c>
      <c r="E151" s="278" t="str">
        <f>VLOOKUP($A151,Questions!$A$3:$L$333,12,0)&amp;""</f>
        <v>Infrastructure</v>
      </c>
      <c r="F151" s="278" t="str">
        <f>VLOOKUP($A151,'Institution Evaluation'!$A$56:$K$345,3,0)&amp;""</f>
        <v>Yes</v>
      </c>
      <c r="G151" s="278" t="str">
        <f>VLOOKUP($A151,'Institution Evaluation'!$A$56:$K$345,7,0)&amp;""</f>
        <v>Yes</v>
      </c>
      <c r="H151" s="278" t="str">
        <f>VLOOKUP($A151,'Institution Evaluation'!$A$56:$K$345,8,0)&amp;""</f>
        <v/>
      </c>
      <c r="I151" s="278" t="str">
        <f>VLOOKUP($A151,'Institution Evaluation'!$A$56:$K$345,9,0)&amp;""</f>
        <v>Critical Importance</v>
      </c>
      <c r="J151" s="278" t="str">
        <f>VLOOKUP($A151,'Institution Evaluation'!$A$56:$K$345,10,0)&amp;""</f>
        <v/>
      </c>
      <c r="K151" s="278">
        <f>IF($I151='Auto Responses'!$J$11,20,IF($I151='Auto Responses'!$J$13,5,10))</f>
        <v>20</v>
      </c>
      <c r="L151" s="278">
        <f>IF($E151='Auto Responses'!$L$13, 'Auto Responses'!$J$5,IF(AND($D151='Auto Responses'!$J$27,$H151=""),'Auto Responses'!$J$5,IF(AND($D151='Auto Responses'!$J$27,$H151='Auto Responses'!$J$7),1,IF(AND($D151='Auto Responses'!$J$27,$H151='Auto Responses'!$J$8),0,IF(OR(AND($F151=$G151,$H151=""),$H151='Auto Responses'!$J$7),1,0)))))</f>
        <v>1</v>
      </c>
      <c r="M151" s="278" t="str">
        <f>VLOOKUP($A151,'Institution Evaluation'!$A$56:$K$345,11,0)&amp;""</f>
        <v>FALSE</v>
      </c>
      <c r="N151" s="278">
        <f>IF($J151='Auto Responses'!$J$11,1,IF(AND($J151="",$I151='Auto Responses'!$J$11),1,0))</f>
        <v>1</v>
      </c>
      <c r="O151" s="278">
        <f>IF(OR($F$17='Auto Responses'!$J$4,$E151='Auto Responses'!$L$13,$F151='Auto Responses'!$J$5),'Auto Responses'!$J$5,IF($J151="",$K151,IF($J151='Auto Responses'!$J$13,5,IF($J151='Auto Responses'!$J$12,10,IF($J151='Auto Responses'!$J$11,20,0)))))</f>
        <v>20</v>
      </c>
      <c r="P151" s="278">
        <f>IF(OR($O151='Auto Responses'!$J$5,$L151='Auto Responses'!$J$5),'Auto Responses'!$J$5,$O151*$L151)</f>
        <v>20</v>
      </c>
      <c r="Q151" s="278">
        <f t="shared" si="1"/>
        <v>0</v>
      </c>
      <c r="R151" s="278">
        <f t="shared" si="5"/>
        <v>0</v>
      </c>
      <c r="S151" s="278">
        <f t="shared" si="2"/>
        <v>0</v>
      </c>
      <c r="T151" s="278">
        <f t="shared" si="3"/>
        <v>1</v>
      </c>
      <c r="U151" s="278">
        <f t="shared" si="6"/>
        <v>45</v>
      </c>
      <c r="V151" s="278">
        <f t="shared" si="4"/>
        <v>45</v>
      </c>
      <c r="W151" s="58"/>
      <c r="X151" s="58"/>
      <c r="Y151" s="58"/>
      <c r="Z151" s="58"/>
    </row>
    <row r="152" spans="1:26" ht="15.75" customHeight="1" x14ac:dyDescent="0.2">
      <c r="A152" s="278" t="str">
        <f>Questions!$A152</f>
        <v>FIDP-02</v>
      </c>
      <c r="B152" s="278" t="str">
        <f t="shared" si="0"/>
        <v>FIDP</v>
      </c>
      <c r="C152" s="278" t="str">
        <f>VLOOKUP($A152,Questions!$A$3:$L$333,2,0)&amp;""</f>
        <v>Do you have a documented policy for firewall change requests?*</v>
      </c>
      <c r="D152" s="278" t="str">
        <f>VLOOKUP($A152,Questions!$A$3:$L$333,11,0)&amp;""</f>
        <v/>
      </c>
      <c r="E152" s="278" t="str">
        <f>VLOOKUP($A152,Questions!$A$3:$L$333,12,0)&amp;""</f>
        <v>Infrastructure</v>
      </c>
      <c r="F152" s="278" t="str">
        <f>VLOOKUP($A152,'Institution Evaluation'!$A$56:$K$345,3,0)&amp;""</f>
        <v>Yes</v>
      </c>
      <c r="G152" s="278" t="str">
        <f>VLOOKUP($A152,'Institution Evaluation'!$A$56:$K$345,7,0)&amp;""</f>
        <v>Yes</v>
      </c>
      <c r="H152" s="278" t="str">
        <f>VLOOKUP($A152,'Institution Evaluation'!$A$56:$K$345,8,0)&amp;""</f>
        <v/>
      </c>
      <c r="I152" s="278" t="str">
        <f>VLOOKUP($A152,'Institution Evaluation'!$A$56:$K$345,9,0)&amp;""</f>
        <v>Critical Importance</v>
      </c>
      <c r="J152" s="278" t="str">
        <f>VLOOKUP($A152,'Institution Evaluation'!$A$56:$K$345,10,0)&amp;""</f>
        <v/>
      </c>
      <c r="K152" s="278">
        <f>IF($I152='Auto Responses'!$J$11,20,IF($I152='Auto Responses'!$J$13,5,10))</f>
        <v>20</v>
      </c>
      <c r="L152" s="278">
        <f>IF($E152='Auto Responses'!$L$13, 'Auto Responses'!$J$5,IF(AND($D152='Auto Responses'!$J$27,$H152=""),'Auto Responses'!$J$5,IF(AND($D152='Auto Responses'!$J$27,$H152='Auto Responses'!$J$7),1,IF(AND($D152='Auto Responses'!$J$27,$H152='Auto Responses'!$J$8),0,IF(OR(AND($F152=$G152,$H152=""),$H152='Auto Responses'!$J$7),1,0)))))</f>
        <v>1</v>
      </c>
      <c r="M152" s="278" t="str">
        <f>VLOOKUP($A152,'Institution Evaluation'!$A$56:$K$345,11,0)&amp;""</f>
        <v>FALSE</v>
      </c>
      <c r="N152" s="278">
        <f>IF($J152='Auto Responses'!$J$11,1,IF(AND($J152="",$I152='Auto Responses'!$J$11),1,0))</f>
        <v>1</v>
      </c>
      <c r="O152" s="278">
        <f>IF(OR($F$17='Auto Responses'!$J$4,$E152='Auto Responses'!$L$13,$F152='Auto Responses'!$J$5),'Auto Responses'!$J$5,IF($J152="",$K152,IF($J152='Auto Responses'!$J$13,5,IF($J152='Auto Responses'!$J$12,10,IF($J152='Auto Responses'!$J$11,20,0)))))</f>
        <v>20</v>
      </c>
      <c r="P152" s="278">
        <f>IF(OR($O152='Auto Responses'!$J$5,$L152='Auto Responses'!$J$5),'Auto Responses'!$J$5,$O152*$L152)</f>
        <v>20</v>
      </c>
      <c r="Q152" s="278">
        <f t="shared" si="1"/>
        <v>0</v>
      </c>
      <c r="R152" s="278">
        <f t="shared" si="5"/>
        <v>0</v>
      </c>
      <c r="S152" s="278">
        <f t="shared" si="2"/>
        <v>0</v>
      </c>
      <c r="T152" s="278">
        <f t="shared" si="3"/>
        <v>1</v>
      </c>
      <c r="U152" s="278">
        <f t="shared" si="6"/>
        <v>46</v>
      </c>
      <c r="V152" s="278">
        <f t="shared" si="4"/>
        <v>46</v>
      </c>
      <c r="W152" s="58"/>
      <c r="X152" s="58"/>
      <c r="Y152" s="58"/>
      <c r="Z152" s="58"/>
    </row>
    <row r="153" spans="1:26" ht="15.75" customHeight="1" x14ac:dyDescent="0.2">
      <c r="A153" s="278" t="str">
        <f>Questions!$A153</f>
        <v>FIDP-03</v>
      </c>
      <c r="B153" s="278" t="str">
        <f t="shared" si="0"/>
        <v>FIDP</v>
      </c>
      <c r="C153" s="278" t="str">
        <f>VLOOKUP($A153,Questions!$A$3:$L$333,2,0)&amp;""</f>
        <v>Have you implemented an intrusion detection system (network-based)?*</v>
      </c>
      <c r="D153" s="278" t="str">
        <f>VLOOKUP($A153,Questions!$A$3:$L$333,11,0)&amp;""</f>
        <v/>
      </c>
      <c r="E153" s="278" t="str">
        <f>VLOOKUP($A153,Questions!$A$3:$L$333,12,0)&amp;""</f>
        <v>Infrastructure</v>
      </c>
      <c r="F153" s="278" t="str">
        <f>VLOOKUP($A153,'Institution Evaluation'!$A$56:$K$345,3,0)&amp;""</f>
        <v>Yes</v>
      </c>
      <c r="G153" s="278" t="str">
        <f>VLOOKUP($A153,'Institution Evaluation'!$A$56:$K$345,7,0)&amp;""</f>
        <v>Yes</v>
      </c>
      <c r="H153" s="278" t="str">
        <f>VLOOKUP($A153,'Institution Evaluation'!$A$56:$K$345,8,0)&amp;""</f>
        <v/>
      </c>
      <c r="I153" s="278" t="str">
        <f>VLOOKUP($A153,'Institution Evaluation'!$A$56:$K$345,9,0)&amp;""</f>
        <v>Critical Importance</v>
      </c>
      <c r="J153" s="278" t="str">
        <f>VLOOKUP($A153,'Institution Evaluation'!$A$56:$K$345,10,0)&amp;""</f>
        <v/>
      </c>
      <c r="K153" s="278">
        <f>IF($I153='Auto Responses'!$J$11,20,IF($I153='Auto Responses'!$J$13,5,10))</f>
        <v>20</v>
      </c>
      <c r="L153" s="278">
        <f>IF($E153='Auto Responses'!$L$13, 'Auto Responses'!$J$5,IF(AND($D153='Auto Responses'!$J$27,$H153=""),'Auto Responses'!$J$5,IF(AND($D153='Auto Responses'!$J$27,$H153='Auto Responses'!$J$7),1,IF(AND($D153='Auto Responses'!$J$27,$H153='Auto Responses'!$J$8),0,IF(OR(AND($F153=$G153,$H153=""),$H153='Auto Responses'!$J$7),1,0)))))</f>
        <v>1</v>
      </c>
      <c r="M153" s="278" t="str">
        <f>VLOOKUP($A153,'Institution Evaluation'!$A$56:$K$345,11,0)&amp;""</f>
        <v>FALSE</v>
      </c>
      <c r="N153" s="278">
        <f>IF($J153='Auto Responses'!$J$11,1,IF(AND($J153="",$I153='Auto Responses'!$J$11),1,0))</f>
        <v>1</v>
      </c>
      <c r="O153" s="278">
        <f>IF(OR($F$17='Auto Responses'!$J$4,$E153='Auto Responses'!$L$13,$F153='Auto Responses'!$J$5),'Auto Responses'!$J$5,IF($J153="",$K153,IF($J153='Auto Responses'!$J$13,5,IF($J153='Auto Responses'!$J$12,10,IF($J153='Auto Responses'!$J$11,20,0)))))</f>
        <v>20</v>
      </c>
      <c r="P153" s="278">
        <f>IF(OR($O153='Auto Responses'!$J$5,$L153='Auto Responses'!$J$5),'Auto Responses'!$J$5,$O153*$L153)</f>
        <v>20</v>
      </c>
      <c r="Q153" s="278">
        <f t="shared" si="1"/>
        <v>0</v>
      </c>
      <c r="R153" s="278">
        <f t="shared" si="5"/>
        <v>0</v>
      </c>
      <c r="S153" s="278">
        <f t="shared" si="2"/>
        <v>0</v>
      </c>
      <c r="T153" s="278">
        <f t="shared" si="3"/>
        <v>1</v>
      </c>
      <c r="U153" s="278">
        <f t="shared" si="6"/>
        <v>47</v>
      </c>
      <c r="V153" s="278">
        <f t="shared" si="4"/>
        <v>47</v>
      </c>
      <c r="W153" s="58"/>
      <c r="X153" s="58"/>
      <c r="Y153" s="58"/>
      <c r="Z153" s="58"/>
    </row>
    <row r="154" spans="1:26" ht="15.75" customHeight="1" x14ac:dyDescent="0.2">
      <c r="A154" s="278" t="str">
        <f>Questions!$A154</f>
        <v>FIDP-04</v>
      </c>
      <c r="B154" s="278" t="str">
        <f t="shared" si="0"/>
        <v>FIDP</v>
      </c>
      <c r="C154" s="278" t="str">
        <f>VLOOKUP($A154,Questions!$A$3:$L$333,2,0)&amp;""</f>
        <v>Do you employ host-based intrusion detection?*</v>
      </c>
      <c r="D154" s="278" t="str">
        <f>VLOOKUP($A154,Questions!$A$3:$L$333,11,0)&amp;""</f>
        <v/>
      </c>
      <c r="E154" s="278" t="str">
        <f>VLOOKUP($A154,Questions!$A$3:$L$333,12,0)&amp;""</f>
        <v>Infrastructure</v>
      </c>
      <c r="F154" s="278" t="str">
        <f>VLOOKUP($A154,'Institution Evaluation'!$A$56:$K$345,3,0)&amp;""</f>
        <v>Yes</v>
      </c>
      <c r="G154" s="278" t="str">
        <f>VLOOKUP($A154,'Institution Evaluation'!$A$56:$K$345,7,0)&amp;""</f>
        <v>Yes</v>
      </c>
      <c r="H154" s="278" t="str">
        <f>VLOOKUP($A154,'Institution Evaluation'!$A$56:$K$345,8,0)&amp;""</f>
        <v/>
      </c>
      <c r="I154" s="278" t="str">
        <f>VLOOKUP($A154,'Institution Evaluation'!$A$56:$K$345,9,0)&amp;""</f>
        <v>Critical Importance</v>
      </c>
      <c r="J154" s="278" t="str">
        <f>VLOOKUP($A154,'Institution Evaluation'!$A$56:$K$345,10,0)&amp;""</f>
        <v/>
      </c>
      <c r="K154" s="278">
        <f>IF($I154='Auto Responses'!$J$11,20,IF($I154='Auto Responses'!$J$13,5,10))</f>
        <v>20</v>
      </c>
      <c r="L154" s="278">
        <f>IF($E154='Auto Responses'!$L$13, 'Auto Responses'!$J$5,IF(AND($D154='Auto Responses'!$J$27,$H154=""),'Auto Responses'!$J$5,IF(AND($D154='Auto Responses'!$J$27,$H154='Auto Responses'!$J$7),1,IF(AND($D154='Auto Responses'!$J$27,$H154='Auto Responses'!$J$8),0,IF(OR(AND($F154=$G154,$H154=""),$H154='Auto Responses'!$J$7),1,0)))))</f>
        <v>1</v>
      </c>
      <c r="M154" s="278" t="str">
        <f>VLOOKUP($A154,'Institution Evaluation'!$A$56:$K$345,11,0)&amp;""</f>
        <v>FALSE</v>
      </c>
      <c r="N154" s="278">
        <f>IF($J154='Auto Responses'!$J$11,1,IF(AND($J154="",$I154='Auto Responses'!$J$11),1,0))</f>
        <v>1</v>
      </c>
      <c r="O154" s="278">
        <f>IF(OR($F$17='Auto Responses'!$J$4,$E154='Auto Responses'!$L$13,$F154='Auto Responses'!$J$5),'Auto Responses'!$J$5,IF($J154="",$K154,IF($J154='Auto Responses'!$J$13,5,IF($J154='Auto Responses'!$J$12,10,IF($J154='Auto Responses'!$J$11,20,0)))))</f>
        <v>20</v>
      </c>
      <c r="P154" s="278">
        <f>IF(OR($O154='Auto Responses'!$J$5,$L154='Auto Responses'!$J$5),'Auto Responses'!$J$5,$O154*$L154)</f>
        <v>20</v>
      </c>
      <c r="Q154" s="278">
        <f t="shared" si="1"/>
        <v>0</v>
      </c>
      <c r="R154" s="278">
        <f t="shared" si="5"/>
        <v>0</v>
      </c>
      <c r="S154" s="278">
        <f t="shared" si="2"/>
        <v>0</v>
      </c>
      <c r="T154" s="278">
        <f t="shared" si="3"/>
        <v>1</v>
      </c>
      <c r="U154" s="278">
        <f t="shared" si="6"/>
        <v>48</v>
      </c>
      <c r="V154" s="278">
        <f t="shared" si="4"/>
        <v>48</v>
      </c>
      <c r="W154" s="58"/>
      <c r="X154" s="58"/>
      <c r="Y154" s="58"/>
      <c r="Z154" s="58"/>
    </row>
    <row r="155" spans="1:26" ht="15.75" customHeight="1" x14ac:dyDescent="0.2">
      <c r="A155" s="278" t="str">
        <f>Questions!$A155</f>
        <v>FIDP-05</v>
      </c>
      <c r="B155" s="278" t="str">
        <f t="shared" si="0"/>
        <v>FIDP</v>
      </c>
      <c r="C155" s="278" t="str">
        <f>VLOOKUP($A155,Questions!$A$3:$L$333,2,0)&amp;""</f>
        <v>Are audit logs available for all changes to the network, firewall, IDS, and IPS systems?*</v>
      </c>
      <c r="D155" s="278" t="str">
        <f>VLOOKUP($A155,Questions!$A$3:$L$333,11,0)&amp;""</f>
        <v/>
      </c>
      <c r="E155" s="278" t="str">
        <f>VLOOKUP($A155,Questions!$A$3:$L$333,12,0)&amp;""</f>
        <v>Infrastructure</v>
      </c>
      <c r="F155" s="278" t="str">
        <f>VLOOKUP($A155,'Institution Evaluation'!$A$56:$K$345,3,0)&amp;""</f>
        <v>Yes</v>
      </c>
      <c r="G155" s="278" t="str">
        <f>VLOOKUP($A155,'Institution Evaluation'!$A$56:$K$345,7,0)&amp;""</f>
        <v>Yes</v>
      </c>
      <c r="H155" s="278" t="str">
        <f>VLOOKUP($A155,'Institution Evaluation'!$A$56:$K$345,8,0)&amp;""</f>
        <v/>
      </c>
      <c r="I155" s="278" t="str">
        <f>VLOOKUP($A155,'Institution Evaluation'!$A$56:$K$345,9,0)&amp;""</f>
        <v>Critical Importance</v>
      </c>
      <c r="J155" s="278" t="str">
        <f>VLOOKUP($A155,'Institution Evaluation'!$A$56:$K$345,10,0)&amp;""</f>
        <v/>
      </c>
      <c r="K155" s="278">
        <f>IF($I155='Auto Responses'!$J$11,20,IF($I155='Auto Responses'!$J$13,5,10))</f>
        <v>20</v>
      </c>
      <c r="L155" s="278">
        <f>IF($E155='Auto Responses'!$L$13, 'Auto Responses'!$J$5,IF(AND($D155='Auto Responses'!$J$27,$H155=""),'Auto Responses'!$J$5,IF(AND($D155='Auto Responses'!$J$27,$H155='Auto Responses'!$J$7),1,IF(AND($D155='Auto Responses'!$J$27,$H155='Auto Responses'!$J$8),0,IF(OR(AND($F155=$G155,$H155=""),$H155='Auto Responses'!$J$7),1,0)))))</f>
        <v>1</v>
      </c>
      <c r="M155" s="278" t="str">
        <f>VLOOKUP($A155,'Institution Evaluation'!$A$56:$K$345,11,0)&amp;""</f>
        <v>FALSE</v>
      </c>
      <c r="N155" s="278">
        <f>IF($J155='Auto Responses'!$J$11,1,IF(AND($J155="",$I155='Auto Responses'!$J$11),1,0))</f>
        <v>1</v>
      </c>
      <c r="O155" s="278">
        <f>IF(OR($F$17='Auto Responses'!$J$4,$E155='Auto Responses'!$L$13,$F155='Auto Responses'!$J$5),'Auto Responses'!$J$5,IF($J155="",$K155,IF($J155='Auto Responses'!$J$13,5,IF($J155='Auto Responses'!$J$12,10,IF($J155='Auto Responses'!$J$11,20,0)))))</f>
        <v>20</v>
      </c>
      <c r="P155" s="278">
        <f>IF(OR($O155='Auto Responses'!$J$5,$L155='Auto Responses'!$J$5),'Auto Responses'!$J$5,$O155*$L155)</f>
        <v>20</v>
      </c>
      <c r="Q155" s="278">
        <f t="shared" si="1"/>
        <v>0</v>
      </c>
      <c r="R155" s="278">
        <f t="shared" si="5"/>
        <v>0</v>
      </c>
      <c r="S155" s="278">
        <f t="shared" si="2"/>
        <v>0</v>
      </c>
      <c r="T155" s="278">
        <f t="shared" si="3"/>
        <v>1</v>
      </c>
      <c r="U155" s="278">
        <f t="shared" si="6"/>
        <v>49</v>
      </c>
      <c r="V155" s="278">
        <f t="shared" si="4"/>
        <v>49</v>
      </c>
      <c r="W155" s="58"/>
      <c r="X155" s="58"/>
      <c r="Y155" s="58"/>
      <c r="Z155" s="58"/>
    </row>
    <row r="156" spans="1:26" ht="15.75" customHeight="1" x14ac:dyDescent="0.2">
      <c r="A156" s="278" t="str">
        <f>Questions!$A156</f>
        <v>FIDP-06</v>
      </c>
      <c r="B156" s="278" t="str">
        <f t="shared" si="0"/>
        <v>FIDP</v>
      </c>
      <c r="C156" s="278" t="str">
        <f>VLOOKUP($A156,Questions!$A$3:$L$333,2,0)&amp;""</f>
        <v>Is authority for firewall change approval documented? Please list approver names or titles in Additional Info.</v>
      </c>
      <c r="D156" s="278" t="str">
        <f>VLOOKUP($A156,Questions!$A$3:$L$333,11,0)&amp;""</f>
        <v/>
      </c>
      <c r="E156" s="278" t="str">
        <f>VLOOKUP($A156,Questions!$A$3:$L$333,12,0)&amp;""</f>
        <v>Infrastructure</v>
      </c>
      <c r="F156" s="278" t="str">
        <f>VLOOKUP($A156,'Institution Evaluation'!$A$56:$K$345,3,0)&amp;""</f>
        <v>No</v>
      </c>
      <c r="G156" s="278" t="str">
        <f>VLOOKUP($A156,'Institution Evaluation'!$A$56:$K$345,7,0)&amp;""</f>
        <v>Yes</v>
      </c>
      <c r="H156" s="278" t="str">
        <f>VLOOKUP($A156,'Institution Evaluation'!$A$56:$K$345,8,0)&amp;""</f>
        <v/>
      </c>
      <c r="I156" s="278" t="str">
        <f>VLOOKUP($A156,'Institution Evaluation'!$A$56:$K$345,9,0)&amp;""</f>
        <v>Standard Importance</v>
      </c>
      <c r="J156" s="278" t="str">
        <f>VLOOKUP($A156,'Institution Evaluation'!$A$56:$K$345,10,0)&amp;""</f>
        <v/>
      </c>
      <c r="K156" s="278">
        <f>IF($I156='Auto Responses'!$J$11,20,IF($I156='Auto Responses'!$J$13,5,10))</f>
        <v>10</v>
      </c>
      <c r="L156" s="278">
        <f>IF($E156='Auto Responses'!$L$13, 'Auto Responses'!$J$5,IF(AND($D156='Auto Responses'!$J$27,$H156=""),'Auto Responses'!$J$5,IF(AND($D156='Auto Responses'!$J$27,$H156='Auto Responses'!$J$7),1,IF(AND($D156='Auto Responses'!$J$27,$H156='Auto Responses'!$J$8),0,IF(OR(AND($F156=$G156,$H156=""),$H156='Auto Responses'!$J$7),1,0)))))</f>
        <v>0</v>
      </c>
      <c r="M156" s="278" t="str">
        <f>VLOOKUP($A156,'Institution Evaluation'!$A$56:$K$345,11,0)&amp;""</f>
        <v>FALSE</v>
      </c>
      <c r="N156" s="278">
        <f>IF($J156='Auto Responses'!$J$11,1,IF(AND($J156="",$I156='Auto Responses'!$J$11),1,0))</f>
        <v>0</v>
      </c>
      <c r="O156" s="278">
        <f>IF(OR($F$17='Auto Responses'!$J$4,$E156='Auto Responses'!$L$13,$F156='Auto Responses'!$J$5),'Auto Responses'!$J$5,IF($J156="",$K156,IF($J156='Auto Responses'!$J$13,5,IF($J156='Auto Responses'!$J$12,10,IF($J156='Auto Responses'!$J$11,20,0)))))</f>
        <v>10</v>
      </c>
      <c r="P156" s="278">
        <f>IF(OR($O156='Auto Responses'!$J$5,$L156='Auto Responses'!$J$5),'Auto Responses'!$J$5,$O156*$L156)</f>
        <v>0</v>
      </c>
      <c r="Q156" s="278">
        <f t="shared" si="1"/>
        <v>0</v>
      </c>
      <c r="R156" s="278">
        <f t="shared" si="5"/>
        <v>0</v>
      </c>
      <c r="S156" s="278">
        <f t="shared" si="2"/>
        <v>0</v>
      </c>
      <c r="T156" s="278">
        <f t="shared" si="3"/>
        <v>0</v>
      </c>
      <c r="U156" s="278">
        <f t="shared" si="6"/>
        <v>49</v>
      </c>
      <c r="V156" s="278">
        <f t="shared" si="4"/>
        <v>0</v>
      </c>
      <c r="W156" s="58"/>
      <c r="X156" s="58"/>
      <c r="Y156" s="58"/>
      <c r="Z156" s="58"/>
    </row>
    <row r="157" spans="1:26" ht="15.75" customHeight="1" x14ac:dyDescent="0.2">
      <c r="A157" s="278" t="str">
        <f>Questions!$A157</f>
        <v>FIDP-07</v>
      </c>
      <c r="B157" s="278" t="str">
        <f t="shared" si="0"/>
        <v>FIDP</v>
      </c>
      <c r="C157" s="278" t="str">
        <f>VLOOKUP($A157,Questions!$A$3:$L$333,2,0)&amp;""</f>
        <v>Have you implemented an intrusion prevention system (network-based)?</v>
      </c>
      <c r="D157" s="278" t="str">
        <f>VLOOKUP($A157,Questions!$A$3:$L$333,11,0)&amp;""</f>
        <v/>
      </c>
      <c r="E157" s="278" t="str">
        <f>VLOOKUP($A157,Questions!$A$3:$L$333,12,0)&amp;""</f>
        <v>Infrastructure</v>
      </c>
      <c r="F157" s="278" t="str">
        <f>VLOOKUP($A157,'Institution Evaluation'!$A$56:$K$345,3,0)&amp;""</f>
        <v>Yes</v>
      </c>
      <c r="G157" s="278" t="str">
        <f>VLOOKUP($A157,'Institution Evaluation'!$A$56:$K$345,7,0)&amp;""</f>
        <v>Yes</v>
      </c>
      <c r="H157" s="278" t="str">
        <f>VLOOKUP($A157,'Institution Evaluation'!$A$56:$K$345,8,0)&amp;""</f>
        <v/>
      </c>
      <c r="I157" s="278" t="str">
        <f>VLOOKUP($A157,'Institution Evaluation'!$A$56:$K$345,9,0)&amp;""</f>
        <v>Standard Importance</v>
      </c>
      <c r="J157" s="278" t="str">
        <f>VLOOKUP($A157,'Institution Evaluation'!$A$56:$K$345,10,0)&amp;""</f>
        <v/>
      </c>
      <c r="K157" s="278">
        <f>IF($I157='Auto Responses'!$J$11,20,IF($I157='Auto Responses'!$J$13,5,10))</f>
        <v>10</v>
      </c>
      <c r="L157" s="278">
        <f>IF($E157='Auto Responses'!$L$13, 'Auto Responses'!$J$5,IF(AND($D157='Auto Responses'!$J$27,$H157=""),'Auto Responses'!$J$5,IF(AND($D157='Auto Responses'!$J$27,$H157='Auto Responses'!$J$7),1,IF(AND($D157='Auto Responses'!$J$27,$H157='Auto Responses'!$J$8),0,IF(OR(AND($F157=$G157,$H157=""),$H157='Auto Responses'!$J$7),1,0)))))</f>
        <v>1</v>
      </c>
      <c r="M157" s="278" t="str">
        <f>VLOOKUP($A157,'Institution Evaluation'!$A$56:$K$345,11,0)&amp;""</f>
        <v>FALSE</v>
      </c>
      <c r="N157" s="278">
        <f>IF($J157='Auto Responses'!$J$11,1,IF(AND($J157="",$I157='Auto Responses'!$J$11),1,0))</f>
        <v>0</v>
      </c>
      <c r="O157" s="278">
        <f>IF(OR($F$17='Auto Responses'!$J$4,$E157='Auto Responses'!$L$13,$F157='Auto Responses'!$J$5),'Auto Responses'!$J$5,IF($J157="",$K157,IF($J157='Auto Responses'!$J$13,5,IF($J157='Auto Responses'!$J$12,10,IF($J157='Auto Responses'!$J$11,20,0)))))</f>
        <v>10</v>
      </c>
      <c r="P157" s="278">
        <f>IF(OR($O157='Auto Responses'!$J$5,$L157='Auto Responses'!$J$5),'Auto Responses'!$J$5,$O157*$L157)</f>
        <v>10</v>
      </c>
      <c r="Q157" s="278">
        <f t="shared" si="1"/>
        <v>0</v>
      </c>
      <c r="R157" s="278">
        <f t="shared" si="5"/>
        <v>0</v>
      </c>
      <c r="S157" s="278">
        <f t="shared" si="2"/>
        <v>0</v>
      </c>
      <c r="T157" s="278">
        <f t="shared" si="3"/>
        <v>0</v>
      </c>
      <c r="U157" s="278">
        <f t="shared" si="6"/>
        <v>49</v>
      </c>
      <c r="V157" s="278">
        <f t="shared" si="4"/>
        <v>0</v>
      </c>
      <c r="W157" s="58"/>
      <c r="X157" s="58"/>
      <c r="Y157" s="58"/>
      <c r="Z157" s="58"/>
    </row>
    <row r="158" spans="1:26" ht="15.75" customHeight="1" x14ac:dyDescent="0.2">
      <c r="A158" s="278" t="str">
        <f>Questions!$A158</f>
        <v>FIDP-08</v>
      </c>
      <c r="B158" s="278" t="str">
        <f t="shared" si="0"/>
        <v>FIDP</v>
      </c>
      <c r="C158" s="278" t="str">
        <f>VLOOKUP($A158,Questions!$A$3:$L$333,2,0)&amp;""</f>
        <v>Do you employ host-based intrusion prevention?</v>
      </c>
      <c r="D158" s="278" t="str">
        <f>VLOOKUP($A158,Questions!$A$3:$L$333,11,0)&amp;""</f>
        <v/>
      </c>
      <c r="E158" s="278" t="str">
        <f>VLOOKUP($A158,Questions!$A$3:$L$333,12,0)&amp;""</f>
        <v>Infrastructure</v>
      </c>
      <c r="F158" s="278" t="str">
        <f>VLOOKUP($A158,'Institution Evaluation'!$A$56:$K$345,3,0)&amp;""</f>
        <v>Yes</v>
      </c>
      <c r="G158" s="278" t="str">
        <f>VLOOKUP($A158,'Institution Evaluation'!$A$56:$K$345,7,0)&amp;""</f>
        <v>Yes</v>
      </c>
      <c r="H158" s="278" t="str">
        <f>VLOOKUP($A158,'Institution Evaluation'!$A$56:$K$345,8,0)&amp;""</f>
        <v/>
      </c>
      <c r="I158" s="278" t="str">
        <f>VLOOKUP($A158,'Institution Evaluation'!$A$56:$K$345,9,0)&amp;""</f>
        <v>Standard Importance</v>
      </c>
      <c r="J158" s="278" t="str">
        <f>VLOOKUP($A158,'Institution Evaluation'!$A$56:$K$345,10,0)&amp;""</f>
        <v/>
      </c>
      <c r="K158" s="278">
        <f>IF($I158='Auto Responses'!$J$11,20,IF($I158='Auto Responses'!$J$13,5,10))</f>
        <v>10</v>
      </c>
      <c r="L158" s="278">
        <f>IF($E158='Auto Responses'!$L$13, 'Auto Responses'!$J$5,IF(AND($D158='Auto Responses'!$J$27,$H158=""),'Auto Responses'!$J$5,IF(AND($D158='Auto Responses'!$J$27,$H158='Auto Responses'!$J$7),1,IF(AND($D158='Auto Responses'!$J$27,$H158='Auto Responses'!$J$8),0,IF(OR(AND($F158=$G158,$H158=""),$H158='Auto Responses'!$J$7),1,0)))))</f>
        <v>1</v>
      </c>
      <c r="M158" s="278" t="str">
        <f>VLOOKUP($A158,'Institution Evaluation'!$A$56:$K$345,11,0)&amp;""</f>
        <v>FALSE</v>
      </c>
      <c r="N158" s="278">
        <f>IF($J158='Auto Responses'!$J$11,1,IF(AND($J158="",$I158='Auto Responses'!$J$11),1,0))</f>
        <v>0</v>
      </c>
      <c r="O158" s="278">
        <f>IF(OR($F$17='Auto Responses'!$J$4,$E158='Auto Responses'!$L$13,$F158='Auto Responses'!$J$5),'Auto Responses'!$J$5,IF($J158="",$K158,IF($J158='Auto Responses'!$J$13,5,IF($J158='Auto Responses'!$J$12,10,IF($J158='Auto Responses'!$J$11,20,0)))))</f>
        <v>10</v>
      </c>
      <c r="P158" s="278">
        <f>IF(OR($O158='Auto Responses'!$J$5,$L158='Auto Responses'!$J$5),'Auto Responses'!$J$5,$O158*$L158)</f>
        <v>10</v>
      </c>
      <c r="Q158" s="278">
        <f t="shared" si="1"/>
        <v>0</v>
      </c>
      <c r="R158" s="278">
        <f t="shared" si="5"/>
        <v>0</v>
      </c>
      <c r="S158" s="278">
        <f t="shared" si="2"/>
        <v>0</v>
      </c>
      <c r="T158" s="278">
        <f t="shared" si="3"/>
        <v>0</v>
      </c>
      <c r="U158" s="278">
        <f t="shared" si="6"/>
        <v>49</v>
      </c>
      <c r="V158" s="278">
        <f t="shared" si="4"/>
        <v>0</v>
      </c>
      <c r="W158" s="58"/>
      <c r="X158" s="58"/>
      <c r="Y158" s="58"/>
      <c r="Z158" s="58"/>
    </row>
    <row r="159" spans="1:26" ht="15.75" customHeight="1" x14ac:dyDescent="0.2">
      <c r="A159" s="278" t="str">
        <f>Questions!$A159</f>
        <v>FIDP-09</v>
      </c>
      <c r="B159" s="278" t="str">
        <f t="shared" si="0"/>
        <v>FIDP</v>
      </c>
      <c r="C159" s="278" t="str">
        <f>VLOOKUP($A159,Questions!$A$3:$L$333,2,0)&amp;""</f>
        <v>Are you employing any next-generation persistent threat (NGPT) monitoring?</v>
      </c>
      <c r="D159" s="278" t="str">
        <f>VLOOKUP($A159,Questions!$A$3:$L$333,11,0)&amp;""</f>
        <v/>
      </c>
      <c r="E159" s="278" t="str">
        <f>VLOOKUP($A159,Questions!$A$3:$L$333,12,0)&amp;""</f>
        <v>Infrastructure</v>
      </c>
      <c r="F159" s="278" t="str">
        <f>VLOOKUP($A159,'Institution Evaluation'!$A$56:$K$345,3,0)&amp;""</f>
        <v>Yes</v>
      </c>
      <c r="G159" s="278" t="str">
        <f>VLOOKUP($A159,'Institution Evaluation'!$A$56:$K$345,7,0)&amp;""</f>
        <v>Yes</v>
      </c>
      <c r="H159" s="278" t="str">
        <f>VLOOKUP($A159,'Institution Evaluation'!$A$56:$K$345,8,0)&amp;""</f>
        <v/>
      </c>
      <c r="I159" s="278" t="str">
        <f>VLOOKUP($A159,'Institution Evaluation'!$A$56:$K$345,9,0)&amp;""</f>
        <v>Standard Importance</v>
      </c>
      <c r="J159" s="278" t="str">
        <f>VLOOKUP($A159,'Institution Evaluation'!$A$56:$K$345,10,0)&amp;""</f>
        <v/>
      </c>
      <c r="K159" s="278">
        <f>IF($I159='Auto Responses'!$J$11,20,IF($I159='Auto Responses'!$J$13,5,10))</f>
        <v>10</v>
      </c>
      <c r="L159" s="278">
        <f>IF($E159='Auto Responses'!$L$13, 'Auto Responses'!$J$5,IF(AND($D159='Auto Responses'!$J$27,$H159=""),'Auto Responses'!$J$5,IF(AND($D159='Auto Responses'!$J$27,$H159='Auto Responses'!$J$7),1,IF(AND($D159='Auto Responses'!$J$27,$H159='Auto Responses'!$J$8),0,IF(OR(AND($F159=$G159,$H159=""),$H159='Auto Responses'!$J$7),1,0)))))</f>
        <v>1</v>
      </c>
      <c r="M159" s="278" t="str">
        <f>VLOOKUP($A159,'Institution Evaluation'!$A$56:$K$345,11,0)&amp;""</f>
        <v>FALSE</v>
      </c>
      <c r="N159" s="278">
        <f>IF($J159='Auto Responses'!$J$11,1,IF(AND($J159="",$I159='Auto Responses'!$J$11),1,0))</f>
        <v>0</v>
      </c>
      <c r="O159" s="278">
        <f>IF(OR($F$17='Auto Responses'!$J$4,$E159='Auto Responses'!$L$13,$F159='Auto Responses'!$J$5),'Auto Responses'!$J$5,IF($J159="",$K159,IF($J159='Auto Responses'!$J$13,5,IF($J159='Auto Responses'!$J$12,10,IF($J159='Auto Responses'!$J$11,20,0)))))</f>
        <v>10</v>
      </c>
      <c r="P159" s="278">
        <f>IF(OR($O159='Auto Responses'!$J$5,$L159='Auto Responses'!$J$5),'Auto Responses'!$J$5,$O159*$L159)</f>
        <v>10</v>
      </c>
      <c r="Q159" s="278">
        <f t="shared" si="1"/>
        <v>0</v>
      </c>
      <c r="R159" s="278">
        <f t="shared" si="5"/>
        <v>0</v>
      </c>
      <c r="S159" s="278">
        <f t="shared" si="2"/>
        <v>0</v>
      </c>
      <c r="T159" s="278">
        <f t="shared" si="3"/>
        <v>0</v>
      </c>
      <c r="U159" s="278">
        <f t="shared" si="6"/>
        <v>49</v>
      </c>
      <c r="V159" s="278">
        <f t="shared" si="4"/>
        <v>0</v>
      </c>
      <c r="W159" s="58"/>
      <c r="X159" s="58"/>
      <c r="Y159" s="58"/>
      <c r="Z159" s="58"/>
    </row>
    <row r="160" spans="1:26" ht="15.75" customHeight="1" x14ac:dyDescent="0.2">
      <c r="A160" s="278" t="str">
        <f>Questions!$A160</f>
        <v>FIDP-10</v>
      </c>
      <c r="B160" s="278" t="str">
        <f t="shared" si="0"/>
        <v>FIDP</v>
      </c>
      <c r="C160" s="278" t="str">
        <f>VLOOKUP($A160,Questions!$A$3:$L$333,2,0)&amp;""</f>
        <v>Is intrusion monitoring performed internally or by a third-party service?</v>
      </c>
      <c r="D160" s="278" t="str">
        <f>VLOOKUP($A160,Questions!$A$3:$L$333,11,0)&amp;""</f>
        <v/>
      </c>
      <c r="E160" s="278" t="str">
        <f>VLOOKUP($A160,Questions!$A$3:$L$333,12,0)&amp;""</f>
        <v>Not scored</v>
      </c>
      <c r="F160" s="278" t="str">
        <f>VLOOKUP($A160,'Institution Evaluation'!$A$56:$K$345,3,0)&amp;""</f>
        <v/>
      </c>
      <c r="G160" s="278" t="str">
        <f>VLOOKUP($A160,'Institution Evaluation'!$A$56:$K$345,7,0)&amp;""</f>
        <v>Not scored</v>
      </c>
      <c r="H160" s="278" t="str">
        <f>VLOOKUP($A160,'Institution Evaluation'!$A$56:$K$345,8,0)&amp;""</f>
        <v/>
      </c>
      <c r="I160" s="278" t="str">
        <f>VLOOKUP($A160,'Institution Evaluation'!$A$56:$K$345,9,0)&amp;""</f>
        <v/>
      </c>
      <c r="J160" s="278" t="str">
        <f>VLOOKUP($A160,'Institution Evaluation'!$A$56:$K$345,10,0)&amp;""</f>
        <v/>
      </c>
      <c r="K160" s="278">
        <f>IF($I160='Auto Responses'!$J$11,20,IF($I160='Auto Responses'!$J$13,5,10))</f>
        <v>10</v>
      </c>
      <c r="L160" s="278" t="str">
        <f>IF($E160='Auto Responses'!$L$13, 'Auto Responses'!$J$5,IF(AND($D160='Auto Responses'!$J$27,$H160=""),'Auto Responses'!$J$5,IF(AND($D160='Auto Responses'!$J$27,$H160='Auto Responses'!$J$7),1,IF(AND($D160='Auto Responses'!$J$27,$H160='Auto Responses'!$J$8),0,IF(OR(AND($F160=$G160,$H160=""),$H160='Auto Responses'!$J$7),1,0)))))</f>
        <v>N/A</v>
      </c>
      <c r="M160" s="278" t="str">
        <f>VLOOKUP($A160,'Institution Evaluation'!$A$56:$K$345,11,0)&amp;""</f>
        <v>FALSE</v>
      </c>
      <c r="N160" s="278">
        <f>IF($J160='Auto Responses'!$J$11,1,IF(AND($J160="",$I160='Auto Responses'!$J$11),1,0))</f>
        <v>0</v>
      </c>
      <c r="O160" s="278" t="str">
        <f>IF(OR($F$17='Auto Responses'!$J$4,$E160='Auto Responses'!$L$13,$F160='Auto Responses'!$J$5),'Auto Responses'!$J$5,IF($J160="",$K160,IF($J160='Auto Responses'!$J$13,5,IF($J160='Auto Responses'!$J$12,10,IF($J160='Auto Responses'!$J$11,20,0)))))</f>
        <v>N/A</v>
      </c>
      <c r="P160" s="278" t="str">
        <f>IF(OR($O160='Auto Responses'!$J$5,$L160='Auto Responses'!$J$5),'Auto Responses'!$J$5,$O160*$L160)</f>
        <v>N/A</v>
      </c>
      <c r="Q160" s="278">
        <f t="shared" si="1"/>
        <v>0</v>
      </c>
      <c r="R160" s="278">
        <f t="shared" si="5"/>
        <v>0</v>
      </c>
      <c r="S160" s="278">
        <f t="shared" si="2"/>
        <v>0</v>
      </c>
      <c r="T160" s="278">
        <f t="shared" si="3"/>
        <v>0</v>
      </c>
      <c r="U160" s="278">
        <f t="shared" si="6"/>
        <v>49</v>
      </c>
      <c r="V160" s="278">
        <f t="shared" si="4"/>
        <v>0</v>
      </c>
      <c r="W160" s="58"/>
      <c r="X160" s="58"/>
      <c r="Y160" s="58"/>
      <c r="Z160" s="58"/>
    </row>
    <row r="161" spans="1:26" ht="15.75" customHeight="1" x14ac:dyDescent="0.2">
      <c r="A161" s="278" t="str">
        <f>Questions!$A161</f>
        <v>FIDP-11</v>
      </c>
      <c r="B161" s="278" t="str">
        <f t="shared" si="0"/>
        <v>FIDP</v>
      </c>
      <c r="C161" s="278" t="str">
        <f>VLOOKUP($A161,Questions!$A$3:$L$333,2,0)&amp;""</f>
        <v>Do you monitor for intrusions on a 24 x 7 x 365 basis?</v>
      </c>
      <c r="D161" s="278" t="str">
        <f>VLOOKUP($A161,Questions!$A$3:$L$333,11,0)&amp;""</f>
        <v/>
      </c>
      <c r="E161" s="278" t="str">
        <f>VLOOKUP($A161,Questions!$A$3:$L$333,12,0)&amp;""</f>
        <v>Infrastructure</v>
      </c>
      <c r="F161" s="278" t="str">
        <f>VLOOKUP($A161,'Institution Evaluation'!$A$56:$K$345,3,0)&amp;""</f>
        <v>Yes</v>
      </c>
      <c r="G161" s="278" t="str">
        <f>VLOOKUP($A161,'Institution Evaluation'!$A$56:$K$345,7,0)&amp;""</f>
        <v>Yes</v>
      </c>
      <c r="H161" s="278" t="str">
        <f>VLOOKUP($A161,'Institution Evaluation'!$A$56:$K$345,8,0)&amp;""</f>
        <v/>
      </c>
      <c r="I161" s="278" t="str">
        <f>VLOOKUP($A161,'Institution Evaluation'!$A$56:$K$345,9,0)&amp;""</f>
        <v>Minor Importance</v>
      </c>
      <c r="J161" s="278" t="str">
        <f>VLOOKUP($A161,'Institution Evaluation'!$A$56:$K$345,10,0)&amp;""</f>
        <v/>
      </c>
      <c r="K161" s="278">
        <f>IF($I161='Auto Responses'!$J$11,20,IF($I161='Auto Responses'!$J$13,5,10))</f>
        <v>5</v>
      </c>
      <c r="L161" s="278">
        <f>IF($E161='Auto Responses'!$L$13, 'Auto Responses'!$J$5,IF(AND($D161='Auto Responses'!$J$27,$H161=""),'Auto Responses'!$J$5,IF(AND($D161='Auto Responses'!$J$27,$H161='Auto Responses'!$J$7),1,IF(AND($D161='Auto Responses'!$J$27,$H161='Auto Responses'!$J$8),0,IF(OR(AND($F161=$G161,$H161=""),$H161='Auto Responses'!$J$7),1,0)))))</f>
        <v>1</v>
      </c>
      <c r="M161" s="278" t="str">
        <f>VLOOKUP($A161,'Institution Evaluation'!$A$56:$K$345,11,0)&amp;""</f>
        <v>FALSE</v>
      </c>
      <c r="N161" s="278">
        <f>IF($J161='Auto Responses'!$J$11,1,IF(AND($J161="",$I161='Auto Responses'!$J$11),1,0))</f>
        <v>0</v>
      </c>
      <c r="O161" s="278">
        <f>IF(OR($F$17='Auto Responses'!$J$4,$E161='Auto Responses'!$L$13,$F161='Auto Responses'!$J$5),'Auto Responses'!$J$5,IF($J161="",$K161,IF($J161='Auto Responses'!$J$13,5,IF($J161='Auto Responses'!$J$12,10,IF($J161='Auto Responses'!$J$11,20,0)))))</f>
        <v>5</v>
      </c>
      <c r="P161" s="278">
        <f>IF(OR($O161='Auto Responses'!$J$5,$L161='Auto Responses'!$J$5),'Auto Responses'!$J$5,$O161*$L161)</f>
        <v>5</v>
      </c>
      <c r="Q161" s="278">
        <f t="shared" si="1"/>
        <v>0</v>
      </c>
      <c r="R161" s="278">
        <f t="shared" si="5"/>
        <v>0</v>
      </c>
      <c r="S161" s="278">
        <f t="shared" si="2"/>
        <v>0</v>
      </c>
      <c r="T161" s="278">
        <f t="shared" si="3"/>
        <v>0</v>
      </c>
      <c r="U161" s="278">
        <f t="shared" si="6"/>
        <v>49</v>
      </c>
      <c r="V161" s="278">
        <f t="shared" si="4"/>
        <v>0</v>
      </c>
      <c r="W161" s="58"/>
      <c r="X161" s="58"/>
      <c r="Y161" s="58"/>
      <c r="Z161" s="58"/>
    </row>
    <row r="162" spans="1:26" ht="15.75" customHeight="1" x14ac:dyDescent="0.2">
      <c r="A162" s="278" t="str">
        <f>Questions!$A162</f>
        <v>PPPR-01</v>
      </c>
      <c r="B162" s="278" t="str">
        <f t="shared" si="0"/>
        <v>PPPR</v>
      </c>
      <c r="C162" s="278" t="str">
        <f>VLOOKUP($A162,Questions!$A$3:$L$333,2,0)&amp;""</f>
        <v>Do you have a documented patch management process?*</v>
      </c>
      <c r="D162" s="278" t="str">
        <f>VLOOKUP($A162,Questions!$A$3:$L$333,11,0)&amp;""</f>
        <v/>
      </c>
      <c r="E162" s="278" t="str">
        <f>VLOOKUP($A162,Questions!$A$3:$L$333,12,0)&amp;""</f>
        <v>Organization</v>
      </c>
      <c r="F162" s="278" t="str">
        <f>VLOOKUP($A162,'Institution Evaluation'!$A$56:$K$345,3,0)&amp;""</f>
        <v>Yes</v>
      </c>
      <c r="G162" s="278" t="str">
        <f>VLOOKUP($A162,'Institution Evaluation'!$A$56:$K$345,7,0)&amp;""</f>
        <v>Yes</v>
      </c>
      <c r="H162" s="278" t="str">
        <f>VLOOKUP($A162,'Institution Evaluation'!$A$56:$K$345,8,0)&amp;""</f>
        <v/>
      </c>
      <c r="I162" s="278" t="str">
        <f>VLOOKUP($A162,'Institution Evaluation'!$A$56:$K$345,9,0)&amp;""</f>
        <v>Critical Importance</v>
      </c>
      <c r="J162" s="278" t="str">
        <f>VLOOKUP($A162,'Institution Evaluation'!$A$56:$K$345,10,0)&amp;""</f>
        <v/>
      </c>
      <c r="K162" s="278">
        <f>IF($I162='Auto Responses'!$J$11,20,IF($I162='Auto Responses'!$J$13,5,10))</f>
        <v>20</v>
      </c>
      <c r="L162" s="278">
        <f>IF($E162='Auto Responses'!$L$13, 'Auto Responses'!$J$5,IF(AND($D162='Auto Responses'!$J$27,$H162=""),'Auto Responses'!$J$5,IF(AND($D162='Auto Responses'!$J$27,$H162='Auto Responses'!$J$7),1,IF(AND($D162='Auto Responses'!$J$27,$H162='Auto Responses'!$J$8),0,IF(OR(AND($F162=$G162,$H162=""),$H162='Auto Responses'!$J$7),1,0)))))</f>
        <v>1</v>
      </c>
      <c r="M162" s="278" t="str">
        <f>VLOOKUP($A162,'Institution Evaluation'!$A$56:$K$345,11,0)&amp;""</f>
        <v>FALSE</v>
      </c>
      <c r="N162" s="278">
        <f>IF($J162='Auto Responses'!$J$11,1,IF(AND($J162="",$I162='Auto Responses'!$J$11),1,0))</f>
        <v>1</v>
      </c>
      <c r="O162" s="278">
        <f>IF(OR($E162='Auto Responses'!$L$13,$F162='Auto Responses'!$J$5),'Auto Responses'!$J$5,IF($J162="",$K162,IF($J162='Auto Responses'!$J$13,5,IF($J162='Auto Responses'!$J$12,10,IF($J162='Auto Responses'!$J$11,20,0)))))</f>
        <v>20</v>
      </c>
      <c r="P162" s="278">
        <f>IF(OR($O162='Auto Responses'!$J$5,$L162='Auto Responses'!$J$5),'Auto Responses'!$J$5,$O162*$L162)</f>
        <v>20</v>
      </c>
      <c r="Q162" s="278">
        <f t="shared" si="1"/>
        <v>0</v>
      </c>
      <c r="R162" s="278">
        <f t="shared" si="5"/>
        <v>0</v>
      </c>
      <c r="S162" s="278">
        <f t="shared" si="2"/>
        <v>0</v>
      </c>
      <c r="T162" s="278">
        <f t="shared" si="3"/>
        <v>1</v>
      </c>
      <c r="U162" s="278">
        <f t="shared" si="6"/>
        <v>50</v>
      </c>
      <c r="V162" s="278">
        <f t="shared" si="4"/>
        <v>50</v>
      </c>
      <c r="W162" s="58"/>
      <c r="X162" s="58"/>
      <c r="Y162" s="58"/>
      <c r="Z162" s="58"/>
    </row>
    <row r="163" spans="1:26" ht="15.75" customHeight="1" x14ac:dyDescent="0.2">
      <c r="A163" s="278" t="str">
        <f>Questions!$A163</f>
        <v>PPPR-02</v>
      </c>
      <c r="B163" s="278" t="str">
        <f t="shared" si="0"/>
        <v>PPPR</v>
      </c>
      <c r="C163" s="278" t="str">
        <f>VLOOKUP($A163,Questions!$A$3:$L$333,2,0)&amp;""</f>
        <v>Can your organization comply with institutional policies on privacy and data protection with regard to users of institutional systems, if required?*</v>
      </c>
      <c r="D163" s="278" t="str">
        <f>VLOOKUP($A163,Questions!$A$3:$L$333,11,0)&amp;""</f>
        <v/>
      </c>
      <c r="E163" s="278" t="str">
        <f>VLOOKUP($A163,Questions!$A$3:$L$333,12,0)&amp;""</f>
        <v>Organization</v>
      </c>
      <c r="F163" s="278" t="str">
        <f>VLOOKUP($A163,'Institution Evaluation'!$A$56:$K$345,3,0)&amp;""</f>
        <v>Yes</v>
      </c>
      <c r="G163" s="278" t="str">
        <f>VLOOKUP($A163,'Institution Evaluation'!$A$56:$K$345,7,0)&amp;""</f>
        <v>Yes</v>
      </c>
      <c r="H163" s="278" t="str">
        <f>VLOOKUP($A163,'Institution Evaluation'!$A$56:$K$345,8,0)&amp;""</f>
        <v/>
      </c>
      <c r="I163" s="278" t="str">
        <f>VLOOKUP($A163,'Institution Evaluation'!$A$56:$K$345,9,0)&amp;""</f>
        <v>Critical Importance</v>
      </c>
      <c r="J163" s="278" t="str">
        <f>VLOOKUP($A163,'Institution Evaluation'!$A$56:$K$345,10,0)&amp;""</f>
        <v/>
      </c>
      <c r="K163" s="278">
        <f>IF($I163='Auto Responses'!$J$11,20,IF($I163='Auto Responses'!$J$13,5,10))</f>
        <v>20</v>
      </c>
      <c r="L163" s="278">
        <f>IF($E163='Auto Responses'!$L$13, 'Auto Responses'!$J$5,IF(AND($D163='Auto Responses'!$J$27,$H163=""),'Auto Responses'!$J$5,IF(AND($D163='Auto Responses'!$J$27,$H163='Auto Responses'!$J$7),1,IF(AND($D163='Auto Responses'!$J$27,$H163='Auto Responses'!$J$8),0,IF(OR(AND($F163=$G163,$H163=""),$H163='Auto Responses'!$J$7),1,0)))))</f>
        <v>1</v>
      </c>
      <c r="M163" s="278" t="str">
        <f>VLOOKUP($A163,'Institution Evaluation'!$A$56:$K$345,11,0)&amp;""</f>
        <v>FALSE</v>
      </c>
      <c r="N163" s="278">
        <f>IF($J163='Auto Responses'!$J$11,1,IF(AND($J163="",$I163='Auto Responses'!$J$11),1,0))</f>
        <v>1</v>
      </c>
      <c r="O163" s="278">
        <f>IF(OR($E163='Auto Responses'!$L$13,$F163='Auto Responses'!$J$5),'Auto Responses'!$J$5,IF($J163="",$K163,IF($J163='Auto Responses'!$J$13,5,IF($J163='Auto Responses'!$J$12,10,IF($J163='Auto Responses'!$J$11,20,0)))))</f>
        <v>20</v>
      </c>
      <c r="P163" s="278">
        <f>IF(OR($O163='Auto Responses'!$J$5,$L163='Auto Responses'!$J$5),'Auto Responses'!$J$5,$O163*$L163)</f>
        <v>20</v>
      </c>
      <c r="Q163" s="278">
        <f t="shared" si="1"/>
        <v>0</v>
      </c>
      <c r="R163" s="278">
        <f t="shared" si="5"/>
        <v>0</v>
      </c>
      <c r="S163" s="278">
        <f t="shared" si="2"/>
        <v>0</v>
      </c>
      <c r="T163" s="278">
        <f t="shared" si="3"/>
        <v>1</v>
      </c>
      <c r="U163" s="278">
        <f t="shared" si="6"/>
        <v>51</v>
      </c>
      <c r="V163" s="278">
        <f t="shared" si="4"/>
        <v>51</v>
      </c>
      <c r="W163" s="58"/>
      <c r="X163" s="58"/>
      <c r="Y163" s="58"/>
      <c r="Z163" s="58"/>
    </row>
    <row r="164" spans="1:26" ht="15.75" customHeight="1" x14ac:dyDescent="0.2">
      <c r="A164" s="278" t="str">
        <f>Questions!$A164</f>
        <v>PPPR-03</v>
      </c>
      <c r="B164" s="278" t="str">
        <f t="shared" si="0"/>
        <v>PPPR</v>
      </c>
      <c r="C164" s="278" t="str">
        <f>VLOOKUP($A164,Questions!$A$3:$L$333,2,0)&amp;""</f>
        <v>Is your company subject to the institution's geographic region's laws and regulations?*</v>
      </c>
      <c r="D164" s="278" t="str">
        <f>VLOOKUP($A164,Questions!$A$3:$L$333,11,0)&amp;""</f>
        <v/>
      </c>
      <c r="E164" s="278" t="str">
        <f>VLOOKUP($A164,Questions!$A$3:$L$333,12,0)&amp;""</f>
        <v>Organization</v>
      </c>
      <c r="F164" s="278" t="str">
        <f>VLOOKUP($A164,'Institution Evaluation'!$A$56:$K$345,3,0)&amp;""</f>
        <v>Yes</v>
      </c>
      <c r="G164" s="278" t="str">
        <f>VLOOKUP($A164,'Institution Evaluation'!$A$56:$K$345,7,0)&amp;""</f>
        <v>Yes</v>
      </c>
      <c r="H164" s="278" t="str">
        <f>VLOOKUP($A164,'Institution Evaluation'!$A$56:$K$345,8,0)&amp;""</f>
        <v/>
      </c>
      <c r="I164" s="278" t="str">
        <f>VLOOKUP($A164,'Institution Evaluation'!$A$56:$K$345,9,0)&amp;""</f>
        <v>Critical Importance</v>
      </c>
      <c r="J164" s="278" t="str">
        <f>VLOOKUP($A164,'Institution Evaluation'!$A$56:$K$345,10,0)&amp;""</f>
        <v/>
      </c>
      <c r="K164" s="278">
        <f>IF($I164='Auto Responses'!$J$11,20,IF($I164='Auto Responses'!$J$13,5,10))</f>
        <v>20</v>
      </c>
      <c r="L164" s="278">
        <f>IF($E164='Auto Responses'!$L$13, 'Auto Responses'!$J$5,IF(AND($D164='Auto Responses'!$J$27,$H164=""),'Auto Responses'!$J$5,IF(AND($D164='Auto Responses'!$J$27,$H164='Auto Responses'!$J$7),1,IF(AND($D164='Auto Responses'!$J$27,$H164='Auto Responses'!$J$8),0,IF(OR(AND($F164=$G164,$H164=""),$H164='Auto Responses'!$J$7),1,0)))))</f>
        <v>1</v>
      </c>
      <c r="M164" s="278" t="str">
        <f>VLOOKUP($A164,'Institution Evaluation'!$A$56:$K$345,11,0)&amp;""</f>
        <v>FALSE</v>
      </c>
      <c r="N164" s="278">
        <f>IF($J164='Auto Responses'!$J$11,1,IF(AND($J164="",$I164='Auto Responses'!$J$11),1,0))</f>
        <v>1</v>
      </c>
      <c r="O164" s="278">
        <f>IF(OR($E164='Auto Responses'!$L$13,$F164='Auto Responses'!$J$5),'Auto Responses'!$J$5,IF($J164="",$K164,IF($J164='Auto Responses'!$J$13,5,IF($J164='Auto Responses'!$J$12,10,IF($J164='Auto Responses'!$J$11,20,0)))))</f>
        <v>20</v>
      </c>
      <c r="P164" s="278">
        <f>IF(OR($O164='Auto Responses'!$J$5,$L164='Auto Responses'!$J$5),'Auto Responses'!$J$5,$O164*$L164)</f>
        <v>20</v>
      </c>
      <c r="Q164" s="278">
        <f t="shared" si="1"/>
        <v>0</v>
      </c>
      <c r="R164" s="278">
        <f t="shared" si="5"/>
        <v>0</v>
      </c>
      <c r="S164" s="278">
        <f t="shared" si="2"/>
        <v>0</v>
      </c>
      <c r="T164" s="278">
        <f t="shared" si="3"/>
        <v>1</v>
      </c>
      <c r="U164" s="278">
        <f t="shared" si="6"/>
        <v>52</v>
      </c>
      <c r="V164" s="278">
        <f t="shared" si="4"/>
        <v>52</v>
      </c>
      <c r="W164" s="58"/>
      <c r="X164" s="58"/>
      <c r="Y164" s="58"/>
      <c r="Z164" s="58"/>
    </row>
    <row r="165" spans="1:26" ht="15.75" customHeight="1" x14ac:dyDescent="0.2">
      <c r="A165" s="278" t="str">
        <f>Questions!$A165</f>
        <v>PPPR-04</v>
      </c>
      <c r="B165" s="278" t="str">
        <f t="shared" si="0"/>
        <v>PPPR</v>
      </c>
      <c r="C165" s="278" t="str">
        <f>VLOOKUP($A165,Questions!$A$3:$L$333,2,0)&amp;""</f>
        <v>Can you accommodate encryption requirements using open standards?</v>
      </c>
      <c r="D165" s="278" t="str">
        <f>VLOOKUP($A165,Questions!$A$3:$L$333,11,0)&amp;""</f>
        <v/>
      </c>
      <c r="E165" s="278" t="str">
        <f>VLOOKUP($A165,Questions!$A$3:$L$333,12,0)&amp;""</f>
        <v>Organization</v>
      </c>
      <c r="F165" s="278" t="str">
        <f>VLOOKUP($A165,'Institution Evaluation'!$A$56:$K$345,3,0)&amp;""</f>
        <v>Yes</v>
      </c>
      <c r="G165" s="278" t="str">
        <f>VLOOKUP($A165,'Institution Evaluation'!$A$56:$K$345,7,0)&amp;""</f>
        <v>Yes</v>
      </c>
      <c r="H165" s="278" t="str">
        <f>VLOOKUP($A165,'Institution Evaluation'!$A$56:$K$345,8,0)&amp;""</f>
        <v/>
      </c>
      <c r="I165" s="278" t="str">
        <f>VLOOKUP($A165,'Institution Evaluation'!$A$56:$K$345,9,0)&amp;""</f>
        <v>Standard Importance</v>
      </c>
      <c r="J165" s="278" t="str">
        <f>VLOOKUP($A165,'Institution Evaluation'!$A$56:$K$345,10,0)&amp;""</f>
        <v/>
      </c>
      <c r="K165" s="278">
        <f>IF($I165='Auto Responses'!$J$11,20,IF($I165='Auto Responses'!$J$13,5,10))</f>
        <v>10</v>
      </c>
      <c r="L165" s="278">
        <f>IF($E165='Auto Responses'!$L$13, 'Auto Responses'!$J$5,IF(AND($D165='Auto Responses'!$J$27,$H165=""),'Auto Responses'!$J$5,IF(AND($D165='Auto Responses'!$J$27,$H165='Auto Responses'!$J$7),1,IF(AND($D165='Auto Responses'!$J$27,$H165='Auto Responses'!$J$8),0,IF(OR(AND($F165=$G165,$H165=""),$H165='Auto Responses'!$J$7),1,0)))))</f>
        <v>1</v>
      </c>
      <c r="M165" s="278" t="str">
        <f>VLOOKUP($A165,'Institution Evaluation'!$A$56:$K$345,11,0)&amp;""</f>
        <v>FALSE</v>
      </c>
      <c r="N165" s="278">
        <f>IF($J165='Auto Responses'!$J$11,1,IF(AND($J165="",$I165='Auto Responses'!$J$11),1,0))</f>
        <v>0</v>
      </c>
      <c r="O165" s="278">
        <f>IF(OR($E165='Auto Responses'!$L$13,$F165='Auto Responses'!$J$5),'Auto Responses'!$J$5,IF($J165="",$K165,IF($J165='Auto Responses'!$J$13,5,IF($J165='Auto Responses'!$J$12,10,IF($J165='Auto Responses'!$J$11,20,0)))))</f>
        <v>10</v>
      </c>
      <c r="P165" s="278">
        <f>IF(OR($O165='Auto Responses'!$J$5,$L165='Auto Responses'!$J$5),'Auto Responses'!$J$5,$O165*$L165)</f>
        <v>10</v>
      </c>
      <c r="Q165" s="278">
        <f t="shared" si="1"/>
        <v>0</v>
      </c>
      <c r="R165" s="278">
        <f t="shared" si="5"/>
        <v>0</v>
      </c>
      <c r="S165" s="278">
        <f t="shared" si="2"/>
        <v>0</v>
      </c>
      <c r="T165" s="278">
        <f t="shared" si="3"/>
        <v>0</v>
      </c>
      <c r="U165" s="278">
        <f t="shared" si="6"/>
        <v>52</v>
      </c>
      <c r="V165" s="278">
        <f t="shared" si="4"/>
        <v>0</v>
      </c>
      <c r="W165" s="58"/>
      <c r="X165" s="58"/>
      <c r="Y165" s="58"/>
      <c r="Z165" s="58"/>
    </row>
    <row r="166" spans="1:26" ht="15.75" customHeight="1" x14ac:dyDescent="0.2">
      <c r="A166" s="278" t="str">
        <f>Questions!$A166</f>
        <v>PPPR-05</v>
      </c>
      <c r="B166" s="278" t="str">
        <f t="shared" si="0"/>
        <v>PPPR</v>
      </c>
      <c r="C166" s="278" t="str">
        <f>VLOOKUP($A166,Questions!$A$3:$L$333,2,0)&amp;""</f>
        <v>Do you have a documented systems development life cycle (SDLC)?</v>
      </c>
      <c r="D166" s="278" t="str">
        <f>VLOOKUP($A166,Questions!$A$3:$L$333,11,0)&amp;""</f>
        <v/>
      </c>
      <c r="E166" s="278" t="str">
        <f>VLOOKUP($A166,Questions!$A$3:$L$333,12,0)&amp;""</f>
        <v>Organization</v>
      </c>
      <c r="F166" s="278" t="str">
        <f>VLOOKUP($A166,'Institution Evaluation'!$A$56:$K$345,3,0)&amp;""</f>
        <v>Yes</v>
      </c>
      <c r="G166" s="278" t="str">
        <f>VLOOKUP($A166,'Institution Evaluation'!$A$56:$K$345,7,0)&amp;""</f>
        <v>Yes</v>
      </c>
      <c r="H166" s="278" t="str">
        <f>VLOOKUP($A166,'Institution Evaluation'!$A$56:$K$345,8,0)&amp;""</f>
        <v/>
      </c>
      <c r="I166" s="278" t="str">
        <f>VLOOKUP($A166,'Institution Evaluation'!$A$56:$K$345,9,0)&amp;""</f>
        <v>Standard Importance</v>
      </c>
      <c r="J166" s="278" t="str">
        <f>VLOOKUP($A166,'Institution Evaluation'!$A$56:$K$345,10,0)&amp;""</f>
        <v/>
      </c>
      <c r="K166" s="278">
        <f>IF($I166='Auto Responses'!$J$11,20,IF($I166='Auto Responses'!$J$13,5,10))</f>
        <v>10</v>
      </c>
      <c r="L166" s="278">
        <f>IF($E166='Auto Responses'!$L$13, 'Auto Responses'!$J$5,IF(AND($D166='Auto Responses'!$J$27,$H166=""),'Auto Responses'!$J$5,IF(AND($D166='Auto Responses'!$J$27,$H166='Auto Responses'!$J$7),1,IF(AND($D166='Auto Responses'!$J$27,$H166='Auto Responses'!$J$8),0,IF(OR(AND($F166=$G166,$H166=""),$H166='Auto Responses'!$J$7),1,0)))))</f>
        <v>1</v>
      </c>
      <c r="M166" s="278" t="str">
        <f>VLOOKUP($A166,'Institution Evaluation'!$A$56:$K$345,11,0)&amp;""</f>
        <v>FALSE</v>
      </c>
      <c r="N166" s="278">
        <f>IF($J166='Auto Responses'!$J$11,1,IF(AND($J166="",$I166='Auto Responses'!$J$11),1,0))</f>
        <v>0</v>
      </c>
      <c r="O166" s="278">
        <f>IF(OR($E166='Auto Responses'!$L$13,$F166='Auto Responses'!$J$5),'Auto Responses'!$J$5,IF($J166="",$K166,IF($J166='Auto Responses'!$J$13,5,IF($J166='Auto Responses'!$J$12,10,IF($J166='Auto Responses'!$J$11,20,0)))))</f>
        <v>10</v>
      </c>
      <c r="P166" s="278">
        <f>IF(OR($O166='Auto Responses'!$J$5,$L166='Auto Responses'!$J$5),'Auto Responses'!$J$5,$O166*$L166)</f>
        <v>10</v>
      </c>
      <c r="Q166" s="278">
        <f t="shared" si="1"/>
        <v>0</v>
      </c>
      <c r="R166" s="278">
        <f t="shared" si="5"/>
        <v>0</v>
      </c>
      <c r="S166" s="278">
        <f t="shared" si="2"/>
        <v>0</v>
      </c>
      <c r="T166" s="278">
        <f t="shared" si="3"/>
        <v>0</v>
      </c>
      <c r="U166" s="278">
        <f t="shared" si="6"/>
        <v>52</v>
      </c>
      <c r="V166" s="278">
        <f t="shared" si="4"/>
        <v>0</v>
      </c>
      <c r="W166" s="58"/>
      <c r="X166" s="58"/>
      <c r="Y166" s="58"/>
      <c r="Z166" s="58"/>
    </row>
    <row r="167" spans="1:26" ht="15.75" customHeight="1" x14ac:dyDescent="0.2">
      <c r="A167" s="278" t="str">
        <f>Questions!$A167</f>
        <v>PPPR-06</v>
      </c>
      <c r="B167" s="278" t="str">
        <f t="shared" si="0"/>
        <v>PPPR</v>
      </c>
      <c r="C167" s="278" t="str">
        <f>VLOOKUP($A167,Questions!$A$3:$L$333,2,0)&amp;""</f>
        <v>Do you perform background screenings or multi-state background checks on all employees prior to their first day of work?</v>
      </c>
      <c r="D167" s="278" t="str">
        <f>VLOOKUP($A167,Questions!$A$3:$L$333,11,0)&amp;""</f>
        <v/>
      </c>
      <c r="E167" s="278" t="str">
        <f>VLOOKUP($A167,Questions!$A$3:$L$333,12,0)&amp;""</f>
        <v>Organization</v>
      </c>
      <c r="F167" s="278" t="str">
        <f>VLOOKUP($A167,'Institution Evaluation'!$A$56:$K$345,3,0)&amp;""</f>
        <v>Yes</v>
      </c>
      <c r="G167" s="278" t="str">
        <f>VLOOKUP($A167,'Institution Evaluation'!$A$56:$K$345,7,0)&amp;""</f>
        <v>Yes</v>
      </c>
      <c r="H167" s="278" t="str">
        <f>VLOOKUP($A167,'Institution Evaluation'!$A$56:$K$345,8,0)&amp;""</f>
        <v/>
      </c>
      <c r="I167" s="278" t="str">
        <f>VLOOKUP($A167,'Institution Evaluation'!$A$56:$K$345,9,0)&amp;""</f>
        <v>Standard Importance</v>
      </c>
      <c r="J167" s="278" t="str">
        <f>VLOOKUP($A167,'Institution Evaluation'!$A$56:$K$345,10,0)&amp;""</f>
        <v/>
      </c>
      <c r="K167" s="278">
        <f>IF($I167='Auto Responses'!$J$11,20,IF($I167='Auto Responses'!$J$13,5,10))</f>
        <v>10</v>
      </c>
      <c r="L167" s="278">
        <f>IF($E167='Auto Responses'!$L$13, 'Auto Responses'!$J$5,IF(AND($D167='Auto Responses'!$J$27,$H167=""),'Auto Responses'!$J$5,IF(AND($D167='Auto Responses'!$J$27,$H167='Auto Responses'!$J$7),1,IF(AND($D167='Auto Responses'!$J$27,$H167='Auto Responses'!$J$8),0,IF(OR(AND($F167=$G167,$H167=""),$H167='Auto Responses'!$J$7),1,0)))))</f>
        <v>1</v>
      </c>
      <c r="M167" s="278" t="str">
        <f>VLOOKUP($A167,'Institution Evaluation'!$A$56:$K$345,11,0)&amp;""</f>
        <v>FALSE</v>
      </c>
      <c r="N167" s="278">
        <f>IF($J167='Auto Responses'!$J$11,1,IF(AND($J167="",$I167='Auto Responses'!$J$11),1,0))</f>
        <v>0</v>
      </c>
      <c r="O167" s="278">
        <f>IF(OR($E167='Auto Responses'!$L$13,$F167='Auto Responses'!$J$5),'Auto Responses'!$J$5,IF($J167="",$K167,IF($J167='Auto Responses'!$J$13,5,IF($J167='Auto Responses'!$J$12,10,IF($J167='Auto Responses'!$J$11,20,0)))))</f>
        <v>10</v>
      </c>
      <c r="P167" s="278">
        <f>IF(OR($O167='Auto Responses'!$J$5,$L167='Auto Responses'!$J$5),'Auto Responses'!$J$5,$O167*$L167)</f>
        <v>10</v>
      </c>
      <c r="Q167" s="278">
        <f t="shared" si="1"/>
        <v>0</v>
      </c>
      <c r="R167" s="278">
        <f t="shared" si="5"/>
        <v>0</v>
      </c>
      <c r="S167" s="278">
        <f t="shared" si="2"/>
        <v>0</v>
      </c>
      <c r="T167" s="278">
        <f t="shared" si="3"/>
        <v>0</v>
      </c>
      <c r="U167" s="278">
        <f t="shared" si="6"/>
        <v>52</v>
      </c>
      <c r="V167" s="278">
        <f t="shared" si="4"/>
        <v>0</v>
      </c>
      <c r="W167" s="58"/>
      <c r="X167" s="58"/>
      <c r="Y167" s="58"/>
      <c r="Z167" s="58"/>
    </row>
    <row r="168" spans="1:26" ht="15.75" customHeight="1" x14ac:dyDescent="0.2">
      <c r="A168" s="278" t="str">
        <f>Questions!$A168</f>
        <v>PPPR-07</v>
      </c>
      <c r="B168" s="278" t="str">
        <f t="shared" si="0"/>
        <v>PPPR</v>
      </c>
      <c r="C168" s="278" t="str">
        <f>VLOOKUP($A168,Questions!$A$3:$L$333,2,0)&amp;""</f>
        <v>Do you require new employees to fill out agreements and review policies?</v>
      </c>
      <c r="D168" s="278" t="str">
        <f>VLOOKUP($A168,Questions!$A$3:$L$333,11,0)&amp;""</f>
        <v/>
      </c>
      <c r="E168" s="278" t="str">
        <f>VLOOKUP($A168,Questions!$A$3:$L$333,12,0)&amp;""</f>
        <v>Organization</v>
      </c>
      <c r="F168" s="278" t="str">
        <f>VLOOKUP($A168,'Institution Evaluation'!$A$56:$K$345,3,0)&amp;""</f>
        <v>Yes</v>
      </c>
      <c r="G168" s="278" t="str">
        <f>VLOOKUP($A168,'Institution Evaluation'!$A$56:$K$345,7,0)&amp;""</f>
        <v>Yes</v>
      </c>
      <c r="H168" s="278" t="str">
        <f>VLOOKUP($A168,'Institution Evaluation'!$A$56:$K$345,8,0)&amp;""</f>
        <v/>
      </c>
      <c r="I168" s="278" t="str">
        <f>VLOOKUP($A168,'Institution Evaluation'!$A$56:$K$345,9,0)&amp;""</f>
        <v>Standard Importance</v>
      </c>
      <c r="J168" s="278" t="str">
        <f>VLOOKUP($A168,'Institution Evaluation'!$A$56:$K$345,10,0)&amp;""</f>
        <v/>
      </c>
      <c r="K168" s="278">
        <f>IF($I168='Auto Responses'!$J$11,20,IF($I168='Auto Responses'!$J$13,5,10))</f>
        <v>10</v>
      </c>
      <c r="L168" s="278">
        <f>IF($E168='Auto Responses'!$L$13, 'Auto Responses'!$J$5,IF(AND($D168='Auto Responses'!$J$27,$H168=""),'Auto Responses'!$J$5,IF(AND($D168='Auto Responses'!$J$27,$H168='Auto Responses'!$J$7),1,IF(AND($D168='Auto Responses'!$J$27,$H168='Auto Responses'!$J$8),0,IF(OR(AND($F168=$G168,$H168=""),$H168='Auto Responses'!$J$7),1,0)))))</f>
        <v>1</v>
      </c>
      <c r="M168" s="278" t="str">
        <f>VLOOKUP($A168,'Institution Evaluation'!$A$56:$K$345,11,0)&amp;""</f>
        <v>FALSE</v>
      </c>
      <c r="N168" s="278">
        <f>IF($J168='Auto Responses'!$J$11,1,IF(AND($J168="",$I168='Auto Responses'!$J$11),1,0))</f>
        <v>0</v>
      </c>
      <c r="O168" s="278">
        <f>IF(OR($E168='Auto Responses'!$L$13,$F168='Auto Responses'!$J$5),'Auto Responses'!$J$5,IF($J168="",$K168,IF($J168='Auto Responses'!$J$13,5,IF($J168='Auto Responses'!$J$12,10,IF($J168='Auto Responses'!$J$11,20,0)))))</f>
        <v>10</v>
      </c>
      <c r="P168" s="278">
        <f>IF(OR($O168='Auto Responses'!$J$5,$L168='Auto Responses'!$J$5),'Auto Responses'!$J$5,$O168*$L168)</f>
        <v>10</v>
      </c>
      <c r="Q168" s="278">
        <f t="shared" si="1"/>
        <v>0</v>
      </c>
      <c r="R168" s="278">
        <f t="shared" si="5"/>
        <v>0</v>
      </c>
      <c r="S168" s="278">
        <f t="shared" si="2"/>
        <v>0</v>
      </c>
      <c r="T168" s="278">
        <f t="shared" si="3"/>
        <v>0</v>
      </c>
      <c r="U168" s="278">
        <f t="shared" si="6"/>
        <v>52</v>
      </c>
      <c r="V168" s="278">
        <f t="shared" si="4"/>
        <v>0</v>
      </c>
      <c r="W168" s="58"/>
      <c r="X168" s="58"/>
      <c r="Y168" s="58"/>
      <c r="Z168" s="58"/>
    </row>
    <row r="169" spans="1:26" ht="15.75" customHeight="1" x14ac:dyDescent="0.2">
      <c r="A169" s="278" t="str">
        <f>Questions!$A169</f>
        <v>PPPR-08</v>
      </c>
      <c r="B169" s="278" t="str">
        <f t="shared" si="0"/>
        <v>PPPR</v>
      </c>
      <c r="C169" s="278" t="str">
        <f>VLOOKUP($A169,Questions!$A$3:$L$333,2,0)&amp;""</f>
        <v>Do you have a documented information security policy?</v>
      </c>
      <c r="D169" s="278" t="str">
        <f>VLOOKUP($A169,Questions!$A$3:$L$333,11,0)&amp;""</f>
        <v/>
      </c>
      <c r="E169" s="278" t="str">
        <f>VLOOKUP($A169,Questions!$A$3:$L$333,12,0)&amp;""</f>
        <v>Organization</v>
      </c>
      <c r="F169" s="278" t="str">
        <f>VLOOKUP($A169,'Institution Evaluation'!$A$56:$K$345,3,0)&amp;""</f>
        <v>Yes</v>
      </c>
      <c r="G169" s="278" t="str">
        <f>VLOOKUP($A169,'Institution Evaluation'!$A$56:$K$345,7,0)&amp;""</f>
        <v>Yes</v>
      </c>
      <c r="H169" s="278" t="str">
        <f>VLOOKUP($A169,'Institution Evaluation'!$A$56:$K$345,8,0)&amp;""</f>
        <v/>
      </c>
      <c r="I169" s="278" t="str">
        <f>VLOOKUP($A169,'Institution Evaluation'!$A$56:$K$345,9,0)&amp;""</f>
        <v>Standard Importance</v>
      </c>
      <c r="J169" s="278" t="str">
        <f>VLOOKUP($A169,'Institution Evaluation'!$A$56:$K$345,10,0)&amp;""</f>
        <v/>
      </c>
      <c r="K169" s="278">
        <f>IF($I169='Auto Responses'!$J$11,20,IF($I169='Auto Responses'!$J$13,5,10))</f>
        <v>10</v>
      </c>
      <c r="L169" s="278">
        <f>IF($E169='Auto Responses'!$L$13, 'Auto Responses'!$J$5,IF(AND($D169='Auto Responses'!$J$27,$H169=""),'Auto Responses'!$J$5,IF(AND($D169='Auto Responses'!$J$27,$H169='Auto Responses'!$J$7),1,IF(AND($D169='Auto Responses'!$J$27,$H169='Auto Responses'!$J$8),0,IF(OR(AND($F169=$G169,$H169=""),$H169='Auto Responses'!$J$7),1,0)))))</f>
        <v>1</v>
      </c>
      <c r="M169" s="278" t="str">
        <f>VLOOKUP($A169,'Institution Evaluation'!$A$56:$K$345,11,0)&amp;""</f>
        <v>FALSE</v>
      </c>
      <c r="N169" s="278">
        <f>IF($J169='Auto Responses'!$J$11,1,IF(AND($J169="",$I169='Auto Responses'!$J$11),1,0))</f>
        <v>0</v>
      </c>
      <c r="O169" s="278">
        <f>IF(OR($E169='Auto Responses'!$L$13,$F169='Auto Responses'!$J$5),'Auto Responses'!$J$5,IF($J169="",$K169,IF($J169='Auto Responses'!$J$13,5,IF($J169='Auto Responses'!$J$12,10,IF($J169='Auto Responses'!$J$11,20,0)))))</f>
        <v>10</v>
      </c>
      <c r="P169" s="278">
        <f>IF(OR($O169='Auto Responses'!$J$5,$L169='Auto Responses'!$J$5),'Auto Responses'!$J$5,$O169*$L169)</f>
        <v>10</v>
      </c>
      <c r="Q169" s="278">
        <f t="shared" si="1"/>
        <v>0</v>
      </c>
      <c r="R169" s="278">
        <f t="shared" si="5"/>
        <v>0</v>
      </c>
      <c r="S169" s="278">
        <f t="shared" si="2"/>
        <v>0</v>
      </c>
      <c r="T169" s="278">
        <f t="shared" si="3"/>
        <v>0</v>
      </c>
      <c r="U169" s="278">
        <f t="shared" si="6"/>
        <v>52</v>
      </c>
      <c r="V169" s="278">
        <f t="shared" si="4"/>
        <v>0</v>
      </c>
      <c r="W169" s="58"/>
      <c r="X169" s="58"/>
      <c r="Y169" s="58"/>
      <c r="Z169" s="58"/>
    </row>
    <row r="170" spans="1:26" ht="15.75" customHeight="1" x14ac:dyDescent="0.2">
      <c r="A170" s="278" t="str">
        <f>Questions!$A170</f>
        <v>PPPR-09</v>
      </c>
      <c r="B170" s="278" t="str">
        <f t="shared" si="0"/>
        <v>PPPR</v>
      </c>
      <c r="C170" s="278" t="str">
        <f>VLOOKUP($A170,Questions!$A$3:$L$333,2,0)&amp;""</f>
        <v>Are information security principles designed into the product lifecycle?</v>
      </c>
      <c r="D170" s="278" t="str">
        <f>VLOOKUP($A170,Questions!$A$3:$L$333,11,0)&amp;""</f>
        <v/>
      </c>
      <c r="E170" s="278" t="str">
        <f>VLOOKUP($A170,Questions!$A$3:$L$333,12,0)&amp;""</f>
        <v>Organization</v>
      </c>
      <c r="F170" s="278" t="str">
        <f>VLOOKUP($A170,'Institution Evaluation'!$A$56:$K$345,3,0)&amp;""</f>
        <v>Yes</v>
      </c>
      <c r="G170" s="278" t="str">
        <f>VLOOKUP($A170,'Institution Evaluation'!$A$56:$K$345,7,0)&amp;""</f>
        <v>Yes</v>
      </c>
      <c r="H170" s="278" t="str">
        <f>VLOOKUP($A170,'Institution Evaluation'!$A$56:$K$345,8,0)&amp;""</f>
        <v/>
      </c>
      <c r="I170" s="278" t="str">
        <f>VLOOKUP($A170,'Institution Evaluation'!$A$56:$K$345,9,0)&amp;""</f>
        <v>Minor Importance</v>
      </c>
      <c r="J170" s="278" t="str">
        <f>VLOOKUP($A170,'Institution Evaluation'!$A$56:$K$345,10,0)&amp;""</f>
        <v/>
      </c>
      <c r="K170" s="278">
        <f>IF($I170='Auto Responses'!$J$11,20,IF($I170='Auto Responses'!$J$13,5,10))</f>
        <v>5</v>
      </c>
      <c r="L170" s="278">
        <f>IF($E170='Auto Responses'!$L$13, 'Auto Responses'!$J$5,IF(AND($D170='Auto Responses'!$J$27,$H170=""),'Auto Responses'!$J$5,IF(AND($D170='Auto Responses'!$J$27,$H170='Auto Responses'!$J$7),1,IF(AND($D170='Auto Responses'!$J$27,$H170='Auto Responses'!$J$8),0,IF(OR(AND($F170=$G170,$H170=""),$H170='Auto Responses'!$J$7),1,0)))))</f>
        <v>1</v>
      </c>
      <c r="M170" s="278" t="str">
        <f>VLOOKUP($A170,'Institution Evaluation'!$A$56:$K$345,11,0)&amp;""</f>
        <v>FALSE</v>
      </c>
      <c r="N170" s="278">
        <f>IF($J170='Auto Responses'!$J$11,1,IF(AND($J170="",$I170='Auto Responses'!$J$11),1,0))</f>
        <v>0</v>
      </c>
      <c r="O170" s="278">
        <f>IF(OR($E170='Auto Responses'!$L$13,$F170='Auto Responses'!$J$5),'Auto Responses'!$J$5,IF($J170="",$K170,IF($J170='Auto Responses'!$J$13,5,IF($J170='Auto Responses'!$J$12,10,IF($J170='Auto Responses'!$J$11,20,0)))))</f>
        <v>5</v>
      </c>
      <c r="P170" s="278">
        <f>IF(OR($O170='Auto Responses'!$J$5,$L170='Auto Responses'!$J$5),'Auto Responses'!$J$5,$O170*$L170)</f>
        <v>5</v>
      </c>
      <c r="Q170" s="278">
        <f t="shared" si="1"/>
        <v>0</v>
      </c>
      <c r="R170" s="278">
        <f t="shared" si="5"/>
        <v>0</v>
      </c>
      <c r="S170" s="278">
        <f t="shared" si="2"/>
        <v>0</v>
      </c>
      <c r="T170" s="278">
        <f t="shared" si="3"/>
        <v>0</v>
      </c>
      <c r="U170" s="278">
        <f t="shared" si="6"/>
        <v>52</v>
      </c>
      <c r="V170" s="278">
        <f t="shared" si="4"/>
        <v>0</v>
      </c>
      <c r="W170" s="58"/>
      <c r="X170" s="58"/>
      <c r="Y170" s="58"/>
      <c r="Z170" s="58"/>
    </row>
    <row r="171" spans="1:26" ht="15.75" customHeight="1" x14ac:dyDescent="0.2">
      <c r="A171" s="278" t="str">
        <f>Questions!$A171</f>
        <v>PPPR-10</v>
      </c>
      <c r="B171" s="278" t="str">
        <f t="shared" si="0"/>
        <v>PPPR</v>
      </c>
      <c r="C171" s="278" t="str">
        <f>VLOOKUP($A171,Questions!$A$3:$L$333,2,0)&amp;""</f>
        <v>Will you comply with applicable breach notification laws?</v>
      </c>
      <c r="D171" s="278" t="str">
        <f>VLOOKUP($A171,Questions!$A$3:$L$333,11,0)&amp;""</f>
        <v/>
      </c>
      <c r="E171" s="278" t="str">
        <f>VLOOKUP($A171,Questions!$A$3:$L$333,12,0)&amp;""</f>
        <v>Organization</v>
      </c>
      <c r="F171" s="278" t="str">
        <f>VLOOKUP($A171,'Institution Evaluation'!$A$56:$K$345,3,0)&amp;""</f>
        <v>Yes</v>
      </c>
      <c r="G171" s="278" t="str">
        <f>VLOOKUP($A171,'Institution Evaluation'!$A$56:$K$345,7,0)&amp;""</f>
        <v>Yes</v>
      </c>
      <c r="H171" s="278" t="str">
        <f>VLOOKUP($A171,'Institution Evaluation'!$A$56:$K$345,8,0)&amp;""</f>
        <v/>
      </c>
      <c r="I171" s="278" t="str">
        <f>VLOOKUP($A171,'Institution Evaluation'!$A$56:$K$345,9,0)&amp;""</f>
        <v>Minor Importance</v>
      </c>
      <c r="J171" s="278" t="str">
        <f>VLOOKUP($A171,'Institution Evaluation'!$A$56:$K$345,10,0)&amp;""</f>
        <v/>
      </c>
      <c r="K171" s="278">
        <f>IF($I171='Auto Responses'!$J$11,20,IF($I171='Auto Responses'!$J$13,5,10))</f>
        <v>5</v>
      </c>
      <c r="L171" s="278">
        <f>IF($E171='Auto Responses'!$L$13, 'Auto Responses'!$J$5,IF(AND($D171='Auto Responses'!$J$27,$H171=""),'Auto Responses'!$J$5,IF(AND($D171='Auto Responses'!$J$27,$H171='Auto Responses'!$J$7),1,IF(AND($D171='Auto Responses'!$J$27,$H171='Auto Responses'!$J$8),0,IF(OR(AND($F171=$G171,$H171=""),$H171='Auto Responses'!$J$7),1,0)))))</f>
        <v>1</v>
      </c>
      <c r="M171" s="278" t="str">
        <f>VLOOKUP($A171,'Institution Evaluation'!$A$56:$K$345,11,0)&amp;""</f>
        <v>FALSE</v>
      </c>
      <c r="N171" s="278">
        <f>IF($J171='Auto Responses'!$J$11,1,IF(AND($J171="",$I171='Auto Responses'!$J$11),1,0))</f>
        <v>0</v>
      </c>
      <c r="O171" s="278">
        <f>IF(OR($E171='Auto Responses'!$L$13,$F171='Auto Responses'!$J$5),'Auto Responses'!$J$5,IF($J171="",$K171,IF($J171='Auto Responses'!$J$13,5,IF($J171='Auto Responses'!$J$12,10,IF($J171='Auto Responses'!$J$11,20,0)))))</f>
        <v>5</v>
      </c>
      <c r="P171" s="278">
        <f>IF(OR($O171='Auto Responses'!$J$5,$L171='Auto Responses'!$J$5),'Auto Responses'!$J$5,$O171*$L171)</f>
        <v>5</v>
      </c>
      <c r="Q171" s="278">
        <f t="shared" si="1"/>
        <v>0</v>
      </c>
      <c r="R171" s="278">
        <f t="shared" si="5"/>
        <v>0</v>
      </c>
      <c r="S171" s="278">
        <f t="shared" si="2"/>
        <v>0</v>
      </c>
      <c r="T171" s="278">
        <f t="shared" si="3"/>
        <v>0</v>
      </c>
      <c r="U171" s="278">
        <f t="shared" si="6"/>
        <v>52</v>
      </c>
      <c r="V171" s="278">
        <f t="shared" si="4"/>
        <v>0</v>
      </c>
      <c r="W171" s="58"/>
      <c r="X171" s="58"/>
      <c r="Y171" s="58"/>
      <c r="Z171" s="58"/>
    </row>
    <row r="172" spans="1:26" ht="15.75" customHeight="1" x14ac:dyDescent="0.2">
      <c r="A172" s="278" t="str">
        <f>Questions!$A172</f>
        <v>PPPR-11</v>
      </c>
      <c r="B172" s="278" t="str">
        <f t="shared" si="0"/>
        <v>PPPR</v>
      </c>
      <c r="C172" s="278" t="str">
        <f>VLOOKUP($A172,Questions!$A$3:$L$333,2,0)&amp;""</f>
        <v>Do you have an information security awareness program?</v>
      </c>
      <c r="D172" s="278" t="str">
        <f>VLOOKUP($A172,Questions!$A$3:$L$333,11,0)&amp;""</f>
        <v/>
      </c>
      <c r="E172" s="278" t="str">
        <f>VLOOKUP($A172,Questions!$A$3:$L$333,12,0)&amp;""</f>
        <v>Organization</v>
      </c>
      <c r="F172" s="278" t="str">
        <f>VLOOKUP($A172,'Institution Evaluation'!$A$56:$K$345,3,0)&amp;""</f>
        <v>Yes</v>
      </c>
      <c r="G172" s="278" t="str">
        <f>VLOOKUP($A172,'Institution Evaluation'!$A$56:$K$345,7,0)&amp;""</f>
        <v>Yes</v>
      </c>
      <c r="H172" s="278" t="str">
        <f>VLOOKUP($A172,'Institution Evaluation'!$A$56:$K$345,8,0)&amp;""</f>
        <v/>
      </c>
      <c r="I172" s="278" t="str">
        <f>VLOOKUP($A172,'Institution Evaluation'!$A$56:$K$345,9,0)&amp;""</f>
        <v>Minor Importance</v>
      </c>
      <c r="J172" s="278" t="str">
        <f>VLOOKUP($A172,'Institution Evaluation'!$A$56:$K$345,10,0)&amp;""</f>
        <v/>
      </c>
      <c r="K172" s="278">
        <f>IF($I172='Auto Responses'!$J$11,20,IF($I172='Auto Responses'!$J$13,5,10))</f>
        <v>5</v>
      </c>
      <c r="L172" s="278">
        <f>IF($E172='Auto Responses'!$L$13, 'Auto Responses'!$J$5,IF(AND($D172='Auto Responses'!$J$27,$H172=""),'Auto Responses'!$J$5,IF(AND($D172='Auto Responses'!$J$27,$H172='Auto Responses'!$J$7),1,IF(AND($D172='Auto Responses'!$J$27,$H172='Auto Responses'!$J$8),0,IF(OR(AND($F172=$G172,$H172=""),$H172='Auto Responses'!$J$7),1,0)))))</f>
        <v>1</v>
      </c>
      <c r="M172" s="278" t="str">
        <f>VLOOKUP($A172,'Institution Evaluation'!$A$56:$K$345,11,0)&amp;""</f>
        <v>FALSE</v>
      </c>
      <c r="N172" s="278">
        <f>IF($J172='Auto Responses'!$J$11,1,IF(AND($J172="",$I172='Auto Responses'!$J$11),1,0))</f>
        <v>0</v>
      </c>
      <c r="O172" s="278">
        <f>IF(OR($E172='Auto Responses'!$L$13,$F172='Auto Responses'!$J$5),'Auto Responses'!$J$5,IF($J172="",$K172,IF($J172='Auto Responses'!$J$13,5,IF($J172='Auto Responses'!$J$12,10,IF($J172='Auto Responses'!$J$11,20,0)))))</f>
        <v>5</v>
      </c>
      <c r="P172" s="278">
        <f>IF(OR($O172='Auto Responses'!$J$5,$L172='Auto Responses'!$J$5),'Auto Responses'!$J$5,$O172*$L172)</f>
        <v>5</v>
      </c>
      <c r="Q172" s="278">
        <f t="shared" si="1"/>
        <v>0</v>
      </c>
      <c r="R172" s="278">
        <f t="shared" si="5"/>
        <v>0</v>
      </c>
      <c r="S172" s="278">
        <f t="shared" si="2"/>
        <v>0</v>
      </c>
      <c r="T172" s="278">
        <f t="shared" si="3"/>
        <v>0</v>
      </c>
      <c r="U172" s="278">
        <f t="shared" si="6"/>
        <v>52</v>
      </c>
      <c r="V172" s="278">
        <f t="shared" si="4"/>
        <v>0</v>
      </c>
      <c r="W172" s="58"/>
      <c r="X172" s="58"/>
      <c r="Y172" s="58"/>
      <c r="Z172" s="58"/>
    </row>
    <row r="173" spans="1:26" ht="15.75" customHeight="1" x14ac:dyDescent="0.2">
      <c r="A173" s="278" t="str">
        <f>Questions!$A173</f>
        <v>PPPR-12</v>
      </c>
      <c r="B173" s="278" t="str">
        <f t="shared" si="0"/>
        <v>PPPR</v>
      </c>
      <c r="C173" s="278" t="str">
        <f>VLOOKUP($A173,Questions!$A$3:$L$333,2,0)&amp;""</f>
        <v>Is security awareness training mandatory for all employees?</v>
      </c>
      <c r="D173" s="278" t="str">
        <f>VLOOKUP($A173,Questions!$A$3:$L$333,11,0)&amp;""</f>
        <v/>
      </c>
      <c r="E173" s="278" t="str">
        <f>VLOOKUP($A173,Questions!$A$3:$L$333,12,0)&amp;""</f>
        <v>Organization</v>
      </c>
      <c r="F173" s="278" t="str">
        <f>VLOOKUP($A173,'Institution Evaluation'!$A$56:$K$345,3,0)&amp;""</f>
        <v>Yes</v>
      </c>
      <c r="G173" s="278" t="str">
        <f>VLOOKUP($A173,'Institution Evaluation'!$A$56:$K$345,7,0)&amp;""</f>
        <v>Yes</v>
      </c>
      <c r="H173" s="278" t="str">
        <f>VLOOKUP($A173,'Institution Evaluation'!$A$56:$K$345,8,0)&amp;""</f>
        <v/>
      </c>
      <c r="I173" s="278" t="str">
        <f>VLOOKUP($A173,'Institution Evaluation'!$A$56:$K$345,9,0)&amp;""</f>
        <v>Minor Importance</v>
      </c>
      <c r="J173" s="278" t="str">
        <f>VLOOKUP($A173,'Institution Evaluation'!$A$56:$K$345,10,0)&amp;""</f>
        <v/>
      </c>
      <c r="K173" s="278">
        <f>IF($I173='Auto Responses'!$J$11,20,IF($I173='Auto Responses'!$J$13,5,10))</f>
        <v>5</v>
      </c>
      <c r="L173" s="278">
        <f>IF($E173='Auto Responses'!$L$13, 'Auto Responses'!$J$5,IF(AND($D173='Auto Responses'!$J$27,$H173=""),'Auto Responses'!$J$5,IF(AND($D173='Auto Responses'!$J$27,$H173='Auto Responses'!$J$7),1,IF(AND($D173='Auto Responses'!$J$27,$H173='Auto Responses'!$J$8),0,IF(OR(AND($F173=$G173,$H173=""),$H173='Auto Responses'!$J$7),1,0)))))</f>
        <v>1</v>
      </c>
      <c r="M173" s="278" t="str">
        <f>VLOOKUP($A173,'Institution Evaluation'!$A$56:$K$345,11,0)&amp;""</f>
        <v>FALSE</v>
      </c>
      <c r="N173" s="278">
        <f>IF($J173='Auto Responses'!$J$11,1,IF(AND($J173="",$I173='Auto Responses'!$J$11),1,0))</f>
        <v>0</v>
      </c>
      <c r="O173" s="278">
        <f>IF(OR($E173='Auto Responses'!$L$13,$F173='Auto Responses'!$J$5),'Auto Responses'!$J$5,IF($J173="",$K173,IF($J173='Auto Responses'!$J$13,5,IF($J173='Auto Responses'!$J$12,10,IF($J173='Auto Responses'!$J$11,20,0)))))</f>
        <v>5</v>
      </c>
      <c r="P173" s="278">
        <f>IF(OR($O173='Auto Responses'!$J$5,$L173='Auto Responses'!$J$5),'Auto Responses'!$J$5,$O173*$L173)</f>
        <v>5</v>
      </c>
      <c r="Q173" s="278">
        <f t="shared" si="1"/>
        <v>0</v>
      </c>
      <c r="R173" s="278">
        <f t="shared" si="5"/>
        <v>0</v>
      </c>
      <c r="S173" s="278">
        <f t="shared" si="2"/>
        <v>0</v>
      </c>
      <c r="T173" s="278">
        <f t="shared" si="3"/>
        <v>0</v>
      </c>
      <c r="U173" s="278">
        <f t="shared" si="6"/>
        <v>52</v>
      </c>
      <c r="V173" s="278">
        <f t="shared" si="4"/>
        <v>0</v>
      </c>
      <c r="W173" s="58"/>
      <c r="X173" s="58"/>
      <c r="Y173" s="58"/>
      <c r="Z173" s="58"/>
    </row>
    <row r="174" spans="1:26" ht="15.75" customHeight="1" x14ac:dyDescent="0.2">
      <c r="A174" s="278" t="str">
        <f>Questions!$A174</f>
        <v>PPPR-13</v>
      </c>
      <c r="B174" s="278" t="str">
        <f t="shared" si="0"/>
        <v>PPPR</v>
      </c>
      <c r="C174" s="278" t="str">
        <f>VLOOKUP($A174,Questions!$A$3:$L$333,2,0)&amp;""</f>
        <v>Do you have process and procedure(s) documented, and currently followed, that require a review and update of the access list(s) for privileged accounts?</v>
      </c>
      <c r="D174" s="278" t="str">
        <f>VLOOKUP($A174,Questions!$A$3:$L$333,11,0)&amp;""</f>
        <v/>
      </c>
      <c r="E174" s="278" t="str">
        <f>VLOOKUP($A174,Questions!$A$3:$L$333,12,0)&amp;""</f>
        <v>Organization</v>
      </c>
      <c r="F174" s="278" t="str">
        <f>VLOOKUP($A174,'Institution Evaluation'!$A$56:$K$345,3,0)&amp;""</f>
        <v>Yes</v>
      </c>
      <c r="G174" s="278" t="str">
        <f>VLOOKUP($A174,'Institution Evaluation'!$A$56:$K$345,7,0)&amp;""</f>
        <v>Yes</v>
      </c>
      <c r="H174" s="278" t="str">
        <f>VLOOKUP($A174,'Institution Evaluation'!$A$56:$K$345,8,0)&amp;""</f>
        <v/>
      </c>
      <c r="I174" s="278" t="str">
        <f>VLOOKUP($A174,'Institution Evaluation'!$A$56:$K$345,9,0)&amp;""</f>
        <v>Minor Importance</v>
      </c>
      <c r="J174" s="278" t="str">
        <f>VLOOKUP($A174,'Institution Evaluation'!$A$56:$K$345,10,0)&amp;""</f>
        <v/>
      </c>
      <c r="K174" s="278">
        <f>IF($I174='Auto Responses'!$J$11,20,IF($I174='Auto Responses'!$J$13,5,10))</f>
        <v>5</v>
      </c>
      <c r="L174" s="278">
        <f>IF($E174='Auto Responses'!$L$13, 'Auto Responses'!$J$5,IF(AND($D174='Auto Responses'!$J$27,$H174=""),'Auto Responses'!$J$5,IF(AND($D174='Auto Responses'!$J$27,$H174='Auto Responses'!$J$7),1,IF(AND($D174='Auto Responses'!$J$27,$H174='Auto Responses'!$J$8),0,IF(OR(AND($F174=$G174,$H174=""),$H174='Auto Responses'!$J$7),1,0)))))</f>
        <v>1</v>
      </c>
      <c r="M174" s="278" t="str">
        <f>VLOOKUP($A174,'Institution Evaluation'!$A$56:$K$345,11,0)&amp;""</f>
        <v>FALSE</v>
      </c>
      <c r="N174" s="278">
        <f>IF($J174='Auto Responses'!$J$11,1,IF(AND($J174="",$I174='Auto Responses'!$J$11),1,0))</f>
        <v>0</v>
      </c>
      <c r="O174" s="278">
        <f>IF(OR($E174='Auto Responses'!$L$13,$F174='Auto Responses'!$J$5),'Auto Responses'!$J$5,IF($J174="",$K174,IF($J174='Auto Responses'!$J$13,5,IF($J174='Auto Responses'!$J$12,10,IF($J174='Auto Responses'!$J$11,20,0)))))</f>
        <v>5</v>
      </c>
      <c r="P174" s="278">
        <f>IF(OR($O174='Auto Responses'!$J$5,$L174='Auto Responses'!$J$5),'Auto Responses'!$J$5,$O174*$L174)</f>
        <v>5</v>
      </c>
      <c r="Q174" s="278">
        <f t="shared" si="1"/>
        <v>0</v>
      </c>
      <c r="R174" s="278">
        <f t="shared" si="5"/>
        <v>0</v>
      </c>
      <c r="S174" s="278">
        <f t="shared" si="2"/>
        <v>0</v>
      </c>
      <c r="T174" s="278">
        <f t="shared" si="3"/>
        <v>0</v>
      </c>
      <c r="U174" s="278">
        <f t="shared" si="6"/>
        <v>52</v>
      </c>
      <c r="V174" s="278">
        <f t="shared" si="4"/>
        <v>0</v>
      </c>
      <c r="W174" s="58"/>
      <c r="X174" s="58"/>
      <c r="Y174" s="58"/>
      <c r="Z174" s="58"/>
    </row>
    <row r="175" spans="1:26" ht="15.75" customHeight="1" x14ac:dyDescent="0.2">
      <c r="A175" s="278" t="str">
        <f>Questions!$A175</f>
        <v>PPPR-14</v>
      </c>
      <c r="B175" s="278" t="str">
        <f t="shared" si="0"/>
        <v>PPPR</v>
      </c>
      <c r="C175" s="278" t="str">
        <f>VLOOKUP($A175,Questions!$A$3:$L$333,2,0)&amp;""</f>
        <v>Do you have documented, and currently implemented, internal audit processes and procedures?</v>
      </c>
      <c r="D175" s="278" t="str">
        <f>VLOOKUP($A175,Questions!$A$3:$L$333,11,0)&amp;""</f>
        <v/>
      </c>
      <c r="E175" s="278" t="str">
        <f>VLOOKUP($A175,Questions!$A$3:$L$333,12,0)&amp;""</f>
        <v>Organization</v>
      </c>
      <c r="F175" s="278" t="str">
        <f>VLOOKUP($A175,'Institution Evaluation'!$A$56:$K$345,3,0)&amp;""</f>
        <v>Yes</v>
      </c>
      <c r="G175" s="278" t="str">
        <f>VLOOKUP($A175,'Institution Evaluation'!$A$56:$K$345,7,0)&amp;""</f>
        <v>Yes</v>
      </c>
      <c r="H175" s="278" t="str">
        <f>VLOOKUP($A175,'Institution Evaluation'!$A$56:$K$345,8,0)&amp;""</f>
        <v/>
      </c>
      <c r="I175" s="278" t="str">
        <f>VLOOKUP($A175,'Institution Evaluation'!$A$56:$K$345,9,0)&amp;""</f>
        <v>Minor Importance</v>
      </c>
      <c r="J175" s="278" t="str">
        <f>VLOOKUP($A175,'Institution Evaluation'!$A$56:$K$345,10,0)&amp;""</f>
        <v/>
      </c>
      <c r="K175" s="278">
        <f>IF($I175='Auto Responses'!$J$11,20,IF($I175='Auto Responses'!$J$13,5,10))</f>
        <v>5</v>
      </c>
      <c r="L175" s="278">
        <f>IF($E175='Auto Responses'!$L$13, 'Auto Responses'!$J$5,IF(AND($D175='Auto Responses'!$J$27,$H175=""),'Auto Responses'!$J$5,IF(AND($D175='Auto Responses'!$J$27,$H175='Auto Responses'!$J$7),1,IF(AND($D175='Auto Responses'!$J$27,$H175='Auto Responses'!$J$8),0,IF(OR(AND($F175=$G175,$H175=""),$H175='Auto Responses'!$J$7),1,0)))))</f>
        <v>1</v>
      </c>
      <c r="M175" s="278" t="str">
        <f>VLOOKUP($A175,'Institution Evaluation'!$A$56:$K$345,11,0)&amp;""</f>
        <v>FALSE</v>
      </c>
      <c r="N175" s="278">
        <f>IF($J175='Auto Responses'!$J$11,1,IF(AND($J175="",$I175='Auto Responses'!$J$11),1,0))</f>
        <v>0</v>
      </c>
      <c r="O175" s="278">
        <f>IF(OR($E175='Auto Responses'!$L$13,$F175='Auto Responses'!$J$5),'Auto Responses'!$J$5,IF($J175="",$K175,IF($J175='Auto Responses'!$J$13,5,IF($J175='Auto Responses'!$J$12,10,IF($J175='Auto Responses'!$J$11,20,0)))))</f>
        <v>5</v>
      </c>
      <c r="P175" s="278">
        <f>IF(OR($O175='Auto Responses'!$J$5,$L175='Auto Responses'!$J$5),'Auto Responses'!$J$5,$O175*$L175)</f>
        <v>5</v>
      </c>
      <c r="Q175" s="278">
        <f t="shared" si="1"/>
        <v>0</v>
      </c>
      <c r="R175" s="278">
        <f t="shared" si="5"/>
        <v>0</v>
      </c>
      <c r="S175" s="278">
        <f t="shared" si="2"/>
        <v>0</v>
      </c>
      <c r="T175" s="278">
        <f t="shared" si="3"/>
        <v>0</v>
      </c>
      <c r="U175" s="278">
        <f t="shared" si="6"/>
        <v>52</v>
      </c>
      <c r="V175" s="278">
        <f t="shared" si="4"/>
        <v>0</v>
      </c>
      <c r="W175" s="58"/>
      <c r="X175" s="58"/>
      <c r="Y175" s="58"/>
      <c r="Z175" s="58"/>
    </row>
    <row r="176" spans="1:26" ht="15.75" customHeight="1" x14ac:dyDescent="0.2">
      <c r="A176" s="278" t="str">
        <f>Questions!$A176</f>
        <v>PPPR-15</v>
      </c>
      <c r="B176" s="278" t="str">
        <f t="shared" si="0"/>
        <v>PPPR</v>
      </c>
      <c r="C176" s="278" t="str">
        <f>VLOOKUP($A176,Questions!$A$3:$L$333,2,0)&amp;""</f>
        <v>Does your organization have physical security controls and policies in place?</v>
      </c>
      <c r="D176" s="278" t="str">
        <f>VLOOKUP($A176,Questions!$A$3:$L$333,11,0)&amp;""</f>
        <v/>
      </c>
      <c r="E176" s="278" t="str">
        <f>VLOOKUP($A176,Questions!$A$3:$L$333,12,0)&amp;""</f>
        <v>Organization</v>
      </c>
      <c r="F176" s="278" t="str">
        <f>VLOOKUP($A176,'Institution Evaluation'!$A$56:$K$345,3,0)&amp;""</f>
        <v>Yes</v>
      </c>
      <c r="G176" s="278" t="str">
        <f>VLOOKUP($A176,'Institution Evaluation'!$A$56:$K$345,7,0)&amp;""</f>
        <v>Yes</v>
      </c>
      <c r="H176" s="278" t="str">
        <f>VLOOKUP($A176,'Institution Evaluation'!$A$56:$K$345,8,0)&amp;""</f>
        <v/>
      </c>
      <c r="I176" s="278" t="str">
        <f>VLOOKUP($A176,'Institution Evaluation'!$A$56:$K$345,9,0)&amp;""</f>
        <v>Minor Importance</v>
      </c>
      <c r="J176" s="278" t="str">
        <f>VLOOKUP($A176,'Institution Evaluation'!$A$56:$K$345,10,0)&amp;""</f>
        <v/>
      </c>
      <c r="K176" s="278">
        <f>IF($I176='Auto Responses'!$J$11,20,IF($I176='Auto Responses'!$J$13,5,10))</f>
        <v>5</v>
      </c>
      <c r="L176" s="278">
        <f>IF($E176='Auto Responses'!$L$13, 'Auto Responses'!$J$5,IF(AND($D176='Auto Responses'!$J$27,$H176=""),'Auto Responses'!$J$5,IF(AND($D176='Auto Responses'!$J$27,$H176='Auto Responses'!$J$7),1,IF(AND($D176='Auto Responses'!$J$27,$H176='Auto Responses'!$J$8),0,IF(OR(AND($F176=$G176,$H176=""),$H176='Auto Responses'!$J$7),1,0)))))</f>
        <v>1</v>
      </c>
      <c r="M176" s="278" t="str">
        <f>VLOOKUP($A176,'Institution Evaluation'!$A$56:$K$345,11,0)&amp;""</f>
        <v>FALSE</v>
      </c>
      <c r="N176" s="278">
        <f>IF($J176='Auto Responses'!$J$11,1,IF(AND($J176="",$I176='Auto Responses'!$J$11),1,0))</f>
        <v>0</v>
      </c>
      <c r="O176" s="278">
        <f>IF(OR($E176='Auto Responses'!$L$13,$F176='Auto Responses'!$J$5),'Auto Responses'!$J$5,IF($J176="",$K176,IF($J176='Auto Responses'!$J$13,5,IF($J176='Auto Responses'!$J$12,10,IF($J176='Auto Responses'!$J$11,20,0)))))</f>
        <v>5</v>
      </c>
      <c r="P176" s="278">
        <f>IF(OR($O176='Auto Responses'!$J$5,$L176='Auto Responses'!$J$5),'Auto Responses'!$J$5,$O176*$L176)</f>
        <v>5</v>
      </c>
      <c r="Q176" s="278">
        <f t="shared" si="1"/>
        <v>0</v>
      </c>
      <c r="R176" s="278">
        <f t="shared" si="5"/>
        <v>0</v>
      </c>
      <c r="S176" s="278">
        <f t="shared" si="2"/>
        <v>0</v>
      </c>
      <c r="T176" s="278">
        <f t="shared" si="3"/>
        <v>0</v>
      </c>
      <c r="U176" s="278">
        <f t="shared" si="6"/>
        <v>52</v>
      </c>
      <c r="V176" s="278">
        <f t="shared" si="4"/>
        <v>0</v>
      </c>
      <c r="W176" s="58"/>
      <c r="X176" s="58"/>
      <c r="Y176" s="58"/>
      <c r="Z176" s="58"/>
    </row>
    <row r="177" spans="1:26" ht="15.75" customHeight="1" x14ac:dyDescent="0.2">
      <c r="A177" s="278" t="str">
        <f>Questions!$A177</f>
        <v>HFIH-01</v>
      </c>
      <c r="B177" s="278" t="str">
        <f t="shared" si="0"/>
        <v>HFIH</v>
      </c>
      <c r="C177" s="278" t="str">
        <f>VLOOKUP($A177,Questions!$A$3:$L$333,2,0)&amp;""</f>
        <v>Do you have a formal incident response plan?</v>
      </c>
      <c r="D177" s="278" t="str">
        <f>VLOOKUP($A177,Questions!$A$3:$L$333,11,0)&amp;""</f>
        <v/>
      </c>
      <c r="E177" s="278" t="str">
        <f>VLOOKUP($A177,Questions!$A$3:$L$333,12,0)&amp;""</f>
        <v>Infrastructure</v>
      </c>
      <c r="F177" s="278" t="str">
        <f>VLOOKUP($A177,'Institution Evaluation'!$A$56:$K$345,3,0)&amp;""</f>
        <v>Yes</v>
      </c>
      <c r="G177" s="278" t="str">
        <f>VLOOKUP($A177,'Institution Evaluation'!$A$56:$K$345,7,0)&amp;""</f>
        <v>Yes</v>
      </c>
      <c r="H177" s="278" t="str">
        <f>VLOOKUP($A177,'Institution Evaluation'!$A$56:$K$345,8,0)&amp;""</f>
        <v/>
      </c>
      <c r="I177" s="278" t="str">
        <f>VLOOKUP($A177,'Institution Evaluation'!$A$56:$K$345,9,0)&amp;""</f>
        <v>Standard Importance</v>
      </c>
      <c r="J177" s="278" t="str">
        <f>VLOOKUP($A177,'Institution Evaluation'!$A$56:$K$345,10,0)&amp;""</f>
        <v/>
      </c>
      <c r="K177" s="278">
        <f>IF($I177='Auto Responses'!$J$11,20,IF($I177='Auto Responses'!$J$13,5,10))</f>
        <v>10</v>
      </c>
      <c r="L177" s="278">
        <f>IF($E177='Auto Responses'!$L$13, 'Auto Responses'!$J$5,IF(AND($D177='Auto Responses'!$J$27,$H177=""),'Auto Responses'!$J$5,IF(AND($D177='Auto Responses'!$J$27,$H177='Auto Responses'!$J$7),1,IF(AND($D177='Auto Responses'!$J$27,$H177='Auto Responses'!$J$8),0,IF(OR(AND($F177=$G177,$H177=""),$H177='Auto Responses'!$J$7),1,0)))))</f>
        <v>1</v>
      </c>
      <c r="M177" s="278" t="str">
        <f>VLOOKUP($A177,'Institution Evaluation'!$A$56:$K$345,11,0)&amp;""</f>
        <v>FALSE</v>
      </c>
      <c r="N177" s="278">
        <f>IF($J177='Auto Responses'!$J$11,1,IF(AND($J177="",$I177='Auto Responses'!$J$11),1,0))</f>
        <v>0</v>
      </c>
      <c r="O177" s="278">
        <f>IF(OR($F$17='Auto Responses'!$J$4,$E177='Auto Responses'!$L$13,$F177='Auto Responses'!$J$5),'Auto Responses'!$J$5,IF($J177="",$K177,IF($J177='Auto Responses'!$J$13,5,IF($J177='Auto Responses'!$J$12,10,IF($J177='Auto Responses'!$J$11,20,0)))))</f>
        <v>10</v>
      </c>
      <c r="P177" s="278">
        <f>IF(OR($O177='Auto Responses'!$J$5,$L177='Auto Responses'!$J$5),'Auto Responses'!$J$5,$O177*$L177)</f>
        <v>10</v>
      </c>
      <c r="Q177" s="278">
        <f t="shared" si="1"/>
        <v>0</v>
      </c>
      <c r="R177" s="278">
        <f t="shared" si="5"/>
        <v>0</v>
      </c>
      <c r="S177" s="278">
        <f t="shared" si="2"/>
        <v>0</v>
      </c>
      <c r="T177" s="278">
        <f t="shared" si="3"/>
        <v>0</v>
      </c>
      <c r="U177" s="278">
        <f t="shared" si="6"/>
        <v>52</v>
      </c>
      <c r="V177" s="278">
        <f t="shared" si="4"/>
        <v>0</v>
      </c>
      <c r="W177" s="58"/>
      <c r="X177" s="58"/>
      <c r="Y177" s="58"/>
      <c r="Z177" s="58"/>
    </row>
    <row r="178" spans="1:26" ht="15.75" customHeight="1" x14ac:dyDescent="0.2">
      <c r="A178" s="278" t="str">
        <f>Questions!$A178</f>
        <v>HFIH-02</v>
      </c>
      <c r="B178" s="278" t="str">
        <f t="shared" si="0"/>
        <v>HFIH</v>
      </c>
      <c r="C178" s="278" t="str">
        <f>VLOOKUP($A178,Questions!$A$3:$L$333,2,0)&amp;""</f>
        <v>Do you either have an internal incident response team or retain an external team?</v>
      </c>
      <c r="D178" s="278" t="str">
        <f>VLOOKUP($A178,Questions!$A$3:$L$333,11,0)&amp;""</f>
        <v/>
      </c>
      <c r="E178" s="278" t="str">
        <f>VLOOKUP($A178,Questions!$A$3:$L$333,12,0)&amp;""</f>
        <v>Infrastructure</v>
      </c>
      <c r="F178" s="278" t="str">
        <f>VLOOKUP($A178,'Institution Evaluation'!$A$56:$K$345,3,0)&amp;""</f>
        <v>Yes</v>
      </c>
      <c r="G178" s="278" t="str">
        <f>VLOOKUP($A178,'Institution Evaluation'!$A$56:$K$345,7,0)&amp;""</f>
        <v>Yes</v>
      </c>
      <c r="H178" s="278" t="str">
        <f>VLOOKUP($A178,'Institution Evaluation'!$A$56:$K$345,8,0)&amp;""</f>
        <v/>
      </c>
      <c r="I178" s="278" t="str">
        <f>VLOOKUP($A178,'Institution Evaluation'!$A$56:$K$345,9,0)&amp;""</f>
        <v>Minor Importance</v>
      </c>
      <c r="J178" s="278" t="str">
        <f>VLOOKUP($A178,'Institution Evaluation'!$A$56:$K$345,10,0)&amp;""</f>
        <v/>
      </c>
      <c r="K178" s="278">
        <f>IF($I178='Auto Responses'!$J$11,20,IF($I178='Auto Responses'!$J$13,5,10))</f>
        <v>5</v>
      </c>
      <c r="L178" s="278">
        <f>IF($E178='Auto Responses'!$L$13, 'Auto Responses'!$J$5,IF(AND($D178='Auto Responses'!$J$27,$H178=""),'Auto Responses'!$J$5,IF(AND($D178='Auto Responses'!$J$27,$H178='Auto Responses'!$J$7),1,IF(AND($D178='Auto Responses'!$J$27,$H178='Auto Responses'!$J$8),0,IF(OR(AND($F178=$G178,$H178=""),$H178='Auto Responses'!$J$7),1,0)))))</f>
        <v>1</v>
      </c>
      <c r="M178" s="278" t="str">
        <f>VLOOKUP($A178,'Institution Evaluation'!$A$56:$K$345,11,0)&amp;""</f>
        <v>FALSE</v>
      </c>
      <c r="N178" s="278">
        <f>IF($J178='Auto Responses'!$J$11,1,IF(AND($J178="",$I178='Auto Responses'!$J$11),1,0))</f>
        <v>0</v>
      </c>
      <c r="O178" s="278">
        <f>IF(OR($F$17='Auto Responses'!$J$4,$E178='Auto Responses'!$L$13,$F178='Auto Responses'!$J$5),'Auto Responses'!$J$5,IF($J178="",$K178,IF($J178='Auto Responses'!$J$13,5,IF($J178='Auto Responses'!$J$12,10,IF($J178='Auto Responses'!$J$11,20,0)))))</f>
        <v>5</v>
      </c>
      <c r="P178" s="278">
        <f>IF(OR($O178='Auto Responses'!$J$5,$L178='Auto Responses'!$J$5),'Auto Responses'!$J$5,$O178*$L178)</f>
        <v>5</v>
      </c>
      <c r="Q178" s="278">
        <f t="shared" si="1"/>
        <v>0</v>
      </c>
      <c r="R178" s="278">
        <f t="shared" si="5"/>
        <v>0</v>
      </c>
      <c r="S178" s="278">
        <f t="shared" si="2"/>
        <v>0</v>
      </c>
      <c r="T178" s="278">
        <f t="shared" si="3"/>
        <v>0</v>
      </c>
      <c r="U178" s="278">
        <f t="shared" si="6"/>
        <v>52</v>
      </c>
      <c r="V178" s="278">
        <f t="shared" si="4"/>
        <v>0</v>
      </c>
      <c r="W178" s="58"/>
      <c r="X178" s="58"/>
      <c r="Y178" s="58"/>
      <c r="Z178" s="58"/>
    </row>
    <row r="179" spans="1:26" ht="15.75" customHeight="1" x14ac:dyDescent="0.2">
      <c r="A179" s="278" t="str">
        <f>Questions!$A179</f>
        <v>HFIH-03</v>
      </c>
      <c r="B179" s="278" t="str">
        <f t="shared" si="0"/>
        <v>HFIH</v>
      </c>
      <c r="C179" s="278" t="str">
        <f>VLOOKUP($A179,Questions!$A$3:$L$333,2,0)&amp;""</f>
        <v>Do you have the capability to respond to incidents on a 24 x 7 x 365 basis?</v>
      </c>
      <c r="D179" s="278" t="str">
        <f>VLOOKUP($A179,Questions!$A$3:$L$333,11,0)&amp;""</f>
        <v/>
      </c>
      <c r="E179" s="278" t="str">
        <f>VLOOKUP($A179,Questions!$A$3:$L$333,12,0)&amp;""</f>
        <v>Infrastructure</v>
      </c>
      <c r="F179" s="278" t="str">
        <f>VLOOKUP($A179,'Institution Evaluation'!$A$56:$K$345,3,0)&amp;""</f>
        <v>Yes</v>
      </c>
      <c r="G179" s="278" t="str">
        <f>VLOOKUP($A179,'Institution Evaluation'!$A$56:$K$345,7,0)&amp;""</f>
        <v>Yes</v>
      </c>
      <c r="H179" s="278" t="str">
        <f>VLOOKUP($A179,'Institution Evaluation'!$A$56:$K$345,8,0)&amp;""</f>
        <v/>
      </c>
      <c r="I179" s="278" t="str">
        <f>VLOOKUP($A179,'Institution Evaluation'!$A$56:$K$345,9,0)&amp;""</f>
        <v>Minor Importance</v>
      </c>
      <c r="J179" s="278" t="str">
        <f>VLOOKUP($A179,'Institution Evaluation'!$A$56:$K$345,10,0)&amp;""</f>
        <v/>
      </c>
      <c r="K179" s="278">
        <f>IF($I179='Auto Responses'!$J$11,20,IF($I179='Auto Responses'!$J$13,5,10))</f>
        <v>5</v>
      </c>
      <c r="L179" s="278">
        <f>IF($E179='Auto Responses'!$L$13, 'Auto Responses'!$J$5,IF(AND($D179='Auto Responses'!$J$27,$H179=""),'Auto Responses'!$J$5,IF(AND($D179='Auto Responses'!$J$27,$H179='Auto Responses'!$J$7),1,IF(AND($D179='Auto Responses'!$J$27,$H179='Auto Responses'!$J$8),0,IF(OR(AND($F179=$G179,$H179=""),$H179='Auto Responses'!$J$7),1,0)))))</f>
        <v>1</v>
      </c>
      <c r="M179" s="278" t="str">
        <f>VLOOKUP($A179,'Institution Evaluation'!$A$56:$K$345,11,0)&amp;""</f>
        <v>FALSE</v>
      </c>
      <c r="N179" s="278">
        <f>IF($J179='Auto Responses'!$J$11,1,IF(AND($J179="",$I179='Auto Responses'!$J$11),1,0))</f>
        <v>0</v>
      </c>
      <c r="O179" s="278">
        <f>IF(OR($F$17='Auto Responses'!$J$4,$E179='Auto Responses'!$L$13,$F179='Auto Responses'!$J$5),'Auto Responses'!$J$5,IF($J179="",$K179,IF($J179='Auto Responses'!$J$13,5,IF($J179='Auto Responses'!$J$12,10,IF($J179='Auto Responses'!$J$11,20,0)))))</f>
        <v>5</v>
      </c>
      <c r="P179" s="278">
        <f>IF(OR($O179='Auto Responses'!$J$5,$L179='Auto Responses'!$J$5),'Auto Responses'!$J$5,$O179*$L179)</f>
        <v>5</v>
      </c>
      <c r="Q179" s="278">
        <f t="shared" si="1"/>
        <v>0</v>
      </c>
      <c r="R179" s="278">
        <f t="shared" si="5"/>
        <v>0</v>
      </c>
      <c r="S179" s="278">
        <f t="shared" si="2"/>
        <v>0</v>
      </c>
      <c r="T179" s="278">
        <f t="shared" si="3"/>
        <v>0</v>
      </c>
      <c r="U179" s="278">
        <f t="shared" si="6"/>
        <v>52</v>
      </c>
      <c r="V179" s="278">
        <f t="shared" si="4"/>
        <v>0</v>
      </c>
      <c r="W179" s="58"/>
      <c r="X179" s="58"/>
      <c r="Y179" s="58"/>
      <c r="Z179" s="58"/>
    </row>
    <row r="180" spans="1:26" ht="15.75" customHeight="1" x14ac:dyDescent="0.2">
      <c r="A180" s="278" t="str">
        <f>Questions!$A180</f>
        <v>HFIH-04</v>
      </c>
      <c r="B180" s="278" t="str">
        <f t="shared" si="0"/>
        <v>HFIH</v>
      </c>
      <c r="C180" s="278" t="str">
        <f>VLOOKUP($A180,Questions!$A$3:$L$333,2,0)&amp;""</f>
        <v>Do you carry cyber-risk insurance to protect against unforeseen service outages, data that is lost or stolen, and security incidents?</v>
      </c>
      <c r="D180" s="278" t="str">
        <f>VLOOKUP($A180,Questions!$A$3:$L$333,11,0)&amp;""</f>
        <v/>
      </c>
      <c r="E180" s="278" t="str">
        <f>VLOOKUP($A180,Questions!$A$3:$L$333,12,0)&amp;""</f>
        <v>Infrastructure</v>
      </c>
      <c r="F180" s="278" t="str">
        <f>VLOOKUP($A180,'Institution Evaluation'!$A$56:$K$345,3,0)&amp;""</f>
        <v>Yes</v>
      </c>
      <c r="G180" s="278" t="str">
        <f>VLOOKUP($A180,'Institution Evaluation'!$A$56:$K$345,7,0)&amp;""</f>
        <v>Yes</v>
      </c>
      <c r="H180" s="278" t="str">
        <f>VLOOKUP($A180,'Institution Evaluation'!$A$56:$K$345,8,0)&amp;""</f>
        <v/>
      </c>
      <c r="I180" s="278" t="str">
        <f>VLOOKUP($A180,'Institution Evaluation'!$A$56:$K$345,9,0)&amp;""</f>
        <v>Minor Importance</v>
      </c>
      <c r="J180" s="278" t="str">
        <f>VLOOKUP($A180,'Institution Evaluation'!$A$56:$K$345,10,0)&amp;""</f>
        <v/>
      </c>
      <c r="K180" s="278">
        <f>IF($I180='Auto Responses'!$J$11,20,IF($I180='Auto Responses'!$J$13,5,10))</f>
        <v>5</v>
      </c>
      <c r="L180" s="278">
        <f>IF($E180='Auto Responses'!$L$13, 'Auto Responses'!$J$5,IF(AND($D180='Auto Responses'!$J$27,$H180=""),'Auto Responses'!$J$5,IF(AND($D180='Auto Responses'!$J$27,$H180='Auto Responses'!$J$7),1,IF(AND($D180='Auto Responses'!$J$27,$H180='Auto Responses'!$J$8),0,IF(OR(AND($F180=$G180,$H180=""),$H180='Auto Responses'!$J$7),1,0)))))</f>
        <v>1</v>
      </c>
      <c r="M180" s="278" t="str">
        <f>VLOOKUP($A180,'Institution Evaluation'!$A$56:$K$345,11,0)&amp;""</f>
        <v>FALSE</v>
      </c>
      <c r="N180" s="278">
        <f>IF($J180='Auto Responses'!$J$11,1,IF(AND($J180="",$I180='Auto Responses'!$J$11),1,0))</f>
        <v>0</v>
      </c>
      <c r="O180" s="278">
        <f>IF(OR($F$17='Auto Responses'!$J$4,$E180='Auto Responses'!$L$13,$F180='Auto Responses'!$J$5),'Auto Responses'!$J$5,IF($J180="",$K180,IF($J180='Auto Responses'!$J$13,5,IF($J180='Auto Responses'!$J$12,10,IF($J180='Auto Responses'!$J$11,20,0)))))</f>
        <v>5</v>
      </c>
      <c r="P180" s="278">
        <f>IF(OR($O180='Auto Responses'!$J$5,$L180='Auto Responses'!$J$5),'Auto Responses'!$J$5,$O180*$L180)</f>
        <v>5</v>
      </c>
      <c r="Q180" s="278">
        <f t="shared" si="1"/>
        <v>0</v>
      </c>
      <c r="R180" s="278">
        <f t="shared" si="5"/>
        <v>0</v>
      </c>
      <c r="S180" s="278">
        <f t="shared" si="2"/>
        <v>0</v>
      </c>
      <c r="T180" s="278">
        <f t="shared" si="3"/>
        <v>0</v>
      </c>
      <c r="U180" s="278">
        <f t="shared" si="6"/>
        <v>52</v>
      </c>
      <c r="V180" s="278">
        <f t="shared" si="4"/>
        <v>0</v>
      </c>
      <c r="W180" s="58"/>
      <c r="X180" s="58"/>
      <c r="Y180" s="58"/>
      <c r="Z180" s="58"/>
    </row>
    <row r="181" spans="1:26" ht="15.75" customHeight="1" x14ac:dyDescent="0.2">
      <c r="A181" s="278" t="str">
        <f>Questions!$A181</f>
        <v>VULN-01</v>
      </c>
      <c r="B181" s="278" t="str">
        <f t="shared" si="0"/>
        <v>VULN</v>
      </c>
      <c r="C181" s="278" t="str">
        <f>VLOOKUP($A181,Questions!$A$3:$L$333,2,0)&amp;""</f>
        <v>Are your systems and applications scanned with an authenticated user account for vulnerabilities (that are remediated) prior to new releases?*</v>
      </c>
      <c r="D181" s="278" t="str">
        <f>VLOOKUP($A181,Questions!$A$3:$L$333,11,0)&amp;""</f>
        <v/>
      </c>
      <c r="E181" s="278" t="str">
        <f>VLOOKUP($A181,Questions!$A$3:$L$333,12,0)&amp;""</f>
        <v>Infrastructure</v>
      </c>
      <c r="F181" s="278" t="str">
        <f>VLOOKUP($A181,'Institution Evaluation'!$A$56:$K$345,3,0)&amp;""</f>
        <v>Yes</v>
      </c>
      <c r="G181" s="278" t="str">
        <f>VLOOKUP($A181,'Institution Evaluation'!$A$56:$K$345,7,0)&amp;""</f>
        <v>Yes</v>
      </c>
      <c r="H181" s="278" t="str">
        <f>VLOOKUP($A181,'Institution Evaluation'!$A$56:$K$345,8,0)&amp;""</f>
        <v/>
      </c>
      <c r="I181" s="278" t="str">
        <f>VLOOKUP($A181,'Institution Evaluation'!$A$56:$K$345,9,0)&amp;""</f>
        <v>Critical Importance</v>
      </c>
      <c r="J181" s="278" t="str">
        <f>VLOOKUP($A181,'Institution Evaluation'!$A$56:$K$345,10,0)&amp;""</f>
        <v/>
      </c>
      <c r="K181" s="278">
        <f>IF($I181='Auto Responses'!$J$11,20,IF($I181='Auto Responses'!$J$13,5,10))</f>
        <v>20</v>
      </c>
      <c r="L181" s="278">
        <f>IF($E181='Auto Responses'!$L$13, 'Auto Responses'!$J$5,IF(AND($D181='Auto Responses'!$J$27,$H181=""),'Auto Responses'!$J$5,IF(AND($D181='Auto Responses'!$J$27,$H181='Auto Responses'!$J$7),1,IF(AND($D181='Auto Responses'!$J$27,$H181='Auto Responses'!$J$8),0,IF(OR(AND($F181=$G181,$H181=""),$H181='Auto Responses'!$J$7),1,0)))))</f>
        <v>1</v>
      </c>
      <c r="M181" s="278" t="str">
        <f>VLOOKUP($A181,'Institution Evaluation'!$A$56:$K$345,11,0)&amp;""</f>
        <v>FALSE</v>
      </c>
      <c r="N181" s="278">
        <f>IF($J181='Auto Responses'!$J$11,1,IF(AND($J181="",$I181='Auto Responses'!$J$11),1,0))</f>
        <v>1</v>
      </c>
      <c r="O181" s="278">
        <f>IF(OR($F$17='Auto Responses'!$J$4,$E181='Auto Responses'!$L$13,$F181='Auto Responses'!$J$5),'Auto Responses'!$J$5,IF($J181="",$K181,IF($J181='Auto Responses'!$J$13,5,IF($J181='Auto Responses'!$J$12,10,IF($J181='Auto Responses'!$J$11,20,0)))))</f>
        <v>20</v>
      </c>
      <c r="P181" s="278">
        <f>IF(OR($O181='Auto Responses'!$J$5,$L181='Auto Responses'!$J$5),'Auto Responses'!$J$5,$O181*$L181)</f>
        <v>20</v>
      </c>
      <c r="Q181" s="278">
        <f t="shared" si="1"/>
        <v>0</v>
      </c>
      <c r="R181" s="278">
        <f t="shared" si="5"/>
        <v>0</v>
      </c>
      <c r="S181" s="278">
        <f t="shared" si="2"/>
        <v>0</v>
      </c>
      <c r="T181" s="278">
        <f t="shared" si="3"/>
        <v>1</v>
      </c>
      <c r="U181" s="278">
        <f t="shared" si="6"/>
        <v>53</v>
      </c>
      <c r="V181" s="278">
        <f t="shared" si="4"/>
        <v>53</v>
      </c>
      <c r="W181" s="58"/>
      <c r="X181" s="58"/>
      <c r="Y181" s="58"/>
      <c r="Z181" s="58"/>
    </row>
    <row r="182" spans="1:26" ht="15.75" customHeight="1" x14ac:dyDescent="0.2">
      <c r="A182" s="278" t="str">
        <f>Questions!$A182</f>
        <v>VULN-02</v>
      </c>
      <c r="B182" s="278" t="str">
        <f t="shared" si="0"/>
        <v>VULN</v>
      </c>
      <c r="C182" s="278" t="str">
        <f>VLOOKUP($A182,Questions!$A$3:$L$333,2,0)&amp;""</f>
        <v>Will you provide results of application and system vulnerability scans to the institution?*</v>
      </c>
      <c r="D182" s="278" t="str">
        <f>VLOOKUP($A182,Questions!$A$3:$L$333,11,0)&amp;""</f>
        <v/>
      </c>
      <c r="E182" s="278" t="str">
        <f>VLOOKUP($A182,Questions!$A$3:$L$333,12,0)&amp;""</f>
        <v>Infrastructure</v>
      </c>
      <c r="F182" s="278" t="str">
        <f>VLOOKUP($A182,'Institution Evaluation'!$A$56:$K$345,3,0)&amp;""</f>
        <v>No</v>
      </c>
      <c r="G182" s="278" t="str">
        <f>VLOOKUP($A182,'Institution Evaluation'!$A$56:$K$345,7,0)&amp;""</f>
        <v>Yes</v>
      </c>
      <c r="H182" s="278" t="str">
        <f>VLOOKUP($A182,'Institution Evaluation'!$A$56:$K$345,8,0)&amp;""</f>
        <v/>
      </c>
      <c r="I182" s="278" t="str">
        <f>VLOOKUP($A182,'Institution Evaluation'!$A$56:$K$345,9,0)&amp;""</f>
        <v>Critical Importance</v>
      </c>
      <c r="J182" s="278" t="str">
        <f>VLOOKUP($A182,'Institution Evaluation'!$A$56:$K$345,10,0)&amp;""</f>
        <v/>
      </c>
      <c r="K182" s="278">
        <f>IF($I182='Auto Responses'!$J$11,20,IF($I182='Auto Responses'!$J$13,5,10))</f>
        <v>20</v>
      </c>
      <c r="L182" s="278">
        <f>IF($E182='Auto Responses'!$L$13, 'Auto Responses'!$J$5,IF(AND($D182='Auto Responses'!$J$27,$H182=""),'Auto Responses'!$J$5,IF(AND($D182='Auto Responses'!$J$27,$H182='Auto Responses'!$J$7),1,IF(AND($D182='Auto Responses'!$J$27,$H182='Auto Responses'!$J$8),0,IF(OR(AND($F182=$G182,$H182=""),$H182='Auto Responses'!$J$7),1,0)))))</f>
        <v>0</v>
      </c>
      <c r="M182" s="278" t="str">
        <f>VLOOKUP($A182,'Institution Evaluation'!$A$56:$K$345,11,0)&amp;""</f>
        <v>FALSE</v>
      </c>
      <c r="N182" s="278">
        <f>IF($J182='Auto Responses'!$J$11,1,IF(AND($J182="",$I182='Auto Responses'!$J$11),1,0))</f>
        <v>1</v>
      </c>
      <c r="O182" s="278">
        <f>IF(OR($F$17='Auto Responses'!$J$4,$E182='Auto Responses'!$L$13,$F182='Auto Responses'!$J$5),'Auto Responses'!$J$5,IF($J182="",$K182,IF($J182='Auto Responses'!$J$13,5,IF($J182='Auto Responses'!$J$12,10,IF($J182='Auto Responses'!$J$11,20,0)))))</f>
        <v>20</v>
      </c>
      <c r="P182" s="278">
        <f>IF(OR($O182='Auto Responses'!$J$5,$L182='Auto Responses'!$J$5),'Auto Responses'!$J$5,$O182*$L182)</f>
        <v>0</v>
      </c>
      <c r="Q182" s="278">
        <f t="shared" si="1"/>
        <v>0</v>
      </c>
      <c r="R182" s="278">
        <f t="shared" si="5"/>
        <v>0</v>
      </c>
      <c r="S182" s="278">
        <f t="shared" si="2"/>
        <v>0</v>
      </c>
      <c r="T182" s="278">
        <f t="shared" si="3"/>
        <v>1</v>
      </c>
      <c r="U182" s="278">
        <f t="shared" si="6"/>
        <v>54</v>
      </c>
      <c r="V182" s="278">
        <f t="shared" si="4"/>
        <v>54</v>
      </c>
      <c r="W182" s="58"/>
      <c r="X182" s="58"/>
      <c r="Y182" s="58"/>
      <c r="Z182" s="58"/>
    </row>
    <row r="183" spans="1:26" ht="15.75" customHeight="1" x14ac:dyDescent="0.2">
      <c r="A183" s="278" t="str">
        <f>Questions!$A183</f>
        <v>VULN-03</v>
      </c>
      <c r="B183" s="278" t="str">
        <f t="shared" si="0"/>
        <v>VULN</v>
      </c>
      <c r="C183" s="278" t="str">
        <f>VLOOKUP($A183,Questions!$A$3:$L$333,2,0)&amp;""</f>
        <v>Will you allow the institution to perform its own vulnerability testing and/or scanning of your systems and/or application, provided that testing is performed at a mutually agreed upon time and date?*</v>
      </c>
      <c r="D183" s="278" t="str">
        <f>VLOOKUP($A183,Questions!$A$3:$L$333,11,0)&amp;""</f>
        <v/>
      </c>
      <c r="E183" s="278" t="str">
        <f>VLOOKUP($A183,Questions!$A$3:$L$333,12,0)&amp;""</f>
        <v>Infrastructure</v>
      </c>
      <c r="F183" s="278" t="str">
        <f>VLOOKUP($A183,'Institution Evaluation'!$A$56:$K$345,3,0)&amp;""</f>
        <v>Yes</v>
      </c>
      <c r="G183" s="278" t="str">
        <f>VLOOKUP($A183,'Institution Evaluation'!$A$56:$K$345,7,0)&amp;""</f>
        <v>Yes</v>
      </c>
      <c r="H183" s="278" t="str">
        <f>VLOOKUP($A183,'Institution Evaluation'!$A$56:$K$345,8,0)&amp;""</f>
        <v/>
      </c>
      <c r="I183" s="278" t="str">
        <f>VLOOKUP($A183,'Institution Evaluation'!$A$56:$K$345,9,0)&amp;""</f>
        <v>Critical Importance</v>
      </c>
      <c r="J183" s="278" t="str">
        <f>VLOOKUP($A183,'Institution Evaluation'!$A$56:$K$345,10,0)&amp;""</f>
        <v/>
      </c>
      <c r="K183" s="278">
        <f>IF($I183='Auto Responses'!$J$11,20,IF($I183='Auto Responses'!$J$13,5,10))</f>
        <v>20</v>
      </c>
      <c r="L183" s="278">
        <f>IF($E183='Auto Responses'!$L$13, 'Auto Responses'!$J$5,IF(AND($D183='Auto Responses'!$J$27,$H183=""),'Auto Responses'!$J$5,IF(AND($D183='Auto Responses'!$J$27,$H183='Auto Responses'!$J$7),1,IF(AND($D183='Auto Responses'!$J$27,$H183='Auto Responses'!$J$8),0,IF(OR(AND($F183=$G183,$H183=""),$H183='Auto Responses'!$J$7),1,0)))))</f>
        <v>1</v>
      </c>
      <c r="M183" s="278" t="str">
        <f>VLOOKUP($A183,'Institution Evaluation'!$A$56:$K$345,11,0)&amp;""</f>
        <v>FALSE</v>
      </c>
      <c r="N183" s="278">
        <f>IF($J183='Auto Responses'!$J$11,1,IF(AND($J183="",$I183='Auto Responses'!$J$11),1,0))</f>
        <v>1</v>
      </c>
      <c r="O183" s="278">
        <f>IF(OR($F$17='Auto Responses'!$J$4,$E183='Auto Responses'!$L$13,$F183='Auto Responses'!$J$5),'Auto Responses'!$J$5,IF($J183="",$K183,IF($J183='Auto Responses'!$J$13,5,IF($J183='Auto Responses'!$J$12,10,IF($J183='Auto Responses'!$J$11,20,0)))))</f>
        <v>20</v>
      </c>
      <c r="P183" s="278">
        <f>IF(OR($O183='Auto Responses'!$J$5,$L183='Auto Responses'!$J$5),'Auto Responses'!$J$5,$O183*$L183)</f>
        <v>20</v>
      </c>
      <c r="Q183" s="278">
        <f t="shared" si="1"/>
        <v>0</v>
      </c>
      <c r="R183" s="278">
        <f t="shared" si="5"/>
        <v>0</v>
      </c>
      <c r="S183" s="278">
        <f t="shared" si="2"/>
        <v>0</v>
      </c>
      <c r="T183" s="278">
        <f t="shared" si="3"/>
        <v>1</v>
      </c>
      <c r="U183" s="278">
        <f t="shared" si="6"/>
        <v>55</v>
      </c>
      <c r="V183" s="278">
        <f t="shared" si="4"/>
        <v>55</v>
      </c>
      <c r="W183" s="58"/>
      <c r="X183" s="58"/>
      <c r="Y183" s="58"/>
      <c r="Z183" s="58"/>
    </row>
    <row r="184" spans="1:26" ht="15.75" customHeight="1" x14ac:dyDescent="0.2">
      <c r="A184" s="278" t="str">
        <f>Questions!$A184</f>
        <v>VULN-04</v>
      </c>
      <c r="B184" s="278" t="str">
        <f t="shared" si="0"/>
        <v>VULN</v>
      </c>
      <c r="C184" s="278" t="str">
        <f>VLOOKUP($A184,Questions!$A$3:$L$333,2,0)&amp;""</f>
        <v>Have your systems and applications had a third-party security assessment completed in the last year?</v>
      </c>
      <c r="D184" s="278" t="str">
        <f>VLOOKUP($A184,Questions!$A$3:$L$333,11,0)&amp;""</f>
        <v/>
      </c>
      <c r="E184" s="278" t="str">
        <f>VLOOKUP($A184,Questions!$A$3:$L$333,12,0)&amp;""</f>
        <v>Infrastructure</v>
      </c>
      <c r="F184" s="278" t="str">
        <f>VLOOKUP($A184,'Institution Evaluation'!$A$56:$K$345,3,0)&amp;""</f>
        <v>Yes</v>
      </c>
      <c r="G184" s="278" t="str">
        <f>VLOOKUP($A184,'Institution Evaluation'!$A$56:$K$345,7,0)&amp;""</f>
        <v>Yes</v>
      </c>
      <c r="H184" s="278" t="str">
        <f>VLOOKUP($A184,'Institution Evaluation'!$A$56:$K$345,8,0)&amp;""</f>
        <v/>
      </c>
      <c r="I184" s="278" t="str">
        <f>VLOOKUP($A184,'Institution Evaluation'!$A$56:$K$345,9,0)&amp;""</f>
        <v>Standard Importance</v>
      </c>
      <c r="J184" s="278" t="str">
        <f>VLOOKUP($A184,'Institution Evaluation'!$A$56:$K$345,10,0)&amp;""</f>
        <v/>
      </c>
      <c r="K184" s="278">
        <f>IF($I184='Auto Responses'!$J$11,20,IF($I184='Auto Responses'!$J$13,5,10))</f>
        <v>10</v>
      </c>
      <c r="L184" s="278">
        <f>IF($E184='Auto Responses'!$L$13, 'Auto Responses'!$J$5,IF(AND($D184='Auto Responses'!$J$27,$H184=""),'Auto Responses'!$J$5,IF(AND($D184='Auto Responses'!$J$27,$H184='Auto Responses'!$J$7),1,IF(AND($D184='Auto Responses'!$J$27,$H184='Auto Responses'!$J$8),0,IF(OR(AND($F184=$G184,$H184=""),$H184='Auto Responses'!$J$7),1,0)))))</f>
        <v>1</v>
      </c>
      <c r="M184" s="278" t="str">
        <f>VLOOKUP($A184,'Institution Evaluation'!$A$56:$K$345,11,0)&amp;""</f>
        <v>FALSE</v>
      </c>
      <c r="N184" s="278">
        <f>IF($J184='Auto Responses'!$J$11,1,IF(AND($J184="",$I184='Auto Responses'!$J$11),1,0))</f>
        <v>0</v>
      </c>
      <c r="O184" s="278">
        <f>IF(OR($F$17='Auto Responses'!$J$4,$E184='Auto Responses'!$L$13,$F184='Auto Responses'!$J$5),'Auto Responses'!$J$5,IF($J184="",$K184,IF($J184='Auto Responses'!$J$13,5,IF($J184='Auto Responses'!$J$12,10,IF($J184='Auto Responses'!$J$11,20,0)))))</f>
        <v>10</v>
      </c>
      <c r="P184" s="278">
        <f>IF(OR($O184='Auto Responses'!$J$5,$L184='Auto Responses'!$J$5),'Auto Responses'!$J$5,$O184*$L184)</f>
        <v>10</v>
      </c>
      <c r="Q184" s="278">
        <f t="shared" si="1"/>
        <v>0</v>
      </c>
      <c r="R184" s="278">
        <f t="shared" si="5"/>
        <v>0</v>
      </c>
      <c r="S184" s="278">
        <f t="shared" si="2"/>
        <v>0</v>
      </c>
      <c r="T184" s="278">
        <f t="shared" si="3"/>
        <v>0</v>
      </c>
      <c r="U184" s="278">
        <f t="shared" si="6"/>
        <v>55</v>
      </c>
      <c r="V184" s="278">
        <f t="shared" si="4"/>
        <v>0</v>
      </c>
      <c r="W184" s="58"/>
      <c r="X184" s="58"/>
      <c r="Y184" s="58"/>
      <c r="Z184" s="58"/>
    </row>
    <row r="185" spans="1:26" ht="15.75" customHeight="1" x14ac:dyDescent="0.2">
      <c r="A185" s="278" t="str">
        <f>Questions!$A185</f>
        <v>VULN-05</v>
      </c>
      <c r="B185" s="278" t="str">
        <f t="shared" si="0"/>
        <v>VULN</v>
      </c>
      <c r="C185" s="278" t="str">
        <f>VLOOKUP($A185,Questions!$A$3:$L$333,2,0)&amp;""</f>
        <v>Do you regularly scan for common web application security vulnerabilities (e.g., SQL injection, XSS, XSRF, etc.)?</v>
      </c>
      <c r="D185" s="278" t="str">
        <f>VLOOKUP($A185,Questions!$A$3:$L$333,11,0)&amp;""</f>
        <v/>
      </c>
      <c r="E185" s="278" t="str">
        <f>VLOOKUP($A185,Questions!$A$3:$L$333,12,0)&amp;""</f>
        <v>Infrastructure</v>
      </c>
      <c r="F185" s="278" t="str">
        <f>VLOOKUP($A185,'Institution Evaluation'!$A$56:$K$345,3,0)&amp;""</f>
        <v>Yes</v>
      </c>
      <c r="G185" s="278" t="str">
        <f>VLOOKUP($A185,'Institution Evaluation'!$A$56:$K$345,7,0)&amp;""</f>
        <v>Yes</v>
      </c>
      <c r="H185" s="278" t="str">
        <f>VLOOKUP($A185,'Institution Evaluation'!$A$56:$K$345,8,0)&amp;""</f>
        <v/>
      </c>
      <c r="I185" s="278" t="str">
        <f>VLOOKUP($A185,'Institution Evaluation'!$A$56:$K$345,9,0)&amp;""</f>
        <v>Standard Importance</v>
      </c>
      <c r="J185" s="278" t="str">
        <f>VLOOKUP($A185,'Institution Evaluation'!$A$56:$K$345,10,0)&amp;""</f>
        <v/>
      </c>
      <c r="K185" s="278">
        <f>IF($I185='Auto Responses'!$J$11,20,IF($I185='Auto Responses'!$J$13,5,10))</f>
        <v>10</v>
      </c>
      <c r="L185" s="278">
        <f>IF($E185='Auto Responses'!$L$13, 'Auto Responses'!$J$5,IF(AND($D185='Auto Responses'!$J$27,$H185=""),'Auto Responses'!$J$5,IF(AND($D185='Auto Responses'!$J$27,$H185='Auto Responses'!$J$7),1,IF(AND($D185='Auto Responses'!$J$27,$H185='Auto Responses'!$J$8),0,IF(OR(AND($F185=$G185,$H185=""),$H185='Auto Responses'!$J$7),1,0)))))</f>
        <v>1</v>
      </c>
      <c r="M185" s="278" t="str">
        <f>VLOOKUP($A185,'Institution Evaluation'!$A$56:$K$345,11,0)&amp;""</f>
        <v>FALSE</v>
      </c>
      <c r="N185" s="278">
        <f>IF($J185='Auto Responses'!$J$11,1,IF(AND($J185="",$I185='Auto Responses'!$J$11),1,0))</f>
        <v>0</v>
      </c>
      <c r="O185" s="278">
        <f>IF(OR($F$17='Auto Responses'!$J$4,$E185='Auto Responses'!$L$13,$F185='Auto Responses'!$J$5),'Auto Responses'!$J$5,IF($J185="",$K185,IF($J185='Auto Responses'!$J$13,5,IF($J185='Auto Responses'!$J$12,10,IF($J185='Auto Responses'!$J$11,20,0)))))</f>
        <v>10</v>
      </c>
      <c r="P185" s="278">
        <f>IF(OR($O185='Auto Responses'!$J$5,$L185='Auto Responses'!$J$5),'Auto Responses'!$J$5,$O185*$L185)</f>
        <v>10</v>
      </c>
      <c r="Q185" s="278">
        <f t="shared" si="1"/>
        <v>0</v>
      </c>
      <c r="R185" s="278">
        <f t="shared" si="5"/>
        <v>0</v>
      </c>
      <c r="S185" s="278">
        <f t="shared" si="2"/>
        <v>0</v>
      </c>
      <c r="T185" s="278">
        <f t="shared" si="3"/>
        <v>0</v>
      </c>
      <c r="U185" s="278">
        <f t="shared" si="6"/>
        <v>55</v>
      </c>
      <c r="V185" s="278">
        <f t="shared" si="4"/>
        <v>0</v>
      </c>
      <c r="W185" s="58"/>
      <c r="X185" s="58"/>
      <c r="Y185" s="58"/>
      <c r="Z185" s="58"/>
    </row>
    <row r="186" spans="1:26" ht="15.75" customHeight="1" x14ac:dyDescent="0.2">
      <c r="A186" s="278" t="str">
        <f>Questions!$A186</f>
        <v>VULN-06</v>
      </c>
      <c r="B186" s="278" t="str">
        <f t="shared" si="0"/>
        <v>VULN</v>
      </c>
      <c r="C186" s="278" t="str">
        <f>VLOOKUP($A186,Questions!$A$3:$L$333,2,0)&amp;""</f>
        <v>Are your systems and applications regularly scanned externally for vulnerabilities?</v>
      </c>
      <c r="D186" s="278" t="str">
        <f>VLOOKUP($A186,Questions!$A$3:$L$333,11,0)&amp;""</f>
        <v/>
      </c>
      <c r="E186" s="278" t="str">
        <f>VLOOKUP($A186,Questions!$A$3:$L$333,12,0)&amp;""</f>
        <v>Infrastructure</v>
      </c>
      <c r="F186" s="278" t="str">
        <f>VLOOKUP($A186,'Institution Evaluation'!$A$56:$K$345,3,0)&amp;""</f>
        <v>Yes</v>
      </c>
      <c r="G186" s="278" t="str">
        <f>VLOOKUP($A186,'Institution Evaluation'!$A$56:$K$345,7,0)&amp;""</f>
        <v>Yes</v>
      </c>
      <c r="H186" s="278" t="str">
        <f>VLOOKUP($A186,'Institution Evaluation'!$A$56:$K$345,8,0)&amp;""</f>
        <v/>
      </c>
      <c r="I186" s="278" t="str">
        <f>VLOOKUP($A186,'Institution Evaluation'!$A$56:$K$345,9,0)&amp;""</f>
        <v>Minor Importance</v>
      </c>
      <c r="J186" s="278" t="str">
        <f>VLOOKUP($A186,'Institution Evaluation'!$A$56:$K$345,10,0)&amp;""</f>
        <v/>
      </c>
      <c r="K186" s="278">
        <f>IF($I186='Auto Responses'!$J$11,20,IF($I186='Auto Responses'!$J$13,5,10))</f>
        <v>5</v>
      </c>
      <c r="L186" s="278">
        <f>IF($E186='Auto Responses'!$L$13, 'Auto Responses'!$J$5,IF(AND($D186='Auto Responses'!$J$27,$H186=""),'Auto Responses'!$J$5,IF(AND($D186='Auto Responses'!$J$27,$H186='Auto Responses'!$J$7),1,IF(AND($D186='Auto Responses'!$J$27,$H186='Auto Responses'!$J$8),0,IF(OR(AND($F186=$G186,$H186=""),$H186='Auto Responses'!$J$7),1,0)))))</f>
        <v>1</v>
      </c>
      <c r="M186" s="278" t="str">
        <f>VLOOKUP($A186,'Institution Evaluation'!$A$56:$K$345,11,0)&amp;""</f>
        <v>FALSE</v>
      </c>
      <c r="N186" s="278">
        <f>IF($J186='Auto Responses'!$J$11,1,IF(AND($J186="",$I186='Auto Responses'!$J$11),1,0))</f>
        <v>0</v>
      </c>
      <c r="O186" s="278">
        <f>IF(OR($F$17='Auto Responses'!$J$4,$E186='Auto Responses'!$L$13,$F186='Auto Responses'!$J$5),'Auto Responses'!$J$5,IF($J186="",$K186,IF($J186='Auto Responses'!$J$13,5,IF($J186='Auto Responses'!$J$12,10,IF($J186='Auto Responses'!$J$11,20,0)))))</f>
        <v>5</v>
      </c>
      <c r="P186" s="278">
        <f>IF(OR($O186='Auto Responses'!$J$5,$L186='Auto Responses'!$J$5),'Auto Responses'!$J$5,$O186*$L186)</f>
        <v>5</v>
      </c>
      <c r="Q186" s="278">
        <f t="shared" si="1"/>
        <v>0</v>
      </c>
      <c r="R186" s="278">
        <f t="shared" si="5"/>
        <v>0</v>
      </c>
      <c r="S186" s="278">
        <f t="shared" si="2"/>
        <v>0</v>
      </c>
      <c r="T186" s="278">
        <f t="shared" si="3"/>
        <v>0</v>
      </c>
      <c r="U186" s="278">
        <f t="shared" si="6"/>
        <v>55</v>
      </c>
      <c r="V186" s="278">
        <f t="shared" si="4"/>
        <v>0</v>
      </c>
      <c r="W186" s="58"/>
      <c r="X186" s="58"/>
      <c r="Y186" s="58"/>
      <c r="Z186" s="58"/>
    </row>
    <row r="187" spans="1:26" ht="15.75" customHeight="1" x14ac:dyDescent="0.2">
      <c r="A187" s="278" t="str">
        <f>Questions!$A187</f>
        <v>HIPA-01</v>
      </c>
      <c r="B187" s="278" t="str">
        <f t="shared" si="0"/>
        <v>HIPA</v>
      </c>
      <c r="C187" s="278" t="str">
        <f>VLOOKUP($A187,Questions!$A$3:$L$333,2,0)&amp;""</f>
        <v>Do your workforce members receive regular training related to the Health Insurance Portability and Accountability Act (HIPAA) Privacy and Security Rules and the HITECH Act?*</v>
      </c>
      <c r="D187" s="278" t="str">
        <f>VLOOKUP($A187,Questions!$A$3:$L$333,11,0)&amp;""</f>
        <v/>
      </c>
      <c r="E187" s="278" t="str">
        <f>VLOOKUP($A187,Questions!$A$3:$L$333,12,0)&amp;""</f>
        <v>Case-specific</v>
      </c>
      <c r="F187" s="278" t="str">
        <f>VLOOKUP($A187,'Institution Evaluation'!$A$56:$K$345,3,0)&amp;""</f>
        <v/>
      </c>
      <c r="G187" s="278" t="str">
        <f>VLOOKUP($A187,'Institution Evaluation'!$A$56:$K$345,7,0)&amp;""</f>
        <v>Yes</v>
      </c>
      <c r="H187" s="278" t="str">
        <f>VLOOKUP($A187,'Institution Evaluation'!$A$56:$K$345,8,0)&amp;""</f>
        <v/>
      </c>
      <c r="I187" s="278" t="str">
        <f>VLOOKUP($A187,'Institution Evaluation'!$A$56:$K$345,9,0)&amp;""</f>
        <v>Critical Importance</v>
      </c>
      <c r="J187" s="278" t="str">
        <f>VLOOKUP($A187,'Institution Evaluation'!$A$56:$K$345,10,0)&amp;""</f>
        <v/>
      </c>
      <c r="K187" s="278">
        <f>IF($I187='Auto Responses'!$J$11,20,IF($I187='Auto Responses'!$J$13,5,10))</f>
        <v>20</v>
      </c>
      <c r="L187" s="278">
        <f>IF($E187='Auto Responses'!$L$13, 'Auto Responses'!$J$5,IF(AND($D187='Auto Responses'!$J$27,$H187=""),'Auto Responses'!$J$5,IF(AND($D187='Auto Responses'!$J$27,$H187='Auto Responses'!$J$7),1,IF(AND($D187='Auto Responses'!$J$27,$H187='Auto Responses'!$J$8),0,IF(OR(AND($F187=$G187,$H187=""),$H187='Auto Responses'!$J$7),1,0)))))</f>
        <v>0</v>
      </c>
      <c r="M187" s="278" t="str">
        <f>VLOOKUP($A187,'Institution Evaluation'!$A$56:$K$345,11,0)&amp;""</f>
        <v>FALSE</v>
      </c>
      <c r="N187" s="278">
        <f>IF($J187='Auto Responses'!$J$11,1,IF(AND($J187="",$I187='Auto Responses'!$J$11),1,0))</f>
        <v>1</v>
      </c>
      <c r="O187" s="278" t="str">
        <f>IF(OR($F$21='Auto Responses'!$J$4,$E187='Auto Responses'!$L$13,$F187='Auto Responses'!$J$5),'Auto Responses'!$J$5,IF($J187="",$K187,IF($J187='Auto Responses'!$J$13,5,IF($J187='Auto Responses'!$J$12,10,IF($J187='Auto Responses'!$J$11,20,0)))))</f>
        <v>N/A</v>
      </c>
      <c r="P187" s="278" t="str">
        <f>IF(OR($O187='Auto Responses'!$J$5,$L187='Auto Responses'!$J$5),'Auto Responses'!$J$5,$O187*$L187)</f>
        <v>N/A</v>
      </c>
      <c r="Q187" s="278">
        <f t="shared" si="1"/>
        <v>0</v>
      </c>
      <c r="R187" s="278">
        <f t="shared" si="5"/>
        <v>0</v>
      </c>
      <c r="S187" s="278">
        <f t="shared" si="2"/>
        <v>0</v>
      </c>
      <c r="T187" s="278">
        <f t="shared" si="3"/>
        <v>1</v>
      </c>
      <c r="U187" s="278">
        <f t="shared" si="6"/>
        <v>56</v>
      </c>
      <c r="V187" s="278">
        <f t="shared" si="4"/>
        <v>56</v>
      </c>
      <c r="W187" s="58"/>
      <c r="X187" s="58"/>
      <c r="Y187" s="58"/>
      <c r="Z187" s="58"/>
    </row>
    <row r="188" spans="1:26" ht="15.75" customHeight="1" x14ac:dyDescent="0.2">
      <c r="A188" s="278" t="str">
        <f>Questions!$A188</f>
        <v>HIPA-02</v>
      </c>
      <c r="B188" s="278" t="str">
        <f t="shared" si="0"/>
        <v>HIPA</v>
      </c>
      <c r="C188" s="278" t="str">
        <f>VLOOKUP($A188,Questions!$A$3:$L$333,2,0)&amp;""</f>
        <v>Have you identified areas of risk?*</v>
      </c>
      <c r="D188" s="278" t="str">
        <f>VLOOKUP($A188,Questions!$A$3:$L$333,11,0)&amp;""</f>
        <v/>
      </c>
      <c r="E188" s="278" t="str">
        <f>VLOOKUP($A188,Questions!$A$3:$L$333,12,0)&amp;""</f>
        <v>Case-specific</v>
      </c>
      <c r="F188" s="278" t="str">
        <f>VLOOKUP($A188,'Institution Evaluation'!$A$56:$K$345,3,0)&amp;""</f>
        <v/>
      </c>
      <c r="G188" s="278" t="str">
        <f>VLOOKUP($A188,'Institution Evaluation'!$A$56:$K$345,7,0)&amp;""</f>
        <v>Yes</v>
      </c>
      <c r="H188" s="278" t="str">
        <f>VLOOKUP($A188,'Institution Evaluation'!$A$56:$K$345,8,0)&amp;""</f>
        <v/>
      </c>
      <c r="I188" s="278" t="str">
        <f>VLOOKUP($A188,'Institution Evaluation'!$A$56:$K$345,9,0)&amp;""</f>
        <v>Critical Importance</v>
      </c>
      <c r="J188" s="278" t="str">
        <f>VLOOKUP($A188,'Institution Evaluation'!$A$56:$K$345,10,0)&amp;""</f>
        <v/>
      </c>
      <c r="K188" s="278">
        <f>IF($I188='Auto Responses'!$J$11,20,IF($I188='Auto Responses'!$J$13,5,10))</f>
        <v>20</v>
      </c>
      <c r="L188" s="278">
        <f>IF($E188='Auto Responses'!$L$13, 'Auto Responses'!$J$5,IF(AND($D188='Auto Responses'!$J$27,$H188=""),'Auto Responses'!$J$5,IF(AND($D188='Auto Responses'!$J$27,$H188='Auto Responses'!$J$7),1,IF(AND($D188='Auto Responses'!$J$27,$H188='Auto Responses'!$J$8),0,IF(OR(AND($F188=$G188,$H188=""),$H188='Auto Responses'!$J$7),1,0)))))</f>
        <v>0</v>
      </c>
      <c r="M188" s="278" t="str">
        <f>VLOOKUP($A188,'Institution Evaluation'!$A$56:$K$345,11,0)&amp;""</f>
        <v>FALSE</v>
      </c>
      <c r="N188" s="278">
        <f>IF($J188='Auto Responses'!$J$11,1,IF(AND($J188="",$I188='Auto Responses'!$J$11),1,0))</f>
        <v>1</v>
      </c>
      <c r="O188" s="278" t="str">
        <f>IF(OR($F$21='Auto Responses'!$J$4,$E188='Auto Responses'!$L$13,$F188='Auto Responses'!$J$5),'Auto Responses'!$J$5,IF($J188="",$K188,IF($J188='Auto Responses'!$J$13,5,IF($J188='Auto Responses'!$J$12,10,IF($J188='Auto Responses'!$J$11,20,0)))))</f>
        <v>N/A</v>
      </c>
      <c r="P188" s="278" t="str">
        <f>IF(OR($O188='Auto Responses'!$J$5,$L188='Auto Responses'!$J$5),'Auto Responses'!$J$5,$O188*$L188)</f>
        <v>N/A</v>
      </c>
      <c r="Q188" s="278">
        <f t="shared" si="1"/>
        <v>0</v>
      </c>
      <c r="R188" s="278">
        <f t="shared" si="5"/>
        <v>0</v>
      </c>
      <c r="S188" s="278">
        <f t="shared" si="2"/>
        <v>0</v>
      </c>
      <c r="T188" s="278">
        <f t="shared" si="3"/>
        <v>1</v>
      </c>
      <c r="U188" s="278">
        <f t="shared" si="6"/>
        <v>57</v>
      </c>
      <c r="V188" s="278">
        <f t="shared" si="4"/>
        <v>57</v>
      </c>
      <c r="W188" s="58"/>
      <c r="X188" s="58"/>
      <c r="Y188" s="58"/>
      <c r="Z188" s="58"/>
    </row>
    <row r="189" spans="1:26" ht="15.75" customHeight="1" x14ac:dyDescent="0.2">
      <c r="A189" s="278" t="str">
        <f>Questions!$A189</f>
        <v>HIPA-03</v>
      </c>
      <c r="B189" s="278" t="str">
        <f t="shared" si="0"/>
        <v>HIPA</v>
      </c>
      <c r="C189" s="278" t="str">
        <f>VLOOKUP($A189,Questions!$A$3:$L$333,2,0)&amp;""</f>
        <v>Have the relevant policies/plans been tested?*</v>
      </c>
      <c r="D189" s="278" t="str">
        <f>VLOOKUP($A189,Questions!$A$3:$L$333,11,0)&amp;""</f>
        <v/>
      </c>
      <c r="E189" s="278" t="str">
        <f>VLOOKUP($A189,Questions!$A$3:$L$333,12,0)&amp;""</f>
        <v>Case-specific</v>
      </c>
      <c r="F189" s="278" t="str">
        <f>VLOOKUP($A189,'Institution Evaluation'!$A$56:$K$345,3,0)&amp;""</f>
        <v/>
      </c>
      <c r="G189" s="278" t="str">
        <f>VLOOKUP($A189,'Institution Evaluation'!$A$56:$K$345,7,0)&amp;""</f>
        <v>Yes</v>
      </c>
      <c r="H189" s="278" t="str">
        <f>VLOOKUP($A189,'Institution Evaluation'!$A$56:$K$345,8,0)&amp;""</f>
        <v/>
      </c>
      <c r="I189" s="278" t="str">
        <f>VLOOKUP($A189,'Institution Evaluation'!$A$56:$K$345,9,0)&amp;""</f>
        <v>Critical Importance</v>
      </c>
      <c r="J189" s="278" t="str">
        <f>VLOOKUP($A189,'Institution Evaluation'!$A$56:$K$345,10,0)&amp;""</f>
        <v/>
      </c>
      <c r="K189" s="278">
        <f>IF($I189='Auto Responses'!$J$11,20,IF($I189='Auto Responses'!$J$13,5,10))</f>
        <v>20</v>
      </c>
      <c r="L189" s="278">
        <f>IF($E189='Auto Responses'!$L$13, 'Auto Responses'!$J$5,IF(AND($D189='Auto Responses'!$J$27,$H189=""),'Auto Responses'!$J$5,IF(AND($D189='Auto Responses'!$J$27,$H189='Auto Responses'!$J$7),1,IF(AND($D189='Auto Responses'!$J$27,$H189='Auto Responses'!$J$8),0,IF(OR(AND($F189=$G189,$H189=""),$H189='Auto Responses'!$J$7),1,0)))))</f>
        <v>0</v>
      </c>
      <c r="M189" s="278" t="str">
        <f>VLOOKUP($A189,'Institution Evaluation'!$A$56:$K$345,11,0)&amp;""</f>
        <v>FALSE</v>
      </c>
      <c r="N189" s="278">
        <f>IF($J189='Auto Responses'!$J$11,1,IF(AND($J189="",$I189='Auto Responses'!$J$11),1,0))</f>
        <v>1</v>
      </c>
      <c r="O189" s="278" t="str">
        <f>IF(OR($F$21='Auto Responses'!$J$4,$E189='Auto Responses'!$L$13,$F189='Auto Responses'!$J$5),'Auto Responses'!$J$5,IF($J189="",$K189,IF($J189='Auto Responses'!$J$13,5,IF($J189='Auto Responses'!$J$12,10,IF($J189='Auto Responses'!$J$11,20,0)))))</f>
        <v>N/A</v>
      </c>
      <c r="P189" s="278" t="str">
        <f>IF(OR($O189='Auto Responses'!$J$5,$L189='Auto Responses'!$J$5),'Auto Responses'!$J$5,$O189*$L189)</f>
        <v>N/A</v>
      </c>
      <c r="Q189" s="278">
        <f t="shared" si="1"/>
        <v>0</v>
      </c>
      <c r="R189" s="278">
        <f t="shared" si="5"/>
        <v>0</v>
      </c>
      <c r="S189" s="278">
        <f t="shared" si="2"/>
        <v>0</v>
      </c>
      <c r="T189" s="278">
        <f t="shared" si="3"/>
        <v>1</v>
      </c>
      <c r="U189" s="278">
        <f t="shared" si="6"/>
        <v>58</v>
      </c>
      <c r="V189" s="278">
        <f t="shared" si="4"/>
        <v>58</v>
      </c>
      <c r="W189" s="58"/>
      <c r="X189" s="58"/>
      <c r="Y189" s="58"/>
      <c r="Z189" s="58"/>
    </row>
    <row r="190" spans="1:26" ht="15.75" customHeight="1" x14ac:dyDescent="0.2">
      <c r="A190" s="278" t="str">
        <f>Questions!$A190</f>
        <v>HIPA-04</v>
      </c>
      <c r="B190" s="278" t="str">
        <f t="shared" si="0"/>
        <v>HIPA</v>
      </c>
      <c r="C190" s="278" t="str">
        <f>VLOOKUP($A190,Questions!$A$3:$L$333,2,0)&amp;""</f>
        <v>Have you entered into a Business Associate Agreements with all subcontractors who may have access to protected health information (PHI)?*</v>
      </c>
      <c r="D190" s="278" t="str">
        <f>VLOOKUP($A190,Questions!$A$3:$L$333,11,0)&amp;""</f>
        <v/>
      </c>
      <c r="E190" s="278" t="str">
        <f>VLOOKUP($A190,Questions!$A$3:$L$333,12,0)&amp;""</f>
        <v>Case-specific</v>
      </c>
      <c r="F190" s="278" t="str">
        <f>VLOOKUP($A190,'Institution Evaluation'!$A$56:$K$345,3,0)&amp;""</f>
        <v/>
      </c>
      <c r="G190" s="278" t="str">
        <f>VLOOKUP($A190,'Institution Evaluation'!$A$56:$K$345,7,0)&amp;""</f>
        <v>Yes</v>
      </c>
      <c r="H190" s="278" t="str">
        <f>VLOOKUP($A190,'Institution Evaluation'!$A$56:$K$345,8,0)&amp;""</f>
        <v/>
      </c>
      <c r="I190" s="278" t="str">
        <f>VLOOKUP($A190,'Institution Evaluation'!$A$56:$K$345,9,0)&amp;""</f>
        <v>Critical Importance</v>
      </c>
      <c r="J190" s="278" t="str">
        <f>VLOOKUP($A190,'Institution Evaluation'!$A$56:$K$345,10,0)&amp;""</f>
        <v/>
      </c>
      <c r="K190" s="278">
        <f>IF($I190='Auto Responses'!$J$11,20,IF($I190='Auto Responses'!$J$13,5,10))</f>
        <v>20</v>
      </c>
      <c r="L190" s="278">
        <f>IF($E190='Auto Responses'!$L$13, 'Auto Responses'!$J$5,IF(AND($D190='Auto Responses'!$J$27,$H190=""),'Auto Responses'!$J$5,IF(AND($D190='Auto Responses'!$J$27,$H190='Auto Responses'!$J$7),1,IF(AND($D190='Auto Responses'!$J$27,$H190='Auto Responses'!$J$8),0,IF(OR(AND($F190=$G190,$H190=""),$H190='Auto Responses'!$J$7),1,0)))))</f>
        <v>0</v>
      </c>
      <c r="M190" s="278" t="str">
        <f>VLOOKUP($A190,'Institution Evaluation'!$A$56:$K$345,11,0)&amp;""</f>
        <v>FALSE</v>
      </c>
      <c r="N190" s="278">
        <f>IF($J190='Auto Responses'!$J$11,1,IF(AND($J190="",$I190='Auto Responses'!$J$11),1,0))</f>
        <v>1</v>
      </c>
      <c r="O190" s="278" t="str">
        <f>IF(OR($F$21='Auto Responses'!$J$4,$E190='Auto Responses'!$L$13,$F190='Auto Responses'!$J$5),'Auto Responses'!$J$5,IF($J190="",$K190,IF($J190='Auto Responses'!$J$13,5,IF($J190='Auto Responses'!$J$12,10,IF($J190='Auto Responses'!$J$11,20,0)))))</f>
        <v>N/A</v>
      </c>
      <c r="P190" s="278" t="str">
        <f>IF(OR($O190='Auto Responses'!$J$5,$L190='Auto Responses'!$J$5),'Auto Responses'!$J$5,$O190*$L190)</f>
        <v>N/A</v>
      </c>
      <c r="Q190" s="278">
        <f t="shared" si="1"/>
        <v>0</v>
      </c>
      <c r="R190" s="278">
        <f t="shared" si="5"/>
        <v>0</v>
      </c>
      <c r="S190" s="278">
        <f t="shared" si="2"/>
        <v>0</v>
      </c>
      <c r="T190" s="278">
        <f t="shared" si="3"/>
        <v>1</v>
      </c>
      <c r="U190" s="278">
        <f t="shared" si="6"/>
        <v>59</v>
      </c>
      <c r="V190" s="278">
        <f t="shared" si="4"/>
        <v>59</v>
      </c>
      <c r="W190" s="58"/>
      <c r="X190" s="58"/>
      <c r="Y190" s="58"/>
      <c r="Z190" s="58"/>
    </row>
    <row r="191" spans="1:26" ht="15.75" customHeight="1" x14ac:dyDescent="0.2">
      <c r="A191" s="278" t="str">
        <f>Questions!$A191</f>
        <v>HIPA-05</v>
      </c>
      <c r="B191" s="278" t="str">
        <f t="shared" si="0"/>
        <v>HIPA</v>
      </c>
      <c r="C191" s="278" t="str">
        <f>VLOOKUP($A191,Questions!$A$3:$L$333,2,0)&amp;""</f>
        <v>Do you monitor or receive information regarding changes in HIPAA regulations?</v>
      </c>
      <c r="D191" s="278" t="str">
        <f>VLOOKUP($A191,Questions!$A$3:$L$333,11,0)&amp;""</f>
        <v/>
      </c>
      <c r="E191" s="278" t="str">
        <f>VLOOKUP($A191,Questions!$A$3:$L$333,12,0)&amp;""</f>
        <v>Case-specific</v>
      </c>
      <c r="F191" s="278" t="str">
        <f>VLOOKUP($A191,'Institution Evaluation'!$A$56:$K$345,3,0)&amp;""</f>
        <v/>
      </c>
      <c r="G191" s="278" t="str">
        <f>VLOOKUP($A191,'Institution Evaluation'!$A$56:$K$345,7,0)&amp;""</f>
        <v>Yes</v>
      </c>
      <c r="H191" s="278" t="str">
        <f>VLOOKUP($A191,'Institution Evaluation'!$A$56:$K$345,8,0)&amp;""</f>
        <v/>
      </c>
      <c r="I191" s="278" t="str">
        <f>VLOOKUP($A191,'Institution Evaluation'!$A$56:$K$345,9,0)&amp;""</f>
        <v>Standard Importance</v>
      </c>
      <c r="J191" s="278" t="str">
        <f>VLOOKUP($A191,'Institution Evaluation'!$A$56:$K$345,10,0)&amp;""</f>
        <v/>
      </c>
      <c r="K191" s="278">
        <f>IF($I191='Auto Responses'!$J$11,20,IF($I191='Auto Responses'!$J$13,5,10))</f>
        <v>10</v>
      </c>
      <c r="L191" s="278">
        <f>IF($E191='Auto Responses'!$L$13, 'Auto Responses'!$J$5,IF(AND($D191='Auto Responses'!$J$27,$H191=""),'Auto Responses'!$J$5,IF(AND($D191='Auto Responses'!$J$27,$H191='Auto Responses'!$J$7),1,IF(AND($D191='Auto Responses'!$J$27,$H191='Auto Responses'!$J$8),0,IF(OR(AND($F191=$G191,$H191=""),$H191='Auto Responses'!$J$7),1,0)))))</f>
        <v>0</v>
      </c>
      <c r="M191" s="278" t="str">
        <f>VLOOKUP($A191,'Institution Evaluation'!$A$56:$K$345,11,0)&amp;""</f>
        <v>FALSE</v>
      </c>
      <c r="N191" s="278">
        <f>IF($J191='Auto Responses'!$J$11,1,IF(AND($J191="",$I191='Auto Responses'!$J$11),1,0))</f>
        <v>0</v>
      </c>
      <c r="O191" s="278" t="str">
        <f>IF(OR($F$21='Auto Responses'!$J$4,$E191='Auto Responses'!$L$13,$F191='Auto Responses'!$J$5),'Auto Responses'!$J$5,IF($J191="",$K191,IF($J191='Auto Responses'!$J$13,5,IF($J191='Auto Responses'!$J$12,10,IF($J191='Auto Responses'!$J$11,20,0)))))</f>
        <v>N/A</v>
      </c>
      <c r="P191" s="278" t="str">
        <f>IF(OR($O191='Auto Responses'!$J$5,$L191='Auto Responses'!$J$5),'Auto Responses'!$J$5,$O191*$L191)</f>
        <v>N/A</v>
      </c>
      <c r="Q191" s="278">
        <f t="shared" si="1"/>
        <v>0</v>
      </c>
      <c r="R191" s="278">
        <f t="shared" si="5"/>
        <v>0</v>
      </c>
      <c r="S191" s="278">
        <f t="shared" si="2"/>
        <v>0</v>
      </c>
      <c r="T191" s="278">
        <f t="shared" si="3"/>
        <v>0</v>
      </c>
      <c r="U191" s="278">
        <f t="shared" si="6"/>
        <v>59</v>
      </c>
      <c r="V191" s="278">
        <f t="shared" si="4"/>
        <v>0</v>
      </c>
      <c r="W191" s="58"/>
      <c r="X191" s="58"/>
      <c r="Y191" s="58"/>
      <c r="Z191" s="58"/>
    </row>
    <row r="192" spans="1:26" ht="15.75" customHeight="1" x14ac:dyDescent="0.2">
      <c r="A192" s="278" t="str">
        <f>Questions!$A192</f>
        <v>HIPA-06</v>
      </c>
      <c r="B192" s="278" t="str">
        <f t="shared" si="0"/>
        <v>HIPA</v>
      </c>
      <c r="C192" s="278" t="str">
        <f>VLOOKUP($A192,Questions!$A$3:$L$333,2,0)&amp;""</f>
        <v>Has your organization designated HIPAA Privacy and Security officers as required by the rules?</v>
      </c>
      <c r="D192" s="278" t="str">
        <f>VLOOKUP($A192,Questions!$A$3:$L$333,11,0)&amp;""</f>
        <v/>
      </c>
      <c r="E192" s="278" t="str">
        <f>VLOOKUP($A192,Questions!$A$3:$L$333,12,0)&amp;""</f>
        <v>Case-specific</v>
      </c>
      <c r="F192" s="278" t="str">
        <f>VLOOKUP($A192,'Institution Evaluation'!$A$56:$K$345,3,0)&amp;""</f>
        <v/>
      </c>
      <c r="G192" s="278" t="str">
        <f>VLOOKUP($A192,'Institution Evaluation'!$A$56:$K$345,7,0)&amp;""</f>
        <v>Yes</v>
      </c>
      <c r="H192" s="278" t="str">
        <f>VLOOKUP($A192,'Institution Evaluation'!$A$56:$K$345,8,0)&amp;""</f>
        <v/>
      </c>
      <c r="I192" s="278" t="str">
        <f>VLOOKUP($A192,'Institution Evaluation'!$A$56:$K$345,9,0)&amp;""</f>
        <v>Standard Importance</v>
      </c>
      <c r="J192" s="278" t="str">
        <f>VLOOKUP($A192,'Institution Evaluation'!$A$56:$K$345,10,0)&amp;""</f>
        <v/>
      </c>
      <c r="K192" s="278">
        <f>IF($I192='Auto Responses'!$J$11,20,IF($I192='Auto Responses'!$J$13,5,10))</f>
        <v>10</v>
      </c>
      <c r="L192" s="278">
        <f>IF($E192='Auto Responses'!$L$13, 'Auto Responses'!$J$5,IF(AND($D192='Auto Responses'!$J$27,$H192=""),'Auto Responses'!$J$5,IF(AND($D192='Auto Responses'!$J$27,$H192='Auto Responses'!$J$7),1,IF(AND($D192='Auto Responses'!$J$27,$H192='Auto Responses'!$J$8),0,IF(OR(AND($F192=$G192,$H192=""),$H192='Auto Responses'!$J$7),1,0)))))</f>
        <v>0</v>
      </c>
      <c r="M192" s="278" t="str">
        <f>VLOOKUP($A192,'Institution Evaluation'!$A$56:$K$345,11,0)&amp;""</f>
        <v>FALSE</v>
      </c>
      <c r="N192" s="278">
        <f>IF($J192='Auto Responses'!$J$11,1,IF(AND($J192="",$I192='Auto Responses'!$J$11),1,0))</f>
        <v>0</v>
      </c>
      <c r="O192" s="278" t="str">
        <f>IF(OR($F$21='Auto Responses'!$J$4,$E192='Auto Responses'!$L$13,$F192='Auto Responses'!$J$5),'Auto Responses'!$J$5,IF($J192="",$K192,IF($J192='Auto Responses'!$J$13,5,IF($J192='Auto Responses'!$J$12,10,IF($J192='Auto Responses'!$J$11,20,0)))))</f>
        <v>N/A</v>
      </c>
      <c r="P192" s="278" t="str">
        <f>IF(OR($O192='Auto Responses'!$J$5,$L192='Auto Responses'!$J$5),'Auto Responses'!$J$5,$O192*$L192)</f>
        <v>N/A</v>
      </c>
      <c r="Q192" s="278">
        <f t="shared" si="1"/>
        <v>0</v>
      </c>
      <c r="R192" s="278">
        <f t="shared" si="5"/>
        <v>0</v>
      </c>
      <c r="S192" s="278">
        <f t="shared" si="2"/>
        <v>0</v>
      </c>
      <c r="T192" s="278">
        <f t="shared" si="3"/>
        <v>0</v>
      </c>
      <c r="U192" s="278">
        <f t="shared" si="6"/>
        <v>59</v>
      </c>
      <c r="V192" s="278">
        <f t="shared" si="4"/>
        <v>0</v>
      </c>
      <c r="W192" s="58"/>
      <c r="X192" s="58"/>
      <c r="Y192" s="58"/>
      <c r="Z192" s="58"/>
    </row>
    <row r="193" spans="1:26" ht="15.75" customHeight="1" x14ac:dyDescent="0.2">
      <c r="A193" s="278" t="str">
        <f>Questions!$A193</f>
        <v>HIPA-07</v>
      </c>
      <c r="B193" s="278" t="str">
        <f t="shared" si="0"/>
        <v>HIPA</v>
      </c>
      <c r="C193" s="278" t="str">
        <f>VLOOKUP($A193,Questions!$A$3:$L$333,2,0)&amp;""</f>
        <v>Do you comply with the requirements of the Health Information Technology for Economic and Clinical Health Act (HITECH)?</v>
      </c>
      <c r="D193" s="278" t="str">
        <f>VLOOKUP($A193,Questions!$A$3:$L$333,11,0)&amp;""</f>
        <v/>
      </c>
      <c r="E193" s="278" t="str">
        <f>VLOOKUP($A193,Questions!$A$3:$L$333,12,0)&amp;""</f>
        <v>Case-specific</v>
      </c>
      <c r="F193" s="278" t="str">
        <f>VLOOKUP($A193,'Institution Evaluation'!$A$56:$K$345,3,0)&amp;""</f>
        <v/>
      </c>
      <c r="G193" s="278" t="str">
        <f>VLOOKUP($A193,'Institution Evaluation'!$A$56:$K$345,7,0)&amp;""</f>
        <v>Yes</v>
      </c>
      <c r="H193" s="278" t="str">
        <f>VLOOKUP($A193,'Institution Evaluation'!$A$56:$K$345,8,0)&amp;""</f>
        <v/>
      </c>
      <c r="I193" s="278" t="str">
        <f>VLOOKUP($A193,'Institution Evaluation'!$A$56:$K$345,9,0)&amp;""</f>
        <v>Standard Importance</v>
      </c>
      <c r="J193" s="278" t="str">
        <f>VLOOKUP($A193,'Institution Evaluation'!$A$56:$K$345,10,0)&amp;""</f>
        <v/>
      </c>
      <c r="K193" s="278">
        <f>IF($I193='Auto Responses'!$J$11,20,IF($I193='Auto Responses'!$J$13,5,10))</f>
        <v>10</v>
      </c>
      <c r="L193" s="278">
        <f>IF($E193='Auto Responses'!$L$13, 'Auto Responses'!$J$5,IF(AND($D193='Auto Responses'!$J$27,$H193=""),'Auto Responses'!$J$5,IF(AND($D193='Auto Responses'!$J$27,$H193='Auto Responses'!$J$7),1,IF(AND($D193='Auto Responses'!$J$27,$H193='Auto Responses'!$J$8),0,IF(OR(AND($F193=$G193,$H193=""),$H193='Auto Responses'!$J$7),1,0)))))</f>
        <v>0</v>
      </c>
      <c r="M193" s="278" t="str">
        <f>VLOOKUP($A193,'Institution Evaluation'!$A$56:$K$345,11,0)&amp;""</f>
        <v>FALSE</v>
      </c>
      <c r="N193" s="278">
        <f>IF($J193='Auto Responses'!$J$11,1,IF(AND($J193="",$I193='Auto Responses'!$J$11),1,0))</f>
        <v>0</v>
      </c>
      <c r="O193" s="278" t="str">
        <f>IF(OR($F$21='Auto Responses'!$J$4,$E193='Auto Responses'!$L$13,$F193='Auto Responses'!$J$5),'Auto Responses'!$J$5,IF($J193="",$K193,IF($J193='Auto Responses'!$J$13,5,IF($J193='Auto Responses'!$J$12,10,IF($J193='Auto Responses'!$J$11,20,0)))))</f>
        <v>N/A</v>
      </c>
      <c r="P193" s="278" t="str">
        <f>IF(OR($O193='Auto Responses'!$J$5,$L193='Auto Responses'!$J$5),'Auto Responses'!$J$5,$O193*$L193)</f>
        <v>N/A</v>
      </c>
      <c r="Q193" s="278">
        <f t="shared" si="1"/>
        <v>0</v>
      </c>
      <c r="R193" s="278">
        <f t="shared" si="5"/>
        <v>0</v>
      </c>
      <c r="S193" s="278">
        <f t="shared" si="2"/>
        <v>0</v>
      </c>
      <c r="T193" s="278">
        <f t="shared" si="3"/>
        <v>0</v>
      </c>
      <c r="U193" s="278">
        <f t="shared" si="6"/>
        <v>59</v>
      </c>
      <c r="V193" s="278">
        <f t="shared" si="4"/>
        <v>0</v>
      </c>
      <c r="W193" s="58"/>
      <c r="X193" s="58"/>
      <c r="Y193" s="58"/>
      <c r="Z193" s="58"/>
    </row>
    <row r="194" spans="1:26" ht="15.75" customHeight="1" x14ac:dyDescent="0.2">
      <c r="A194" s="278" t="str">
        <f>Questions!$A194</f>
        <v>HIPA-08</v>
      </c>
      <c r="B194" s="278" t="str">
        <f t="shared" si="0"/>
        <v>HIPA</v>
      </c>
      <c r="C194" s="278" t="str">
        <f>VLOOKUP($A194,Questions!$A$3:$L$333,2,0)&amp;""</f>
        <v>Have you conducted a risk analysis as required under the HIPAA Security Rule?</v>
      </c>
      <c r="D194" s="278" t="str">
        <f>VLOOKUP($A194,Questions!$A$3:$L$333,11,0)&amp;""</f>
        <v/>
      </c>
      <c r="E194" s="278" t="str">
        <f>VLOOKUP($A194,Questions!$A$3:$L$333,12,0)&amp;""</f>
        <v>Case-specific</v>
      </c>
      <c r="F194" s="278" t="str">
        <f>VLOOKUP($A194,'Institution Evaluation'!$A$56:$K$345,3,0)&amp;""</f>
        <v/>
      </c>
      <c r="G194" s="278" t="str">
        <f>VLOOKUP($A194,'Institution Evaluation'!$A$56:$K$345,7,0)&amp;""</f>
        <v>Yes</v>
      </c>
      <c r="H194" s="278" t="str">
        <f>VLOOKUP($A194,'Institution Evaluation'!$A$56:$K$345,8,0)&amp;""</f>
        <v/>
      </c>
      <c r="I194" s="278" t="str">
        <f>VLOOKUP($A194,'Institution Evaluation'!$A$56:$K$345,9,0)&amp;""</f>
        <v>Standard Importance</v>
      </c>
      <c r="J194" s="278" t="str">
        <f>VLOOKUP($A194,'Institution Evaluation'!$A$56:$K$345,10,0)&amp;""</f>
        <v/>
      </c>
      <c r="K194" s="278">
        <f>IF($I194='Auto Responses'!$J$11,20,IF($I194='Auto Responses'!$J$13,5,10))</f>
        <v>10</v>
      </c>
      <c r="L194" s="278">
        <f>IF($E194='Auto Responses'!$L$13, 'Auto Responses'!$J$5,IF(AND($D194='Auto Responses'!$J$27,$H194=""),'Auto Responses'!$J$5,IF(AND($D194='Auto Responses'!$J$27,$H194='Auto Responses'!$J$7),1,IF(AND($D194='Auto Responses'!$J$27,$H194='Auto Responses'!$J$8),0,IF(OR(AND($F194=$G194,$H194=""),$H194='Auto Responses'!$J$7),1,0)))))</f>
        <v>0</v>
      </c>
      <c r="M194" s="278" t="str">
        <f>VLOOKUP($A194,'Institution Evaluation'!$A$56:$K$345,11,0)&amp;""</f>
        <v>FALSE</v>
      </c>
      <c r="N194" s="278">
        <f>IF($J194='Auto Responses'!$J$11,1,IF(AND($J194="",$I194='Auto Responses'!$J$11),1,0))</f>
        <v>0</v>
      </c>
      <c r="O194" s="278" t="str">
        <f>IF(OR($F$21='Auto Responses'!$J$4,$E194='Auto Responses'!$L$13,$F194='Auto Responses'!$J$5),'Auto Responses'!$J$5,IF($J194="",$K194,IF($J194='Auto Responses'!$J$13,5,IF($J194='Auto Responses'!$J$12,10,IF($J194='Auto Responses'!$J$11,20,0)))))</f>
        <v>N/A</v>
      </c>
      <c r="P194" s="278" t="str">
        <f>IF(OR($O194='Auto Responses'!$J$5,$L194='Auto Responses'!$J$5),'Auto Responses'!$J$5,$O194*$L194)</f>
        <v>N/A</v>
      </c>
      <c r="Q194" s="278">
        <f t="shared" si="1"/>
        <v>0</v>
      </c>
      <c r="R194" s="278">
        <f t="shared" si="5"/>
        <v>0</v>
      </c>
      <c r="S194" s="278">
        <f t="shared" si="2"/>
        <v>0</v>
      </c>
      <c r="T194" s="278">
        <f t="shared" si="3"/>
        <v>0</v>
      </c>
      <c r="U194" s="278">
        <f t="shared" si="6"/>
        <v>59</v>
      </c>
      <c r="V194" s="278">
        <f t="shared" si="4"/>
        <v>0</v>
      </c>
      <c r="W194" s="58"/>
      <c r="X194" s="58"/>
      <c r="Y194" s="58"/>
      <c r="Z194" s="58"/>
    </row>
    <row r="195" spans="1:26" ht="15.75" customHeight="1" x14ac:dyDescent="0.2">
      <c r="A195" s="278" t="str">
        <f>Questions!$A195</f>
        <v>HIPA-09</v>
      </c>
      <c r="B195" s="278" t="str">
        <f t="shared" si="0"/>
        <v>HIPA</v>
      </c>
      <c r="C195" s="278" t="str">
        <f>VLOOKUP($A195,Questions!$A$3:$L$333,2,0)&amp;""</f>
        <v>Have you taken actions to mitigate the identified risks?</v>
      </c>
      <c r="D195" s="278" t="str">
        <f>VLOOKUP($A195,Questions!$A$3:$L$333,11,0)&amp;""</f>
        <v/>
      </c>
      <c r="E195" s="278" t="str">
        <f>VLOOKUP($A195,Questions!$A$3:$L$333,12,0)&amp;""</f>
        <v>Case-specific</v>
      </c>
      <c r="F195" s="278" t="str">
        <f>VLOOKUP($A195,'Institution Evaluation'!$A$56:$K$345,3,0)&amp;""</f>
        <v/>
      </c>
      <c r="G195" s="278" t="str">
        <f>VLOOKUP($A195,'Institution Evaluation'!$A$56:$K$345,7,0)&amp;""</f>
        <v>Yes</v>
      </c>
      <c r="H195" s="278" t="str">
        <f>VLOOKUP($A195,'Institution Evaluation'!$A$56:$K$345,8,0)&amp;""</f>
        <v/>
      </c>
      <c r="I195" s="278" t="str">
        <f>VLOOKUP($A195,'Institution Evaluation'!$A$56:$K$345,9,0)&amp;""</f>
        <v>Standard Importance</v>
      </c>
      <c r="J195" s="278" t="str">
        <f>VLOOKUP($A195,'Institution Evaluation'!$A$56:$K$345,10,0)&amp;""</f>
        <v/>
      </c>
      <c r="K195" s="278">
        <f>IF($I195='Auto Responses'!$J$11,20,IF($I195='Auto Responses'!$J$13,5,10))</f>
        <v>10</v>
      </c>
      <c r="L195" s="278">
        <f>IF($E195='Auto Responses'!$L$13, 'Auto Responses'!$J$5,IF(AND($D195='Auto Responses'!$J$27,$H195=""),'Auto Responses'!$J$5,IF(AND($D195='Auto Responses'!$J$27,$H195='Auto Responses'!$J$7),1,IF(AND($D195='Auto Responses'!$J$27,$H195='Auto Responses'!$J$8),0,IF(OR(AND($F195=$G195,$H195=""),$H195='Auto Responses'!$J$7),1,0)))))</f>
        <v>0</v>
      </c>
      <c r="M195" s="278" t="str">
        <f>VLOOKUP($A195,'Institution Evaluation'!$A$56:$K$345,11,0)&amp;""</f>
        <v>FALSE</v>
      </c>
      <c r="N195" s="278">
        <f>IF($J195='Auto Responses'!$J$11,1,IF(AND($J195="",$I195='Auto Responses'!$J$11),1,0))</f>
        <v>0</v>
      </c>
      <c r="O195" s="278" t="str">
        <f>IF(OR($F$21='Auto Responses'!$J$4,$E195='Auto Responses'!$L$13,$F195='Auto Responses'!$J$5),'Auto Responses'!$J$5,IF($J195="",$K195,IF($J195='Auto Responses'!$J$13,5,IF($J195='Auto Responses'!$J$12,10,IF($J195='Auto Responses'!$J$11,20,0)))))</f>
        <v>N/A</v>
      </c>
      <c r="P195" s="278" t="str">
        <f>IF(OR($O195='Auto Responses'!$J$5,$L195='Auto Responses'!$J$5),'Auto Responses'!$J$5,$O195*$L195)</f>
        <v>N/A</v>
      </c>
      <c r="Q195" s="278">
        <f t="shared" si="1"/>
        <v>0</v>
      </c>
      <c r="R195" s="278">
        <f t="shared" si="5"/>
        <v>0</v>
      </c>
      <c r="S195" s="278">
        <f t="shared" si="2"/>
        <v>0</v>
      </c>
      <c r="T195" s="278">
        <f t="shared" si="3"/>
        <v>0</v>
      </c>
      <c r="U195" s="278">
        <f t="shared" si="6"/>
        <v>59</v>
      </c>
      <c r="V195" s="278">
        <f t="shared" si="4"/>
        <v>0</v>
      </c>
      <c r="W195" s="58"/>
      <c r="X195" s="58"/>
      <c r="Y195" s="58"/>
      <c r="Z195" s="58"/>
    </row>
    <row r="196" spans="1:26" ht="15.75" customHeight="1" x14ac:dyDescent="0.2">
      <c r="A196" s="278" t="str">
        <f>Questions!$A196</f>
        <v>HIPA-10</v>
      </c>
      <c r="B196" s="278" t="str">
        <f t="shared" si="0"/>
        <v>HIPA</v>
      </c>
      <c r="C196" s="278" t="str">
        <f>VLOOKUP($A196,Questions!$A$3:$L$333,2,0)&amp;""</f>
        <v>Does your application require user and system administrator password changes at a frequency no greater than 90 days?</v>
      </c>
      <c r="D196" s="278" t="str">
        <f>VLOOKUP($A196,Questions!$A$3:$L$333,11,0)&amp;""</f>
        <v/>
      </c>
      <c r="E196" s="278" t="str">
        <f>VLOOKUP($A196,Questions!$A$3:$L$333,12,0)&amp;""</f>
        <v>Case-specific</v>
      </c>
      <c r="F196" s="278" t="str">
        <f>VLOOKUP($A196,'Institution Evaluation'!$A$56:$K$345,3,0)&amp;""</f>
        <v/>
      </c>
      <c r="G196" s="278" t="str">
        <f>VLOOKUP($A196,'Institution Evaluation'!$A$56:$K$345,7,0)&amp;""</f>
        <v>Yes</v>
      </c>
      <c r="H196" s="278" t="str">
        <f>VLOOKUP($A196,'Institution Evaluation'!$A$56:$K$345,8,0)&amp;""</f>
        <v/>
      </c>
      <c r="I196" s="278" t="str">
        <f>VLOOKUP($A196,'Institution Evaluation'!$A$56:$K$345,9,0)&amp;""</f>
        <v>Standard Importance</v>
      </c>
      <c r="J196" s="278" t="str">
        <f>VLOOKUP($A196,'Institution Evaluation'!$A$56:$K$345,10,0)&amp;""</f>
        <v/>
      </c>
      <c r="K196" s="278">
        <f>IF($I196='Auto Responses'!$J$11,20,IF($I196='Auto Responses'!$J$13,5,10))</f>
        <v>10</v>
      </c>
      <c r="L196" s="278">
        <f>IF($E196='Auto Responses'!$L$13, 'Auto Responses'!$J$5,IF(AND($D196='Auto Responses'!$J$27,$H196=""),'Auto Responses'!$J$5,IF(AND($D196='Auto Responses'!$J$27,$H196='Auto Responses'!$J$7),1,IF(AND($D196='Auto Responses'!$J$27,$H196='Auto Responses'!$J$8),0,IF(OR(AND($F196=$G196,$H196=""),$H196='Auto Responses'!$J$7),1,0)))))</f>
        <v>0</v>
      </c>
      <c r="M196" s="278" t="str">
        <f>VLOOKUP($A196,'Institution Evaluation'!$A$56:$K$345,11,0)&amp;""</f>
        <v>FALSE</v>
      </c>
      <c r="N196" s="278">
        <f>IF($J196='Auto Responses'!$J$11,1,IF(AND($J196="",$I196='Auto Responses'!$J$11),1,0))</f>
        <v>0</v>
      </c>
      <c r="O196" s="278" t="str">
        <f>IF(OR($F$21='Auto Responses'!$J$4,$E196='Auto Responses'!$L$13,$F196='Auto Responses'!$J$5),'Auto Responses'!$J$5,IF($J196="",$K196,IF($J196='Auto Responses'!$J$13,5,IF($J196='Auto Responses'!$J$12,10,IF($J196='Auto Responses'!$J$11,20,0)))))</f>
        <v>N/A</v>
      </c>
      <c r="P196" s="278" t="str">
        <f>IF(OR($O196='Auto Responses'!$J$5,$L196='Auto Responses'!$J$5),'Auto Responses'!$J$5,$O196*$L196)</f>
        <v>N/A</v>
      </c>
      <c r="Q196" s="278">
        <f t="shared" si="1"/>
        <v>0</v>
      </c>
      <c r="R196" s="278">
        <f t="shared" si="5"/>
        <v>0</v>
      </c>
      <c r="S196" s="278">
        <f t="shared" si="2"/>
        <v>0</v>
      </c>
      <c r="T196" s="278">
        <f t="shared" si="3"/>
        <v>0</v>
      </c>
      <c r="U196" s="278">
        <f t="shared" si="6"/>
        <v>59</v>
      </c>
      <c r="V196" s="278">
        <f t="shared" si="4"/>
        <v>0</v>
      </c>
      <c r="W196" s="58"/>
      <c r="X196" s="58"/>
      <c r="Y196" s="58"/>
      <c r="Z196" s="58"/>
    </row>
    <row r="197" spans="1:26" ht="15.75" customHeight="1" x14ac:dyDescent="0.2">
      <c r="A197" s="278" t="str">
        <f>Questions!$A197</f>
        <v>HIPA-11</v>
      </c>
      <c r="B197" s="278" t="str">
        <f t="shared" si="0"/>
        <v>HIPA</v>
      </c>
      <c r="C197" s="278" t="str">
        <f>VLOOKUP($A197,Questions!$A$3:$L$333,2,0)&amp;""</f>
        <v>Does your application require users to set their own password after an administrator reset or on first use of the account?</v>
      </c>
      <c r="D197" s="278" t="str">
        <f>VLOOKUP($A197,Questions!$A$3:$L$333,11,0)&amp;""</f>
        <v/>
      </c>
      <c r="E197" s="278" t="str">
        <f>VLOOKUP($A197,Questions!$A$3:$L$333,12,0)&amp;""</f>
        <v>Case-specific</v>
      </c>
      <c r="F197" s="278" t="str">
        <f>VLOOKUP($A197,'Institution Evaluation'!$A$56:$K$345,3,0)&amp;""</f>
        <v/>
      </c>
      <c r="G197" s="278" t="str">
        <f>VLOOKUP($A197,'Institution Evaluation'!$A$56:$K$345,7,0)&amp;""</f>
        <v>Yes</v>
      </c>
      <c r="H197" s="278" t="str">
        <f>VLOOKUP($A197,'Institution Evaluation'!$A$56:$K$345,8,0)&amp;""</f>
        <v/>
      </c>
      <c r="I197" s="278" t="str">
        <f>VLOOKUP($A197,'Institution Evaluation'!$A$56:$K$345,9,0)&amp;""</f>
        <v>Standard Importance</v>
      </c>
      <c r="J197" s="278" t="str">
        <f>VLOOKUP($A197,'Institution Evaluation'!$A$56:$K$345,10,0)&amp;""</f>
        <v/>
      </c>
      <c r="K197" s="278">
        <f>IF($I197='Auto Responses'!$J$11,20,IF($I197='Auto Responses'!$J$13,5,10))</f>
        <v>10</v>
      </c>
      <c r="L197" s="278">
        <f>IF($E197='Auto Responses'!$L$13, 'Auto Responses'!$J$5,IF(AND($D197='Auto Responses'!$J$27,$H197=""),'Auto Responses'!$J$5,IF(AND($D197='Auto Responses'!$J$27,$H197='Auto Responses'!$J$7),1,IF(AND($D197='Auto Responses'!$J$27,$H197='Auto Responses'!$J$8),0,IF(OR(AND($F197=$G197,$H197=""),$H197='Auto Responses'!$J$7),1,0)))))</f>
        <v>0</v>
      </c>
      <c r="M197" s="278" t="str">
        <f>VLOOKUP($A197,'Institution Evaluation'!$A$56:$K$345,11,0)&amp;""</f>
        <v>FALSE</v>
      </c>
      <c r="N197" s="278">
        <f>IF($J197='Auto Responses'!$J$11,1,IF(AND($J197="",$I197='Auto Responses'!$J$11),1,0))</f>
        <v>0</v>
      </c>
      <c r="O197" s="278" t="str">
        <f>IF(OR($F$21='Auto Responses'!$J$4,$E197='Auto Responses'!$L$13,$F197='Auto Responses'!$J$5),'Auto Responses'!$J$5,IF($J197="",$K197,IF($J197='Auto Responses'!$J$13,5,IF($J197='Auto Responses'!$J$12,10,IF($J197='Auto Responses'!$J$11,20,0)))))</f>
        <v>N/A</v>
      </c>
      <c r="P197" s="278" t="str">
        <f>IF(OR($O197='Auto Responses'!$J$5,$L197='Auto Responses'!$J$5),'Auto Responses'!$J$5,$O197*$L197)</f>
        <v>N/A</v>
      </c>
      <c r="Q197" s="278">
        <f t="shared" si="1"/>
        <v>0</v>
      </c>
      <c r="R197" s="278">
        <f t="shared" si="5"/>
        <v>0</v>
      </c>
      <c r="S197" s="278">
        <f t="shared" si="2"/>
        <v>0</v>
      </c>
      <c r="T197" s="278">
        <f t="shared" si="3"/>
        <v>0</v>
      </c>
      <c r="U197" s="278">
        <f t="shared" si="6"/>
        <v>59</v>
      </c>
      <c r="V197" s="278">
        <f t="shared" si="4"/>
        <v>0</v>
      </c>
      <c r="W197" s="58"/>
      <c r="X197" s="58"/>
      <c r="Y197" s="58"/>
      <c r="Z197" s="58"/>
    </row>
    <row r="198" spans="1:26" ht="15.75" customHeight="1" x14ac:dyDescent="0.2">
      <c r="A198" s="278" t="str">
        <f>Questions!$A198</f>
        <v>HIPA-12</v>
      </c>
      <c r="B198" s="278" t="str">
        <f t="shared" si="0"/>
        <v>HIPA</v>
      </c>
      <c r="C198" s="278" t="str">
        <f>VLOOKUP($A198,Questions!$A$3:$L$333,2,0)&amp;""</f>
        <v>Does your application lock out an account after a number of failed login attempts?</v>
      </c>
      <c r="D198" s="278" t="str">
        <f>VLOOKUP($A198,Questions!$A$3:$L$333,11,0)&amp;""</f>
        <v/>
      </c>
      <c r="E198" s="278" t="str">
        <f>VLOOKUP($A198,Questions!$A$3:$L$333,12,0)&amp;""</f>
        <v>Case-specific</v>
      </c>
      <c r="F198" s="278" t="str">
        <f>VLOOKUP($A198,'Institution Evaluation'!$A$56:$K$345,3,0)&amp;""</f>
        <v/>
      </c>
      <c r="G198" s="278" t="str">
        <f>VLOOKUP($A198,'Institution Evaluation'!$A$56:$K$345,7,0)&amp;""</f>
        <v>Yes</v>
      </c>
      <c r="H198" s="278" t="str">
        <f>VLOOKUP($A198,'Institution Evaluation'!$A$56:$K$345,8,0)&amp;""</f>
        <v/>
      </c>
      <c r="I198" s="278" t="str">
        <f>VLOOKUP($A198,'Institution Evaluation'!$A$56:$K$345,9,0)&amp;""</f>
        <v>Standard Importance</v>
      </c>
      <c r="J198" s="278" t="str">
        <f>VLOOKUP($A198,'Institution Evaluation'!$A$56:$K$345,10,0)&amp;""</f>
        <v/>
      </c>
      <c r="K198" s="278">
        <f>IF($I198='Auto Responses'!$J$11,20,IF($I198='Auto Responses'!$J$13,5,10))</f>
        <v>10</v>
      </c>
      <c r="L198" s="278">
        <f>IF($E198='Auto Responses'!$L$13, 'Auto Responses'!$J$5,IF(AND($D198='Auto Responses'!$J$27,$H198=""),'Auto Responses'!$J$5,IF(AND($D198='Auto Responses'!$J$27,$H198='Auto Responses'!$J$7),1,IF(AND($D198='Auto Responses'!$J$27,$H198='Auto Responses'!$J$8),0,IF(OR(AND($F198=$G198,$H198=""),$H198='Auto Responses'!$J$7),1,0)))))</f>
        <v>0</v>
      </c>
      <c r="M198" s="278" t="str">
        <f>VLOOKUP($A198,'Institution Evaluation'!$A$56:$K$345,11,0)&amp;""</f>
        <v>FALSE</v>
      </c>
      <c r="N198" s="278">
        <f>IF($J198='Auto Responses'!$J$11,1,IF(AND($J198="",$I198='Auto Responses'!$J$11),1,0))</f>
        <v>0</v>
      </c>
      <c r="O198" s="278" t="str">
        <f>IF(OR($F$21='Auto Responses'!$J$4,$E198='Auto Responses'!$L$13,$F198='Auto Responses'!$J$5),'Auto Responses'!$J$5,IF($J198="",$K198,IF($J198='Auto Responses'!$J$13,5,IF($J198='Auto Responses'!$J$12,10,IF($J198='Auto Responses'!$J$11,20,0)))))</f>
        <v>N/A</v>
      </c>
      <c r="P198" s="278" t="str">
        <f>IF(OR($O198='Auto Responses'!$J$5,$L198='Auto Responses'!$J$5),'Auto Responses'!$J$5,$O198*$L198)</f>
        <v>N/A</v>
      </c>
      <c r="Q198" s="278">
        <f t="shared" si="1"/>
        <v>0</v>
      </c>
      <c r="R198" s="278">
        <f t="shared" si="5"/>
        <v>0</v>
      </c>
      <c r="S198" s="278">
        <f t="shared" si="2"/>
        <v>0</v>
      </c>
      <c r="T198" s="278">
        <f t="shared" si="3"/>
        <v>0</v>
      </c>
      <c r="U198" s="278">
        <f t="shared" si="6"/>
        <v>59</v>
      </c>
      <c r="V198" s="278">
        <f t="shared" si="4"/>
        <v>0</v>
      </c>
      <c r="W198" s="58"/>
      <c r="X198" s="58"/>
      <c r="Y198" s="58"/>
      <c r="Z198" s="58"/>
    </row>
    <row r="199" spans="1:26" ht="15.75" customHeight="1" x14ac:dyDescent="0.2">
      <c r="A199" s="278" t="str">
        <f>Questions!$A199</f>
        <v>HIPA-13</v>
      </c>
      <c r="B199" s="278" t="str">
        <f t="shared" si="0"/>
        <v>HIPA</v>
      </c>
      <c r="C199" s="278" t="str">
        <f>VLOOKUP($A199,Questions!$A$3:$L$333,2,0)&amp;""</f>
        <v>Does your application automatically lock or log-out an account after a period of inactivity?</v>
      </c>
      <c r="D199" s="278" t="str">
        <f>VLOOKUP($A199,Questions!$A$3:$L$333,11,0)&amp;""</f>
        <v/>
      </c>
      <c r="E199" s="278" t="str">
        <f>VLOOKUP($A199,Questions!$A$3:$L$333,12,0)&amp;""</f>
        <v>Case-specific</v>
      </c>
      <c r="F199" s="278" t="str">
        <f>VLOOKUP($A199,'Institution Evaluation'!$A$56:$K$345,3,0)&amp;""</f>
        <v/>
      </c>
      <c r="G199" s="278" t="str">
        <f>VLOOKUP($A199,'Institution Evaluation'!$A$56:$K$345,7,0)&amp;""</f>
        <v>Yes</v>
      </c>
      <c r="H199" s="278" t="str">
        <f>VLOOKUP($A199,'Institution Evaluation'!$A$56:$K$345,8,0)&amp;""</f>
        <v/>
      </c>
      <c r="I199" s="278" t="str">
        <f>VLOOKUP($A199,'Institution Evaluation'!$A$56:$K$345,9,0)&amp;""</f>
        <v>Standard Importance</v>
      </c>
      <c r="J199" s="278" t="str">
        <f>VLOOKUP($A199,'Institution Evaluation'!$A$56:$K$345,10,0)&amp;""</f>
        <v/>
      </c>
      <c r="K199" s="278">
        <f>IF($I199='Auto Responses'!$J$11,20,IF($I199='Auto Responses'!$J$13,5,10))</f>
        <v>10</v>
      </c>
      <c r="L199" s="278">
        <f>IF($E199='Auto Responses'!$L$13, 'Auto Responses'!$J$5,IF(AND($D199='Auto Responses'!$J$27,$H199=""),'Auto Responses'!$J$5,IF(AND($D199='Auto Responses'!$J$27,$H199='Auto Responses'!$J$7),1,IF(AND($D199='Auto Responses'!$J$27,$H199='Auto Responses'!$J$8),0,IF(OR(AND($F199=$G199,$H199=""),$H199='Auto Responses'!$J$7),1,0)))))</f>
        <v>0</v>
      </c>
      <c r="M199" s="278" t="str">
        <f>VLOOKUP($A199,'Institution Evaluation'!$A$56:$K$345,11,0)&amp;""</f>
        <v>FALSE</v>
      </c>
      <c r="N199" s="278">
        <f>IF($J199='Auto Responses'!$J$11,1,IF(AND($J199="",$I199='Auto Responses'!$J$11),1,0))</f>
        <v>0</v>
      </c>
      <c r="O199" s="278" t="str">
        <f>IF(OR($F$21='Auto Responses'!$J$4,$E199='Auto Responses'!$L$13,$F199='Auto Responses'!$J$5),'Auto Responses'!$J$5,IF($J199="",$K199,IF($J199='Auto Responses'!$J$13,5,IF($J199='Auto Responses'!$J$12,10,IF($J199='Auto Responses'!$J$11,20,0)))))</f>
        <v>N/A</v>
      </c>
      <c r="P199" s="278" t="str">
        <f>IF(OR($O199='Auto Responses'!$J$5,$L199='Auto Responses'!$J$5),'Auto Responses'!$J$5,$O199*$L199)</f>
        <v>N/A</v>
      </c>
      <c r="Q199" s="278">
        <f t="shared" si="1"/>
        <v>0</v>
      </c>
      <c r="R199" s="278">
        <f t="shared" si="5"/>
        <v>0</v>
      </c>
      <c r="S199" s="278">
        <f t="shared" si="2"/>
        <v>0</v>
      </c>
      <c r="T199" s="278">
        <f t="shared" si="3"/>
        <v>0</v>
      </c>
      <c r="U199" s="278">
        <f t="shared" si="6"/>
        <v>59</v>
      </c>
      <c r="V199" s="278">
        <f t="shared" si="4"/>
        <v>0</v>
      </c>
      <c r="W199" s="58"/>
      <c r="X199" s="58"/>
      <c r="Y199" s="58"/>
      <c r="Z199" s="58"/>
    </row>
    <row r="200" spans="1:26" ht="15.75" customHeight="1" x14ac:dyDescent="0.2">
      <c r="A200" s="278" t="str">
        <f>Questions!$A200</f>
        <v>HIPA-14</v>
      </c>
      <c r="B200" s="278" t="str">
        <f t="shared" si="0"/>
        <v>HIPA</v>
      </c>
      <c r="C200" s="278" t="str">
        <f>VLOOKUP($A200,Questions!$A$3:$L$333,2,0)&amp;""</f>
        <v>Are passwords visible in plain text, whether when stored or entered, including service level accounts (i.e., database accounts, etc.)?</v>
      </c>
      <c r="D200" s="278" t="str">
        <f>VLOOKUP($A200,Questions!$A$3:$L$333,11,0)&amp;""</f>
        <v/>
      </c>
      <c r="E200" s="278" t="str">
        <f>VLOOKUP($A200,Questions!$A$3:$L$333,12,0)&amp;""</f>
        <v>Case-specific</v>
      </c>
      <c r="F200" s="278" t="str">
        <f>VLOOKUP($A200,'Institution Evaluation'!$A$56:$K$345,3,0)&amp;""</f>
        <v/>
      </c>
      <c r="G200" s="278" t="str">
        <f>VLOOKUP($A200,'Institution Evaluation'!$A$56:$K$345,7,0)&amp;""</f>
        <v>No</v>
      </c>
      <c r="H200" s="278" t="str">
        <f>VLOOKUP($A200,'Institution Evaluation'!$A$56:$K$345,8,0)&amp;""</f>
        <v/>
      </c>
      <c r="I200" s="278" t="str">
        <f>VLOOKUP($A200,'Institution Evaluation'!$A$56:$K$345,9,0)&amp;""</f>
        <v>Standard Importance</v>
      </c>
      <c r="J200" s="278" t="str">
        <f>VLOOKUP($A200,'Institution Evaluation'!$A$56:$K$345,10,0)&amp;""</f>
        <v/>
      </c>
      <c r="K200" s="278">
        <f>IF($I200='Auto Responses'!$J$11,20,IF($I200='Auto Responses'!$J$13,5,10))</f>
        <v>10</v>
      </c>
      <c r="L200" s="278">
        <f>IF($E200='Auto Responses'!$L$13, 'Auto Responses'!$J$5,IF(AND($D200='Auto Responses'!$J$27,$H200=""),'Auto Responses'!$J$5,IF(AND($D200='Auto Responses'!$J$27,$H200='Auto Responses'!$J$7),1,IF(AND($D200='Auto Responses'!$J$27,$H200='Auto Responses'!$J$8),0,IF(OR(AND($F200=$G200,$H200=""),$H200='Auto Responses'!$J$7),1,0)))))</f>
        <v>0</v>
      </c>
      <c r="M200" s="278" t="str">
        <f>VLOOKUP($A200,'Institution Evaluation'!$A$56:$K$345,11,0)&amp;""</f>
        <v>FALSE</v>
      </c>
      <c r="N200" s="278">
        <f>IF($J200='Auto Responses'!$J$11,1,IF(AND($J200="",$I200='Auto Responses'!$J$11),1,0))</f>
        <v>0</v>
      </c>
      <c r="O200" s="278" t="str">
        <f>IF(OR($F$21='Auto Responses'!$J$4,$E200='Auto Responses'!$L$13,$F200='Auto Responses'!$J$5),'Auto Responses'!$J$5,IF($J200="",$K200,IF($J200='Auto Responses'!$J$13,5,IF($J200='Auto Responses'!$J$12,10,IF($J200='Auto Responses'!$J$11,20,0)))))</f>
        <v>N/A</v>
      </c>
      <c r="P200" s="278" t="str">
        <f>IF(OR($O200='Auto Responses'!$J$5,$L200='Auto Responses'!$J$5),'Auto Responses'!$J$5,$O200*$L200)</f>
        <v>N/A</v>
      </c>
      <c r="Q200" s="278">
        <f t="shared" si="1"/>
        <v>0</v>
      </c>
      <c r="R200" s="278">
        <f t="shared" si="5"/>
        <v>0</v>
      </c>
      <c r="S200" s="278">
        <f t="shared" si="2"/>
        <v>0</v>
      </c>
      <c r="T200" s="278">
        <f t="shared" si="3"/>
        <v>0</v>
      </c>
      <c r="U200" s="278">
        <f t="shared" si="6"/>
        <v>59</v>
      </c>
      <c r="V200" s="278">
        <f t="shared" si="4"/>
        <v>0</v>
      </c>
      <c r="W200" s="58"/>
      <c r="X200" s="58"/>
      <c r="Y200" s="58"/>
      <c r="Z200" s="58"/>
    </row>
    <row r="201" spans="1:26" ht="15.75" customHeight="1" x14ac:dyDescent="0.2">
      <c r="A201" s="278" t="str">
        <f>Questions!$A201</f>
        <v>HIPA-15</v>
      </c>
      <c r="B201" s="278" t="str">
        <f t="shared" si="0"/>
        <v>HIPA</v>
      </c>
      <c r="C201" s="278" t="str">
        <f>VLOOKUP($A201,Questions!$A$3:$L$333,2,0)&amp;""</f>
        <v>If the application is institution-hosted, can all service level and administrative account passwords be changed by the institution?</v>
      </c>
      <c r="D201" s="278" t="str">
        <f>VLOOKUP($A201,Questions!$A$3:$L$333,11,0)&amp;""</f>
        <v/>
      </c>
      <c r="E201" s="278" t="str">
        <f>VLOOKUP($A201,Questions!$A$3:$L$333,12,0)&amp;""</f>
        <v>Case-specific</v>
      </c>
      <c r="F201" s="278" t="str">
        <f>VLOOKUP($A201,'Institution Evaluation'!$A$56:$K$345,3,0)&amp;""</f>
        <v/>
      </c>
      <c r="G201" s="278" t="str">
        <f>VLOOKUP($A201,'Institution Evaluation'!$A$56:$K$345,7,0)&amp;""</f>
        <v>Yes</v>
      </c>
      <c r="H201" s="278" t="str">
        <f>VLOOKUP($A201,'Institution Evaluation'!$A$56:$K$345,8,0)&amp;""</f>
        <v/>
      </c>
      <c r="I201" s="278" t="str">
        <f>VLOOKUP($A201,'Institution Evaluation'!$A$56:$K$345,9,0)&amp;""</f>
        <v>Standard Importance</v>
      </c>
      <c r="J201" s="278" t="str">
        <f>VLOOKUP($A201,'Institution Evaluation'!$A$56:$K$345,10,0)&amp;""</f>
        <v/>
      </c>
      <c r="K201" s="278">
        <f>IF($I201='Auto Responses'!$J$11,20,IF($I201='Auto Responses'!$J$13,5,10))</f>
        <v>10</v>
      </c>
      <c r="L201" s="278">
        <f>IF($E201='Auto Responses'!$L$13, 'Auto Responses'!$J$5,IF(AND($D201='Auto Responses'!$J$27,$H201=""),'Auto Responses'!$J$5,IF(AND($D201='Auto Responses'!$J$27,$H201='Auto Responses'!$J$7),1,IF(AND($D201='Auto Responses'!$J$27,$H201='Auto Responses'!$J$8),0,IF(OR(AND($F201=$G201,$H201=""),$H201='Auto Responses'!$J$7),1,0)))))</f>
        <v>0</v>
      </c>
      <c r="M201" s="278" t="str">
        <f>VLOOKUP($A201,'Institution Evaluation'!$A$56:$K$345,11,0)&amp;""</f>
        <v>FALSE</v>
      </c>
      <c r="N201" s="278">
        <f>IF($J201='Auto Responses'!$J$11,1,IF(AND($J201="",$I201='Auto Responses'!$J$11),1,0))</f>
        <v>0</v>
      </c>
      <c r="O201" s="278" t="str">
        <f>IF(OR($F$21='Auto Responses'!$J$4,$E201='Auto Responses'!$L$13,$F201='Auto Responses'!$J$5),'Auto Responses'!$J$5,IF($J201="",$K201,IF($J201='Auto Responses'!$J$13,5,IF($J201='Auto Responses'!$J$12,10,IF($J201='Auto Responses'!$J$11,20,0)))))</f>
        <v>N/A</v>
      </c>
      <c r="P201" s="278" t="str">
        <f>IF(OR($O201='Auto Responses'!$J$5,$L201='Auto Responses'!$J$5),'Auto Responses'!$J$5,$O201*$L201)</f>
        <v>N/A</v>
      </c>
      <c r="Q201" s="278">
        <f t="shared" si="1"/>
        <v>0</v>
      </c>
      <c r="R201" s="278">
        <f t="shared" si="5"/>
        <v>0</v>
      </c>
      <c r="S201" s="278">
        <f t="shared" si="2"/>
        <v>0</v>
      </c>
      <c r="T201" s="278">
        <f t="shared" si="3"/>
        <v>0</v>
      </c>
      <c r="U201" s="278">
        <f t="shared" si="6"/>
        <v>59</v>
      </c>
      <c r="V201" s="278">
        <f t="shared" si="4"/>
        <v>0</v>
      </c>
      <c r="W201" s="58"/>
      <c r="X201" s="58"/>
      <c r="Y201" s="58"/>
      <c r="Z201" s="58"/>
    </row>
    <row r="202" spans="1:26" ht="15.75" customHeight="1" x14ac:dyDescent="0.2">
      <c r="A202" s="278" t="str">
        <f>Questions!$A202</f>
        <v>HIPA-16</v>
      </c>
      <c r="B202" s="278" t="str">
        <f t="shared" si="0"/>
        <v>HIPA</v>
      </c>
      <c r="C202" s="278" t="str">
        <f>VLOOKUP($A202,Questions!$A$3:$L$333,2,0)&amp;""</f>
        <v>Does your application provide the ability to define user access levels?</v>
      </c>
      <c r="D202" s="278" t="str">
        <f>VLOOKUP($A202,Questions!$A$3:$L$333,11,0)&amp;""</f>
        <v/>
      </c>
      <c r="E202" s="278" t="str">
        <f>VLOOKUP($A202,Questions!$A$3:$L$333,12,0)&amp;""</f>
        <v>Case-specific</v>
      </c>
      <c r="F202" s="278" t="str">
        <f>VLOOKUP($A202,'Institution Evaluation'!$A$56:$K$345,3,0)&amp;""</f>
        <v/>
      </c>
      <c r="G202" s="278" t="str">
        <f>VLOOKUP($A202,'Institution Evaluation'!$A$56:$K$345,7,0)&amp;""</f>
        <v>Yes</v>
      </c>
      <c r="H202" s="278" t="str">
        <f>VLOOKUP($A202,'Institution Evaluation'!$A$56:$K$345,8,0)&amp;""</f>
        <v/>
      </c>
      <c r="I202" s="278" t="str">
        <f>VLOOKUP($A202,'Institution Evaluation'!$A$56:$K$345,9,0)&amp;""</f>
        <v>Standard Importance</v>
      </c>
      <c r="J202" s="278" t="str">
        <f>VLOOKUP($A202,'Institution Evaluation'!$A$56:$K$345,10,0)&amp;""</f>
        <v/>
      </c>
      <c r="K202" s="278">
        <f>IF($I202='Auto Responses'!$J$11,20,IF($I202='Auto Responses'!$J$13,5,10))</f>
        <v>10</v>
      </c>
      <c r="L202" s="278">
        <f>IF($E202='Auto Responses'!$L$13, 'Auto Responses'!$J$5,IF(AND($D202='Auto Responses'!$J$27,$H202=""),'Auto Responses'!$J$5,IF(AND($D202='Auto Responses'!$J$27,$H202='Auto Responses'!$J$7),1,IF(AND($D202='Auto Responses'!$J$27,$H202='Auto Responses'!$J$8),0,IF(OR(AND($F202=$G202,$H202=""),$H202='Auto Responses'!$J$7),1,0)))))</f>
        <v>0</v>
      </c>
      <c r="M202" s="278" t="str">
        <f>VLOOKUP($A202,'Institution Evaluation'!$A$56:$K$345,11,0)&amp;""</f>
        <v>FALSE</v>
      </c>
      <c r="N202" s="278">
        <f>IF($J202='Auto Responses'!$J$11,1,IF(AND($J202="",$I202='Auto Responses'!$J$11),1,0))</f>
        <v>0</v>
      </c>
      <c r="O202" s="278" t="str">
        <f>IF(OR($F$21='Auto Responses'!$J$4,$E202='Auto Responses'!$L$13,$F202='Auto Responses'!$J$5),'Auto Responses'!$J$5,IF($J202="",$K202,IF($J202='Auto Responses'!$J$13,5,IF($J202='Auto Responses'!$J$12,10,IF($J202='Auto Responses'!$J$11,20,0)))))</f>
        <v>N/A</v>
      </c>
      <c r="P202" s="278" t="str">
        <f>IF(OR($O202='Auto Responses'!$J$5,$L202='Auto Responses'!$J$5),'Auto Responses'!$J$5,$O202*$L202)</f>
        <v>N/A</v>
      </c>
      <c r="Q202" s="278">
        <f t="shared" si="1"/>
        <v>0</v>
      </c>
      <c r="R202" s="278">
        <f t="shared" si="5"/>
        <v>0</v>
      </c>
      <c r="S202" s="278">
        <f t="shared" si="2"/>
        <v>0</v>
      </c>
      <c r="T202" s="278">
        <f t="shared" si="3"/>
        <v>0</v>
      </c>
      <c r="U202" s="278">
        <f t="shared" si="6"/>
        <v>59</v>
      </c>
      <c r="V202" s="278">
        <f t="shared" si="4"/>
        <v>0</v>
      </c>
      <c r="W202" s="58"/>
      <c r="X202" s="58"/>
      <c r="Y202" s="58"/>
      <c r="Z202" s="58"/>
    </row>
    <row r="203" spans="1:26" ht="15.75" customHeight="1" x14ac:dyDescent="0.2">
      <c r="A203" s="278" t="str">
        <f>Questions!$A203</f>
        <v>HIPA-17</v>
      </c>
      <c r="B203" s="278" t="str">
        <f t="shared" si="0"/>
        <v>HIPA</v>
      </c>
      <c r="C203" s="278" t="str">
        <f>VLOOKUP($A203,Questions!$A$3:$L$333,2,0)&amp;""</f>
        <v>Does your application support varying levels of access to administrative tasks defined individually per user?</v>
      </c>
      <c r="D203" s="278" t="str">
        <f>VLOOKUP($A203,Questions!$A$3:$L$333,11,0)&amp;""</f>
        <v/>
      </c>
      <c r="E203" s="278" t="str">
        <f>VLOOKUP($A203,Questions!$A$3:$L$333,12,0)&amp;""</f>
        <v>Case-specific</v>
      </c>
      <c r="F203" s="278" t="str">
        <f>VLOOKUP($A203,'Institution Evaluation'!$A$56:$K$345,3,0)&amp;""</f>
        <v/>
      </c>
      <c r="G203" s="278" t="str">
        <f>VLOOKUP($A203,'Institution Evaluation'!$A$56:$K$345,7,0)&amp;""</f>
        <v>Yes</v>
      </c>
      <c r="H203" s="278" t="str">
        <f>VLOOKUP($A203,'Institution Evaluation'!$A$56:$K$345,8,0)&amp;""</f>
        <v/>
      </c>
      <c r="I203" s="278" t="str">
        <f>VLOOKUP($A203,'Institution Evaluation'!$A$56:$K$345,9,0)&amp;""</f>
        <v>Standard Importance</v>
      </c>
      <c r="J203" s="278" t="str">
        <f>VLOOKUP($A203,'Institution Evaluation'!$A$56:$K$345,10,0)&amp;""</f>
        <v/>
      </c>
      <c r="K203" s="278">
        <f>IF($I203='Auto Responses'!$J$11,20,IF($I203='Auto Responses'!$J$13,5,10))</f>
        <v>10</v>
      </c>
      <c r="L203" s="278">
        <f>IF($E203='Auto Responses'!$L$13, 'Auto Responses'!$J$5,IF(AND($D203='Auto Responses'!$J$27,$H203=""),'Auto Responses'!$J$5,IF(AND($D203='Auto Responses'!$J$27,$H203='Auto Responses'!$J$7),1,IF(AND($D203='Auto Responses'!$J$27,$H203='Auto Responses'!$J$8),0,IF(OR(AND($F203=$G203,$H203=""),$H203='Auto Responses'!$J$7),1,0)))))</f>
        <v>0</v>
      </c>
      <c r="M203" s="278" t="str">
        <f>VLOOKUP($A203,'Institution Evaluation'!$A$56:$K$345,11,0)&amp;""</f>
        <v>FALSE</v>
      </c>
      <c r="N203" s="278">
        <f>IF($J203='Auto Responses'!$J$11,1,IF(AND($J203="",$I203='Auto Responses'!$J$11),1,0))</f>
        <v>0</v>
      </c>
      <c r="O203" s="278" t="str">
        <f>IF(OR($F$21='Auto Responses'!$J$4,$E203='Auto Responses'!$L$13,$F203='Auto Responses'!$J$5),'Auto Responses'!$J$5,IF($J203="",$K203,IF($J203='Auto Responses'!$J$13,5,IF($J203='Auto Responses'!$J$12,10,IF($J203='Auto Responses'!$J$11,20,0)))))</f>
        <v>N/A</v>
      </c>
      <c r="P203" s="278" t="str">
        <f>IF(OR($O203='Auto Responses'!$J$5,$L203='Auto Responses'!$J$5),'Auto Responses'!$J$5,$O203*$L203)</f>
        <v>N/A</v>
      </c>
      <c r="Q203" s="278">
        <f t="shared" si="1"/>
        <v>0</v>
      </c>
      <c r="R203" s="278">
        <f t="shared" si="5"/>
        <v>0</v>
      </c>
      <c r="S203" s="278">
        <f t="shared" si="2"/>
        <v>0</v>
      </c>
      <c r="T203" s="278">
        <f t="shared" si="3"/>
        <v>0</v>
      </c>
      <c r="U203" s="278">
        <f t="shared" si="6"/>
        <v>59</v>
      </c>
      <c r="V203" s="278">
        <f t="shared" si="4"/>
        <v>0</v>
      </c>
      <c r="W203" s="58"/>
      <c r="X203" s="58"/>
      <c r="Y203" s="58"/>
      <c r="Z203" s="58"/>
    </row>
    <row r="204" spans="1:26" ht="15.75" customHeight="1" x14ac:dyDescent="0.2">
      <c r="A204" s="278" t="str">
        <f>Questions!$A204</f>
        <v>HIPA-18</v>
      </c>
      <c r="B204" s="278" t="str">
        <f t="shared" si="0"/>
        <v>HIPA</v>
      </c>
      <c r="C204" s="278" t="str">
        <f>VLOOKUP($A204,Questions!$A$3:$L$333,2,0)&amp;""</f>
        <v>Does your application support varying levels of access to records based on user ID?</v>
      </c>
      <c r="D204" s="278" t="str">
        <f>VLOOKUP($A204,Questions!$A$3:$L$333,11,0)&amp;""</f>
        <v/>
      </c>
      <c r="E204" s="278" t="str">
        <f>VLOOKUP($A204,Questions!$A$3:$L$333,12,0)&amp;""</f>
        <v>Case-specific</v>
      </c>
      <c r="F204" s="278" t="str">
        <f>VLOOKUP($A204,'Institution Evaluation'!$A$56:$K$345,3,0)&amp;""</f>
        <v/>
      </c>
      <c r="G204" s="278" t="str">
        <f>VLOOKUP($A204,'Institution Evaluation'!$A$56:$K$345,7,0)&amp;""</f>
        <v>No</v>
      </c>
      <c r="H204" s="278" t="str">
        <f>VLOOKUP($A204,'Institution Evaluation'!$A$56:$K$345,8,0)&amp;""</f>
        <v/>
      </c>
      <c r="I204" s="278" t="str">
        <f>VLOOKUP($A204,'Institution Evaluation'!$A$56:$K$345,9,0)&amp;""</f>
        <v>Standard Importance</v>
      </c>
      <c r="J204" s="278" t="str">
        <f>VLOOKUP($A204,'Institution Evaluation'!$A$56:$K$345,10,0)&amp;""</f>
        <v/>
      </c>
      <c r="K204" s="278">
        <f>IF($I204='Auto Responses'!$J$11,20,IF($I204='Auto Responses'!$J$13,5,10))</f>
        <v>10</v>
      </c>
      <c r="L204" s="278">
        <f>IF($E204='Auto Responses'!$L$13, 'Auto Responses'!$J$5,IF(AND($D204='Auto Responses'!$J$27,$H204=""),'Auto Responses'!$J$5,IF(AND($D204='Auto Responses'!$J$27,$H204='Auto Responses'!$J$7),1,IF(AND($D204='Auto Responses'!$J$27,$H204='Auto Responses'!$J$8),0,IF(OR(AND($F204=$G204,$H204=""),$H204='Auto Responses'!$J$7),1,0)))))</f>
        <v>0</v>
      </c>
      <c r="M204" s="278" t="str">
        <f>VLOOKUP($A204,'Institution Evaluation'!$A$56:$K$345,11,0)&amp;""</f>
        <v>FALSE</v>
      </c>
      <c r="N204" s="278">
        <f>IF($J204='Auto Responses'!$J$11,1,IF(AND($J204="",$I204='Auto Responses'!$J$11),1,0))</f>
        <v>0</v>
      </c>
      <c r="O204" s="278" t="str">
        <f>IF(OR($F$21='Auto Responses'!$J$4,$E204='Auto Responses'!$L$13,$F204='Auto Responses'!$J$5),'Auto Responses'!$J$5,IF($J204="",$K204,IF($J204='Auto Responses'!$J$13,5,IF($J204='Auto Responses'!$J$12,10,IF($J204='Auto Responses'!$J$11,20,0)))))</f>
        <v>N/A</v>
      </c>
      <c r="P204" s="278" t="str">
        <f>IF(OR($O204='Auto Responses'!$J$5,$L204='Auto Responses'!$J$5),'Auto Responses'!$J$5,$O204*$L204)</f>
        <v>N/A</v>
      </c>
      <c r="Q204" s="278">
        <f t="shared" si="1"/>
        <v>0</v>
      </c>
      <c r="R204" s="278">
        <f t="shared" si="5"/>
        <v>0</v>
      </c>
      <c r="S204" s="278">
        <f t="shared" si="2"/>
        <v>0</v>
      </c>
      <c r="T204" s="278">
        <f t="shared" si="3"/>
        <v>0</v>
      </c>
      <c r="U204" s="278">
        <f t="shared" si="6"/>
        <v>59</v>
      </c>
      <c r="V204" s="278">
        <f t="shared" si="4"/>
        <v>0</v>
      </c>
      <c r="W204" s="58"/>
      <c r="X204" s="58"/>
      <c r="Y204" s="58"/>
      <c r="Z204" s="58"/>
    </row>
    <row r="205" spans="1:26" ht="15.75" customHeight="1" x14ac:dyDescent="0.2">
      <c r="A205" s="278" t="str">
        <f>Questions!$A205</f>
        <v>HIPA-19</v>
      </c>
      <c r="B205" s="278" t="str">
        <f t="shared" si="0"/>
        <v>HIPA</v>
      </c>
      <c r="C205" s="278" t="str">
        <f>VLOOKUP($A205,Questions!$A$3:$L$333,2,0)&amp;""</f>
        <v>Is there a limit to the number of groups to which a user can be assigned?</v>
      </c>
      <c r="D205" s="278" t="str">
        <f>VLOOKUP($A205,Questions!$A$3:$L$333,11,0)&amp;""</f>
        <v/>
      </c>
      <c r="E205" s="278" t="str">
        <f>VLOOKUP($A205,Questions!$A$3:$L$333,12,0)&amp;""</f>
        <v>Case-specific</v>
      </c>
      <c r="F205" s="278" t="str">
        <f>VLOOKUP($A205,'Institution Evaluation'!$A$56:$K$345,3,0)&amp;""</f>
        <v/>
      </c>
      <c r="G205" s="278" t="str">
        <f>VLOOKUP($A205,'Institution Evaluation'!$A$56:$K$345,7,0)&amp;""</f>
        <v>Yes</v>
      </c>
      <c r="H205" s="278" t="str">
        <f>VLOOKUP($A205,'Institution Evaluation'!$A$56:$K$345,8,0)&amp;""</f>
        <v/>
      </c>
      <c r="I205" s="278" t="str">
        <f>VLOOKUP($A205,'Institution Evaluation'!$A$56:$K$345,9,0)&amp;""</f>
        <v>Standard Importance</v>
      </c>
      <c r="J205" s="278" t="str">
        <f>VLOOKUP($A205,'Institution Evaluation'!$A$56:$K$345,10,0)&amp;""</f>
        <v/>
      </c>
      <c r="K205" s="278">
        <f>IF($I205='Auto Responses'!$J$11,20,IF($I205='Auto Responses'!$J$13,5,10))</f>
        <v>10</v>
      </c>
      <c r="L205" s="278">
        <f>IF($E205='Auto Responses'!$L$13, 'Auto Responses'!$J$5,IF(AND($D205='Auto Responses'!$J$27,$H205=""),'Auto Responses'!$J$5,IF(AND($D205='Auto Responses'!$J$27,$H205='Auto Responses'!$J$7),1,IF(AND($D205='Auto Responses'!$J$27,$H205='Auto Responses'!$J$8),0,IF(OR(AND($F205=$G205,$H205=""),$H205='Auto Responses'!$J$7),1,0)))))</f>
        <v>0</v>
      </c>
      <c r="M205" s="278" t="str">
        <f>VLOOKUP($A205,'Institution Evaluation'!$A$56:$K$345,11,0)&amp;""</f>
        <v>FALSE</v>
      </c>
      <c r="N205" s="278">
        <f>IF($J205='Auto Responses'!$J$11,1,IF(AND($J205="",$I205='Auto Responses'!$J$11),1,0))</f>
        <v>0</v>
      </c>
      <c r="O205" s="278" t="str">
        <f>IF(OR($F$21='Auto Responses'!$J$4,$E205='Auto Responses'!$L$13,$F205='Auto Responses'!$J$5),'Auto Responses'!$J$5,IF($J205="",$K205,IF($J205='Auto Responses'!$J$13,5,IF($J205='Auto Responses'!$J$12,10,IF($J205='Auto Responses'!$J$11,20,0)))))</f>
        <v>N/A</v>
      </c>
      <c r="P205" s="278" t="str">
        <f>IF(OR($O205='Auto Responses'!$J$5,$L205='Auto Responses'!$J$5),'Auto Responses'!$J$5,$O205*$L205)</f>
        <v>N/A</v>
      </c>
      <c r="Q205" s="278">
        <f t="shared" si="1"/>
        <v>0</v>
      </c>
      <c r="R205" s="278">
        <f t="shared" si="5"/>
        <v>0</v>
      </c>
      <c r="S205" s="278">
        <f t="shared" si="2"/>
        <v>0</v>
      </c>
      <c r="T205" s="278">
        <f t="shared" si="3"/>
        <v>0</v>
      </c>
      <c r="U205" s="278">
        <f t="shared" si="6"/>
        <v>59</v>
      </c>
      <c r="V205" s="278">
        <f t="shared" si="4"/>
        <v>0</v>
      </c>
      <c r="W205" s="58"/>
      <c r="X205" s="58"/>
      <c r="Y205" s="58"/>
      <c r="Z205" s="58"/>
    </row>
    <row r="206" spans="1:26" ht="15.75" customHeight="1" x14ac:dyDescent="0.2">
      <c r="A206" s="278" t="str">
        <f>Questions!$A206</f>
        <v>HIPA-20</v>
      </c>
      <c r="B206" s="278" t="str">
        <f t="shared" si="0"/>
        <v>HIPA</v>
      </c>
      <c r="C206" s="278" t="str">
        <f>VLOOKUP($A206,Questions!$A$3:$L$333,2,0)&amp;""</f>
        <v>Do accounts used for solution provider-supplied remote support abide by the same authentication policies and access logging as the rest of the system?</v>
      </c>
      <c r="D206" s="278" t="str">
        <f>VLOOKUP($A206,Questions!$A$3:$L$333,11,0)&amp;""</f>
        <v/>
      </c>
      <c r="E206" s="278" t="str">
        <f>VLOOKUP($A206,Questions!$A$3:$L$333,12,0)&amp;""</f>
        <v>Case-specific</v>
      </c>
      <c r="F206" s="278" t="str">
        <f>VLOOKUP($A206,'Institution Evaluation'!$A$56:$K$345,3,0)&amp;""</f>
        <v/>
      </c>
      <c r="G206" s="278" t="str">
        <f>VLOOKUP($A206,'Institution Evaluation'!$A$56:$K$345,7,0)&amp;""</f>
        <v>Yes</v>
      </c>
      <c r="H206" s="278" t="str">
        <f>VLOOKUP($A206,'Institution Evaluation'!$A$56:$K$345,8,0)&amp;""</f>
        <v/>
      </c>
      <c r="I206" s="278" t="str">
        <f>VLOOKUP($A206,'Institution Evaluation'!$A$56:$K$345,9,0)&amp;""</f>
        <v>Standard Importance</v>
      </c>
      <c r="J206" s="278" t="str">
        <f>VLOOKUP($A206,'Institution Evaluation'!$A$56:$K$345,10,0)&amp;""</f>
        <v/>
      </c>
      <c r="K206" s="278">
        <f>IF($I206='Auto Responses'!$J$11,20,IF($I206='Auto Responses'!$J$13,5,10))</f>
        <v>10</v>
      </c>
      <c r="L206" s="278">
        <f>IF($E206='Auto Responses'!$L$13, 'Auto Responses'!$J$5,IF(AND($D206='Auto Responses'!$J$27,$H206=""),'Auto Responses'!$J$5,IF(AND($D206='Auto Responses'!$J$27,$H206='Auto Responses'!$J$7),1,IF(AND($D206='Auto Responses'!$J$27,$H206='Auto Responses'!$J$8),0,IF(OR(AND($F206=$G206,$H206=""),$H206='Auto Responses'!$J$7),1,0)))))</f>
        <v>0</v>
      </c>
      <c r="M206" s="278" t="str">
        <f>VLOOKUP($A206,'Institution Evaluation'!$A$56:$K$345,11,0)&amp;""</f>
        <v>FALSE</v>
      </c>
      <c r="N206" s="278">
        <f>IF($J206='Auto Responses'!$J$11,1,IF(AND($J206="",$I206='Auto Responses'!$J$11),1,0))</f>
        <v>0</v>
      </c>
      <c r="O206" s="278" t="str">
        <f>IF(OR($F$21='Auto Responses'!$J$4,$E206='Auto Responses'!$L$13,$F206='Auto Responses'!$J$5),'Auto Responses'!$J$5,IF($J206="",$K206,IF($J206='Auto Responses'!$J$13,5,IF($J206='Auto Responses'!$J$12,10,IF($J206='Auto Responses'!$J$11,20,0)))))</f>
        <v>N/A</v>
      </c>
      <c r="P206" s="278" t="str">
        <f>IF(OR($O206='Auto Responses'!$J$5,$L206='Auto Responses'!$J$5),'Auto Responses'!$J$5,$O206*$L206)</f>
        <v>N/A</v>
      </c>
      <c r="Q206" s="278">
        <f t="shared" si="1"/>
        <v>0</v>
      </c>
      <c r="R206" s="278">
        <f t="shared" si="5"/>
        <v>0</v>
      </c>
      <c r="S206" s="278">
        <f t="shared" si="2"/>
        <v>0</v>
      </c>
      <c r="T206" s="278">
        <f t="shared" si="3"/>
        <v>0</v>
      </c>
      <c r="U206" s="278">
        <f t="shared" si="6"/>
        <v>59</v>
      </c>
      <c r="V206" s="278">
        <f t="shared" si="4"/>
        <v>0</v>
      </c>
      <c r="W206" s="58"/>
      <c r="X206" s="58"/>
      <c r="Y206" s="58"/>
      <c r="Z206" s="58"/>
    </row>
    <row r="207" spans="1:26" ht="15.75" customHeight="1" x14ac:dyDescent="0.2">
      <c r="A207" s="278" t="str">
        <f>Questions!$A207</f>
        <v>HIPA-21</v>
      </c>
      <c r="B207" s="278" t="str">
        <f t="shared" si="0"/>
        <v>HIPA</v>
      </c>
      <c r="C207" s="278" t="str">
        <f>VLOOKUP($A207,Questions!$A$3:$L$333,2,0)&amp;""</f>
        <v>Does the application log record access including specific user, date/time of access, and originating IP or device?</v>
      </c>
      <c r="D207" s="278" t="str">
        <f>VLOOKUP($A207,Questions!$A$3:$L$333,11,0)&amp;""</f>
        <v/>
      </c>
      <c r="E207" s="278" t="str">
        <f>VLOOKUP($A207,Questions!$A$3:$L$333,12,0)&amp;""</f>
        <v>Case-specific</v>
      </c>
      <c r="F207" s="278" t="str">
        <f>VLOOKUP($A207,'Institution Evaluation'!$A$56:$K$345,3,0)&amp;""</f>
        <v/>
      </c>
      <c r="G207" s="278" t="str">
        <f>VLOOKUP($A207,'Institution Evaluation'!$A$56:$K$345,7,0)&amp;""</f>
        <v>Yes</v>
      </c>
      <c r="H207" s="278" t="str">
        <f>VLOOKUP($A207,'Institution Evaluation'!$A$56:$K$345,8,0)&amp;""</f>
        <v/>
      </c>
      <c r="I207" s="278" t="str">
        <f>VLOOKUP($A207,'Institution Evaluation'!$A$56:$K$345,9,0)&amp;""</f>
        <v>Standard Importance</v>
      </c>
      <c r="J207" s="278" t="str">
        <f>VLOOKUP($A207,'Institution Evaluation'!$A$56:$K$345,10,0)&amp;""</f>
        <v/>
      </c>
      <c r="K207" s="278">
        <f>IF($I207='Auto Responses'!$J$11,20,IF($I207='Auto Responses'!$J$13,5,10))</f>
        <v>10</v>
      </c>
      <c r="L207" s="278">
        <f>IF($E207='Auto Responses'!$L$13, 'Auto Responses'!$J$5,IF(AND($D207='Auto Responses'!$J$27,$H207=""),'Auto Responses'!$J$5,IF(AND($D207='Auto Responses'!$J$27,$H207='Auto Responses'!$J$7),1,IF(AND($D207='Auto Responses'!$J$27,$H207='Auto Responses'!$J$8),0,IF(OR(AND($F207=$G207,$H207=""),$H207='Auto Responses'!$J$7),1,0)))))</f>
        <v>0</v>
      </c>
      <c r="M207" s="278" t="str">
        <f>VLOOKUP($A207,'Institution Evaluation'!$A$56:$K$345,11,0)&amp;""</f>
        <v>FALSE</v>
      </c>
      <c r="N207" s="278">
        <f>IF($J207='Auto Responses'!$J$11,1,IF(AND($J207="",$I207='Auto Responses'!$J$11),1,0))</f>
        <v>0</v>
      </c>
      <c r="O207" s="278" t="str">
        <f>IF(OR($F$21='Auto Responses'!$J$4,$E207='Auto Responses'!$L$13,$F207='Auto Responses'!$J$5),'Auto Responses'!$J$5,IF($J207="",$K207,IF($J207='Auto Responses'!$J$13,5,IF($J207='Auto Responses'!$J$12,10,IF($J207='Auto Responses'!$J$11,20,0)))))</f>
        <v>N/A</v>
      </c>
      <c r="P207" s="278" t="str">
        <f>IF(OR($O207='Auto Responses'!$J$5,$L207='Auto Responses'!$J$5),'Auto Responses'!$J$5,$O207*$L207)</f>
        <v>N/A</v>
      </c>
      <c r="Q207" s="278">
        <f t="shared" si="1"/>
        <v>0</v>
      </c>
      <c r="R207" s="278">
        <f t="shared" si="5"/>
        <v>0</v>
      </c>
      <c r="S207" s="278">
        <f t="shared" si="2"/>
        <v>0</v>
      </c>
      <c r="T207" s="278">
        <f t="shared" si="3"/>
        <v>0</v>
      </c>
      <c r="U207" s="278">
        <f t="shared" si="6"/>
        <v>59</v>
      </c>
      <c r="V207" s="278">
        <f t="shared" si="4"/>
        <v>0</v>
      </c>
      <c r="W207" s="58"/>
      <c r="X207" s="58"/>
      <c r="Y207" s="58"/>
      <c r="Z207" s="58"/>
    </row>
    <row r="208" spans="1:26" ht="15.75" customHeight="1" x14ac:dyDescent="0.2">
      <c r="A208" s="278" t="str">
        <f>Questions!$A208</f>
        <v>HIPA-22</v>
      </c>
      <c r="B208" s="278" t="str">
        <f t="shared" si="0"/>
        <v>HIPA</v>
      </c>
      <c r="C208" s="278" t="str">
        <f>VLOOKUP($A208,Questions!$A$3:$L$333,2,0)&amp;""</f>
        <v>Does the application log administrative activity, such as user account access changes and password changes, including specific user, date/time of changes, and originating IP or device?</v>
      </c>
      <c r="D208" s="278" t="str">
        <f>VLOOKUP($A208,Questions!$A$3:$L$333,11,0)&amp;""</f>
        <v/>
      </c>
      <c r="E208" s="278" t="str">
        <f>VLOOKUP($A208,Questions!$A$3:$L$333,12,0)&amp;""</f>
        <v>Case-specific</v>
      </c>
      <c r="F208" s="278" t="str">
        <f>VLOOKUP($A208,'Institution Evaluation'!$A$56:$K$345,3,0)&amp;""</f>
        <v/>
      </c>
      <c r="G208" s="278" t="str">
        <f>VLOOKUP($A208,'Institution Evaluation'!$A$56:$K$345,7,0)&amp;""</f>
        <v>Yes</v>
      </c>
      <c r="H208" s="278" t="str">
        <f>VLOOKUP($A208,'Institution Evaluation'!$A$56:$K$345,8,0)&amp;""</f>
        <v/>
      </c>
      <c r="I208" s="278" t="str">
        <f>VLOOKUP($A208,'Institution Evaluation'!$A$56:$K$345,9,0)&amp;""</f>
        <v>Standard Importance</v>
      </c>
      <c r="J208" s="278" t="str">
        <f>VLOOKUP($A208,'Institution Evaluation'!$A$56:$K$345,10,0)&amp;""</f>
        <v/>
      </c>
      <c r="K208" s="278">
        <f>IF($I208='Auto Responses'!$J$11,20,IF($I208='Auto Responses'!$J$13,5,10))</f>
        <v>10</v>
      </c>
      <c r="L208" s="278">
        <f>IF($E208='Auto Responses'!$L$13, 'Auto Responses'!$J$5,IF(AND($D208='Auto Responses'!$J$27,$H208=""),'Auto Responses'!$J$5,IF(AND($D208='Auto Responses'!$J$27,$H208='Auto Responses'!$J$7),1,IF(AND($D208='Auto Responses'!$J$27,$H208='Auto Responses'!$J$8),0,IF(OR(AND($F208=$G208,$H208=""),$H208='Auto Responses'!$J$7),1,0)))))</f>
        <v>0</v>
      </c>
      <c r="M208" s="278" t="str">
        <f>VLOOKUP($A208,'Institution Evaluation'!$A$56:$K$345,11,0)&amp;""</f>
        <v>FALSE</v>
      </c>
      <c r="N208" s="278">
        <f>IF($J208='Auto Responses'!$J$11,1,IF(AND($J208="",$I208='Auto Responses'!$J$11),1,0))</f>
        <v>0</v>
      </c>
      <c r="O208" s="278" t="str">
        <f>IF(OR($F$21='Auto Responses'!$J$4,$E208='Auto Responses'!$L$13,$F208='Auto Responses'!$J$5),'Auto Responses'!$J$5,IF($J208="",$K208,IF($J208='Auto Responses'!$J$13,5,IF($J208='Auto Responses'!$J$12,10,IF($J208='Auto Responses'!$J$11,20,0)))))</f>
        <v>N/A</v>
      </c>
      <c r="P208" s="278" t="str">
        <f>IF(OR($O208='Auto Responses'!$J$5,$L208='Auto Responses'!$J$5),'Auto Responses'!$J$5,$O208*$L208)</f>
        <v>N/A</v>
      </c>
      <c r="Q208" s="278">
        <f t="shared" si="1"/>
        <v>0</v>
      </c>
      <c r="R208" s="278">
        <f t="shared" si="5"/>
        <v>0</v>
      </c>
      <c r="S208" s="278">
        <f t="shared" si="2"/>
        <v>0</v>
      </c>
      <c r="T208" s="278">
        <f t="shared" si="3"/>
        <v>0</v>
      </c>
      <c r="U208" s="278">
        <f t="shared" si="6"/>
        <v>59</v>
      </c>
      <c r="V208" s="278">
        <f t="shared" si="4"/>
        <v>0</v>
      </c>
      <c r="W208" s="58"/>
      <c r="X208" s="58"/>
      <c r="Y208" s="58"/>
      <c r="Z208" s="58"/>
    </row>
    <row r="209" spans="1:26" ht="15.75" customHeight="1" x14ac:dyDescent="0.2">
      <c r="A209" s="278" t="str">
        <f>Questions!$A209</f>
        <v>HIPA-23</v>
      </c>
      <c r="B209" s="278" t="str">
        <f t="shared" si="0"/>
        <v>HIPA</v>
      </c>
      <c r="C209" s="278" t="str">
        <f>VLOOKUP($A209,Questions!$A$3:$L$333,2,0)&amp;""</f>
        <v>Do you retain logs for at least as long as required by HIPAA regulations?</v>
      </c>
      <c r="D209" s="278" t="str">
        <f>VLOOKUP($A209,Questions!$A$3:$L$333,11,0)&amp;""</f>
        <v/>
      </c>
      <c r="E209" s="278" t="str">
        <f>VLOOKUP($A209,Questions!$A$3:$L$333,12,0)&amp;""</f>
        <v>Case-specific</v>
      </c>
      <c r="F209" s="278" t="str">
        <f>VLOOKUP($A209,'Institution Evaluation'!$A$56:$K$345,3,0)&amp;""</f>
        <v/>
      </c>
      <c r="G209" s="278" t="str">
        <f>VLOOKUP($A209,'Institution Evaluation'!$A$56:$K$345,7,0)&amp;""</f>
        <v>Yes</v>
      </c>
      <c r="H209" s="278" t="str">
        <f>VLOOKUP($A209,'Institution Evaluation'!$A$56:$K$345,8,0)&amp;""</f>
        <v/>
      </c>
      <c r="I209" s="278" t="str">
        <f>VLOOKUP($A209,'Institution Evaluation'!$A$56:$K$345,9,0)&amp;""</f>
        <v>Standard Importance</v>
      </c>
      <c r="J209" s="278" t="str">
        <f>VLOOKUP($A209,'Institution Evaluation'!$A$56:$K$345,10,0)&amp;""</f>
        <v/>
      </c>
      <c r="K209" s="278">
        <f>IF($I209='Auto Responses'!$J$11,20,IF($I209='Auto Responses'!$J$13,5,10))</f>
        <v>10</v>
      </c>
      <c r="L209" s="278">
        <f>IF($E209='Auto Responses'!$L$13, 'Auto Responses'!$J$5,IF(AND($D209='Auto Responses'!$J$27,$H209=""),'Auto Responses'!$J$5,IF(AND($D209='Auto Responses'!$J$27,$H209='Auto Responses'!$J$7),1,IF(AND($D209='Auto Responses'!$J$27,$H209='Auto Responses'!$J$8),0,IF(OR(AND($F209=$G209,$H209=""),$H209='Auto Responses'!$J$7),1,0)))))</f>
        <v>0</v>
      </c>
      <c r="M209" s="278" t="str">
        <f>VLOOKUP($A209,'Institution Evaluation'!$A$56:$K$345,11,0)&amp;""</f>
        <v>FALSE</v>
      </c>
      <c r="N209" s="278">
        <f>IF($J209='Auto Responses'!$J$11,1,IF(AND($J209="",$I209='Auto Responses'!$J$11),1,0))</f>
        <v>0</v>
      </c>
      <c r="O209" s="278" t="str">
        <f>IF(OR($F$21='Auto Responses'!$J$4,$E209='Auto Responses'!$L$13,$F209='Auto Responses'!$J$5),'Auto Responses'!$J$5,IF($J209="",$K209,IF($J209='Auto Responses'!$J$13,5,IF($J209='Auto Responses'!$J$12,10,IF($J209='Auto Responses'!$J$11,20,0)))))</f>
        <v>N/A</v>
      </c>
      <c r="P209" s="278" t="str">
        <f>IF(OR($O209='Auto Responses'!$J$5,$L209='Auto Responses'!$J$5),'Auto Responses'!$J$5,$O209*$L209)</f>
        <v>N/A</v>
      </c>
      <c r="Q209" s="278">
        <f t="shared" si="1"/>
        <v>0</v>
      </c>
      <c r="R209" s="278">
        <f t="shared" si="5"/>
        <v>0</v>
      </c>
      <c r="S209" s="278">
        <f t="shared" si="2"/>
        <v>0</v>
      </c>
      <c r="T209" s="278">
        <f t="shared" si="3"/>
        <v>0</v>
      </c>
      <c r="U209" s="278">
        <f t="shared" si="6"/>
        <v>59</v>
      </c>
      <c r="V209" s="278">
        <f t="shared" si="4"/>
        <v>0</v>
      </c>
      <c r="W209" s="58"/>
      <c r="X209" s="58"/>
      <c r="Y209" s="58"/>
      <c r="Z209" s="58"/>
    </row>
    <row r="210" spans="1:26" ht="15.75" customHeight="1" x14ac:dyDescent="0.2">
      <c r="A210" s="278" t="str">
        <f>Questions!$A210</f>
        <v>HIPA-24</v>
      </c>
      <c r="B210" s="278" t="str">
        <f t="shared" si="0"/>
        <v>HIPA</v>
      </c>
      <c r="C210" s="278" t="str">
        <f>VLOOKUP($A210,Questions!$A$3:$L$333,2,0)&amp;""</f>
        <v>Can the application logs be archived?</v>
      </c>
      <c r="D210" s="278" t="str">
        <f>VLOOKUP($A210,Questions!$A$3:$L$333,11,0)&amp;""</f>
        <v/>
      </c>
      <c r="E210" s="278" t="str">
        <f>VLOOKUP($A210,Questions!$A$3:$L$333,12,0)&amp;""</f>
        <v>Case-specific</v>
      </c>
      <c r="F210" s="278" t="str">
        <f>VLOOKUP($A210,'Institution Evaluation'!$A$56:$K$345,3,0)&amp;""</f>
        <v/>
      </c>
      <c r="G210" s="278" t="str">
        <f>VLOOKUP($A210,'Institution Evaluation'!$A$56:$K$345,7,0)&amp;""</f>
        <v>Yes</v>
      </c>
      <c r="H210" s="278" t="str">
        <f>VLOOKUP($A210,'Institution Evaluation'!$A$56:$K$345,8,0)&amp;""</f>
        <v/>
      </c>
      <c r="I210" s="278" t="str">
        <f>VLOOKUP($A210,'Institution Evaluation'!$A$56:$K$345,9,0)&amp;""</f>
        <v>Standard Importance</v>
      </c>
      <c r="J210" s="278" t="str">
        <f>VLOOKUP($A210,'Institution Evaluation'!$A$56:$K$345,10,0)&amp;""</f>
        <v/>
      </c>
      <c r="K210" s="278">
        <f>IF($I210='Auto Responses'!$J$11,20,IF($I210='Auto Responses'!$J$13,5,10))</f>
        <v>10</v>
      </c>
      <c r="L210" s="278">
        <f>IF($E210='Auto Responses'!$L$13, 'Auto Responses'!$J$5,IF(AND($D210='Auto Responses'!$J$27,$H210=""),'Auto Responses'!$J$5,IF(AND($D210='Auto Responses'!$J$27,$H210='Auto Responses'!$J$7),1,IF(AND($D210='Auto Responses'!$J$27,$H210='Auto Responses'!$J$8),0,IF(OR(AND($F210=$G210,$H210=""),$H210='Auto Responses'!$J$7),1,0)))))</f>
        <v>0</v>
      </c>
      <c r="M210" s="278" t="str">
        <f>VLOOKUP($A210,'Institution Evaluation'!$A$56:$K$345,11,0)&amp;""</f>
        <v>FALSE</v>
      </c>
      <c r="N210" s="278">
        <f>IF($J210='Auto Responses'!$J$11,1,IF(AND($J210="",$I210='Auto Responses'!$J$11),1,0))</f>
        <v>0</v>
      </c>
      <c r="O210" s="278" t="str">
        <f>IF(OR($F$21='Auto Responses'!$J$4,$E210='Auto Responses'!$L$13,$F210='Auto Responses'!$J$5),'Auto Responses'!$J$5,IF($J210="",$K210,IF($J210='Auto Responses'!$J$13,5,IF($J210='Auto Responses'!$J$12,10,IF($J210='Auto Responses'!$J$11,20,0)))))</f>
        <v>N/A</v>
      </c>
      <c r="P210" s="278" t="str">
        <f>IF(OR($O210='Auto Responses'!$J$5,$L210='Auto Responses'!$J$5),'Auto Responses'!$J$5,$O210*$L210)</f>
        <v>N/A</v>
      </c>
      <c r="Q210" s="278">
        <f t="shared" si="1"/>
        <v>0</v>
      </c>
      <c r="R210" s="278">
        <f t="shared" si="5"/>
        <v>0</v>
      </c>
      <c r="S210" s="278">
        <f t="shared" si="2"/>
        <v>0</v>
      </c>
      <c r="T210" s="278">
        <f t="shared" si="3"/>
        <v>0</v>
      </c>
      <c r="U210" s="278">
        <f t="shared" si="6"/>
        <v>59</v>
      </c>
      <c r="V210" s="278">
        <f t="shared" si="4"/>
        <v>0</v>
      </c>
      <c r="W210" s="58"/>
      <c r="X210" s="58"/>
      <c r="Y210" s="58"/>
      <c r="Z210" s="58"/>
    </row>
    <row r="211" spans="1:26" ht="15.75" customHeight="1" x14ac:dyDescent="0.2">
      <c r="A211" s="278" t="str">
        <f>Questions!$A211</f>
        <v>HIPA-25</v>
      </c>
      <c r="B211" s="278" t="str">
        <f t="shared" si="0"/>
        <v>HIPA</v>
      </c>
      <c r="C211" s="278" t="str">
        <f>VLOOKUP($A211,Questions!$A$3:$L$333,2,0)&amp;""</f>
        <v>Can the application logs be saved externally?</v>
      </c>
      <c r="D211" s="278" t="str">
        <f>VLOOKUP($A211,Questions!$A$3:$L$333,11,0)&amp;""</f>
        <v/>
      </c>
      <c r="E211" s="278" t="str">
        <f>VLOOKUP($A211,Questions!$A$3:$L$333,12,0)&amp;""</f>
        <v>Case-specific</v>
      </c>
      <c r="F211" s="278" t="str">
        <f>VLOOKUP($A211,'Institution Evaluation'!$A$56:$K$345,3,0)&amp;""</f>
        <v/>
      </c>
      <c r="G211" s="278" t="str">
        <f>VLOOKUP($A211,'Institution Evaluation'!$A$56:$K$345,7,0)&amp;""</f>
        <v>Yes</v>
      </c>
      <c r="H211" s="278" t="str">
        <f>VLOOKUP($A211,'Institution Evaluation'!$A$56:$K$345,8,0)&amp;""</f>
        <v/>
      </c>
      <c r="I211" s="278" t="str">
        <f>VLOOKUP($A211,'Institution Evaluation'!$A$56:$K$345,9,0)&amp;""</f>
        <v>Standard Importance</v>
      </c>
      <c r="J211" s="278" t="str">
        <f>VLOOKUP($A211,'Institution Evaluation'!$A$56:$K$345,10,0)&amp;""</f>
        <v/>
      </c>
      <c r="K211" s="278">
        <f>IF($I211='Auto Responses'!$J$11,20,IF($I211='Auto Responses'!$J$13,5,10))</f>
        <v>10</v>
      </c>
      <c r="L211" s="278">
        <f>IF($E211='Auto Responses'!$L$13, 'Auto Responses'!$J$5,IF(AND($D211='Auto Responses'!$J$27,$H211=""),'Auto Responses'!$J$5,IF(AND($D211='Auto Responses'!$J$27,$H211='Auto Responses'!$J$7),1,IF(AND($D211='Auto Responses'!$J$27,$H211='Auto Responses'!$J$8),0,IF(OR(AND($F211=$G211,$H211=""),$H211='Auto Responses'!$J$7),1,0)))))</f>
        <v>0</v>
      </c>
      <c r="M211" s="278" t="str">
        <f>VLOOKUP($A211,'Institution Evaluation'!$A$56:$K$345,11,0)&amp;""</f>
        <v>FALSE</v>
      </c>
      <c r="N211" s="278">
        <f>IF($J211='Auto Responses'!$J$11,1,IF(AND($J211="",$I211='Auto Responses'!$J$11),1,0))</f>
        <v>0</v>
      </c>
      <c r="O211" s="278" t="str">
        <f>IF(OR($F$21='Auto Responses'!$J$4,$E211='Auto Responses'!$L$13,$F211='Auto Responses'!$J$5),'Auto Responses'!$J$5,IF($J211="",$K211,IF($J211='Auto Responses'!$J$13,5,IF($J211='Auto Responses'!$J$12,10,IF($J211='Auto Responses'!$J$11,20,0)))))</f>
        <v>N/A</v>
      </c>
      <c r="P211" s="278" t="str">
        <f>IF(OR($O211='Auto Responses'!$J$5,$L211='Auto Responses'!$J$5),'Auto Responses'!$J$5,$O211*$L211)</f>
        <v>N/A</v>
      </c>
      <c r="Q211" s="278">
        <f t="shared" si="1"/>
        <v>0</v>
      </c>
      <c r="R211" s="278">
        <f t="shared" si="5"/>
        <v>0</v>
      </c>
      <c r="S211" s="278">
        <f t="shared" si="2"/>
        <v>0</v>
      </c>
      <c r="T211" s="278">
        <f t="shared" si="3"/>
        <v>0</v>
      </c>
      <c r="U211" s="278">
        <f t="shared" si="6"/>
        <v>59</v>
      </c>
      <c r="V211" s="278">
        <f t="shared" si="4"/>
        <v>0</v>
      </c>
      <c r="W211" s="58"/>
      <c r="X211" s="58"/>
      <c r="Y211" s="58"/>
      <c r="Z211" s="58"/>
    </row>
    <row r="212" spans="1:26" ht="15.75" customHeight="1" x14ac:dyDescent="0.2">
      <c r="A212" s="278" t="str">
        <f>Questions!$A212</f>
        <v>HIPA-26</v>
      </c>
      <c r="B212" s="278" t="str">
        <f t="shared" si="0"/>
        <v>HIPA</v>
      </c>
      <c r="C212" s="278" t="str">
        <f>VLOOKUP($A212,Questions!$A$3:$L$333,2,0)&amp;""</f>
        <v>Do you have a disaster recovery plan and emergency mode operation plan?</v>
      </c>
      <c r="D212" s="278" t="str">
        <f>VLOOKUP($A212,Questions!$A$3:$L$333,11,0)&amp;""</f>
        <v/>
      </c>
      <c r="E212" s="278" t="str">
        <f>VLOOKUP($A212,Questions!$A$3:$L$333,12,0)&amp;""</f>
        <v>Case-specific</v>
      </c>
      <c r="F212" s="278" t="str">
        <f>VLOOKUP($A212,'Institution Evaluation'!$A$56:$K$345,3,0)&amp;""</f>
        <v/>
      </c>
      <c r="G212" s="278" t="str">
        <f>VLOOKUP($A212,'Institution Evaluation'!$A$56:$K$345,7,0)&amp;""</f>
        <v>Yes</v>
      </c>
      <c r="H212" s="278" t="str">
        <f>VLOOKUP($A212,'Institution Evaluation'!$A$56:$K$345,8,0)&amp;""</f>
        <v/>
      </c>
      <c r="I212" s="278" t="str">
        <f>VLOOKUP($A212,'Institution Evaluation'!$A$56:$K$345,9,0)&amp;""</f>
        <v>Standard Importance</v>
      </c>
      <c r="J212" s="278" t="str">
        <f>VLOOKUP($A212,'Institution Evaluation'!$A$56:$K$345,10,0)&amp;""</f>
        <v/>
      </c>
      <c r="K212" s="278">
        <f>IF($I212='Auto Responses'!$J$11,20,IF($I212='Auto Responses'!$J$13,5,10))</f>
        <v>10</v>
      </c>
      <c r="L212" s="278">
        <f>IF($E212='Auto Responses'!$L$13, 'Auto Responses'!$J$5,IF(AND($D212='Auto Responses'!$J$27,$H212=""),'Auto Responses'!$J$5,IF(AND($D212='Auto Responses'!$J$27,$H212='Auto Responses'!$J$7),1,IF(AND($D212='Auto Responses'!$J$27,$H212='Auto Responses'!$J$8),0,IF(OR(AND($F212=$G212,$H212=""),$H212='Auto Responses'!$J$7),1,0)))))</f>
        <v>0</v>
      </c>
      <c r="M212" s="278" t="str">
        <f>VLOOKUP($A212,'Institution Evaluation'!$A$56:$K$345,11,0)&amp;""</f>
        <v>FALSE</v>
      </c>
      <c r="N212" s="278">
        <f>IF($J212='Auto Responses'!$J$11,1,IF(AND($J212="",$I212='Auto Responses'!$J$11),1,0))</f>
        <v>0</v>
      </c>
      <c r="O212" s="278" t="str">
        <f>IF(OR($F$21='Auto Responses'!$J$4,$E212='Auto Responses'!$L$13,$F212='Auto Responses'!$J$5),'Auto Responses'!$J$5,IF($J212="",$K212,IF($J212='Auto Responses'!$J$13,5,IF($J212='Auto Responses'!$J$12,10,IF($J212='Auto Responses'!$J$11,20,0)))))</f>
        <v>N/A</v>
      </c>
      <c r="P212" s="278" t="str">
        <f>IF(OR($O212='Auto Responses'!$J$5,$L212='Auto Responses'!$J$5),'Auto Responses'!$J$5,$O212*$L212)</f>
        <v>N/A</v>
      </c>
      <c r="Q212" s="278">
        <f t="shared" si="1"/>
        <v>0</v>
      </c>
      <c r="R212" s="278">
        <f t="shared" si="5"/>
        <v>0</v>
      </c>
      <c r="S212" s="278">
        <f t="shared" si="2"/>
        <v>0</v>
      </c>
      <c r="T212" s="278">
        <f t="shared" si="3"/>
        <v>0</v>
      </c>
      <c r="U212" s="278">
        <f t="shared" si="6"/>
        <v>59</v>
      </c>
      <c r="V212" s="278">
        <f t="shared" si="4"/>
        <v>0</v>
      </c>
      <c r="W212" s="58"/>
      <c r="X212" s="58"/>
      <c r="Y212" s="58"/>
      <c r="Z212" s="58"/>
    </row>
    <row r="213" spans="1:26" ht="15.75" customHeight="1" x14ac:dyDescent="0.2">
      <c r="A213" s="278" t="str">
        <f>Questions!$A213</f>
        <v>HIPA-27</v>
      </c>
      <c r="B213" s="278" t="str">
        <f t="shared" si="0"/>
        <v>HIPA</v>
      </c>
      <c r="C213" s="278" t="str">
        <f>VLOOKUP($A213,Questions!$A$3:$L$333,2,0)&amp;""</f>
        <v>Can you provide a HIPAA compliance attestation document?</v>
      </c>
      <c r="D213" s="278" t="str">
        <f>VLOOKUP($A213,Questions!$A$3:$L$333,11,0)&amp;""</f>
        <v/>
      </c>
      <c r="E213" s="278" t="str">
        <f>VLOOKUP($A213,Questions!$A$3:$L$333,12,0)&amp;""</f>
        <v>Case-specific</v>
      </c>
      <c r="F213" s="278" t="str">
        <f>VLOOKUP($A213,'Institution Evaluation'!$A$56:$K$345,3,0)&amp;""</f>
        <v/>
      </c>
      <c r="G213" s="278" t="str">
        <f>VLOOKUP($A213,'Institution Evaluation'!$A$56:$K$345,7,0)&amp;""</f>
        <v>Yes</v>
      </c>
      <c r="H213" s="278" t="str">
        <f>VLOOKUP($A213,'Institution Evaluation'!$A$56:$K$345,8,0)&amp;""</f>
        <v/>
      </c>
      <c r="I213" s="278" t="str">
        <f>VLOOKUP($A213,'Institution Evaluation'!$A$56:$K$345,9,0)&amp;""</f>
        <v>Standard Importance</v>
      </c>
      <c r="J213" s="278" t="str">
        <f>VLOOKUP($A213,'Institution Evaluation'!$A$56:$K$345,10,0)&amp;""</f>
        <v/>
      </c>
      <c r="K213" s="278">
        <f>IF($I213='Auto Responses'!$J$11,20,IF($I213='Auto Responses'!$J$13,5,10))</f>
        <v>10</v>
      </c>
      <c r="L213" s="278">
        <f>IF($E213='Auto Responses'!$L$13, 'Auto Responses'!$J$5,IF(AND($D213='Auto Responses'!$J$27,$H213=""),'Auto Responses'!$J$5,IF(AND($D213='Auto Responses'!$J$27,$H213='Auto Responses'!$J$7),1,IF(AND($D213='Auto Responses'!$J$27,$H213='Auto Responses'!$J$8),0,IF(OR(AND($F213=$G213,$H213=""),$H213='Auto Responses'!$J$7),1,0)))))</f>
        <v>0</v>
      </c>
      <c r="M213" s="278" t="str">
        <f>VLOOKUP($A213,'Institution Evaluation'!$A$56:$K$345,11,0)&amp;""</f>
        <v>FALSE</v>
      </c>
      <c r="N213" s="278">
        <f>IF($J213='Auto Responses'!$J$11,1,IF(AND($J213="",$I213='Auto Responses'!$J$11),1,0))</f>
        <v>0</v>
      </c>
      <c r="O213" s="278" t="str">
        <f>IF(OR($F$21='Auto Responses'!$J$4,$E213='Auto Responses'!$L$13,$F213='Auto Responses'!$J$5),'Auto Responses'!$J$5,IF($J213="",$K213,IF($J213='Auto Responses'!$J$13,5,IF($J213='Auto Responses'!$J$12,10,IF($J213='Auto Responses'!$J$11,20,0)))))</f>
        <v>N/A</v>
      </c>
      <c r="P213" s="278" t="str">
        <f>IF(OR($O213='Auto Responses'!$J$5,$L213='Auto Responses'!$J$5),'Auto Responses'!$J$5,$O213*$L213)</f>
        <v>N/A</v>
      </c>
      <c r="Q213" s="278">
        <f t="shared" si="1"/>
        <v>0</v>
      </c>
      <c r="R213" s="278">
        <f t="shared" si="5"/>
        <v>0</v>
      </c>
      <c r="S213" s="278">
        <f t="shared" si="2"/>
        <v>0</v>
      </c>
      <c r="T213" s="278">
        <f t="shared" si="3"/>
        <v>0</v>
      </c>
      <c r="U213" s="278">
        <f t="shared" si="6"/>
        <v>59</v>
      </c>
      <c r="V213" s="278">
        <f t="shared" si="4"/>
        <v>0</v>
      </c>
      <c r="W213" s="58"/>
      <c r="X213" s="58"/>
      <c r="Y213" s="58"/>
      <c r="Z213" s="58"/>
    </row>
    <row r="214" spans="1:26" ht="15.75" customHeight="1" x14ac:dyDescent="0.2">
      <c r="A214" s="278" t="str">
        <f>Questions!$A214</f>
        <v>HIPA-28</v>
      </c>
      <c r="B214" s="278" t="str">
        <f t="shared" si="0"/>
        <v>HIPA</v>
      </c>
      <c r="C214" s="278" t="str">
        <f>VLOOKUP($A214,Questions!$A$3:$L$333,2,0)&amp;""</f>
        <v>Are you willing to enter into a Business Associate Agreement (BAA)?</v>
      </c>
      <c r="D214" s="278" t="str">
        <f>VLOOKUP($A214,Questions!$A$3:$L$333,11,0)&amp;""</f>
        <v/>
      </c>
      <c r="E214" s="278" t="str">
        <f>VLOOKUP($A214,Questions!$A$3:$L$333,12,0)&amp;""</f>
        <v>Case-specific</v>
      </c>
      <c r="F214" s="278" t="str">
        <f>VLOOKUP($A214,'Institution Evaluation'!$A$56:$K$345,3,0)&amp;""</f>
        <v/>
      </c>
      <c r="G214" s="278" t="str">
        <f>VLOOKUP($A214,'Institution Evaluation'!$A$56:$K$345,7,0)&amp;""</f>
        <v>Yes</v>
      </c>
      <c r="H214" s="278" t="str">
        <f>VLOOKUP($A214,'Institution Evaluation'!$A$56:$K$345,8,0)&amp;""</f>
        <v/>
      </c>
      <c r="I214" s="278" t="str">
        <f>VLOOKUP($A214,'Institution Evaluation'!$A$56:$K$345,9,0)&amp;""</f>
        <v>Standard Importance</v>
      </c>
      <c r="J214" s="278" t="str">
        <f>VLOOKUP($A214,'Institution Evaluation'!$A$56:$K$345,10,0)&amp;""</f>
        <v/>
      </c>
      <c r="K214" s="278">
        <f>IF($I214='Auto Responses'!$J$11,20,IF($I214='Auto Responses'!$J$13,5,10))</f>
        <v>10</v>
      </c>
      <c r="L214" s="278">
        <f>IF($E214='Auto Responses'!$L$13, 'Auto Responses'!$J$5,IF(AND($D214='Auto Responses'!$J$27,$H214=""),'Auto Responses'!$J$5,IF(AND($D214='Auto Responses'!$J$27,$H214='Auto Responses'!$J$7),1,IF(AND($D214='Auto Responses'!$J$27,$H214='Auto Responses'!$J$8),0,IF(OR(AND($F214=$G214,$H214=""),$H214='Auto Responses'!$J$7),1,0)))))</f>
        <v>0</v>
      </c>
      <c r="M214" s="278" t="str">
        <f>VLOOKUP($A214,'Institution Evaluation'!$A$56:$K$345,11,0)&amp;""</f>
        <v>FALSE</v>
      </c>
      <c r="N214" s="278">
        <f>IF($J214='Auto Responses'!$J$11,1,IF(AND($J214="",$I214='Auto Responses'!$J$11),1,0))</f>
        <v>0</v>
      </c>
      <c r="O214" s="278" t="str">
        <f>IF(OR($F$21='Auto Responses'!$J$4,$E214='Auto Responses'!$L$13,$F214='Auto Responses'!$J$5),'Auto Responses'!$J$5,IF($J214="",$K214,IF($J214='Auto Responses'!$J$13,5,IF($J214='Auto Responses'!$J$12,10,IF($J214='Auto Responses'!$J$11,20,0)))))</f>
        <v>N/A</v>
      </c>
      <c r="P214" s="278" t="str">
        <f>IF(OR($O214='Auto Responses'!$J$5,$L214='Auto Responses'!$J$5),'Auto Responses'!$J$5,$O214*$L214)</f>
        <v>N/A</v>
      </c>
      <c r="Q214" s="278">
        <f t="shared" si="1"/>
        <v>0</v>
      </c>
      <c r="R214" s="278">
        <f t="shared" si="5"/>
        <v>0</v>
      </c>
      <c r="S214" s="278">
        <f t="shared" si="2"/>
        <v>0</v>
      </c>
      <c r="T214" s="278">
        <f t="shared" si="3"/>
        <v>0</v>
      </c>
      <c r="U214" s="278">
        <f t="shared" si="6"/>
        <v>59</v>
      </c>
      <c r="V214" s="278">
        <f t="shared" si="4"/>
        <v>0</v>
      </c>
      <c r="W214" s="58"/>
      <c r="X214" s="58"/>
      <c r="Y214" s="58"/>
      <c r="Z214" s="58"/>
    </row>
    <row r="215" spans="1:26" ht="15.75" customHeight="1" x14ac:dyDescent="0.2">
      <c r="A215" s="278" t="str">
        <f>Questions!$A215</f>
        <v>HIPA-29</v>
      </c>
      <c r="B215" s="278" t="str">
        <f t="shared" si="0"/>
        <v>HIPA</v>
      </c>
      <c r="C215" s="278" t="str">
        <f>VLOOKUP($A215,Questions!$A$3:$L$333,2,0)&amp;""</f>
        <v>Do your data backup and retention policies and practices meet HIPAA requirements?</v>
      </c>
      <c r="D215" s="278" t="str">
        <f>VLOOKUP($A215,Questions!$A$3:$L$333,11,0)&amp;""</f>
        <v/>
      </c>
      <c r="E215" s="278" t="str">
        <f>VLOOKUP($A215,Questions!$A$3:$L$333,12,0)&amp;""</f>
        <v>Case-specific</v>
      </c>
      <c r="F215" s="278" t="str">
        <f>VLOOKUP($A215,'Institution Evaluation'!$A$56:$K$345,3,0)&amp;""</f>
        <v/>
      </c>
      <c r="G215" s="278" t="str">
        <f>VLOOKUP($A215,'Institution Evaluation'!$A$56:$K$345,7,0)&amp;""</f>
        <v>Yes</v>
      </c>
      <c r="H215" s="278" t="str">
        <f>VLOOKUP($A215,'Institution Evaluation'!$A$56:$K$345,8,0)&amp;""</f>
        <v/>
      </c>
      <c r="I215" s="278" t="str">
        <f>VLOOKUP($A215,'Institution Evaluation'!$A$56:$K$345,9,0)&amp;""</f>
        <v>Minor Importance</v>
      </c>
      <c r="J215" s="278" t="str">
        <f>VLOOKUP($A215,'Institution Evaluation'!$A$56:$K$345,10,0)&amp;""</f>
        <v/>
      </c>
      <c r="K215" s="278">
        <f>IF($I215='Auto Responses'!$J$11,20,IF($I215='Auto Responses'!$J$13,5,10))</f>
        <v>5</v>
      </c>
      <c r="L215" s="278">
        <f>IF($E215='Auto Responses'!$L$13, 'Auto Responses'!$J$5,IF(AND($D215='Auto Responses'!$J$27,$H215=""),'Auto Responses'!$J$5,IF(AND($D215='Auto Responses'!$J$27,$H215='Auto Responses'!$J$7),1,IF(AND($D215='Auto Responses'!$J$27,$H215='Auto Responses'!$J$8),0,IF(OR(AND($F215=$G215,$H215=""),$H215='Auto Responses'!$J$7),1,0)))))</f>
        <v>0</v>
      </c>
      <c r="M215" s="278" t="str">
        <f>VLOOKUP($A215,'Institution Evaluation'!$A$56:$K$345,11,0)&amp;""</f>
        <v>FALSE</v>
      </c>
      <c r="N215" s="278">
        <f>IF($J215='Auto Responses'!$J$11,1,IF(AND($J215="",$I215='Auto Responses'!$J$11),1,0))</f>
        <v>0</v>
      </c>
      <c r="O215" s="278" t="str">
        <f>IF(OR($F$21='Auto Responses'!$J$4,$E215='Auto Responses'!$L$13,$F215='Auto Responses'!$J$5),'Auto Responses'!$J$5,IF($J215="",$K215,IF($J215='Auto Responses'!$J$13,5,IF($J215='Auto Responses'!$J$12,10,IF($J215='Auto Responses'!$J$11,20,0)))))</f>
        <v>N/A</v>
      </c>
      <c r="P215" s="278" t="str">
        <f>IF(OR($O215='Auto Responses'!$J$5,$L215='Auto Responses'!$J$5),'Auto Responses'!$J$5,$O215*$L215)</f>
        <v>N/A</v>
      </c>
      <c r="Q215" s="278">
        <f t="shared" si="1"/>
        <v>0</v>
      </c>
      <c r="R215" s="278">
        <f t="shared" si="5"/>
        <v>0</v>
      </c>
      <c r="S215" s="278">
        <f t="shared" si="2"/>
        <v>0</v>
      </c>
      <c r="T215" s="278">
        <f t="shared" si="3"/>
        <v>0</v>
      </c>
      <c r="U215" s="278">
        <f t="shared" si="6"/>
        <v>59</v>
      </c>
      <c r="V215" s="278">
        <f t="shared" si="4"/>
        <v>0</v>
      </c>
      <c r="W215" s="58"/>
      <c r="X215" s="58"/>
      <c r="Y215" s="58"/>
      <c r="Z215" s="58"/>
    </row>
    <row r="216" spans="1:26" ht="15.75" customHeight="1" x14ac:dyDescent="0.2">
      <c r="A216" s="278" t="str">
        <f>Questions!$A216</f>
        <v>PCID-01</v>
      </c>
      <c r="B216" s="278" t="str">
        <f t="shared" si="0"/>
        <v>PCID</v>
      </c>
      <c r="C216" s="278" t="str">
        <f>VLOOKUP($A216,Questions!$A$3:$L$333,2,0)&amp;""</f>
        <v>Do you have a current, executed within the past year, Attestation of Compliance (AoC) or Report on Compliance (RoC)?*</v>
      </c>
      <c r="D216" s="278" t="str">
        <f>VLOOKUP($A216,Questions!$A$3:$L$333,11,0)&amp;""</f>
        <v/>
      </c>
      <c r="E216" s="278" t="str">
        <f>VLOOKUP($A216,Questions!$A$3:$L$333,12,0)&amp;""</f>
        <v>Case-Specific</v>
      </c>
      <c r="F216" s="278" t="str">
        <f>VLOOKUP($A216,'Institution Evaluation'!$A$56:$K$345,3,0)&amp;""</f>
        <v/>
      </c>
      <c r="G216" s="278" t="str">
        <f>VLOOKUP($A216,'Institution Evaluation'!$A$56:$K$345,7,0)&amp;""</f>
        <v>Yes</v>
      </c>
      <c r="H216" s="278" t="str">
        <f>VLOOKUP($A216,'Institution Evaluation'!$A$56:$K$345,8,0)&amp;""</f>
        <v/>
      </c>
      <c r="I216" s="278" t="str">
        <f>VLOOKUP($A216,'Institution Evaluation'!$A$56:$K$345,9,0)&amp;""</f>
        <v>Critical Importance</v>
      </c>
      <c r="J216" s="278" t="str">
        <f>VLOOKUP($A216,'Institution Evaluation'!$A$56:$K$345,10,0)&amp;""</f>
        <v/>
      </c>
      <c r="K216" s="278">
        <f>IF($I216='Auto Responses'!$J$11,20,IF($I216='Auto Responses'!$J$13,5,10))</f>
        <v>20</v>
      </c>
      <c r="L216" s="278">
        <f>IF($E216='Auto Responses'!$L$13, 'Auto Responses'!$J$5,IF(AND($D216='Auto Responses'!$J$27,$H216=""),'Auto Responses'!$J$5,IF(AND($D216='Auto Responses'!$J$27,$H216='Auto Responses'!$J$7),1,IF(AND($D216='Auto Responses'!$J$27,$H216='Auto Responses'!$J$8),0,IF(OR(AND($F216=$G216,$H216=""),$H216='Auto Responses'!$J$7),1,0)))))</f>
        <v>0</v>
      </c>
      <c r="M216" s="278" t="str">
        <f>VLOOKUP($A216,'Institution Evaluation'!$A$56:$K$345,11,0)&amp;""</f>
        <v>FALSE</v>
      </c>
      <c r="N216" s="278">
        <f>IF($J216='Auto Responses'!$J$11,1,IF(AND($J216="",$I216='Auto Responses'!$J$11),1,0))</f>
        <v>1</v>
      </c>
      <c r="O216" s="278" t="str">
        <f>IF(OR($F$22='Auto Responses'!$J$4,$E216='Auto Responses'!$L$13,$F216='Auto Responses'!$J$5),'Auto Responses'!$J$5,IF($J216="",$K216,IF($J216='Auto Responses'!$J$13,5,IF($J216='Auto Responses'!$J$12,10,IF($J216='Auto Responses'!$J$11,20,0)))))</f>
        <v>N/A</v>
      </c>
      <c r="P216" s="278" t="str">
        <f>IF(OR($O216='Auto Responses'!$J$5,$L216='Auto Responses'!$J$5),'Auto Responses'!$J$5,$O216*$L216)</f>
        <v>N/A</v>
      </c>
      <c r="Q216" s="278">
        <f t="shared" si="1"/>
        <v>0</v>
      </c>
      <c r="R216" s="278">
        <f t="shared" si="5"/>
        <v>0</v>
      </c>
      <c r="S216" s="278">
        <f t="shared" si="2"/>
        <v>0</v>
      </c>
      <c r="T216" s="278">
        <f t="shared" si="3"/>
        <v>1</v>
      </c>
      <c r="U216" s="278">
        <f t="shared" si="6"/>
        <v>60</v>
      </c>
      <c r="V216" s="278">
        <f t="shared" si="4"/>
        <v>60</v>
      </c>
      <c r="W216" s="58"/>
      <c r="X216" s="58"/>
      <c r="Y216" s="58"/>
      <c r="Z216" s="58"/>
    </row>
    <row r="217" spans="1:26" ht="15.75" customHeight="1" x14ac:dyDescent="0.2">
      <c r="A217" s="278" t="str">
        <f>Questions!$A217</f>
        <v>PCID-02</v>
      </c>
      <c r="B217" s="278" t="str">
        <f t="shared" si="0"/>
        <v>PCID</v>
      </c>
      <c r="C217" s="278" t="str">
        <f>VLOOKUP($A217,Questions!$A$3:$L$333,2,0)&amp;""</f>
        <v>Is the application listed as an approved Payment Application Data Security Standard (PA-DSS) application?*</v>
      </c>
      <c r="D217" s="278" t="str">
        <f>VLOOKUP($A217,Questions!$A$3:$L$333,11,0)&amp;""</f>
        <v/>
      </c>
      <c r="E217" s="278" t="str">
        <f>VLOOKUP($A217,Questions!$A$3:$L$333,12,0)&amp;""</f>
        <v>Case-Specific</v>
      </c>
      <c r="F217" s="278" t="str">
        <f>VLOOKUP($A217,'Institution Evaluation'!$A$56:$K$345,3,0)&amp;""</f>
        <v/>
      </c>
      <c r="G217" s="278" t="str">
        <f>VLOOKUP($A217,'Institution Evaluation'!$A$56:$K$345,7,0)&amp;""</f>
        <v>No</v>
      </c>
      <c r="H217" s="278" t="str">
        <f>VLOOKUP($A217,'Institution Evaluation'!$A$56:$K$345,8,0)&amp;""</f>
        <v/>
      </c>
      <c r="I217" s="278" t="str">
        <f>VLOOKUP($A217,'Institution Evaluation'!$A$56:$K$345,9,0)&amp;""</f>
        <v>Critical Importance</v>
      </c>
      <c r="J217" s="278" t="str">
        <f>VLOOKUP($A217,'Institution Evaluation'!$A$56:$K$345,10,0)&amp;""</f>
        <v/>
      </c>
      <c r="K217" s="278">
        <f>IF($I217='Auto Responses'!$J$11,20,IF($I217='Auto Responses'!$J$13,5,10))</f>
        <v>20</v>
      </c>
      <c r="L217" s="278">
        <f>IF($E217='Auto Responses'!$L$13, 'Auto Responses'!$J$5,IF(AND($D217='Auto Responses'!$J$27,$H217=""),'Auto Responses'!$J$5,IF(AND($D217='Auto Responses'!$J$27,$H217='Auto Responses'!$J$7),1,IF(AND($D217='Auto Responses'!$J$27,$H217='Auto Responses'!$J$8),0,IF(OR(AND($F217=$G217,$H217=""),$H217='Auto Responses'!$J$7),1,0)))))</f>
        <v>0</v>
      </c>
      <c r="M217" s="278" t="str">
        <f>VLOOKUP($A217,'Institution Evaluation'!$A$56:$K$345,11,0)&amp;""</f>
        <v>FALSE</v>
      </c>
      <c r="N217" s="278">
        <f>IF($J217='Auto Responses'!$J$11,1,IF(AND($J217="",$I217='Auto Responses'!$J$11),1,0))</f>
        <v>1</v>
      </c>
      <c r="O217" s="278" t="str">
        <f>IF(OR($F$22='Auto Responses'!$J$4,$E217='Auto Responses'!$L$13,$F217='Auto Responses'!$J$5),'Auto Responses'!$J$5,IF($J217="",$K217,IF($J217='Auto Responses'!$J$13,5,IF($J217='Auto Responses'!$J$12,10,IF($J217='Auto Responses'!$J$11,20,0)))))</f>
        <v>N/A</v>
      </c>
      <c r="P217" s="278" t="str">
        <f>IF(OR($O217='Auto Responses'!$J$5,$L217='Auto Responses'!$J$5),'Auto Responses'!$J$5,$O217*$L217)</f>
        <v>N/A</v>
      </c>
      <c r="Q217" s="278">
        <f t="shared" si="1"/>
        <v>0</v>
      </c>
      <c r="R217" s="278">
        <f t="shared" si="5"/>
        <v>0</v>
      </c>
      <c r="S217" s="278">
        <f t="shared" si="2"/>
        <v>0</v>
      </c>
      <c r="T217" s="278">
        <f t="shared" si="3"/>
        <v>1</v>
      </c>
      <c r="U217" s="278">
        <f t="shared" si="6"/>
        <v>61</v>
      </c>
      <c r="V217" s="278">
        <f t="shared" si="4"/>
        <v>61</v>
      </c>
      <c r="W217" s="58"/>
      <c r="X217" s="58"/>
      <c r="Y217" s="58"/>
      <c r="Z217" s="58"/>
    </row>
    <row r="218" spans="1:26" ht="15.75" customHeight="1" x14ac:dyDescent="0.2">
      <c r="A218" s="278" t="str">
        <f>Questions!$A218</f>
        <v>PCID-03</v>
      </c>
      <c r="B218" s="278" t="str">
        <f t="shared" si="0"/>
        <v>PCID</v>
      </c>
      <c r="C218" s="278" t="str">
        <f>VLOOKUP($A218,Questions!$A$3:$L$333,2,0)&amp;""</f>
        <v>Does the system or solutions use a third party to collect, store, process, or transmit cardholder (payment/credit/debt card) data?*</v>
      </c>
      <c r="D218" s="278" t="str">
        <f>VLOOKUP($A218,Questions!$A$3:$L$333,11,0)&amp;""</f>
        <v/>
      </c>
      <c r="E218" s="278" t="str">
        <f>VLOOKUP($A218,Questions!$A$3:$L$333,12,0)&amp;""</f>
        <v>Case-Specific</v>
      </c>
      <c r="F218" s="278" t="str">
        <f>VLOOKUP($A218,'Institution Evaluation'!$A$56:$K$345,3,0)&amp;""</f>
        <v/>
      </c>
      <c r="G218" s="278" t="str">
        <f>VLOOKUP($A218,'Institution Evaluation'!$A$56:$K$345,7,0)&amp;""</f>
        <v>No</v>
      </c>
      <c r="H218" s="278" t="str">
        <f>VLOOKUP($A218,'Institution Evaluation'!$A$56:$K$345,8,0)&amp;""</f>
        <v/>
      </c>
      <c r="I218" s="278" t="str">
        <f>VLOOKUP($A218,'Institution Evaluation'!$A$56:$K$345,9,0)&amp;""</f>
        <v>Critical Importance</v>
      </c>
      <c r="J218" s="278" t="str">
        <f>VLOOKUP($A218,'Institution Evaluation'!$A$56:$K$345,10,0)&amp;""</f>
        <v/>
      </c>
      <c r="K218" s="278">
        <f>IF($I218='Auto Responses'!$J$11,20,IF($I218='Auto Responses'!$J$13,5,10))</f>
        <v>20</v>
      </c>
      <c r="L218" s="278">
        <f>IF($E218='Auto Responses'!$L$13, 'Auto Responses'!$J$5,IF(AND($D218='Auto Responses'!$J$27,$H218=""),'Auto Responses'!$J$5,IF(AND($D218='Auto Responses'!$J$27,$H218='Auto Responses'!$J$7),1,IF(AND($D218='Auto Responses'!$J$27,$H218='Auto Responses'!$J$8),0,IF(OR(AND($F218=$G218,$H218=""),$H218='Auto Responses'!$J$7),1,0)))))</f>
        <v>0</v>
      </c>
      <c r="M218" s="278" t="str">
        <f>VLOOKUP($A218,'Institution Evaluation'!$A$56:$K$345,11,0)&amp;""</f>
        <v>FALSE</v>
      </c>
      <c r="N218" s="278">
        <f>IF($J218='Auto Responses'!$J$11,1,IF(AND($J218="",$I218='Auto Responses'!$J$11),1,0))</f>
        <v>1</v>
      </c>
      <c r="O218" s="278" t="str">
        <f>IF(OR($F$22='Auto Responses'!$J$4,$E218='Auto Responses'!$L$13,$F218='Auto Responses'!$J$5),'Auto Responses'!$J$5,IF($J218="",$K218,IF($J218='Auto Responses'!$J$13,5,IF($J218='Auto Responses'!$J$12,10,IF($J218='Auto Responses'!$J$11,20,0)))))</f>
        <v>N/A</v>
      </c>
      <c r="P218" s="278" t="str">
        <f>IF(OR($O218='Auto Responses'!$J$5,$L218='Auto Responses'!$J$5),'Auto Responses'!$J$5,$O218*$L218)</f>
        <v>N/A</v>
      </c>
      <c r="Q218" s="278">
        <f t="shared" si="1"/>
        <v>0</v>
      </c>
      <c r="R218" s="278">
        <f t="shared" si="5"/>
        <v>0</v>
      </c>
      <c r="S218" s="278">
        <f t="shared" si="2"/>
        <v>0</v>
      </c>
      <c r="T218" s="278">
        <f t="shared" si="3"/>
        <v>1</v>
      </c>
      <c r="U218" s="278">
        <f t="shared" si="6"/>
        <v>62</v>
      </c>
      <c r="V218" s="278">
        <f t="shared" si="4"/>
        <v>62</v>
      </c>
      <c r="W218" s="58"/>
      <c r="X218" s="58"/>
      <c r="Y218" s="58"/>
      <c r="Z218" s="58"/>
    </row>
    <row r="219" spans="1:26" ht="15.75" customHeight="1" x14ac:dyDescent="0.2">
      <c r="A219" s="278" t="str">
        <f>Questions!$A219</f>
        <v>PCID-04</v>
      </c>
      <c r="B219" s="278" t="str">
        <f t="shared" si="0"/>
        <v>PCID</v>
      </c>
      <c r="C219" s="278" t="str">
        <f>VLOOKUP($A219,Questions!$A$3:$L$333,2,0)&amp;""</f>
        <v>Do your systems or solutions store, process, or transmit cardholder (payment/credit/debt card) data?</v>
      </c>
      <c r="D219" s="278" t="str">
        <f>VLOOKUP($A219,Questions!$A$3:$L$333,11,0)&amp;""</f>
        <v/>
      </c>
      <c r="E219" s="278" t="str">
        <f>VLOOKUP($A219,Questions!$A$3:$L$333,12,0)&amp;""</f>
        <v>Case-Specific</v>
      </c>
      <c r="F219" s="278" t="str">
        <f>VLOOKUP($A219,'Institution Evaluation'!$A$56:$K$345,3,0)&amp;""</f>
        <v/>
      </c>
      <c r="G219" s="278" t="str">
        <f>VLOOKUP($A219,'Institution Evaluation'!$A$56:$K$345,7,0)&amp;""</f>
        <v>Yes</v>
      </c>
      <c r="H219" s="278" t="str">
        <f>VLOOKUP($A219,'Institution Evaluation'!$A$56:$K$345,8,0)&amp;""</f>
        <v/>
      </c>
      <c r="I219" s="278" t="str">
        <f>VLOOKUP($A219,'Institution Evaluation'!$A$56:$K$345,9,0)&amp;""</f>
        <v>Standard Importance</v>
      </c>
      <c r="J219" s="278" t="str">
        <f>VLOOKUP($A219,'Institution Evaluation'!$A$56:$K$345,10,0)&amp;""</f>
        <v/>
      </c>
      <c r="K219" s="278">
        <f>IF($I219='Auto Responses'!$J$11,20,IF($I219='Auto Responses'!$J$13,5,10))</f>
        <v>10</v>
      </c>
      <c r="L219" s="278">
        <f>IF($E219='Auto Responses'!$L$13, 'Auto Responses'!$J$5,IF(AND($D219='Auto Responses'!$J$27,$H219=""),'Auto Responses'!$J$5,IF(AND($D219='Auto Responses'!$J$27,$H219='Auto Responses'!$J$7),1,IF(AND($D219='Auto Responses'!$J$27,$H219='Auto Responses'!$J$8),0,IF(OR(AND($F219=$G219,$H219=""),$H219='Auto Responses'!$J$7),1,0)))))</f>
        <v>0</v>
      </c>
      <c r="M219" s="278" t="str">
        <f>VLOOKUP($A219,'Institution Evaluation'!$A$56:$K$345,11,0)&amp;""</f>
        <v>FALSE</v>
      </c>
      <c r="N219" s="278">
        <f>IF($J219='Auto Responses'!$J$11,1,IF(AND($J219="",$I219='Auto Responses'!$J$11),1,0))</f>
        <v>0</v>
      </c>
      <c r="O219" s="278" t="str">
        <f>IF(OR($F$22='Auto Responses'!$J$4,$E219='Auto Responses'!$L$13,$F219='Auto Responses'!$J$5),'Auto Responses'!$J$5,IF($J219="",$K219,IF($J219='Auto Responses'!$J$13,5,IF($J219='Auto Responses'!$J$12,10,IF($J219='Auto Responses'!$J$11,20,0)))))</f>
        <v>N/A</v>
      </c>
      <c r="P219" s="278" t="str">
        <f>IF(OR($O219='Auto Responses'!$J$5,$L219='Auto Responses'!$J$5),'Auto Responses'!$J$5,$O219*$L219)</f>
        <v>N/A</v>
      </c>
      <c r="Q219" s="278">
        <f t="shared" si="1"/>
        <v>0</v>
      </c>
      <c r="R219" s="278">
        <f t="shared" si="5"/>
        <v>0</v>
      </c>
      <c r="S219" s="278">
        <f t="shared" si="2"/>
        <v>0</v>
      </c>
      <c r="T219" s="278">
        <f t="shared" si="3"/>
        <v>0</v>
      </c>
      <c r="U219" s="278">
        <f t="shared" si="6"/>
        <v>62</v>
      </c>
      <c r="V219" s="278">
        <f t="shared" si="4"/>
        <v>0</v>
      </c>
      <c r="W219" s="58"/>
      <c r="X219" s="58"/>
      <c r="Y219" s="58"/>
      <c r="Z219" s="58"/>
    </row>
    <row r="220" spans="1:26" ht="15.75" customHeight="1" x14ac:dyDescent="0.2">
      <c r="A220" s="278" t="str">
        <f>Questions!$A220</f>
        <v>PCID-05</v>
      </c>
      <c r="B220" s="278" t="str">
        <f t="shared" si="0"/>
        <v>PCID</v>
      </c>
      <c r="C220" s="278" t="str">
        <f>VLOOKUP($A220,Questions!$A$3:$L$333,2,0)&amp;""</f>
        <v>Are you compliant with the Payment Card Industry Data Security Standard (PCI DSS)?</v>
      </c>
      <c r="D220" s="278" t="str">
        <f>VLOOKUP($A220,Questions!$A$3:$L$333,11,0)&amp;""</f>
        <v/>
      </c>
      <c r="E220" s="278" t="str">
        <f>VLOOKUP($A220,Questions!$A$3:$L$333,12,0)&amp;""</f>
        <v>Case-Specific</v>
      </c>
      <c r="F220" s="278" t="str">
        <f>VLOOKUP($A220,'Institution Evaluation'!$A$56:$K$345,3,0)&amp;""</f>
        <v/>
      </c>
      <c r="G220" s="278" t="str">
        <f>VLOOKUP($A220,'Institution Evaluation'!$A$56:$K$345,7,0)&amp;""</f>
        <v>Yes</v>
      </c>
      <c r="H220" s="278" t="str">
        <f>VLOOKUP($A220,'Institution Evaluation'!$A$56:$K$345,8,0)&amp;""</f>
        <v/>
      </c>
      <c r="I220" s="278" t="str">
        <f>VLOOKUP($A220,'Institution Evaluation'!$A$56:$K$345,9,0)&amp;""</f>
        <v>Standard Importance</v>
      </c>
      <c r="J220" s="278" t="str">
        <f>VLOOKUP($A220,'Institution Evaluation'!$A$56:$K$345,10,0)&amp;""</f>
        <v/>
      </c>
      <c r="K220" s="278">
        <f>IF($I220='Auto Responses'!$J$11,20,IF($I220='Auto Responses'!$J$13,5,10))</f>
        <v>10</v>
      </c>
      <c r="L220" s="278">
        <f>IF($E220='Auto Responses'!$L$13, 'Auto Responses'!$J$5,IF(AND($D220='Auto Responses'!$J$27,$H220=""),'Auto Responses'!$J$5,IF(AND($D220='Auto Responses'!$J$27,$H220='Auto Responses'!$J$7),1,IF(AND($D220='Auto Responses'!$J$27,$H220='Auto Responses'!$J$8),0,IF(OR(AND($F220=$G220,$H220=""),$H220='Auto Responses'!$J$7),1,0)))))</f>
        <v>0</v>
      </c>
      <c r="M220" s="278" t="str">
        <f>VLOOKUP($A220,'Institution Evaluation'!$A$56:$K$345,11,0)&amp;""</f>
        <v>FALSE</v>
      </c>
      <c r="N220" s="278">
        <f>IF($J220='Auto Responses'!$J$11,1,IF(AND($J220="",$I220='Auto Responses'!$J$11),1,0))</f>
        <v>0</v>
      </c>
      <c r="O220" s="278" t="str">
        <f>IF(OR($F$22='Auto Responses'!$J$4,$E220='Auto Responses'!$L$13,$F220='Auto Responses'!$J$5),'Auto Responses'!$J$5,IF($J220="",$K220,IF($J220='Auto Responses'!$J$13,5,IF($J220='Auto Responses'!$J$12,10,IF($J220='Auto Responses'!$J$11,20,0)))))</f>
        <v>N/A</v>
      </c>
      <c r="P220" s="278" t="str">
        <f>IF(OR($O220='Auto Responses'!$J$5,$L220='Auto Responses'!$J$5),'Auto Responses'!$J$5,$O220*$L220)</f>
        <v>N/A</v>
      </c>
      <c r="Q220" s="278">
        <f t="shared" si="1"/>
        <v>0</v>
      </c>
      <c r="R220" s="278">
        <f t="shared" si="5"/>
        <v>0</v>
      </c>
      <c r="S220" s="278">
        <f t="shared" si="2"/>
        <v>0</v>
      </c>
      <c r="T220" s="278">
        <f t="shared" si="3"/>
        <v>0</v>
      </c>
      <c r="U220" s="278">
        <f t="shared" si="6"/>
        <v>62</v>
      </c>
      <c r="V220" s="278">
        <f t="shared" si="4"/>
        <v>0</v>
      </c>
      <c r="W220" s="58"/>
      <c r="X220" s="58"/>
      <c r="Y220" s="58"/>
      <c r="Z220" s="58"/>
    </row>
    <row r="221" spans="1:26" ht="15.75" customHeight="1" x14ac:dyDescent="0.2">
      <c r="A221" s="278" t="str">
        <f>Questions!$A221</f>
        <v>PCID-06</v>
      </c>
      <c r="B221" s="278" t="str">
        <f t="shared" si="0"/>
        <v>PCID</v>
      </c>
      <c r="C221" s="278" t="str">
        <f>VLOOKUP($A221,Questions!$A$3:$L$333,2,0)&amp;""</f>
        <v>Are you classified as a service provider?</v>
      </c>
      <c r="D221" s="278" t="str">
        <f>VLOOKUP($A221,Questions!$A$3:$L$333,11,0)&amp;""</f>
        <v/>
      </c>
      <c r="E221" s="278" t="str">
        <f>VLOOKUP($A221,Questions!$A$3:$L$333,12,0)&amp;""</f>
        <v>Case-Specific</v>
      </c>
      <c r="F221" s="278" t="str">
        <f>VLOOKUP($A221,'Institution Evaluation'!$A$56:$K$345,3,0)&amp;""</f>
        <v/>
      </c>
      <c r="G221" s="278" t="str">
        <f>VLOOKUP($A221,'Institution Evaluation'!$A$56:$K$345,7,0)&amp;""</f>
        <v>Yes</v>
      </c>
      <c r="H221" s="278" t="str">
        <f>VLOOKUP($A221,'Institution Evaluation'!$A$56:$K$345,8,0)&amp;""</f>
        <v/>
      </c>
      <c r="I221" s="278" t="str">
        <f>VLOOKUP($A221,'Institution Evaluation'!$A$56:$K$345,9,0)&amp;""</f>
        <v>Standard Importance</v>
      </c>
      <c r="J221" s="278" t="str">
        <f>VLOOKUP($A221,'Institution Evaluation'!$A$56:$K$345,10,0)&amp;""</f>
        <v/>
      </c>
      <c r="K221" s="278">
        <f>IF($I221='Auto Responses'!$J$11,20,IF($I221='Auto Responses'!$J$13,5,10))</f>
        <v>10</v>
      </c>
      <c r="L221" s="278">
        <f>IF($E221='Auto Responses'!$L$13, 'Auto Responses'!$J$5,IF(AND($D221='Auto Responses'!$J$27,$H221=""),'Auto Responses'!$J$5,IF(AND($D221='Auto Responses'!$J$27,$H221='Auto Responses'!$J$7),1,IF(AND($D221='Auto Responses'!$J$27,$H221='Auto Responses'!$J$8),0,IF(OR(AND($F221=$G221,$H221=""),$H221='Auto Responses'!$J$7),1,0)))))</f>
        <v>0</v>
      </c>
      <c r="M221" s="278" t="str">
        <f>VLOOKUP($A221,'Institution Evaluation'!$A$56:$K$345,11,0)&amp;""</f>
        <v>FALSE</v>
      </c>
      <c r="N221" s="278">
        <f>IF($J221='Auto Responses'!$J$11,1,IF(AND($J221="",$I221='Auto Responses'!$J$11),1,0))</f>
        <v>0</v>
      </c>
      <c r="O221" s="278" t="str">
        <f>IF(OR($F$22='Auto Responses'!$J$4,$E221='Auto Responses'!$L$13,$F221='Auto Responses'!$J$5),'Auto Responses'!$J$5,IF($J221="",$K221,IF($J221='Auto Responses'!$J$13,5,IF($J221='Auto Responses'!$J$12,10,IF($J221='Auto Responses'!$J$11,20,0)))))</f>
        <v>N/A</v>
      </c>
      <c r="P221" s="278" t="str">
        <f>IF(OR($O221='Auto Responses'!$J$5,$L221='Auto Responses'!$J$5),'Auto Responses'!$J$5,$O221*$L221)</f>
        <v>N/A</v>
      </c>
      <c r="Q221" s="278">
        <f t="shared" si="1"/>
        <v>0</v>
      </c>
      <c r="R221" s="278">
        <f t="shared" si="5"/>
        <v>0</v>
      </c>
      <c r="S221" s="278">
        <f t="shared" si="2"/>
        <v>0</v>
      </c>
      <c r="T221" s="278">
        <f t="shared" si="3"/>
        <v>0</v>
      </c>
      <c r="U221" s="278">
        <f t="shared" si="6"/>
        <v>62</v>
      </c>
      <c r="V221" s="278">
        <f t="shared" si="4"/>
        <v>0</v>
      </c>
      <c r="W221" s="58"/>
      <c r="X221" s="58"/>
      <c r="Y221" s="58"/>
      <c r="Z221" s="58"/>
    </row>
    <row r="222" spans="1:26" ht="15.75" customHeight="1" x14ac:dyDescent="0.2">
      <c r="A222" s="278" t="str">
        <f>Questions!$A222</f>
        <v>PCID-07</v>
      </c>
      <c r="B222" s="278" t="str">
        <f t="shared" si="0"/>
        <v>PCID</v>
      </c>
      <c r="C222" s="278" t="str">
        <f>VLOOKUP($A222,Questions!$A$3:$L$333,2,0)&amp;""</f>
        <v>Are you on the list of Visa approved service providers?</v>
      </c>
      <c r="D222" s="278" t="str">
        <f>VLOOKUP($A222,Questions!$A$3:$L$333,11,0)&amp;""</f>
        <v/>
      </c>
      <c r="E222" s="278" t="str">
        <f>VLOOKUP($A222,Questions!$A$3:$L$333,12,0)&amp;""</f>
        <v>Case-Specific</v>
      </c>
      <c r="F222" s="278" t="str">
        <f>VLOOKUP($A222,'Institution Evaluation'!$A$56:$K$345,3,0)&amp;""</f>
        <v/>
      </c>
      <c r="G222" s="278" t="str">
        <f>VLOOKUP($A222,'Institution Evaluation'!$A$56:$K$345,7,0)&amp;""</f>
        <v>Yes</v>
      </c>
      <c r="H222" s="278" t="str">
        <f>VLOOKUP($A222,'Institution Evaluation'!$A$56:$K$345,8,0)&amp;""</f>
        <v/>
      </c>
      <c r="I222" s="278" t="str">
        <f>VLOOKUP($A222,'Institution Evaluation'!$A$56:$K$345,9,0)&amp;""</f>
        <v>Standard Importance</v>
      </c>
      <c r="J222" s="278" t="str">
        <f>VLOOKUP($A222,'Institution Evaluation'!$A$56:$K$345,10,0)&amp;""</f>
        <v/>
      </c>
      <c r="K222" s="278">
        <f>IF($I222='Auto Responses'!$J$11,20,IF($I222='Auto Responses'!$J$13,5,10))</f>
        <v>10</v>
      </c>
      <c r="L222" s="278">
        <f>IF($E222='Auto Responses'!$L$13, 'Auto Responses'!$J$5,IF(AND($D222='Auto Responses'!$J$27,$H222=""),'Auto Responses'!$J$5,IF(AND($D222='Auto Responses'!$J$27,$H222='Auto Responses'!$J$7),1,IF(AND($D222='Auto Responses'!$J$27,$H222='Auto Responses'!$J$8),0,IF(OR(AND($F222=$G222,$H222=""),$H222='Auto Responses'!$J$7),1,0)))))</f>
        <v>0</v>
      </c>
      <c r="M222" s="278" t="str">
        <f>VLOOKUP($A222,'Institution Evaluation'!$A$56:$K$345,11,0)&amp;""</f>
        <v>FALSE</v>
      </c>
      <c r="N222" s="278">
        <f>IF($J222='Auto Responses'!$J$11,1,IF(AND($J222="",$I222='Auto Responses'!$J$11),1,0))</f>
        <v>0</v>
      </c>
      <c r="O222" s="278" t="str">
        <f>IF(OR($F$22='Auto Responses'!$J$4,$E222='Auto Responses'!$L$13,$F222='Auto Responses'!$J$5),'Auto Responses'!$J$5,IF($J222="",$K222,IF($J222='Auto Responses'!$J$13,5,IF($J222='Auto Responses'!$J$12,10,IF($J222='Auto Responses'!$J$11,20,0)))))</f>
        <v>N/A</v>
      </c>
      <c r="P222" s="278" t="str">
        <f>IF(OR($O222='Auto Responses'!$J$5,$L222='Auto Responses'!$J$5),'Auto Responses'!$J$5,$O222*$L222)</f>
        <v>N/A</v>
      </c>
      <c r="Q222" s="278">
        <f t="shared" si="1"/>
        <v>0</v>
      </c>
      <c r="R222" s="278">
        <f t="shared" si="5"/>
        <v>0</v>
      </c>
      <c r="S222" s="278">
        <f t="shared" si="2"/>
        <v>0</v>
      </c>
      <c r="T222" s="278">
        <f t="shared" si="3"/>
        <v>0</v>
      </c>
      <c r="U222" s="278">
        <f t="shared" si="6"/>
        <v>62</v>
      </c>
      <c r="V222" s="278">
        <f t="shared" si="4"/>
        <v>0</v>
      </c>
      <c r="W222" s="58"/>
      <c r="X222" s="58"/>
      <c r="Y222" s="58"/>
      <c r="Z222" s="58"/>
    </row>
    <row r="223" spans="1:26" ht="15.75" customHeight="1" x14ac:dyDescent="0.2">
      <c r="A223" s="278" t="str">
        <f>Questions!$A223</f>
        <v>PCID-08</v>
      </c>
      <c r="B223" s="278" t="str">
        <f t="shared" si="0"/>
        <v>PCID</v>
      </c>
      <c r="C223" s="278" t="str">
        <f>VLOOKUP($A223,Questions!$A$3:$L$333,2,0)&amp;""</f>
        <v>Are you classified as a merchant? If so, what level (1, 2, 3, 4)?</v>
      </c>
      <c r="D223" s="278" t="str">
        <f>VLOOKUP($A223,Questions!$A$3:$L$333,11,0)&amp;""</f>
        <v/>
      </c>
      <c r="E223" s="278" t="str">
        <f>VLOOKUP($A223,Questions!$A$3:$L$333,12,0)&amp;""</f>
        <v>Case-Specific</v>
      </c>
      <c r="F223" s="278" t="str">
        <f>VLOOKUP($A223,'Institution Evaluation'!$A$56:$K$345,3,0)&amp;""</f>
        <v/>
      </c>
      <c r="G223" s="278" t="str">
        <f>VLOOKUP($A223,'Institution Evaluation'!$A$56:$K$345,7,0)&amp;""</f>
        <v>Yes</v>
      </c>
      <c r="H223" s="278" t="str">
        <f>VLOOKUP($A223,'Institution Evaluation'!$A$56:$K$345,8,0)&amp;""</f>
        <v/>
      </c>
      <c r="I223" s="278" t="str">
        <f>VLOOKUP($A223,'Institution Evaluation'!$A$56:$K$345,9,0)&amp;""</f>
        <v>Standard Importance</v>
      </c>
      <c r="J223" s="278" t="str">
        <f>VLOOKUP($A223,'Institution Evaluation'!$A$56:$K$345,10,0)&amp;""</f>
        <v/>
      </c>
      <c r="K223" s="278">
        <f>IF($I223='Auto Responses'!$J$11,20,IF($I223='Auto Responses'!$J$13,5,10))</f>
        <v>10</v>
      </c>
      <c r="L223" s="278">
        <f>IF($E223='Auto Responses'!$L$13, 'Auto Responses'!$J$5,IF(AND($D223='Auto Responses'!$J$27,$H223=""),'Auto Responses'!$J$5,IF(AND($D223='Auto Responses'!$J$27,$H223='Auto Responses'!$J$7),1,IF(AND($D223='Auto Responses'!$J$27,$H223='Auto Responses'!$J$8),0,IF(OR(AND($F223=$G223,$H223=""),$H223='Auto Responses'!$J$7),1,0)))))</f>
        <v>0</v>
      </c>
      <c r="M223" s="278" t="str">
        <f>VLOOKUP($A223,'Institution Evaluation'!$A$56:$K$345,11,0)&amp;""</f>
        <v>FALSE</v>
      </c>
      <c r="N223" s="278">
        <f>IF($J223='Auto Responses'!$J$11,1,IF(AND($J223="",$I223='Auto Responses'!$J$11),1,0))</f>
        <v>0</v>
      </c>
      <c r="O223" s="278" t="str">
        <f>IF(OR($F$22='Auto Responses'!$J$4,$E223='Auto Responses'!$L$13,$F223='Auto Responses'!$J$5),'Auto Responses'!$J$5,IF($J223="",$K223,IF($J223='Auto Responses'!$J$13,5,IF($J223='Auto Responses'!$J$12,10,IF($J223='Auto Responses'!$J$11,20,0)))))</f>
        <v>N/A</v>
      </c>
      <c r="P223" s="278" t="str">
        <f>IF(OR($O223='Auto Responses'!$J$5,$L223='Auto Responses'!$J$5),'Auto Responses'!$J$5,$O223*$L223)</f>
        <v>N/A</v>
      </c>
      <c r="Q223" s="278">
        <f t="shared" si="1"/>
        <v>0</v>
      </c>
      <c r="R223" s="278">
        <f t="shared" si="5"/>
        <v>0</v>
      </c>
      <c r="S223" s="278">
        <f t="shared" si="2"/>
        <v>0</v>
      </c>
      <c r="T223" s="278">
        <f t="shared" si="3"/>
        <v>0</v>
      </c>
      <c r="U223" s="278">
        <f t="shared" si="6"/>
        <v>62</v>
      </c>
      <c r="V223" s="278">
        <f t="shared" si="4"/>
        <v>0</v>
      </c>
      <c r="W223" s="58"/>
      <c r="X223" s="58"/>
      <c r="Y223" s="58"/>
      <c r="Z223" s="58"/>
    </row>
    <row r="224" spans="1:26" ht="15.75" customHeight="1" x14ac:dyDescent="0.2">
      <c r="A224" s="278" t="str">
        <f>Questions!$A224</f>
        <v>PCID-09</v>
      </c>
      <c r="B224" s="278" t="str">
        <f t="shared" si="0"/>
        <v>PCID</v>
      </c>
      <c r="C224" s="278" t="str">
        <f>VLOOKUP($A224,Questions!$A$3:$L$333,2,0)&amp;""</f>
        <v>Describe the architecture employed by the system to verify and authorize credit card transactions.</v>
      </c>
      <c r="D224" s="278" t="str">
        <f>VLOOKUP($A224,Questions!$A$3:$L$333,11,0)&amp;""</f>
        <v/>
      </c>
      <c r="E224" s="278" t="str">
        <f>VLOOKUP($A224,Questions!$A$3:$L$333,12,0)&amp;""</f>
        <v>Not scored</v>
      </c>
      <c r="F224" s="278" t="str">
        <f>VLOOKUP($A224,'Institution Evaluation'!$A$56:$K$345,3,0)&amp;""</f>
        <v/>
      </c>
      <c r="G224" s="278" t="str">
        <f>VLOOKUP($A224,'Institution Evaluation'!$A$56:$K$345,7,0)&amp;""</f>
        <v>Not scored</v>
      </c>
      <c r="H224" s="278" t="str">
        <f>VLOOKUP($A224,'Institution Evaluation'!$A$56:$K$345,8,0)&amp;""</f>
        <v/>
      </c>
      <c r="I224" s="278" t="str">
        <f>VLOOKUP($A224,'Institution Evaluation'!$A$56:$K$345,9,0)&amp;""</f>
        <v/>
      </c>
      <c r="J224" s="278" t="str">
        <f>VLOOKUP($A224,'Institution Evaluation'!$A$56:$K$345,10,0)&amp;""</f>
        <v/>
      </c>
      <c r="K224" s="278">
        <f>IF($I224='Auto Responses'!$J$11,20,IF($I224='Auto Responses'!$J$13,5,10))</f>
        <v>10</v>
      </c>
      <c r="L224" s="278" t="str">
        <f>IF($E224='Auto Responses'!$L$13, 'Auto Responses'!$J$5,IF(AND($D224='Auto Responses'!$J$27,$H224=""),'Auto Responses'!$J$5,IF(AND($D224='Auto Responses'!$J$27,$H224='Auto Responses'!$J$7),1,IF(AND($D224='Auto Responses'!$J$27,$H224='Auto Responses'!$J$8),0,IF(OR(AND($F224=$G224,$H224=""),$H224='Auto Responses'!$J$7),1,0)))))</f>
        <v>N/A</v>
      </c>
      <c r="M224" s="278" t="str">
        <f>VLOOKUP($A224,'Institution Evaluation'!$A$56:$K$345,11,0)&amp;""</f>
        <v>FALSE</v>
      </c>
      <c r="N224" s="278">
        <f>IF($J224='Auto Responses'!$J$11,1,IF(AND($J224="",$I224='Auto Responses'!$J$11),1,0))</f>
        <v>0</v>
      </c>
      <c r="O224" s="278" t="str">
        <f>IF(OR($F$22='Auto Responses'!$J$4,$E224='Auto Responses'!$L$13,$F224='Auto Responses'!$J$5),'Auto Responses'!$J$5,IF($J224="",$K224,IF($J224='Auto Responses'!$J$13,5,IF($J224='Auto Responses'!$J$12,10,IF($J224='Auto Responses'!$J$11,20,0)))))</f>
        <v>N/A</v>
      </c>
      <c r="P224" s="278" t="str">
        <f>IF(OR($O224='Auto Responses'!$J$5,$L224='Auto Responses'!$J$5),'Auto Responses'!$J$5,$O224*$L224)</f>
        <v>N/A</v>
      </c>
      <c r="Q224" s="278">
        <f t="shared" si="1"/>
        <v>0</v>
      </c>
      <c r="R224" s="278">
        <f t="shared" si="5"/>
        <v>0</v>
      </c>
      <c r="S224" s="278">
        <f t="shared" si="2"/>
        <v>0</v>
      </c>
      <c r="T224" s="278">
        <f t="shared" si="3"/>
        <v>0</v>
      </c>
      <c r="U224" s="278">
        <f t="shared" si="6"/>
        <v>62</v>
      </c>
      <c r="V224" s="278">
        <f t="shared" si="4"/>
        <v>0</v>
      </c>
      <c r="W224" s="58"/>
      <c r="X224" s="58"/>
      <c r="Y224" s="58"/>
      <c r="Z224" s="58"/>
    </row>
    <row r="225" spans="1:26" ht="15.75" customHeight="1" x14ac:dyDescent="0.2">
      <c r="A225" s="278" t="str">
        <f>Questions!$A225</f>
        <v>PCID-10</v>
      </c>
      <c r="B225" s="278" t="str">
        <f t="shared" si="0"/>
        <v>PCID</v>
      </c>
      <c r="C225" s="278" t="str">
        <f>VLOOKUP($A225,Questions!$A$3:$L$333,2,0)&amp;""</f>
        <v>What payment processors/gateways does the system support?</v>
      </c>
      <c r="D225" s="278" t="str">
        <f>VLOOKUP($A225,Questions!$A$3:$L$333,11,0)&amp;""</f>
        <v/>
      </c>
      <c r="E225" s="278" t="str">
        <f>VLOOKUP($A225,Questions!$A$3:$L$333,12,0)&amp;""</f>
        <v>Not scored</v>
      </c>
      <c r="F225" s="278" t="str">
        <f>VLOOKUP($A225,'Institution Evaluation'!$A$56:$K$345,3,0)&amp;""</f>
        <v/>
      </c>
      <c r="G225" s="278" t="str">
        <f>VLOOKUP($A225,'Institution Evaluation'!$A$56:$K$345,7,0)&amp;""</f>
        <v>Not scored</v>
      </c>
      <c r="H225" s="278" t="str">
        <f>VLOOKUP($A225,'Institution Evaluation'!$A$56:$K$345,8,0)&amp;""</f>
        <v/>
      </c>
      <c r="I225" s="278" t="str">
        <f>VLOOKUP($A225,'Institution Evaluation'!$A$56:$K$345,9,0)&amp;""</f>
        <v/>
      </c>
      <c r="J225" s="278" t="str">
        <f>VLOOKUP($A225,'Institution Evaluation'!$A$56:$K$345,10,0)&amp;""</f>
        <v/>
      </c>
      <c r="K225" s="278">
        <f>IF($I225='Auto Responses'!$J$11,20,IF($I225='Auto Responses'!$J$13,5,10))</f>
        <v>10</v>
      </c>
      <c r="L225" s="278" t="str">
        <f>IF($E225='Auto Responses'!$L$13, 'Auto Responses'!$J$5,IF(AND($D225='Auto Responses'!$J$27,$H225=""),'Auto Responses'!$J$5,IF(AND($D225='Auto Responses'!$J$27,$H225='Auto Responses'!$J$7),1,IF(AND($D225='Auto Responses'!$J$27,$H225='Auto Responses'!$J$8),0,IF(OR(AND($F225=$G225,$H225=""),$H225='Auto Responses'!$J$7),1,0)))))</f>
        <v>N/A</v>
      </c>
      <c r="M225" s="278" t="str">
        <f>VLOOKUP($A225,'Institution Evaluation'!$A$56:$K$345,11,0)&amp;""</f>
        <v>FALSE</v>
      </c>
      <c r="N225" s="278">
        <f>IF($J225='Auto Responses'!$J$11,1,IF(AND($J225="",$I225='Auto Responses'!$J$11),1,0))</f>
        <v>0</v>
      </c>
      <c r="O225" s="278" t="str">
        <f>IF(OR($F$22='Auto Responses'!$J$4,$E225='Auto Responses'!$L$13,$F225='Auto Responses'!$J$5),'Auto Responses'!$J$5,IF($J225="",$K225,IF($J225='Auto Responses'!$J$13,5,IF($J225='Auto Responses'!$J$12,10,IF($J225='Auto Responses'!$J$11,20,0)))))</f>
        <v>N/A</v>
      </c>
      <c r="P225" s="278" t="str">
        <f>IF(OR($O225='Auto Responses'!$J$5,$L225='Auto Responses'!$J$5),'Auto Responses'!$J$5,$O225*$L225)</f>
        <v>N/A</v>
      </c>
      <c r="Q225" s="278">
        <f t="shared" si="1"/>
        <v>0</v>
      </c>
      <c r="R225" s="278">
        <f t="shared" si="5"/>
        <v>0</v>
      </c>
      <c r="S225" s="278">
        <f t="shared" si="2"/>
        <v>0</v>
      </c>
      <c r="T225" s="278">
        <f t="shared" si="3"/>
        <v>0</v>
      </c>
      <c r="U225" s="278">
        <f t="shared" si="6"/>
        <v>62</v>
      </c>
      <c r="V225" s="278">
        <f t="shared" si="4"/>
        <v>0</v>
      </c>
      <c r="W225" s="58"/>
      <c r="X225" s="58"/>
      <c r="Y225" s="58"/>
      <c r="Z225" s="58"/>
    </row>
    <row r="226" spans="1:26" ht="15.75" customHeight="1" x14ac:dyDescent="0.2">
      <c r="A226" s="278" t="str">
        <f>Questions!$A226</f>
        <v>PCID-11</v>
      </c>
      <c r="B226" s="278" t="str">
        <f t="shared" si="0"/>
        <v>PCID</v>
      </c>
      <c r="C226" s="278" t="str">
        <f>VLOOKUP($A226,Questions!$A$3:$L$333,2,0)&amp;""</f>
        <v>Can the application be installed in a PCI DSS–compliant manner?</v>
      </c>
      <c r="D226" s="278" t="str">
        <f>VLOOKUP($A226,Questions!$A$3:$L$333,11,0)&amp;""</f>
        <v/>
      </c>
      <c r="E226" s="278" t="str">
        <f>VLOOKUP($A226,Questions!$A$3:$L$333,12,0)&amp;""</f>
        <v>Case-Specific</v>
      </c>
      <c r="F226" s="278" t="str">
        <f>VLOOKUP($A226,'Institution Evaluation'!$A$56:$K$345,3,0)&amp;""</f>
        <v/>
      </c>
      <c r="G226" s="278" t="str">
        <f>VLOOKUP($A226,'Institution Evaluation'!$A$56:$K$345,7,0)&amp;""</f>
        <v>Yes</v>
      </c>
      <c r="H226" s="278" t="str">
        <f>VLOOKUP($A226,'Institution Evaluation'!$A$56:$K$345,8,0)&amp;""</f>
        <v/>
      </c>
      <c r="I226" s="278" t="str">
        <f>VLOOKUP($A226,'Institution Evaluation'!$A$56:$K$345,9,0)&amp;""</f>
        <v>Minor Importance</v>
      </c>
      <c r="J226" s="278" t="str">
        <f>VLOOKUP($A226,'Institution Evaluation'!$A$56:$K$345,10,0)&amp;""</f>
        <v/>
      </c>
      <c r="K226" s="278">
        <f>IF($I226='Auto Responses'!$J$11,20,IF($I226='Auto Responses'!$J$13,5,10))</f>
        <v>5</v>
      </c>
      <c r="L226" s="278">
        <f>IF($E226='Auto Responses'!$L$13, 'Auto Responses'!$J$5,IF(AND($D226='Auto Responses'!$J$27,$H226=""),'Auto Responses'!$J$5,IF(AND($D226='Auto Responses'!$J$27,$H226='Auto Responses'!$J$7),1,IF(AND($D226='Auto Responses'!$J$27,$H226='Auto Responses'!$J$8),0,IF(OR(AND($F226=$G226,$H226=""),$H226='Auto Responses'!$J$7),1,0)))))</f>
        <v>0</v>
      </c>
      <c r="M226" s="278" t="str">
        <f>VLOOKUP($A226,'Institution Evaluation'!$A$56:$K$345,11,0)&amp;""</f>
        <v>FALSE</v>
      </c>
      <c r="N226" s="278">
        <f>IF($J226='Auto Responses'!$J$11,1,IF(AND($J226="",$I226='Auto Responses'!$J$11),1,0))</f>
        <v>0</v>
      </c>
      <c r="O226" s="278" t="str">
        <f>IF(OR($F$22='Auto Responses'!$J$4,$E226='Auto Responses'!$L$13,$F226='Auto Responses'!$J$5),'Auto Responses'!$J$5,IF($J226="",$K226,IF($J226='Auto Responses'!$J$13,5,IF($J226='Auto Responses'!$J$12,10,IF($J226='Auto Responses'!$J$11,20,0)))))</f>
        <v>N/A</v>
      </c>
      <c r="P226" s="278" t="str">
        <f>IF(OR($O226='Auto Responses'!$J$5,$L226='Auto Responses'!$J$5),'Auto Responses'!$J$5,$O226*$L226)</f>
        <v>N/A</v>
      </c>
      <c r="Q226" s="278">
        <f t="shared" si="1"/>
        <v>0</v>
      </c>
      <c r="R226" s="278">
        <f t="shared" si="5"/>
        <v>0</v>
      </c>
      <c r="S226" s="278">
        <f t="shared" si="2"/>
        <v>0</v>
      </c>
      <c r="T226" s="278">
        <f t="shared" si="3"/>
        <v>0</v>
      </c>
      <c r="U226" s="278">
        <f t="shared" si="6"/>
        <v>62</v>
      </c>
      <c r="V226" s="278">
        <f t="shared" si="4"/>
        <v>0</v>
      </c>
      <c r="W226" s="58"/>
      <c r="X226" s="58"/>
      <c r="Y226" s="58"/>
      <c r="Z226" s="58"/>
    </row>
    <row r="227" spans="1:26" ht="15.75" customHeight="1" x14ac:dyDescent="0.2">
      <c r="A227" s="278" t="str">
        <f>Questions!$A227</f>
        <v>PCID-12</v>
      </c>
      <c r="B227" s="278" t="str">
        <f t="shared" si="0"/>
        <v>PCID</v>
      </c>
      <c r="C227" s="278" t="str">
        <f>VLOOKUP($A227,Questions!$A$3:$L$333,2,0)&amp;""</f>
        <v>Include documentation describing the system's abilities to comply with the PCI DSS and any features or capabilities of the system that must be added or changed in order to operate in compliance with the standards.</v>
      </c>
      <c r="D227" s="278" t="str">
        <f>VLOOKUP($A227,Questions!$A$3:$L$333,11,0)&amp;""</f>
        <v/>
      </c>
      <c r="E227" s="278" t="str">
        <f>VLOOKUP($A227,Questions!$A$3:$L$333,12,0)&amp;""</f>
        <v>Not scored</v>
      </c>
      <c r="F227" s="278" t="str">
        <f>VLOOKUP($A227,'Institution Evaluation'!$A$56:$K$345,3,0)&amp;""</f>
        <v/>
      </c>
      <c r="G227" s="278" t="str">
        <f>VLOOKUP($A227,'Institution Evaluation'!$A$56:$K$345,7,0)&amp;""</f>
        <v>Not scored</v>
      </c>
      <c r="H227" s="278" t="str">
        <f>VLOOKUP($A227,'Institution Evaluation'!$A$56:$K$345,8,0)&amp;""</f>
        <v/>
      </c>
      <c r="I227" s="278" t="str">
        <f>VLOOKUP($A227,'Institution Evaluation'!$A$56:$K$345,9,0)&amp;""</f>
        <v/>
      </c>
      <c r="J227" s="278" t="str">
        <f>VLOOKUP($A227,'Institution Evaluation'!$A$56:$K$345,10,0)&amp;""</f>
        <v/>
      </c>
      <c r="K227" s="278">
        <f>IF($I227='Auto Responses'!$J$11,20,IF($I227='Auto Responses'!$J$13,5,10))</f>
        <v>10</v>
      </c>
      <c r="L227" s="278" t="str">
        <f>IF($E227='Auto Responses'!$L$13, 'Auto Responses'!$J$5,IF(AND($D227='Auto Responses'!$J$27,$H227=""),'Auto Responses'!$J$5,IF(AND($D227='Auto Responses'!$J$27,$H227='Auto Responses'!$J$7),1,IF(AND($D227='Auto Responses'!$J$27,$H227='Auto Responses'!$J$8),0,IF(OR(AND($F227=$G227,$H227=""),$H227='Auto Responses'!$J$7),1,0)))))</f>
        <v>N/A</v>
      </c>
      <c r="M227" s="278" t="str">
        <f>VLOOKUP($A227,'Institution Evaluation'!$A$56:$K$345,11,0)&amp;""</f>
        <v>FALSE</v>
      </c>
      <c r="N227" s="278">
        <f>IF($J227='Auto Responses'!$J$11,1,IF(AND($J227="",$I227='Auto Responses'!$J$11),1,0))</f>
        <v>0</v>
      </c>
      <c r="O227" s="278" t="str">
        <f>IF(OR($F$22='Auto Responses'!$J$4,$E227='Auto Responses'!$L$13,$F227='Auto Responses'!$J$5),'Auto Responses'!$J$5,IF($J227="",$K227,IF($J227='Auto Responses'!$J$13,5,IF($J227='Auto Responses'!$J$12,10,IF($J227='Auto Responses'!$J$11,20,0)))))</f>
        <v>N/A</v>
      </c>
      <c r="P227" s="278" t="str">
        <f>IF(OR($O227='Auto Responses'!$J$5,$L227='Auto Responses'!$J$5),'Auto Responses'!$J$5,$O227*$L227)</f>
        <v>N/A</v>
      </c>
      <c r="Q227" s="278">
        <f t="shared" si="1"/>
        <v>0</v>
      </c>
      <c r="R227" s="278">
        <f t="shared" si="5"/>
        <v>0</v>
      </c>
      <c r="S227" s="278">
        <f t="shared" si="2"/>
        <v>0</v>
      </c>
      <c r="T227" s="278">
        <f t="shared" si="3"/>
        <v>0</v>
      </c>
      <c r="U227" s="278">
        <f t="shared" si="6"/>
        <v>62</v>
      </c>
      <c r="V227" s="278">
        <f t="shared" si="4"/>
        <v>0</v>
      </c>
      <c r="W227" s="58"/>
      <c r="X227" s="58"/>
      <c r="Y227" s="58"/>
      <c r="Z227" s="58"/>
    </row>
    <row r="228" spans="1:26" ht="15.75" customHeight="1" x14ac:dyDescent="0.2">
      <c r="A228" s="278" t="str">
        <f>Questions!$A228</f>
        <v>OPEM-01</v>
      </c>
      <c r="B228" s="278" t="str">
        <f t="shared" si="0"/>
        <v>OPEM</v>
      </c>
      <c r="C228" s="278" t="str">
        <f>VLOOKUP($A228,Questions!$A$3:$L$333,2,0)&amp;""</f>
        <v>Do you support role-based access control (RBAC) for system administrators?</v>
      </c>
      <c r="D228" s="278" t="str">
        <f>VLOOKUP($A228,Questions!$A$3:$L$333,11,0)&amp;""</f>
        <v/>
      </c>
      <c r="E228" s="278" t="str">
        <f>VLOOKUP($A228,Questions!$A$3:$L$333,12,0)&amp;""</f>
        <v>Case-Specific</v>
      </c>
      <c r="F228" s="278" t="str">
        <f>VLOOKUP($A228,'Institution Evaluation'!$A$56:$K$345,3,0)&amp;""</f>
        <v>Yes</v>
      </c>
      <c r="G228" s="278" t="str">
        <f>VLOOKUP($A228,'Institution Evaluation'!$A$56:$K$345,7,0)&amp;""</f>
        <v>Yes</v>
      </c>
      <c r="H228" s="278" t="str">
        <f>VLOOKUP($A228,'Institution Evaluation'!$A$56:$K$345,8,0)&amp;""</f>
        <v/>
      </c>
      <c r="I228" s="278" t="str">
        <f>VLOOKUP($A228,'Institution Evaluation'!$A$56:$K$345,9,0)&amp;""</f>
        <v>Standard Importance</v>
      </c>
      <c r="J228" s="278" t="str">
        <f>VLOOKUP($A228,'Institution Evaluation'!$A$56:$K$345,10,0)&amp;""</f>
        <v/>
      </c>
      <c r="K228" s="278">
        <f>IF($I228='Auto Responses'!$J$11,20,IF($I228='Auto Responses'!$J$13,5,10))</f>
        <v>10</v>
      </c>
      <c r="L228" s="278">
        <f>IF($E228='Auto Responses'!$L$13, 'Auto Responses'!$J$5,IF(AND($D228='Auto Responses'!$J$27,$H228=""),'Auto Responses'!$J$5,IF(AND($D228='Auto Responses'!$J$27,$H228='Auto Responses'!$J$7),1,IF(AND($D228='Auto Responses'!$J$27,$H228='Auto Responses'!$J$8),0,IF(OR(AND($F228=$G228,$H228=""),$H228='Auto Responses'!$J$7),1,0)))))</f>
        <v>1</v>
      </c>
      <c r="M228" s="278" t="str">
        <f>VLOOKUP($A228,'Institution Evaluation'!$A$56:$K$345,11,0)&amp;""</f>
        <v>FALSE</v>
      </c>
      <c r="N228" s="278">
        <f>IF($J228='Auto Responses'!$J$11,1,IF(AND($J228="",$I228='Auto Responses'!$J$11),1,0))</f>
        <v>0</v>
      </c>
      <c r="O228" s="278">
        <f>IF(OR($F$23='Auto Responses'!$J$4,$E228='Auto Responses'!$L$13,$F228='Auto Responses'!$J$5),'Auto Responses'!$J$5,IF($J228="",$K228,IF($J228='Auto Responses'!$J$13,5,IF($J228='Auto Responses'!$J$12,10,IF($J228='Auto Responses'!$J$11,20,0)))))</f>
        <v>10</v>
      </c>
      <c r="P228" s="278">
        <f>IF(OR($O228='Auto Responses'!$J$5,$L228='Auto Responses'!$J$5),'Auto Responses'!$J$5,$O228*$L228)</f>
        <v>10</v>
      </c>
      <c r="Q228" s="278">
        <f t="shared" si="1"/>
        <v>0</v>
      </c>
      <c r="R228" s="278">
        <f t="shared" si="5"/>
        <v>0</v>
      </c>
      <c r="S228" s="278">
        <f t="shared" si="2"/>
        <v>0</v>
      </c>
      <c r="T228" s="278">
        <f t="shared" si="3"/>
        <v>0</v>
      </c>
      <c r="U228" s="278">
        <f t="shared" si="6"/>
        <v>62</v>
      </c>
      <c r="V228" s="278">
        <f t="shared" si="4"/>
        <v>0</v>
      </c>
      <c r="W228" s="58"/>
      <c r="X228" s="58"/>
      <c r="Y228" s="58"/>
      <c r="Z228" s="58"/>
    </row>
    <row r="229" spans="1:26" ht="15.75" customHeight="1" x14ac:dyDescent="0.2">
      <c r="A229" s="278" t="str">
        <f>Questions!$A229</f>
        <v>OPEM-02</v>
      </c>
      <c r="B229" s="278" t="str">
        <f t="shared" si="0"/>
        <v>OPEM</v>
      </c>
      <c r="C229" s="278" t="str">
        <f>VLOOKUP($A229,Questions!$A$3:$L$333,2,0)&amp;""</f>
        <v>Can your employees access customer systems remotely?</v>
      </c>
      <c r="D229" s="278" t="str">
        <f>VLOOKUP($A229,Questions!$A$3:$L$333,11,0)&amp;""</f>
        <v/>
      </c>
      <c r="E229" s="278" t="str">
        <f>VLOOKUP($A229,Questions!$A$3:$L$333,12,0)&amp;""</f>
        <v>Case-Specific</v>
      </c>
      <c r="F229" s="278" t="str">
        <f>VLOOKUP($A229,'Institution Evaluation'!$A$56:$K$345,3,0)&amp;""</f>
        <v>Yes</v>
      </c>
      <c r="G229" s="278" t="str">
        <f>VLOOKUP($A229,'Institution Evaluation'!$A$56:$K$345,7,0)&amp;""</f>
        <v>No</v>
      </c>
      <c r="H229" s="278" t="str">
        <f>VLOOKUP($A229,'Institution Evaluation'!$A$56:$K$345,8,0)&amp;""</f>
        <v/>
      </c>
      <c r="I229" s="278" t="str">
        <f>VLOOKUP($A229,'Institution Evaluation'!$A$56:$K$345,9,0)&amp;""</f>
        <v>Standard Importance</v>
      </c>
      <c r="J229" s="278" t="str">
        <f>VLOOKUP($A229,'Institution Evaluation'!$A$56:$K$345,10,0)&amp;""</f>
        <v/>
      </c>
      <c r="K229" s="278">
        <f>IF($I229='Auto Responses'!$J$11,20,IF($I229='Auto Responses'!$J$13,5,10))</f>
        <v>10</v>
      </c>
      <c r="L229" s="278">
        <f>IF($E229='Auto Responses'!$L$13, 'Auto Responses'!$J$5,IF(AND($D229='Auto Responses'!$J$27,$H229=""),'Auto Responses'!$J$5,IF(AND($D229='Auto Responses'!$J$27,$H229='Auto Responses'!$J$7),1,IF(AND($D229='Auto Responses'!$J$27,$H229='Auto Responses'!$J$8),0,IF(OR(AND($F229=$G229,$H229=""),$H229='Auto Responses'!$J$7),1,0)))))</f>
        <v>0</v>
      </c>
      <c r="M229" s="278" t="str">
        <f>VLOOKUP($A229,'Institution Evaluation'!$A$56:$K$345,11,0)&amp;""</f>
        <v>FALSE</v>
      </c>
      <c r="N229" s="278">
        <f>IF($J229='Auto Responses'!$J$11,1,IF(AND($J229="",$I229='Auto Responses'!$J$11),1,0))</f>
        <v>0</v>
      </c>
      <c r="O229" s="278">
        <f>IF(OR($F$23='Auto Responses'!$J$4,$E229='Auto Responses'!$L$13,$F229='Auto Responses'!$J$5),'Auto Responses'!$J$5,IF($J229="",$K229,IF($J229='Auto Responses'!$J$13,5,IF($J229='Auto Responses'!$J$12,10,IF($J229='Auto Responses'!$J$11,20,0)))))</f>
        <v>10</v>
      </c>
      <c r="P229" s="278">
        <f>IF(OR($O229='Auto Responses'!$J$5,$L229='Auto Responses'!$J$5),'Auto Responses'!$J$5,$O229*$L229)</f>
        <v>0</v>
      </c>
      <c r="Q229" s="278">
        <f t="shared" si="1"/>
        <v>0</v>
      </c>
      <c r="R229" s="278">
        <f t="shared" si="5"/>
        <v>0</v>
      </c>
      <c r="S229" s="278">
        <f t="shared" si="2"/>
        <v>0</v>
      </c>
      <c r="T229" s="278">
        <f t="shared" si="3"/>
        <v>0</v>
      </c>
      <c r="U229" s="278">
        <f t="shared" si="6"/>
        <v>62</v>
      </c>
      <c r="V229" s="278">
        <f t="shared" si="4"/>
        <v>0</v>
      </c>
      <c r="W229" s="58"/>
      <c r="X229" s="58"/>
      <c r="Y229" s="58"/>
      <c r="Z229" s="58"/>
    </row>
    <row r="230" spans="1:26" ht="15.75" customHeight="1" x14ac:dyDescent="0.2">
      <c r="A230" s="278" t="str">
        <f>Questions!$A230</f>
        <v>OPEM-03</v>
      </c>
      <c r="B230" s="278" t="str">
        <f t="shared" si="0"/>
        <v>OPEM</v>
      </c>
      <c r="C230" s="278" t="str">
        <f>VLOOKUP($A230,Questions!$A$3:$L$333,2,0)&amp;""</f>
        <v>Can you provide overall system and/or application architecture diagrams including a full description of the data communications architecture for all components of the system?</v>
      </c>
      <c r="D230" s="278" t="str">
        <f>VLOOKUP($A230,Questions!$A$3:$L$333,11,0)&amp;""</f>
        <v/>
      </c>
      <c r="E230" s="278" t="str">
        <f>VLOOKUP($A230,Questions!$A$3:$L$333,12,0)&amp;""</f>
        <v>Case-Specific</v>
      </c>
      <c r="F230" s="278" t="str">
        <f>VLOOKUP($A230,'Institution Evaluation'!$A$56:$K$345,3,0)&amp;""</f>
        <v>Yes</v>
      </c>
      <c r="G230" s="278" t="str">
        <f>VLOOKUP($A230,'Institution Evaluation'!$A$56:$K$345,7,0)&amp;""</f>
        <v>Yes</v>
      </c>
      <c r="H230" s="278" t="str">
        <f>VLOOKUP($A230,'Institution Evaluation'!$A$56:$K$345,8,0)&amp;""</f>
        <v/>
      </c>
      <c r="I230" s="278" t="str">
        <f>VLOOKUP($A230,'Institution Evaluation'!$A$56:$K$345,9,0)&amp;""</f>
        <v>Standard Importance</v>
      </c>
      <c r="J230" s="278" t="str">
        <f>VLOOKUP($A230,'Institution Evaluation'!$A$56:$K$345,10,0)&amp;""</f>
        <v/>
      </c>
      <c r="K230" s="278">
        <f>IF($I230='Auto Responses'!$J$11,20,IF($I230='Auto Responses'!$J$13,5,10))</f>
        <v>10</v>
      </c>
      <c r="L230" s="278">
        <f>IF($E230='Auto Responses'!$L$13, 'Auto Responses'!$J$5,IF(AND($D230='Auto Responses'!$J$27,$H230=""),'Auto Responses'!$J$5,IF(AND($D230='Auto Responses'!$J$27,$H230='Auto Responses'!$J$7),1,IF(AND($D230='Auto Responses'!$J$27,$H230='Auto Responses'!$J$8),0,IF(OR(AND($F230=$G230,$H230=""),$H230='Auto Responses'!$J$7),1,0)))))</f>
        <v>1</v>
      </c>
      <c r="M230" s="278" t="str">
        <f>VLOOKUP($A230,'Institution Evaluation'!$A$56:$K$345,11,0)&amp;""</f>
        <v>FALSE</v>
      </c>
      <c r="N230" s="278">
        <f>IF($J230='Auto Responses'!$J$11,1,IF(AND($J230="",$I230='Auto Responses'!$J$11),1,0))</f>
        <v>0</v>
      </c>
      <c r="O230" s="278">
        <f>IF(OR($F$23='Auto Responses'!$J$4,$E230='Auto Responses'!$L$13,$F230='Auto Responses'!$J$5),'Auto Responses'!$J$5,IF($J230="",$K230,IF($J230='Auto Responses'!$J$13,5,IF($J230='Auto Responses'!$J$12,10,IF($J230='Auto Responses'!$J$11,20,0)))))</f>
        <v>10</v>
      </c>
      <c r="P230" s="278">
        <f>IF(OR($O230='Auto Responses'!$J$5,$L230='Auto Responses'!$J$5),'Auto Responses'!$J$5,$O230*$L230)</f>
        <v>10</v>
      </c>
      <c r="Q230" s="278">
        <f t="shared" si="1"/>
        <v>0</v>
      </c>
      <c r="R230" s="278">
        <f t="shared" si="5"/>
        <v>0</v>
      </c>
      <c r="S230" s="278">
        <f t="shared" si="2"/>
        <v>0</v>
      </c>
      <c r="T230" s="278">
        <f t="shared" si="3"/>
        <v>0</v>
      </c>
      <c r="U230" s="278">
        <f t="shared" si="6"/>
        <v>62</v>
      </c>
      <c r="V230" s="278">
        <f t="shared" si="4"/>
        <v>0</v>
      </c>
      <c r="W230" s="58"/>
      <c r="X230" s="58"/>
      <c r="Y230" s="58"/>
      <c r="Z230" s="58"/>
    </row>
    <row r="231" spans="1:26" ht="15.75" customHeight="1" x14ac:dyDescent="0.2">
      <c r="A231" s="278" t="str">
        <f>Questions!$A231</f>
        <v>OPEM-04</v>
      </c>
      <c r="B231" s="278" t="str">
        <f t="shared" si="0"/>
        <v>OPEM</v>
      </c>
      <c r="C231" s="278" t="str">
        <f>VLOOKUP($A231,Questions!$A$3:$L$333,2,0)&amp;""</f>
        <v>Do you require remote management of the system?</v>
      </c>
      <c r="D231" s="278" t="str">
        <f>VLOOKUP($A231,Questions!$A$3:$L$333,11,0)&amp;""</f>
        <v/>
      </c>
      <c r="E231" s="278" t="str">
        <f>VLOOKUP($A231,Questions!$A$3:$L$333,12,0)&amp;""</f>
        <v>Case-Specific</v>
      </c>
      <c r="F231" s="278" t="str">
        <f>VLOOKUP($A231,'Institution Evaluation'!$A$56:$K$345,3,0)&amp;""</f>
        <v>No</v>
      </c>
      <c r="G231" s="278" t="str">
        <f>VLOOKUP($A231,'Institution Evaluation'!$A$56:$K$345,7,0)&amp;""</f>
        <v>No</v>
      </c>
      <c r="H231" s="278" t="str">
        <f>VLOOKUP($A231,'Institution Evaluation'!$A$56:$K$345,8,0)&amp;""</f>
        <v/>
      </c>
      <c r="I231" s="278" t="str">
        <f>VLOOKUP($A231,'Institution Evaluation'!$A$56:$K$345,9,0)&amp;""</f>
        <v>Standard Importance</v>
      </c>
      <c r="J231" s="278" t="str">
        <f>VLOOKUP($A231,'Institution Evaluation'!$A$56:$K$345,10,0)&amp;""</f>
        <v/>
      </c>
      <c r="K231" s="278">
        <f>IF($I231='Auto Responses'!$J$11,20,IF($I231='Auto Responses'!$J$13,5,10))</f>
        <v>10</v>
      </c>
      <c r="L231" s="278">
        <f>IF($E231='Auto Responses'!$L$13, 'Auto Responses'!$J$5,IF(AND($D231='Auto Responses'!$J$27,$H231=""),'Auto Responses'!$J$5,IF(AND($D231='Auto Responses'!$J$27,$H231='Auto Responses'!$J$7),1,IF(AND($D231='Auto Responses'!$J$27,$H231='Auto Responses'!$J$8),0,IF(OR(AND($F231=$G231,$H231=""),$H231='Auto Responses'!$J$7),1,0)))))</f>
        <v>1</v>
      </c>
      <c r="M231" s="278" t="str">
        <f>VLOOKUP($A231,'Institution Evaluation'!$A$56:$K$345,11,0)&amp;""</f>
        <v>FALSE</v>
      </c>
      <c r="N231" s="278">
        <f>IF($J231='Auto Responses'!$J$11,1,IF(AND($J231="",$I231='Auto Responses'!$J$11),1,0))</f>
        <v>0</v>
      </c>
      <c r="O231" s="278">
        <f>IF(OR($F$23='Auto Responses'!$J$4,$E231='Auto Responses'!$L$13,$F231='Auto Responses'!$J$5),'Auto Responses'!$J$5,IF($J231="",$K231,IF($J231='Auto Responses'!$J$13,5,IF($J231='Auto Responses'!$J$12,10,IF($J231='Auto Responses'!$J$11,20,0)))))</f>
        <v>10</v>
      </c>
      <c r="P231" s="278">
        <f>IF(OR($O231='Auto Responses'!$J$5,$L231='Auto Responses'!$J$5),'Auto Responses'!$J$5,$O231*$L231)</f>
        <v>10</v>
      </c>
      <c r="Q231" s="278">
        <f t="shared" si="1"/>
        <v>0</v>
      </c>
      <c r="R231" s="278">
        <f t="shared" si="5"/>
        <v>0</v>
      </c>
      <c r="S231" s="278">
        <f t="shared" si="2"/>
        <v>0</v>
      </c>
      <c r="T231" s="278">
        <f t="shared" si="3"/>
        <v>0</v>
      </c>
      <c r="U231" s="278">
        <f t="shared" si="6"/>
        <v>62</v>
      </c>
      <c r="V231" s="278">
        <f t="shared" si="4"/>
        <v>0</v>
      </c>
      <c r="W231" s="58"/>
      <c r="X231" s="58"/>
      <c r="Y231" s="58"/>
      <c r="Z231" s="58"/>
    </row>
    <row r="232" spans="1:26" ht="15.75" customHeight="1" x14ac:dyDescent="0.2">
      <c r="A232" s="278" t="str">
        <f>Questions!$A232</f>
        <v>OPEM-05</v>
      </c>
      <c r="B232" s="278" t="str">
        <f t="shared" si="0"/>
        <v>OPEM</v>
      </c>
      <c r="C232" s="278" t="str">
        <f>VLOOKUP($A232,Questions!$A$3:$L$333,2,0)&amp;""</f>
        <v>If you answered "yes" to OPEM-04, are your remote actions and changes logged or otherwise visible to the campus?</v>
      </c>
      <c r="D232" s="278" t="str">
        <f>VLOOKUP($A232,Questions!$A$3:$L$333,11,0)&amp;""</f>
        <v/>
      </c>
      <c r="E232" s="278" t="str">
        <f>VLOOKUP($A232,Questions!$A$3:$L$333,12,0)&amp;""</f>
        <v>Case-Specific</v>
      </c>
      <c r="F232" s="278" t="str">
        <f>VLOOKUP($A232,'Institution Evaluation'!$A$56:$K$345,3,0)&amp;""</f>
        <v>N/A</v>
      </c>
      <c r="G232" s="278" t="str">
        <f>VLOOKUP($A232,'Institution Evaluation'!$A$56:$K$345,7,0)&amp;""</f>
        <v>Yes</v>
      </c>
      <c r="H232" s="278" t="str">
        <f>VLOOKUP($A232,'Institution Evaluation'!$A$56:$K$345,8,0)&amp;""</f>
        <v/>
      </c>
      <c r="I232" s="278" t="str">
        <f>VLOOKUP($A232,'Institution Evaluation'!$A$56:$K$345,9,0)&amp;""</f>
        <v>Standard Importance</v>
      </c>
      <c r="J232" s="278" t="str">
        <f>VLOOKUP($A232,'Institution Evaluation'!$A$56:$K$345,10,0)&amp;""</f>
        <v/>
      </c>
      <c r="K232" s="278">
        <f>IF($I232='Auto Responses'!$J$11,20,IF($I232='Auto Responses'!$J$13,5,10))</f>
        <v>10</v>
      </c>
      <c r="L232" s="278">
        <f>IF($E232='Auto Responses'!$L$13, 'Auto Responses'!$J$5,IF(AND($D232='Auto Responses'!$J$27,$H232=""),'Auto Responses'!$J$5,IF(AND($D232='Auto Responses'!$J$27,$H232='Auto Responses'!$J$7),1,IF(AND($D232='Auto Responses'!$J$27,$H232='Auto Responses'!$J$8),0,IF(OR(AND($F232=$G232,$H232=""),$H232='Auto Responses'!$J$7),1,0)))))</f>
        <v>0</v>
      </c>
      <c r="M232" s="278" t="str">
        <f>VLOOKUP($A232,'Institution Evaluation'!$A$56:$K$345,11,0)&amp;""</f>
        <v>FALSE</v>
      </c>
      <c r="N232" s="278">
        <f>IF($J232='Auto Responses'!$J$11,1,IF(AND($J232="",$I232='Auto Responses'!$J$11),1,0))</f>
        <v>0</v>
      </c>
      <c r="O232" s="278" t="str">
        <f>IF(OR($F$23='Auto Responses'!$J$4,$E232='Auto Responses'!$L$13,$F232='Auto Responses'!$J$5),'Auto Responses'!$J$5,IF($J232="",$K232,IF($J232='Auto Responses'!$J$13,5,IF($J232='Auto Responses'!$J$12,10,IF($J232='Auto Responses'!$J$11,20,0)))))</f>
        <v>N/A</v>
      </c>
      <c r="P232" s="278" t="str">
        <f>IF(OR($O232='Auto Responses'!$J$5,$L232='Auto Responses'!$J$5),'Auto Responses'!$J$5,$O232*$L232)</f>
        <v>N/A</v>
      </c>
      <c r="Q232" s="278">
        <f t="shared" si="1"/>
        <v>0</v>
      </c>
      <c r="R232" s="278">
        <f t="shared" si="5"/>
        <v>0</v>
      </c>
      <c r="S232" s="278">
        <f t="shared" si="2"/>
        <v>0</v>
      </c>
      <c r="T232" s="278">
        <f t="shared" si="3"/>
        <v>0</v>
      </c>
      <c r="U232" s="278">
        <f t="shared" si="6"/>
        <v>62</v>
      </c>
      <c r="V232" s="278">
        <f t="shared" si="4"/>
        <v>0</v>
      </c>
      <c r="W232" s="58"/>
      <c r="X232" s="58"/>
      <c r="Y232" s="58"/>
      <c r="Z232" s="58"/>
    </row>
    <row r="233" spans="1:26" ht="15.75" customHeight="1" x14ac:dyDescent="0.2">
      <c r="A233" s="278" t="str">
        <f>Questions!$A233</f>
        <v>OPEM-06</v>
      </c>
      <c r="B233" s="278" t="str">
        <f t="shared" si="0"/>
        <v>OPEM</v>
      </c>
      <c r="C233" s="278" t="str">
        <f>VLOOKUP($A233,Questions!$A$3:$L$333,2,0)&amp;""</f>
        <v>If you maintain remote access to the system, will you handle data in a FERPA-compliant manner?</v>
      </c>
      <c r="D233" s="278" t="str">
        <f>VLOOKUP($A233,Questions!$A$3:$L$333,11,0)&amp;""</f>
        <v/>
      </c>
      <c r="E233" s="278" t="str">
        <f>VLOOKUP($A233,Questions!$A$3:$L$333,12,0)&amp;""</f>
        <v>Case-Specific</v>
      </c>
      <c r="F233" s="278" t="str">
        <f>VLOOKUP($A233,'Institution Evaluation'!$A$56:$K$345,3,0)&amp;""</f>
        <v>N/A</v>
      </c>
      <c r="G233" s="278" t="str">
        <f>VLOOKUP($A233,'Institution Evaluation'!$A$56:$K$345,7,0)&amp;""</f>
        <v>Yes</v>
      </c>
      <c r="H233" s="278" t="str">
        <f>VLOOKUP($A233,'Institution Evaluation'!$A$56:$K$345,8,0)&amp;""</f>
        <v/>
      </c>
      <c r="I233" s="278" t="str">
        <f>VLOOKUP($A233,'Institution Evaluation'!$A$56:$K$345,9,0)&amp;""</f>
        <v>Standard Importance</v>
      </c>
      <c r="J233" s="278" t="str">
        <f>VLOOKUP($A233,'Institution Evaluation'!$A$56:$K$345,10,0)&amp;""</f>
        <v/>
      </c>
      <c r="K233" s="278">
        <f>IF($I233='Auto Responses'!$J$11,20,IF($I233='Auto Responses'!$J$13,5,10))</f>
        <v>10</v>
      </c>
      <c r="L233" s="278">
        <f>IF($E233='Auto Responses'!$L$13, 'Auto Responses'!$J$5,IF(AND($D233='Auto Responses'!$J$27,$H233=""),'Auto Responses'!$J$5,IF(AND($D233='Auto Responses'!$J$27,$H233='Auto Responses'!$J$7),1,IF(AND($D233='Auto Responses'!$J$27,$H233='Auto Responses'!$J$8),0,IF(OR(AND($F233=$G233,$H233=""),$H233='Auto Responses'!$J$7),1,0)))))</f>
        <v>0</v>
      </c>
      <c r="M233" s="278" t="str">
        <f>VLOOKUP($A233,'Institution Evaluation'!$A$56:$K$345,11,0)&amp;""</f>
        <v>FALSE</v>
      </c>
      <c r="N233" s="278">
        <f>IF($J233='Auto Responses'!$J$11,1,IF(AND($J233="",$I233='Auto Responses'!$J$11),1,0))</f>
        <v>0</v>
      </c>
      <c r="O233" s="278" t="str">
        <f>IF(OR($F$23='Auto Responses'!$J$4,$E233='Auto Responses'!$L$13,$F233='Auto Responses'!$J$5),'Auto Responses'!$J$5,IF($J233="",$K233,IF($J233='Auto Responses'!$J$13,5,IF($J233='Auto Responses'!$J$12,10,IF($J233='Auto Responses'!$J$11,20,0)))))</f>
        <v>N/A</v>
      </c>
      <c r="P233" s="278" t="str">
        <f>IF(OR($O233='Auto Responses'!$J$5,$L233='Auto Responses'!$J$5),'Auto Responses'!$J$5,$O233*$L233)</f>
        <v>N/A</v>
      </c>
      <c r="Q233" s="278">
        <f t="shared" si="1"/>
        <v>0</v>
      </c>
      <c r="R233" s="278">
        <f t="shared" si="5"/>
        <v>0</v>
      </c>
      <c r="S233" s="278">
        <f t="shared" si="2"/>
        <v>0</v>
      </c>
      <c r="T233" s="278">
        <f t="shared" si="3"/>
        <v>0</v>
      </c>
      <c r="U233" s="278">
        <f t="shared" si="6"/>
        <v>62</v>
      </c>
      <c r="V233" s="278">
        <f t="shared" si="4"/>
        <v>0</v>
      </c>
      <c r="W233" s="58"/>
      <c r="X233" s="58"/>
      <c r="Y233" s="58"/>
      <c r="Z233" s="58"/>
    </row>
    <row r="234" spans="1:26" ht="15.75" customHeight="1" x14ac:dyDescent="0.2">
      <c r="A234" s="278" t="str">
        <f>Questions!$A234</f>
        <v>OPEM-07</v>
      </c>
      <c r="B234" s="278" t="str">
        <f t="shared" si="0"/>
        <v>OPEM</v>
      </c>
      <c r="C234" s="278" t="str">
        <f>VLOOKUP($A234,Questions!$A$3:$L$333,2,0)&amp;""</f>
        <v>Do you support campus status monitoring through SNMPv3 or other means?</v>
      </c>
      <c r="D234" s="278" t="str">
        <f>VLOOKUP($A234,Questions!$A$3:$L$333,11,0)&amp;""</f>
        <v/>
      </c>
      <c r="E234" s="278" t="str">
        <f>VLOOKUP($A234,Questions!$A$3:$L$333,12,0)&amp;""</f>
        <v>Case-Specific</v>
      </c>
      <c r="F234" s="278" t="str">
        <f>VLOOKUP($A234,'Institution Evaluation'!$A$56:$K$345,3,0)&amp;""</f>
        <v>Yes</v>
      </c>
      <c r="G234" s="278" t="str">
        <f>VLOOKUP($A234,'Institution Evaluation'!$A$56:$K$345,7,0)&amp;""</f>
        <v>Yes</v>
      </c>
      <c r="H234" s="278" t="str">
        <f>VLOOKUP($A234,'Institution Evaluation'!$A$56:$K$345,8,0)&amp;""</f>
        <v/>
      </c>
      <c r="I234" s="278" t="str">
        <f>VLOOKUP($A234,'Institution Evaluation'!$A$56:$K$345,9,0)&amp;""</f>
        <v>Standard Importance</v>
      </c>
      <c r="J234" s="278" t="str">
        <f>VLOOKUP($A234,'Institution Evaluation'!$A$56:$K$345,10,0)&amp;""</f>
        <v/>
      </c>
      <c r="K234" s="278">
        <f>IF($I234='Auto Responses'!$J$11,20,IF($I234='Auto Responses'!$J$13,5,10))</f>
        <v>10</v>
      </c>
      <c r="L234" s="278">
        <f>IF($E234='Auto Responses'!$L$13, 'Auto Responses'!$J$5,IF(AND($D234='Auto Responses'!$J$27,$H234=""),'Auto Responses'!$J$5,IF(AND($D234='Auto Responses'!$J$27,$H234='Auto Responses'!$J$7),1,IF(AND($D234='Auto Responses'!$J$27,$H234='Auto Responses'!$J$8),0,IF(OR(AND($F234=$G234,$H234=""),$H234='Auto Responses'!$J$7),1,0)))))</f>
        <v>1</v>
      </c>
      <c r="M234" s="278" t="str">
        <f>VLOOKUP($A234,'Institution Evaluation'!$A$56:$K$345,11,0)&amp;""</f>
        <v>FALSE</v>
      </c>
      <c r="N234" s="278">
        <f>IF($J234='Auto Responses'!$J$11,1,IF(AND($J234="",$I234='Auto Responses'!$J$11),1,0))</f>
        <v>0</v>
      </c>
      <c r="O234" s="278">
        <f>IF(OR($F$23='Auto Responses'!$J$4,$E234='Auto Responses'!$L$13,$F234='Auto Responses'!$J$5),'Auto Responses'!$J$5,IF($J234="",$K234,IF($J234='Auto Responses'!$J$13,5,IF($J234='Auto Responses'!$J$12,10,IF($J234='Auto Responses'!$J$11,20,0)))))</f>
        <v>10</v>
      </c>
      <c r="P234" s="278">
        <f>IF(OR($O234='Auto Responses'!$J$5,$L234='Auto Responses'!$J$5),'Auto Responses'!$J$5,$O234*$L234)</f>
        <v>10</v>
      </c>
      <c r="Q234" s="278">
        <f t="shared" si="1"/>
        <v>0</v>
      </c>
      <c r="R234" s="278">
        <f t="shared" si="5"/>
        <v>0</v>
      </c>
      <c r="S234" s="278">
        <f t="shared" si="2"/>
        <v>0</v>
      </c>
      <c r="T234" s="278">
        <f t="shared" si="3"/>
        <v>0</v>
      </c>
      <c r="U234" s="278">
        <f t="shared" si="6"/>
        <v>62</v>
      </c>
      <c r="V234" s="278">
        <f t="shared" si="4"/>
        <v>0</v>
      </c>
      <c r="W234" s="58"/>
      <c r="X234" s="58"/>
      <c r="Y234" s="58"/>
      <c r="Z234" s="58"/>
    </row>
    <row r="235" spans="1:26" ht="15.75" customHeight="1" x14ac:dyDescent="0.2">
      <c r="A235" s="278" t="str">
        <f>Questions!$A235</f>
        <v>OPEM-08</v>
      </c>
      <c r="B235" s="278" t="str">
        <f t="shared" si="0"/>
        <v>OPEM</v>
      </c>
      <c r="C235" s="278" t="str">
        <f>VLOOKUP($A235,Questions!$A$3:$L$333,2,0)&amp;""</f>
        <v>Describe or provide a reference to any other safeguards used to monitor for malicious activity.</v>
      </c>
      <c r="D235" s="278" t="str">
        <f>VLOOKUP($A235,Questions!$A$3:$L$333,11,0)&amp;""</f>
        <v/>
      </c>
      <c r="E235" s="278" t="str">
        <f>VLOOKUP($A235,Questions!$A$3:$L$333,12,0)&amp;""</f>
        <v>Not scored</v>
      </c>
      <c r="F235" s="278" t="str">
        <f>VLOOKUP($A235,'Institution Evaluation'!$A$56:$K$345,3,0)&amp;""</f>
        <v>Leepfrog employs a combination of logging, alerting, and monitoring controls across our environment to detect and respond to malicious activity. Security events are reviewed and escalated in accordance with our incident response procedures.</v>
      </c>
      <c r="G235" s="278" t="str">
        <f>VLOOKUP($A235,'Institution Evaluation'!$A$56:$K$345,7,0)&amp;""</f>
        <v>Not scored</v>
      </c>
      <c r="H235" s="278" t="str">
        <f>VLOOKUP($A235,'Institution Evaluation'!$A$56:$K$345,8,0)&amp;""</f>
        <v/>
      </c>
      <c r="I235" s="278" t="str">
        <f>VLOOKUP($A235,'Institution Evaluation'!$A$56:$K$345,9,0)&amp;""</f>
        <v/>
      </c>
      <c r="J235" s="278" t="str">
        <f>VLOOKUP($A235,'Institution Evaluation'!$A$56:$K$345,10,0)&amp;""</f>
        <v/>
      </c>
      <c r="K235" s="278">
        <f>IF($I235='Auto Responses'!$J$11,20,IF($I235='Auto Responses'!$J$13,5,10))</f>
        <v>10</v>
      </c>
      <c r="L235" s="278" t="str">
        <f>IF($E235='Auto Responses'!$L$13, 'Auto Responses'!$J$5,IF(AND($D235='Auto Responses'!$J$27,$H235=""),'Auto Responses'!$J$5,IF(AND($D235='Auto Responses'!$J$27,$H235='Auto Responses'!$J$7),1,IF(AND($D235='Auto Responses'!$J$27,$H235='Auto Responses'!$J$8),0,IF(OR(AND($F235=$G235,$H235=""),$H235='Auto Responses'!$J$7),1,0)))))</f>
        <v>N/A</v>
      </c>
      <c r="M235" s="278" t="str">
        <f>VLOOKUP($A235,'Institution Evaluation'!$A$56:$K$345,11,0)&amp;""</f>
        <v>FALSE</v>
      </c>
      <c r="N235" s="278">
        <f>IF($J235='Auto Responses'!$J$11,1,IF(AND($J235="",$I235='Auto Responses'!$J$11),1,0))</f>
        <v>0</v>
      </c>
      <c r="O235" s="278" t="str">
        <f>IF(OR($F$23='Auto Responses'!$J$4,$E235='Auto Responses'!$L$13,$F235='Auto Responses'!$J$5),'Auto Responses'!$J$5,IF($J235="",$K235,IF($J235='Auto Responses'!$J$13,5,IF($J235='Auto Responses'!$J$12,10,IF($J235='Auto Responses'!$J$11,20,0)))))</f>
        <v>N/A</v>
      </c>
      <c r="P235" s="278" t="str">
        <f>IF(OR($O235='Auto Responses'!$J$5,$L235='Auto Responses'!$J$5),'Auto Responses'!$J$5,$O235*$L235)</f>
        <v>N/A</v>
      </c>
      <c r="Q235" s="278">
        <f t="shared" si="1"/>
        <v>0</v>
      </c>
      <c r="R235" s="278">
        <f t="shared" si="5"/>
        <v>0</v>
      </c>
      <c r="S235" s="278">
        <f t="shared" si="2"/>
        <v>0</v>
      </c>
      <c r="T235" s="278">
        <f t="shared" si="3"/>
        <v>0</v>
      </c>
      <c r="U235" s="278">
        <f t="shared" si="6"/>
        <v>62</v>
      </c>
      <c r="V235" s="278">
        <f t="shared" si="4"/>
        <v>0</v>
      </c>
      <c r="W235" s="58"/>
      <c r="X235" s="58"/>
      <c r="Y235" s="58"/>
      <c r="Z235" s="58"/>
    </row>
    <row r="236" spans="1:26" ht="15.75" customHeight="1" x14ac:dyDescent="0.2">
      <c r="A236" s="278" t="str">
        <f>Questions!$A236</f>
        <v>OPEM-09</v>
      </c>
      <c r="B236" s="278" t="str">
        <f t="shared" si="0"/>
        <v>OPEM</v>
      </c>
      <c r="C236" s="278" t="str">
        <f>VLOOKUP($A236,Questions!$A$3:$L$333,2,0)&amp;""</f>
        <v>Describe how long your organization has conducted business in this area.</v>
      </c>
      <c r="D236" s="278" t="str">
        <f>VLOOKUP($A236,Questions!$A$3:$L$333,11,0)&amp;""</f>
        <v/>
      </c>
      <c r="E236" s="278" t="str">
        <f>VLOOKUP($A236,Questions!$A$3:$L$333,12,0)&amp;""</f>
        <v>Not scored</v>
      </c>
      <c r="F236" s="278" t="str">
        <f>VLOOKUP($A236,'Institution Evaluation'!$A$56:$K$345,3,0)&amp;""</f>
        <v>Leepfrog Technologies has been operating since 1994, and thus has conducted business in this area for over 32 years</v>
      </c>
      <c r="G236" s="278" t="str">
        <f>VLOOKUP($A236,'Institution Evaluation'!$A$56:$K$345,7,0)&amp;""</f>
        <v>Not scored</v>
      </c>
      <c r="H236" s="278" t="str">
        <f>VLOOKUP($A236,'Institution Evaluation'!$A$56:$K$345,8,0)&amp;""</f>
        <v/>
      </c>
      <c r="I236" s="278" t="str">
        <f>VLOOKUP($A236,'Institution Evaluation'!$A$56:$K$345,9,0)&amp;""</f>
        <v/>
      </c>
      <c r="J236" s="278" t="str">
        <f>VLOOKUP($A236,'Institution Evaluation'!$A$56:$K$345,10,0)&amp;""</f>
        <v/>
      </c>
      <c r="K236" s="278">
        <f>IF($I236='Auto Responses'!$J$11,20,IF($I236='Auto Responses'!$J$13,5,10))</f>
        <v>10</v>
      </c>
      <c r="L236" s="278" t="str">
        <f>IF($E236='Auto Responses'!$L$13, 'Auto Responses'!$J$5,IF(AND($D236='Auto Responses'!$J$27,$H236=""),'Auto Responses'!$J$5,IF(AND($D236='Auto Responses'!$J$27,$H236='Auto Responses'!$J$7),1,IF(AND($D236='Auto Responses'!$J$27,$H236='Auto Responses'!$J$8),0,IF(OR(AND($F236=$G236,$H236=""),$H236='Auto Responses'!$J$7),1,0)))))</f>
        <v>N/A</v>
      </c>
      <c r="M236" s="278" t="str">
        <f>VLOOKUP($A236,'Institution Evaluation'!$A$56:$K$345,11,0)&amp;""</f>
        <v>FALSE</v>
      </c>
      <c r="N236" s="278">
        <f>IF($J236='Auto Responses'!$J$11,1,IF(AND($J236="",$I236='Auto Responses'!$J$11),1,0))</f>
        <v>0</v>
      </c>
      <c r="O236" s="278" t="str">
        <f>IF(OR($F$23='Auto Responses'!$J$4,$E236='Auto Responses'!$L$13,$F236='Auto Responses'!$J$5),'Auto Responses'!$J$5,IF($J236="",$K236,IF($J236='Auto Responses'!$J$13,5,IF($J236='Auto Responses'!$J$12,10,IF($J236='Auto Responses'!$J$11,20,0)))))</f>
        <v>N/A</v>
      </c>
      <c r="P236" s="278" t="str">
        <f>IF(OR($O236='Auto Responses'!$J$5,$L236='Auto Responses'!$J$5),'Auto Responses'!$J$5,$O236*$L236)</f>
        <v>N/A</v>
      </c>
      <c r="Q236" s="278">
        <f t="shared" si="1"/>
        <v>0</v>
      </c>
      <c r="R236" s="278">
        <f t="shared" si="5"/>
        <v>0</v>
      </c>
      <c r="S236" s="278">
        <f t="shared" si="2"/>
        <v>0</v>
      </c>
      <c r="T236" s="278">
        <f t="shared" si="3"/>
        <v>0</v>
      </c>
      <c r="U236" s="278">
        <f t="shared" si="6"/>
        <v>62</v>
      </c>
      <c r="V236" s="278">
        <f t="shared" si="4"/>
        <v>0</v>
      </c>
      <c r="W236" s="58"/>
      <c r="X236" s="58"/>
      <c r="Y236" s="58"/>
      <c r="Z236" s="58"/>
    </row>
    <row r="237" spans="1:26" ht="15.75" customHeight="1" x14ac:dyDescent="0.2">
      <c r="A237" s="278" t="str">
        <f>Questions!$A237</f>
        <v>OPEM-10</v>
      </c>
      <c r="B237" s="278" t="str">
        <f t="shared" si="0"/>
        <v>OPEM</v>
      </c>
      <c r="C237" s="278" t="str">
        <f>VLOOKUP($A237,Questions!$A$3:$L$333,2,0)&amp;""</f>
        <v>Do you have existing higher education customers?</v>
      </c>
      <c r="D237" s="278" t="str">
        <f>VLOOKUP($A237,Questions!$A$3:$L$333,11,0)&amp;""</f>
        <v/>
      </c>
      <c r="E237" s="278" t="str">
        <f>VLOOKUP($A237,Questions!$A$3:$L$333,12,0)&amp;""</f>
        <v>Case-Specific</v>
      </c>
      <c r="F237" s="278" t="str">
        <f>VLOOKUP($A237,'Institution Evaluation'!$A$56:$K$345,3,0)&amp;""</f>
        <v>Yes</v>
      </c>
      <c r="G237" s="278" t="str">
        <f>VLOOKUP($A237,'Institution Evaluation'!$A$56:$K$345,7,0)&amp;""</f>
        <v>Yes</v>
      </c>
      <c r="H237" s="278" t="str">
        <f>VLOOKUP($A237,'Institution Evaluation'!$A$56:$K$345,8,0)&amp;""</f>
        <v/>
      </c>
      <c r="I237" s="278" t="str">
        <f>VLOOKUP($A237,'Institution Evaluation'!$A$56:$K$345,9,0)&amp;""</f>
        <v>Minor Importance</v>
      </c>
      <c r="J237" s="278" t="str">
        <f>VLOOKUP($A237,'Institution Evaluation'!$A$56:$K$345,10,0)&amp;""</f>
        <v/>
      </c>
      <c r="K237" s="278">
        <f>IF($I237='Auto Responses'!$J$11,20,IF($I237='Auto Responses'!$J$13,5,10))</f>
        <v>5</v>
      </c>
      <c r="L237" s="278">
        <f>IF($E237='Auto Responses'!$L$13, 'Auto Responses'!$J$5,IF(AND($D237='Auto Responses'!$J$27,$H237=""),'Auto Responses'!$J$5,IF(AND($D237='Auto Responses'!$J$27,$H237='Auto Responses'!$J$7),1,IF(AND($D237='Auto Responses'!$J$27,$H237='Auto Responses'!$J$8),0,IF(OR(AND($F237=$G237,$H237=""),$H237='Auto Responses'!$J$7),1,0)))))</f>
        <v>1</v>
      </c>
      <c r="M237" s="278" t="str">
        <f>VLOOKUP($A237,'Institution Evaluation'!$A$56:$K$345,11,0)&amp;""</f>
        <v>FALSE</v>
      </c>
      <c r="N237" s="278">
        <f>IF($J237='Auto Responses'!$J$11,1,IF(AND($J237="",$I237='Auto Responses'!$J$11),1,0))</f>
        <v>0</v>
      </c>
      <c r="O237" s="278">
        <f>IF(OR($F$23='Auto Responses'!$J$4,$E237='Auto Responses'!$L$13,$F237='Auto Responses'!$J$5),'Auto Responses'!$J$5,IF($J237="",$K237,IF($J237='Auto Responses'!$J$13,5,IF($J237='Auto Responses'!$J$12,10,IF($J237='Auto Responses'!$J$11,20,0)))))</f>
        <v>5</v>
      </c>
      <c r="P237" s="278">
        <f>IF(OR($O237='Auto Responses'!$J$5,$L237='Auto Responses'!$J$5),'Auto Responses'!$J$5,$O237*$L237)</f>
        <v>5</v>
      </c>
      <c r="Q237" s="278">
        <f t="shared" si="1"/>
        <v>0</v>
      </c>
      <c r="R237" s="278">
        <f t="shared" si="5"/>
        <v>0</v>
      </c>
      <c r="S237" s="278">
        <f t="shared" si="2"/>
        <v>0</v>
      </c>
      <c r="T237" s="278">
        <f t="shared" si="3"/>
        <v>0</v>
      </c>
      <c r="U237" s="278">
        <f t="shared" si="6"/>
        <v>62</v>
      </c>
      <c r="V237" s="278">
        <f t="shared" si="4"/>
        <v>0</v>
      </c>
      <c r="W237" s="58"/>
      <c r="X237" s="58"/>
      <c r="Y237" s="58"/>
      <c r="Z237" s="58"/>
    </row>
    <row r="238" spans="1:26" ht="15.75" customHeight="1" x14ac:dyDescent="0.2">
      <c r="A238" s="278" t="str">
        <f>Questions!$A238</f>
        <v>PRGN-01</v>
      </c>
      <c r="B238" s="278" t="str">
        <f t="shared" si="0"/>
        <v>PRGN</v>
      </c>
      <c r="C238" s="278" t="str">
        <f>VLOOKUP($A238,Questions!$A$3:$L$333,2,0)&amp;""</f>
        <v>Does your solution process FERPA-related data?</v>
      </c>
      <c r="D238" s="278" t="str">
        <f>VLOOKUP($A238,Questions!$A$3:$L$333,11,0)&amp;""</f>
        <v>NA</v>
      </c>
      <c r="E238" s="278" t="str">
        <f>VLOOKUP($A238,Questions!$A$3:$L$333,12,0)&amp;""</f>
        <v>Not scored</v>
      </c>
      <c r="F238" s="278" t="str">
        <f>VLOOKUP($A238,'Privacy Analyst Evaluation'!$A$46:$K$120,3,0)&amp;""</f>
        <v>No</v>
      </c>
      <c r="G238" s="278" t="str">
        <f>VLOOKUP($A238,'Privacy Analyst Evaluation'!$A$46:$K$120,7,0)&amp;""</f>
        <v>Not scored</v>
      </c>
      <c r="H238" s="278" t="str">
        <f>VLOOKUP($A238,'Privacy Analyst Evaluation'!$A$46:$K$120,8,0)&amp;""</f>
        <v/>
      </c>
      <c r="I238" s="278" t="str">
        <f>VLOOKUP($A238,'Privacy Analyst Evaluation'!$A$46:$K$120,9,0)&amp;""</f>
        <v/>
      </c>
      <c r="J238" s="278" t="str">
        <f>VLOOKUP($A238,'Privacy Analyst Evaluation'!$A$46:$K$120,10,0)&amp;""</f>
        <v/>
      </c>
      <c r="K238" s="278">
        <f>IF($I238='Auto Responses'!$J$11,20,IF($I238='Auto Responses'!$J$13,5,10))</f>
        <v>10</v>
      </c>
      <c r="L238" s="278" t="str">
        <f>IF($E238='Auto Responses'!$L$13, 'Auto Responses'!$J$5,IF(AND($D238='Auto Responses'!$J$27,$H238=""),'Auto Responses'!$J$5,IF(AND($D238='Auto Responses'!$J$27,$H238='Auto Responses'!$J$7),1,IF(AND($D238='Auto Responses'!$J$27,$H238='Auto Responses'!$J$8),0,IF(OR(AND($F238=$G238,$H238=""),$H238='Auto Responses'!$J$7),1,0)))))</f>
        <v>N/A</v>
      </c>
      <c r="M238" s="278" t="str">
        <f>VLOOKUP($A238,'Privacy Analyst Evaluation'!$A$46:$K$120,11,0)&amp;""</f>
        <v>FALSE</v>
      </c>
      <c r="N238" s="278">
        <f>IF($J238='Auto Responses'!$J$11,1,IF(AND($J238="",$I238='Auto Responses'!$J$11),1,0))</f>
        <v>0</v>
      </c>
      <c r="O238" s="278" t="str">
        <f>IF(OR($E238='Auto Responses'!$L$13,$F$24='Auto Responses'!$J$4,$F238='Auto Responses'!$J$5),'Auto Responses'!$J$5,IF($J238="",$K238,IF($J238='Auto Responses'!$J$13,5,IF($J238='Auto Responses'!$J$12,10,IF($J238='Auto Responses'!$J$11,20,0)))))</f>
        <v>N/A</v>
      </c>
      <c r="P238" s="278" t="str">
        <f>IF(OR($O238='Auto Responses'!$J$5,$L238='Auto Responses'!$J$5),'Auto Responses'!$J$5,$O238*$L238)</f>
        <v>N/A</v>
      </c>
      <c r="Q238" s="278">
        <f t="shared" si="1"/>
        <v>0</v>
      </c>
      <c r="R238" s="278">
        <f t="shared" si="5"/>
        <v>0</v>
      </c>
      <c r="S238" s="278">
        <f t="shared" si="2"/>
        <v>0</v>
      </c>
      <c r="T238" s="278">
        <f t="shared" si="3"/>
        <v>0</v>
      </c>
      <c r="U238" s="278">
        <f t="shared" si="6"/>
        <v>62</v>
      </c>
      <c r="V238" s="278">
        <f t="shared" si="4"/>
        <v>0</v>
      </c>
      <c r="W238" s="58"/>
      <c r="X238" s="58"/>
      <c r="Y238" s="58"/>
      <c r="Z238" s="58"/>
    </row>
    <row r="239" spans="1:26" ht="15.75" customHeight="1" x14ac:dyDescent="0.2">
      <c r="A239" s="278" t="str">
        <f>Questions!$A239</f>
        <v>PRGN-02</v>
      </c>
      <c r="B239" s="278" t="str">
        <f t="shared" si="0"/>
        <v>PRGN</v>
      </c>
      <c r="C239" s="278" t="str">
        <f>VLOOKUP($A239,Questions!$A$3:$L$333,2,0)&amp;""</f>
        <v>Does your solution process GDPR-related or PIPL-related data?</v>
      </c>
      <c r="D239" s="278" t="str">
        <f>VLOOKUP($A239,Questions!$A$3:$L$333,11,0)&amp;""</f>
        <v>NA</v>
      </c>
      <c r="E239" s="278" t="str">
        <f>VLOOKUP($A239,Questions!$A$3:$L$333,12,0)&amp;""</f>
        <v>Not scored</v>
      </c>
      <c r="F239" s="278" t="str">
        <f>VLOOKUP($A239,'Privacy Analyst Evaluation'!$A$46:$K$120,3,0)&amp;""</f>
        <v>No</v>
      </c>
      <c r="G239" s="278" t="str">
        <f>VLOOKUP($A239,'Privacy Analyst Evaluation'!$A$46:$K$120,7,0)&amp;""</f>
        <v>Not scored</v>
      </c>
      <c r="H239" s="278" t="str">
        <f>VLOOKUP($A239,'Privacy Analyst Evaluation'!$A$46:$K$120,8,0)&amp;""</f>
        <v/>
      </c>
      <c r="I239" s="278" t="str">
        <f>VLOOKUP($A239,'Privacy Analyst Evaluation'!$A$46:$K$120,9,0)&amp;""</f>
        <v/>
      </c>
      <c r="J239" s="278" t="str">
        <f>VLOOKUP($A239,'Privacy Analyst Evaluation'!$A$46:$K$120,10,0)&amp;""</f>
        <v/>
      </c>
      <c r="K239" s="278">
        <f>IF($I239='Auto Responses'!$J$11,20,IF($I239='Auto Responses'!$J$13,5,10))</f>
        <v>10</v>
      </c>
      <c r="L239" s="278" t="str">
        <f>IF($E239='Auto Responses'!$L$13, 'Auto Responses'!$J$5,IF(AND($D239='Auto Responses'!$J$27,$H239=""),'Auto Responses'!$J$5,IF(AND($D239='Auto Responses'!$J$27,$H239='Auto Responses'!$J$7),1,IF(AND($D239='Auto Responses'!$J$27,$H239='Auto Responses'!$J$8),0,IF(OR(AND($F239=$G239,$H239=""),$H239='Auto Responses'!$J$7),1,0)))))</f>
        <v>N/A</v>
      </c>
      <c r="M239" s="278" t="str">
        <f>VLOOKUP($A239,'Privacy Analyst Evaluation'!$A$46:$K$120,11,0)&amp;""</f>
        <v>FALSE</v>
      </c>
      <c r="N239" s="278">
        <f>IF($J239='Auto Responses'!$J$11,1,IF(AND($J239="",$I239='Auto Responses'!$J$11),1,0))</f>
        <v>0</v>
      </c>
      <c r="O239" s="278" t="str">
        <f>IF(OR($E239='Auto Responses'!$L$13,$F$24='Auto Responses'!$J$4,$F239='Auto Responses'!$J$5),'Auto Responses'!$J$5,IF($J239="",$K239,IF($J239='Auto Responses'!$J$13,5,IF($J239='Auto Responses'!$J$12,10,IF($J239='Auto Responses'!$J$11,20,0)))))</f>
        <v>N/A</v>
      </c>
      <c r="P239" s="278" t="str">
        <f>IF(OR($O239='Auto Responses'!$J$5,$L239='Auto Responses'!$J$5),'Auto Responses'!$J$5,$O239*$L239)</f>
        <v>N/A</v>
      </c>
      <c r="Q239" s="278">
        <f t="shared" si="1"/>
        <v>0</v>
      </c>
      <c r="R239" s="278">
        <f t="shared" si="5"/>
        <v>0</v>
      </c>
      <c r="S239" s="278">
        <f t="shared" si="2"/>
        <v>0</v>
      </c>
      <c r="T239" s="278">
        <f t="shared" si="3"/>
        <v>0</v>
      </c>
      <c r="U239" s="278">
        <f t="shared" si="6"/>
        <v>62</v>
      </c>
      <c r="V239" s="278">
        <f t="shared" si="4"/>
        <v>0</v>
      </c>
      <c r="W239" s="58"/>
      <c r="X239" s="58"/>
      <c r="Y239" s="58"/>
      <c r="Z239" s="58"/>
    </row>
    <row r="240" spans="1:26" ht="15.75" customHeight="1" x14ac:dyDescent="0.2">
      <c r="A240" s="278" t="str">
        <f>Questions!$A240</f>
        <v>PRGN-03</v>
      </c>
      <c r="B240" s="278" t="str">
        <f t="shared" si="0"/>
        <v>PRGN</v>
      </c>
      <c r="C240" s="278" t="str">
        <f>VLOOKUP($A240,Questions!$A$3:$L$333,2,0)&amp;""</f>
        <v>Does your solution process personal data regulated by state law(s) (e.g., CCPA)?</v>
      </c>
      <c r="D240" s="278" t="str">
        <f>VLOOKUP($A240,Questions!$A$3:$L$333,11,0)&amp;""</f>
        <v>NA</v>
      </c>
      <c r="E240" s="278" t="str">
        <f>VLOOKUP($A240,Questions!$A$3:$L$333,12,0)&amp;""</f>
        <v>Not scored</v>
      </c>
      <c r="F240" s="278" t="str">
        <f>VLOOKUP($A240,'Privacy Analyst Evaluation'!$A$46:$K$120,3,0)&amp;""</f>
        <v>Yes</v>
      </c>
      <c r="G240" s="278" t="str">
        <f>VLOOKUP($A240,'Privacy Analyst Evaluation'!$A$46:$K$120,7,0)&amp;""</f>
        <v>Not scored</v>
      </c>
      <c r="H240" s="278" t="str">
        <f>VLOOKUP($A240,'Privacy Analyst Evaluation'!$A$46:$K$120,8,0)&amp;""</f>
        <v/>
      </c>
      <c r="I240" s="278" t="str">
        <f>VLOOKUP($A240,'Privacy Analyst Evaluation'!$A$46:$K$120,9,0)&amp;""</f>
        <v/>
      </c>
      <c r="J240" s="278" t="str">
        <f>VLOOKUP($A240,'Privacy Analyst Evaluation'!$A$46:$K$120,10,0)&amp;""</f>
        <v/>
      </c>
      <c r="K240" s="278">
        <f>IF($I240='Auto Responses'!$J$11,20,IF($I240='Auto Responses'!$J$13,5,10))</f>
        <v>10</v>
      </c>
      <c r="L240" s="278" t="str">
        <f>IF($E240='Auto Responses'!$L$13, 'Auto Responses'!$J$5,IF(AND($D240='Auto Responses'!$J$27,$H240=""),'Auto Responses'!$J$5,IF(AND($D240='Auto Responses'!$J$27,$H240='Auto Responses'!$J$7),1,IF(AND($D240='Auto Responses'!$J$27,$H240='Auto Responses'!$J$8),0,IF(OR(AND($F240=$G240,$H240=""),$H240='Auto Responses'!$J$7),1,0)))))</f>
        <v>N/A</v>
      </c>
      <c r="M240" s="278" t="str">
        <f>VLOOKUP($A240,'Privacy Analyst Evaluation'!$A$46:$K$120,11,0)&amp;""</f>
        <v>FALSE</v>
      </c>
      <c r="N240" s="278">
        <f>IF($J240='Auto Responses'!$J$11,1,IF(AND($J240="",$I240='Auto Responses'!$J$11),1,0))</f>
        <v>0</v>
      </c>
      <c r="O240" s="278" t="str">
        <f>IF(OR($E240='Auto Responses'!$L$13,$F$24='Auto Responses'!$J$4,$F240='Auto Responses'!$J$5),'Auto Responses'!$J$5,IF($J240="",$K240,IF($J240='Auto Responses'!$J$13,5,IF($J240='Auto Responses'!$J$12,10,IF($J240='Auto Responses'!$J$11,20,0)))))</f>
        <v>N/A</v>
      </c>
      <c r="P240" s="278" t="str">
        <f>IF(OR($O240='Auto Responses'!$J$5,$L240='Auto Responses'!$J$5),'Auto Responses'!$J$5,$O240*$L240)</f>
        <v>N/A</v>
      </c>
      <c r="Q240" s="278">
        <f t="shared" si="1"/>
        <v>0</v>
      </c>
      <c r="R240" s="278">
        <f t="shared" si="5"/>
        <v>0</v>
      </c>
      <c r="S240" s="278">
        <f t="shared" si="2"/>
        <v>0</v>
      </c>
      <c r="T240" s="278">
        <f t="shared" si="3"/>
        <v>0</v>
      </c>
      <c r="U240" s="278">
        <f t="shared" si="6"/>
        <v>62</v>
      </c>
      <c r="V240" s="278">
        <f t="shared" si="4"/>
        <v>0</v>
      </c>
      <c r="W240" s="58"/>
      <c r="X240" s="58"/>
      <c r="Y240" s="58"/>
      <c r="Z240" s="58"/>
    </row>
    <row r="241" spans="1:26" ht="15.75" customHeight="1" x14ac:dyDescent="0.2">
      <c r="A241" s="278" t="str">
        <f>Questions!$A241</f>
        <v>PRGN-04</v>
      </c>
      <c r="B241" s="278" t="str">
        <f t="shared" si="0"/>
        <v>PRGN</v>
      </c>
      <c r="C241" s="278" t="str">
        <f>VLOOKUP($A241,Questions!$A$3:$L$333,2,0)&amp;""</f>
        <v>Does your solution process user-provided data that may contain regulated information?</v>
      </c>
      <c r="D241" s="278" t="str">
        <f>VLOOKUP($A241,Questions!$A$3:$L$333,11,0)&amp;""</f>
        <v>NA</v>
      </c>
      <c r="E241" s="278" t="str">
        <f>VLOOKUP($A241,Questions!$A$3:$L$333,12,0)&amp;""</f>
        <v>Not scored</v>
      </c>
      <c r="F241" s="278" t="str">
        <f>VLOOKUP($A241,'Privacy Analyst Evaluation'!$A$46:$K$120,3,0)&amp;""</f>
        <v>Yes</v>
      </c>
      <c r="G241" s="278" t="str">
        <f>VLOOKUP($A241,'Privacy Analyst Evaluation'!$A$46:$K$120,7,0)&amp;""</f>
        <v>Not scored</v>
      </c>
      <c r="H241" s="278" t="str">
        <f>VLOOKUP($A241,'Privacy Analyst Evaluation'!$A$46:$K$120,8,0)&amp;""</f>
        <v/>
      </c>
      <c r="I241" s="278" t="str">
        <f>VLOOKUP($A241,'Privacy Analyst Evaluation'!$A$46:$K$120,9,0)&amp;""</f>
        <v/>
      </c>
      <c r="J241" s="278" t="str">
        <f>VLOOKUP($A241,'Privacy Analyst Evaluation'!$A$46:$K$120,10,0)&amp;""</f>
        <v/>
      </c>
      <c r="K241" s="278">
        <f>IF($I241='Auto Responses'!$J$11,20,IF($I241='Auto Responses'!$J$13,5,10))</f>
        <v>10</v>
      </c>
      <c r="L241" s="278" t="str">
        <f>IF($E241='Auto Responses'!$L$13, 'Auto Responses'!$J$5,IF(AND($D241='Auto Responses'!$J$27,$H241=""),'Auto Responses'!$J$5,IF(AND($D241='Auto Responses'!$J$27,$H241='Auto Responses'!$J$7),1,IF(AND($D241='Auto Responses'!$J$27,$H241='Auto Responses'!$J$8),0,IF(OR(AND($F241=$G241,$H241=""),$H241='Auto Responses'!$J$7),1,0)))))</f>
        <v>N/A</v>
      </c>
      <c r="M241" s="278" t="str">
        <f>VLOOKUP($A241,'Privacy Analyst Evaluation'!$A$46:$K$120,11,0)&amp;""</f>
        <v>FALSE</v>
      </c>
      <c r="N241" s="278">
        <f>IF($J241='Auto Responses'!$J$11,1,IF(AND($J241="",$I241='Auto Responses'!$J$11),1,0))</f>
        <v>0</v>
      </c>
      <c r="O241" s="278" t="str">
        <f>IF(OR($E241='Auto Responses'!$L$13,$F$24='Auto Responses'!$J$4,$F241='Auto Responses'!$J$5),'Auto Responses'!$J$5,IF($J241="",$K241,IF($J241='Auto Responses'!$J$13,5,IF($J241='Auto Responses'!$J$12,10,IF($J241='Auto Responses'!$J$11,20,0)))))</f>
        <v>N/A</v>
      </c>
      <c r="P241" s="278" t="str">
        <f>IF(OR($O241='Auto Responses'!$J$5,$L241='Auto Responses'!$J$5),'Auto Responses'!$J$5,$O241*$L241)</f>
        <v>N/A</v>
      </c>
      <c r="Q241" s="278">
        <f t="shared" si="1"/>
        <v>0</v>
      </c>
      <c r="R241" s="278">
        <f t="shared" si="5"/>
        <v>0</v>
      </c>
      <c r="S241" s="278">
        <f t="shared" si="2"/>
        <v>0</v>
      </c>
      <c r="T241" s="278">
        <f t="shared" si="3"/>
        <v>0</v>
      </c>
      <c r="U241" s="278">
        <f t="shared" si="6"/>
        <v>62</v>
      </c>
      <c r="V241" s="278">
        <f t="shared" si="4"/>
        <v>0</v>
      </c>
      <c r="W241" s="58"/>
      <c r="X241" s="58"/>
      <c r="Y241" s="58"/>
      <c r="Z241" s="58"/>
    </row>
    <row r="242" spans="1:26" ht="15.75" customHeight="1" x14ac:dyDescent="0.2">
      <c r="A242" s="278" t="str">
        <f>Questions!$A242</f>
        <v>PRGN-05</v>
      </c>
      <c r="B242" s="278" t="str">
        <f t="shared" si="0"/>
        <v>PRGN</v>
      </c>
      <c r="C242" s="278" t="str">
        <f>VLOOKUP($A242,Questions!$A$3:$L$333,2,0)&amp;""</f>
        <v>Web Link to Product/Service Privacy Notice</v>
      </c>
      <c r="D242" s="278" t="str">
        <f>VLOOKUP($A242,Questions!$A$3:$L$333,11,0)&amp;""</f>
        <v/>
      </c>
      <c r="E242" s="278" t="str">
        <f>VLOOKUP($A242,Questions!$A$3:$L$333,12,0)&amp;""</f>
        <v>Not scored</v>
      </c>
      <c r="F242" s="278" t="str">
        <f>VLOOKUP($A242,'Privacy Analyst Evaluation'!$A$46:$K$120,3,0)&amp;""</f>
        <v>https://www.courseleaf.com/privacy/
https://www.courseleaf.com/privacy-ca/</v>
      </c>
      <c r="G242" s="278" t="str">
        <f>VLOOKUP($A242,'Privacy Analyst Evaluation'!$A$46:$K$120,7,0)&amp;""</f>
        <v>Not scored</v>
      </c>
      <c r="H242" s="278" t="str">
        <f>VLOOKUP($A242,'Privacy Analyst Evaluation'!$A$46:$K$120,8,0)&amp;""</f>
        <v/>
      </c>
      <c r="I242" s="278" t="str">
        <f>VLOOKUP($A242,'Privacy Analyst Evaluation'!$A$46:$K$120,9,0)&amp;""</f>
        <v/>
      </c>
      <c r="J242" s="278" t="str">
        <f>VLOOKUP($A242,'Privacy Analyst Evaluation'!$A$46:$K$120,10,0)&amp;""</f>
        <v/>
      </c>
      <c r="K242" s="278">
        <f>IF($I242='Auto Responses'!$J$11,20,IF($I242='Auto Responses'!$J$13,5,10))</f>
        <v>10</v>
      </c>
      <c r="L242" s="278" t="str">
        <f>IF($E242='Auto Responses'!$L$13, 'Auto Responses'!$J$5,IF(AND($D242='Auto Responses'!$J$27,$H242=""),'Auto Responses'!$J$5,IF(AND($D242='Auto Responses'!$J$27,$H242='Auto Responses'!$J$7),1,IF(AND($D242='Auto Responses'!$J$27,$H242='Auto Responses'!$J$8),0,IF(OR(AND($F242=$G242,$H242=""),$H242='Auto Responses'!$J$7),1,0)))))</f>
        <v>N/A</v>
      </c>
      <c r="M242" s="278" t="str">
        <f>VLOOKUP($A242,'Privacy Analyst Evaluation'!$A$46:$K$120,11,0)&amp;""</f>
        <v>FALSE</v>
      </c>
      <c r="N242" s="278">
        <f>IF($J242='Auto Responses'!$J$11,1,IF(AND($J242="",$I242='Auto Responses'!$J$11),1,0))</f>
        <v>0</v>
      </c>
      <c r="O242" s="278" t="str">
        <f>IF(OR($E242='Auto Responses'!$L$13,$F$24='Auto Responses'!$J$4,$F242='Auto Responses'!$J$5),'Auto Responses'!$J$5,IF($J242="",$K242,IF($J242='Auto Responses'!$J$13,5,IF($J242='Auto Responses'!$J$12,10,IF($J242='Auto Responses'!$J$11,20,0)))))</f>
        <v>N/A</v>
      </c>
      <c r="P242" s="278" t="str">
        <f>IF(OR($O242='Auto Responses'!$J$5,$L242='Auto Responses'!$J$5),'Auto Responses'!$J$5,$O242*$L242)</f>
        <v>N/A</v>
      </c>
      <c r="Q242" s="278">
        <f t="shared" si="1"/>
        <v>0</v>
      </c>
      <c r="R242" s="278">
        <f t="shared" si="5"/>
        <v>0</v>
      </c>
      <c r="S242" s="278">
        <f t="shared" si="2"/>
        <v>0</v>
      </c>
      <c r="T242" s="278">
        <f t="shared" si="3"/>
        <v>0</v>
      </c>
      <c r="U242" s="278">
        <f t="shared" si="6"/>
        <v>62</v>
      </c>
      <c r="V242" s="278">
        <f t="shared" si="4"/>
        <v>0</v>
      </c>
      <c r="W242" s="58"/>
      <c r="X242" s="58"/>
      <c r="Y242" s="58"/>
      <c r="Z242" s="58"/>
    </row>
    <row r="243" spans="1:26" ht="15.75" customHeight="1" x14ac:dyDescent="0.2">
      <c r="A243" s="278" t="str">
        <f>Questions!$A243</f>
        <v>PCOM-01</v>
      </c>
      <c r="B243" s="278" t="str">
        <f t="shared" si="0"/>
        <v>PCOM</v>
      </c>
      <c r="C243" s="278" t="str">
        <f>VLOOKUP($A243,Questions!$A$3:$L$333,2,0)&amp;""</f>
        <v>Have you had a personal data breach in the past three years that involved reporting to a governmental agency, notice to individuals (including voluntary notice), or notice to another organization or institution?*</v>
      </c>
      <c r="D243" s="278" t="str">
        <f>VLOOKUP($A243,Questions!$A$3:$L$333,11,0)&amp;""</f>
        <v/>
      </c>
      <c r="E243" s="278" t="str">
        <f>VLOOKUP($A243,Questions!$A$3:$L$333,12,0)&amp;""</f>
        <v>Privacy</v>
      </c>
      <c r="F243" s="278" t="str">
        <f>VLOOKUP($A243,'Privacy Analyst Evaluation'!$A$46:$K$120,3,0)&amp;""</f>
        <v>No</v>
      </c>
      <c r="G243" s="278" t="str">
        <f>VLOOKUP($A243,'Privacy Analyst Evaluation'!$A$46:$K$120,7,0)&amp;""</f>
        <v>No</v>
      </c>
      <c r="H243" s="278" t="str">
        <f>VLOOKUP($A243,'Privacy Analyst Evaluation'!$A$46:$K$120,8,0)&amp;""</f>
        <v/>
      </c>
      <c r="I243" s="278" t="str">
        <f>VLOOKUP($A243,'Privacy Analyst Evaluation'!$A$46:$K$120,9,0)&amp;""</f>
        <v>Critical Importance</v>
      </c>
      <c r="J243" s="278" t="str">
        <f>VLOOKUP($A243,'Privacy Analyst Evaluation'!$A$46:$K$120,10,0)&amp;""</f>
        <v/>
      </c>
      <c r="K243" s="278">
        <f>IF($I243='Auto Responses'!$J$11,20,IF($I243='Auto Responses'!$J$13,5,10))</f>
        <v>20</v>
      </c>
      <c r="L243" s="278">
        <f>IF($E243='Auto Responses'!$L$13, 'Auto Responses'!$J$5,IF(AND($D243='Auto Responses'!$J$27,$H243=""),'Auto Responses'!$J$5,IF(AND($D243='Auto Responses'!$J$27,$H243='Auto Responses'!$J$7),1,IF(AND($D243='Auto Responses'!$J$27,$H243='Auto Responses'!$J$8),0,IF(OR(AND($F243=$G243,$H243=""),$H243='Auto Responses'!$J$7),1,0)))))</f>
        <v>1</v>
      </c>
      <c r="M243" s="278" t="str">
        <f>VLOOKUP($A243,'Privacy Analyst Evaluation'!$A$46:$K$120,11,0)&amp;""</f>
        <v>FALSE</v>
      </c>
      <c r="N243" s="278">
        <f>IF($J243='Auto Responses'!$J$11,1,IF(AND($J243="",$I243='Auto Responses'!$J$11),1,0))</f>
        <v>1</v>
      </c>
      <c r="O243" s="278">
        <f>IF(OR($E243='Auto Responses'!$L$13,$F$24='Auto Responses'!$J$4,$F243='Auto Responses'!$J$5),'Auto Responses'!$J$5,IF($J243="",$K243,IF($J243='Auto Responses'!$J$13,5,IF($J243='Auto Responses'!$J$12,10,IF($J243='Auto Responses'!$J$11,20,0)))))</f>
        <v>20</v>
      </c>
      <c r="P243" s="278">
        <f>IF(OR($O243='Auto Responses'!$J$5,$L243='Auto Responses'!$J$5),'Auto Responses'!$J$5,$O243*$L243)</f>
        <v>20</v>
      </c>
      <c r="Q243" s="278">
        <f t="shared" si="1"/>
        <v>0</v>
      </c>
      <c r="R243" s="278">
        <f t="shared" si="5"/>
        <v>0</v>
      </c>
      <c r="S243" s="278">
        <f t="shared" si="2"/>
        <v>0</v>
      </c>
      <c r="T243" s="278">
        <f t="shared" si="3"/>
        <v>1</v>
      </c>
      <c r="U243" s="278">
        <f t="shared" si="6"/>
        <v>63</v>
      </c>
      <c r="V243" s="278">
        <f t="shared" si="4"/>
        <v>63</v>
      </c>
      <c r="W243" s="58"/>
      <c r="X243" s="58"/>
      <c r="Y243" s="58"/>
      <c r="Z243" s="58"/>
    </row>
    <row r="244" spans="1:26" ht="15.75" customHeight="1" x14ac:dyDescent="0.2">
      <c r="A244" s="278" t="str">
        <f>Questions!$A244</f>
        <v>PCOM-02</v>
      </c>
      <c r="B244" s="278" t="str">
        <f t="shared" si="0"/>
        <v>PCOM</v>
      </c>
      <c r="C244" s="278" t="str">
        <f>VLOOKUP($A244,Questions!$A$3:$L$333,2,0)&amp;""</f>
        <v>Use this area to share information about your privacy practices that will assist those who are assessing your company data privacy program.*</v>
      </c>
      <c r="D244" s="278" t="str">
        <f>VLOOKUP($A244,Questions!$A$3:$L$333,11,0)&amp;""</f>
        <v/>
      </c>
      <c r="E244" s="278" t="str">
        <f>VLOOKUP($A244,Questions!$A$3:$L$333,12,0)&amp;""</f>
        <v>Not scored</v>
      </c>
      <c r="F244" s="278" t="str">
        <f>VLOOKUP($A244,'Privacy Analyst Evaluation'!$A$46:$K$120,3,0)&amp;""</f>
        <v>Leepfrog adheres to a clearly defined security risk management plan under the direction of the Director of Information Technology and Director of Engineering. It is in this capacity that information security measures are coordinated with the security administrators and development team to ensure enforcement of internal data security policies and procedures during all phases of the system development life cycle and thereafter. Leepfrog takes your data security seriously; our INFOSEC policies are based on reviews of several standards, including NIST.
CourseLeaf will be hosted on Amazon Web Services (AWS). Amazon is a leader in cloud hosting, and we selected them after a thorough review of their compliance documents, security policy documents, market reputation, and recommendations to us on how to use their services in a secure manner. AWS maintains hosting environment data protections, and more information can be found at https://aws.amazon.com. AWS holds a number of security certifications globally, and more information can be found at https://aws.amazon.com/compliance/.</v>
      </c>
      <c r="G244" s="278" t="str">
        <f>VLOOKUP($A244,'Privacy Analyst Evaluation'!$A$46:$K$120,7,0)&amp;""</f>
        <v>Not scored</v>
      </c>
      <c r="H244" s="278" t="str">
        <f>VLOOKUP($A244,'Privacy Analyst Evaluation'!$A$46:$K$120,8,0)&amp;""</f>
        <v/>
      </c>
      <c r="I244" s="278" t="str">
        <f>VLOOKUP($A244,'Privacy Analyst Evaluation'!$A$46:$K$120,9,0)&amp;""</f>
        <v/>
      </c>
      <c r="J244" s="278" t="str">
        <f>VLOOKUP($A244,'Privacy Analyst Evaluation'!$A$46:$K$120,10,0)&amp;""</f>
        <v/>
      </c>
      <c r="K244" s="278">
        <f>IF($I244='Auto Responses'!$J$11,20,IF($I244='Auto Responses'!$J$13,5,10))</f>
        <v>10</v>
      </c>
      <c r="L244" s="278" t="str">
        <f>IF($E244='Auto Responses'!$L$13, 'Auto Responses'!$J$5,IF(AND($D244='Auto Responses'!$J$27,$H244=""),'Auto Responses'!$J$5,IF(AND($D244='Auto Responses'!$J$27,$H244='Auto Responses'!$J$7),1,IF(AND($D244='Auto Responses'!$J$27,$H244='Auto Responses'!$J$8),0,IF(OR(AND($F244=$G244,$H244=""),$H244='Auto Responses'!$J$7),1,0)))))</f>
        <v>N/A</v>
      </c>
      <c r="M244" s="278" t="str">
        <f>VLOOKUP($A244,'Privacy Analyst Evaluation'!$A$46:$K$120,11,0)&amp;""</f>
        <v>FALSE</v>
      </c>
      <c r="N244" s="278">
        <f>IF($J244='Auto Responses'!$J$11,1,IF(AND($J244="",$I244='Auto Responses'!$J$11),1,0))</f>
        <v>0</v>
      </c>
      <c r="O244" s="278" t="str">
        <f>IF(OR($E244='Auto Responses'!$L$13,$F$24='Auto Responses'!$J$4,$F244='Auto Responses'!$J$5),'Auto Responses'!$J$5,IF($J244="",$K244,IF($J244='Auto Responses'!$J$13,5,IF($J244='Auto Responses'!$J$12,10,IF($J244='Auto Responses'!$J$11,20,0)))))</f>
        <v>N/A</v>
      </c>
      <c r="P244" s="278" t="str">
        <f>IF(OR($O244='Auto Responses'!$J$5,$L244='Auto Responses'!$J$5),'Auto Responses'!$J$5,$O244*$L244)</f>
        <v>N/A</v>
      </c>
      <c r="Q244" s="278">
        <f t="shared" si="1"/>
        <v>0</v>
      </c>
      <c r="R244" s="278">
        <f t="shared" si="5"/>
        <v>0</v>
      </c>
      <c r="S244" s="278">
        <f t="shared" si="2"/>
        <v>0</v>
      </c>
      <c r="T244" s="278">
        <f t="shared" si="3"/>
        <v>0</v>
      </c>
      <c r="U244" s="278">
        <f t="shared" si="6"/>
        <v>63</v>
      </c>
      <c r="V244" s="278">
        <f t="shared" si="4"/>
        <v>0</v>
      </c>
      <c r="W244" s="58"/>
      <c r="X244" s="58"/>
      <c r="Y244" s="58"/>
      <c r="Z244" s="58"/>
    </row>
    <row r="245" spans="1:26" ht="15.75" customHeight="1" x14ac:dyDescent="0.2">
      <c r="A245" s="278" t="str">
        <f>Questions!$A245</f>
        <v>PCOM-03</v>
      </c>
      <c r="B245" s="278" t="str">
        <f t="shared" si="0"/>
        <v>PCOM</v>
      </c>
      <c r="C245" s="278" t="str">
        <f>VLOOKUP($A245,Questions!$A$3:$L$333,2,0)&amp;""</f>
        <v>Have you had any violations of your internal privacy policies or violations of applicable privacy law in the past 36 months?</v>
      </c>
      <c r="D245" s="278" t="str">
        <f>VLOOKUP($A245,Questions!$A$3:$L$333,11,0)&amp;""</f>
        <v/>
      </c>
      <c r="E245" s="278" t="str">
        <f>VLOOKUP($A245,Questions!$A$3:$L$333,12,0)&amp;""</f>
        <v>Privacy</v>
      </c>
      <c r="F245" s="278" t="str">
        <f>VLOOKUP($A245,'Privacy Analyst Evaluation'!$A$46:$K$120,3,0)&amp;""</f>
        <v>No</v>
      </c>
      <c r="G245" s="278" t="str">
        <f>VLOOKUP($A245,'Privacy Analyst Evaluation'!$A$46:$K$120,7,0)&amp;""</f>
        <v>No</v>
      </c>
      <c r="H245" s="278" t="str">
        <f>VLOOKUP($A245,'Privacy Analyst Evaluation'!$A$46:$K$120,8,0)&amp;""</f>
        <v/>
      </c>
      <c r="I245" s="278" t="str">
        <f>VLOOKUP($A245,'Privacy Analyst Evaluation'!$A$46:$K$120,9,0)&amp;""</f>
        <v>Minor Importance</v>
      </c>
      <c r="J245" s="278" t="str">
        <f>VLOOKUP($A245,'Privacy Analyst Evaluation'!$A$46:$K$120,10,0)&amp;""</f>
        <v/>
      </c>
      <c r="K245" s="278">
        <f>IF($I245='Auto Responses'!$J$11,20,IF($I245='Auto Responses'!$J$13,5,10))</f>
        <v>5</v>
      </c>
      <c r="L245" s="278">
        <f>IF($E245='Auto Responses'!$L$13, 'Auto Responses'!$J$5,IF(AND($D245='Auto Responses'!$J$27,$H245=""),'Auto Responses'!$J$5,IF(AND($D245='Auto Responses'!$J$27,$H245='Auto Responses'!$J$7),1,IF(AND($D245='Auto Responses'!$J$27,$H245='Auto Responses'!$J$8),0,IF(OR(AND($F245=$G245,$H245=""),$H245='Auto Responses'!$J$7),1,0)))))</f>
        <v>1</v>
      </c>
      <c r="M245" s="278" t="str">
        <f>VLOOKUP($A245,'Privacy Analyst Evaluation'!$A$46:$K$120,11,0)&amp;""</f>
        <v>FALSE</v>
      </c>
      <c r="N245" s="278">
        <f>IF($J245='Auto Responses'!$J$11,1,IF(AND($J245="",$I245='Auto Responses'!$J$11),1,0))</f>
        <v>0</v>
      </c>
      <c r="O245" s="278">
        <f>IF(OR($E245='Auto Responses'!$L$13,$F$24='Auto Responses'!$J$4,$F245='Auto Responses'!$J$5),'Auto Responses'!$J$5,IF($J245="",$K245,IF($J245='Auto Responses'!$J$13,5,IF($J245='Auto Responses'!$J$12,10,IF($J245='Auto Responses'!$J$11,20,0)))))</f>
        <v>5</v>
      </c>
      <c r="P245" s="278">
        <f>IF(OR($O245='Auto Responses'!$J$5,$L245='Auto Responses'!$J$5),'Auto Responses'!$J$5,$O245*$L245)</f>
        <v>5</v>
      </c>
      <c r="Q245" s="278">
        <f t="shared" si="1"/>
        <v>0</v>
      </c>
      <c r="R245" s="278">
        <f t="shared" si="5"/>
        <v>0</v>
      </c>
      <c r="S245" s="278">
        <f t="shared" si="2"/>
        <v>0</v>
      </c>
      <c r="T245" s="278">
        <f t="shared" si="3"/>
        <v>0</v>
      </c>
      <c r="U245" s="278">
        <f t="shared" si="6"/>
        <v>63</v>
      </c>
      <c r="V245" s="278">
        <f t="shared" si="4"/>
        <v>0</v>
      </c>
      <c r="W245" s="58"/>
      <c r="X245" s="58"/>
      <c r="Y245" s="58"/>
      <c r="Z245" s="58"/>
    </row>
    <row r="246" spans="1:26" ht="15.75" customHeight="1" x14ac:dyDescent="0.2">
      <c r="A246" s="278" t="str">
        <f>Questions!$A246</f>
        <v>PCOM-04</v>
      </c>
      <c r="B246" s="278" t="str">
        <f t="shared" si="0"/>
        <v>PCOM</v>
      </c>
      <c r="C246" s="278" t="str">
        <f>VLOOKUP($A246,Questions!$A$3:$L$333,2,0)&amp;""</f>
        <v>Do you have a dedicated data privacy staff or office?</v>
      </c>
      <c r="D246" s="278" t="str">
        <f>VLOOKUP($A246,Questions!$A$3:$L$333,11,0)&amp;""</f>
        <v/>
      </c>
      <c r="E246" s="278" t="str">
        <f>VLOOKUP($A246,Questions!$A$3:$L$333,12,0)&amp;""</f>
        <v>Privacy</v>
      </c>
      <c r="F246" s="278" t="str">
        <f>VLOOKUP($A246,'Privacy Analyst Evaluation'!$A$46:$K$120,3,0)&amp;""</f>
        <v>Yes</v>
      </c>
      <c r="G246" s="278" t="str">
        <f>VLOOKUP($A246,'Privacy Analyst Evaluation'!$A$46:$K$120,7,0)&amp;""</f>
        <v>Yes</v>
      </c>
      <c r="H246" s="278" t="str">
        <f>VLOOKUP($A246,'Privacy Analyst Evaluation'!$A$46:$K$120,8,0)&amp;""</f>
        <v/>
      </c>
      <c r="I246" s="278" t="str">
        <f>VLOOKUP($A246,'Privacy Analyst Evaluation'!$A$46:$K$120,9,0)&amp;""</f>
        <v>Minor Importance</v>
      </c>
      <c r="J246" s="278" t="str">
        <f>VLOOKUP($A246,'Privacy Analyst Evaluation'!$A$46:$K$120,10,0)&amp;""</f>
        <v/>
      </c>
      <c r="K246" s="278">
        <f>IF($I246='Auto Responses'!$J$11,20,IF($I246='Auto Responses'!$J$13,5,10))</f>
        <v>5</v>
      </c>
      <c r="L246" s="278">
        <f>IF($E246='Auto Responses'!$L$13, 'Auto Responses'!$J$5,IF(AND($D246='Auto Responses'!$J$27,$H246=""),'Auto Responses'!$J$5,IF(AND($D246='Auto Responses'!$J$27,$H246='Auto Responses'!$J$7),1,IF(AND($D246='Auto Responses'!$J$27,$H246='Auto Responses'!$J$8),0,IF(OR(AND($F246=$G246,$H246=""),$H246='Auto Responses'!$J$7),1,0)))))</f>
        <v>1</v>
      </c>
      <c r="M246" s="278" t="str">
        <f>VLOOKUP($A246,'Privacy Analyst Evaluation'!$A$46:$K$120,11,0)&amp;""</f>
        <v>FALSE</v>
      </c>
      <c r="N246" s="278">
        <f>IF($J246='Auto Responses'!$J$11,1,IF(AND($J246="",$I246='Auto Responses'!$J$11),1,0))</f>
        <v>0</v>
      </c>
      <c r="O246" s="278">
        <f>IF(OR($E246='Auto Responses'!$L$13,$F$24='Auto Responses'!$J$4,$F246='Auto Responses'!$J$5),'Auto Responses'!$J$5,IF($J246="",$K246,IF($J246='Auto Responses'!$J$13,5,IF($J246='Auto Responses'!$J$12,10,IF($J246='Auto Responses'!$J$11,20,0)))))</f>
        <v>5</v>
      </c>
      <c r="P246" s="278">
        <f>IF(OR($O246='Auto Responses'!$J$5,$L246='Auto Responses'!$J$5),'Auto Responses'!$J$5,$O246*$L246)</f>
        <v>5</v>
      </c>
      <c r="Q246" s="278">
        <f t="shared" si="1"/>
        <v>0</v>
      </c>
      <c r="R246" s="278">
        <f t="shared" si="5"/>
        <v>0</v>
      </c>
      <c r="S246" s="278">
        <f t="shared" si="2"/>
        <v>0</v>
      </c>
      <c r="T246" s="278">
        <f t="shared" si="3"/>
        <v>0</v>
      </c>
      <c r="U246" s="278">
        <f t="shared" si="6"/>
        <v>63</v>
      </c>
      <c r="V246" s="278">
        <f t="shared" si="4"/>
        <v>0</v>
      </c>
      <c r="W246" s="58"/>
      <c r="X246" s="58"/>
      <c r="Y246" s="58"/>
      <c r="Z246" s="58"/>
    </row>
    <row r="247" spans="1:26" ht="15.75" customHeight="1" x14ac:dyDescent="0.2">
      <c r="A247" s="278" t="str">
        <f>Questions!$A247</f>
        <v>PDOC-01</v>
      </c>
      <c r="B247" s="278" t="str">
        <f t="shared" si="0"/>
        <v>PDOC</v>
      </c>
      <c r="C247" s="278" t="str">
        <f>VLOOKUP($A247,Questions!$A$3:$L$333,2,0)&amp;""</f>
        <v>If you have completed a SOC 2 audit, does it include the Privacy Trust Service Principle?</v>
      </c>
      <c r="D247" s="278" t="str">
        <f>VLOOKUP($A247,Questions!$A$3:$L$333,11,0)&amp;""</f>
        <v/>
      </c>
      <c r="E247" s="278" t="str">
        <f>VLOOKUP($A247,Questions!$A$3:$L$333,12,0)&amp;""</f>
        <v>Not scored</v>
      </c>
      <c r="F247" s="278" t="str">
        <f>VLOOKUP($A247,'Privacy Analyst Evaluation'!$A$46:$K$120,3,0)&amp;""</f>
        <v>N/A</v>
      </c>
      <c r="G247" s="278" t="str">
        <f>VLOOKUP($A247,'Privacy Analyst Evaluation'!$A$46:$K$120,7,0)&amp;""</f>
        <v>Not scored</v>
      </c>
      <c r="H247" s="278" t="str">
        <f>VLOOKUP($A247,'Privacy Analyst Evaluation'!$A$46:$K$120,8,0)&amp;""</f>
        <v/>
      </c>
      <c r="I247" s="278" t="str">
        <f>VLOOKUP($A247,'Privacy Analyst Evaluation'!$A$46:$K$120,9,0)&amp;""</f>
        <v/>
      </c>
      <c r="J247" s="278" t="str">
        <f>VLOOKUP($A247,'Privacy Analyst Evaluation'!$A$46:$K$120,10,0)&amp;""</f>
        <v/>
      </c>
      <c r="K247" s="278">
        <f>IF($I247='Auto Responses'!$J$11,20,IF($I247='Auto Responses'!$J$13,5,10))</f>
        <v>10</v>
      </c>
      <c r="L247" s="278" t="str">
        <f>IF($E247='Auto Responses'!$L$13, 'Auto Responses'!$J$5,IF(AND($D247='Auto Responses'!$J$27,$H247=""),'Auto Responses'!$J$5,IF(AND($D247='Auto Responses'!$J$27,$H247='Auto Responses'!$J$7),1,IF(AND($D247='Auto Responses'!$J$27,$H247='Auto Responses'!$J$8),0,IF(OR(AND($F247=$G247,$H247=""),$H247='Auto Responses'!$J$7),1,0)))))</f>
        <v>N/A</v>
      </c>
      <c r="M247" s="278" t="str">
        <f>VLOOKUP($A247,'Privacy Analyst Evaluation'!$A$46:$K$120,11,0)&amp;""</f>
        <v>FALSE</v>
      </c>
      <c r="N247" s="278">
        <f>IF($J247='Auto Responses'!$J$11,1,IF(AND($J247="",$I247='Auto Responses'!$J$11),1,0))</f>
        <v>0</v>
      </c>
      <c r="O247" s="278" t="str">
        <f>IF(OR($E247='Auto Responses'!$L$13,$F247='Auto Responses'!$J$5,$F$24='Auto Responses'!$J$4),'Auto Responses'!$J$5,IF($J247="",$K247,IF($J247='Auto Responses'!$J$13,5,IF($J247='Auto Responses'!$J$12,10,IF($J247='Auto Responses'!$J$11,20,0)))))</f>
        <v>N/A</v>
      </c>
      <c r="P247" s="278" t="str">
        <f>IF(OR($O247='Auto Responses'!$J$5,$L247='Auto Responses'!$J$5),'Auto Responses'!$J$5,$O247*$L247)</f>
        <v>N/A</v>
      </c>
      <c r="Q247" s="278">
        <f t="shared" si="1"/>
        <v>0</v>
      </c>
      <c r="R247" s="278">
        <f t="shared" si="5"/>
        <v>0</v>
      </c>
      <c r="S247" s="278">
        <f t="shared" si="2"/>
        <v>0</v>
      </c>
      <c r="T247" s="278">
        <f t="shared" si="3"/>
        <v>0</v>
      </c>
      <c r="U247" s="278">
        <f t="shared" si="6"/>
        <v>63</v>
      </c>
      <c r="V247" s="278">
        <f t="shared" si="4"/>
        <v>0</v>
      </c>
      <c r="W247" s="58"/>
      <c r="X247" s="58"/>
      <c r="Y247" s="58"/>
      <c r="Z247" s="58"/>
    </row>
    <row r="248" spans="1:26" ht="15.75" customHeight="1" x14ac:dyDescent="0.2">
      <c r="A248" s="278" t="str">
        <f>Questions!$A248</f>
        <v>PDOC-02</v>
      </c>
      <c r="B248" s="278" t="str">
        <f t="shared" si="0"/>
        <v>PDOC</v>
      </c>
      <c r="C248" s="278" t="str">
        <f>VLOOKUP($A248,Questions!$A$3:$L$333,2,0)&amp;""</f>
        <v>Do you conform with a specific industry-standard privacy framework (e.g., NIST Privacy Framework, GDPR, ISO 27701)?</v>
      </c>
      <c r="D248" s="278" t="str">
        <f>VLOOKUP($A248,Questions!$A$3:$L$333,11,0)&amp;""</f>
        <v/>
      </c>
      <c r="E248" s="278" t="str">
        <f>VLOOKUP($A248,Questions!$A$3:$L$333,12,0)&amp;""</f>
        <v>Not scored</v>
      </c>
      <c r="F248" s="278" t="str">
        <f>VLOOKUP($A248,'Privacy Analyst Evaluation'!$A$46:$K$120,3,0)&amp;""</f>
        <v>Yes</v>
      </c>
      <c r="G248" s="278" t="str">
        <f>VLOOKUP($A248,'Privacy Analyst Evaluation'!$A$46:$K$120,7,0)&amp;""</f>
        <v>Not scored</v>
      </c>
      <c r="H248" s="278" t="str">
        <f>VLOOKUP($A248,'Privacy Analyst Evaluation'!$A$46:$K$120,8,0)&amp;""</f>
        <v/>
      </c>
      <c r="I248" s="278" t="str">
        <f>VLOOKUP($A248,'Privacy Analyst Evaluation'!$A$46:$K$120,9,0)&amp;""</f>
        <v/>
      </c>
      <c r="J248" s="278" t="str">
        <f>VLOOKUP($A248,'Privacy Analyst Evaluation'!$A$46:$K$120,10,0)&amp;""</f>
        <v/>
      </c>
      <c r="K248" s="278">
        <f>IF($I248='Auto Responses'!$J$11,20,IF($I248='Auto Responses'!$J$13,5,10))</f>
        <v>10</v>
      </c>
      <c r="L248" s="278" t="str">
        <f>IF($E248='Auto Responses'!$L$13, 'Auto Responses'!$J$5,IF(AND($D248='Auto Responses'!$J$27,$H248=""),'Auto Responses'!$J$5,IF(AND($D248='Auto Responses'!$J$27,$H248='Auto Responses'!$J$7),1,IF(AND($D248='Auto Responses'!$J$27,$H248='Auto Responses'!$J$8),0,IF(OR(AND($F248=$G248,$H248=""),$H248='Auto Responses'!$J$7),1,0)))))</f>
        <v>N/A</v>
      </c>
      <c r="M248" s="278" t="str">
        <f>VLOOKUP($A248,'Privacy Analyst Evaluation'!$A$46:$K$120,11,0)&amp;""</f>
        <v>FALSE</v>
      </c>
      <c r="N248" s="278">
        <f>IF($J248='Auto Responses'!$J$11,1,IF(AND($J248="",$I248='Auto Responses'!$J$11),1,0))</f>
        <v>0</v>
      </c>
      <c r="O248" s="278" t="str">
        <f>IF(OR($E248='Auto Responses'!$L$13,$F248='Auto Responses'!$J$5,$F$24='Auto Responses'!$J$4),'Auto Responses'!$J$5,IF($J248="",$K248,IF($J248='Auto Responses'!$J$13,5,IF($J248='Auto Responses'!$J$12,10,IF($J248='Auto Responses'!$J$11,20,0)))))</f>
        <v>N/A</v>
      </c>
      <c r="P248" s="278" t="str">
        <f>IF(OR($O248='Auto Responses'!$J$5,$L248='Auto Responses'!$J$5),'Auto Responses'!$J$5,$O248*$L248)</f>
        <v>N/A</v>
      </c>
      <c r="Q248" s="278">
        <f t="shared" si="1"/>
        <v>0</v>
      </c>
      <c r="R248" s="278">
        <f t="shared" si="5"/>
        <v>0</v>
      </c>
      <c r="S248" s="278">
        <f t="shared" si="2"/>
        <v>0</v>
      </c>
      <c r="T248" s="278">
        <f t="shared" si="3"/>
        <v>0</v>
      </c>
      <c r="U248" s="278">
        <f t="shared" si="6"/>
        <v>63</v>
      </c>
      <c r="V248" s="278">
        <f t="shared" si="4"/>
        <v>0</v>
      </c>
      <c r="W248" s="58"/>
      <c r="X248" s="58"/>
      <c r="Y248" s="58"/>
      <c r="Z248" s="58"/>
    </row>
    <row r="249" spans="1:26" ht="15.75" customHeight="1" x14ac:dyDescent="0.2">
      <c r="A249" s="278" t="str">
        <f>Questions!$A249</f>
        <v>PDOC-03</v>
      </c>
      <c r="B249" s="278" t="str">
        <f t="shared" si="0"/>
        <v>PDOC</v>
      </c>
      <c r="C249" s="278" t="str">
        <f>VLOOKUP($A249,Questions!$A$3:$L$333,2,0)&amp;""</f>
        <v>Does your employee onboarding and offboarding policy include training of employees on information security and data privacy?</v>
      </c>
      <c r="D249" s="278" t="str">
        <f>VLOOKUP($A249,Questions!$A$3:$L$333,11,0)&amp;""</f>
        <v/>
      </c>
      <c r="E249" s="278" t="str">
        <f>VLOOKUP($A249,Questions!$A$3:$L$333,12,0)&amp;""</f>
        <v>Privacy</v>
      </c>
      <c r="F249" s="278" t="str">
        <f>VLOOKUP($A249,'Privacy Analyst Evaluation'!$A$46:$K$120,3,0)&amp;""</f>
        <v>Yes</v>
      </c>
      <c r="G249" s="278" t="str">
        <f>VLOOKUP($A249,'Privacy Analyst Evaluation'!$A$46:$K$120,7,0)&amp;""</f>
        <v>Yes</v>
      </c>
      <c r="H249" s="278" t="str">
        <f>VLOOKUP($A249,'Privacy Analyst Evaluation'!$A$46:$K$120,8,0)&amp;""</f>
        <v/>
      </c>
      <c r="I249" s="278" t="str">
        <f>VLOOKUP($A249,'Privacy Analyst Evaluation'!$A$46:$K$120,9,0)&amp;""</f>
        <v>Standard Importance</v>
      </c>
      <c r="J249" s="278" t="str">
        <f>VLOOKUP($A249,'Privacy Analyst Evaluation'!$A$46:$K$120,10,0)&amp;""</f>
        <v/>
      </c>
      <c r="K249" s="278">
        <f>IF($I249='Auto Responses'!$J$11,20,IF($I249='Auto Responses'!$J$13,5,10))</f>
        <v>10</v>
      </c>
      <c r="L249" s="278">
        <f>IF($E249='Auto Responses'!$L$13, 'Auto Responses'!$J$5,IF(AND($D249='Auto Responses'!$J$27,$H249=""),'Auto Responses'!$J$5,IF(AND($D249='Auto Responses'!$J$27,$H249='Auto Responses'!$J$7),1,IF(AND($D249='Auto Responses'!$J$27,$H249='Auto Responses'!$J$8),0,IF(OR(AND($F249=$G249,$H249=""),$H249='Auto Responses'!$J$7),1,0)))))</f>
        <v>1</v>
      </c>
      <c r="M249" s="278" t="str">
        <f>VLOOKUP($A249,'Privacy Analyst Evaluation'!$A$46:$K$120,11,0)&amp;""</f>
        <v>FALSE</v>
      </c>
      <c r="N249" s="278">
        <f>IF($J249='Auto Responses'!$J$11,1,IF(AND($J249="",$I249='Auto Responses'!$J$11),1,0))</f>
        <v>0</v>
      </c>
      <c r="O249" s="278">
        <f>IF(OR($E249='Auto Responses'!$L$13,$F249='Auto Responses'!$J$5,$F$24='Auto Responses'!$J$4),'Auto Responses'!$J$5,IF($J249="",$K249,IF($J249='Auto Responses'!$J$13,5,IF($J249='Auto Responses'!$J$12,10,IF($J249='Auto Responses'!$J$11,20,0)))))</f>
        <v>10</v>
      </c>
      <c r="P249" s="278">
        <f>IF(OR($O249='Auto Responses'!$J$5,$L249='Auto Responses'!$J$5),'Auto Responses'!$J$5,$O249*$L249)</f>
        <v>10</v>
      </c>
      <c r="Q249" s="278">
        <f t="shared" si="1"/>
        <v>0</v>
      </c>
      <c r="R249" s="278">
        <f t="shared" si="5"/>
        <v>0</v>
      </c>
      <c r="S249" s="278">
        <f t="shared" si="2"/>
        <v>0</v>
      </c>
      <c r="T249" s="278">
        <f t="shared" si="3"/>
        <v>0</v>
      </c>
      <c r="U249" s="278">
        <f t="shared" si="6"/>
        <v>63</v>
      </c>
      <c r="V249" s="278">
        <f t="shared" si="4"/>
        <v>0</v>
      </c>
      <c r="W249" s="58"/>
      <c r="X249" s="58"/>
      <c r="Y249" s="58"/>
      <c r="Z249" s="58"/>
    </row>
    <row r="250" spans="1:26" ht="15.75" customHeight="1" x14ac:dyDescent="0.2">
      <c r="A250" s="278" t="str">
        <f>Questions!$A250</f>
        <v>PTHP-01</v>
      </c>
      <c r="B250" s="278" t="str">
        <f t="shared" si="0"/>
        <v>PTHP</v>
      </c>
      <c r="C250" s="278" t="str">
        <f>VLOOKUP($A250,Questions!$A$3:$L$333,2,0)&amp;""</f>
        <v>Do you have contractual agreements with third parties that require them to maintain standards and to comply with all regulatory requirements?*</v>
      </c>
      <c r="D250" s="278" t="str">
        <f>VLOOKUP($A250,Questions!$A$3:$L$333,11,0)&amp;""</f>
        <v/>
      </c>
      <c r="E250" s="278" t="str">
        <f>VLOOKUP($A250,Questions!$A$3:$L$333,12,0)&amp;""</f>
        <v>Privacy</v>
      </c>
      <c r="F250" s="278" t="str">
        <f>VLOOKUP($A250,'Privacy Analyst Evaluation'!$A$46:$K$120,3,0)&amp;""</f>
        <v>Yes</v>
      </c>
      <c r="G250" s="278" t="str">
        <f>VLOOKUP($A250,'Privacy Analyst Evaluation'!$A$46:$K$120,7,0)&amp;""</f>
        <v>Yes</v>
      </c>
      <c r="H250" s="278" t="str">
        <f>VLOOKUP($A250,'Privacy Analyst Evaluation'!$A$46:$K$120,8,0)&amp;""</f>
        <v/>
      </c>
      <c r="I250" s="278" t="str">
        <f>VLOOKUP($A250,'Privacy Analyst Evaluation'!$A$46:$K$120,9,0)&amp;""</f>
        <v>Critical Importance</v>
      </c>
      <c r="J250" s="278" t="str">
        <f>VLOOKUP($A250,'Privacy Analyst Evaluation'!$A$46:$K$120,10,0)&amp;""</f>
        <v/>
      </c>
      <c r="K250" s="278">
        <f>IF($I250='Auto Responses'!$J$11,20,IF($I250='Auto Responses'!$J$13,5,10))</f>
        <v>20</v>
      </c>
      <c r="L250" s="278">
        <f>IF($E250='Auto Responses'!$L$13, 'Auto Responses'!$J$5,IF(AND($D250='Auto Responses'!$J$27,$H250=""),'Auto Responses'!$J$5,IF(AND($D250='Auto Responses'!$J$27,$H250='Auto Responses'!$J$7),1,IF(AND($D250='Auto Responses'!$J$27,$H250='Auto Responses'!$J$8),0,IF(OR(AND($F250=$G250,$H250=""),$H250='Auto Responses'!$J$7),1,0)))))</f>
        <v>1</v>
      </c>
      <c r="M250" s="278" t="str">
        <f>VLOOKUP($A250,'Privacy Analyst Evaluation'!$A$46:$K$120,11,0)&amp;""</f>
        <v>FALSE</v>
      </c>
      <c r="N250" s="278">
        <f>IF($J250='Auto Responses'!$J$11,1,IF(AND($J250="",$I250='Auto Responses'!$J$11),1,0))</f>
        <v>1</v>
      </c>
      <c r="O250" s="278">
        <f>IF(OR($E250='Auto Responses'!$L$13,$F$24='Auto Responses'!$J$4,$F250='Auto Responses'!$J$5),'Auto Responses'!$J$5,IF($J250="",$K250,IF($J250='Auto Responses'!$J$13,5,IF($J250='Auto Responses'!$J$12,10,IF($J250='Auto Responses'!$J$11,20,0)))))</f>
        <v>20</v>
      </c>
      <c r="P250" s="278">
        <f>IF(OR($O250='Auto Responses'!$J$5,$L250='Auto Responses'!$J$5),'Auto Responses'!$J$5,$O250*$L250)</f>
        <v>20</v>
      </c>
      <c r="Q250" s="278">
        <f t="shared" si="1"/>
        <v>0</v>
      </c>
      <c r="R250" s="278">
        <f t="shared" si="5"/>
        <v>0</v>
      </c>
      <c r="S250" s="278">
        <f t="shared" si="2"/>
        <v>0</v>
      </c>
      <c r="T250" s="278">
        <f t="shared" si="3"/>
        <v>1</v>
      </c>
      <c r="U250" s="278">
        <f t="shared" si="6"/>
        <v>64</v>
      </c>
      <c r="V250" s="278">
        <f t="shared" si="4"/>
        <v>64</v>
      </c>
      <c r="W250" s="58"/>
      <c r="X250" s="58"/>
      <c r="Y250" s="58"/>
      <c r="Z250" s="58"/>
    </row>
    <row r="251" spans="1:26" ht="15.75" customHeight="1" x14ac:dyDescent="0.2">
      <c r="A251" s="278" t="str">
        <f>Questions!$A251</f>
        <v>PTHP-02</v>
      </c>
      <c r="B251" s="278" t="str">
        <f t="shared" si="0"/>
        <v>PTHP</v>
      </c>
      <c r="C251" s="278" t="str">
        <f>VLOOKUP($A251,Questions!$A$3:$L$333,2,0)&amp;""</f>
        <v>Do you perform privacy impact assesments of third parties that collect, process, or have access to personal data to ensure they meet industry and regulatory standards and to mitigate harmful, unethical, or discriminatory impacts on data subjects?</v>
      </c>
      <c r="D251" s="278" t="str">
        <f>VLOOKUP($A251,Questions!$A$3:$L$333,11,0)&amp;""</f>
        <v/>
      </c>
      <c r="E251" s="278" t="str">
        <f>VLOOKUP($A251,Questions!$A$3:$L$333,12,0)&amp;""</f>
        <v>Privacy</v>
      </c>
      <c r="F251" s="278" t="str">
        <f>VLOOKUP($A251,'Privacy Analyst Evaluation'!$A$46:$K$120,3,0)&amp;""</f>
        <v>Yes</v>
      </c>
      <c r="G251" s="278" t="str">
        <f>VLOOKUP($A251,'Privacy Analyst Evaluation'!$A$46:$K$120,7,0)&amp;""</f>
        <v>Yes</v>
      </c>
      <c r="H251" s="278" t="str">
        <f>VLOOKUP($A251,'Privacy Analyst Evaluation'!$A$46:$K$120,8,0)&amp;""</f>
        <v/>
      </c>
      <c r="I251" s="278" t="str">
        <f>VLOOKUP($A251,'Privacy Analyst Evaluation'!$A$46:$K$120,9,0)&amp;""</f>
        <v>Minor Importance</v>
      </c>
      <c r="J251" s="278" t="str">
        <f>VLOOKUP($A251,'Privacy Analyst Evaluation'!$A$46:$K$120,10,0)&amp;""</f>
        <v/>
      </c>
      <c r="K251" s="278">
        <f>IF($I251='Auto Responses'!$J$11,20,IF($I251='Auto Responses'!$J$13,5,10))</f>
        <v>5</v>
      </c>
      <c r="L251" s="278">
        <f>IF($E251='Auto Responses'!$L$13, 'Auto Responses'!$J$5,IF(AND($D251='Auto Responses'!$J$27,$H251=""),'Auto Responses'!$J$5,IF(AND($D251='Auto Responses'!$J$27,$H251='Auto Responses'!$J$7),1,IF(AND($D251='Auto Responses'!$J$27,$H251='Auto Responses'!$J$8),0,IF(OR(AND($F251=$G251,$H251=""),$H251='Auto Responses'!$J$7),1,0)))))</f>
        <v>1</v>
      </c>
      <c r="M251" s="278" t="str">
        <f>VLOOKUP($A251,'Privacy Analyst Evaluation'!$A$46:$K$120,11,0)&amp;""</f>
        <v>FALSE</v>
      </c>
      <c r="N251" s="278">
        <f>IF($J251='Auto Responses'!$J$11,1,IF(AND($J251="",$I251='Auto Responses'!$J$11),1,0))</f>
        <v>0</v>
      </c>
      <c r="O251" s="278">
        <f>IF(OR($E251='Auto Responses'!$L$13,$F$24='Auto Responses'!$J$4,$F251='Auto Responses'!$J$5),'Auto Responses'!$J$5,IF($J251="",$K251,IF($J251='Auto Responses'!$J$13,5,IF($J251='Auto Responses'!$J$12,10,IF($J251='Auto Responses'!$J$11,20,0)))))</f>
        <v>5</v>
      </c>
      <c r="P251" s="278">
        <f>IF(OR($O251='Auto Responses'!$J$5,$L251='Auto Responses'!$J$5),'Auto Responses'!$J$5,$O251*$L251)</f>
        <v>5</v>
      </c>
      <c r="Q251" s="278">
        <f t="shared" si="1"/>
        <v>0</v>
      </c>
      <c r="R251" s="278">
        <f t="shared" si="5"/>
        <v>0</v>
      </c>
      <c r="S251" s="278">
        <f t="shared" si="2"/>
        <v>0</v>
      </c>
      <c r="T251" s="278">
        <f t="shared" si="3"/>
        <v>0</v>
      </c>
      <c r="U251" s="278">
        <f t="shared" si="6"/>
        <v>64</v>
      </c>
      <c r="V251" s="278">
        <f t="shared" si="4"/>
        <v>0</v>
      </c>
      <c r="W251" s="58"/>
      <c r="X251" s="58"/>
      <c r="Y251" s="58"/>
      <c r="Z251" s="58"/>
    </row>
    <row r="252" spans="1:26" ht="15.75" customHeight="1" x14ac:dyDescent="0.2">
      <c r="A252" s="278" t="str">
        <f>Questions!$A252</f>
        <v>PCHG-01</v>
      </c>
      <c r="B252" s="278" t="str">
        <f t="shared" si="0"/>
        <v>PCHG</v>
      </c>
      <c r="C252" s="278" t="str">
        <f>VLOOKUP($A252,Questions!$A$3:$L$333,2,0)&amp;""</f>
        <v>Does your change management process include privacy review and approval?</v>
      </c>
      <c r="D252" s="278" t="str">
        <f>VLOOKUP($A252,Questions!$A$3:$L$333,11,0)&amp;""</f>
        <v/>
      </c>
      <c r="E252" s="278" t="str">
        <f>VLOOKUP($A252,Questions!$A$3:$L$333,12,0)&amp;""</f>
        <v>Privacy</v>
      </c>
      <c r="F252" s="278" t="str">
        <f>VLOOKUP($A252,'Privacy Analyst Evaluation'!$A$46:$K$120,3,0)&amp;""</f>
        <v>Yes</v>
      </c>
      <c r="G252" s="278" t="str">
        <f>VLOOKUP($A252,'Privacy Analyst Evaluation'!$A$46:$K$120,7,0)&amp;""</f>
        <v>Yes</v>
      </c>
      <c r="H252" s="278" t="str">
        <f>VLOOKUP($A252,'Privacy Analyst Evaluation'!$A$46:$K$120,8,0)&amp;""</f>
        <v/>
      </c>
      <c r="I252" s="278" t="str">
        <f>VLOOKUP($A252,'Privacy Analyst Evaluation'!$A$46:$K$120,9,0)&amp;""</f>
        <v>Standard Importance</v>
      </c>
      <c r="J252" s="278" t="str">
        <f>VLOOKUP($A252,'Privacy Analyst Evaluation'!$A$46:$K$120,10,0)&amp;""</f>
        <v/>
      </c>
      <c r="K252" s="278">
        <f>IF($I252='Auto Responses'!$J$11,20,IF($I252='Auto Responses'!$J$13,5,10))</f>
        <v>10</v>
      </c>
      <c r="L252" s="278">
        <f>IF($E252='Auto Responses'!$L$13, 'Auto Responses'!$J$5,IF(AND($D252='Auto Responses'!$J$27,$H252=""),'Auto Responses'!$J$5,IF(AND($D252='Auto Responses'!$J$27,$H252='Auto Responses'!$J$7),1,IF(AND($D252='Auto Responses'!$J$27,$H252='Auto Responses'!$J$8),0,IF(OR(AND($F252=$G252,$H252=""),$H252='Auto Responses'!$J$7),1,0)))))</f>
        <v>1</v>
      </c>
      <c r="M252" s="278" t="str">
        <f>VLOOKUP($A252,'Privacy Analyst Evaluation'!$A$46:$K$120,11,0)&amp;""</f>
        <v>FALSE</v>
      </c>
      <c r="N252" s="278">
        <f>IF($J252='Auto Responses'!$J$11,1,IF(AND($J252="",$I252='Auto Responses'!$J$11),1,0))</f>
        <v>0</v>
      </c>
      <c r="O252" s="278">
        <f>IF(OR($E252='Auto Responses'!$L$13,$F$24='Auto Responses'!$J$4,$F252='Auto Responses'!$J$5),'Auto Responses'!$J$5,IF($J252="",$K252,IF($J252='Auto Responses'!$J$13,5,IF($J252='Auto Responses'!$J$12,10,IF($J252='Auto Responses'!$J$11,20,0)))))</f>
        <v>10</v>
      </c>
      <c r="P252" s="278">
        <f>IF(OR($O252='Auto Responses'!$J$5,$L252='Auto Responses'!$J$5),'Auto Responses'!$J$5,$O252*$L252)</f>
        <v>10</v>
      </c>
      <c r="Q252" s="278">
        <f t="shared" si="1"/>
        <v>0</v>
      </c>
      <c r="R252" s="278">
        <f t="shared" si="5"/>
        <v>0</v>
      </c>
      <c r="S252" s="278">
        <f t="shared" si="2"/>
        <v>0</v>
      </c>
      <c r="T252" s="278">
        <f t="shared" si="3"/>
        <v>0</v>
      </c>
      <c r="U252" s="278">
        <f t="shared" si="6"/>
        <v>64</v>
      </c>
      <c r="V252" s="278">
        <f t="shared" si="4"/>
        <v>0</v>
      </c>
      <c r="W252" s="58"/>
      <c r="X252" s="58"/>
      <c r="Y252" s="58"/>
      <c r="Z252" s="58"/>
    </row>
    <row r="253" spans="1:26" ht="15.75" customHeight="1" x14ac:dyDescent="0.2">
      <c r="A253" s="278" t="str">
        <f>Questions!$A253</f>
        <v>PCHG-02</v>
      </c>
      <c r="B253" s="278" t="str">
        <f t="shared" si="0"/>
        <v>PCHG</v>
      </c>
      <c r="C253" s="278" t="str">
        <f>VLOOKUP($A253,Questions!$A$3:$L$333,2,0)&amp;""</f>
        <v>Do you have policy and procedure, currently implemented, guiding how privacy risks are mitigated until they can be resolved?</v>
      </c>
      <c r="D253" s="278" t="str">
        <f>VLOOKUP($A253,Questions!$A$3:$L$333,11,0)&amp;""</f>
        <v/>
      </c>
      <c r="E253" s="278" t="str">
        <f>VLOOKUP($A253,Questions!$A$3:$L$333,12,0)&amp;""</f>
        <v>Privacy</v>
      </c>
      <c r="F253" s="278" t="str">
        <f>VLOOKUP($A253,'Privacy Analyst Evaluation'!$A$46:$K$120,3,0)&amp;""</f>
        <v>Yes</v>
      </c>
      <c r="G253" s="278" t="str">
        <f>VLOOKUP($A253,'Privacy Analyst Evaluation'!$A$46:$K$120,7,0)&amp;""</f>
        <v>Yes</v>
      </c>
      <c r="H253" s="278" t="str">
        <f>VLOOKUP($A253,'Privacy Analyst Evaluation'!$A$46:$K$120,8,0)&amp;""</f>
        <v/>
      </c>
      <c r="I253" s="278" t="str">
        <f>VLOOKUP($A253,'Privacy Analyst Evaluation'!$A$46:$K$120,9,0)&amp;""</f>
        <v>Minor Importance</v>
      </c>
      <c r="J253" s="278" t="str">
        <f>VLOOKUP($A253,'Privacy Analyst Evaluation'!$A$46:$K$120,10,0)&amp;""</f>
        <v/>
      </c>
      <c r="K253" s="278">
        <f>IF($I253='Auto Responses'!$J$11,20,IF($I253='Auto Responses'!$J$13,5,10))</f>
        <v>5</v>
      </c>
      <c r="L253" s="278">
        <f>IF($E253='Auto Responses'!$L$13, 'Auto Responses'!$J$5,IF(AND($D253='Auto Responses'!$J$27,$H253=""),'Auto Responses'!$J$5,IF(AND($D253='Auto Responses'!$J$27,$H253='Auto Responses'!$J$7),1,IF(AND($D253='Auto Responses'!$J$27,$H253='Auto Responses'!$J$8),0,IF(OR(AND($F253=$G253,$H253=""),$H253='Auto Responses'!$J$7),1,0)))))</f>
        <v>1</v>
      </c>
      <c r="M253" s="278" t="str">
        <f>VLOOKUP($A253,'Privacy Analyst Evaluation'!$A$46:$K$120,11,0)&amp;""</f>
        <v>FALSE</v>
      </c>
      <c r="N253" s="278">
        <f>IF($J253='Auto Responses'!$J$11,1,IF(AND($J253="",$I253='Auto Responses'!$J$11),1,0))</f>
        <v>0</v>
      </c>
      <c r="O253" s="278">
        <f>IF(OR($E253='Auto Responses'!$L$13,$F$24='Auto Responses'!$J$4,$F253='Auto Responses'!$J$5),'Auto Responses'!$J$5,IF($J253="",$K253,IF($J253='Auto Responses'!$J$13,5,IF($J253='Auto Responses'!$J$12,10,IF($J253='Auto Responses'!$J$11,20,0)))))</f>
        <v>5</v>
      </c>
      <c r="P253" s="278">
        <f>IF(OR($O253='Auto Responses'!$J$5,$L253='Auto Responses'!$J$5),'Auto Responses'!$J$5,$O253*$L253)</f>
        <v>5</v>
      </c>
      <c r="Q253" s="278">
        <f t="shared" si="1"/>
        <v>0</v>
      </c>
      <c r="R253" s="278">
        <f t="shared" si="5"/>
        <v>0</v>
      </c>
      <c r="S253" s="278">
        <f t="shared" si="2"/>
        <v>0</v>
      </c>
      <c r="T253" s="278">
        <f t="shared" si="3"/>
        <v>0</v>
      </c>
      <c r="U253" s="278">
        <f t="shared" si="6"/>
        <v>64</v>
      </c>
      <c r="V253" s="278">
        <f t="shared" si="4"/>
        <v>0</v>
      </c>
      <c r="W253" s="58"/>
      <c r="X253" s="58"/>
      <c r="Y253" s="58"/>
      <c r="Z253" s="58"/>
    </row>
    <row r="254" spans="1:26" ht="15.75" customHeight="1" x14ac:dyDescent="0.2">
      <c r="A254" s="278" t="str">
        <f>Questions!$A254</f>
        <v>PDAT-01</v>
      </c>
      <c r="B254" s="278" t="str">
        <f t="shared" si="0"/>
        <v>PDAT</v>
      </c>
      <c r="C254" s="278" t="str">
        <f>VLOOKUP($A254,Questions!$A$3:$L$333,2,0)&amp;""</f>
        <v>Do you collect, process, or store demographic information?*</v>
      </c>
      <c r="D254" s="278" t="str">
        <f>VLOOKUP($A254,Questions!$A$3:$L$333,11,0)&amp;""</f>
        <v/>
      </c>
      <c r="E254" s="278" t="str">
        <f>VLOOKUP($A254,Questions!$A$3:$L$333,12,0)&amp;""</f>
        <v>Privacy</v>
      </c>
      <c r="F254" s="278" t="str">
        <f>VLOOKUP($A254,'Privacy Analyst Evaluation'!$A$46:$K$120,3,0)&amp;""</f>
        <v>No</v>
      </c>
      <c r="G254" s="278" t="str">
        <f>VLOOKUP($A254,'Privacy Analyst Evaluation'!$A$46:$K$120,7,0)&amp;""</f>
        <v>No</v>
      </c>
      <c r="H254" s="278" t="str">
        <f>VLOOKUP($A254,'Privacy Analyst Evaluation'!$A$46:$K$120,8,0)&amp;""</f>
        <v/>
      </c>
      <c r="I254" s="278" t="str">
        <f>VLOOKUP($A254,'Privacy Analyst Evaluation'!$A$46:$K$120,9,0)&amp;""</f>
        <v>Critical Importance</v>
      </c>
      <c r="J254" s="278" t="str">
        <f>VLOOKUP($A254,'Privacy Analyst Evaluation'!$A$46:$K$120,10,0)&amp;""</f>
        <v/>
      </c>
      <c r="K254" s="278">
        <f>IF($I254='Auto Responses'!$J$11,20,IF($I254='Auto Responses'!$J$13,5,10))</f>
        <v>20</v>
      </c>
      <c r="L254" s="278">
        <f>IF($E254='Auto Responses'!$L$13, 'Auto Responses'!$J$5,IF(AND($D254='Auto Responses'!$J$27,$H254=""),'Auto Responses'!$J$5,IF(AND($D254='Auto Responses'!$J$27,$H254='Auto Responses'!$J$7),1,IF(AND($D254='Auto Responses'!$J$27,$H254='Auto Responses'!$J$8),0,IF(OR(AND($F254=$G254,$H254=""),$H254='Auto Responses'!$J$7),1,0)))))</f>
        <v>1</v>
      </c>
      <c r="M254" s="278" t="str">
        <f>VLOOKUP($A254,'Privacy Analyst Evaluation'!$A$46:$K$120,11,0)&amp;""</f>
        <v>FALSE</v>
      </c>
      <c r="N254" s="278">
        <f>IF($J254='Auto Responses'!$J$11,1,IF(AND($J254="",$I254='Auto Responses'!$J$11),1,0))</f>
        <v>1</v>
      </c>
      <c r="O254" s="278">
        <f>IF(OR($E254='Auto Responses'!$L$13,$F$24='Auto Responses'!$J$4,$F254='Auto Responses'!$J$5),'Auto Responses'!$J$5,IF($J254="",$K254,IF($J254='Auto Responses'!$J$13,5,IF($J254='Auto Responses'!$J$12,10,IF($J254='Auto Responses'!$J$11,20,0)))))</f>
        <v>20</v>
      </c>
      <c r="P254" s="278">
        <f>IF(OR($O254='Auto Responses'!$J$5,$L254='Auto Responses'!$J$5),'Auto Responses'!$J$5,$O254*$L254)</f>
        <v>20</v>
      </c>
      <c r="Q254" s="278">
        <f t="shared" si="1"/>
        <v>0</v>
      </c>
      <c r="R254" s="278">
        <f t="shared" si="5"/>
        <v>0</v>
      </c>
      <c r="S254" s="278">
        <f t="shared" si="2"/>
        <v>0</v>
      </c>
      <c r="T254" s="278">
        <f t="shared" si="3"/>
        <v>1</v>
      </c>
      <c r="U254" s="278">
        <f t="shared" si="6"/>
        <v>65</v>
      </c>
      <c r="V254" s="278">
        <f t="shared" si="4"/>
        <v>65</v>
      </c>
      <c r="W254" s="58"/>
      <c r="X254" s="58"/>
      <c r="Y254" s="58"/>
      <c r="Z254" s="58"/>
    </row>
    <row r="255" spans="1:26" ht="15.75" customHeight="1" x14ac:dyDescent="0.2">
      <c r="A255" s="278" t="str">
        <f>Questions!$A255</f>
        <v>PDAT-02</v>
      </c>
      <c r="B255" s="278" t="str">
        <f t="shared" si="0"/>
        <v>PDAT</v>
      </c>
      <c r="C255" s="278" t="str">
        <f>VLOOKUP($A255,Questions!$A$3:$L$333,2,0)&amp;""</f>
        <v>Do you capture or create genetic, biometric, or behaviometric information (e.g., facial recognition or fingerprints)?*</v>
      </c>
      <c r="D255" s="278" t="str">
        <f>VLOOKUP($A255,Questions!$A$3:$L$333,11,0)&amp;""</f>
        <v/>
      </c>
      <c r="E255" s="278" t="str">
        <f>VLOOKUP($A255,Questions!$A$3:$L$333,12,0)&amp;""</f>
        <v>Privacy</v>
      </c>
      <c r="F255" s="278" t="str">
        <f>VLOOKUP($A255,'Privacy Analyst Evaluation'!$A$46:$K$120,3,0)&amp;""</f>
        <v>No</v>
      </c>
      <c r="G255" s="278" t="str">
        <f>VLOOKUP($A255,'Privacy Analyst Evaluation'!$A$46:$K$120,7,0)&amp;""</f>
        <v>No</v>
      </c>
      <c r="H255" s="278" t="str">
        <f>VLOOKUP($A255,'Privacy Analyst Evaluation'!$A$46:$K$120,8,0)&amp;""</f>
        <v/>
      </c>
      <c r="I255" s="278" t="str">
        <f>VLOOKUP($A255,'Privacy Analyst Evaluation'!$A$46:$K$120,9,0)&amp;""</f>
        <v>Critical Importance</v>
      </c>
      <c r="J255" s="278" t="str">
        <f>VLOOKUP($A255,'Privacy Analyst Evaluation'!$A$46:$K$120,10,0)&amp;""</f>
        <v/>
      </c>
      <c r="K255" s="278">
        <f>IF($I255='Auto Responses'!$J$11,20,IF($I255='Auto Responses'!$J$13,5,10))</f>
        <v>20</v>
      </c>
      <c r="L255" s="278">
        <f>IF($E255='Auto Responses'!$L$13, 'Auto Responses'!$J$5,IF(AND($D255='Auto Responses'!$J$27,$H255=""),'Auto Responses'!$J$5,IF(AND($D255='Auto Responses'!$J$27,$H255='Auto Responses'!$J$7),1,IF(AND($D255='Auto Responses'!$J$27,$H255='Auto Responses'!$J$8),0,IF(OR(AND($F255=$G255,$H255=""),$H255='Auto Responses'!$J$7),1,0)))))</f>
        <v>1</v>
      </c>
      <c r="M255" s="278" t="str">
        <f>VLOOKUP($A255,'Privacy Analyst Evaluation'!$A$46:$K$120,11,0)&amp;""</f>
        <v>FALSE</v>
      </c>
      <c r="N255" s="278">
        <f>IF($J255='Auto Responses'!$J$11,1,IF(AND($J255="",$I255='Auto Responses'!$J$11),1,0))</f>
        <v>1</v>
      </c>
      <c r="O255" s="278">
        <f>IF(OR($E255='Auto Responses'!$L$13,$F$24='Auto Responses'!$J$4,$F255='Auto Responses'!$J$5),'Auto Responses'!$J$5,IF($J255="",$K255,IF($J255='Auto Responses'!$J$13,5,IF($J255='Auto Responses'!$J$12,10,IF($J255='Auto Responses'!$J$11,20,0)))))</f>
        <v>20</v>
      </c>
      <c r="P255" s="278">
        <f>IF(OR($O255='Auto Responses'!$J$5,$L255='Auto Responses'!$J$5),'Auto Responses'!$J$5,$O255*$L255)</f>
        <v>20</v>
      </c>
      <c r="Q255" s="278">
        <f t="shared" si="1"/>
        <v>0</v>
      </c>
      <c r="R255" s="278">
        <f t="shared" si="5"/>
        <v>0</v>
      </c>
      <c r="S255" s="278">
        <f t="shared" si="2"/>
        <v>0</v>
      </c>
      <c r="T255" s="278">
        <f t="shared" si="3"/>
        <v>1</v>
      </c>
      <c r="U255" s="278">
        <f t="shared" si="6"/>
        <v>66</v>
      </c>
      <c r="V255" s="278">
        <f t="shared" si="4"/>
        <v>66</v>
      </c>
      <c r="W255" s="58"/>
      <c r="X255" s="58"/>
      <c r="Y255" s="58"/>
      <c r="Z255" s="58"/>
    </row>
    <row r="256" spans="1:26" ht="15.75" customHeight="1" x14ac:dyDescent="0.2">
      <c r="A256" s="278" t="str">
        <f>Questions!$A256</f>
        <v>PDAT-03</v>
      </c>
      <c r="B256" s="278" t="str">
        <f t="shared" si="0"/>
        <v>PDAT</v>
      </c>
      <c r="C256" s="278" t="str">
        <f>VLOOKUP($A256,Questions!$A$3:$L$333,2,0)&amp;""</f>
        <v>Do you combine institutional data (including "de-identified," "anonymized," or otherwise masked data) with personal data from any other sources?*</v>
      </c>
      <c r="D256" s="278" t="str">
        <f>VLOOKUP($A256,Questions!$A$3:$L$333,11,0)&amp;""</f>
        <v/>
      </c>
      <c r="E256" s="278" t="str">
        <f>VLOOKUP($A256,Questions!$A$3:$L$333,12,0)&amp;""</f>
        <v>Privacy</v>
      </c>
      <c r="F256" s="278" t="str">
        <f>VLOOKUP($A256,'Privacy Analyst Evaluation'!$A$46:$K$120,3,0)&amp;""</f>
        <v>No</v>
      </c>
      <c r="G256" s="278" t="str">
        <f>VLOOKUP($A256,'Privacy Analyst Evaluation'!$A$46:$K$120,7,0)&amp;""</f>
        <v>No</v>
      </c>
      <c r="H256" s="278" t="str">
        <f>VLOOKUP($A256,'Privacy Analyst Evaluation'!$A$46:$K$120,8,0)&amp;""</f>
        <v/>
      </c>
      <c r="I256" s="278" t="str">
        <f>VLOOKUP($A256,'Privacy Analyst Evaluation'!$A$46:$K$120,9,0)&amp;""</f>
        <v>Critical Importance</v>
      </c>
      <c r="J256" s="278" t="str">
        <f>VLOOKUP($A256,'Privacy Analyst Evaluation'!$A$46:$K$120,10,0)&amp;""</f>
        <v/>
      </c>
      <c r="K256" s="278">
        <f>IF($I256='Auto Responses'!$J$11,20,IF($I256='Auto Responses'!$J$13,5,10))</f>
        <v>20</v>
      </c>
      <c r="L256" s="278">
        <f>IF($E256='Auto Responses'!$L$13, 'Auto Responses'!$J$5,IF(AND($D256='Auto Responses'!$J$27,$H256=""),'Auto Responses'!$J$5,IF(AND($D256='Auto Responses'!$J$27,$H256='Auto Responses'!$J$7),1,IF(AND($D256='Auto Responses'!$J$27,$H256='Auto Responses'!$J$8),0,IF(OR(AND($F256=$G256,$H256=""),$H256='Auto Responses'!$J$7),1,0)))))</f>
        <v>1</v>
      </c>
      <c r="M256" s="278" t="str">
        <f>VLOOKUP($A256,'Privacy Analyst Evaluation'!$A$46:$K$120,11,0)&amp;""</f>
        <v>FALSE</v>
      </c>
      <c r="N256" s="278">
        <f>IF($J256='Auto Responses'!$J$11,1,IF(AND($J256="",$I256='Auto Responses'!$J$11),1,0))</f>
        <v>1</v>
      </c>
      <c r="O256" s="278">
        <f>IF(OR($E256='Auto Responses'!$L$13,$F$24='Auto Responses'!$J$4,$F256='Auto Responses'!$J$5),'Auto Responses'!$J$5,IF($J256="",$K256,IF($J256='Auto Responses'!$J$13,5,IF($J256='Auto Responses'!$J$12,10,IF($J256='Auto Responses'!$J$11,20,0)))))</f>
        <v>20</v>
      </c>
      <c r="P256" s="278">
        <f>IF(OR($O256='Auto Responses'!$J$5,$L256='Auto Responses'!$J$5),'Auto Responses'!$J$5,$O256*$L256)</f>
        <v>20</v>
      </c>
      <c r="Q256" s="278">
        <f t="shared" si="1"/>
        <v>0</v>
      </c>
      <c r="R256" s="278">
        <f t="shared" si="5"/>
        <v>0</v>
      </c>
      <c r="S256" s="278">
        <f t="shared" si="2"/>
        <v>0</v>
      </c>
      <c r="T256" s="278">
        <f t="shared" si="3"/>
        <v>1</v>
      </c>
      <c r="U256" s="278">
        <f t="shared" si="6"/>
        <v>67</v>
      </c>
      <c r="V256" s="278">
        <f t="shared" si="4"/>
        <v>67</v>
      </c>
      <c r="W256" s="58"/>
      <c r="X256" s="58"/>
      <c r="Y256" s="58"/>
      <c r="Z256" s="58"/>
    </row>
    <row r="257" spans="1:26" ht="15.75" customHeight="1" x14ac:dyDescent="0.2">
      <c r="A257" s="278" t="str">
        <f>Questions!$A257</f>
        <v>PDAT-04</v>
      </c>
      <c r="B257" s="278" t="str">
        <f t="shared" si="0"/>
        <v>PDAT</v>
      </c>
      <c r="C257" s="278" t="str">
        <f>VLOOKUP($A257,Questions!$A$3:$L$333,2,0)&amp;""</f>
        <v>Is institutional data coming into or going out of the United States at any point during collection, processing, storage, or archiving?</v>
      </c>
      <c r="D257" s="278" t="str">
        <f>VLOOKUP($A257,Questions!$A$3:$L$333,11,0)&amp;""</f>
        <v/>
      </c>
      <c r="E257" s="278" t="str">
        <f>VLOOKUP($A257,Questions!$A$3:$L$333,12,0)&amp;""</f>
        <v>Privacy</v>
      </c>
      <c r="F257" s="278" t="str">
        <f>VLOOKUP($A257,'Privacy Analyst Evaluation'!$A$46:$K$120,3,0)&amp;""</f>
        <v>No</v>
      </c>
      <c r="G257" s="278" t="str">
        <f>VLOOKUP($A257,'Privacy Analyst Evaluation'!$A$46:$K$120,7,0)&amp;""</f>
        <v>No</v>
      </c>
      <c r="H257" s="278" t="str">
        <f>VLOOKUP($A257,'Privacy Analyst Evaluation'!$A$46:$K$120,8,0)&amp;""</f>
        <v/>
      </c>
      <c r="I257" s="278" t="str">
        <f>VLOOKUP($A257,'Privacy Analyst Evaluation'!$A$46:$K$120,9,0)&amp;""</f>
        <v>Minor Importance</v>
      </c>
      <c r="J257" s="278" t="str">
        <f>VLOOKUP($A257,'Privacy Analyst Evaluation'!$A$46:$K$120,10,0)&amp;""</f>
        <v/>
      </c>
      <c r="K257" s="278">
        <f>IF($I257='Auto Responses'!$J$11,20,IF($I257='Auto Responses'!$J$13,5,10))</f>
        <v>5</v>
      </c>
      <c r="L257" s="278">
        <f>IF($E257='Auto Responses'!$L$13, 'Auto Responses'!$J$5,IF(AND($D257='Auto Responses'!$J$27,$H257=""),'Auto Responses'!$J$5,IF(AND($D257='Auto Responses'!$J$27,$H257='Auto Responses'!$J$7),1,IF(AND($D257='Auto Responses'!$J$27,$H257='Auto Responses'!$J$8),0,IF(OR(AND($F257=$G257,$H257=""),$H257='Auto Responses'!$J$7),1,0)))))</f>
        <v>1</v>
      </c>
      <c r="M257" s="278" t="str">
        <f>VLOOKUP($A257,'Privacy Analyst Evaluation'!$A$46:$K$120,11,0)&amp;""</f>
        <v>FALSE</v>
      </c>
      <c r="N257" s="278">
        <f>IF($J257='Auto Responses'!$J$11,1,IF(AND($J257="",$I257='Auto Responses'!$J$11),1,0))</f>
        <v>0</v>
      </c>
      <c r="O257" s="278">
        <f>IF(OR($E257='Auto Responses'!$L$13,$F$24='Auto Responses'!$J$4,$F257='Auto Responses'!$J$5),'Auto Responses'!$J$5,IF($J257="",$K257,IF($J257='Auto Responses'!$J$13,5,IF($J257='Auto Responses'!$J$12,10,IF($J257='Auto Responses'!$J$11,20,0)))))</f>
        <v>5</v>
      </c>
      <c r="P257" s="278">
        <f>IF(OR($O257='Auto Responses'!$J$5,$L257='Auto Responses'!$J$5),'Auto Responses'!$J$5,$O257*$L257)</f>
        <v>5</v>
      </c>
      <c r="Q257" s="278">
        <f t="shared" si="1"/>
        <v>0</v>
      </c>
      <c r="R257" s="278">
        <f t="shared" si="5"/>
        <v>0</v>
      </c>
      <c r="S257" s="278">
        <f t="shared" si="2"/>
        <v>0</v>
      </c>
      <c r="T257" s="278">
        <f t="shared" si="3"/>
        <v>0</v>
      </c>
      <c r="U257" s="278">
        <f t="shared" si="6"/>
        <v>67</v>
      </c>
      <c r="V257" s="278">
        <f t="shared" si="4"/>
        <v>0</v>
      </c>
      <c r="W257" s="58"/>
      <c r="X257" s="58"/>
      <c r="Y257" s="58"/>
      <c r="Z257" s="58"/>
    </row>
    <row r="258" spans="1:26" ht="15.75" customHeight="1" x14ac:dyDescent="0.2">
      <c r="A258" s="278" t="str">
        <f>Questions!$A258</f>
        <v>PDAT-05</v>
      </c>
      <c r="B258" s="278" t="str">
        <f t="shared" ref="B258:B333" si="7">LEFT(A258,4)</f>
        <v>PDAT</v>
      </c>
      <c r="C258" s="278" t="str">
        <f>VLOOKUP($A258,Questions!$A$3:$L$333,2,0)&amp;""</f>
        <v>Do you capture device information (e.g., IP address, MAC address)?</v>
      </c>
      <c r="D258" s="278" t="str">
        <f>VLOOKUP($A258,Questions!$A$3:$L$333,11,0)&amp;""</f>
        <v/>
      </c>
      <c r="E258" s="278" t="str">
        <f>VLOOKUP($A258,Questions!$A$3:$L$333,12,0)&amp;""</f>
        <v>Privacy</v>
      </c>
      <c r="F258" s="278" t="str">
        <f>VLOOKUP($A258,'Privacy Analyst Evaluation'!$A$46:$K$120,3,0)&amp;""</f>
        <v>Yes</v>
      </c>
      <c r="G258" s="278" t="str">
        <f>VLOOKUP($A258,'Privacy Analyst Evaluation'!$A$46:$K$120,7,0)&amp;""</f>
        <v>No</v>
      </c>
      <c r="H258" s="278" t="str">
        <f>VLOOKUP($A258,'Privacy Analyst Evaluation'!$A$46:$K$120,8,0)&amp;""</f>
        <v/>
      </c>
      <c r="I258" s="278" t="str">
        <f>VLOOKUP($A258,'Privacy Analyst Evaluation'!$A$46:$K$120,9,0)&amp;""</f>
        <v>Minor Importance</v>
      </c>
      <c r="J258" s="278" t="str">
        <f>VLOOKUP($A258,'Privacy Analyst Evaluation'!$A$46:$K$120,10,0)&amp;""</f>
        <v/>
      </c>
      <c r="K258" s="278">
        <f>IF($I258='Auto Responses'!$J$11,20,IF($I258='Auto Responses'!$J$13,5,10))</f>
        <v>5</v>
      </c>
      <c r="L258" s="278">
        <f>IF($E258='Auto Responses'!$L$13, 'Auto Responses'!$J$5,IF(AND($D258='Auto Responses'!$J$27,$H258=""),'Auto Responses'!$J$5,IF(AND($D258='Auto Responses'!$J$27,$H258='Auto Responses'!$J$7),1,IF(AND($D258='Auto Responses'!$J$27,$H258='Auto Responses'!$J$8),0,IF(OR(AND($F258=$G258,$H258=""),$H258='Auto Responses'!$J$7),1,0)))))</f>
        <v>0</v>
      </c>
      <c r="M258" s="278" t="str">
        <f>VLOOKUP($A258,'Privacy Analyst Evaluation'!$A$46:$K$120,11,0)&amp;""</f>
        <v>FALSE</v>
      </c>
      <c r="N258" s="278">
        <f>IF($J258='Auto Responses'!$J$11,1,IF(AND($J258="",$I258='Auto Responses'!$J$11),1,0))</f>
        <v>0</v>
      </c>
      <c r="O258" s="278">
        <f>IF(OR($E258='Auto Responses'!$L$13,$F$24='Auto Responses'!$J$4,$F258='Auto Responses'!$J$5),'Auto Responses'!$J$5,IF($J258="",$K258,IF($J258='Auto Responses'!$J$13,5,IF($J258='Auto Responses'!$J$12,10,IF($J258='Auto Responses'!$J$11,20,0)))))</f>
        <v>5</v>
      </c>
      <c r="P258" s="278">
        <f>IF(OR($O258='Auto Responses'!$J$5,$L258='Auto Responses'!$J$5),'Auto Responses'!$J$5,$O258*$L258)</f>
        <v>0</v>
      </c>
      <c r="Q258" s="278">
        <f t="shared" ref="Q258:Q333" si="8">IF(M258="TRUE",1,0)</f>
        <v>0</v>
      </c>
      <c r="R258" s="278">
        <f t="shared" si="5"/>
        <v>0</v>
      </c>
      <c r="S258" s="278">
        <f t="shared" ref="S258:S333" si="9">IF(Q258=0,0,R258)</f>
        <v>0</v>
      </c>
      <c r="T258" s="278">
        <f t="shared" ref="T258:T333" si="10">IF(N258=1,1,0)</f>
        <v>0</v>
      </c>
      <c r="U258" s="278">
        <f t="shared" si="6"/>
        <v>67</v>
      </c>
      <c r="V258" s="278">
        <f t="shared" ref="V258:V333" si="11">IF(T258=0,0,U258)</f>
        <v>0</v>
      </c>
      <c r="W258" s="58"/>
      <c r="X258" s="58"/>
      <c r="Y258" s="58"/>
      <c r="Z258" s="58"/>
    </row>
    <row r="259" spans="1:26" ht="15.75" customHeight="1" x14ac:dyDescent="0.2">
      <c r="A259" s="278" t="str">
        <f>Questions!$A259</f>
        <v>PDAT-06</v>
      </c>
      <c r="B259" s="278" t="str">
        <f t="shared" si="7"/>
        <v>PDAT</v>
      </c>
      <c r="C259" s="278" t="str">
        <f>VLOOKUP($A259,Questions!$A$3:$L$333,2,0)&amp;""</f>
        <v>Does any part of this service/project involve a web/app tracking component (e.g., use of web-tracking pixels, cookies)?</v>
      </c>
      <c r="D259" s="278" t="str">
        <f>VLOOKUP($A259,Questions!$A$3:$L$333,11,0)&amp;""</f>
        <v/>
      </c>
      <c r="E259" s="278" t="str">
        <f>VLOOKUP($A259,Questions!$A$3:$L$333,12,0)&amp;""</f>
        <v>Privacy</v>
      </c>
      <c r="F259" s="278" t="str">
        <f>VLOOKUP($A259,'Privacy Analyst Evaluation'!$A$46:$K$120,3,0)&amp;""</f>
        <v>No</v>
      </c>
      <c r="G259" s="278" t="str">
        <f>VLOOKUP($A259,'Privacy Analyst Evaluation'!$A$46:$K$120,7,0)&amp;""</f>
        <v>No</v>
      </c>
      <c r="H259" s="278" t="str">
        <f>VLOOKUP($A259,'Privacy Analyst Evaluation'!$A$46:$K$120,8,0)&amp;""</f>
        <v/>
      </c>
      <c r="I259" s="278" t="str">
        <f>VLOOKUP($A259,'Privacy Analyst Evaluation'!$A$46:$K$120,9,0)&amp;""</f>
        <v>Minor Importance</v>
      </c>
      <c r="J259" s="278" t="str">
        <f>VLOOKUP($A259,'Privacy Analyst Evaluation'!$A$46:$K$120,10,0)&amp;""</f>
        <v/>
      </c>
      <c r="K259" s="278">
        <f>IF($I259='Auto Responses'!$J$11,20,IF($I259='Auto Responses'!$J$13,5,10))</f>
        <v>5</v>
      </c>
      <c r="L259" s="278">
        <f>IF($E259='Auto Responses'!$L$13, 'Auto Responses'!$J$5,IF(AND($D259='Auto Responses'!$J$27,$H259=""),'Auto Responses'!$J$5,IF(AND($D259='Auto Responses'!$J$27,$H259='Auto Responses'!$J$7),1,IF(AND($D259='Auto Responses'!$J$27,$H259='Auto Responses'!$J$8),0,IF(OR(AND($F259=$G259,$H259=""),$H259='Auto Responses'!$J$7),1,0)))))</f>
        <v>1</v>
      </c>
      <c r="M259" s="278" t="str">
        <f>VLOOKUP($A259,'Privacy Analyst Evaluation'!$A$46:$K$120,11,0)&amp;""</f>
        <v>FALSE</v>
      </c>
      <c r="N259" s="278">
        <f>IF($J259='Auto Responses'!$J$11,1,IF(AND($J259="",$I259='Auto Responses'!$J$11),1,0))</f>
        <v>0</v>
      </c>
      <c r="O259" s="278">
        <f>IF(OR($E259='Auto Responses'!$L$13,$F$24='Auto Responses'!$J$4,$F259='Auto Responses'!$J$5),'Auto Responses'!$J$5,IF($J259="",$K259,IF($J259='Auto Responses'!$J$13,5,IF($J259='Auto Responses'!$J$12,10,IF($J259='Auto Responses'!$J$11,20,0)))))</f>
        <v>5</v>
      </c>
      <c r="P259" s="278">
        <f>IF(OR($O259='Auto Responses'!$J$5,$L259='Auto Responses'!$J$5),'Auto Responses'!$J$5,$O259*$L259)</f>
        <v>5</v>
      </c>
      <c r="Q259" s="278">
        <f t="shared" si="8"/>
        <v>0</v>
      </c>
      <c r="R259" s="278">
        <f t="shared" ref="R259:R333" si="12">R258+Q259</f>
        <v>0</v>
      </c>
      <c r="S259" s="278">
        <f t="shared" si="9"/>
        <v>0</v>
      </c>
      <c r="T259" s="278">
        <f t="shared" si="10"/>
        <v>0</v>
      </c>
      <c r="U259" s="278">
        <f t="shared" ref="U259:U333" si="13">U258+T259</f>
        <v>67</v>
      </c>
      <c r="V259" s="278">
        <f t="shared" si="11"/>
        <v>0</v>
      </c>
      <c r="W259" s="58"/>
      <c r="X259" s="58"/>
      <c r="Y259" s="58"/>
      <c r="Z259" s="58"/>
    </row>
    <row r="260" spans="1:26" ht="15.75" customHeight="1" x14ac:dyDescent="0.2">
      <c r="A260" s="278" t="str">
        <f>Questions!$A260</f>
        <v>PDAT-07</v>
      </c>
      <c r="B260" s="278" t="str">
        <f t="shared" si="7"/>
        <v>PDAT</v>
      </c>
      <c r="C260" s="278" t="str">
        <f>VLOOKUP($A260,Questions!$A$3:$L$333,2,0)&amp;""</f>
        <v>Does your staff (or a third party) have access to institutional data (e.g., financial, PHI, or other sensitive information) through any means?</v>
      </c>
      <c r="D260" s="278" t="str">
        <f>VLOOKUP($A260,Questions!$A$3:$L$333,11,0)&amp;""</f>
        <v/>
      </c>
      <c r="E260" s="278" t="str">
        <f>VLOOKUP($A260,Questions!$A$3:$L$333,12,0)&amp;""</f>
        <v>Privacy</v>
      </c>
      <c r="F260" s="278" t="str">
        <f>VLOOKUP($A260,'Privacy Analyst Evaluation'!$A$46:$K$120,3,0)&amp;""</f>
        <v>No</v>
      </c>
      <c r="G260" s="278" t="str">
        <f>VLOOKUP($A260,'Privacy Analyst Evaluation'!$A$46:$K$120,7,0)&amp;""</f>
        <v>No</v>
      </c>
      <c r="H260" s="278" t="str">
        <f>VLOOKUP($A260,'Privacy Analyst Evaluation'!$A$46:$K$120,8,0)&amp;""</f>
        <v/>
      </c>
      <c r="I260" s="278" t="str">
        <f>VLOOKUP($A260,'Privacy Analyst Evaluation'!$A$46:$K$120,9,0)&amp;""</f>
        <v>Minor Importance</v>
      </c>
      <c r="J260" s="278" t="str">
        <f>VLOOKUP($A260,'Privacy Analyst Evaluation'!$A$46:$K$120,10,0)&amp;""</f>
        <v/>
      </c>
      <c r="K260" s="278">
        <f>IF($I260='Auto Responses'!$J$11,20,IF($I260='Auto Responses'!$J$13,5,10))</f>
        <v>5</v>
      </c>
      <c r="L260" s="278">
        <f>IF($E260='Auto Responses'!$L$13, 'Auto Responses'!$J$5,IF(AND($D260='Auto Responses'!$J$27,$H260=""),'Auto Responses'!$J$5,IF(AND($D260='Auto Responses'!$J$27,$H260='Auto Responses'!$J$7),1,IF(AND($D260='Auto Responses'!$J$27,$H260='Auto Responses'!$J$8),0,IF(OR(AND($F260=$G260,$H260=""),$H260='Auto Responses'!$J$7),1,0)))))</f>
        <v>1</v>
      </c>
      <c r="M260" s="278" t="str">
        <f>VLOOKUP($A260,'Privacy Analyst Evaluation'!$A$46:$K$120,11,0)&amp;""</f>
        <v>FALSE</v>
      </c>
      <c r="N260" s="278">
        <f>IF($J260='Auto Responses'!$J$11,1,IF(AND($J260="",$I260='Auto Responses'!$J$11),1,0))</f>
        <v>0</v>
      </c>
      <c r="O260" s="278">
        <f>IF(OR($E260='Auto Responses'!$L$13,$F$24='Auto Responses'!$J$4,$F260='Auto Responses'!$J$5),'Auto Responses'!$J$5,IF($J260="",$K260,IF($J260='Auto Responses'!$J$13,5,IF($J260='Auto Responses'!$J$12,10,IF($J260='Auto Responses'!$J$11,20,0)))))</f>
        <v>5</v>
      </c>
      <c r="P260" s="278">
        <f>IF(OR($O260='Auto Responses'!$J$5,$L260='Auto Responses'!$J$5),'Auto Responses'!$J$5,$O260*$L260)</f>
        <v>5</v>
      </c>
      <c r="Q260" s="278">
        <f t="shared" si="8"/>
        <v>0</v>
      </c>
      <c r="R260" s="278">
        <f t="shared" si="12"/>
        <v>0</v>
      </c>
      <c r="S260" s="278">
        <f t="shared" si="9"/>
        <v>0</v>
      </c>
      <c r="T260" s="278">
        <f t="shared" si="10"/>
        <v>0</v>
      </c>
      <c r="U260" s="278">
        <f t="shared" si="13"/>
        <v>67</v>
      </c>
      <c r="V260" s="278">
        <f t="shared" si="11"/>
        <v>0</v>
      </c>
      <c r="W260" s="58"/>
      <c r="X260" s="58"/>
      <c r="Y260" s="58"/>
      <c r="Z260" s="58"/>
    </row>
    <row r="261" spans="1:26" ht="15.75" customHeight="1" x14ac:dyDescent="0.2">
      <c r="A261" s="278" t="str">
        <f>Questions!$A261</f>
        <v>PDAT-08</v>
      </c>
      <c r="B261" s="278" t="str">
        <f t="shared" si="7"/>
        <v>PDAT</v>
      </c>
      <c r="C261" s="278" t="str">
        <f>VLOOKUP($A261,Questions!$A$3:$L$333,2,0)&amp;""</f>
        <v>Will you handle personal data in a manner compliant with all relevant laws, regulations, and applicable institution policies?</v>
      </c>
      <c r="D261" s="278" t="str">
        <f>VLOOKUP($A261,Questions!$A$3:$L$333,11,0)&amp;""</f>
        <v/>
      </c>
      <c r="E261" s="278" t="str">
        <f>VLOOKUP($A261,Questions!$A$3:$L$333,12,0)&amp;""</f>
        <v>Not scored</v>
      </c>
      <c r="F261" s="278" t="str">
        <f>VLOOKUP($A261,'Privacy Analyst Evaluation'!$A$46:$K$120,3,0)&amp;""</f>
        <v>Yes</v>
      </c>
      <c r="G261" s="278" t="str">
        <f>VLOOKUP($A261,'Privacy Analyst Evaluation'!$A$46:$K$120,7,0)&amp;""</f>
        <v>Not scored</v>
      </c>
      <c r="H261" s="278" t="str">
        <f>VLOOKUP($A261,'Privacy Analyst Evaluation'!$A$46:$K$120,8,0)&amp;""</f>
        <v/>
      </c>
      <c r="I261" s="278" t="str">
        <f>VLOOKUP($A261,'Privacy Analyst Evaluation'!$A$46:$K$120,9,0)&amp;""</f>
        <v/>
      </c>
      <c r="J261" s="278" t="str">
        <f>VLOOKUP($A261,'Privacy Analyst Evaluation'!$A$46:$K$120,10,0)&amp;""</f>
        <v/>
      </c>
      <c r="K261" s="278">
        <f>IF($I261='Auto Responses'!$J$11,20,IF($I261='Auto Responses'!$J$13,5,10))</f>
        <v>10</v>
      </c>
      <c r="L261" s="278" t="str">
        <f>IF($E261='Auto Responses'!$L$13, 'Auto Responses'!$J$5,IF(AND($D261='Auto Responses'!$J$27,$H261=""),'Auto Responses'!$J$5,IF(AND($D261='Auto Responses'!$J$27,$H261='Auto Responses'!$J$7),1,IF(AND($D261='Auto Responses'!$J$27,$H261='Auto Responses'!$J$8),0,IF(OR(AND($F261=$G261,$H261=""),$H261='Auto Responses'!$J$7),1,0)))))</f>
        <v>N/A</v>
      </c>
      <c r="M261" s="278" t="str">
        <f>VLOOKUP($A261,'Privacy Analyst Evaluation'!$A$46:$K$120,11,0)&amp;""</f>
        <v>FALSE</v>
      </c>
      <c r="N261" s="278">
        <f>IF($J261='Auto Responses'!$J$11,1,IF(AND($J261="",$I261='Auto Responses'!$J$11),1,0))</f>
        <v>0</v>
      </c>
      <c r="O261" s="278" t="str">
        <f>IF(OR($E261='Auto Responses'!$L$13,$F$24='Auto Responses'!$J$4,$F261='Auto Responses'!$J$5),'Auto Responses'!$J$5,IF($J261="",$K261,IF($J261='Auto Responses'!$J$13,5,IF($J261='Auto Responses'!$J$12,10,IF($J261='Auto Responses'!$J$11,20,0)))))</f>
        <v>N/A</v>
      </c>
      <c r="P261" s="278" t="str">
        <f>IF(OR($O261='Auto Responses'!$J$5,$L261='Auto Responses'!$J$5),'Auto Responses'!$J$5,$O261*$L261)</f>
        <v>N/A</v>
      </c>
      <c r="Q261" s="278">
        <f t="shared" si="8"/>
        <v>0</v>
      </c>
      <c r="R261" s="278">
        <f t="shared" si="12"/>
        <v>0</v>
      </c>
      <c r="S261" s="278">
        <f t="shared" si="9"/>
        <v>0</v>
      </c>
      <c r="T261" s="278">
        <f t="shared" si="10"/>
        <v>0</v>
      </c>
      <c r="U261" s="278">
        <f t="shared" si="13"/>
        <v>67</v>
      </c>
      <c r="V261" s="278">
        <f t="shared" si="11"/>
        <v>0</v>
      </c>
      <c r="W261" s="58"/>
      <c r="X261" s="58"/>
      <c r="Y261" s="58"/>
      <c r="Z261" s="58"/>
    </row>
    <row r="262" spans="1:26" ht="15.75" customHeight="1" x14ac:dyDescent="0.2">
      <c r="A262" s="278" t="str">
        <f>Questions!$A262</f>
        <v>PRPO-01</v>
      </c>
      <c r="B262" s="278" t="str">
        <f t="shared" si="7"/>
        <v>PRPO</v>
      </c>
      <c r="C262" s="278" t="str">
        <f>VLOOKUP($A262,Questions!$A$3:$L$333,2,0)&amp;""</f>
        <v>Do you have a documented privacy management process?</v>
      </c>
      <c r="D262" s="278" t="str">
        <f>VLOOKUP($A262,Questions!$A$3:$L$333,11,0)&amp;""</f>
        <v/>
      </c>
      <c r="E262" s="278" t="str">
        <f>VLOOKUP($A262,Questions!$A$3:$L$333,12,0)&amp;""</f>
        <v>Privacy</v>
      </c>
      <c r="F262" s="278" t="str">
        <f>VLOOKUP($A262,'Privacy Analyst Evaluation'!$A$46:$K$120,3,0)&amp;""</f>
        <v>Yes</v>
      </c>
      <c r="G262" s="278" t="str">
        <f>VLOOKUP($A262,'Privacy Analyst Evaluation'!$A$46:$K$120,7,0)&amp;""</f>
        <v>Yes</v>
      </c>
      <c r="H262" s="278" t="str">
        <f>VLOOKUP($A262,'Privacy Analyst Evaluation'!$A$46:$K$120,8,0)&amp;""</f>
        <v/>
      </c>
      <c r="I262" s="278" t="str">
        <f>VLOOKUP($A262,'Privacy Analyst Evaluation'!$A$46:$K$120,9,0)&amp;""</f>
        <v>Minor Importance</v>
      </c>
      <c r="J262" s="278" t="str">
        <f>VLOOKUP($A262,'Privacy Analyst Evaluation'!$A$46:$K$120,10,0)&amp;""</f>
        <v/>
      </c>
      <c r="K262" s="278">
        <f>IF($I262='Auto Responses'!$J$11,20,IF($I262='Auto Responses'!$J$13,5,10))</f>
        <v>5</v>
      </c>
      <c r="L262" s="278">
        <f>IF($E262='Auto Responses'!$L$13, 'Auto Responses'!$J$5,IF(AND($D262='Auto Responses'!$J$27,$H262=""),'Auto Responses'!$J$5,IF(AND($D262='Auto Responses'!$J$27,$H262='Auto Responses'!$J$7),1,IF(AND($D262='Auto Responses'!$J$27,$H262='Auto Responses'!$J$8),0,IF(OR(AND($F262=$G262,$H262=""),$H262='Auto Responses'!$J$7),1,0)))))</f>
        <v>1</v>
      </c>
      <c r="M262" s="278" t="str">
        <f>VLOOKUP($A262,'Privacy Analyst Evaluation'!$A$46:$K$120,11,0)&amp;""</f>
        <v>FALSE</v>
      </c>
      <c r="N262" s="278">
        <f>IF($J262='Auto Responses'!$J$11,1,IF(AND($J262="",$I262='Auto Responses'!$J$11),1,0))</f>
        <v>0</v>
      </c>
      <c r="O262" s="278">
        <f>IF(OR($E262='Auto Responses'!$L$13,$F$24='Auto Responses'!$J$4,$F262='Auto Responses'!$J$5),'Auto Responses'!$J$5,IF($J262="",$K262,IF($J262='Auto Responses'!$J$13,5,IF($J262='Auto Responses'!$J$12,10,IF($J262='Auto Responses'!$J$11,20,0)))))</f>
        <v>5</v>
      </c>
      <c r="P262" s="278">
        <f>IF(OR($O262='Auto Responses'!$J$5,$L262='Auto Responses'!$J$5),'Auto Responses'!$J$5,$O262*$L262)</f>
        <v>5</v>
      </c>
      <c r="Q262" s="278">
        <f t="shared" si="8"/>
        <v>0</v>
      </c>
      <c r="R262" s="278">
        <f t="shared" si="12"/>
        <v>0</v>
      </c>
      <c r="S262" s="278">
        <f t="shared" si="9"/>
        <v>0</v>
      </c>
      <c r="T262" s="278">
        <f t="shared" si="10"/>
        <v>0</v>
      </c>
      <c r="U262" s="278">
        <f t="shared" si="13"/>
        <v>67</v>
      </c>
      <c r="V262" s="278">
        <f t="shared" si="11"/>
        <v>0</v>
      </c>
      <c r="W262" s="58"/>
      <c r="X262" s="58"/>
      <c r="Y262" s="58"/>
      <c r="Z262" s="58"/>
    </row>
    <row r="263" spans="1:26" ht="15.75" customHeight="1" x14ac:dyDescent="0.2">
      <c r="A263" s="278" t="str">
        <f>Questions!$A263</f>
        <v>PRPO-02</v>
      </c>
      <c r="B263" s="278" t="str">
        <f t="shared" si="7"/>
        <v>PRPO</v>
      </c>
      <c r="C263" s="278" t="str">
        <f>VLOOKUP($A263,Questions!$A$3:$L$333,2,0)&amp;""</f>
        <v>Are privacy principles designed into the product lifecycle (i.e., privacy-by-design)?</v>
      </c>
      <c r="D263" s="278" t="str">
        <f>VLOOKUP($A263,Questions!$A$3:$L$333,11,0)&amp;""</f>
        <v/>
      </c>
      <c r="E263" s="278" t="str">
        <f>VLOOKUP($A263,Questions!$A$3:$L$333,12,0)&amp;""</f>
        <v>Privacy</v>
      </c>
      <c r="F263" s="278" t="str">
        <f>VLOOKUP($A263,'Privacy Analyst Evaluation'!$A$46:$K$120,3,0)&amp;""</f>
        <v>Yes</v>
      </c>
      <c r="G263" s="278" t="str">
        <f>VLOOKUP($A263,'Privacy Analyst Evaluation'!$A$46:$K$120,7,0)&amp;""</f>
        <v>Yes</v>
      </c>
      <c r="H263" s="278" t="str">
        <f>VLOOKUP($A263,'Privacy Analyst Evaluation'!$A$46:$K$120,8,0)&amp;""</f>
        <v/>
      </c>
      <c r="I263" s="278" t="str">
        <f>VLOOKUP($A263,'Privacy Analyst Evaluation'!$A$46:$K$120,9,0)&amp;""</f>
        <v>Minor Importance</v>
      </c>
      <c r="J263" s="278" t="str">
        <f>VLOOKUP($A263,'Privacy Analyst Evaluation'!$A$46:$K$120,10,0)&amp;""</f>
        <v/>
      </c>
      <c r="K263" s="278">
        <f>IF($I263='Auto Responses'!$J$11,20,IF($I263='Auto Responses'!$J$13,5,10))</f>
        <v>5</v>
      </c>
      <c r="L263" s="278">
        <f>IF($E263='Auto Responses'!$L$13, 'Auto Responses'!$J$5,IF(AND($D263='Auto Responses'!$J$27,$H263=""),'Auto Responses'!$J$5,IF(AND($D263='Auto Responses'!$J$27,$H263='Auto Responses'!$J$7),1,IF(AND($D263='Auto Responses'!$J$27,$H263='Auto Responses'!$J$8),0,IF(OR(AND($F263=$G263,$H263=""),$H263='Auto Responses'!$J$7),1,0)))))</f>
        <v>1</v>
      </c>
      <c r="M263" s="278" t="str">
        <f>VLOOKUP($A263,'Privacy Analyst Evaluation'!$A$46:$K$120,11,0)&amp;""</f>
        <v>FALSE</v>
      </c>
      <c r="N263" s="278">
        <f>IF($J263='Auto Responses'!$J$11,1,IF(AND($J263="",$I263='Auto Responses'!$J$11),1,0))</f>
        <v>0</v>
      </c>
      <c r="O263" s="278">
        <f>IF(OR($E263='Auto Responses'!$L$13,$F$24='Auto Responses'!$J$4,$F263='Auto Responses'!$J$5),'Auto Responses'!$J$5,IF($J263="",$K263,IF($J263='Auto Responses'!$J$13,5,IF($J263='Auto Responses'!$J$12,10,IF($J263='Auto Responses'!$J$11,20,0)))))</f>
        <v>5</v>
      </c>
      <c r="P263" s="278">
        <f>IF(OR($O263='Auto Responses'!$J$5,$L263='Auto Responses'!$J$5),'Auto Responses'!$J$5,$O263*$L263)</f>
        <v>5</v>
      </c>
      <c r="Q263" s="278">
        <f t="shared" si="8"/>
        <v>0</v>
      </c>
      <c r="R263" s="278">
        <f t="shared" si="12"/>
        <v>0</v>
      </c>
      <c r="S263" s="278">
        <f t="shared" si="9"/>
        <v>0</v>
      </c>
      <c r="T263" s="278">
        <f t="shared" si="10"/>
        <v>0</v>
      </c>
      <c r="U263" s="278">
        <f t="shared" si="13"/>
        <v>67</v>
      </c>
      <c r="V263" s="278">
        <f t="shared" si="11"/>
        <v>0</v>
      </c>
      <c r="W263" s="58"/>
      <c r="X263" s="58"/>
      <c r="Y263" s="58"/>
      <c r="Z263" s="58"/>
    </row>
    <row r="264" spans="1:26" ht="15.75" customHeight="1" x14ac:dyDescent="0.2">
      <c r="A264" s="278" t="str">
        <f>Questions!$A264</f>
        <v>PRPO-03</v>
      </c>
      <c r="B264" s="278" t="str">
        <f t="shared" si="7"/>
        <v>PRPO</v>
      </c>
      <c r="C264" s="278" t="str">
        <f>VLOOKUP($A264,Questions!$A$3:$L$333,2,0)&amp;""</f>
        <v>Will you comply with applicable breach notification laws?</v>
      </c>
      <c r="D264" s="278" t="str">
        <f>VLOOKUP($A264,Questions!$A$3:$L$333,11,0)&amp;""</f>
        <v/>
      </c>
      <c r="E264" s="278" t="str">
        <f>VLOOKUP($A264,Questions!$A$3:$L$333,12,0)&amp;""</f>
        <v>Privacy</v>
      </c>
      <c r="F264" s="278" t="str">
        <f>VLOOKUP($A264,'Privacy Analyst Evaluation'!$A$46:$K$120,3,0)&amp;""</f>
        <v>Yes</v>
      </c>
      <c r="G264" s="278" t="str">
        <f>VLOOKUP($A264,'Privacy Analyst Evaluation'!$A$46:$K$120,7,0)&amp;""</f>
        <v>Yes</v>
      </c>
      <c r="H264" s="278" t="str">
        <f>VLOOKUP($A264,'Privacy Analyst Evaluation'!$A$46:$K$120,8,0)&amp;""</f>
        <v/>
      </c>
      <c r="I264" s="278" t="str">
        <f>VLOOKUP($A264,'Privacy Analyst Evaluation'!$A$46:$K$120,9,0)&amp;""</f>
        <v>Standard Importance</v>
      </c>
      <c r="J264" s="278" t="str">
        <f>VLOOKUP($A264,'Privacy Analyst Evaluation'!$A$46:$K$120,10,0)&amp;""</f>
        <v/>
      </c>
      <c r="K264" s="278">
        <f>IF($I264='Auto Responses'!$J$11,20,IF($I264='Auto Responses'!$J$13,5,10))</f>
        <v>10</v>
      </c>
      <c r="L264" s="278">
        <f>IF($E264='Auto Responses'!$L$13, 'Auto Responses'!$J$5,IF(AND($D264='Auto Responses'!$J$27,$H264=""),'Auto Responses'!$J$5,IF(AND($D264='Auto Responses'!$J$27,$H264='Auto Responses'!$J$7),1,IF(AND($D264='Auto Responses'!$J$27,$H264='Auto Responses'!$J$8),0,IF(OR(AND($F264=$G264,$H264=""),$H264='Auto Responses'!$J$7),1,0)))))</f>
        <v>1</v>
      </c>
      <c r="M264" s="278" t="str">
        <f>VLOOKUP($A264,'Privacy Analyst Evaluation'!$A$46:$K$120,11,0)&amp;""</f>
        <v>FALSE</v>
      </c>
      <c r="N264" s="278">
        <f>IF($J264='Auto Responses'!$J$11,1,IF(AND($J264="",$I264='Auto Responses'!$J$11),1,0))</f>
        <v>0</v>
      </c>
      <c r="O264" s="278">
        <f>IF(OR($E264='Auto Responses'!$L$13,$F$24='Auto Responses'!$J$4,$F264='Auto Responses'!$J$5),'Auto Responses'!$J$5,IF($J264="",$K264,IF($J264='Auto Responses'!$J$13,5,IF($J264='Auto Responses'!$J$12,10,IF($J264='Auto Responses'!$J$11,20,0)))))</f>
        <v>10</v>
      </c>
      <c r="P264" s="278">
        <f>IF(OR($O264='Auto Responses'!$J$5,$L264='Auto Responses'!$J$5),'Auto Responses'!$J$5,$O264*$L264)</f>
        <v>10</v>
      </c>
      <c r="Q264" s="278">
        <f t="shared" si="8"/>
        <v>0</v>
      </c>
      <c r="R264" s="278">
        <f t="shared" si="12"/>
        <v>0</v>
      </c>
      <c r="S264" s="278">
        <f t="shared" si="9"/>
        <v>0</v>
      </c>
      <c r="T264" s="278">
        <f t="shared" si="10"/>
        <v>0</v>
      </c>
      <c r="U264" s="278">
        <f t="shared" si="13"/>
        <v>67</v>
      </c>
      <c r="V264" s="278">
        <f t="shared" si="11"/>
        <v>0</v>
      </c>
      <c r="W264" s="58"/>
      <c r="X264" s="58"/>
      <c r="Y264" s="58"/>
      <c r="Z264" s="58"/>
    </row>
    <row r="265" spans="1:26" ht="15.75" customHeight="1" x14ac:dyDescent="0.2">
      <c r="A265" s="278" t="str">
        <f>Questions!$A265</f>
        <v>PRPO-04</v>
      </c>
      <c r="B265" s="278" t="str">
        <f t="shared" si="7"/>
        <v>PRPO</v>
      </c>
      <c r="C265" s="278" t="str">
        <f>VLOOKUP($A265,Questions!$A$3:$L$333,2,0)&amp;""</f>
        <v>Will you comply with the institution's policies regarding user privacy and data protection?</v>
      </c>
      <c r="D265" s="278" t="str">
        <f>VLOOKUP($A265,Questions!$A$3:$L$333,11,0)&amp;""</f>
        <v/>
      </c>
      <c r="E265" s="278" t="str">
        <f>VLOOKUP($A265,Questions!$A$3:$L$333,12,0)&amp;""</f>
        <v>Privacy</v>
      </c>
      <c r="F265" s="278" t="str">
        <f>VLOOKUP($A265,'Privacy Analyst Evaluation'!$A$46:$K$120,3,0)&amp;""</f>
        <v>Yes</v>
      </c>
      <c r="G265" s="278" t="str">
        <f>VLOOKUP($A265,'Privacy Analyst Evaluation'!$A$46:$K$120,7,0)&amp;""</f>
        <v>Yes</v>
      </c>
      <c r="H265" s="278" t="str">
        <f>VLOOKUP($A265,'Privacy Analyst Evaluation'!$A$46:$K$120,8,0)&amp;""</f>
        <v/>
      </c>
      <c r="I265" s="278" t="str">
        <f>VLOOKUP($A265,'Privacy Analyst Evaluation'!$A$46:$K$120,9,0)&amp;""</f>
        <v>Minor Importance</v>
      </c>
      <c r="J265" s="278" t="str">
        <f>VLOOKUP($A265,'Privacy Analyst Evaluation'!$A$46:$K$120,10,0)&amp;""</f>
        <v/>
      </c>
      <c r="K265" s="278">
        <f>IF($I265='Auto Responses'!$J$11,20,IF($I265='Auto Responses'!$J$13,5,10))</f>
        <v>5</v>
      </c>
      <c r="L265" s="278">
        <f>IF($E265='Auto Responses'!$L$13, 'Auto Responses'!$J$5,IF(AND($D265='Auto Responses'!$J$27,$H265=""),'Auto Responses'!$J$5,IF(AND($D265='Auto Responses'!$J$27,$H265='Auto Responses'!$J$7),1,IF(AND($D265='Auto Responses'!$J$27,$H265='Auto Responses'!$J$8),0,IF(OR(AND($F265=$G265,$H265=""),$H265='Auto Responses'!$J$7),1,0)))))</f>
        <v>1</v>
      </c>
      <c r="M265" s="278" t="str">
        <f>VLOOKUP($A265,'Privacy Analyst Evaluation'!$A$46:$K$120,11,0)&amp;""</f>
        <v>FALSE</v>
      </c>
      <c r="N265" s="278">
        <f>IF($J265='Auto Responses'!$J$11,1,IF(AND($J265="",$I265='Auto Responses'!$J$11),1,0))</f>
        <v>0</v>
      </c>
      <c r="O265" s="278">
        <f>IF(OR($E265='Auto Responses'!$L$13,$F$24='Auto Responses'!$J$4,$F265='Auto Responses'!$J$5),'Auto Responses'!$J$5,IF($J265="",$K265,IF($J265='Auto Responses'!$J$13,5,IF($J265='Auto Responses'!$J$12,10,IF($J265='Auto Responses'!$J$11,20,0)))))</f>
        <v>5</v>
      </c>
      <c r="P265" s="278">
        <f>IF(OR($O265='Auto Responses'!$J$5,$L265='Auto Responses'!$J$5),'Auto Responses'!$J$5,$O265*$L265)</f>
        <v>5</v>
      </c>
      <c r="Q265" s="278">
        <f t="shared" si="8"/>
        <v>0</v>
      </c>
      <c r="R265" s="278">
        <f t="shared" si="12"/>
        <v>0</v>
      </c>
      <c r="S265" s="278">
        <f t="shared" si="9"/>
        <v>0</v>
      </c>
      <c r="T265" s="278">
        <f t="shared" si="10"/>
        <v>0</v>
      </c>
      <c r="U265" s="278">
        <f t="shared" si="13"/>
        <v>67</v>
      </c>
      <c r="V265" s="278">
        <f t="shared" si="11"/>
        <v>0</v>
      </c>
      <c r="W265" s="58"/>
      <c r="X265" s="58"/>
      <c r="Y265" s="58"/>
      <c r="Z265" s="58"/>
    </row>
    <row r="266" spans="1:26" ht="15.75" customHeight="1" x14ac:dyDescent="0.2">
      <c r="A266" s="278" t="str">
        <f>Questions!$A266</f>
        <v>PRPO-05</v>
      </c>
      <c r="B266" s="278" t="str">
        <f t="shared" si="7"/>
        <v>PRPO</v>
      </c>
      <c r="C266" s="278" t="str">
        <f>VLOOKUP($A266,Questions!$A$3:$L$333,2,0)&amp;""</f>
        <v>Is your company subject to the laws and regulations of the institution's geographic region?</v>
      </c>
      <c r="D266" s="278" t="str">
        <f>VLOOKUP($A266,Questions!$A$3:$L$333,11,0)&amp;""</f>
        <v/>
      </c>
      <c r="E266" s="278" t="str">
        <f>VLOOKUP($A266,Questions!$A$3:$L$333,12,0)&amp;""</f>
        <v>Privacy</v>
      </c>
      <c r="F266" s="278" t="str">
        <f>VLOOKUP($A266,'Privacy Analyst Evaluation'!$A$46:$K$120,3,0)&amp;""</f>
        <v>Yes</v>
      </c>
      <c r="G266" s="278" t="str">
        <f>VLOOKUP($A266,'Privacy Analyst Evaluation'!$A$46:$K$120,7,0)&amp;""</f>
        <v>Yes</v>
      </c>
      <c r="H266" s="278" t="str">
        <f>VLOOKUP($A266,'Privacy Analyst Evaluation'!$A$46:$K$120,8,0)&amp;""</f>
        <v/>
      </c>
      <c r="I266" s="278" t="str">
        <f>VLOOKUP($A266,'Privacy Analyst Evaluation'!$A$46:$K$120,9,0)&amp;""</f>
        <v>Minor Importance</v>
      </c>
      <c r="J266" s="278" t="str">
        <f>VLOOKUP($A266,'Privacy Analyst Evaluation'!$A$46:$K$120,10,0)&amp;""</f>
        <v/>
      </c>
      <c r="K266" s="278">
        <f>IF($I266='Auto Responses'!$J$11,20,IF($I266='Auto Responses'!$J$13,5,10))</f>
        <v>5</v>
      </c>
      <c r="L266" s="278">
        <f>IF($E266='Auto Responses'!$L$13, 'Auto Responses'!$J$5,IF(AND($D266='Auto Responses'!$J$27,$H266=""),'Auto Responses'!$J$5,IF(AND($D266='Auto Responses'!$J$27,$H266='Auto Responses'!$J$7),1,IF(AND($D266='Auto Responses'!$J$27,$H266='Auto Responses'!$J$8),0,IF(OR(AND($F266=$G266,$H266=""),$H266='Auto Responses'!$J$7),1,0)))))</f>
        <v>1</v>
      </c>
      <c r="M266" s="278" t="str">
        <f>VLOOKUP($A266,'Privacy Analyst Evaluation'!$A$46:$K$120,11,0)&amp;""</f>
        <v>FALSE</v>
      </c>
      <c r="N266" s="278">
        <f>IF($J266='Auto Responses'!$J$11,1,IF(AND($J266="",$I266='Auto Responses'!$J$11),1,0))</f>
        <v>0</v>
      </c>
      <c r="O266" s="278">
        <f>IF(OR($E266='Auto Responses'!$L$13,$F$24='Auto Responses'!$J$4,$F266='Auto Responses'!$J$5),'Auto Responses'!$J$5,IF($J266="",$K266,IF($J266='Auto Responses'!$J$13,5,IF($J266='Auto Responses'!$J$12,10,IF($J266='Auto Responses'!$J$11,20,0)))))</f>
        <v>5</v>
      </c>
      <c r="P266" s="278">
        <f>IF(OR($O266='Auto Responses'!$J$5,$L266='Auto Responses'!$J$5),'Auto Responses'!$J$5,$O266*$L266)</f>
        <v>5</v>
      </c>
      <c r="Q266" s="278">
        <f t="shared" si="8"/>
        <v>0</v>
      </c>
      <c r="R266" s="278">
        <f t="shared" si="12"/>
        <v>0</v>
      </c>
      <c r="S266" s="278">
        <f t="shared" si="9"/>
        <v>0</v>
      </c>
      <c r="T266" s="278">
        <f t="shared" si="10"/>
        <v>0</v>
      </c>
      <c r="U266" s="278">
        <f t="shared" si="13"/>
        <v>67</v>
      </c>
      <c r="V266" s="278">
        <f t="shared" si="11"/>
        <v>0</v>
      </c>
      <c r="W266" s="58"/>
      <c r="X266" s="58"/>
      <c r="Y266" s="58"/>
      <c r="Z266" s="58"/>
    </row>
    <row r="267" spans="1:26" ht="15.75" customHeight="1" x14ac:dyDescent="0.2">
      <c r="A267" s="278" t="str">
        <f>Questions!$A267</f>
        <v>PRPO-06</v>
      </c>
      <c r="B267" s="278" t="str">
        <f t="shared" si="7"/>
        <v>PRPO</v>
      </c>
      <c r="C267" s="278" t="str">
        <f>VLOOKUP($A267,Questions!$A$3:$L$333,2,0)&amp;""</f>
        <v>Do you have a privacy awareness/training program?*</v>
      </c>
      <c r="D267" s="278" t="str">
        <f>VLOOKUP($A267,Questions!$A$3:$L$333,11,0)&amp;""</f>
        <v/>
      </c>
      <c r="E267" s="278" t="str">
        <f>VLOOKUP($A267,Questions!$A$3:$L$333,12,0)&amp;""</f>
        <v>Privacy</v>
      </c>
      <c r="F267" s="278" t="str">
        <f>VLOOKUP($A267,'Privacy Analyst Evaluation'!$A$46:$K$120,3,0)&amp;""</f>
        <v>Yes</v>
      </c>
      <c r="G267" s="278" t="str">
        <f>VLOOKUP($A267,'Privacy Analyst Evaluation'!$A$46:$K$120,7,0)&amp;""</f>
        <v>Yes</v>
      </c>
      <c r="H267" s="278" t="str">
        <f>VLOOKUP($A267,'Privacy Analyst Evaluation'!$A$46:$K$120,8,0)&amp;""</f>
        <v/>
      </c>
      <c r="I267" s="278" t="str">
        <f>VLOOKUP($A267,'Privacy Analyst Evaluation'!$A$46:$K$120,9,0)&amp;""</f>
        <v>Critical Importance</v>
      </c>
      <c r="J267" s="278" t="str">
        <f>VLOOKUP($A267,'Privacy Analyst Evaluation'!$A$46:$K$120,10,0)&amp;""</f>
        <v/>
      </c>
      <c r="K267" s="278">
        <f>IF($I267='Auto Responses'!$J$11,20,IF($I267='Auto Responses'!$J$13,5,10))</f>
        <v>20</v>
      </c>
      <c r="L267" s="278">
        <f>IF($E267='Auto Responses'!$L$13, 'Auto Responses'!$J$5,IF(AND($D267='Auto Responses'!$J$27,$H267=""),'Auto Responses'!$J$5,IF(AND($D267='Auto Responses'!$J$27,$H267='Auto Responses'!$J$7),1,IF(AND($D267='Auto Responses'!$J$27,$H267='Auto Responses'!$J$8),0,IF(OR(AND($F267=$G267,$H267=""),$H267='Auto Responses'!$J$7),1,0)))))</f>
        <v>1</v>
      </c>
      <c r="M267" s="278" t="str">
        <f>VLOOKUP($A267,'Privacy Analyst Evaluation'!$A$46:$K$120,11,0)&amp;""</f>
        <v>FALSE</v>
      </c>
      <c r="N267" s="278">
        <f>IF($J267='Auto Responses'!$J$11,1,IF(AND($J267="",$I267='Auto Responses'!$J$11),1,0))</f>
        <v>1</v>
      </c>
      <c r="O267" s="278">
        <f>IF(OR($E267='Auto Responses'!$L$13,$F$24='Auto Responses'!$J$4,$F267='Auto Responses'!$J$5),'Auto Responses'!$J$5,IF($J267="",$K267,IF($J267='Auto Responses'!$J$13,5,IF($J267='Auto Responses'!$J$12,10,IF($J267='Auto Responses'!$J$11,20,0)))))</f>
        <v>20</v>
      </c>
      <c r="P267" s="278">
        <f>IF(OR($O267='Auto Responses'!$J$5,$L267='Auto Responses'!$J$5),'Auto Responses'!$J$5,$O267*$L267)</f>
        <v>20</v>
      </c>
      <c r="Q267" s="278">
        <f t="shared" si="8"/>
        <v>0</v>
      </c>
      <c r="R267" s="278">
        <f t="shared" si="12"/>
        <v>0</v>
      </c>
      <c r="S267" s="278">
        <f t="shared" si="9"/>
        <v>0</v>
      </c>
      <c r="T267" s="278">
        <f t="shared" si="10"/>
        <v>1</v>
      </c>
      <c r="U267" s="278">
        <f t="shared" si="13"/>
        <v>68</v>
      </c>
      <c r="V267" s="278">
        <f t="shared" si="11"/>
        <v>68</v>
      </c>
      <c r="W267" s="58"/>
      <c r="X267" s="58"/>
      <c r="Y267" s="58"/>
      <c r="Z267" s="58"/>
    </row>
    <row r="268" spans="1:26" ht="15.75" customHeight="1" x14ac:dyDescent="0.2">
      <c r="A268" s="278" t="str">
        <f>Questions!$A268</f>
        <v>PRPO-07</v>
      </c>
      <c r="B268" s="278" t="str">
        <f t="shared" si="7"/>
        <v>PRPO</v>
      </c>
      <c r="C268" s="278" t="str">
        <f>VLOOKUP($A268,Questions!$A$3:$L$333,2,0)&amp;""</f>
        <v>Is privacy awareness training mandatory for all employees?</v>
      </c>
      <c r="D268" s="278" t="str">
        <f>VLOOKUP($A268,Questions!$A$3:$L$333,11,0)&amp;""</f>
        <v/>
      </c>
      <c r="E268" s="278" t="str">
        <f>VLOOKUP($A268,Questions!$A$3:$L$333,12,0)&amp;""</f>
        <v>Privacy</v>
      </c>
      <c r="F268" s="278" t="str">
        <f>VLOOKUP($A268,'Privacy Analyst Evaluation'!$A$46:$K$120,3,0)&amp;""</f>
        <v>Yes</v>
      </c>
      <c r="G268" s="278" t="str">
        <f>VLOOKUP($A268,'Privacy Analyst Evaluation'!$A$46:$K$120,7,0)&amp;""</f>
        <v>Yes</v>
      </c>
      <c r="H268" s="278" t="str">
        <f>VLOOKUP($A268,'Privacy Analyst Evaluation'!$A$46:$K$120,8,0)&amp;""</f>
        <v/>
      </c>
      <c r="I268" s="278" t="str">
        <f>VLOOKUP($A268,'Privacy Analyst Evaluation'!$A$46:$K$120,9,0)&amp;""</f>
        <v>Minor Importance</v>
      </c>
      <c r="J268" s="278" t="str">
        <f>VLOOKUP($A268,'Privacy Analyst Evaluation'!$A$46:$K$120,10,0)&amp;""</f>
        <v/>
      </c>
      <c r="K268" s="278">
        <f>IF($I268='Auto Responses'!$J$11,20,IF($I268='Auto Responses'!$J$13,5,10))</f>
        <v>5</v>
      </c>
      <c r="L268" s="278">
        <f>IF($E268='Auto Responses'!$L$13, 'Auto Responses'!$J$5,IF(AND($D268='Auto Responses'!$J$27,$H268=""),'Auto Responses'!$J$5,IF(AND($D268='Auto Responses'!$J$27,$H268='Auto Responses'!$J$7),1,IF(AND($D268='Auto Responses'!$J$27,$H268='Auto Responses'!$J$8),0,IF(OR(AND($F268=$G268,$H268=""),$H268='Auto Responses'!$J$7),1,0)))))</f>
        <v>1</v>
      </c>
      <c r="M268" s="278" t="str">
        <f>VLOOKUP($A268,'Privacy Analyst Evaluation'!$A$46:$K$120,11,0)&amp;""</f>
        <v>FALSE</v>
      </c>
      <c r="N268" s="278">
        <f>IF($J268='Auto Responses'!$J$11,1,IF(AND($J268="",$I268='Auto Responses'!$J$11),1,0))</f>
        <v>0</v>
      </c>
      <c r="O268" s="278">
        <f>IF(OR($E268='Auto Responses'!$L$13,$F$24='Auto Responses'!$J$4,$F268='Auto Responses'!$J$5),'Auto Responses'!$J$5,IF($J268="",$K268,IF($J268='Auto Responses'!$J$13,5,IF($J268='Auto Responses'!$J$12,10,IF($J268='Auto Responses'!$J$11,20,0)))))</f>
        <v>5</v>
      </c>
      <c r="P268" s="278">
        <f>IF(OR($O268='Auto Responses'!$J$5,$L268='Auto Responses'!$J$5),'Auto Responses'!$J$5,$O268*$L268)</f>
        <v>5</v>
      </c>
      <c r="Q268" s="278">
        <f t="shared" si="8"/>
        <v>0</v>
      </c>
      <c r="R268" s="278">
        <f t="shared" si="12"/>
        <v>0</v>
      </c>
      <c r="S268" s="278">
        <f t="shared" si="9"/>
        <v>0</v>
      </c>
      <c r="T268" s="278">
        <f t="shared" si="10"/>
        <v>0</v>
      </c>
      <c r="U268" s="278">
        <f t="shared" si="13"/>
        <v>68</v>
      </c>
      <c r="V268" s="278">
        <f t="shared" si="11"/>
        <v>0</v>
      </c>
      <c r="W268" s="58"/>
      <c r="X268" s="58"/>
      <c r="Y268" s="58"/>
      <c r="Z268" s="58"/>
    </row>
    <row r="269" spans="1:26" ht="15.75" customHeight="1" x14ac:dyDescent="0.2">
      <c r="A269" s="278" t="str">
        <f>Questions!$A269</f>
        <v>PRPO-08</v>
      </c>
      <c r="B269" s="278" t="str">
        <f t="shared" si="7"/>
        <v>PRPO</v>
      </c>
      <c r="C269" s="278" t="str">
        <f>VLOOKUP($A269,Questions!$A$3:$L$333,2,0)&amp;""</f>
        <v>Is AI privacy and ethics awareness/training required for all employees who work with AI?</v>
      </c>
      <c r="D269" s="278" t="str">
        <f>VLOOKUP($A269,Questions!$A$3:$L$333,11,0)&amp;""</f>
        <v/>
      </c>
      <c r="E269" s="278" t="str">
        <f>VLOOKUP($A269,Questions!$A$3:$L$333,12,0)&amp;""</f>
        <v>Privacy</v>
      </c>
      <c r="F269" s="278" t="str">
        <f>VLOOKUP($A269,'Privacy Analyst Evaluation'!$A$46:$K$120,3,0)&amp;""</f>
        <v>Yes</v>
      </c>
      <c r="G269" s="278" t="str">
        <f>VLOOKUP($A269,'Privacy Analyst Evaluation'!$A$46:$K$120,7,0)&amp;""</f>
        <v>Yes</v>
      </c>
      <c r="H269" s="278" t="str">
        <f>VLOOKUP($A269,'Privacy Analyst Evaluation'!$A$46:$K$120,8,0)&amp;""</f>
        <v/>
      </c>
      <c r="I269" s="278" t="str">
        <f>VLOOKUP($A269,'Privacy Analyst Evaluation'!$A$46:$K$120,9,0)&amp;""</f>
        <v>Minor Importance</v>
      </c>
      <c r="J269" s="278" t="str">
        <f>VLOOKUP($A269,'Privacy Analyst Evaluation'!$A$46:$K$120,10,0)&amp;""</f>
        <v/>
      </c>
      <c r="K269" s="278">
        <f>IF($I269='Auto Responses'!$J$11,20,IF($I269='Auto Responses'!$J$13,5,10))</f>
        <v>5</v>
      </c>
      <c r="L269" s="278">
        <f>IF($E269='Auto Responses'!$L$13, 'Auto Responses'!$J$5,IF(AND($D269='Auto Responses'!$J$27,$H269=""),'Auto Responses'!$J$5,IF(AND($D269='Auto Responses'!$J$27,$H269='Auto Responses'!$J$7),1,IF(AND($D269='Auto Responses'!$J$27,$H269='Auto Responses'!$J$8),0,IF(OR(AND($F269=$G269,$H269=""),$H269='Auto Responses'!$J$7),1,0)))))</f>
        <v>1</v>
      </c>
      <c r="M269" s="278" t="str">
        <f>VLOOKUP($A269,'Privacy Analyst Evaluation'!$A$46:$K$120,11,0)&amp;""</f>
        <v>FALSE</v>
      </c>
      <c r="N269" s="278">
        <f>IF($J269='Auto Responses'!$J$11,1,IF(AND($J269="",$I269='Auto Responses'!$J$11),1,0))</f>
        <v>0</v>
      </c>
      <c r="O269" s="278">
        <f>IF(OR($E269='Auto Responses'!$L$13,$F$24='Auto Responses'!$J$4,$F269='Auto Responses'!$J$5),'Auto Responses'!$J$5,IF($J269="",$K269,IF($J269='Auto Responses'!$J$13,5,IF($J269='Auto Responses'!$J$12,10,IF($J269='Auto Responses'!$J$11,20,0)))))</f>
        <v>5</v>
      </c>
      <c r="P269" s="278">
        <f>IF(OR($O269='Auto Responses'!$J$5,$L269='Auto Responses'!$J$5),'Auto Responses'!$J$5,$O269*$L269)</f>
        <v>5</v>
      </c>
      <c r="Q269" s="278">
        <f t="shared" si="8"/>
        <v>0</v>
      </c>
      <c r="R269" s="278">
        <f t="shared" si="12"/>
        <v>0</v>
      </c>
      <c r="S269" s="278">
        <f t="shared" si="9"/>
        <v>0</v>
      </c>
      <c r="T269" s="278">
        <f t="shared" si="10"/>
        <v>0</v>
      </c>
      <c r="U269" s="278">
        <f t="shared" si="13"/>
        <v>68</v>
      </c>
      <c r="V269" s="278">
        <f t="shared" si="11"/>
        <v>0</v>
      </c>
      <c r="W269" s="58"/>
      <c r="X269" s="58"/>
      <c r="Y269" s="58"/>
      <c r="Z269" s="58"/>
    </row>
    <row r="270" spans="1:26" ht="15.75" customHeight="1" x14ac:dyDescent="0.2">
      <c r="A270" s="278" t="str">
        <f>Questions!$A270</f>
        <v>PRPO-09</v>
      </c>
      <c r="B270" s="278" t="str">
        <f t="shared" si="7"/>
        <v>PRPO</v>
      </c>
      <c r="C270" s="278" t="str">
        <f>VLOOKUP($A270,Questions!$A$3:$L$333,2,0)&amp;""</f>
        <v>Do you have any decision-making processes that are completely automated (i.e., there is no human involvement)?</v>
      </c>
      <c r="D270" s="278" t="str">
        <f>VLOOKUP($A270,Questions!$A$3:$L$333,11,0)&amp;""</f>
        <v/>
      </c>
      <c r="E270" s="278" t="str">
        <f>VLOOKUP($A270,Questions!$A$3:$L$333,12,0)&amp;""</f>
        <v>Privacy</v>
      </c>
      <c r="F270" s="278" t="str">
        <f>VLOOKUP($A270,'Privacy Analyst Evaluation'!$A$46:$K$120,3,0)&amp;""</f>
        <v>No</v>
      </c>
      <c r="G270" s="278" t="str">
        <f>VLOOKUP($A270,'Privacy Analyst Evaluation'!$A$46:$K$120,7,0)&amp;""</f>
        <v>No</v>
      </c>
      <c r="H270" s="278" t="str">
        <f>VLOOKUP($A270,'Privacy Analyst Evaluation'!$A$46:$K$120,8,0)&amp;""</f>
        <v/>
      </c>
      <c r="I270" s="278" t="str">
        <f>VLOOKUP($A270,'Privacy Analyst Evaluation'!$A$46:$K$120,9,0)&amp;""</f>
        <v>Minor Importance</v>
      </c>
      <c r="J270" s="278" t="str">
        <f>VLOOKUP($A270,'Privacy Analyst Evaluation'!$A$46:$K$120,10,0)&amp;""</f>
        <v/>
      </c>
      <c r="K270" s="278">
        <f>IF($I270='Auto Responses'!$J$11,20,IF($I270='Auto Responses'!$J$13,5,10))</f>
        <v>5</v>
      </c>
      <c r="L270" s="278">
        <f>IF($E270='Auto Responses'!$L$13, 'Auto Responses'!$J$5,IF(AND($D270='Auto Responses'!$J$27,$H270=""),'Auto Responses'!$J$5,IF(AND($D270='Auto Responses'!$J$27,$H270='Auto Responses'!$J$7),1,IF(AND($D270='Auto Responses'!$J$27,$H270='Auto Responses'!$J$8),0,IF(OR(AND($F270=$G270,$H270=""),$H270='Auto Responses'!$J$7),1,0)))))</f>
        <v>1</v>
      </c>
      <c r="M270" s="278" t="str">
        <f>VLOOKUP($A270,'Privacy Analyst Evaluation'!$A$46:$K$120,11,0)&amp;""</f>
        <v>FALSE</v>
      </c>
      <c r="N270" s="278">
        <f>IF($J270='Auto Responses'!$J$11,1,IF(AND($J270="",$I270='Auto Responses'!$J$11),1,0))</f>
        <v>0</v>
      </c>
      <c r="O270" s="278">
        <f>IF(OR($E270='Auto Responses'!$L$13,$F$24='Auto Responses'!$J$4,$F270='Auto Responses'!$J$5),'Auto Responses'!$J$5,IF($J270="",$K270,IF($J270='Auto Responses'!$J$13,5,IF($J270='Auto Responses'!$J$12,10,IF($J270='Auto Responses'!$J$11,20,0)))))</f>
        <v>5</v>
      </c>
      <c r="P270" s="278">
        <f>IF(OR($O270='Auto Responses'!$J$5,$L270='Auto Responses'!$J$5),'Auto Responses'!$J$5,$O270*$L270)</f>
        <v>5</v>
      </c>
      <c r="Q270" s="278">
        <f t="shared" si="8"/>
        <v>0</v>
      </c>
      <c r="R270" s="278">
        <f t="shared" si="12"/>
        <v>0</v>
      </c>
      <c r="S270" s="278">
        <f t="shared" si="9"/>
        <v>0</v>
      </c>
      <c r="T270" s="278">
        <f t="shared" si="10"/>
        <v>0</v>
      </c>
      <c r="U270" s="278">
        <f t="shared" si="13"/>
        <v>68</v>
      </c>
      <c r="V270" s="278">
        <f t="shared" si="11"/>
        <v>0</v>
      </c>
      <c r="W270" s="58"/>
      <c r="X270" s="58"/>
      <c r="Y270" s="58"/>
      <c r="Z270" s="58"/>
    </row>
    <row r="271" spans="1:26" ht="15.75" customHeight="1" x14ac:dyDescent="0.2">
      <c r="A271" s="278" t="str">
        <f>Questions!$A271</f>
        <v>PRPO-10</v>
      </c>
      <c r="B271" s="278" t="str">
        <f t="shared" si="7"/>
        <v>PRPO</v>
      </c>
      <c r="C271" s="278" t="str">
        <f>VLOOKUP($A271,Questions!$A$3:$L$333,2,0)&amp;""</f>
        <v>Do you have a documented process for managing automated processing, including validations, monitoring, and data subject requests?</v>
      </c>
      <c r="D271" s="278" t="str">
        <f>VLOOKUP($A271,Questions!$A$3:$L$333,11,0)&amp;""</f>
        <v/>
      </c>
      <c r="E271" s="278" t="str">
        <f>VLOOKUP($A271,Questions!$A$3:$L$333,12,0)&amp;""</f>
        <v>Privacy</v>
      </c>
      <c r="F271" s="278" t="str">
        <f>VLOOKUP($A271,'Privacy Analyst Evaluation'!$A$46:$K$120,3,0)&amp;""</f>
        <v>Yes</v>
      </c>
      <c r="G271" s="278" t="str">
        <f>VLOOKUP($A271,'Privacy Analyst Evaluation'!$A$46:$K$120,7,0)&amp;""</f>
        <v>Yes</v>
      </c>
      <c r="H271" s="278" t="str">
        <f>VLOOKUP($A271,'Privacy Analyst Evaluation'!$A$46:$K$120,8,0)&amp;""</f>
        <v/>
      </c>
      <c r="I271" s="278" t="str">
        <f>VLOOKUP($A271,'Privacy Analyst Evaluation'!$A$46:$K$120,9,0)&amp;""</f>
        <v>Minor Importance</v>
      </c>
      <c r="J271" s="278" t="str">
        <f>VLOOKUP($A271,'Privacy Analyst Evaluation'!$A$46:$K$120,10,0)&amp;""</f>
        <v/>
      </c>
      <c r="K271" s="278">
        <f>IF($I271='Auto Responses'!$J$11,20,IF($I271='Auto Responses'!$J$13,5,10))</f>
        <v>5</v>
      </c>
      <c r="L271" s="278">
        <f>IF($E271='Auto Responses'!$L$13, 'Auto Responses'!$J$5,IF(AND($D271='Auto Responses'!$J$27,$H271=""),'Auto Responses'!$J$5,IF(AND($D271='Auto Responses'!$J$27,$H271='Auto Responses'!$J$7),1,IF(AND($D271='Auto Responses'!$J$27,$H271='Auto Responses'!$J$8),0,IF(OR(AND($F271=$G271,$H271=""),$H271='Auto Responses'!$J$7),1,0)))))</f>
        <v>1</v>
      </c>
      <c r="M271" s="278" t="str">
        <f>VLOOKUP($A271,'Privacy Analyst Evaluation'!$A$46:$K$120,11,0)&amp;""</f>
        <v>FALSE</v>
      </c>
      <c r="N271" s="278">
        <f>IF($J271='Auto Responses'!$J$11,1,IF(AND($J271="",$I271='Auto Responses'!$J$11),1,0))</f>
        <v>0</v>
      </c>
      <c r="O271" s="278">
        <f>IF(OR($E271='Auto Responses'!$L$13,$F$24='Auto Responses'!$J$4,$F271='Auto Responses'!$J$5),'Auto Responses'!$J$5,IF($J271="",$K271,IF($J271='Auto Responses'!$J$13,5,IF($J271='Auto Responses'!$J$12,10,IF($J271='Auto Responses'!$J$11,20,0)))))</f>
        <v>5</v>
      </c>
      <c r="P271" s="278">
        <f>IF(OR($O271='Auto Responses'!$J$5,$L271='Auto Responses'!$J$5),'Auto Responses'!$J$5,$O271*$L271)</f>
        <v>5</v>
      </c>
      <c r="Q271" s="278">
        <f t="shared" si="8"/>
        <v>0</v>
      </c>
      <c r="R271" s="278">
        <f t="shared" si="12"/>
        <v>0</v>
      </c>
      <c r="S271" s="278">
        <f t="shared" si="9"/>
        <v>0</v>
      </c>
      <c r="T271" s="278">
        <f t="shared" si="10"/>
        <v>0</v>
      </c>
      <c r="U271" s="278">
        <f t="shared" si="13"/>
        <v>68</v>
      </c>
      <c r="V271" s="278">
        <f t="shared" si="11"/>
        <v>0</v>
      </c>
      <c r="W271" s="58"/>
      <c r="X271" s="58"/>
      <c r="Y271" s="58"/>
      <c r="Z271" s="58"/>
    </row>
    <row r="272" spans="1:26" ht="15.75" customHeight="1" x14ac:dyDescent="0.2">
      <c r="A272" s="278" t="str">
        <f>Questions!$A272</f>
        <v>PRPO-11</v>
      </c>
      <c r="B272" s="278" t="str">
        <f t="shared" si="7"/>
        <v>PRPO</v>
      </c>
      <c r="C272" s="278" t="str">
        <f>VLOOKUP($A272,Questions!$A$3:$L$333,2,0)&amp;""</f>
        <v>Do you have a documented policy for sharing information with law enforcement?</v>
      </c>
      <c r="D272" s="278" t="str">
        <f>VLOOKUP($A272,Questions!$A$3:$L$333,11,0)&amp;""</f>
        <v/>
      </c>
      <c r="E272" s="278" t="str">
        <f>VLOOKUP($A272,Questions!$A$3:$L$333,12,0)&amp;""</f>
        <v>Privacy</v>
      </c>
      <c r="F272" s="278" t="str">
        <f>VLOOKUP($A272,'Privacy Analyst Evaluation'!$A$46:$K$120,3,0)&amp;""</f>
        <v>Yes</v>
      </c>
      <c r="G272" s="278" t="str">
        <f>VLOOKUP($A272,'Privacy Analyst Evaluation'!$A$46:$K$120,7,0)&amp;""</f>
        <v>Yes</v>
      </c>
      <c r="H272" s="278" t="str">
        <f>VLOOKUP($A272,'Privacy Analyst Evaluation'!$A$46:$K$120,8,0)&amp;""</f>
        <v/>
      </c>
      <c r="I272" s="278" t="str">
        <f>VLOOKUP($A272,'Privacy Analyst Evaluation'!$A$46:$K$120,9,0)&amp;""</f>
        <v>Minor Importance</v>
      </c>
      <c r="J272" s="278" t="str">
        <f>VLOOKUP($A272,'Privacy Analyst Evaluation'!$A$46:$K$120,10,0)&amp;""</f>
        <v/>
      </c>
      <c r="K272" s="278">
        <f>IF($I272='Auto Responses'!$J$11,20,IF($I272='Auto Responses'!$J$13,5,10))</f>
        <v>5</v>
      </c>
      <c r="L272" s="278">
        <f>IF($E272='Auto Responses'!$L$13, 'Auto Responses'!$J$5,IF(AND($D272='Auto Responses'!$J$27,$H272=""),'Auto Responses'!$J$5,IF(AND($D272='Auto Responses'!$J$27,$H272='Auto Responses'!$J$7),1,IF(AND($D272='Auto Responses'!$J$27,$H272='Auto Responses'!$J$8),0,IF(OR(AND($F272=$G272,$H272=""),$H272='Auto Responses'!$J$7),1,0)))))</f>
        <v>1</v>
      </c>
      <c r="M272" s="278" t="str">
        <f>VLOOKUP($A272,'Privacy Analyst Evaluation'!$A$46:$K$120,11,0)&amp;""</f>
        <v>FALSE</v>
      </c>
      <c r="N272" s="278">
        <f>IF($J272='Auto Responses'!$J$11,1,IF(AND($J272="",$I272='Auto Responses'!$J$11),1,0))</f>
        <v>0</v>
      </c>
      <c r="O272" s="278">
        <f>IF(OR($E272='Auto Responses'!$L$13,$F$24='Auto Responses'!$J$4,$F272='Auto Responses'!$J$5),'Auto Responses'!$J$5,IF($J272="",$K272,IF($J272='Auto Responses'!$J$13,5,IF($J272='Auto Responses'!$J$12,10,IF($J272='Auto Responses'!$J$11,20,0)))))</f>
        <v>5</v>
      </c>
      <c r="P272" s="278">
        <f>IF(OR($O272='Auto Responses'!$J$5,$L272='Auto Responses'!$J$5),'Auto Responses'!$J$5,$O272*$L272)</f>
        <v>5</v>
      </c>
      <c r="Q272" s="278">
        <f t="shared" si="8"/>
        <v>0</v>
      </c>
      <c r="R272" s="278">
        <f t="shared" si="12"/>
        <v>0</v>
      </c>
      <c r="S272" s="278">
        <f t="shared" si="9"/>
        <v>0</v>
      </c>
      <c r="T272" s="278">
        <f t="shared" si="10"/>
        <v>0</v>
      </c>
      <c r="U272" s="278">
        <f t="shared" si="13"/>
        <v>68</v>
      </c>
      <c r="V272" s="278">
        <f t="shared" si="11"/>
        <v>0</v>
      </c>
      <c r="W272" s="58"/>
      <c r="X272" s="58"/>
      <c r="Y272" s="58"/>
      <c r="Z272" s="58"/>
    </row>
    <row r="273" spans="1:26" ht="15.75" customHeight="1" x14ac:dyDescent="0.2">
      <c r="A273" s="278" t="str">
        <f>Questions!$A273</f>
        <v>PRPO-12</v>
      </c>
      <c r="B273" s="278" t="str">
        <f t="shared" si="7"/>
        <v>PRPO</v>
      </c>
      <c r="C273" s="278" t="str">
        <f>VLOOKUP($A273,Questions!$A$3:$L$333,2,0)&amp;""</f>
        <v>Do you share any institutional data with law enforcement without a valid warrant or subpoena?*</v>
      </c>
      <c r="D273" s="278" t="str">
        <f>VLOOKUP($A273,Questions!$A$3:$L$333,11,0)&amp;""</f>
        <v/>
      </c>
      <c r="E273" s="278" t="str">
        <f>VLOOKUP($A273,Questions!$A$3:$L$333,12,0)&amp;""</f>
        <v>Privacy</v>
      </c>
      <c r="F273" s="278" t="str">
        <f>VLOOKUP($A273,'Privacy Analyst Evaluation'!$A$46:$K$120,3,0)&amp;""</f>
        <v>No</v>
      </c>
      <c r="G273" s="278" t="str">
        <f>VLOOKUP($A273,'Privacy Analyst Evaluation'!$A$46:$K$120,7,0)&amp;""</f>
        <v>No</v>
      </c>
      <c r="H273" s="278" t="str">
        <f>VLOOKUP($A273,'Privacy Analyst Evaluation'!$A$46:$K$120,8,0)&amp;""</f>
        <v/>
      </c>
      <c r="I273" s="278" t="str">
        <f>VLOOKUP($A273,'Privacy Analyst Evaluation'!$A$46:$K$120,9,0)&amp;""</f>
        <v>Critical Importance</v>
      </c>
      <c r="J273" s="278" t="str">
        <f>VLOOKUP($A273,'Privacy Analyst Evaluation'!$A$46:$K$120,10,0)&amp;""</f>
        <v/>
      </c>
      <c r="K273" s="278">
        <f>IF($I273='Auto Responses'!$J$11,20,IF($I273='Auto Responses'!$J$13,5,10))</f>
        <v>20</v>
      </c>
      <c r="L273" s="278">
        <f>IF($E273='Auto Responses'!$L$13, 'Auto Responses'!$J$5,IF(AND($D273='Auto Responses'!$J$27,$H273=""),'Auto Responses'!$J$5,IF(AND($D273='Auto Responses'!$J$27,$H273='Auto Responses'!$J$7),1,IF(AND($D273='Auto Responses'!$J$27,$H273='Auto Responses'!$J$8),0,IF(OR(AND($F273=$G273,$H273=""),$H273='Auto Responses'!$J$7),1,0)))))</f>
        <v>1</v>
      </c>
      <c r="M273" s="278" t="str">
        <f>VLOOKUP($A273,'Privacy Analyst Evaluation'!$A$46:$K$120,11,0)&amp;""</f>
        <v>FALSE</v>
      </c>
      <c r="N273" s="278">
        <f>IF($J273='Auto Responses'!$J$11,1,IF(AND($J273="",$I273='Auto Responses'!$J$11),1,0))</f>
        <v>1</v>
      </c>
      <c r="O273" s="278">
        <f>IF(OR($E273='Auto Responses'!$L$13,$F$24='Auto Responses'!$J$4,$F273='Auto Responses'!$J$5),'Auto Responses'!$J$5,IF($J273="",$K273,IF($J273='Auto Responses'!$J$13,5,IF($J273='Auto Responses'!$J$12,10,IF($J273='Auto Responses'!$J$11,20,0)))))</f>
        <v>20</v>
      </c>
      <c r="P273" s="278">
        <f>IF(OR($O273='Auto Responses'!$J$5,$L273='Auto Responses'!$J$5),'Auto Responses'!$J$5,$O273*$L273)</f>
        <v>20</v>
      </c>
      <c r="Q273" s="278">
        <f t="shared" si="8"/>
        <v>0</v>
      </c>
      <c r="R273" s="278">
        <f t="shared" si="12"/>
        <v>0</v>
      </c>
      <c r="S273" s="278">
        <f t="shared" si="9"/>
        <v>0</v>
      </c>
      <c r="T273" s="278">
        <f t="shared" si="10"/>
        <v>1</v>
      </c>
      <c r="U273" s="278">
        <f t="shared" si="13"/>
        <v>69</v>
      </c>
      <c r="V273" s="278">
        <f t="shared" si="11"/>
        <v>69</v>
      </c>
      <c r="W273" s="58"/>
      <c r="X273" s="58"/>
      <c r="Y273" s="58"/>
      <c r="Z273" s="58"/>
    </row>
    <row r="274" spans="1:26" ht="15.75" customHeight="1" x14ac:dyDescent="0.2">
      <c r="A274" s="278" t="str">
        <f>Questions!$A274</f>
        <v>PRPO-13</v>
      </c>
      <c r="B274" s="278" t="str">
        <f t="shared" si="7"/>
        <v>PRPO</v>
      </c>
      <c r="C274" s="278" t="str">
        <f>VLOOKUP($A274,Questions!$A$3:$L$333,2,0)&amp;""</f>
        <v>Does your incident response team include a privacy analyst/officer?</v>
      </c>
      <c r="D274" s="278" t="str">
        <f>VLOOKUP($A274,Questions!$A$3:$L$333,11,0)&amp;""</f>
        <v/>
      </c>
      <c r="E274" s="278" t="str">
        <f>VLOOKUP($A274,Questions!$A$3:$L$333,12,0)&amp;""</f>
        <v>Privacy</v>
      </c>
      <c r="F274" s="278" t="str">
        <f>VLOOKUP($A274,'Privacy Analyst Evaluation'!$A$46:$K$120,3,0)&amp;""</f>
        <v>Yes</v>
      </c>
      <c r="G274" s="278" t="str">
        <f>VLOOKUP($A274,'Privacy Analyst Evaluation'!$A$46:$K$120,7,0)&amp;""</f>
        <v>Yes</v>
      </c>
      <c r="H274" s="278" t="str">
        <f>VLOOKUP($A274,'Privacy Analyst Evaluation'!$A$46:$K$120,8,0)&amp;""</f>
        <v/>
      </c>
      <c r="I274" s="278" t="str">
        <f>VLOOKUP($A274,'Privacy Analyst Evaluation'!$A$46:$K$120,9,0)&amp;""</f>
        <v>Minor Importance</v>
      </c>
      <c r="J274" s="278" t="str">
        <f>VLOOKUP($A274,'Privacy Analyst Evaluation'!$A$46:$K$120,10,0)&amp;""</f>
        <v/>
      </c>
      <c r="K274" s="278">
        <f>IF($I274='Auto Responses'!$J$11,20,IF($I274='Auto Responses'!$J$13,5,10))</f>
        <v>5</v>
      </c>
      <c r="L274" s="278">
        <f>IF($E274='Auto Responses'!$L$13, 'Auto Responses'!$J$5,IF(AND($D274='Auto Responses'!$J$27,$H274=""),'Auto Responses'!$J$5,IF(AND($D274='Auto Responses'!$J$27,$H274='Auto Responses'!$J$7),1,IF(AND($D274='Auto Responses'!$J$27,$H274='Auto Responses'!$J$8),0,IF(OR(AND($F274=$G274,$H274=""),$H274='Auto Responses'!$J$7),1,0)))))</f>
        <v>1</v>
      </c>
      <c r="M274" s="278" t="str">
        <f>VLOOKUP($A274,'Privacy Analyst Evaluation'!$A$46:$K$120,11,0)&amp;""</f>
        <v>FALSE</v>
      </c>
      <c r="N274" s="278">
        <f>IF($J274='Auto Responses'!$J$11,1,IF(AND($J274="",$I274='Auto Responses'!$J$11),1,0))</f>
        <v>0</v>
      </c>
      <c r="O274" s="278">
        <f>IF(OR($E274='Auto Responses'!$L$13,$F$24='Auto Responses'!$J$4,$F274='Auto Responses'!$J$5),'Auto Responses'!$J$5,IF($J274="",$K274,IF($J274='Auto Responses'!$J$13,5,IF($J274='Auto Responses'!$J$12,10,IF($J274='Auto Responses'!$J$11,20,0)))))</f>
        <v>5</v>
      </c>
      <c r="P274" s="278">
        <f>IF(OR($O274='Auto Responses'!$J$5,$L274='Auto Responses'!$J$5),'Auto Responses'!$J$5,$O274*$L274)</f>
        <v>5</v>
      </c>
      <c r="Q274" s="278">
        <f t="shared" si="8"/>
        <v>0</v>
      </c>
      <c r="R274" s="278">
        <f t="shared" si="12"/>
        <v>0</v>
      </c>
      <c r="S274" s="278">
        <f t="shared" si="9"/>
        <v>0</v>
      </c>
      <c r="T274" s="278">
        <f t="shared" si="10"/>
        <v>0</v>
      </c>
      <c r="U274" s="278">
        <f t="shared" si="13"/>
        <v>69</v>
      </c>
      <c r="V274" s="278">
        <f t="shared" si="11"/>
        <v>0</v>
      </c>
      <c r="W274" s="58"/>
      <c r="X274" s="58"/>
      <c r="Y274" s="58"/>
      <c r="Z274" s="58"/>
    </row>
    <row r="275" spans="1:26" ht="15.75" customHeight="1" x14ac:dyDescent="0.2">
      <c r="A275" s="278" t="str">
        <f>Questions!$A275</f>
        <v>INTL-01</v>
      </c>
      <c r="B275" s="278" t="str">
        <f t="shared" si="7"/>
        <v>INTL</v>
      </c>
      <c r="C275" s="278" t="str">
        <f>VLOOKUP($A275,Questions!$A$3:$L$333,2,0)&amp;""</f>
        <v>Will data be collected from or processed in or stored in the European Economic Area (EEA)?</v>
      </c>
      <c r="D275" s="278" t="str">
        <f>VLOOKUP($A275,Questions!$A$3:$L$333,11,0)&amp;""</f>
        <v/>
      </c>
      <c r="E275" s="278" t="str">
        <f>VLOOKUP($A275,Questions!$A$3:$L$333,12,0)&amp;""</f>
        <v>Privacy</v>
      </c>
      <c r="F275" s="278" t="str">
        <f>VLOOKUP($A275,'Privacy Analyst Evaluation'!$A$46:$K$120,3,0)&amp;""</f>
        <v>Yes</v>
      </c>
      <c r="G275" s="278" t="str">
        <f>VLOOKUP($A275,'Privacy Analyst Evaluation'!$A$46:$K$120,7,0)&amp;""</f>
        <v>No</v>
      </c>
      <c r="H275" s="278" t="str">
        <f>VLOOKUP($A275,'Privacy Analyst Evaluation'!$A$46:$K$120,8,0)&amp;""</f>
        <v/>
      </c>
      <c r="I275" s="278" t="str">
        <f>VLOOKUP($A275,'Privacy Analyst Evaluation'!$A$46:$K$120,9,0)&amp;""</f>
        <v>Standard Importance</v>
      </c>
      <c r="J275" s="278" t="str">
        <f>VLOOKUP($A275,'Privacy Analyst Evaluation'!$A$46:$K$120,10,0)&amp;""</f>
        <v/>
      </c>
      <c r="K275" s="278">
        <f>IF($I275='Auto Responses'!$J$11,20,IF($I275='Auto Responses'!$J$13,5,10))</f>
        <v>10</v>
      </c>
      <c r="L275" s="278">
        <f>IF($E275='Auto Responses'!$L$13, 'Auto Responses'!$J$5,IF(AND($D275='Auto Responses'!$J$27,$H275=""),'Auto Responses'!$J$5,IF(AND($D275='Auto Responses'!$J$27,$H275='Auto Responses'!$J$7),1,IF(AND($D275='Auto Responses'!$J$27,$H275='Auto Responses'!$J$8),0,IF(OR(AND($F275=$G275,$H275=""),$H275='Auto Responses'!$J$7),1,0)))))</f>
        <v>0</v>
      </c>
      <c r="M275" s="278" t="str">
        <f>VLOOKUP($A275,'Privacy Analyst Evaluation'!$A$46:$K$120,11,0)&amp;""</f>
        <v>FALSE</v>
      </c>
      <c r="N275" s="278">
        <f>IF($J275='Auto Responses'!$J$11,1,IF(AND($J275="",$I275='Auto Responses'!$J$11),1,0))</f>
        <v>0</v>
      </c>
      <c r="O275" s="278">
        <f>IF(OR($E275='Auto Responses'!$L$13,$F$24='Auto Responses'!$J$4,$F275='Auto Responses'!$J$5),'Auto Responses'!$J$5,IF($J275="",$K275,IF($J275='Auto Responses'!$J$13,5,IF($J275='Auto Responses'!$J$12,10,IF($J275='Auto Responses'!$J$11,20,0)))))</f>
        <v>10</v>
      </c>
      <c r="P275" s="278">
        <f>IF(OR($O275='Auto Responses'!$J$5,$L275='Auto Responses'!$J$5),'Auto Responses'!$J$5,$O275*$L275)</f>
        <v>0</v>
      </c>
      <c r="Q275" s="278">
        <f t="shared" si="8"/>
        <v>0</v>
      </c>
      <c r="R275" s="278">
        <f t="shared" si="12"/>
        <v>0</v>
      </c>
      <c r="S275" s="278">
        <f t="shared" si="9"/>
        <v>0</v>
      </c>
      <c r="T275" s="278">
        <f t="shared" si="10"/>
        <v>0</v>
      </c>
      <c r="U275" s="278">
        <f t="shared" si="13"/>
        <v>69</v>
      </c>
      <c r="V275" s="278">
        <f t="shared" si="11"/>
        <v>0</v>
      </c>
      <c r="W275" s="58"/>
      <c r="X275" s="58"/>
      <c r="Y275" s="58"/>
      <c r="Z275" s="58"/>
    </row>
    <row r="276" spans="1:26" ht="15.75" customHeight="1" x14ac:dyDescent="0.2">
      <c r="A276" s="278" t="str">
        <f>Questions!$A276</f>
        <v>INTL-02</v>
      </c>
      <c r="B276" s="278" t="str">
        <f t="shared" si="7"/>
        <v>INTL</v>
      </c>
      <c r="C276" s="278" t="str">
        <f>VLOOKUP($A276,Questions!$A$3:$L$333,2,0)&amp;""</f>
        <v>Do you have a data protection officer (DPO)?</v>
      </c>
      <c r="D276" s="278" t="str">
        <f>VLOOKUP($A276,Questions!$A$3:$L$333,11,0)&amp;""</f>
        <v/>
      </c>
      <c r="E276" s="278" t="str">
        <f>VLOOKUP($A276,Questions!$A$3:$L$333,12,0)&amp;""</f>
        <v>Privacy</v>
      </c>
      <c r="F276" s="278" t="str">
        <f>VLOOKUP($A276,'Privacy Analyst Evaluation'!$A$46:$K$120,3,0)&amp;""</f>
        <v>Yes</v>
      </c>
      <c r="G276" s="278" t="str">
        <f>VLOOKUP($A276,'Privacy Analyst Evaluation'!$A$46:$K$120,7,0)&amp;""</f>
        <v>Yes</v>
      </c>
      <c r="H276" s="278" t="str">
        <f>VLOOKUP($A276,'Privacy Analyst Evaluation'!$A$46:$K$120,8,0)&amp;""</f>
        <v/>
      </c>
      <c r="I276" s="278" t="str">
        <f>VLOOKUP($A276,'Privacy Analyst Evaluation'!$A$46:$K$120,9,0)&amp;""</f>
        <v>Standard Importance</v>
      </c>
      <c r="J276" s="278" t="str">
        <f>VLOOKUP($A276,'Privacy Analyst Evaluation'!$A$46:$K$120,10,0)&amp;""</f>
        <v/>
      </c>
      <c r="K276" s="278">
        <f>IF($I276='Auto Responses'!$J$11,20,IF($I276='Auto Responses'!$J$13,5,10))</f>
        <v>10</v>
      </c>
      <c r="L276" s="278">
        <f>IF($E276='Auto Responses'!$L$13, 'Auto Responses'!$J$5,IF(AND($D276='Auto Responses'!$J$27,$H276=""),'Auto Responses'!$J$5,IF(AND($D276='Auto Responses'!$J$27,$H276='Auto Responses'!$J$7),1,IF(AND($D276='Auto Responses'!$J$27,$H276='Auto Responses'!$J$8),0,IF(OR(AND($F276=$G276,$H276=""),$H276='Auto Responses'!$J$7),1,0)))))</f>
        <v>1</v>
      </c>
      <c r="M276" s="278" t="str">
        <f>VLOOKUP($A276,'Privacy Analyst Evaluation'!$A$46:$K$120,11,0)&amp;""</f>
        <v>FALSE</v>
      </c>
      <c r="N276" s="278">
        <f>IF($J276='Auto Responses'!$J$11,1,IF(AND($J276="",$I276='Auto Responses'!$J$11),1,0))</f>
        <v>0</v>
      </c>
      <c r="O276" s="278">
        <f>IF(OR($E276='Auto Responses'!$L$13,$F$24='Auto Responses'!$J$4,$F276='Auto Responses'!$J$5),'Auto Responses'!$J$5,IF($J276="",$K276,IF($J276='Auto Responses'!$J$13,5,IF($J276='Auto Responses'!$J$12,10,IF($J276='Auto Responses'!$J$11,20,0)))))</f>
        <v>10</v>
      </c>
      <c r="P276" s="278">
        <f>IF(OR($O276='Auto Responses'!$J$5,$L276='Auto Responses'!$J$5),'Auto Responses'!$J$5,$O276*$L276)</f>
        <v>10</v>
      </c>
      <c r="Q276" s="278">
        <f t="shared" si="8"/>
        <v>0</v>
      </c>
      <c r="R276" s="278">
        <f t="shared" si="12"/>
        <v>0</v>
      </c>
      <c r="S276" s="278">
        <f t="shared" si="9"/>
        <v>0</v>
      </c>
      <c r="T276" s="278">
        <f t="shared" si="10"/>
        <v>0</v>
      </c>
      <c r="U276" s="278">
        <f t="shared" si="13"/>
        <v>69</v>
      </c>
      <c r="V276" s="278">
        <f t="shared" si="11"/>
        <v>0</v>
      </c>
      <c r="W276" s="58"/>
      <c r="X276" s="58"/>
      <c r="Y276" s="58"/>
      <c r="Z276" s="58"/>
    </row>
    <row r="277" spans="1:26" ht="15.75" customHeight="1" x14ac:dyDescent="0.2">
      <c r="A277" s="278" t="str">
        <f>Questions!$A277</f>
        <v>INTL-03</v>
      </c>
      <c r="B277" s="278" t="str">
        <f t="shared" si="7"/>
        <v>INTL</v>
      </c>
      <c r="C277" s="278" t="str">
        <f>VLOOKUP($A277,Questions!$A$3:$L$333,2,0)&amp;""</f>
        <v>Will you sign appropriate GDPR Standard Contractual Clauses (SCCs) with the institution?</v>
      </c>
      <c r="D277" s="278" t="str">
        <f>VLOOKUP($A277,Questions!$A$3:$L$333,11,0)&amp;""</f>
        <v/>
      </c>
      <c r="E277" s="278" t="str">
        <f>VLOOKUP($A277,Questions!$A$3:$L$333,12,0)&amp;""</f>
        <v>Privacy</v>
      </c>
      <c r="F277" s="278" t="str">
        <f>VLOOKUP($A277,'Privacy Analyst Evaluation'!$A$46:$K$120,3,0)&amp;""</f>
        <v>Yes</v>
      </c>
      <c r="G277" s="278" t="str">
        <f>VLOOKUP($A277,'Privacy Analyst Evaluation'!$A$46:$K$120,7,0)&amp;""</f>
        <v>Yes</v>
      </c>
      <c r="H277" s="278" t="str">
        <f>VLOOKUP($A277,'Privacy Analyst Evaluation'!$A$46:$K$120,8,0)&amp;""</f>
        <v/>
      </c>
      <c r="I277" s="278" t="str">
        <f>VLOOKUP($A277,'Privacy Analyst Evaluation'!$A$46:$K$120,9,0)&amp;""</f>
        <v>Standard Importance</v>
      </c>
      <c r="J277" s="278" t="str">
        <f>VLOOKUP($A277,'Privacy Analyst Evaluation'!$A$46:$K$120,10,0)&amp;""</f>
        <v/>
      </c>
      <c r="K277" s="278">
        <f>IF($I277='Auto Responses'!$J$11,20,IF($I277='Auto Responses'!$J$13,5,10))</f>
        <v>10</v>
      </c>
      <c r="L277" s="278">
        <f>IF($E277='Auto Responses'!$L$13, 'Auto Responses'!$J$5,IF(AND($D277='Auto Responses'!$J$27,$H277=""),'Auto Responses'!$J$5,IF(AND($D277='Auto Responses'!$J$27,$H277='Auto Responses'!$J$7),1,IF(AND($D277='Auto Responses'!$J$27,$H277='Auto Responses'!$J$8),0,IF(OR(AND($F277=$G277,$H277=""),$H277='Auto Responses'!$J$7),1,0)))))</f>
        <v>1</v>
      </c>
      <c r="M277" s="278" t="str">
        <f>VLOOKUP($A277,'Privacy Analyst Evaluation'!$A$46:$K$120,11,0)&amp;""</f>
        <v>FALSE</v>
      </c>
      <c r="N277" s="278">
        <f>IF($J277='Auto Responses'!$J$11,1,IF(AND($J277="",$I277='Auto Responses'!$J$11),1,0))</f>
        <v>0</v>
      </c>
      <c r="O277" s="278">
        <f>IF(OR($E277='Auto Responses'!$L$13,$F$24='Auto Responses'!$J$4,$F277='Auto Responses'!$J$5),'Auto Responses'!$J$5,IF($J277="",$K277,IF($J277='Auto Responses'!$J$13,5,IF($J277='Auto Responses'!$J$12,10,IF($J277='Auto Responses'!$J$11,20,0)))))</f>
        <v>10</v>
      </c>
      <c r="P277" s="278">
        <f>IF(OR($O277='Auto Responses'!$J$5,$L277='Auto Responses'!$J$5),'Auto Responses'!$J$5,$O277*$L277)</f>
        <v>10</v>
      </c>
      <c r="Q277" s="278">
        <f t="shared" si="8"/>
        <v>0</v>
      </c>
      <c r="R277" s="278">
        <f t="shared" si="12"/>
        <v>0</v>
      </c>
      <c r="S277" s="278">
        <f t="shared" si="9"/>
        <v>0</v>
      </c>
      <c r="T277" s="278">
        <f t="shared" si="10"/>
        <v>0</v>
      </c>
      <c r="U277" s="278">
        <f t="shared" si="13"/>
        <v>69</v>
      </c>
      <c r="V277" s="278">
        <f t="shared" si="11"/>
        <v>0</v>
      </c>
      <c r="W277" s="58"/>
      <c r="X277" s="58"/>
      <c r="Y277" s="58"/>
      <c r="Z277" s="58"/>
    </row>
    <row r="278" spans="1:26" ht="15.75" customHeight="1" x14ac:dyDescent="0.2">
      <c r="A278" s="278" t="str">
        <f>Questions!$A278</f>
        <v>INTL-04</v>
      </c>
      <c r="B278" s="278" t="str">
        <f t="shared" si="7"/>
        <v>INTL</v>
      </c>
      <c r="C278" s="278" t="str">
        <f>VLOOKUP($A278,Questions!$A$3:$L$333,2,0)&amp;""</f>
        <v>Will data be collected from or processed in or stored in China?</v>
      </c>
      <c r="D278" s="278" t="str">
        <f>VLOOKUP($A278,Questions!$A$3:$L$333,11,0)&amp;""</f>
        <v/>
      </c>
      <c r="E278" s="278" t="str">
        <f>VLOOKUP($A278,Questions!$A$3:$L$333,12,0)&amp;""</f>
        <v>Privacy</v>
      </c>
      <c r="F278" s="278" t="str">
        <f>VLOOKUP($A278,'Privacy Analyst Evaluation'!$A$46:$K$120,3,0)&amp;""</f>
        <v>No</v>
      </c>
      <c r="G278" s="278" t="str">
        <f>VLOOKUP($A278,'Privacy Analyst Evaluation'!$A$46:$K$120,7,0)&amp;""</f>
        <v>No</v>
      </c>
      <c r="H278" s="278" t="str">
        <f>VLOOKUP($A278,'Privacy Analyst Evaluation'!$A$46:$K$120,8,0)&amp;""</f>
        <v/>
      </c>
      <c r="I278" s="278" t="str">
        <f>VLOOKUP($A278,'Privacy Analyst Evaluation'!$A$46:$K$120,9,0)&amp;""</f>
        <v>Standard Importance</v>
      </c>
      <c r="J278" s="278" t="str">
        <f>VLOOKUP($A278,'Privacy Analyst Evaluation'!$A$46:$K$120,10,0)&amp;""</f>
        <v/>
      </c>
      <c r="K278" s="278">
        <f>IF($I278='Auto Responses'!$J$11,20,IF($I278='Auto Responses'!$J$13,5,10))</f>
        <v>10</v>
      </c>
      <c r="L278" s="278">
        <f>IF($E278='Auto Responses'!$L$13, 'Auto Responses'!$J$5,IF(AND($D278='Auto Responses'!$J$27,$H278=""),'Auto Responses'!$J$5,IF(AND($D278='Auto Responses'!$J$27,$H278='Auto Responses'!$J$7),1,IF(AND($D278='Auto Responses'!$J$27,$H278='Auto Responses'!$J$8),0,IF(OR(AND($F278=$G278,$H278=""),$H278='Auto Responses'!$J$7),1,0)))))</f>
        <v>1</v>
      </c>
      <c r="M278" s="278" t="str">
        <f>VLOOKUP($A278,'Privacy Analyst Evaluation'!$A$46:$K$120,11,0)&amp;""</f>
        <v>FALSE</v>
      </c>
      <c r="N278" s="278">
        <f>IF($J278='Auto Responses'!$J$11,1,IF(AND($J278="",$I278='Auto Responses'!$J$11),1,0))</f>
        <v>0</v>
      </c>
      <c r="O278" s="278">
        <f>IF(OR($E278='Auto Responses'!$L$13,$F$24='Auto Responses'!$J$4,$F278='Auto Responses'!$J$5),'Auto Responses'!$J$5,IF($J278="",$K278,IF($J278='Auto Responses'!$J$13,5,IF($J278='Auto Responses'!$J$12,10,IF($J278='Auto Responses'!$J$11,20,0)))))</f>
        <v>10</v>
      </c>
      <c r="P278" s="278">
        <f>IF(OR($O278='Auto Responses'!$J$5,$L278='Auto Responses'!$J$5),'Auto Responses'!$J$5,$O278*$L278)</f>
        <v>10</v>
      </c>
      <c r="Q278" s="278">
        <f t="shared" si="8"/>
        <v>0</v>
      </c>
      <c r="R278" s="278">
        <f t="shared" si="12"/>
        <v>0</v>
      </c>
      <c r="S278" s="278">
        <f t="shared" si="9"/>
        <v>0</v>
      </c>
      <c r="T278" s="278">
        <f t="shared" si="10"/>
        <v>0</v>
      </c>
      <c r="U278" s="278">
        <f t="shared" si="13"/>
        <v>69</v>
      </c>
      <c r="V278" s="278">
        <f t="shared" si="11"/>
        <v>0</v>
      </c>
      <c r="W278" s="58"/>
      <c r="X278" s="58"/>
      <c r="Y278" s="58"/>
      <c r="Z278" s="58"/>
    </row>
    <row r="279" spans="1:26" ht="15.75" customHeight="1" x14ac:dyDescent="0.2">
      <c r="A279" s="278" t="str">
        <f>Questions!$A279</f>
        <v>INTL-05</v>
      </c>
      <c r="B279" s="278" t="str">
        <f t="shared" si="7"/>
        <v>INTL</v>
      </c>
      <c r="C279" s="278" t="str">
        <f>VLOOKUP($A279,Questions!$A$3:$L$333,2,0)&amp;""</f>
        <v>Do you comply with PIPL security, privacy, and data localization requirements?</v>
      </c>
      <c r="D279" s="278" t="str">
        <f>VLOOKUP($A279,Questions!$A$3:$L$333,11,0)&amp;""</f>
        <v/>
      </c>
      <c r="E279" s="278" t="str">
        <f>VLOOKUP($A279,Questions!$A$3:$L$333,12,0)&amp;""</f>
        <v>Privacy</v>
      </c>
      <c r="F279" s="278" t="str">
        <f>VLOOKUP($A279,'Privacy Analyst Evaluation'!$A$46:$K$120,3,0)&amp;""</f>
        <v>Yes</v>
      </c>
      <c r="G279" s="278" t="str">
        <f>VLOOKUP($A279,'Privacy Analyst Evaluation'!$A$46:$K$120,7,0)&amp;""</f>
        <v>Yes</v>
      </c>
      <c r="H279" s="278" t="str">
        <f>VLOOKUP($A279,'Privacy Analyst Evaluation'!$A$46:$K$120,8,0)&amp;""</f>
        <v/>
      </c>
      <c r="I279" s="278" t="str">
        <f>VLOOKUP($A279,'Privacy Analyst Evaluation'!$A$46:$K$120,9,0)&amp;""</f>
        <v>Standard Importance</v>
      </c>
      <c r="J279" s="278" t="str">
        <f>VLOOKUP($A279,'Privacy Analyst Evaluation'!$A$46:$K$120,10,0)&amp;""</f>
        <v/>
      </c>
      <c r="K279" s="278">
        <f>IF($I279='Auto Responses'!$J$11,20,IF($I279='Auto Responses'!$J$13,5,10))</f>
        <v>10</v>
      </c>
      <c r="L279" s="278">
        <f>IF($E279='Auto Responses'!$L$13, 'Auto Responses'!$J$5,IF(AND($D279='Auto Responses'!$J$27,$H279=""),'Auto Responses'!$J$5,IF(AND($D279='Auto Responses'!$J$27,$H279='Auto Responses'!$J$7),1,IF(AND($D279='Auto Responses'!$J$27,$H279='Auto Responses'!$J$8),0,IF(OR(AND($F279=$G279,$H279=""),$H279='Auto Responses'!$J$7),1,0)))))</f>
        <v>1</v>
      </c>
      <c r="M279" s="278" t="str">
        <f>VLOOKUP($A279,'Privacy Analyst Evaluation'!$A$46:$K$120,11,0)&amp;""</f>
        <v>FALSE</v>
      </c>
      <c r="N279" s="278">
        <f>IF($J279='Auto Responses'!$J$11,1,IF(AND($J279="",$I279='Auto Responses'!$J$11),1,0))</f>
        <v>0</v>
      </c>
      <c r="O279" s="278">
        <f>IF(OR($E279='Auto Responses'!$L$13,$F$24='Auto Responses'!$J$4,$F279='Auto Responses'!$J$5),'Auto Responses'!$J$5,IF($J279="",$K279,IF($J279='Auto Responses'!$J$13,5,IF($J279='Auto Responses'!$J$12,10,IF($J279='Auto Responses'!$J$11,20,0)))))</f>
        <v>10</v>
      </c>
      <c r="P279" s="278">
        <f>IF(OR($O279='Auto Responses'!$J$5,$L279='Auto Responses'!$J$5),'Auto Responses'!$J$5,$O279*$L279)</f>
        <v>10</v>
      </c>
      <c r="Q279" s="278">
        <f t="shared" si="8"/>
        <v>0</v>
      </c>
      <c r="R279" s="278">
        <f t="shared" si="12"/>
        <v>0</v>
      </c>
      <c r="S279" s="278">
        <f t="shared" si="9"/>
        <v>0</v>
      </c>
      <c r="T279" s="278">
        <f t="shared" si="10"/>
        <v>0</v>
      </c>
      <c r="U279" s="278">
        <f t="shared" si="13"/>
        <v>69</v>
      </c>
      <c r="V279" s="278">
        <f t="shared" si="11"/>
        <v>0</v>
      </c>
      <c r="W279" s="58"/>
      <c r="X279" s="58"/>
      <c r="Y279" s="58"/>
      <c r="Z279" s="58"/>
    </row>
    <row r="280" spans="1:26" ht="15.75" customHeight="1" x14ac:dyDescent="0.2">
      <c r="A280" s="278" t="str">
        <f>Questions!$A280</f>
        <v>DRPV-01</v>
      </c>
      <c r="B280" s="278" t="str">
        <f t="shared" si="7"/>
        <v>DRPV</v>
      </c>
      <c r="C280" s="278" t="str">
        <f>VLOOKUP($A280,Questions!$A$3:$L$333,2,0)&amp;""</f>
        <v>Have you performed a Data Privacy Impact Assesssment for the solution/project?</v>
      </c>
      <c r="D280" s="278" t="str">
        <f>VLOOKUP($A280,Questions!$A$3:$L$333,11,0)&amp;""</f>
        <v/>
      </c>
      <c r="E280" s="278" t="str">
        <f>VLOOKUP($A280,Questions!$A$3:$L$333,12,0)&amp;""</f>
        <v>Privacy</v>
      </c>
      <c r="F280" s="278" t="str">
        <f>VLOOKUP($A280,'Privacy Analyst Evaluation'!$A$46:$K$120,3,0)&amp;""</f>
        <v>Yes</v>
      </c>
      <c r="G280" s="278" t="str">
        <f>VLOOKUP($A280,'Privacy Analyst Evaluation'!$A$46:$K$120,7,0)&amp;""</f>
        <v>Yes</v>
      </c>
      <c r="H280" s="278" t="str">
        <f>VLOOKUP($A280,'Privacy Analyst Evaluation'!$A$46:$K$120,8,0)&amp;""</f>
        <v/>
      </c>
      <c r="I280" s="278" t="str">
        <f>VLOOKUP($A280,'Privacy Analyst Evaluation'!$A$46:$K$120,9,0)&amp;""</f>
        <v>Standard Importance</v>
      </c>
      <c r="J280" s="278" t="str">
        <f>VLOOKUP($A280,'Privacy Analyst Evaluation'!$A$46:$K$120,10,0)&amp;""</f>
        <v/>
      </c>
      <c r="K280" s="278">
        <f>IF($I280='Auto Responses'!$J$11,20,IF($I280='Auto Responses'!$J$13,5,10))</f>
        <v>10</v>
      </c>
      <c r="L280" s="278">
        <f>IF($E280='Auto Responses'!$L$13, 'Auto Responses'!$J$5,IF(AND($D280='Auto Responses'!$J$27,$H280=""),'Auto Responses'!$J$5,IF(AND($D280='Auto Responses'!$J$27,$H280='Auto Responses'!$J$7),1,IF(AND($D280='Auto Responses'!$J$27,$H280='Auto Responses'!$J$8),0,IF(OR(AND($F280=$G280,$H280=""),$H280='Auto Responses'!$J$7),1,0)))))</f>
        <v>1</v>
      </c>
      <c r="M280" s="278" t="str">
        <f>VLOOKUP($A280,'Privacy Analyst Evaluation'!$A$46:$K$120,11,0)&amp;""</f>
        <v>FALSE</v>
      </c>
      <c r="N280" s="278">
        <f>IF($J280='Auto Responses'!$J$11,1,IF(AND($J280="",$I280='Auto Responses'!$J$11),1,0))</f>
        <v>0</v>
      </c>
      <c r="O280" s="278">
        <f>IF(OR($E280='Auto Responses'!$L$13,$F$24='Auto Responses'!$J$4,$F280='Auto Responses'!$J$5),'Auto Responses'!$J$5,IF($J280="",$K280,IF($J280='Auto Responses'!$J$13,5,IF($J280='Auto Responses'!$J$12,10,IF($J280='Auto Responses'!$J$11,20,0)))))</f>
        <v>10</v>
      </c>
      <c r="P280" s="278">
        <f>IF(OR($O280='Auto Responses'!$J$5,$L280='Auto Responses'!$J$5),'Auto Responses'!$J$5,$O280*$L280)</f>
        <v>10</v>
      </c>
      <c r="Q280" s="278">
        <f t="shared" si="8"/>
        <v>0</v>
      </c>
      <c r="R280" s="278">
        <f t="shared" si="12"/>
        <v>0</v>
      </c>
      <c r="S280" s="278">
        <f t="shared" si="9"/>
        <v>0</v>
      </c>
      <c r="T280" s="278">
        <f t="shared" si="10"/>
        <v>0</v>
      </c>
      <c r="U280" s="278">
        <f t="shared" si="13"/>
        <v>69</v>
      </c>
      <c r="V280" s="278">
        <f t="shared" si="11"/>
        <v>0</v>
      </c>
      <c r="W280" s="58"/>
      <c r="X280" s="58"/>
      <c r="Y280" s="58"/>
      <c r="Z280" s="58"/>
    </row>
    <row r="281" spans="1:26" ht="15.75" customHeight="1" x14ac:dyDescent="0.2">
      <c r="A281" s="278" t="str">
        <f>Questions!$A281</f>
        <v>DRPV-02</v>
      </c>
      <c r="B281" s="278" t="str">
        <f t="shared" si="7"/>
        <v>DRPV</v>
      </c>
      <c r="C281" s="278" t="str">
        <f>VLOOKUP($A281,Questions!$A$3:$L$333,2,0)&amp;""</f>
        <v>Do you provide an end-user privacy notice about privacy policies and procedures that identify the purpose(s) for which personal information is collected, used, retained, and disclosed?</v>
      </c>
      <c r="D281" s="278" t="str">
        <f>VLOOKUP($A281,Questions!$A$3:$L$333,11,0)&amp;""</f>
        <v/>
      </c>
      <c r="E281" s="278" t="str">
        <f>VLOOKUP($A281,Questions!$A$3:$L$333,12,0)&amp;""</f>
        <v>Privacy</v>
      </c>
      <c r="F281" s="278" t="str">
        <f>VLOOKUP($A281,'Privacy Analyst Evaluation'!$A$46:$K$120,3,0)&amp;""</f>
        <v>Yes</v>
      </c>
      <c r="G281" s="278" t="str">
        <f>VLOOKUP($A281,'Privacy Analyst Evaluation'!$A$46:$K$120,7,0)&amp;""</f>
        <v>Yes</v>
      </c>
      <c r="H281" s="278" t="str">
        <f>VLOOKUP($A281,'Privacy Analyst Evaluation'!$A$46:$K$120,8,0)&amp;""</f>
        <v/>
      </c>
      <c r="I281" s="278" t="str">
        <f>VLOOKUP($A281,'Privacy Analyst Evaluation'!$A$46:$K$120,9,0)&amp;""</f>
        <v>Standard Importance</v>
      </c>
      <c r="J281" s="278" t="str">
        <f>VLOOKUP($A281,'Privacy Analyst Evaluation'!$A$46:$K$120,10,0)&amp;""</f>
        <v/>
      </c>
      <c r="K281" s="278">
        <f>IF($I281='Auto Responses'!$J$11,20,IF($I281='Auto Responses'!$J$13,5,10))</f>
        <v>10</v>
      </c>
      <c r="L281" s="278">
        <f>IF($E281='Auto Responses'!$L$13, 'Auto Responses'!$J$5,IF(AND($D281='Auto Responses'!$J$27,$H281=""),'Auto Responses'!$J$5,IF(AND($D281='Auto Responses'!$J$27,$H281='Auto Responses'!$J$7),1,IF(AND($D281='Auto Responses'!$J$27,$H281='Auto Responses'!$J$8),0,IF(OR(AND($F281=$G281,$H281=""),$H281='Auto Responses'!$J$7),1,0)))))</f>
        <v>1</v>
      </c>
      <c r="M281" s="278" t="str">
        <f>VLOOKUP($A281,'Privacy Analyst Evaluation'!$A$46:$K$120,11,0)&amp;""</f>
        <v>FALSE</v>
      </c>
      <c r="N281" s="278">
        <f>IF($J281='Auto Responses'!$J$11,1,IF(AND($J281="",$I281='Auto Responses'!$J$11),1,0))</f>
        <v>0</v>
      </c>
      <c r="O281" s="278">
        <f>IF(OR($E281='Auto Responses'!$L$13,$F$24='Auto Responses'!$J$4,$F281='Auto Responses'!$J$5),'Auto Responses'!$J$5,IF($J281="",$K281,IF($J281='Auto Responses'!$J$13,5,IF($J281='Auto Responses'!$J$12,10,IF($J281='Auto Responses'!$J$11,20,0)))))</f>
        <v>10</v>
      </c>
      <c r="P281" s="278">
        <f>IF(OR($O281='Auto Responses'!$J$5,$L281='Auto Responses'!$J$5),'Auto Responses'!$J$5,$O281*$L281)</f>
        <v>10</v>
      </c>
      <c r="Q281" s="278">
        <f t="shared" si="8"/>
        <v>0</v>
      </c>
      <c r="R281" s="278">
        <f t="shared" si="12"/>
        <v>0</v>
      </c>
      <c r="S281" s="278">
        <f t="shared" si="9"/>
        <v>0</v>
      </c>
      <c r="T281" s="278">
        <f t="shared" si="10"/>
        <v>0</v>
      </c>
      <c r="U281" s="278">
        <f t="shared" si="13"/>
        <v>69</v>
      </c>
      <c r="V281" s="278">
        <f t="shared" si="11"/>
        <v>0</v>
      </c>
      <c r="W281" s="58"/>
      <c r="X281" s="58"/>
      <c r="Y281" s="58"/>
      <c r="Z281" s="58"/>
    </row>
    <row r="282" spans="1:26" ht="15.75" customHeight="1" x14ac:dyDescent="0.2">
      <c r="A282" s="278" t="str">
        <f>Questions!$A282</f>
        <v>DRPV-03</v>
      </c>
      <c r="B282" s="278" t="str">
        <f t="shared" si="7"/>
        <v>DRPV</v>
      </c>
      <c r="C282" s="278" t="str">
        <f>VLOOKUP($A282,Questions!$A$3:$L$333,2,0)&amp;""</f>
        <v>Do you describe the choices available to the individual and obtain implicit or explicit consent with respect to the collection, use, and disclosure of personal information?</v>
      </c>
      <c r="D282" s="278" t="str">
        <f>VLOOKUP($A282,Questions!$A$3:$L$333,11,0)&amp;""</f>
        <v/>
      </c>
      <c r="E282" s="278" t="str">
        <f>VLOOKUP($A282,Questions!$A$3:$L$333,12,0)&amp;""</f>
        <v>Privacy</v>
      </c>
      <c r="F282" s="278" t="str">
        <f>VLOOKUP($A282,'Privacy Analyst Evaluation'!$A$46:$K$120,3,0)&amp;""</f>
        <v>Yes</v>
      </c>
      <c r="G282" s="278" t="str">
        <f>VLOOKUP($A282,'Privacy Analyst Evaluation'!$A$46:$K$120,7,0)&amp;""</f>
        <v>Yes</v>
      </c>
      <c r="H282" s="278" t="str">
        <f>VLOOKUP($A282,'Privacy Analyst Evaluation'!$A$46:$K$120,8,0)&amp;""</f>
        <v/>
      </c>
      <c r="I282" s="278" t="str">
        <f>VLOOKUP($A282,'Privacy Analyst Evaluation'!$A$46:$K$120,9,0)&amp;""</f>
        <v>Standard Importance</v>
      </c>
      <c r="J282" s="278" t="str">
        <f>VLOOKUP($A282,'Privacy Analyst Evaluation'!$A$46:$K$120,10,0)&amp;""</f>
        <v/>
      </c>
      <c r="K282" s="278">
        <f>IF($I282='Auto Responses'!$J$11,20,IF($I282='Auto Responses'!$J$13,5,10))</f>
        <v>10</v>
      </c>
      <c r="L282" s="278">
        <f>IF($E282='Auto Responses'!$L$13, 'Auto Responses'!$J$5,IF(AND($D282='Auto Responses'!$J$27,$H282=""),'Auto Responses'!$J$5,IF(AND($D282='Auto Responses'!$J$27,$H282='Auto Responses'!$J$7),1,IF(AND($D282='Auto Responses'!$J$27,$H282='Auto Responses'!$J$8),0,IF(OR(AND($F282=$G282,$H282=""),$H282='Auto Responses'!$J$7),1,0)))))</f>
        <v>1</v>
      </c>
      <c r="M282" s="278" t="str">
        <f>VLOOKUP($A282,'Privacy Analyst Evaluation'!$A$46:$K$120,11,0)&amp;""</f>
        <v>FALSE</v>
      </c>
      <c r="N282" s="278">
        <f>IF($J282='Auto Responses'!$J$11,1,IF(AND($J282="",$I282='Auto Responses'!$J$11),1,0))</f>
        <v>0</v>
      </c>
      <c r="O282" s="278">
        <f>IF(OR($E282='Auto Responses'!$L$13,$F$24='Auto Responses'!$J$4,$F282='Auto Responses'!$J$5),'Auto Responses'!$J$5,IF($J282="",$K282,IF($J282='Auto Responses'!$J$13,5,IF($J282='Auto Responses'!$J$12,10,IF($J282='Auto Responses'!$J$11,20,0)))))</f>
        <v>10</v>
      </c>
      <c r="P282" s="278">
        <f>IF(OR($O282='Auto Responses'!$J$5,$L282='Auto Responses'!$J$5),'Auto Responses'!$J$5,$O282*$L282)</f>
        <v>10</v>
      </c>
      <c r="Q282" s="278">
        <f t="shared" si="8"/>
        <v>0</v>
      </c>
      <c r="R282" s="278">
        <f t="shared" si="12"/>
        <v>0</v>
      </c>
      <c r="S282" s="278">
        <f t="shared" si="9"/>
        <v>0</v>
      </c>
      <c r="T282" s="278">
        <f t="shared" si="10"/>
        <v>0</v>
      </c>
      <c r="U282" s="278">
        <f t="shared" si="13"/>
        <v>69</v>
      </c>
      <c r="V282" s="278">
        <f t="shared" si="11"/>
        <v>0</v>
      </c>
      <c r="W282" s="58"/>
      <c r="X282" s="58"/>
      <c r="Y282" s="58"/>
      <c r="Z282" s="58"/>
    </row>
    <row r="283" spans="1:26" ht="15.75" customHeight="1" x14ac:dyDescent="0.2">
      <c r="A283" s="278" t="str">
        <f>Questions!$A283</f>
        <v>DRPV-04</v>
      </c>
      <c r="B283" s="278" t="str">
        <f t="shared" si="7"/>
        <v>DRPV</v>
      </c>
      <c r="C283" s="278" t="str">
        <f>VLOOKUP($A283,Questions!$A$3:$L$333,2,0)&amp;""</f>
        <v>Do you collect personal information only for the purpose(s) identified in the agreement with an institution or, if there is none, the purpose(s) identified in the privacy notice?</v>
      </c>
      <c r="D283" s="278" t="str">
        <f>VLOOKUP($A283,Questions!$A$3:$L$333,11,0)&amp;""</f>
        <v/>
      </c>
      <c r="E283" s="278" t="str">
        <f>VLOOKUP($A283,Questions!$A$3:$L$333,12,0)&amp;""</f>
        <v>Privacy</v>
      </c>
      <c r="F283" s="278" t="str">
        <f>VLOOKUP($A283,'Privacy Analyst Evaluation'!$A$46:$K$120,3,0)&amp;""</f>
        <v>Yes</v>
      </c>
      <c r="G283" s="278" t="str">
        <f>VLOOKUP($A283,'Privacy Analyst Evaluation'!$A$46:$K$120,7,0)&amp;""</f>
        <v>Yes</v>
      </c>
      <c r="H283" s="278" t="str">
        <f>VLOOKUP($A283,'Privacy Analyst Evaluation'!$A$46:$K$120,8,0)&amp;""</f>
        <v/>
      </c>
      <c r="I283" s="278" t="str">
        <f>VLOOKUP($A283,'Privacy Analyst Evaluation'!$A$46:$K$120,9,0)&amp;""</f>
        <v>Standard Importance</v>
      </c>
      <c r="J283" s="278" t="str">
        <f>VLOOKUP($A283,'Privacy Analyst Evaluation'!$A$46:$K$120,10,0)&amp;""</f>
        <v/>
      </c>
      <c r="K283" s="278">
        <f>IF($I283='Auto Responses'!$J$11,20,IF($I283='Auto Responses'!$J$13,5,10))</f>
        <v>10</v>
      </c>
      <c r="L283" s="278">
        <f>IF($E283='Auto Responses'!$L$13, 'Auto Responses'!$J$5,IF(AND($D283='Auto Responses'!$J$27,$H283=""),'Auto Responses'!$J$5,IF(AND($D283='Auto Responses'!$J$27,$H283='Auto Responses'!$J$7),1,IF(AND($D283='Auto Responses'!$J$27,$H283='Auto Responses'!$J$8),0,IF(OR(AND($F283=$G283,$H283=""),$H283='Auto Responses'!$J$7),1,0)))))</f>
        <v>1</v>
      </c>
      <c r="M283" s="278" t="str">
        <f>VLOOKUP($A283,'Privacy Analyst Evaluation'!$A$46:$K$120,11,0)&amp;""</f>
        <v>FALSE</v>
      </c>
      <c r="N283" s="278">
        <f>IF($J283='Auto Responses'!$J$11,1,IF(AND($J283="",$I283='Auto Responses'!$J$11),1,0))</f>
        <v>0</v>
      </c>
      <c r="O283" s="278">
        <f>IF(OR($E283='Auto Responses'!$L$13,$F$24='Auto Responses'!$J$4,$F283='Auto Responses'!$J$5),'Auto Responses'!$J$5,IF($J283="",$K283,IF($J283='Auto Responses'!$J$13,5,IF($J283='Auto Responses'!$J$12,10,IF($J283='Auto Responses'!$J$11,20,0)))))</f>
        <v>10</v>
      </c>
      <c r="P283" s="278">
        <f>IF(OR($O283='Auto Responses'!$J$5,$L283='Auto Responses'!$J$5),'Auto Responses'!$J$5,$O283*$L283)</f>
        <v>10</v>
      </c>
      <c r="Q283" s="278">
        <f t="shared" si="8"/>
        <v>0</v>
      </c>
      <c r="R283" s="278">
        <f t="shared" si="12"/>
        <v>0</v>
      </c>
      <c r="S283" s="278">
        <f t="shared" si="9"/>
        <v>0</v>
      </c>
      <c r="T283" s="278">
        <f t="shared" si="10"/>
        <v>0</v>
      </c>
      <c r="U283" s="278">
        <f t="shared" si="13"/>
        <v>69</v>
      </c>
      <c r="V283" s="278">
        <f t="shared" si="11"/>
        <v>0</v>
      </c>
      <c r="W283" s="58"/>
      <c r="X283" s="58"/>
      <c r="Y283" s="58"/>
      <c r="Z283" s="58"/>
    </row>
    <row r="284" spans="1:26" ht="15.75" customHeight="1" x14ac:dyDescent="0.2">
      <c r="A284" s="278" t="str">
        <f>Questions!$A284</f>
        <v>DRPV-05</v>
      </c>
      <c r="B284" s="278" t="str">
        <f t="shared" si="7"/>
        <v>DRPV</v>
      </c>
      <c r="C284" s="278" t="str">
        <f>VLOOKUP($A284,Questions!$A$3:$L$333,2,0)&amp;""</f>
        <v>Do you have a documented list of personal data your service maintains?</v>
      </c>
      <c r="D284" s="278" t="str">
        <f>VLOOKUP($A284,Questions!$A$3:$L$333,11,0)&amp;""</f>
        <v/>
      </c>
      <c r="E284" s="278" t="str">
        <f>VLOOKUP($A284,Questions!$A$3:$L$333,12,0)&amp;""</f>
        <v>Privacy</v>
      </c>
      <c r="F284" s="278" t="str">
        <f>VLOOKUP($A284,'Privacy Analyst Evaluation'!$A$46:$K$120,3,0)&amp;""</f>
        <v>Yes</v>
      </c>
      <c r="G284" s="278" t="str">
        <f>VLOOKUP($A284,'Privacy Analyst Evaluation'!$A$46:$K$120,7,0)&amp;""</f>
        <v>Yes</v>
      </c>
      <c r="H284" s="278" t="str">
        <f>VLOOKUP($A284,'Privacy Analyst Evaluation'!$A$46:$K$120,8,0)&amp;""</f>
        <v/>
      </c>
      <c r="I284" s="278" t="str">
        <f>VLOOKUP($A284,'Privacy Analyst Evaluation'!$A$46:$K$120,9,0)&amp;""</f>
        <v>Standard Importance</v>
      </c>
      <c r="J284" s="278" t="str">
        <f>VLOOKUP($A284,'Privacy Analyst Evaluation'!$A$46:$K$120,10,0)&amp;""</f>
        <v/>
      </c>
      <c r="K284" s="278">
        <f>IF($I284='Auto Responses'!$J$11,20,IF($I284='Auto Responses'!$J$13,5,10))</f>
        <v>10</v>
      </c>
      <c r="L284" s="278">
        <f>IF($E284='Auto Responses'!$L$13, 'Auto Responses'!$J$5,IF(AND($D284='Auto Responses'!$J$27,$H284=""),'Auto Responses'!$J$5,IF(AND($D284='Auto Responses'!$J$27,$H284='Auto Responses'!$J$7),1,IF(AND($D284='Auto Responses'!$J$27,$H284='Auto Responses'!$J$8),0,IF(OR(AND($F284=$G284,$H284=""),$H284='Auto Responses'!$J$7),1,0)))))</f>
        <v>1</v>
      </c>
      <c r="M284" s="278" t="str">
        <f>VLOOKUP($A284,'Privacy Analyst Evaluation'!$A$46:$K$120,11,0)&amp;""</f>
        <v>FALSE</v>
      </c>
      <c r="N284" s="278">
        <f>IF($J284='Auto Responses'!$J$11,1,IF(AND($J284="",$I284='Auto Responses'!$J$11),1,0))</f>
        <v>0</v>
      </c>
      <c r="O284" s="278">
        <f>IF(OR($E284='Auto Responses'!$L$13,$F$24='Auto Responses'!$J$4,$F284='Auto Responses'!$J$5),'Auto Responses'!$J$5,IF($J284="",$K284,IF($J284='Auto Responses'!$J$13,5,IF($J284='Auto Responses'!$J$12,10,IF($J284='Auto Responses'!$J$11,20,0)))))</f>
        <v>10</v>
      </c>
      <c r="P284" s="278">
        <f>IF(OR($O284='Auto Responses'!$J$5,$L284='Auto Responses'!$J$5),'Auto Responses'!$J$5,$O284*$L284)</f>
        <v>10</v>
      </c>
      <c r="Q284" s="278">
        <f t="shared" si="8"/>
        <v>0</v>
      </c>
      <c r="R284" s="278">
        <f t="shared" si="12"/>
        <v>0</v>
      </c>
      <c r="S284" s="278">
        <f t="shared" si="9"/>
        <v>0</v>
      </c>
      <c r="T284" s="278">
        <f t="shared" si="10"/>
        <v>0</v>
      </c>
      <c r="U284" s="278">
        <f t="shared" si="13"/>
        <v>69</v>
      </c>
      <c r="V284" s="278">
        <f t="shared" si="11"/>
        <v>0</v>
      </c>
      <c r="W284" s="58"/>
      <c r="X284" s="58"/>
      <c r="Y284" s="58"/>
      <c r="Z284" s="58"/>
    </row>
    <row r="285" spans="1:26" ht="15.75" customHeight="1" x14ac:dyDescent="0.2">
      <c r="A285" s="278" t="str">
        <f>Questions!$A285</f>
        <v>DRPV-06</v>
      </c>
      <c r="B285" s="278" t="str">
        <f t="shared" si="7"/>
        <v>DRPV</v>
      </c>
      <c r="C285" s="278" t="str">
        <f>VLOOKUP($A285,Questions!$A$3:$L$333,2,0)&amp;""</f>
        <v>Do you retain personal information for only as long as necessary to fulfill the stated purpose(s) or as required by law or regulation and thereafter appropriately dispose of such information?</v>
      </c>
      <c r="D285" s="278" t="str">
        <f>VLOOKUP($A285,Questions!$A$3:$L$333,11,0)&amp;""</f>
        <v/>
      </c>
      <c r="E285" s="278" t="str">
        <f>VLOOKUP($A285,Questions!$A$3:$L$333,12,0)&amp;""</f>
        <v>Privacy</v>
      </c>
      <c r="F285" s="278" t="str">
        <f>VLOOKUP($A285,'Privacy Analyst Evaluation'!$A$46:$K$120,3,0)&amp;""</f>
        <v>Yes</v>
      </c>
      <c r="G285" s="278" t="str">
        <f>VLOOKUP($A285,'Privacy Analyst Evaluation'!$A$46:$K$120,7,0)&amp;""</f>
        <v>Yes</v>
      </c>
      <c r="H285" s="278" t="str">
        <f>VLOOKUP($A285,'Privacy Analyst Evaluation'!$A$46:$K$120,8,0)&amp;""</f>
        <v/>
      </c>
      <c r="I285" s="278" t="str">
        <f>VLOOKUP($A285,'Privacy Analyst Evaluation'!$A$46:$K$120,9,0)&amp;""</f>
        <v>Standard Importance</v>
      </c>
      <c r="J285" s="278" t="str">
        <f>VLOOKUP($A285,'Privacy Analyst Evaluation'!$A$46:$K$120,10,0)&amp;""</f>
        <v/>
      </c>
      <c r="K285" s="278">
        <f>IF($I285='Auto Responses'!$J$11,20,IF($I285='Auto Responses'!$J$13,5,10))</f>
        <v>10</v>
      </c>
      <c r="L285" s="278">
        <f>IF($E285='Auto Responses'!$L$13, 'Auto Responses'!$J$5,IF(AND($D285='Auto Responses'!$J$27,$H285=""),'Auto Responses'!$J$5,IF(AND($D285='Auto Responses'!$J$27,$H285='Auto Responses'!$J$7),1,IF(AND($D285='Auto Responses'!$J$27,$H285='Auto Responses'!$J$8),0,IF(OR(AND($F285=$G285,$H285=""),$H285='Auto Responses'!$J$7),1,0)))))</f>
        <v>1</v>
      </c>
      <c r="M285" s="278" t="str">
        <f>VLOOKUP($A285,'Privacy Analyst Evaluation'!$A$46:$K$120,11,0)&amp;""</f>
        <v>FALSE</v>
      </c>
      <c r="N285" s="278">
        <f>IF($J285='Auto Responses'!$J$11,1,IF(AND($J285="",$I285='Auto Responses'!$J$11),1,0))</f>
        <v>0</v>
      </c>
      <c r="O285" s="278">
        <f>IF(OR($E285='Auto Responses'!$L$13,$F$24='Auto Responses'!$J$4,$F285='Auto Responses'!$J$5),'Auto Responses'!$J$5,IF($J285="",$K285,IF($J285='Auto Responses'!$J$13,5,IF($J285='Auto Responses'!$J$12,10,IF($J285='Auto Responses'!$J$11,20,0)))))</f>
        <v>10</v>
      </c>
      <c r="P285" s="278">
        <f>IF(OR($O285='Auto Responses'!$J$5,$L285='Auto Responses'!$J$5),'Auto Responses'!$J$5,$O285*$L285)</f>
        <v>10</v>
      </c>
      <c r="Q285" s="278">
        <f t="shared" si="8"/>
        <v>0</v>
      </c>
      <c r="R285" s="278">
        <f t="shared" si="12"/>
        <v>0</v>
      </c>
      <c r="S285" s="278">
        <f t="shared" si="9"/>
        <v>0</v>
      </c>
      <c r="T285" s="278">
        <f t="shared" si="10"/>
        <v>0</v>
      </c>
      <c r="U285" s="278">
        <f t="shared" si="13"/>
        <v>69</v>
      </c>
      <c r="V285" s="278">
        <f t="shared" si="11"/>
        <v>0</v>
      </c>
      <c r="W285" s="58"/>
      <c r="X285" s="58"/>
      <c r="Y285" s="58"/>
      <c r="Z285" s="58"/>
    </row>
    <row r="286" spans="1:26" ht="15.75" customHeight="1" x14ac:dyDescent="0.2">
      <c r="A286" s="278" t="str">
        <f>Questions!$A286</f>
        <v>DRPV-07</v>
      </c>
      <c r="B286" s="278" t="str">
        <f t="shared" si="7"/>
        <v>DRPV</v>
      </c>
      <c r="C286" s="278" t="str">
        <f>VLOOKUP($A286,Questions!$A$3:$L$333,2,0)&amp;""</f>
        <v>Do you provide individuals with access to their personal information for review and update (i.e., data subject rights)?</v>
      </c>
      <c r="D286" s="278" t="str">
        <f>VLOOKUP($A286,Questions!$A$3:$L$333,11,0)&amp;""</f>
        <v/>
      </c>
      <c r="E286" s="278" t="str">
        <f>VLOOKUP($A286,Questions!$A$3:$L$333,12,0)&amp;""</f>
        <v>Privacy</v>
      </c>
      <c r="F286" s="278" t="str">
        <f>VLOOKUP($A286,'Privacy Analyst Evaluation'!$A$46:$K$120,3,0)&amp;""</f>
        <v>Yes</v>
      </c>
      <c r="G286" s="278" t="str">
        <f>VLOOKUP($A286,'Privacy Analyst Evaluation'!$A$46:$K$120,7,0)&amp;""</f>
        <v>Yes</v>
      </c>
      <c r="H286" s="278" t="str">
        <f>VLOOKUP($A286,'Privacy Analyst Evaluation'!$A$46:$K$120,8,0)&amp;""</f>
        <v/>
      </c>
      <c r="I286" s="278" t="str">
        <f>VLOOKUP($A286,'Privacy Analyst Evaluation'!$A$46:$K$120,9,0)&amp;""</f>
        <v>Standard Importance</v>
      </c>
      <c r="J286" s="278" t="str">
        <f>VLOOKUP($A286,'Privacy Analyst Evaluation'!$A$46:$K$120,10,0)&amp;""</f>
        <v/>
      </c>
      <c r="K286" s="278">
        <f>IF($I286='Auto Responses'!$J$11,20,IF($I286='Auto Responses'!$J$13,5,10))</f>
        <v>10</v>
      </c>
      <c r="L286" s="278">
        <f>IF($E286='Auto Responses'!$L$13, 'Auto Responses'!$J$5,IF(AND($D286='Auto Responses'!$J$27,$H286=""),'Auto Responses'!$J$5,IF(AND($D286='Auto Responses'!$J$27,$H286='Auto Responses'!$J$7),1,IF(AND($D286='Auto Responses'!$J$27,$H286='Auto Responses'!$J$8),0,IF(OR(AND($F286=$G286,$H286=""),$H286='Auto Responses'!$J$7),1,0)))))</f>
        <v>1</v>
      </c>
      <c r="M286" s="278" t="str">
        <f>VLOOKUP($A286,'Privacy Analyst Evaluation'!$A$46:$K$120,11,0)&amp;""</f>
        <v>FALSE</v>
      </c>
      <c r="N286" s="278">
        <f>IF($J286='Auto Responses'!$J$11,1,IF(AND($J286="",$I286='Auto Responses'!$J$11),1,0))</f>
        <v>0</v>
      </c>
      <c r="O286" s="278">
        <f>IF(OR($E286='Auto Responses'!$L$13,$F$24='Auto Responses'!$J$4,$F286='Auto Responses'!$J$5),'Auto Responses'!$J$5,IF($J286="",$K286,IF($J286='Auto Responses'!$J$13,5,IF($J286='Auto Responses'!$J$12,10,IF($J286='Auto Responses'!$J$11,20,0)))))</f>
        <v>10</v>
      </c>
      <c r="P286" s="278">
        <f>IF(OR($O286='Auto Responses'!$J$5,$L286='Auto Responses'!$J$5),'Auto Responses'!$J$5,$O286*$L286)</f>
        <v>10</v>
      </c>
      <c r="Q286" s="278">
        <f t="shared" si="8"/>
        <v>0</v>
      </c>
      <c r="R286" s="278">
        <f t="shared" si="12"/>
        <v>0</v>
      </c>
      <c r="S286" s="278">
        <f t="shared" si="9"/>
        <v>0</v>
      </c>
      <c r="T286" s="278">
        <f t="shared" si="10"/>
        <v>0</v>
      </c>
      <c r="U286" s="278">
        <f t="shared" si="13"/>
        <v>69</v>
      </c>
      <c r="V286" s="278">
        <f t="shared" si="11"/>
        <v>0</v>
      </c>
      <c r="W286" s="58"/>
      <c r="X286" s="58"/>
      <c r="Y286" s="58"/>
      <c r="Z286" s="58"/>
    </row>
    <row r="287" spans="1:26" ht="15.75" customHeight="1" x14ac:dyDescent="0.2">
      <c r="A287" s="278" t="str">
        <f>Questions!$A287</f>
        <v>DRPV-08</v>
      </c>
      <c r="B287" s="278" t="str">
        <f t="shared" si="7"/>
        <v>DRPV</v>
      </c>
      <c r="C287" s="278" t="str">
        <f>VLOOKUP($A287,Questions!$A$3:$L$333,2,0)&amp;""</f>
        <v>Do you disclose personal information to third parties only for the purpose(s) identified in the privacy notice or with the implicit or explicit consent of the individual?</v>
      </c>
      <c r="D287" s="278" t="str">
        <f>VLOOKUP($A287,Questions!$A$3:$L$333,11,0)&amp;""</f>
        <v/>
      </c>
      <c r="E287" s="278" t="str">
        <f>VLOOKUP($A287,Questions!$A$3:$L$333,12,0)&amp;""</f>
        <v>Privacy</v>
      </c>
      <c r="F287" s="278" t="str">
        <f>VLOOKUP($A287,'Privacy Analyst Evaluation'!$A$46:$K$120,3,0)&amp;""</f>
        <v>Yes</v>
      </c>
      <c r="G287" s="278" t="str">
        <f>VLOOKUP($A287,'Privacy Analyst Evaluation'!$A$46:$K$120,7,0)&amp;""</f>
        <v>Yes</v>
      </c>
      <c r="H287" s="278" t="str">
        <f>VLOOKUP($A287,'Privacy Analyst Evaluation'!$A$46:$K$120,8,0)&amp;""</f>
        <v/>
      </c>
      <c r="I287" s="278" t="str">
        <f>VLOOKUP($A287,'Privacy Analyst Evaluation'!$A$46:$K$120,9,0)&amp;""</f>
        <v>Standard Importance</v>
      </c>
      <c r="J287" s="278" t="str">
        <f>VLOOKUP($A287,'Privacy Analyst Evaluation'!$A$46:$K$120,10,0)&amp;""</f>
        <v/>
      </c>
      <c r="K287" s="278">
        <f>IF($I287='Auto Responses'!$J$11,20,IF($I287='Auto Responses'!$J$13,5,10))</f>
        <v>10</v>
      </c>
      <c r="L287" s="278">
        <f>IF($E287='Auto Responses'!$L$13, 'Auto Responses'!$J$5,IF(AND($D287='Auto Responses'!$J$27,$H287=""),'Auto Responses'!$J$5,IF(AND($D287='Auto Responses'!$J$27,$H287='Auto Responses'!$J$7),1,IF(AND($D287='Auto Responses'!$J$27,$H287='Auto Responses'!$J$8),0,IF(OR(AND($F287=$G287,$H287=""),$H287='Auto Responses'!$J$7),1,0)))))</f>
        <v>1</v>
      </c>
      <c r="M287" s="278" t="str">
        <f>VLOOKUP($A287,'Privacy Analyst Evaluation'!$A$46:$K$120,11,0)&amp;""</f>
        <v>FALSE</v>
      </c>
      <c r="N287" s="278">
        <f>IF($J287='Auto Responses'!$J$11,1,IF(AND($J287="",$I287='Auto Responses'!$J$11),1,0))</f>
        <v>0</v>
      </c>
      <c r="O287" s="278">
        <f>IF(OR($E287='Auto Responses'!$L$13,$F$24='Auto Responses'!$J$4,$F287='Auto Responses'!$J$5),'Auto Responses'!$J$5,IF($J287="",$K287,IF($J287='Auto Responses'!$J$13,5,IF($J287='Auto Responses'!$J$12,10,IF($J287='Auto Responses'!$J$11,20,0)))))</f>
        <v>10</v>
      </c>
      <c r="P287" s="278">
        <f>IF(OR($O287='Auto Responses'!$J$5,$L287='Auto Responses'!$J$5),'Auto Responses'!$J$5,$O287*$L287)</f>
        <v>10</v>
      </c>
      <c r="Q287" s="278">
        <f t="shared" si="8"/>
        <v>0</v>
      </c>
      <c r="R287" s="278">
        <f t="shared" si="12"/>
        <v>0</v>
      </c>
      <c r="S287" s="278">
        <f t="shared" si="9"/>
        <v>0</v>
      </c>
      <c r="T287" s="278">
        <f t="shared" si="10"/>
        <v>0</v>
      </c>
      <c r="U287" s="278">
        <f t="shared" si="13"/>
        <v>69</v>
      </c>
      <c r="V287" s="278">
        <f t="shared" si="11"/>
        <v>0</v>
      </c>
      <c r="W287" s="58"/>
      <c r="X287" s="58"/>
      <c r="Y287" s="58"/>
      <c r="Z287" s="58"/>
    </row>
    <row r="288" spans="1:26" ht="15.75" customHeight="1" x14ac:dyDescent="0.2">
      <c r="A288" s="278" t="str">
        <f>Questions!$A288</f>
        <v>DRPV-09</v>
      </c>
      <c r="B288" s="278" t="str">
        <f t="shared" si="7"/>
        <v>DRPV</v>
      </c>
      <c r="C288" s="278" t="str">
        <f>VLOOKUP($A288,Questions!$A$3:$L$333,2,0)&amp;""</f>
        <v>Do you protect personal information against unauthorized access (both physical and logical)?</v>
      </c>
      <c r="D288" s="278" t="str">
        <f>VLOOKUP($A288,Questions!$A$3:$L$333,11,0)&amp;""</f>
        <v/>
      </c>
      <c r="E288" s="278" t="str">
        <f>VLOOKUP($A288,Questions!$A$3:$L$333,12,0)&amp;""</f>
        <v>Privacy</v>
      </c>
      <c r="F288" s="278" t="str">
        <f>VLOOKUP($A288,'Privacy Analyst Evaluation'!$A$46:$K$120,3,0)&amp;""</f>
        <v>Yes</v>
      </c>
      <c r="G288" s="278" t="str">
        <f>VLOOKUP($A288,'Privacy Analyst Evaluation'!$A$46:$K$120,7,0)&amp;""</f>
        <v>Yes</v>
      </c>
      <c r="H288" s="278" t="str">
        <f>VLOOKUP($A288,'Privacy Analyst Evaluation'!$A$46:$K$120,8,0)&amp;""</f>
        <v/>
      </c>
      <c r="I288" s="278" t="str">
        <f>VLOOKUP($A288,'Privacy Analyst Evaluation'!$A$46:$K$120,9,0)&amp;""</f>
        <v>Standard Importance</v>
      </c>
      <c r="J288" s="278" t="str">
        <f>VLOOKUP($A288,'Privacy Analyst Evaluation'!$A$46:$K$120,10,0)&amp;""</f>
        <v/>
      </c>
      <c r="K288" s="278">
        <f>IF($I288='Auto Responses'!$J$11,20,IF($I288='Auto Responses'!$J$13,5,10))</f>
        <v>10</v>
      </c>
      <c r="L288" s="278">
        <f>IF($E288='Auto Responses'!$L$13, 'Auto Responses'!$J$5,IF(AND($D288='Auto Responses'!$J$27,$H288=""),'Auto Responses'!$J$5,IF(AND($D288='Auto Responses'!$J$27,$H288='Auto Responses'!$J$7),1,IF(AND($D288='Auto Responses'!$J$27,$H288='Auto Responses'!$J$8),0,IF(OR(AND($F288=$G288,$H288=""),$H288='Auto Responses'!$J$7),1,0)))))</f>
        <v>1</v>
      </c>
      <c r="M288" s="278" t="str">
        <f>VLOOKUP($A288,'Privacy Analyst Evaluation'!$A$46:$K$120,11,0)&amp;""</f>
        <v>FALSE</v>
      </c>
      <c r="N288" s="278">
        <f>IF($J288='Auto Responses'!$J$11,1,IF(AND($J288="",$I288='Auto Responses'!$J$11),1,0))</f>
        <v>0</v>
      </c>
      <c r="O288" s="278">
        <f>IF(OR($E288='Auto Responses'!$L$13,$F$24='Auto Responses'!$J$4,$F288='Auto Responses'!$J$5),'Auto Responses'!$J$5,IF($J288="",$K288,IF($J288='Auto Responses'!$J$13,5,IF($J288='Auto Responses'!$J$12,10,IF($J288='Auto Responses'!$J$11,20,0)))))</f>
        <v>10</v>
      </c>
      <c r="P288" s="278">
        <f>IF(OR($O288='Auto Responses'!$J$5,$L288='Auto Responses'!$J$5),'Auto Responses'!$J$5,$O288*$L288)</f>
        <v>10</v>
      </c>
      <c r="Q288" s="278">
        <f t="shared" si="8"/>
        <v>0</v>
      </c>
      <c r="R288" s="278">
        <f t="shared" si="12"/>
        <v>0</v>
      </c>
      <c r="S288" s="278">
        <f t="shared" si="9"/>
        <v>0</v>
      </c>
      <c r="T288" s="278">
        <f t="shared" si="10"/>
        <v>0</v>
      </c>
      <c r="U288" s="278">
        <f t="shared" si="13"/>
        <v>69</v>
      </c>
      <c r="V288" s="278">
        <f t="shared" si="11"/>
        <v>0</v>
      </c>
      <c r="W288" s="58"/>
      <c r="X288" s="58"/>
      <c r="Y288" s="58"/>
      <c r="Z288" s="58"/>
    </row>
    <row r="289" spans="1:26" ht="15.75" customHeight="1" x14ac:dyDescent="0.2">
      <c r="A289" s="278" t="str">
        <f>Questions!$A289</f>
        <v>DRPV-10</v>
      </c>
      <c r="B289" s="278" t="str">
        <f t="shared" si="7"/>
        <v>DRPV</v>
      </c>
      <c r="C289" s="278" t="str">
        <f>VLOOKUP($A289,Questions!$A$3:$L$333,2,0)&amp;""</f>
        <v>Do you maintain accurate, complete, and relevant personal information for the purposes identified in the privacy notice?</v>
      </c>
      <c r="D289" s="278" t="str">
        <f>VLOOKUP($A289,Questions!$A$3:$L$333,11,0)&amp;""</f>
        <v/>
      </c>
      <c r="E289" s="278" t="str">
        <f>VLOOKUP($A289,Questions!$A$3:$L$333,12,0)&amp;""</f>
        <v>Privacy</v>
      </c>
      <c r="F289" s="278" t="str">
        <f>VLOOKUP($A289,'Privacy Analyst Evaluation'!$A$46:$K$120,3,0)&amp;""</f>
        <v>Yes</v>
      </c>
      <c r="G289" s="278" t="str">
        <f>VLOOKUP($A289,'Privacy Analyst Evaluation'!$A$46:$K$120,7,0)&amp;""</f>
        <v>Yes</v>
      </c>
      <c r="H289" s="278" t="str">
        <f>VLOOKUP($A289,'Privacy Analyst Evaluation'!$A$46:$K$120,8,0)&amp;""</f>
        <v/>
      </c>
      <c r="I289" s="278" t="str">
        <f>VLOOKUP($A289,'Privacy Analyst Evaluation'!$A$46:$K$120,9,0)&amp;""</f>
        <v>Standard Importance</v>
      </c>
      <c r="J289" s="278" t="str">
        <f>VLOOKUP($A289,'Privacy Analyst Evaluation'!$A$46:$K$120,10,0)&amp;""</f>
        <v/>
      </c>
      <c r="K289" s="278">
        <f>IF($I289='Auto Responses'!$J$11,20,IF($I289='Auto Responses'!$J$13,5,10))</f>
        <v>10</v>
      </c>
      <c r="L289" s="278">
        <f>IF($E289='Auto Responses'!$L$13, 'Auto Responses'!$J$5,IF(AND($D289='Auto Responses'!$J$27,$H289=""),'Auto Responses'!$J$5,IF(AND($D289='Auto Responses'!$J$27,$H289='Auto Responses'!$J$7),1,IF(AND($D289='Auto Responses'!$J$27,$H289='Auto Responses'!$J$8),0,IF(OR(AND($F289=$G289,$H289=""),$H289='Auto Responses'!$J$7),1,0)))))</f>
        <v>1</v>
      </c>
      <c r="M289" s="278" t="str">
        <f>VLOOKUP($A289,'Privacy Analyst Evaluation'!$A$46:$K$120,11,0)&amp;""</f>
        <v>FALSE</v>
      </c>
      <c r="N289" s="278">
        <f>IF($J289='Auto Responses'!$J$11,1,IF(AND($J289="",$I289='Auto Responses'!$J$11),1,0))</f>
        <v>0</v>
      </c>
      <c r="O289" s="278">
        <f>IF(OR($E289='Auto Responses'!$L$13,$F$24='Auto Responses'!$J$4,$F289='Auto Responses'!$J$5),'Auto Responses'!$J$5,IF($J289="",$K289,IF($J289='Auto Responses'!$J$13,5,IF($J289='Auto Responses'!$J$12,10,IF($J289='Auto Responses'!$J$11,20,0)))))</f>
        <v>10</v>
      </c>
      <c r="P289" s="278">
        <f>IF(OR($O289='Auto Responses'!$J$5,$L289='Auto Responses'!$J$5),'Auto Responses'!$J$5,$O289*$L289)</f>
        <v>10</v>
      </c>
      <c r="Q289" s="278">
        <f t="shared" si="8"/>
        <v>0</v>
      </c>
      <c r="R289" s="278">
        <f t="shared" si="12"/>
        <v>0</v>
      </c>
      <c r="S289" s="278">
        <f t="shared" si="9"/>
        <v>0</v>
      </c>
      <c r="T289" s="278">
        <f t="shared" si="10"/>
        <v>0</v>
      </c>
      <c r="U289" s="278">
        <f t="shared" si="13"/>
        <v>69</v>
      </c>
      <c r="V289" s="278">
        <f t="shared" si="11"/>
        <v>0</v>
      </c>
      <c r="W289" s="58"/>
      <c r="X289" s="58"/>
      <c r="Y289" s="58"/>
      <c r="Z289" s="58"/>
    </row>
    <row r="290" spans="1:26" ht="15.75" customHeight="1" x14ac:dyDescent="0.2">
      <c r="A290" s="278" t="str">
        <f>Questions!$A290</f>
        <v>DRPV-11</v>
      </c>
      <c r="B290" s="278" t="str">
        <f t="shared" si="7"/>
        <v>DRPV</v>
      </c>
      <c r="C290" s="278" t="str">
        <f>VLOOKUP($A290,Questions!$A$3:$L$333,2,0)&amp;""</f>
        <v>Do you have procedures to address privacy-related noncompliance complaints and disputes?</v>
      </c>
      <c r="D290" s="278" t="str">
        <f>VLOOKUP($A290,Questions!$A$3:$L$333,11,0)&amp;""</f>
        <v/>
      </c>
      <c r="E290" s="278" t="str">
        <f>VLOOKUP($A290,Questions!$A$3:$L$333,12,0)&amp;""</f>
        <v>Privacy</v>
      </c>
      <c r="F290" s="278" t="str">
        <f>VLOOKUP($A290,'Privacy Analyst Evaluation'!$A$46:$K$120,3,0)&amp;""</f>
        <v>Yes</v>
      </c>
      <c r="G290" s="278" t="str">
        <f>VLOOKUP($A290,'Privacy Analyst Evaluation'!$A$46:$K$120,7,0)&amp;""</f>
        <v>Yes</v>
      </c>
      <c r="H290" s="278" t="str">
        <f>VLOOKUP($A290,'Privacy Analyst Evaluation'!$A$46:$K$120,8,0)&amp;""</f>
        <v/>
      </c>
      <c r="I290" s="278" t="str">
        <f>VLOOKUP($A290,'Privacy Analyst Evaluation'!$A$46:$K$120,9,0)&amp;""</f>
        <v>Standard Importance</v>
      </c>
      <c r="J290" s="278" t="str">
        <f>VLOOKUP($A290,'Privacy Analyst Evaluation'!$A$46:$K$120,10,0)&amp;""</f>
        <v/>
      </c>
      <c r="K290" s="278">
        <f>IF($I290='Auto Responses'!$J$11,20,IF($I290='Auto Responses'!$J$13,5,10))</f>
        <v>10</v>
      </c>
      <c r="L290" s="278">
        <f>IF($E290='Auto Responses'!$L$13, 'Auto Responses'!$J$5,IF(AND($D290='Auto Responses'!$J$27,$H290=""),'Auto Responses'!$J$5,IF(AND($D290='Auto Responses'!$J$27,$H290='Auto Responses'!$J$7),1,IF(AND($D290='Auto Responses'!$J$27,$H290='Auto Responses'!$J$8),0,IF(OR(AND($F290=$G290,$H290=""),$H290='Auto Responses'!$J$7),1,0)))))</f>
        <v>1</v>
      </c>
      <c r="M290" s="278" t="str">
        <f>VLOOKUP($A290,'Privacy Analyst Evaluation'!$A$46:$K$120,11,0)&amp;""</f>
        <v>FALSE</v>
      </c>
      <c r="N290" s="278">
        <f>IF($J290='Auto Responses'!$J$11,1,IF(AND($J290="",$I290='Auto Responses'!$J$11),1,0))</f>
        <v>0</v>
      </c>
      <c r="O290" s="278">
        <f>IF(OR($E290='Auto Responses'!$L$13,$F$24='Auto Responses'!$J$4,$F290='Auto Responses'!$J$5),'Auto Responses'!$J$5,IF($J290="",$K290,IF($J290='Auto Responses'!$J$13,5,IF($J290='Auto Responses'!$J$12,10,IF($J290='Auto Responses'!$J$11,20,0)))))</f>
        <v>10</v>
      </c>
      <c r="P290" s="278">
        <f>IF(OR($O290='Auto Responses'!$J$5,$L290='Auto Responses'!$J$5),'Auto Responses'!$J$5,$O290*$L290)</f>
        <v>10</v>
      </c>
      <c r="Q290" s="278">
        <f t="shared" si="8"/>
        <v>0</v>
      </c>
      <c r="R290" s="278">
        <f t="shared" si="12"/>
        <v>0</v>
      </c>
      <c r="S290" s="278">
        <f t="shared" si="9"/>
        <v>0</v>
      </c>
      <c r="T290" s="278">
        <f t="shared" si="10"/>
        <v>0</v>
      </c>
      <c r="U290" s="278">
        <f t="shared" si="13"/>
        <v>69</v>
      </c>
      <c r="V290" s="278">
        <f t="shared" si="11"/>
        <v>0</v>
      </c>
      <c r="W290" s="58"/>
      <c r="X290" s="58"/>
      <c r="Y290" s="58"/>
      <c r="Z290" s="58"/>
    </row>
    <row r="291" spans="1:26" ht="15.75" customHeight="1" x14ac:dyDescent="0.2">
      <c r="A291" s="278" t="str">
        <f>Questions!$A291</f>
        <v>DRPV-12</v>
      </c>
      <c r="B291" s="278" t="str">
        <f t="shared" si="7"/>
        <v>DRPV</v>
      </c>
      <c r="C291" s="278" t="str">
        <f>VLOOKUP($A291,Questions!$A$3:$L$333,2,0)&amp;""</f>
        <v>Do you "anonymize," "de-identify," or otherwise mask personal data?</v>
      </c>
      <c r="D291" s="278" t="str">
        <f>VLOOKUP($A291,Questions!$A$3:$L$333,11,0)&amp;""</f>
        <v/>
      </c>
      <c r="E291" s="278" t="str">
        <f>VLOOKUP($A291,Questions!$A$3:$L$333,12,0)&amp;""</f>
        <v>Privacy</v>
      </c>
      <c r="F291" s="278" t="str">
        <f>VLOOKUP($A291,'Privacy Analyst Evaluation'!$A$46:$K$120,3,0)&amp;""</f>
        <v>Yes</v>
      </c>
      <c r="G291" s="278" t="str">
        <f>VLOOKUP($A291,'Privacy Analyst Evaluation'!$A$46:$K$120,7,0)&amp;""</f>
        <v>Yes</v>
      </c>
      <c r="H291" s="278" t="str">
        <f>VLOOKUP($A291,'Privacy Analyst Evaluation'!$A$46:$K$120,8,0)&amp;""</f>
        <v/>
      </c>
      <c r="I291" s="278" t="str">
        <f>VLOOKUP($A291,'Privacy Analyst Evaluation'!$A$46:$K$120,9,0)&amp;""</f>
        <v>Standard Importance</v>
      </c>
      <c r="J291" s="278" t="str">
        <f>VLOOKUP($A291,'Privacy Analyst Evaluation'!$A$46:$K$120,10,0)&amp;""</f>
        <v/>
      </c>
      <c r="K291" s="278">
        <f>IF($I291='Auto Responses'!$J$11,20,IF($I291='Auto Responses'!$J$13,5,10))</f>
        <v>10</v>
      </c>
      <c r="L291" s="278">
        <f>IF($E291='Auto Responses'!$L$13, 'Auto Responses'!$J$5,IF(AND($D291='Auto Responses'!$J$27,$H291=""),'Auto Responses'!$J$5,IF(AND($D291='Auto Responses'!$J$27,$H291='Auto Responses'!$J$7),1,IF(AND($D291='Auto Responses'!$J$27,$H291='Auto Responses'!$J$8),0,IF(OR(AND($F291=$G291,$H291=""),$H291='Auto Responses'!$J$7),1,0)))))</f>
        <v>1</v>
      </c>
      <c r="M291" s="278" t="str">
        <f>VLOOKUP($A291,'Privacy Analyst Evaluation'!$A$46:$K$120,11,0)&amp;""</f>
        <v>FALSE</v>
      </c>
      <c r="N291" s="278">
        <f>IF($J291='Auto Responses'!$J$11,1,IF(AND($J291="",$I291='Auto Responses'!$J$11),1,0))</f>
        <v>0</v>
      </c>
      <c r="O291" s="278">
        <f>IF(OR($E291='Auto Responses'!$L$13,$F$24='Auto Responses'!$J$4,$F291='Auto Responses'!$J$5),'Auto Responses'!$J$5,IF($J291="",$K291,IF($J291='Auto Responses'!$J$13,5,IF($J291='Auto Responses'!$J$12,10,IF($J291='Auto Responses'!$J$11,20,0)))))</f>
        <v>10</v>
      </c>
      <c r="P291" s="278">
        <f>IF(OR($O291='Auto Responses'!$J$5,$L291='Auto Responses'!$J$5),'Auto Responses'!$J$5,$O291*$L291)</f>
        <v>10</v>
      </c>
      <c r="Q291" s="278">
        <f t="shared" si="8"/>
        <v>0</v>
      </c>
      <c r="R291" s="278">
        <f t="shared" si="12"/>
        <v>0</v>
      </c>
      <c r="S291" s="278">
        <f t="shared" si="9"/>
        <v>0</v>
      </c>
      <c r="T291" s="278">
        <f t="shared" si="10"/>
        <v>0</v>
      </c>
      <c r="U291" s="278">
        <f t="shared" si="13"/>
        <v>69</v>
      </c>
      <c r="V291" s="278">
        <f t="shared" si="11"/>
        <v>0</v>
      </c>
      <c r="W291" s="58"/>
      <c r="X291" s="58"/>
      <c r="Y291" s="58"/>
      <c r="Z291" s="58"/>
    </row>
    <row r="292" spans="1:26" ht="15.75" customHeight="1" x14ac:dyDescent="0.2">
      <c r="A292" s="278" t="str">
        <f>Questions!$A292</f>
        <v>DRPV-13</v>
      </c>
      <c r="B292" s="278" t="str">
        <f t="shared" si="7"/>
        <v>DRPV</v>
      </c>
      <c r="C292" s="278" t="str">
        <f>VLOOKUP($A292,Questions!$A$3:$L$333,2,0)&amp;""</f>
        <v>Do you or your subprocessors use or disclose "anonymized," "de-identified," or otherwise masked data for any purpose other than those identified in the agreement with an institution (e.g., sharing with ad networks or data brokers, marketing, creation of profiles, analytics unrelated to services provided to institution)?</v>
      </c>
      <c r="D292" s="278" t="str">
        <f>VLOOKUP($A292,Questions!$A$3:$L$333,11,0)&amp;""</f>
        <v/>
      </c>
      <c r="E292" s="278" t="str">
        <f>VLOOKUP($A292,Questions!$A$3:$L$333,12,0)&amp;""</f>
        <v>Privacy</v>
      </c>
      <c r="F292" s="278" t="str">
        <f>VLOOKUP($A292,'Privacy Analyst Evaluation'!$A$46:$K$120,3,0)&amp;""</f>
        <v>Yes</v>
      </c>
      <c r="G292" s="278" t="str">
        <f>VLOOKUP($A292,'Privacy Analyst Evaluation'!$A$46:$K$120,7,0)&amp;""</f>
        <v>No</v>
      </c>
      <c r="H292" s="278" t="str">
        <f>VLOOKUP($A292,'Privacy Analyst Evaluation'!$A$46:$K$120,8,0)&amp;""</f>
        <v/>
      </c>
      <c r="I292" s="278" t="str">
        <f>VLOOKUP($A292,'Privacy Analyst Evaluation'!$A$46:$K$120,9,0)&amp;""</f>
        <v>Standard Importance</v>
      </c>
      <c r="J292" s="278" t="str">
        <f>VLOOKUP($A292,'Privacy Analyst Evaluation'!$A$46:$K$120,10,0)&amp;""</f>
        <v/>
      </c>
      <c r="K292" s="278">
        <f>IF($I292='Auto Responses'!$J$11,20,IF($I292='Auto Responses'!$J$13,5,10))</f>
        <v>10</v>
      </c>
      <c r="L292" s="278">
        <f>IF($E292='Auto Responses'!$L$13, 'Auto Responses'!$J$5,IF(AND($D292='Auto Responses'!$J$27,$H292=""),'Auto Responses'!$J$5,IF(AND($D292='Auto Responses'!$J$27,$H292='Auto Responses'!$J$7),1,IF(AND($D292='Auto Responses'!$J$27,$H292='Auto Responses'!$J$8),0,IF(OR(AND($F292=$G292,$H292=""),$H292='Auto Responses'!$J$7),1,0)))))</f>
        <v>0</v>
      </c>
      <c r="M292" s="278" t="str">
        <f>VLOOKUP($A292,'Privacy Analyst Evaluation'!$A$46:$K$120,11,0)&amp;""</f>
        <v>FALSE</v>
      </c>
      <c r="N292" s="278">
        <f>IF($J292='Auto Responses'!$J$11,1,IF(AND($J292="",$I292='Auto Responses'!$J$11),1,0))</f>
        <v>0</v>
      </c>
      <c r="O292" s="278">
        <f>IF(OR($E292='Auto Responses'!$L$13,$F$24='Auto Responses'!$J$4,$F292='Auto Responses'!$J$5),'Auto Responses'!$J$5,IF($J292="",$K292,IF($J292='Auto Responses'!$J$13,5,IF($J292='Auto Responses'!$J$12,10,IF($J292='Auto Responses'!$J$11,20,0)))))</f>
        <v>10</v>
      </c>
      <c r="P292" s="278">
        <f>IF(OR($O292='Auto Responses'!$J$5,$L292='Auto Responses'!$J$5),'Auto Responses'!$J$5,$O292*$L292)</f>
        <v>0</v>
      </c>
      <c r="Q292" s="278">
        <f t="shared" si="8"/>
        <v>0</v>
      </c>
      <c r="R292" s="278">
        <f t="shared" si="12"/>
        <v>0</v>
      </c>
      <c r="S292" s="278">
        <f t="shared" si="9"/>
        <v>0</v>
      </c>
      <c r="T292" s="278">
        <f t="shared" si="10"/>
        <v>0</v>
      </c>
      <c r="U292" s="278">
        <f t="shared" si="13"/>
        <v>69</v>
      </c>
      <c r="V292" s="278">
        <f t="shared" si="11"/>
        <v>0</v>
      </c>
      <c r="W292" s="58"/>
      <c r="X292" s="58"/>
      <c r="Y292" s="58"/>
      <c r="Z292" s="58"/>
    </row>
    <row r="293" spans="1:26" ht="15.75" customHeight="1" x14ac:dyDescent="0.2">
      <c r="A293" s="278" t="str">
        <f>Questions!$A293</f>
        <v>DRPV-14</v>
      </c>
      <c r="B293" s="278" t="str">
        <f t="shared" si="7"/>
        <v>DRPV</v>
      </c>
      <c r="C293" s="278" t="str">
        <f>VLOOKUP($A293,Questions!$A$3:$L$333,2,0)&amp;""</f>
        <v>Do you certify stop-processing requests, including any data that is processed by a third party on your behalf?</v>
      </c>
      <c r="D293" s="278" t="str">
        <f>VLOOKUP($A293,Questions!$A$3:$L$333,11,0)&amp;""</f>
        <v/>
      </c>
      <c r="E293" s="278" t="str">
        <f>VLOOKUP($A293,Questions!$A$3:$L$333,12,0)&amp;""</f>
        <v>Privacy</v>
      </c>
      <c r="F293" s="278" t="str">
        <f>VLOOKUP($A293,'Privacy Analyst Evaluation'!$A$46:$K$120,3,0)&amp;""</f>
        <v>Yes</v>
      </c>
      <c r="G293" s="278" t="str">
        <f>VLOOKUP($A293,'Privacy Analyst Evaluation'!$A$46:$K$120,7,0)&amp;""</f>
        <v>Yes</v>
      </c>
      <c r="H293" s="278" t="str">
        <f>VLOOKUP($A293,'Privacy Analyst Evaluation'!$A$46:$K$120,8,0)&amp;""</f>
        <v/>
      </c>
      <c r="I293" s="278" t="str">
        <f>VLOOKUP($A293,'Privacy Analyst Evaluation'!$A$46:$K$120,9,0)&amp;""</f>
        <v>Standard Importance</v>
      </c>
      <c r="J293" s="278" t="str">
        <f>VLOOKUP($A293,'Privacy Analyst Evaluation'!$A$46:$K$120,10,0)&amp;""</f>
        <v/>
      </c>
      <c r="K293" s="278">
        <f>IF($I293='Auto Responses'!$J$11,20,IF($I293='Auto Responses'!$J$13,5,10))</f>
        <v>10</v>
      </c>
      <c r="L293" s="278">
        <f>IF($E293='Auto Responses'!$L$13, 'Auto Responses'!$J$5,IF(AND($D293='Auto Responses'!$J$27,$H293=""),'Auto Responses'!$J$5,IF(AND($D293='Auto Responses'!$J$27,$H293='Auto Responses'!$J$7),1,IF(AND($D293='Auto Responses'!$J$27,$H293='Auto Responses'!$J$8),0,IF(OR(AND($F293=$G293,$H293=""),$H293='Auto Responses'!$J$7),1,0)))))</f>
        <v>1</v>
      </c>
      <c r="M293" s="278" t="str">
        <f>VLOOKUP($A293,'Privacy Analyst Evaluation'!$A$46:$K$120,11,0)&amp;""</f>
        <v>FALSE</v>
      </c>
      <c r="N293" s="278">
        <f>IF($J293='Auto Responses'!$J$11,1,IF(AND($J293="",$I293='Auto Responses'!$J$11),1,0))</f>
        <v>0</v>
      </c>
      <c r="O293" s="278">
        <f>IF(OR($E293='Auto Responses'!$L$13,$F$24='Auto Responses'!$J$4,$F293='Auto Responses'!$J$5),'Auto Responses'!$J$5,IF($J293="",$K293,IF($J293='Auto Responses'!$J$13,5,IF($J293='Auto Responses'!$J$12,10,IF($J293='Auto Responses'!$J$11,20,0)))))</f>
        <v>10</v>
      </c>
      <c r="P293" s="278">
        <f>IF(OR($O293='Auto Responses'!$J$5,$L293='Auto Responses'!$J$5),'Auto Responses'!$J$5,$O293*$L293)</f>
        <v>10</v>
      </c>
      <c r="Q293" s="278">
        <f t="shared" si="8"/>
        <v>0</v>
      </c>
      <c r="R293" s="278">
        <f t="shared" si="12"/>
        <v>0</v>
      </c>
      <c r="S293" s="278">
        <f t="shared" si="9"/>
        <v>0</v>
      </c>
      <c r="T293" s="278">
        <f t="shared" si="10"/>
        <v>0</v>
      </c>
      <c r="U293" s="278">
        <f t="shared" si="13"/>
        <v>69</v>
      </c>
      <c r="V293" s="278">
        <f t="shared" si="11"/>
        <v>0</v>
      </c>
      <c r="W293" s="58"/>
      <c r="X293" s="58"/>
      <c r="Y293" s="58"/>
      <c r="Z293" s="58"/>
    </row>
    <row r="294" spans="1:26" ht="15.75" customHeight="1" x14ac:dyDescent="0.2">
      <c r="A294" s="278" t="str">
        <f>Questions!$A294</f>
        <v>DRPV-15</v>
      </c>
      <c r="B294" s="278" t="str">
        <f t="shared" si="7"/>
        <v>DRPV</v>
      </c>
      <c r="C294" s="278" t="str">
        <f>VLOOKUP($A294,Questions!$A$3:$L$333,2,0)&amp;""</f>
        <v>Do you have a process to review code for ethical considerations?</v>
      </c>
      <c r="D294" s="278" t="str">
        <f>VLOOKUP($A294,Questions!$A$3:$L$333,11,0)&amp;""</f>
        <v/>
      </c>
      <c r="E294" s="278" t="str">
        <f>VLOOKUP($A294,Questions!$A$3:$L$333,12,0)&amp;""</f>
        <v>Privacy</v>
      </c>
      <c r="F294" s="278" t="str">
        <f>VLOOKUP($A294,'Privacy Analyst Evaluation'!$A$46:$K$120,3,0)&amp;""</f>
        <v>Yes</v>
      </c>
      <c r="G294" s="278" t="str">
        <f>VLOOKUP($A294,'Privacy Analyst Evaluation'!$A$46:$K$120,7,0)&amp;""</f>
        <v>Yes</v>
      </c>
      <c r="H294" s="278" t="str">
        <f>VLOOKUP($A294,'Privacy Analyst Evaluation'!$A$46:$K$120,8,0)&amp;""</f>
        <v/>
      </c>
      <c r="I294" s="278" t="str">
        <f>VLOOKUP($A294,'Privacy Analyst Evaluation'!$A$46:$K$120,9,0)&amp;""</f>
        <v>Standard Importance</v>
      </c>
      <c r="J294" s="278" t="str">
        <f>VLOOKUP($A294,'Privacy Analyst Evaluation'!$A$46:$K$120,10,0)&amp;""</f>
        <v/>
      </c>
      <c r="K294" s="278">
        <f>IF($I294='Auto Responses'!$J$11,20,IF($I294='Auto Responses'!$J$13,5,10))</f>
        <v>10</v>
      </c>
      <c r="L294" s="278">
        <f>IF($E294='Auto Responses'!$L$13, 'Auto Responses'!$J$5,IF(AND($D294='Auto Responses'!$J$27,$H294=""),'Auto Responses'!$J$5,IF(AND($D294='Auto Responses'!$J$27,$H294='Auto Responses'!$J$7),1,IF(AND($D294='Auto Responses'!$J$27,$H294='Auto Responses'!$J$8),0,IF(OR(AND($F294=$G294,$H294=""),$H294='Auto Responses'!$J$7),1,0)))))</f>
        <v>1</v>
      </c>
      <c r="M294" s="278" t="str">
        <f>VLOOKUP($A294,'Privacy Analyst Evaluation'!$A$46:$K$120,11,0)&amp;""</f>
        <v>FALSE</v>
      </c>
      <c r="N294" s="278">
        <f>IF($J294='Auto Responses'!$J$11,1,IF(AND($J294="",$I294='Auto Responses'!$J$11),1,0))</f>
        <v>0</v>
      </c>
      <c r="O294" s="278">
        <f>IF(OR($E294='Auto Responses'!$L$13,$F$24='Auto Responses'!$J$4,$F294='Auto Responses'!$J$5),'Auto Responses'!$J$5,IF($J294="",$K294,IF($J294='Auto Responses'!$J$13,5,IF($J294='Auto Responses'!$J$12,10,IF($J294='Auto Responses'!$J$11,20,0)))))</f>
        <v>10</v>
      </c>
      <c r="P294" s="278">
        <f>IF(OR($O294='Auto Responses'!$J$5,$L294='Auto Responses'!$J$5),'Auto Responses'!$J$5,$O294*$L294)</f>
        <v>10</v>
      </c>
      <c r="Q294" s="278">
        <f t="shared" si="8"/>
        <v>0</v>
      </c>
      <c r="R294" s="278">
        <f t="shared" si="12"/>
        <v>0</v>
      </c>
      <c r="S294" s="278">
        <f t="shared" si="9"/>
        <v>0</v>
      </c>
      <c r="T294" s="278">
        <f t="shared" si="10"/>
        <v>0</v>
      </c>
      <c r="U294" s="278">
        <f t="shared" si="13"/>
        <v>69</v>
      </c>
      <c r="V294" s="278">
        <f t="shared" si="11"/>
        <v>0</v>
      </c>
      <c r="W294" s="58"/>
      <c r="X294" s="58"/>
      <c r="Y294" s="58"/>
      <c r="Z294" s="58"/>
    </row>
    <row r="295" spans="1:26" ht="15.75" customHeight="1" x14ac:dyDescent="0.2">
      <c r="A295" s="278" t="str">
        <f>Questions!$A295</f>
        <v>DPAI-01</v>
      </c>
      <c r="B295" s="278" t="str">
        <f t="shared" si="7"/>
        <v>DPAI</v>
      </c>
      <c r="C295" s="278" t="str">
        <f>VLOOKUP($A295,Questions!$A$3:$L$333,2,0)&amp;""</f>
        <v>Does your service use AI for the processing of institutional data?</v>
      </c>
      <c r="D295" s="278" t="str">
        <f>VLOOKUP($A295,Questions!$A$3:$L$333,11,0)&amp;""</f>
        <v/>
      </c>
      <c r="E295" s="278" t="str">
        <f>VLOOKUP($A295,Questions!$A$3:$L$333,12,0)&amp;""</f>
        <v>Privacy</v>
      </c>
      <c r="F295" s="278" t="str">
        <f>VLOOKUP($A295,'Privacy Analyst Evaluation'!$A$46:$K$120,3,0)&amp;""</f>
        <v>No</v>
      </c>
      <c r="G295" s="278" t="str">
        <f>VLOOKUP($A295,'Privacy Analyst Evaluation'!$A$46:$K$120,7,0)&amp;""</f>
        <v>No</v>
      </c>
      <c r="H295" s="278" t="str">
        <f>VLOOKUP($A295,'Privacy Analyst Evaluation'!$A$46:$K$120,8,0)&amp;""</f>
        <v/>
      </c>
      <c r="I295" s="278" t="str">
        <f>VLOOKUP($A295,'Privacy Analyst Evaluation'!$A$46:$K$120,9,0)&amp;""</f>
        <v>Standard Importance</v>
      </c>
      <c r="J295" s="278" t="str">
        <f>VLOOKUP($A295,'Privacy Analyst Evaluation'!$A$46:$K$120,10,0)&amp;""</f>
        <v/>
      </c>
      <c r="K295" s="278">
        <f>IF($I295='Auto Responses'!$J$11,20,IF($I295='Auto Responses'!$J$13,5,10))</f>
        <v>10</v>
      </c>
      <c r="L295" s="278">
        <f>IF($E295='Auto Responses'!$L$13, 'Auto Responses'!$J$5,IF(AND($D295='Auto Responses'!$J$27,$H295=""),'Auto Responses'!$J$5,IF(AND($D295='Auto Responses'!$J$27,$H295='Auto Responses'!$J$7),1,IF(AND($D295='Auto Responses'!$J$27,$H295='Auto Responses'!$J$8),0,IF(OR(AND($F295=$G295,$H295=""),$H295='Auto Responses'!$J$7),1,0)))))</f>
        <v>1</v>
      </c>
      <c r="M295" s="278" t="str">
        <f>VLOOKUP($A295,'Privacy Analyst Evaluation'!$A$46:$K$120,11,0)&amp;""</f>
        <v>FALSE</v>
      </c>
      <c r="N295" s="278">
        <f>IF($J295='Auto Responses'!$J$11,1,IF(AND($J295="",$I295='Auto Responses'!$J$11),1,0))</f>
        <v>0</v>
      </c>
      <c r="O295" s="278">
        <f>IF(OR($E295='Auto Responses'!$L$13,$F295='Auto Responses'!$J$5,$F$24='Auto Responses'!$J$4),'Auto Responses'!$J$5,IF($J295="",$K295,IF($J295='Auto Responses'!$J$13,5,IF($J295='Auto Responses'!$J$12,10,IF($J295='Auto Responses'!$J$11,20,0)))))</f>
        <v>10</v>
      </c>
      <c r="P295" s="278">
        <f>IF(OR($O295='Auto Responses'!$J$5,$L295='Auto Responses'!$J$5),'Auto Responses'!$J$5,$O295*$L295)</f>
        <v>10</v>
      </c>
      <c r="Q295" s="278">
        <f t="shared" si="8"/>
        <v>0</v>
      </c>
      <c r="R295" s="278">
        <f t="shared" si="12"/>
        <v>0</v>
      </c>
      <c r="S295" s="278">
        <f t="shared" si="9"/>
        <v>0</v>
      </c>
      <c r="T295" s="278">
        <f t="shared" si="10"/>
        <v>0</v>
      </c>
      <c r="U295" s="278">
        <f t="shared" si="13"/>
        <v>69</v>
      </c>
      <c r="V295" s="278">
        <f t="shared" si="11"/>
        <v>0</v>
      </c>
      <c r="W295" s="58"/>
      <c r="X295" s="58"/>
      <c r="Y295" s="58"/>
      <c r="Z295" s="58"/>
    </row>
    <row r="296" spans="1:26" ht="15.75" customHeight="1" x14ac:dyDescent="0.2">
      <c r="A296" s="278" t="str">
        <f>Questions!$A296</f>
        <v>DPAI-02</v>
      </c>
      <c r="B296" s="278" t="str">
        <f t="shared" si="7"/>
        <v>DPAI</v>
      </c>
      <c r="C296" s="278" t="str">
        <f>VLOOKUP($A296,Questions!$A$3:$L$333,2,0)&amp;""</f>
        <v>Is any institutional data retained in AI processing?*</v>
      </c>
      <c r="D296" s="278" t="str">
        <f>VLOOKUP($A296,Questions!$A$3:$L$333,11,0)&amp;""</f>
        <v/>
      </c>
      <c r="E296" s="278" t="str">
        <f>VLOOKUP($A296,Questions!$A$3:$L$333,12,0)&amp;""</f>
        <v>Privacy</v>
      </c>
      <c r="F296" s="278" t="str">
        <f>VLOOKUP($A296,'Privacy Analyst Evaluation'!$A$46:$K$120,3,0)&amp;""</f>
        <v>No</v>
      </c>
      <c r="G296" s="278" t="str">
        <f>VLOOKUP($A296,'Privacy Analyst Evaluation'!$A$46:$K$120,7,0)&amp;""</f>
        <v>No</v>
      </c>
      <c r="H296" s="278" t="str">
        <f>VLOOKUP($A296,'Privacy Analyst Evaluation'!$A$46:$K$120,8,0)&amp;""</f>
        <v/>
      </c>
      <c r="I296" s="278" t="str">
        <f>VLOOKUP($A296,'Privacy Analyst Evaluation'!$A$46:$K$120,9,0)&amp;""</f>
        <v>Critical Importance</v>
      </c>
      <c r="J296" s="278" t="str">
        <f>VLOOKUP($A296,'Privacy Analyst Evaluation'!$A$46:$K$120,10,0)&amp;""</f>
        <v/>
      </c>
      <c r="K296" s="278">
        <f>IF($I296='Auto Responses'!$J$11,20,IF($I296='Auto Responses'!$J$13,5,10))</f>
        <v>20</v>
      </c>
      <c r="L296" s="278">
        <f>IF($E296='Auto Responses'!$L$13, 'Auto Responses'!$J$5,IF(AND($D296='Auto Responses'!$J$27,$H296=""),'Auto Responses'!$J$5,IF(AND($D296='Auto Responses'!$J$27,$H296='Auto Responses'!$J$7),1,IF(AND($D296='Auto Responses'!$J$27,$H296='Auto Responses'!$J$8),0,IF(OR(AND($F296=$G296,$H296=""),$H296='Auto Responses'!$J$7),1,0)))))</f>
        <v>1</v>
      </c>
      <c r="M296" s="278" t="str">
        <f>VLOOKUP($A296,'Privacy Analyst Evaluation'!$A$46:$K$120,11,0)&amp;""</f>
        <v>FALSE</v>
      </c>
      <c r="N296" s="278">
        <f>IF($J296='Auto Responses'!$J$11,1,IF(AND($J296="",$I296='Auto Responses'!$J$11),1,0))</f>
        <v>1</v>
      </c>
      <c r="O296" s="278">
        <f>IF(OR($E296='Auto Responses'!$L$13,$F296='Auto Responses'!$J$5,$F$24='Auto Responses'!$J$4),'Auto Responses'!$J$5,IF($J296="",$K296,IF($J296='Auto Responses'!$J$13,5,IF($J296='Auto Responses'!$J$12,10,IF($J296='Auto Responses'!$J$11,20,0)))))</f>
        <v>20</v>
      </c>
      <c r="P296" s="278">
        <f>IF(OR($O296='Auto Responses'!$J$5,$L296='Auto Responses'!$J$5),'Auto Responses'!$J$5,$O296*$L296)</f>
        <v>20</v>
      </c>
      <c r="Q296" s="278">
        <f t="shared" si="8"/>
        <v>0</v>
      </c>
      <c r="R296" s="278">
        <f t="shared" si="12"/>
        <v>0</v>
      </c>
      <c r="S296" s="278">
        <f t="shared" si="9"/>
        <v>0</v>
      </c>
      <c r="T296" s="278">
        <f t="shared" si="10"/>
        <v>1</v>
      </c>
      <c r="U296" s="278">
        <f t="shared" si="13"/>
        <v>70</v>
      </c>
      <c r="V296" s="278">
        <f t="shared" si="11"/>
        <v>70</v>
      </c>
      <c r="W296" s="58"/>
      <c r="X296" s="58"/>
      <c r="Y296" s="58"/>
      <c r="Z296" s="58"/>
    </row>
    <row r="297" spans="1:26" ht="15.75" customHeight="1" x14ac:dyDescent="0.2">
      <c r="A297" s="278" t="str">
        <f>Questions!$A297</f>
        <v>DPAI-03</v>
      </c>
      <c r="B297" s="278" t="str">
        <f t="shared" si="7"/>
        <v>DPAI</v>
      </c>
      <c r="C297" s="278" t="str">
        <f>VLOOKUP($A297,Questions!$A$3:$L$333,2,0)&amp;""</f>
        <v>Do you have agreements in place with third parties or subprocessors regarding the protection of customer data and use of AI?*</v>
      </c>
      <c r="D297" s="278" t="str">
        <f>VLOOKUP($A297,Questions!$A$3:$L$333,11,0)&amp;""</f>
        <v/>
      </c>
      <c r="E297" s="278" t="str">
        <f>VLOOKUP($A297,Questions!$A$3:$L$333,12,0)&amp;""</f>
        <v>Privacy</v>
      </c>
      <c r="F297" s="278" t="str">
        <f>VLOOKUP($A297,'Privacy Analyst Evaluation'!$A$46:$K$120,3,0)&amp;""</f>
        <v>No</v>
      </c>
      <c r="G297" s="278" t="str">
        <f>VLOOKUP($A297,'Privacy Analyst Evaluation'!$A$46:$K$120,7,0)&amp;""</f>
        <v>Yes</v>
      </c>
      <c r="H297" s="278" t="str">
        <f>VLOOKUP($A297,'Privacy Analyst Evaluation'!$A$46:$K$120,8,0)&amp;""</f>
        <v/>
      </c>
      <c r="I297" s="278" t="str">
        <f>VLOOKUP($A297,'Privacy Analyst Evaluation'!$A$46:$K$120,9,0)&amp;""</f>
        <v>Critical Importance</v>
      </c>
      <c r="J297" s="278" t="str">
        <f>VLOOKUP($A297,'Privacy Analyst Evaluation'!$A$46:$K$120,10,0)&amp;""</f>
        <v/>
      </c>
      <c r="K297" s="278">
        <f>IF($I297='Auto Responses'!$J$11,20,IF($I297='Auto Responses'!$J$13,5,10))</f>
        <v>20</v>
      </c>
      <c r="L297" s="278">
        <f>IF($E297='Auto Responses'!$L$13, 'Auto Responses'!$J$5,IF(AND($D297='Auto Responses'!$J$27,$H297=""),'Auto Responses'!$J$5,IF(AND($D297='Auto Responses'!$J$27,$H297='Auto Responses'!$J$7),1,IF(AND($D297='Auto Responses'!$J$27,$H297='Auto Responses'!$J$8),0,IF(OR(AND($F297=$G297,$H297=""),$H297='Auto Responses'!$J$7),1,0)))))</f>
        <v>0</v>
      </c>
      <c r="M297" s="278" t="str">
        <f>VLOOKUP($A297,'Privacy Analyst Evaluation'!$A$46:$K$120,11,0)&amp;""</f>
        <v>FALSE</v>
      </c>
      <c r="N297" s="278">
        <f>IF($J297='Auto Responses'!$J$11,1,IF(AND($J297="",$I297='Auto Responses'!$J$11),1,0))</f>
        <v>1</v>
      </c>
      <c r="O297" s="278">
        <f>IF(OR($E297='Auto Responses'!$L$13,$F297='Auto Responses'!$J$5,$F$24='Auto Responses'!$J$4),'Auto Responses'!$J$5,IF($J297="",$K297,IF($J297='Auto Responses'!$J$13,5,IF($J297='Auto Responses'!$J$12,10,IF($J297='Auto Responses'!$J$11,20,0)))))</f>
        <v>20</v>
      </c>
      <c r="P297" s="278">
        <f>IF(OR($O297='Auto Responses'!$J$5,$L297='Auto Responses'!$J$5),'Auto Responses'!$J$5,$O297*$L297)</f>
        <v>0</v>
      </c>
      <c r="Q297" s="278">
        <f t="shared" si="8"/>
        <v>0</v>
      </c>
      <c r="R297" s="278">
        <f t="shared" si="12"/>
        <v>0</v>
      </c>
      <c r="S297" s="278">
        <f t="shared" si="9"/>
        <v>0</v>
      </c>
      <c r="T297" s="278">
        <f t="shared" si="10"/>
        <v>1</v>
      </c>
      <c r="U297" s="278">
        <f t="shared" si="13"/>
        <v>71</v>
      </c>
      <c r="V297" s="278">
        <f t="shared" si="11"/>
        <v>71</v>
      </c>
      <c r="W297" s="58"/>
      <c r="X297" s="58"/>
      <c r="Y297" s="58"/>
      <c r="Z297" s="58"/>
    </row>
    <row r="298" spans="1:26" ht="15.75" customHeight="1" x14ac:dyDescent="0.2">
      <c r="A298" s="278" t="str">
        <f>Questions!$A298</f>
        <v>DPAI-04</v>
      </c>
      <c r="B298" s="278" t="str">
        <f t="shared" si="7"/>
        <v>DPAI</v>
      </c>
      <c r="C298" s="278" t="str">
        <f>VLOOKUP($A298,Questions!$A$3:$L$333,2,0)&amp;""</f>
        <v>Will institutional data be processed through a third party or subprocessor that also uses AI?</v>
      </c>
      <c r="D298" s="278" t="str">
        <f>VLOOKUP($A298,Questions!$A$3:$L$333,11,0)&amp;""</f>
        <v/>
      </c>
      <c r="E298" s="278" t="str">
        <f>VLOOKUP($A298,Questions!$A$3:$L$333,12,0)&amp;""</f>
        <v>Privacy</v>
      </c>
      <c r="F298" s="278" t="str">
        <f>VLOOKUP($A298,'Privacy Analyst Evaluation'!$A$46:$K$120,3,0)&amp;""</f>
        <v>No</v>
      </c>
      <c r="G298" s="278" t="str">
        <f>VLOOKUP($A298,'Privacy Analyst Evaluation'!$A$46:$K$120,7,0)&amp;""</f>
        <v>No</v>
      </c>
      <c r="H298" s="278" t="str">
        <f>VLOOKUP($A298,'Privacy Analyst Evaluation'!$A$46:$K$120,8,0)&amp;""</f>
        <v/>
      </c>
      <c r="I298" s="278" t="str">
        <f>VLOOKUP($A298,'Privacy Analyst Evaluation'!$A$46:$K$120,9,0)&amp;""</f>
        <v>Standard Importance</v>
      </c>
      <c r="J298" s="278" t="str">
        <f>VLOOKUP($A298,'Privacy Analyst Evaluation'!$A$46:$K$120,10,0)&amp;""</f>
        <v/>
      </c>
      <c r="K298" s="278">
        <f>IF($I298='Auto Responses'!$J$11,20,IF($I298='Auto Responses'!$J$13,5,10))</f>
        <v>10</v>
      </c>
      <c r="L298" s="278">
        <f>IF($E298='Auto Responses'!$L$13, 'Auto Responses'!$J$5,IF(AND($D298='Auto Responses'!$J$27,$H298=""),'Auto Responses'!$J$5,IF(AND($D298='Auto Responses'!$J$27,$H298='Auto Responses'!$J$7),1,IF(AND($D298='Auto Responses'!$J$27,$H298='Auto Responses'!$J$8),0,IF(OR(AND($F298=$G298,$H298=""),$H298='Auto Responses'!$J$7),1,0)))))</f>
        <v>1</v>
      </c>
      <c r="M298" s="278" t="str">
        <f>VLOOKUP($A298,'Privacy Analyst Evaluation'!$A$46:$K$120,11,0)&amp;""</f>
        <v>FALSE</v>
      </c>
      <c r="N298" s="278">
        <f>IF($J298='Auto Responses'!$J$11,1,IF(AND($J298="",$I298='Auto Responses'!$J$11),1,0))</f>
        <v>0</v>
      </c>
      <c r="O298" s="278">
        <f>IF(OR($E298='Auto Responses'!$L$13,$F298='Auto Responses'!$J$5,$F$24='Auto Responses'!$J$4),'Auto Responses'!$J$5,IF($J298="",$K298,IF($J298='Auto Responses'!$J$13,5,IF($J298='Auto Responses'!$J$12,10,IF($J298='Auto Responses'!$J$11,20,0)))))</f>
        <v>10</v>
      </c>
      <c r="P298" s="278">
        <f>IF(OR($O298='Auto Responses'!$J$5,$L298='Auto Responses'!$J$5),'Auto Responses'!$J$5,$O298*$L298)</f>
        <v>10</v>
      </c>
      <c r="Q298" s="278">
        <f t="shared" si="8"/>
        <v>0</v>
      </c>
      <c r="R298" s="278">
        <f t="shared" si="12"/>
        <v>0</v>
      </c>
      <c r="S298" s="278">
        <f t="shared" si="9"/>
        <v>0</v>
      </c>
      <c r="T298" s="278">
        <f t="shared" si="10"/>
        <v>0</v>
      </c>
      <c r="U298" s="278">
        <f t="shared" si="13"/>
        <v>71</v>
      </c>
      <c r="V298" s="278">
        <f t="shared" si="11"/>
        <v>0</v>
      </c>
      <c r="W298" s="58"/>
      <c r="X298" s="58"/>
      <c r="Y298" s="58"/>
      <c r="Z298" s="58"/>
    </row>
    <row r="299" spans="1:26" ht="15.75" customHeight="1" x14ac:dyDescent="0.2">
      <c r="A299" s="278" t="str">
        <f>Questions!$A299</f>
        <v>DPAI-05</v>
      </c>
      <c r="B299" s="278" t="str">
        <f t="shared" si="7"/>
        <v>DPAI</v>
      </c>
      <c r="C299" s="278" t="str">
        <f>VLOOKUP($A299,Questions!$A$3:$L$333,2,0)&amp;""</f>
        <v>Is AI processing limited to fully licensed commercial enterprise AI services?</v>
      </c>
      <c r="D299" s="278" t="str">
        <f>VLOOKUP($A299,Questions!$A$3:$L$333,11,0)&amp;""</f>
        <v/>
      </c>
      <c r="E299" s="278" t="str">
        <f>VLOOKUP($A299,Questions!$A$3:$L$333,12,0)&amp;""</f>
        <v>Privacy</v>
      </c>
      <c r="F299" s="278" t="str">
        <f>VLOOKUP($A299,'Privacy Analyst Evaluation'!$A$46:$K$120,3,0)&amp;""</f>
        <v>Yes</v>
      </c>
      <c r="G299" s="278" t="str">
        <f>VLOOKUP($A299,'Privacy Analyst Evaluation'!$A$46:$K$120,7,0)&amp;""</f>
        <v>Yes</v>
      </c>
      <c r="H299" s="278" t="str">
        <f>VLOOKUP($A299,'Privacy Analyst Evaluation'!$A$46:$K$120,8,0)&amp;""</f>
        <v/>
      </c>
      <c r="I299" s="278" t="str">
        <f>VLOOKUP($A299,'Privacy Analyst Evaluation'!$A$46:$K$120,9,0)&amp;""</f>
        <v>Minor Importance</v>
      </c>
      <c r="J299" s="278" t="str">
        <f>VLOOKUP($A299,'Privacy Analyst Evaluation'!$A$46:$K$120,10,0)&amp;""</f>
        <v/>
      </c>
      <c r="K299" s="278">
        <f>IF($I299='Auto Responses'!$J$11,20,IF($I299='Auto Responses'!$J$13,5,10))</f>
        <v>5</v>
      </c>
      <c r="L299" s="278">
        <f>IF($E299='Auto Responses'!$L$13, 'Auto Responses'!$J$5,IF(AND($D299='Auto Responses'!$J$27,$H299=""),'Auto Responses'!$J$5,IF(AND($D299='Auto Responses'!$J$27,$H299='Auto Responses'!$J$7),1,IF(AND($D299='Auto Responses'!$J$27,$H299='Auto Responses'!$J$8),0,IF(OR(AND($F299=$G299,$H299=""),$H299='Auto Responses'!$J$7),1,0)))))</f>
        <v>1</v>
      </c>
      <c r="M299" s="278" t="str">
        <f>VLOOKUP($A299,'Privacy Analyst Evaluation'!$A$46:$K$120,11,0)&amp;""</f>
        <v>FALSE</v>
      </c>
      <c r="N299" s="278">
        <f>IF($J299='Auto Responses'!$J$11,1,IF(AND($J299="",$I299='Auto Responses'!$J$11),1,0))</f>
        <v>0</v>
      </c>
      <c r="O299" s="278">
        <f>IF(OR($E299='Auto Responses'!$L$13,$F299='Auto Responses'!$J$5,$F$24='Auto Responses'!$J$4),'Auto Responses'!$J$5,IF($J299="",$K299,IF($J299='Auto Responses'!$J$13,5,IF($J299='Auto Responses'!$J$12,10,IF($J299='Auto Responses'!$J$11,20,0)))))</f>
        <v>5</v>
      </c>
      <c r="P299" s="278">
        <f>IF(OR($O299='Auto Responses'!$J$5,$L299='Auto Responses'!$J$5),'Auto Responses'!$J$5,$O299*$L299)</f>
        <v>5</v>
      </c>
      <c r="Q299" s="278">
        <f t="shared" si="8"/>
        <v>0</v>
      </c>
      <c r="R299" s="278">
        <f t="shared" si="12"/>
        <v>0</v>
      </c>
      <c r="S299" s="278">
        <f t="shared" si="9"/>
        <v>0</v>
      </c>
      <c r="T299" s="278">
        <f t="shared" si="10"/>
        <v>0</v>
      </c>
      <c r="U299" s="278">
        <f t="shared" si="13"/>
        <v>71</v>
      </c>
      <c r="V299" s="278">
        <f t="shared" si="11"/>
        <v>0</v>
      </c>
      <c r="W299" s="58"/>
      <c r="X299" s="58"/>
      <c r="Y299" s="58"/>
      <c r="Z299" s="58"/>
    </row>
    <row r="300" spans="1:26" ht="15.75" customHeight="1" x14ac:dyDescent="0.2">
      <c r="A300" s="278" t="str">
        <f>Questions!$A300</f>
        <v>DPAI-06</v>
      </c>
      <c r="B300" s="278" t="str">
        <f t="shared" si="7"/>
        <v>DPAI</v>
      </c>
      <c r="C300" s="278" t="str">
        <f>VLOOKUP($A300,Questions!$A$3:$L$333,2,0)&amp;""</f>
        <v>Will institutional data be used or processed by any shared AI services?</v>
      </c>
      <c r="D300" s="278" t="str">
        <f>VLOOKUP($A300,Questions!$A$3:$L$333,11,0)&amp;""</f>
        <v/>
      </c>
      <c r="E300" s="278" t="str">
        <f>VLOOKUP($A300,Questions!$A$3:$L$333,12,0)&amp;""</f>
        <v>Privacy</v>
      </c>
      <c r="F300" s="278" t="str">
        <f>VLOOKUP($A300,'Privacy Analyst Evaluation'!$A$46:$K$120,3,0)&amp;""</f>
        <v>Yes</v>
      </c>
      <c r="G300" s="278" t="str">
        <f>VLOOKUP($A300,'Privacy Analyst Evaluation'!$A$46:$K$120,7,0)&amp;""</f>
        <v>No</v>
      </c>
      <c r="H300" s="278" t="str">
        <f>VLOOKUP($A300,'Privacy Analyst Evaluation'!$A$46:$K$120,8,0)&amp;""</f>
        <v/>
      </c>
      <c r="I300" s="278" t="str">
        <f>VLOOKUP($A300,'Privacy Analyst Evaluation'!$A$46:$K$120,9,0)&amp;""</f>
        <v>Minor Importance</v>
      </c>
      <c r="J300" s="278" t="str">
        <f>VLOOKUP($A300,'Privacy Analyst Evaluation'!$A$46:$K$120,10,0)&amp;""</f>
        <v/>
      </c>
      <c r="K300" s="278">
        <f>IF($I300='Auto Responses'!$J$11,20,IF($I300='Auto Responses'!$J$13,5,10))</f>
        <v>5</v>
      </c>
      <c r="L300" s="278">
        <f>IF($E300='Auto Responses'!$L$13, 'Auto Responses'!$J$5,IF(AND($D300='Auto Responses'!$J$27,$H300=""),'Auto Responses'!$J$5,IF(AND($D300='Auto Responses'!$J$27,$H300='Auto Responses'!$J$7),1,IF(AND($D300='Auto Responses'!$J$27,$H300='Auto Responses'!$J$8),0,IF(OR(AND($F300=$G300,$H300=""),$H300='Auto Responses'!$J$7),1,0)))))</f>
        <v>0</v>
      </c>
      <c r="M300" s="278" t="str">
        <f>VLOOKUP($A300,'Privacy Analyst Evaluation'!$A$46:$K$120,11,0)&amp;""</f>
        <v>FALSE</v>
      </c>
      <c r="N300" s="278">
        <f>IF($J300='Auto Responses'!$J$11,1,IF(AND($J300="",$I300='Auto Responses'!$J$11),1,0))</f>
        <v>0</v>
      </c>
      <c r="O300" s="278">
        <f>IF(OR($E300='Auto Responses'!$L$13,$F300='Auto Responses'!$J$5,$F$24='Auto Responses'!$J$4),'Auto Responses'!$J$5,IF($J300="",$K300,IF($J300='Auto Responses'!$J$13,5,IF($J300='Auto Responses'!$J$12,10,IF($J300='Auto Responses'!$J$11,20,0)))))</f>
        <v>5</v>
      </c>
      <c r="P300" s="278">
        <f>IF(OR($O300='Auto Responses'!$J$5,$L300='Auto Responses'!$J$5),'Auto Responses'!$J$5,$O300*$L300)</f>
        <v>0</v>
      </c>
      <c r="Q300" s="278">
        <f t="shared" si="8"/>
        <v>0</v>
      </c>
      <c r="R300" s="278">
        <f t="shared" si="12"/>
        <v>0</v>
      </c>
      <c r="S300" s="278">
        <f t="shared" si="9"/>
        <v>0</v>
      </c>
      <c r="T300" s="278">
        <f t="shared" si="10"/>
        <v>0</v>
      </c>
      <c r="U300" s="278">
        <f t="shared" si="13"/>
        <v>71</v>
      </c>
      <c r="V300" s="278">
        <f t="shared" si="11"/>
        <v>0</v>
      </c>
      <c r="W300" s="58"/>
      <c r="X300" s="58"/>
      <c r="Y300" s="58"/>
      <c r="Z300" s="58"/>
    </row>
    <row r="301" spans="1:26" ht="15.75" customHeight="1" x14ac:dyDescent="0.2">
      <c r="A301" s="278" t="str">
        <f>Questions!$A301</f>
        <v>DPAI-07</v>
      </c>
      <c r="B301" s="278" t="str">
        <f t="shared" si="7"/>
        <v>DPAI</v>
      </c>
      <c r="C301" s="278" t="str">
        <f>VLOOKUP($A301,Questions!$A$3:$L$333,2,0)&amp;""</f>
        <v>Do you have safeguards in place to protect institutional data and data privacy from unintended AI queries or processing?</v>
      </c>
      <c r="D301" s="278" t="str">
        <f>VLOOKUP($A301,Questions!$A$3:$L$333,11,0)&amp;""</f>
        <v/>
      </c>
      <c r="E301" s="278" t="str">
        <f>VLOOKUP($A301,Questions!$A$3:$L$333,12,0)&amp;""</f>
        <v>Privacy</v>
      </c>
      <c r="F301" s="278" t="str">
        <f>VLOOKUP($A301,'Privacy Analyst Evaluation'!$A$46:$K$120,3,0)&amp;""</f>
        <v>Yes</v>
      </c>
      <c r="G301" s="278" t="str">
        <f>VLOOKUP($A301,'Privacy Analyst Evaluation'!$A$46:$K$120,7,0)&amp;""</f>
        <v>Yes</v>
      </c>
      <c r="H301" s="278" t="str">
        <f>VLOOKUP($A301,'Privacy Analyst Evaluation'!$A$46:$K$120,8,0)&amp;""</f>
        <v/>
      </c>
      <c r="I301" s="278" t="str">
        <f>VLOOKUP($A301,'Privacy Analyst Evaluation'!$A$46:$K$120,9,0)&amp;""</f>
        <v>Minor Importance</v>
      </c>
      <c r="J301" s="278" t="str">
        <f>VLOOKUP($A301,'Privacy Analyst Evaluation'!$A$46:$K$120,10,0)&amp;""</f>
        <v/>
      </c>
      <c r="K301" s="278">
        <f>IF($I301='Auto Responses'!$J$11,20,IF($I301='Auto Responses'!$J$13,5,10))</f>
        <v>5</v>
      </c>
      <c r="L301" s="278">
        <f>IF($E301='Auto Responses'!$L$13, 'Auto Responses'!$J$5,IF(AND($D301='Auto Responses'!$J$27,$H301=""),'Auto Responses'!$J$5,IF(AND($D301='Auto Responses'!$J$27,$H301='Auto Responses'!$J$7),1,IF(AND($D301='Auto Responses'!$J$27,$H301='Auto Responses'!$J$8),0,IF(OR(AND($F301=$G301,$H301=""),$H301='Auto Responses'!$J$7),1,0)))))</f>
        <v>1</v>
      </c>
      <c r="M301" s="278" t="str">
        <f>VLOOKUP($A301,'Privacy Analyst Evaluation'!$A$46:$K$120,11,0)&amp;""</f>
        <v>FALSE</v>
      </c>
      <c r="N301" s="278">
        <f>IF($J301='Auto Responses'!$J$11,1,IF(AND($J301="",$I301='Auto Responses'!$J$11),1,0))</f>
        <v>0</v>
      </c>
      <c r="O301" s="278">
        <f>IF(OR($E301='Auto Responses'!$L$13,$F301='Auto Responses'!$J$5,$F$24='Auto Responses'!$J$4),'Auto Responses'!$J$5,IF($J301="",$K301,IF($J301='Auto Responses'!$J$13,5,IF($J301='Auto Responses'!$J$12,10,IF($J301='Auto Responses'!$J$11,20,0)))))</f>
        <v>5</v>
      </c>
      <c r="P301" s="278">
        <f>IF(OR($O301='Auto Responses'!$J$5,$L301='Auto Responses'!$J$5),'Auto Responses'!$J$5,$O301*$L301)</f>
        <v>5</v>
      </c>
      <c r="Q301" s="278">
        <f t="shared" si="8"/>
        <v>0</v>
      </c>
      <c r="R301" s="278">
        <f t="shared" si="12"/>
        <v>0</v>
      </c>
      <c r="S301" s="278">
        <f t="shared" si="9"/>
        <v>0</v>
      </c>
      <c r="T301" s="278">
        <f t="shared" si="10"/>
        <v>0</v>
      </c>
      <c r="U301" s="278">
        <f t="shared" si="13"/>
        <v>71</v>
      </c>
      <c r="V301" s="278">
        <f t="shared" si="11"/>
        <v>0</v>
      </c>
      <c r="W301" s="58"/>
      <c r="X301" s="58"/>
      <c r="Y301" s="58"/>
      <c r="Z301" s="58"/>
    </row>
    <row r="302" spans="1:26" ht="15.75" customHeight="1" x14ac:dyDescent="0.2">
      <c r="A302" s="278" t="str">
        <f>Questions!$A302</f>
        <v>DPAI-08</v>
      </c>
      <c r="B302" s="278" t="str">
        <f t="shared" si="7"/>
        <v>DPAI</v>
      </c>
      <c r="C302" s="278" t="str">
        <f>VLOOKUP($A302,Questions!$A$3:$L$333,2,0)&amp;""</f>
        <v>Do you provide choice to the user to opt out of AI use?</v>
      </c>
      <c r="D302" s="278" t="str">
        <f>VLOOKUP($A302,Questions!$A$3:$L$333,11,0)&amp;""</f>
        <v/>
      </c>
      <c r="E302" s="278" t="str">
        <f>VLOOKUP($A302,Questions!$A$3:$L$333,12,0)&amp;""</f>
        <v>Privacy</v>
      </c>
      <c r="F302" s="278" t="str">
        <f>VLOOKUP($A302,'Privacy Analyst Evaluation'!$A$46:$K$120,3,0)&amp;""</f>
        <v>Yes</v>
      </c>
      <c r="G302" s="278" t="str">
        <f>VLOOKUP($A302,'Privacy Analyst Evaluation'!$A$46:$K$120,7,0)&amp;""</f>
        <v>Yes</v>
      </c>
      <c r="H302" s="278" t="str">
        <f>VLOOKUP($A302,'Privacy Analyst Evaluation'!$A$46:$K$120,8,0)&amp;""</f>
        <v/>
      </c>
      <c r="I302" s="278" t="str">
        <f>VLOOKUP($A302,'Privacy Analyst Evaluation'!$A$46:$K$120,9,0)&amp;""</f>
        <v>Minor Importance</v>
      </c>
      <c r="J302" s="278" t="str">
        <f>VLOOKUP($A302,'Privacy Analyst Evaluation'!$A$46:$K$120,10,0)&amp;""</f>
        <v/>
      </c>
      <c r="K302" s="278">
        <f>IF($I302='Auto Responses'!$J$11,20,IF($I302='Auto Responses'!$J$13,5,10))</f>
        <v>5</v>
      </c>
      <c r="L302" s="278">
        <f>IF($E302='Auto Responses'!$L$13, 'Auto Responses'!$J$5,IF(AND($D302='Auto Responses'!$J$27,$H302=""),'Auto Responses'!$J$5,IF(AND($D302='Auto Responses'!$J$27,$H302='Auto Responses'!$J$7),1,IF(AND($D302='Auto Responses'!$J$27,$H302='Auto Responses'!$J$8),0,IF(OR(AND($F302=$G302,$H302=""),$H302='Auto Responses'!$J$7),1,0)))))</f>
        <v>1</v>
      </c>
      <c r="M302" s="278" t="str">
        <f>VLOOKUP($A302,'Privacy Analyst Evaluation'!$A$46:$K$120,11,0)&amp;""</f>
        <v>FALSE</v>
      </c>
      <c r="N302" s="278">
        <f>IF($J302='Auto Responses'!$J$11,1,IF(AND($J302="",$I302='Auto Responses'!$J$11),1,0))</f>
        <v>0</v>
      </c>
      <c r="O302" s="278">
        <f>IF(OR($E302='Auto Responses'!$L$13,$F302='Auto Responses'!$J$5,$F$24='Auto Responses'!$J$4),'Auto Responses'!$J$5,IF($J302="",$K302,IF($J302='Auto Responses'!$J$13,5,IF($J302='Auto Responses'!$J$12,10,IF($J302='Auto Responses'!$J$11,20,0)))))</f>
        <v>5</v>
      </c>
      <c r="P302" s="278">
        <f>IF(OR($O302='Auto Responses'!$J$5,$L302='Auto Responses'!$J$5),'Auto Responses'!$J$5,$O302*$L302)</f>
        <v>5</v>
      </c>
      <c r="Q302" s="278">
        <f t="shared" si="8"/>
        <v>0</v>
      </c>
      <c r="R302" s="278">
        <f t="shared" si="12"/>
        <v>0</v>
      </c>
      <c r="S302" s="278">
        <f t="shared" si="9"/>
        <v>0</v>
      </c>
      <c r="T302" s="278">
        <f t="shared" si="10"/>
        <v>0</v>
      </c>
      <c r="U302" s="278">
        <f t="shared" si="13"/>
        <v>71</v>
      </c>
      <c r="V302" s="278">
        <f t="shared" si="11"/>
        <v>0</v>
      </c>
      <c r="W302" s="58"/>
      <c r="X302" s="58"/>
      <c r="Y302" s="58"/>
      <c r="Z302" s="58"/>
    </row>
    <row r="303" spans="1:26" ht="15.75" customHeight="1" x14ac:dyDescent="0.2">
      <c r="A303" s="278" t="str">
        <f>Questions!$A303</f>
        <v>AIQU-01</v>
      </c>
      <c r="B303" s="278" t="str">
        <f t="shared" si="7"/>
        <v>AIQU</v>
      </c>
      <c r="C303" s="278" t="str">
        <f>VLOOKUP($A303,Questions!$A$3:$L$333,2,0)&amp;""</f>
        <v>Does your solution leverage machine learning (ML) or do you plan to do so in the next 12 months?</v>
      </c>
      <c r="D303" s="278" t="str">
        <f>VLOOKUP($A303,Questions!$A$3:$L$333,11,0)&amp;""</f>
        <v>NA</v>
      </c>
      <c r="E303" s="278" t="str">
        <f>VLOOKUP($A303,Questions!$A$3:$L$333,12,0)&amp;""</f>
        <v>Not scored</v>
      </c>
      <c r="F303" s="278" t="str">
        <f>VLOOKUP($A303,'Institution Evaluation'!$A$56:$K$345,3,0)&amp;""</f>
        <v>Yes</v>
      </c>
      <c r="G303" s="278" t="str">
        <f>VLOOKUP($A303,'Institution Evaluation'!$A$56:$K$345,7,0)&amp;""</f>
        <v>Not scored</v>
      </c>
      <c r="H303" s="278" t="str">
        <f>VLOOKUP($A303,'Institution Evaluation'!$A$56:$K$345,8,0)&amp;""</f>
        <v/>
      </c>
      <c r="I303" s="278" t="str">
        <f>VLOOKUP($A303,'Institution Evaluation'!$A$56:$K$345,9,0)&amp;""</f>
        <v/>
      </c>
      <c r="J303" s="278" t="str">
        <f>VLOOKUP($A303,'Institution Evaluation'!$A$56:$K$345,10,0)&amp;""</f>
        <v/>
      </c>
      <c r="K303" s="278">
        <f>IF($I303='Auto Responses'!$J$11,20,IF($I303='Auto Responses'!$J$13,5,10))</f>
        <v>10</v>
      </c>
      <c r="L303" s="278" t="str">
        <f>IF($E303='Auto Responses'!$L$13, 'Auto Responses'!$J$5,IF(AND($D303='Auto Responses'!$J$27,$H303=""),'Auto Responses'!$J$5,IF(AND($D303='Auto Responses'!$J$27,$H303='Auto Responses'!$J$7),1,IF(AND($D303='Auto Responses'!$J$27,$H303='Auto Responses'!$J$8),0,IF(OR(AND($F303=$G303,$H303=""),$H303='Auto Responses'!$J$7),1,0)))))</f>
        <v>N/A</v>
      </c>
      <c r="M303" s="278" t="str">
        <f>VLOOKUP($A303,'Institution Evaluation'!$A$56:$K$345,11,0)&amp;""</f>
        <v>FALSE</v>
      </c>
      <c r="N303" s="278">
        <f>IF($J303='Auto Responses'!$J$11,1,IF(AND($J303="",$I303='Auto Responses'!$J$11),1,0))</f>
        <v>0</v>
      </c>
      <c r="O303" s="278" t="str">
        <f>IF(OR($F$20='Auto Responses'!$J$4,$E303='Auto Responses'!$L$13,$F303='Auto Responses'!$J$5),'Auto Responses'!$J$5,IF($J303="",$K303,IF($J303='Auto Responses'!$J$13,5,IF($J303='Auto Responses'!$J$12,10,IF($J303='Auto Responses'!$J$11,20,0)))))</f>
        <v>N/A</v>
      </c>
      <c r="P303" s="278" t="str">
        <f>IF(OR($O303='Auto Responses'!$J$5,$L303='Auto Responses'!$J$5),'Auto Responses'!$J$5,$O303*$L303)</f>
        <v>N/A</v>
      </c>
      <c r="Q303" s="278">
        <f t="shared" si="8"/>
        <v>0</v>
      </c>
      <c r="R303" s="278">
        <f t="shared" si="12"/>
        <v>0</v>
      </c>
      <c r="S303" s="278">
        <f t="shared" si="9"/>
        <v>0</v>
      </c>
      <c r="T303" s="278">
        <f t="shared" si="10"/>
        <v>0</v>
      </c>
      <c r="U303" s="278">
        <f t="shared" si="13"/>
        <v>71</v>
      </c>
      <c r="V303" s="278">
        <f t="shared" si="11"/>
        <v>0</v>
      </c>
      <c r="W303" s="58"/>
      <c r="X303" s="58"/>
      <c r="Y303" s="58"/>
      <c r="Z303" s="58"/>
    </row>
    <row r="304" spans="1:26" ht="15.75" customHeight="1" x14ac:dyDescent="0.2">
      <c r="A304" s="278" t="str">
        <f>Questions!$A304</f>
        <v>AIQU-02</v>
      </c>
      <c r="B304" s="278" t="str">
        <f t="shared" si="7"/>
        <v>AIQU</v>
      </c>
      <c r="C304" s="278" t="str">
        <f>VLOOKUP($A304,Questions!$A$3:$L$333,2,0)&amp;""</f>
        <v>Does your solution leverage a large language model (LLM) or do you plan to do so in the next 12 months?</v>
      </c>
      <c r="D304" s="278" t="str">
        <f>VLOOKUP($A304,Questions!$A$3:$L$333,11,0)&amp;""</f>
        <v>NA</v>
      </c>
      <c r="E304" s="278" t="str">
        <f>VLOOKUP($A304,Questions!$A$3:$L$333,12,0)&amp;""</f>
        <v>Not scored</v>
      </c>
      <c r="F304" s="278" t="str">
        <f>VLOOKUP($A304,'Institution Evaluation'!$A$56:$K$345,3,0)&amp;""</f>
        <v>Yes</v>
      </c>
      <c r="G304" s="278" t="str">
        <f>VLOOKUP($A304,'Institution Evaluation'!$A$56:$K$345,7,0)&amp;""</f>
        <v>Not scored</v>
      </c>
      <c r="H304" s="278" t="str">
        <f>VLOOKUP($A304,'Institution Evaluation'!$A$56:$K$345,8,0)&amp;""</f>
        <v/>
      </c>
      <c r="I304" s="278" t="str">
        <f>VLOOKUP($A304,'Institution Evaluation'!$A$56:$K$345,9,0)&amp;""</f>
        <v/>
      </c>
      <c r="J304" s="278" t="str">
        <f>VLOOKUP($A304,'Institution Evaluation'!$A$56:$K$345,10,0)&amp;""</f>
        <v/>
      </c>
      <c r="K304" s="278">
        <f>IF($I304='Auto Responses'!$J$11,20,IF($I304='Auto Responses'!$J$13,5,10))</f>
        <v>10</v>
      </c>
      <c r="L304" s="278" t="str">
        <f>IF($E304='Auto Responses'!$L$13, 'Auto Responses'!$J$5,IF(AND($D304='Auto Responses'!$J$27,$H304=""),'Auto Responses'!$J$5,IF(AND($D304='Auto Responses'!$J$27,$H304='Auto Responses'!$J$7),1,IF(AND($D304='Auto Responses'!$J$27,$H304='Auto Responses'!$J$8),0,IF(OR(AND($F304=$G304,$H304=""),$H304='Auto Responses'!$J$7),1,0)))))</f>
        <v>N/A</v>
      </c>
      <c r="M304" s="278" t="str">
        <f>VLOOKUP($A304,'Institution Evaluation'!$A$56:$K$345,11,0)&amp;""</f>
        <v>FALSE</v>
      </c>
      <c r="N304" s="278">
        <f>IF($J304='Auto Responses'!$J$11,1,IF(AND($J304="",$I304='Auto Responses'!$J$11),1,0))</f>
        <v>0</v>
      </c>
      <c r="O304" s="278" t="str">
        <f>IF(OR($F$20='Auto Responses'!$J$4,$E304='Auto Responses'!$L$13,$F304='Auto Responses'!$J$5),'Auto Responses'!$J$5,IF($J304="",$K304,IF($J304='Auto Responses'!$J$13,5,IF($J304='Auto Responses'!$J$12,10,IF($J304='Auto Responses'!$J$11,20,0)))))</f>
        <v>N/A</v>
      </c>
      <c r="P304" s="278" t="str">
        <f>IF(OR($O304='Auto Responses'!$J$5,$L304='Auto Responses'!$J$5),'Auto Responses'!$J$5,$O304*$L304)</f>
        <v>N/A</v>
      </c>
      <c r="Q304" s="278">
        <f t="shared" si="8"/>
        <v>0</v>
      </c>
      <c r="R304" s="278">
        <f t="shared" si="12"/>
        <v>0</v>
      </c>
      <c r="S304" s="278">
        <f t="shared" si="9"/>
        <v>0</v>
      </c>
      <c r="T304" s="278">
        <f t="shared" si="10"/>
        <v>0</v>
      </c>
      <c r="U304" s="278">
        <f t="shared" si="13"/>
        <v>71</v>
      </c>
      <c r="V304" s="278">
        <f t="shared" si="11"/>
        <v>0</v>
      </c>
      <c r="W304" s="58"/>
      <c r="X304" s="58"/>
      <c r="Y304" s="58"/>
      <c r="Z304" s="58"/>
    </row>
    <row r="305" spans="1:26" ht="15.75" customHeight="1" x14ac:dyDescent="0.2">
      <c r="A305" s="278" t="str">
        <f>Questions!$A305</f>
        <v>AIGN-01</v>
      </c>
      <c r="B305" s="278" t="str">
        <f t="shared" si="7"/>
        <v>AIGN</v>
      </c>
      <c r="C305" s="278" t="str">
        <f>VLOOKUP($A305,Questions!$A$3:$L$333,2,0)&amp;""</f>
        <v>Does your solution have an AI risk model when developing or implementing your solution's AI model?*</v>
      </c>
      <c r="D305" s="278" t="str">
        <f>VLOOKUP($A305,Questions!$A$3:$L$333,11,0)&amp;""</f>
        <v/>
      </c>
      <c r="E305" s="278" t="str">
        <f>VLOOKUP($A305,Questions!$A$3:$L$333,12,0)&amp;""</f>
        <v>AI</v>
      </c>
      <c r="F305" s="278" t="str">
        <f>VLOOKUP($A305,'Institution Evaluation'!$A$56:$K$345,3,0)&amp;""</f>
        <v>No</v>
      </c>
      <c r="G305" s="278" t="str">
        <f>VLOOKUP($A305,'Institution Evaluation'!$A$56:$K$345,7,0)&amp;""</f>
        <v>Yes</v>
      </c>
      <c r="H305" s="278" t="str">
        <f>VLOOKUP($A305,'Institution Evaluation'!$A$56:$K$345,8,0)&amp;""</f>
        <v/>
      </c>
      <c r="I305" s="278" t="str">
        <f>VLOOKUP($A305,'Institution Evaluation'!$A$56:$K$345,9,0)&amp;""</f>
        <v>Critical Importance</v>
      </c>
      <c r="J305" s="278" t="str">
        <f>VLOOKUP($A305,'Institution Evaluation'!$A$56:$K$345,10,0)&amp;""</f>
        <v/>
      </c>
      <c r="K305" s="278">
        <f>IF($I305='Auto Responses'!$J$11,20,IF($I305='Auto Responses'!$J$13,5,10))</f>
        <v>20</v>
      </c>
      <c r="L305" s="278">
        <f>IF($E305='Auto Responses'!$L$13, 'Auto Responses'!$J$5,IF(AND($D305='Auto Responses'!$J$27,$H305=""),'Auto Responses'!$J$5,IF(AND($D305='Auto Responses'!$J$27,$H305='Auto Responses'!$J$7),1,IF(AND($D305='Auto Responses'!$J$27,$H305='Auto Responses'!$J$8),0,IF(OR(AND($F305=$G305,$H305=""),$H305='Auto Responses'!$J$7),1,0)))))</f>
        <v>0</v>
      </c>
      <c r="M305" s="278" t="str">
        <f>VLOOKUP($A305,'Institution Evaluation'!$A$56:$K$345,11,0)&amp;""</f>
        <v>FALSE</v>
      </c>
      <c r="N305" s="278">
        <f>IF($J305='Auto Responses'!$J$11,1,IF(AND($J305="",$I305='Auto Responses'!$J$11),1,0))</f>
        <v>1</v>
      </c>
      <c r="O305" s="278">
        <f>IF(OR($F$20='Auto Responses'!$J$4,$E305='Auto Responses'!$L$13,$F305='Auto Responses'!$J$5),'Auto Responses'!$J$5,IF($J305="",$K305,IF($J305='Auto Responses'!$J$13,5,IF($J305='Auto Responses'!$J$12,10,IF($J305='Auto Responses'!$J$11,20,0)))))</f>
        <v>20</v>
      </c>
      <c r="P305" s="278">
        <f>IF(OR($O305='Auto Responses'!$J$5,$L305='Auto Responses'!$J$5),'Auto Responses'!$J$5,$O305*$L305)</f>
        <v>0</v>
      </c>
      <c r="Q305" s="278">
        <f t="shared" si="8"/>
        <v>0</v>
      </c>
      <c r="R305" s="278">
        <f t="shared" si="12"/>
        <v>0</v>
      </c>
      <c r="S305" s="278">
        <f t="shared" si="9"/>
        <v>0</v>
      </c>
      <c r="T305" s="278">
        <f t="shared" si="10"/>
        <v>1</v>
      </c>
      <c r="U305" s="278">
        <f t="shared" si="13"/>
        <v>72</v>
      </c>
      <c r="V305" s="278">
        <f t="shared" si="11"/>
        <v>72</v>
      </c>
      <c r="W305" s="58"/>
      <c r="X305" s="58"/>
      <c r="Y305" s="58"/>
      <c r="Z305" s="58"/>
    </row>
    <row r="306" spans="1:26" ht="15.75" customHeight="1" x14ac:dyDescent="0.2">
      <c r="A306" s="278" t="str">
        <f>Questions!$A306</f>
        <v>AIGN-02</v>
      </c>
      <c r="B306" s="278" t="str">
        <f t="shared" si="7"/>
        <v>AIGN</v>
      </c>
      <c r="C306" s="278" t="str">
        <f>VLOOKUP($A306,Questions!$A$3:$L$333,2,0)&amp;""</f>
        <v>Can your solution's AI features be disabled by tenant and/or user?*</v>
      </c>
      <c r="D306" s="278" t="str">
        <f>VLOOKUP($A306,Questions!$A$3:$L$333,11,0)&amp;""</f>
        <v/>
      </c>
      <c r="E306" s="278" t="str">
        <f>VLOOKUP($A306,Questions!$A$3:$L$333,12,0)&amp;""</f>
        <v>AI</v>
      </c>
      <c r="F306" s="278" t="str">
        <f>VLOOKUP($A306,'Institution Evaluation'!$A$56:$K$345,3,0)&amp;""</f>
        <v>No</v>
      </c>
      <c r="G306" s="278" t="str">
        <f>VLOOKUP($A306,'Institution Evaluation'!$A$56:$K$345,7,0)&amp;""</f>
        <v>Yes</v>
      </c>
      <c r="H306" s="278" t="str">
        <f>VLOOKUP($A306,'Institution Evaluation'!$A$56:$K$345,8,0)&amp;""</f>
        <v/>
      </c>
      <c r="I306" s="278" t="str">
        <f>VLOOKUP($A306,'Institution Evaluation'!$A$56:$K$345,9,0)&amp;""</f>
        <v>Critical Importance</v>
      </c>
      <c r="J306" s="278" t="str">
        <f>VLOOKUP($A306,'Institution Evaluation'!$A$56:$K$345,10,0)&amp;""</f>
        <v/>
      </c>
      <c r="K306" s="278">
        <f>IF($I306='Auto Responses'!$J$11,20,IF($I306='Auto Responses'!$J$13,5,10))</f>
        <v>20</v>
      </c>
      <c r="L306" s="278">
        <f>IF($E306='Auto Responses'!$L$13, 'Auto Responses'!$J$5,IF(AND($D306='Auto Responses'!$J$27,$H306=""),'Auto Responses'!$J$5,IF(AND($D306='Auto Responses'!$J$27,$H306='Auto Responses'!$J$7),1,IF(AND($D306='Auto Responses'!$J$27,$H306='Auto Responses'!$J$8),0,IF(OR(AND($F306=$G306,$H306=""),$H306='Auto Responses'!$J$7),1,0)))))</f>
        <v>0</v>
      </c>
      <c r="M306" s="278" t="str">
        <f>VLOOKUP($A306,'Institution Evaluation'!$A$56:$K$345,11,0)&amp;""</f>
        <v>FALSE</v>
      </c>
      <c r="N306" s="278">
        <f>IF($J306='Auto Responses'!$J$11,1,IF(AND($J306="",$I306='Auto Responses'!$J$11),1,0))</f>
        <v>1</v>
      </c>
      <c r="O306" s="278">
        <f>IF(OR($F$20='Auto Responses'!$J$4,$E306='Auto Responses'!$L$13,$F306='Auto Responses'!$J$5),'Auto Responses'!$J$5,IF($J306="",$K306,IF($J306='Auto Responses'!$J$13,5,IF($J306='Auto Responses'!$J$12,10,IF($J306='Auto Responses'!$J$11,20,0)))))</f>
        <v>20</v>
      </c>
      <c r="P306" s="278">
        <f>IF(OR($O306='Auto Responses'!$J$5,$L306='Auto Responses'!$J$5),'Auto Responses'!$J$5,$O306*$L306)</f>
        <v>0</v>
      </c>
      <c r="Q306" s="278">
        <f t="shared" si="8"/>
        <v>0</v>
      </c>
      <c r="R306" s="278">
        <f t="shared" si="12"/>
        <v>0</v>
      </c>
      <c r="S306" s="278">
        <f t="shared" si="9"/>
        <v>0</v>
      </c>
      <c r="T306" s="278">
        <f t="shared" si="10"/>
        <v>1</v>
      </c>
      <c r="U306" s="278">
        <f t="shared" si="13"/>
        <v>73</v>
      </c>
      <c r="V306" s="278">
        <f t="shared" si="11"/>
        <v>73</v>
      </c>
      <c r="W306" s="58"/>
      <c r="X306" s="58"/>
      <c r="Y306" s="58"/>
      <c r="Z306" s="58"/>
    </row>
    <row r="307" spans="1:26" ht="15.75" customHeight="1" x14ac:dyDescent="0.2">
      <c r="A307" s="278" t="str">
        <f>Questions!$A307</f>
        <v>AIGN-03</v>
      </c>
      <c r="B307" s="278" t="str">
        <f t="shared" si="7"/>
        <v>AIGN</v>
      </c>
      <c r="C307" s="278" t="str">
        <f>VLOOKUP($A307,Questions!$A$3:$L$333,2,0)&amp;""</f>
        <v>Have your staff completed responsible AI training?*</v>
      </c>
      <c r="D307" s="278" t="str">
        <f>VLOOKUP($A307,Questions!$A$3:$L$333,11,0)&amp;""</f>
        <v/>
      </c>
      <c r="E307" s="278" t="str">
        <f>VLOOKUP($A307,Questions!$A$3:$L$333,12,0)&amp;""</f>
        <v>AI</v>
      </c>
      <c r="F307" s="278" t="str">
        <f>VLOOKUP($A307,'Institution Evaluation'!$A$56:$K$345,3,0)&amp;""</f>
        <v>No</v>
      </c>
      <c r="G307" s="278" t="str">
        <f>VLOOKUP($A307,'Institution Evaluation'!$A$56:$K$345,7,0)&amp;""</f>
        <v>Yes</v>
      </c>
      <c r="H307" s="278" t="str">
        <f>VLOOKUP($A307,'Institution Evaluation'!$A$56:$K$345,8,0)&amp;""</f>
        <v/>
      </c>
      <c r="I307" s="278" t="str">
        <f>VLOOKUP($A307,'Institution Evaluation'!$A$56:$K$345,9,0)&amp;""</f>
        <v>Critical Importance</v>
      </c>
      <c r="J307" s="278" t="str">
        <f>VLOOKUP($A307,'Institution Evaluation'!$A$56:$K$345,10,0)&amp;""</f>
        <v/>
      </c>
      <c r="K307" s="278">
        <f>IF($I307='Auto Responses'!$J$11,20,IF($I307='Auto Responses'!$J$13,5,10))</f>
        <v>20</v>
      </c>
      <c r="L307" s="278">
        <f>IF($E307='Auto Responses'!$L$13, 'Auto Responses'!$J$5,IF(AND($D307='Auto Responses'!$J$27,$H307=""),'Auto Responses'!$J$5,IF(AND($D307='Auto Responses'!$J$27,$H307='Auto Responses'!$J$7),1,IF(AND($D307='Auto Responses'!$J$27,$H307='Auto Responses'!$J$8),0,IF(OR(AND($F307=$G307,$H307=""),$H307='Auto Responses'!$J$7),1,0)))))</f>
        <v>0</v>
      </c>
      <c r="M307" s="278" t="str">
        <f>VLOOKUP($A307,'Institution Evaluation'!$A$56:$K$345,11,0)&amp;""</f>
        <v>FALSE</v>
      </c>
      <c r="N307" s="278">
        <f>IF($J307='Auto Responses'!$J$11,1,IF(AND($J307="",$I307='Auto Responses'!$J$11),1,0))</f>
        <v>1</v>
      </c>
      <c r="O307" s="278">
        <f>IF(OR($F$20='Auto Responses'!$J$4,$E307='Auto Responses'!$L$13,$F307='Auto Responses'!$J$5),'Auto Responses'!$J$5,IF($J307="",$K307,IF($J307='Auto Responses'!$J$13,5,IF($J307='Auto Responses'!$J$12,10,IF($J307='Auto Responses'!$J$11,20,0)))))</f>
        <v>20</v>
      </c>
      <c r="P307" s="278">
        <f>IF(OR($O307='Auto Responses'!$J$5,$L307='Auto Responses'!$J$5),'Auto Responses'!$J$5,$O307*$L307)</f>
        <v>0</v>
      </c>
      <c r="Q307" s="278">
        <f t="shared" si="8"/>
        <v>0</v>
      </c>
      <c r="R307" s="278">
        <f t="shared" si="12"/>
        <v>0</v>
      </c>
      <c r="S307" s="278">
        <f t="shared" si="9"/>
        <v>0</v>
      </c>
      <c r="T307" s="278">
        <f t="shared" si="10"/>
        <v>1</v>
      </c>
      <c r="U307" s="278">
        <f t="shared" si="13"/>
        <v>74</v>
      </c>
      <c r="V307" s="278">
        <f t="shared" si="11"/>
        <v>74</v>
      </c>
      <c r="W307" s="58"/>
      <c r="X307" s="58"/>
      <c r="Y307" s="58"/>
      <c r="Z307" s="58"/>
    </row>
    <row r="308" spans="1:26" ht="15.75" customHeight="1" x14ac:dyDescent="0.2">
      <c r="A308" s="278" t="str">
        <f>Questions!$A308</f>
        <v>AIGN-04</v>
      </c>
      <c r="B308" s="278" t="str">
        <f t="shared" si="7"/>
        <v>AIGN</v>
      </c>
      <c r="C308" s="278" t="str">
        <f>VLOOKUP($A308,Questions!$A$3:$L$333,2,0)&amp;""</f>
        <v>Please describe the capabilities of your solution's AI features.</v>
      </c>
      <c r="D308" s="278" t="str">
        <f>VLOOKUP($A308,Questions!$A$3:$L$333,11,0)&amp;""</f>
        <v/>
      </c>
      <c r="E308" s="278" t="str">
        <f>VLOOKUP($A308,Questions!$A$3:$L$333,12,0)&amp;""</f>
        <v>Not scored</v>
      </c>
      <c r="F308" s="278" t="str">
        <f>VLOOKUP($A308,'Institution Evaluation'!$A$56:$K$345,3,0)&amp;""</f>
        <v>N/A</v>
      </c>
      <c r="G308" s="278" t="str">
        <f>VLOOKUP($A308,'Institution Evaluation'!$A$56:$K$345,7,0)&amp;""</f>
        <v>Not scored</v>
      </c>
      <c r="H308" s="278" t="str">
        <f>VLOOKUP($A308,'Institution Evaluation'!$A$56:$K$345,8,0)&amp;""</f>
        <v/>
      </c>
      <c r="I308" s="278" t="str">
        <f>VLOOKUP($A308,'Institution Evaluation'!$A$56:$K$345,9,0)&amp;""</f>
        <v/>
      </c>
      <c r="J308" s="278" t="str">
        <f>VLOOKUP($A308,'Institution Evaluation'!$A$56:$K$345,10,0)&amp;""</f>
        <v/>
      </c>
      <c r="K308" s="278">
        <f>IF($I308='Auto Responses'!$J$11,20,IF($I308='Auto Responses'!$J$13,5,10))</f>
        <v>10</v>
      </c>
      <c r="L308" s="278" t="str">
        <f>IF($E308='Auto Responses'!$L$13, 'Auto Responses'!$J$5,IF(AND($D308='Auto Responses'!$J$27,$H308=""),'Auto Responses'!$J$5,IF(AND($D308='Auto Responses'!$J$27,$H308='Auto Responses'!$J$7),1,IF(AND($D308='Auto Responses'!$J$27,$H308='Auto Responses'!$J$8),0,IF(OR(AND($F308=$G308,$H308=""),$H308='Auto Responses'!$J$7),1,0)))))</f>
        <v>N/A</v>
      </c>
      <c r="M308" s="278" t="str">
        <f>VLOOKUP($A308,'Institution Evaluation'!$A$56:$K$345,11,0)&amp;""</f>
        <v>FALSE</v>
      </c>
      <c r="N308" s="278">
        <f>IF($J308='Auto Responses'!$J$11,1,IF(AND($J308="",$I308='Auto Responses'!$J$11),1,0))</f>
        <v>0</v>
      </c>
      <c r="O308" s="278" t="str">
        <f>IF(OR($F$20='Auto Responses'!$J$4,$E308='Auto Responses'!$L$13,$F308='Auto Responses'!$J$5),'Auto Responses'!$J$5,IF($J308="",$K308,IF($J308='Auto Responses'!$J$13,5,IF($J308='Auto Responses'!$J$12,10,IF($J308='Auto Responses'!$J$11,20,0)))))</f>
        <v>N/A</v>
      </c>
      <c r="P308" s="278" t="str">
        <f>IF(OR($O308='Auto Responses'!$J$5,$L308='Auto Responses'!$J$5),'Auto Responses'!$J$5,$O308*$L308)</f>
        <v>N/A</v>
      </c>
      <c r="Q308" s="278">
        <f t="shared" si="8"/>
        <v>0</v>
      </c>
      <c r="R308" s="278">
        <f t="shared" si="12"/>
        <v>0</v>
      </c>
      <c r="S308" s="278">
        <f t="shared" si="9"/>
        <v>0</v>
      </c>
      <c r="T308" s="278">
        <f t="shared" si="10"/>
        <v>0</v>
      </c>
      <c r="U308" s="278">
        <f t="shared" si="13"/>
        <v>74</v>
      </c>
      <c r="V308" s="278">
        <f t="shared" si="11"/>
        <v>0</v>
      </c>
      <c r="W308" s="58"/>
      <c r="X308" s="58"/>
      <c r="Y308" s="58"/>
      <c r="Z308" s="58"/>
    </row>
    <row r="309" spans="1:26" ht="15.75" customHeight="1" x14ac:dyDescent="0.2">
      <c r="A309" s="278" t="str">
        <f>Questions!$A309</f>
        <v>AIGN-05</v>
      </c>
      <c r="B309" s="278" t="str">
        <f t="shared" si="7"/>
        <v>AIGN</v>
      </c>
      <c r="C309" s="278" t="str">
        <f>VLOOKUP($A309,Questions!$A$3:$L$333,2,0)&amp;""</f>
        <v>Does your solution support business rules to protect sensitive data from being ingested by the AI model?</v>
      </c>
      <c r="D309" s="278" t="str">
        <f>VLOOKUP($A309,Questions!$A$3:$L$333,11,0)&amp;""</f>
        <v/>
      </c>
      <c r="E309" s="278" t="str">
        <f>VLOOKUP($A309,Questions!$A$3:$L$333,12,0)&amp;""</f>
        <v>AI</v>
      </c>
      <c r="F309" s="278" t="str">
        <f>VLOOKUP($A309,'Institution Evaluation'!$A$56:$K$345,3,0)&amp;""</f>
        <v>Yes</v>
      </c>
      <c r="G309" s="278" t="str">
        <f>VLOOKUP($A309,'Institution Evaluation'!$A$56:$K$345,7,0)&amp;""</f>
        <v>Yes</v>
      </c>
      <c r="H309" s="278" t="str">
        <f>VLOOKUP($A309,'Institution Evaluation'!$A$56:$K$345,8,0)&amp;""</f>
        <v/>
      </c>
      <c r="I309" s="278" t="str">
        <f>VLOOKUP($A309,'Institution Evaluation'!$A$56:$K$345,9,0)&amp;""</f>
        <v>Standard Importance</v>
      </c>
      <c r="J309" s="278" t="str">
        <f>VLOOKUP($A309,'Institution Evaluation'!$A$56:$K$345,10,0)&amp;""</f>
        <v/>
      </c>
      <c r="K309" s="278">
        <f>IF($I309='Auto Responses'!$J$11,20,IF($I309='Auto Responses'!$J$13,5,10))</f>
        <v>10</v>
      </c>
      <c r="L309" s="278">
        <f>IF($E309='Auto Responses'!$L$13, 'Auto Responses'!$J$5,IF(AND($D309='Auto Responses'!$J$27,$H309=""),'Auto Responses'!$J$5,IF(AND($D309='Auto Responses'!$J$27,$H309='Auto Responses'!$J$7),1,IF(AND($D309='Auto Responses'!$J$27,$H309='Auto Responses'!$J$8),0,IF(OR(AND($F309=$G309,$H309=""),$H309='Auto Responses'!$J$7),1,0)))))</f>
        <v>1</v>
      </c>
      <c r="M309" s="278" t="str">
        <f>VLOOKUP($A309,'Institution Evaluation'!$A$56:$K$345,11,0)&amp;""</f>
        <v>FALSE</v>
      </c>
      <c r="N309" s="278">
        <f>IF($J309='Auto Responses'!$J$11,1,IF(AND($J309="",$I309='Auto Responses'!$J$11),1,0))</f>
        <v>0</v>
      </c>
      <c r="O309" s="278">
        <f>IF(OR($F$20='Auto Responses'!$J$4,$E309='Auto Responses'!$L$13,$F309='Auto Responses'!$J$5),'Auto Responses'!$J$5,IF($J309="",$K309,IF($J309='Auto Responses'!$J$13,5,IF($J309='Auto Responses'!$J$12,10,IF($J309='Auto Responses'!$J$11,20,0)))))</f>
        <v>10</v>
      </c>
      <c r="P309" s="278">
        <f>IF(OR($O309='Auto Responses'!$J$5,$L309='Auto Responses'!$J$5),'Auto Responses'!$J$5,$O309*$L309)</f>
        <v>10</v>
      </c>
      <c r="Q309" s="278">
        <f t="shared" si="8"/>
        <v>0</v>
      </c>
      <c r="R309" s="278">
        <f t="shared" si="12"/>
        <v>0</v>
      </c>
      <c r="S309" s="278">
        <f t="shared" si="9"/>
        <v>0</v>
      </c>
      <c r="T309" s="278">
        <f t="shared" si="10"/>
        <v>0</v>
      </c>
      <c r="U309" s="278">
        <f t="shared" si="13"/>
        <v>74</v>
      </c>
      <c r="V309" s="278">
        <f t="shared" si="11"/>
        <v>0</v>
      </c>
      <c r="W309" s="58"/>
      <c r="X309" s="58"/>
      <c r="Y309" s="58"/>
      <c r="Z309" s="58"/>
    </row>
    <row r="310" spans="1:26" ht="15.75" customHeight="1" x14ac:dyDescent="0.2">
      <c r="A310" s="278" t="str">
        <f>Questions!$A310</f>
        <v>AIPL-01</v>
      </c>
      <c r="B310" s="278" t="str">
        <f t="shared" si="7"/>
        <v>AIPL</v>
      </c>
      <c r="C310" s="278" t="str">
        <f>VLOOKUP($A310,Questions!$A$3:$L$333,2,0)&amp;""</f>
        <v>Are your AI developer's policies, processes, procedures, and practices across the organization related to the mapping, measuring, and managing of AI risks conspicuously posted, unambiguous, and implemented effectively?*</v>
      </c>
      <c r="D310" s="278" t="str">
        <f>VLOOKUP($A310,Questions!$A$3:$L$333,11,0)&amp;""</f>
        <v/>
      </c>
      <c r="E310" s="278" t="str">
        <f>VLOOKUP($A310,Questions!$A$3:$L$333,12,0)&amp;""</f>
        <v>AI</v>
      </c>
      <c r="F310" s="278" t="str">
        <f>VLOOKUP($A310,'Institution Evaluation'!$A$56:$K$345,3,0)&amp;""</f>
        <v>Yes</v>
      </c>
      <c r="G310" s="278" t="str">
        <f>VLOOKUP($A310,'Institution Evaluation'!$A$56:$K$345,7,0)&amp;""</f>
        <v>Yes</v>
      </c>
      <c r="H310" s="278" t="str">
        <f>VLOOKUP($A310,'Institution Evaluation'!$A$56:$K$345,8,0)&amp;""</f>
        <v/>
      </c>
      <c r="I310" s="278" t="str">
        <f>VLOOKUP($A310,'Institution Evaluation'!$A$56:$K$345,9,0)&amp;""</f>
        <v>Critical Importance</v>
      </c>
      <c r="J310" s="278" t="str">
        <f>VLOOKUP($A310,'Institution Evaluation'!$A$56:$K$345,10,0)&amp;""</f>
        <v/>
      </c>
      <c r="K310" s="278">
        <f>IF($I310='Auto Responses'!$J$11,20,IF($I310='Auto Responses'!$J$13,5,10))</f>
        <v>20</v>
      </c>
      <c r="L310" s="278">
        <f>IF($E310='Auto Responses'!$L$13, 'Auto Responses'!$J$5,IF(AND($D310='Auto Responses'!$J$27,$H310=""),'Auto Responses'!$J$5,IF(AND($D310='Auto Responses'!$J$27,$H310='Auto Responses'!$J$7),1,IF(AND($D310='Auto Responses'!$J$27,$H310='Auto Responses'!$J$8),0,IF(OR(AND($F310=$G310,$H310=""),$H310='Auto Responses'!$J$7),1,0)))))</f>
        <v>1</v>
      </c>
      <c r="M310" s="278" t="str">
        <f>VLOOKUP($A310,'Institution Evaluation'!$A$56:$K$345,11,0)&amp;""</f>
        <v>FALSE</v>
      </c>
      <c r="N310" s="278">
        <f>IF($J310='Auto Responses'!$J$11,1,IF(AND($J310="",$I310='Auto Responses'!$J$11),1,0))</f>
        <v>1</v>
      </c>
      <c r="O310" s="278">
        <f>IF(OR($F$20='Auto Responses'!$J$4,$E310='Auto Responses'!$L$13,$F310='Auto Responses'!$J$5),'Auto Responses'!$J$5,IF($J310="",$K310,IF($J310='Auto Responses'!$J$13,5,IF($J310='Auto Responses'!$J$12,10,IF($J310='Auto Responses'!$J$11,20,0)))))</f>
        <v>20</v>
      </c>
      <c r="P310" s="278">
        <f>IF(OR($O310='Auto Responses'!$J$5,$L310='Auto Responses'!$J$5),'Auto Responses'!$J$5,$O310*$L310)</f>
        <v>20</v>
      </c>
      <c r="Q310" s="278">
        <f t="shared" si="8"/>
        <v>0</v>
      </c>
      <c r="R310" s="278">
        <f t="shared" si="12"/>
        <v>0</v>
      </c>
      <c r="S310" s="278">
        <f t="shared" si="9"/>
        <v>0</v>
      </c>
      <c r="T310" s="278">
        <f t="shared" si="10"/>
        <v>1</v>
      </c>
      <c r="U310" s="278">
        <f t="shared" si="13"/>
        <v>75</v>
      </c>
      <c r="V310" s="278">
        <f t="shared" si="11"/>
        <v>75</v>
      </c>
      <c r="W310" s="58"/>
      <c r="X310" s="58"/>
      <c r="Y310" s="58"/>
      <c r="Z310" s="58"/>
    </row>
    <row r="311" spans="1:26" ht="15.75" customHeight="1" x14ac:dyDescent="0.2">
      <c r="A311" s="278" t="str">
        <f>Questions!$A311</f>
        <v>AIPL-02</v>
      </c>
      <c r="B311" s="278" t="str">
        <f t="shared" si="7"/>
        <v>AIPL</v>
      </c>
      <c r="C311" s="278" t="str">
        <f>VLOOKUP($A311,Questions!$A$3:$L$333,2,0)&amp;""</f>
        <v>Have you identified and measured AI risks?*</v>
      </c>
      <c r="D311" s="278" t="str">
        <f>VLOOKUP($A311,Questions!$A$3:$L$333,11,0)&amp;""</f>
        <v/>
      </c>
      <c r="E311" s="278" t="str">
        <f>VLOOKUP($A311,Questions!$A$3:$L$333,12,0)&amp;""</f>
        <v>AI</v>
      </c>
      <c r="F311" s="278" t="str">
        <f>VLOOKUP($A311,'Institution Evaluation'!$A$56:$K$345,3,0)&amp;""</f>
        <v>Yes</v>
      </c>
      <c r="G311" s="278" t="str">
        <f>VLOOKUP($A311,'Institution Evaluation'!$A$56:$K$345,7,0)&amp;""</f>
        <v>Yes</v>
      </c>
      <c r="H311" s="278" t="str">
        <f>VLOOKUP($A311,'Institution Evaluation'!$A$56:$K$345,8,0)&amp;""</f>
        <v/>
      </c>
      <c r="I311" s="278" t="str">
        <f>VLOOKUP($A311,'Institution Evaluation'!$A$56:$K$345,9,0)&amp;""</f>
        <v>Critical Importance</v>
      </c>
      <c r="J311" s="278" t="str">
        <f>VLOOKUP($A311,'Institution Evaluation'!$A$56:$K$345,10,0)&amp;""</f>
        <v/>
      </c>
      <c r="K311" s="278">
        <f>IF($I311='Auto Responses'!$J$11,20,IF($I311='Auto Responses'!$J$13,5,10))</f>
        <v>20</v>
      </c>
      <c r="L311" s="278">
        <f>IF($E311='Auto Responses'!$L$13, 'Auto Responses'!$J$5,IF(AND($D311='Auto Responses'!$J$27,$H311=""),'Auto Responses'!$J$5,IF(AND($D311='Auto Responses'!$J$27,$H311='Auto Responses'!$J$7),1,IF(AND($D311='Auto Responses'!$J$27,$H311='Auto Responses'!$J$8),0,IF(OR(AND($F311=$G311,$H311=""),$H311='Auto Responses'!$J$7),1,0)))))</f>
        <v>1</v>
      </c>
      <c r="M311" s="278" t="str">
        <f>VLOOKUP($A311,'Institution Evaluation'!$A$56:$K$345,11,0)&amp;""</f>
        <v>FALSE</v>
      </c>
      <c r="N311" s="278">
        <f>IF($J311='Auto Responses'!$J$11,1,IF(AND($J311="",$I311='Auto Responses'!$J$11),1,0))</f>
        <v>1</v>
      </c>
      <c r="O311" s="278">
        <f>IF(OR($F$20='Auto Responses'!$J$4,$E311='Auto Responses'!$L$13,$F311='Auto Responses'!$J$5),'Auto Responses'!$J$5,IF($J311="",$K311,IF($J311='Auto Responses'!$J$13,5,IF($J311='Auto Responses'!$J$12,10,IF($J311='Auto Responses'!$J$11,20,0)))))</f>
        <v>20</v>
      </c>
      <c r="P311" s="278">
        <f>IF(OR($O311='Auto Responses'!$J$5,$L311='Auto Responses'!$J$5),'Auto Responses'!$J$5,$O311*$L311)</f>
        <v>20</v>
      </c>
      <c r="Q311" s="278">
        <f t="shared" si="8"/>
        <v>0</v>
      </c>
      <c r="R311" s="278">
        <f t="shared" si="12"/>
        <v>0</v>
      </c>
      <c r="S311" s="278">
        <f t="shared" si="9"/>
        <v>0</v>
      </c>
      <c r="T311" s="278">
        <f t="shared" si="10"/>
        <v>1</v>
      </c>
      <c r="U311" s="278">
        <f t="shared" si="13"/>
        <v>76</v>
      </c>
      <c r="V311" s="278">
        <f t="shared" si="11"/>
        <v>76</v>
      </c>
      <c r="W311" s="58"/>
      <c r="X311" s="58"/>
      <c r="Y311" s="58"/>
      <c r="Z311" s="58"/>
    </row>
    <row r="312" spans="1:26" ht="15.75" customHeight="1" x14ac:dyDescent="0.2">
      <c r="A312" s="278" t="str">
        <f>Questions!$A312</f>
        <v>AIPL-03</v>
      </c>
      <c r="B312" s="278" t="str">
        <f t="shared" si="7"/>
        <v>AIPL</v>
      </c>
      <c r="C312" s="278" t="str">
        <f>VLOOKUP($A312,Questions!$A$3:$L$333,2,0)&amp;""</f>
        <v>In the event of an incident, can your solution's AI features be disabled in a timely manner?*</v>
      </c>
      <c r="D312" s="278" t="str">
        <f>VLOOKUP($A312,Questions!$A$3:$L$333,11,0)&amp;""</f>
        <v/>
      </c>
      <c r="E312" s="278" t="str">
        <f>VLOOKUP($A312,Questions!$A$3:$L$333,12,0)&amp;""</f>
        <v>AI</v>
      </c>
      <c r="F312" s="278" t="str">
        <f>VLOOKUP($A312,'Institution Evaluation'!$A$56:$K$345,3,0)&amp;""</f>
        <v>Yes</v>
      </c>
      <c r="G312" s="278" t="str">
        <f>VLOOKUP($A312,'Institution Evaluation'!$A$56:$K$345,7,0)&amp;""</f>
        <v>Yes</v>
      </c>
      <c r="H312" s="278" t="str">
        <f>VLOOKUP($A312,'Institution Evaluation'!$A$56:$K$345,8,0)&amp;""</f>
        <v/>
      </c>
      <c r="I312" s="278" t="str">
        <f>VLOOKUP($A312,'Institution Evaluation'!$A$56:$K$345,9,0)&amp;""</f>
        <v>Critical Importance</v>
      </c>
      <c r="J312" s="278" t="str">
        <f>VLOOKUP($A312,'Institution Evaluation'!$A$56:$K$345,10,0)&amp;""</f>
        <v/>
      </c>
      <c r="K312" s="278">
        <f>IF($I312='Auto Responses'!$J$11,20,IF($I312='Auto Responses'!$J$13,5,10))</f>
        <v>20</v>
      </c>
      <c r="L312" s="278">
        <f>IF($E312='Auto Responses'!$L$13, 'Auto Responses'!$J$5,IF(AND($D312='Auto Responses'!$J$27,$H312=""),'Auto Responses'!$J$5,IF(AND($D312='Auto Responses'!$J$27,$H312='Auto Responses'!$J$7),1,IF(AND($D312='Auto Responses'!$J$27,$H312='Auto Responses'!$J$8),0,IF(OR(AND($F312=$G312,$H312=""),$H312='Auto Responses'!$J$7),1,0)))))</f>
        <v>1</v>
      </c>
      <c r="M312" s="278" t="str">
        <f>VLOOKUP($A312,'Institution Evaluation'!$A$56:$K$345,11,0)&amp;""</f>
        <v>FALSE</v>
      </c>
      <c r="N312" s="278">
        <f>IF($J312='Auto Responses'!$J$11,1,IF(AND($J312="",$I312='Auto Responses'!$J$11),1,0))</f>
        <v>1</v>
      </c>
      <c r="O312" s="278">
        <f>IF(OR($F$20='Auto Responses'!$J$4,$E312='Auto Responses'!$L$13,$F312='Auto Responses'!$J$5),'Auto Responses'!$J$5,IF($J312="",$K312,IF($J312='Auto Responses'!$J$13,5,IF($J312='Auto Responses'!$J$12,10,IF($J312='Auto Responses'!$J$11,20,0)))))</f>
        <v>20</v>
      </c>
      <c r="P312" s="278">
        <f>IF(OR($O312='Auto Responses'!$J$5,$L312='Auto Responses'!$J$5),'Auto Responses'!$J$5,$O312*$L312)</f>
        <v>20</v>
      </c>
      <c r="Q312" s="278">
        <f t="shared" si="8"/>
        <v>0</v>
      </c>
      <c r="R312" s="278">
        <f t="shared" si="12"/>
        <v>0</v>
      </c>
      <c r="S312" s="278">
        <f t="shared" si="9"/>
        <v>0</v>
      </c>
      <c r="T312" s="278">
        <f t="shared" si="10"/>
        <v>1</v>
      </c>
      <c r="U312" s="278">
        <f t="shared" si="13"/>
        <v>77</v>
      </c>
      <c r="V312" s="278">
        <f t="shared" si="11"/>
        <v>77</v>
      </c>
      <c r="W312" s="58"/>
      <c r="X312" s="58"/>
      <c r="Y312" s="58"/>
      <c r="Z312" s="58"/>
    </row>
    <row r="313" spans="1:26" ht="15.75" customHeight="1" x14ac:dyDescent="0.2">
      <c r="A313" s="278" t="str">
        <f>Questions!$A313</f>
        <v>AIPL-04</v>
      </c>
      <c r="B313" s="278" t="str">
        <f t="shared" si="7"/>
        <v>AIPL</v>
      </c>
      <c r="C313" s="278" t="str">
        <f>VLOOKUP($A313,Questions!$A$3:$L$333,2,0)&amp;""</f>
        <v>If disabled because of an incident, can your solution's AI features be re-enabled in a timely manner?*</v>
      </c>
      <c r="D313" s="278" t="str">
        <f>VLOOKUP($A313,Questions!$A$3:$L$333,11,0)&amp;""</f>
        <v/>
      </c>
      <c r="E313" s="278" t="str">
        <f>VLOOKUP($A313,Questions!$A$3:$L$333,12,0)&amp;""</f>
        <v>AI</v>
      </c>
      <c r="F313" s="278" t="str">
        <f>VLOOKUP($A313,'Institution Evaluation'!$A$56:$K$345,3,0)&amp;""</f>
        <v>Yes</v>
      </c>
      <c r="G313" s="278" t="str">
        <f>VLOOKUP($A313,'Institution Evaluation'!$A$56:$K$345,7,0)&amp;""</f>
        <v>Yes</v>
      </c>
      <c r="H313" s="278" t="str">
        <f>VLOOKUP($A313,'Institution Evaluation'!$A$56:$K$345,8,0)&amp;""</f>
        <v/>
      </c>
      <c r="I313" s="278" t="str">
        <f>VLOOKUP($A313,'Institution Evaluation'!$A$56:$K$345,9,0)&amp;""</f>
        <v>Critical Importance</v>
      </c>
      <c r="J313" s="278" t="str">
        <f>VLOOKUP($A313,'Institution Evaluation'!$A$56:$K$345,10,0)&amp;""</f>
        <v/>
      </c>
      <c r="K313" s="278">
        <f>IF($I313='Auto Responses'!$J$11,20,IF($I313='Auto Responses'!$J$13,5,10))</f>
        <v>20</v>
      </c>
      <c r="L313" s="278">
        <f>IF($E313='Auto Responses'!$L$13, 'Auto Responses'!$J$5,IF(AND($D313='Auto Responses'!$J$27,$H313=""),'Auto Responses'!$J$5,IF(AND($D313='Auto Responses'!$J$27,$H313='Auto Responses'!$J$7),1,IF(AND($D313='Auto Responses'!$J$27,$H313='Auto Responses'!$J$8),0,IF(OR(AND($F313=$G313,$H313=""),$H313='Auto Responses'!$J$7),1,0)))))</f>
        <v>1</v>
      </c>
      <c r="M313" s="278" t="str">
        <f>VLOOKUP($A313,'Institution Evaluation'!$A$56:$K$345,11,0)&amp;""</f>
        <v>FALSE</v>
      </c>
      <c r="N313" s="278">
        <f>IF($J313='Auto Responses'!$J$11,1,IF(AND($J313="",$I313='Auto Responses'!$J$11),1,0))</f>
        <v>1</v>
      </c>
      <c r="O313" s="278">
        <f>IF(OR($F$20='Auto Responses'!$J$4,$E313='Auto Responses'!$L$13,$F313='Auto Responses'!$J$5),'Auto Responses'!$J$5,IF($J313="",$K313,IF($J313='Auto Responses'!$J$13,5,IF($J313='Auto Responses'!$J$12,10,IF($J313='Auto Responses'!$J$11,20,0)))))</f>
        <v>20</v>
      </c>
      <c r="P313" s="278">
        <f>IF(OR($O313='Auto Responses'!$J$5,$L313='Auto Responses'!$J$5),'Auto Responses'!$J$5,$O313*$L313)</f>
        <v>20</v>
      </c>
      <c r="Q313" s="278">
        <f t="shared" si="8"/>
        <v>0</v>
      </c>
      <c r="R313" s="278">
        <f t="shared" si="12"/>
        <v>0</v>
      </c>
      <c r="S313" s="278">
        <f t="shared" si="9"/>
        <v>0</v>
      </c>
      <c r="T313" s="278">
        <f t="shared" si="10"/>
        <v>1</v>
      </c>
      <c r="U313" s="278">
        <f t="shared" si="13"/>
        <v>78</v>
      </c>
      <c r="V313" s="278">
        <f t="shared" si="11"/>
        <v>78</v>
      </c>
      <c r="W313" s="58"/>
      <c r="X313" s="58"/>
      <c r="Y313" s="58"/>
      <c r="Z313" s="58"/>
    </row>
    <row r="314" spans="1:26" ht="15.75" customHeight="1" x14ac:dyDescent="0.2">
      <c r="A314" s="278" t="str">
        <f>Questions!$A314</f>
        <v>AIPL-05</v>
      </c>
      <c r="B314" s="278" t="str">
        <f t="shared" si="7"/>
        <v>AIPL</v>
      </c>
      <c r="C314" s="278" t="str">
        <f>VLOOKUP($A314,Questions!$A$3:$L$333,2,0)&amp;""</f>
        <v>Do you have documented technical and procedural processes to address potential negative impacts of AI as described by the AI Risk Management Framework (RMF)?</v>
      </c>
      <c r="D314" s="278" t="str">
        <f>VLOOKUP($A314,Questions!$A$3:$L$333,11,0)&amp;""</f>
        <v/>
      </c>
      <c r="E314" s="278" t="str">
        <f>VLOOKUP($A314,Questions!$A$3:$L$333,12,0)&amp;""</f>
        <v>AI</v>
      </c>
      <c r="F314" s="278" t="str">
        <f>VLOOKUP($A314,'Institution Evaluation'!$A$56:$K$345,3,0)&amp;""</f>
        <v>Yes</v>
      </c>
      <c r="G314" s="278" t="str">
        <f>VLOOKUP($A314,'Institution Evaluation'!$A$56:$K$345,7,0)&amp;""</f>
        <v>Yes</v>
      </c>
      <c r="H314" s="278" t="str">
        <f>VLOOKUP($A314,'Institution Evaluation'!$A$56:$K$345,8,0)&amp;""</f>
        <v/>
      </c>
      <c r="I314" s="278" t="str">
        <f>VLOOKUP($A314,'Institution Evaluation'!$A$56:$K$345,9,0)&amp;""</f>
        <v>Minor Importance</v>
      </c>
      <c r="J314" s="278" t="str">
        <f>VLOOKUP($A314,'Institution Evaluation'!$A$56:$K$345,10,0)&amp;""</f>
        <v/>
      </c>
      <c r="K314" s="278">
        <f>IF($I314='Auto Responses'!$J$11,20,IF($I314='Auto Responses'!$J$13,5,10))</f>
        <v>5</v>
      </c>
      <c r="L314" s="278">
        <f>IF($E314='Auto Responses'!$L$13, 'Auto Responses'!$J$5,IF(AND($D314='Auto Responses'!$J$27,$H314=""),'Auto Responses'!$J$5,IF(AND($D314='Auto Responses'!$J$27,$H314='Auto Responses'!$J$7),1,IF(AND($D314='Auto Responses'!$J$27,$H314='Auto Responses'!$J$8),0,IF(OR(AND($F314=$G314,$H314=""),$H314='Auto Responses'!$J$7),1,0)))))</f>
        <v>1</v>
      </c>
      <c r="M314" s="278" t="str">
        <f>VLOOKUP($A314,'Institution Evaluation'!$A$56:$K$345,11,0)&amp;""</f>
        <v>FALSE</v>
      </c>
      <c r="N314" s="278">
        <f>IF($J314='Auto Responses'!$J$11,1,IF(AND($J314="",$I314='Auto Responses'!$J$11),1,0))</f>
        <v>0</v>
      </c>
      <c r="O314" s="278">
        <f>IF(OR($F$20='Auto Responses'!$J$4,$E314='Auto Responses'!$L$13,$F314='Auto Responses'!$J$5),'Auto Responses'!$J$5,IF($J314="",$K314,IF($J314='Auto Responses'!$J$13,5,IF($J314='Auto Responses'!$J$12,10,IF($J314='Auto Responses'!$J$11,20,0)))))</f>
        <v>5</v>
      </c>
      <c r="P314" s="278">
        <f>IF(OR($O314='Auto Responses'!$J$5,$L314='Auto Responses'!$J$5),'Auto Responses'!$J$5,$O314*$L314)</f>
        <v>5</v>
      </c>
      <c r="Q314" s="278">
        <f t="shared" si="8"/>
        <v>0</v>
      </c>
      <c r="R314" s="278">
        <f t="shared" si="12"/>
        <v>0</v>
      </c>
      <c r="S314" s="278">
        <f t="shared" si="9"/>
        <v>0</v>
      </c>
      <c r="T314" s="278">
        <f t="shared" si="10"/>
        <v>0</v>
      </c>
      <c r="U314" s="278">
        <f t="shared" si="13"/>
        <v>78</v>
      </c>
      <c r="V314" s="278">
        <f t="shared" si="11"/>
        <v>0</v>
      </c>
      <c r="W314" s="58"/>
      <c r="X314" s="58"/>
      <c r="Y314" s="58"/>
      <c r="Z314" s="58"/>
    </row>
    <row r="315" spans="1:26" ht="15.75" customHeight="1" x14ac:dyDescent="0.2">
      <c r="A315" s="278" t="str">
        <f>Questions!$A315</f>
        <v>AISC-01</v>
      </c>
      <c r="B315" s="278" t="str">
        <f t="shared" si="7"/>
        <v>AISC</v>
      </c>
      <c r="C315" s="278" t="str">
        <f>VLOOKUP($A315,Questions!$A$3:$L$333,2,0)&amp;""</f>
        <v>If sensitive data is introduced to your solution's AI model, can the data be removed from the AI model by request?*</v>
      </c>
      <c r="D315" s="278" t="str">
        <f>VLOOKUP($A315,Questions!$A$3:$L$333,11,0)&amp;""</f>
        <v/>
      </c>
      <c r="E315" s="278" t="str">
        <f>VLOOKUP($A315,Questions!$A$3:$L$333,12,0)&amp;""</f>
        <v>AI</v>
      </c>
      <c r="F315" s="278" t="str">
        <f>VLOOKUP($A315,'Institution Evaluation'!$A$56:$K$345,3,0)&amp;""</f>
        <v>Yes</v>
      </c>
      <c r="G315" s="278" t="str">
        <f>VLOOKUP($A315,'Institution Evaluation'!$A$56:$K$345,7,0)&amp;""</f>
        <v>Yes</v>
      </c>
      <c r="H315" s="278" t="str">
        <f>VLOOKUP($A315,'Institution Evaluation'!$A$56:$K$345,8,0)&amp;""</f>
        <v/>
      </c>
      <c r="I315" s="278" t="str">
        <f>VLOOKUP($A315,'Institution Evaluation'!$A$56:$K$345,9,0)&amp;""</f>
        <v>Critical Importance</v>
      </c>
      <c r="J315" s="278" t="str">
        <f>VLOOKUP($A315,'Institution Evaluation'!$A$56:$K$345,10,0)&amp;""</f>
        <v/>
      </c>
      <c r="K315" s="278">
        <f>IF($I315='Auto Responses'!$J$11,20,IF($I315='Auto Responses'!$J$13,5,10))</f>
        <v>20</v>
      </c>
      <c r="L315" s="278">
        <f>IF($E315='Auto Responses'!$L$13, 'Auto Responses'!$J$5,IF(AND($D315='Auto Responses'!$J$27,$H315=""),'Auto Responses'!$J$5,IF(AND($D315='Auto Responses'!$J$27,$H315='Auto Responses'!$J$7),1,IF(AND($D315='Auto Responses'!$J$27,$H315='Auto Responses'!$J$8),0,IF(OR(AND($F315=$G315,$H315=""),$H315='Auto Responses'!$J$7),1,0)))))</f>
        <v>1</v>
      </c>
      <c r="M315" s="278" t="str">
        <f>VLOOKUP($A315,'Institution Evaluation'!$A$56:$K$345,11,0)&amp;""</f>
        <v>FALSE</v>
      </c>
      <c r="N315" s="278">
        <f>IF($J315='Auto Responses'!$J$11,1,IF(AND($J315="",$I315='Auto Responses'!$J$11),1,0))</f>
        <v>1</v>
      </c>
      <c r="O315" s="278">
        <f>IF(OR($F$20='Auto Responses'!$J$4,$E315='Auto Responses'!$L$13,$F315='Auto Responses'!$J$5),'Auto Responses'!$J$5,IF($J315="",$K315,IF($J315='Auto Responses'!$J$13,5,IF($J315='Auto Responses'!$J$12,10,IF($J315='Auto Responses'!$J$11,20,0)))))</f>
        <v>20</v>
      </c>
      <c r="P315" s="278">
        <f>IF(OR($O315='Auto Responses'!$J$5,$L315='Auto Responses'!$J$5),'Auto Responses'!$J$5,$O315*$L315)</f>
        <v>20</v>
      </c>
      <c r="Q315" s="278">
        <f t="shared" si="8"/>
        <v>0</v>
      </c>
      <c r="R315" s="278">
        <f t="shared" si="12"/>
        <v>0</v>
      </c>
      <c r="S315" s="278">
        <f t="shared" si="9"/>
        <v>0</v>
      </c>
      <c r="T315" s="278">
        <f t="shared" si="10"/>
        <v>1</v>
      </c>
      <c r="U315" s="278">
        <f t="shared" si="13"/>
        <v>79</v>
      </c>
      <c r="V315" s="278">
        <f t="shared" si="11"/>
        <v>79</v>
      </c>
      <c r="W315" s="58"/>
      <c r="X315" s="58"/>
      <c r="Y315" s="58"/>
      <c r="Z315" s="58"/>
    </row>
    <row r="316" spans="1:26" ht="15.75" customHeight="1" x14ac:dyDescent="0.2">
      <c r="A316" s="278" t="str">
        <f>Questions!$A316</f>
        <v>AISC-02</v>
      </c>
      <c r="B316" s="278" t="str">
        <f t="shared" si="7"/>
        <v>AISC</v>
      </c>
      <c r="C316" s="278" t="str">
        <f>VLOOKUP($A316,Questions!$A$3:$L$333,2,0)&amp;""</f>
        <v>Is user input data used to influence your solution's AI model?*</v>
      </c>
      <c r="D316" s="278" t="str">
        <f>VLOOKUP($A316,Questions!$A$3:$L$333,11,0)&amp;""</f>
        <v/>
      </c>
      <c r="E316" s="278" t="str">
        <f>VLOOKUP($A316,Questions!$A$3:$L$333,12,0)&amp;""</f>
        <v>AI</v>
      </c>
      <c r="F316" s="278" t="str">
        <f>VLOOKUP($A316,'Institution Evaluation'!$A$56:$K$345,3,0)&amp;""</f>
        <v>Yes</v>
      </c>
      <c r="G316" s="278" t="str">
        <f>VLOOKUP($A316,'Institution Evaluation'!$A$56:$K$345,7,0)&amp;""</f>
        <v>No</v>
      </c>
      <c r="H316" s="278" t="str">
        <f>VLOOKUP($A316,'Institution Evaluation'!$A$56:$K$345,8,0)&amp;""</f>
        <v/>
      </c>
      <c r="I316" s="278" t="str">
        <f>VLOOKUP($A316,'Institution Evaluation'!$A$56:$K$345,9,0)&amp;""</f>
        <v>Critical Importance</v>
      </c>
      <c r="J316" s="278" t="str">
        <f>VLOOKUP($A316,'Institution Evaluation'!$A$56:$K$345,10,0)&amp;""</f>
        <v/>
      </c>
      <c r="K316" s="278">
        <f>IF($I316='Auto Responses'!$J$11,20,IF($I316='Auto Responses'!$J$13,5,10))</f>
        <v>20</v>
      </c>
      <c r="L316" s="278">
        <f>IF($E316='Auto Responses'!$L$13, 'Auto Responses'!$J$5,IF(AND($D316='Auto Responses'!$J$27,$H316=""),'Auto Responses'!$J$5,IF(AND($D316='Auto Responses'!$J$27,$H316='Auto Responses'!$J$7),1,IF(AND($D316='Auto Responses'!$J$27,$H316='Auto Responses'!$J$8),0,IF(OR(AND($F316=$G316,$H316=""),$H316='Auto Responses'!$J$7),1,0)))))</f>
        <v>0</v>
      </c>
      <c r="M316" s="278" t="str">
        <f>VLOOKUP($A316,'Institution Evaluation'!$A$56:$K$345,11,0)&amp;""</f>
        <v>FALSE</v>
      </c>
      <c r="N316" s="278">
        <f>IF($J316='Auto Responses'!$J$11,1,IF(AND($J316="",$I316='Auto Responses'!$J$11),1,0))</f>
        <v>1</v>
      </c>
      <c r="O316" s="278">
        <f>IF(OR($F$20='Auto Responses'!$J$4,$E316='Auto Responses'!$L$13,$F316='Auto Responses'!$J$5),'Auto Responses'!$J$5,IF($J316="",$K316,IF($J316='Auto Responses'!$J$13,5,IF($J316='Auto Responses'!$J$12,10,IF($J316='Auto Responses'!$J$11,20,0)))))</f>
        <v>20</v>
      </c>
      <c r="P316" s="278">
        <f>IF(OR($O316='Auto Responses'!$J$5,$L316='Auto Responses'!$J$5),'Auto Responses'!$J$5,$O316*$L316)</f>
        <v>0</v>
      </c>
      <c r="Q316" s="278">
        <f t="shared" si="8"/>
        <v>0</v>
      </c>
      <c r="R316" s="278">
        <f t="shared" si="12"/>
        <v>0</v>
      </c>
      <c r="S316" s="278">
        <f t="shared" si="9"/>
        <v>0</v>
      </c>
      <c r="T316" s="278">
        <f t="shared" si="10"/>
        <v>1</v>
      </c>
      <c r="U316" s="278">
        <f t="shared" si="13"/>
        <v>80</v>
      </c>
      <c r="V316" s="278">
        <f t="shared" si="11"/>
        <v>80</v>
      </c>
      <c r="W316" s="58"/>
      <c r="X316" s="58"/>
      <c r="Y316" s="58"/>
      <c r="Z316" s="58"/>
    </row>
    <row r="317" spans="1:26" ht="15.75" customHeight="1" x14ac:dyDescent="0.2">
      <c r="A317" s="278" t="str">
        <f>Questions!$A317</f>
        <v>AISC-03</v>
      </c>
      <c r="B317" s="278" t="str">
        <f t="shared" si="7"/>
        <v>AISC</v>
      </c>
      <c r="C317" s="278" t="str">
        <f>VLOOKUP($A317,Questions!$A$3:$L$333,2,0)&amp;""</f>
        <v>Do you provide logging for your solution's AI feature(s) that includes user, date, and action taken?*</v>
      </c>
      <c r="D317" s="278" t="str">
        <f>VLOOKUP($A317,Questions!$A$3:$L$333,11,0)&amp;""</f>
        <v/>
      </c>
      <c r="E317" s="278" t="str">
        <f>VLOOKUP($A317,Questions!$A$3:$L$333,12,0)&amp;""</f>
        <v>AI</v>
      </c>
      <c r="F317" s="278" t="str">
        <f>VLOOKUP($A317,'Institution Evaluation'!$A$56:$K$345,3,0)&amp;""</f>
        <v>Yes</v>
      </c>
      <c r="G317" s="278" t="str">
        <f>VLOOKUP($A317,'Institution Evaluation'!$A$56:$K$345,7,0)&amp;""</f>
        <v>Yes</v>
      </c>
      <c r="H317" s="278" t="str">
        <f>VLOOKUP($A317,'Institution Evaluation'!$A$56:$K$345,8,0)&amp;""</f>
        <v/>
      </c>
      <c r="I317" s="278" t="str">
        <f>VLOOKUP($A317,'Institution Evaluation'!$A$56:$K$345,9,0)&amp;""</f>
        <v>Critical Importance</v>
      </c>
      <c r="J317" s="278" t="str">
        <f>VLOOKUP($A317,'Institution Evaluation'!$A$56:$K$345,10,0)&amp;""</f>
        <v/>
      </c>
      <c r="K317" s="278">
        <f>IF($I317='Auto Responses'!$J$11,20,IF($I317='Auto Responses'!$J$13,5,10))</f>
        <v>20</v>
      </c>
      <c r="L317" s="278">
        <f>IF($E317='Auto Responses'!$L$13, 'Auto Responses'!$J$5,IF(AND($D317='Auto Responses'!$J$27,$H317=""),'Auto Responses'!$J$5,IF(AND($D317='Auto Responses'!$J$27,$H317='Auto Responses'!$J$7),1,IF(AND($D317='Auto Responses'!$J$27,$H317='Auto Responses'!$J$8),0,IF(OR(AND($F317=$G317,$H317=""),$H317='Auto Responses'!$J$7),1,0)))))</f>
        <v>1</v>
      </c>
      <c r="M317" s="278" t="str">
        <f>VLOOKUP($A317,'Institution Evaluation'!$A$56:$K$345,11,0)&amp;""</f>
        <v>FALSE</v>
      </c>
      <c r="N317" s="278">
        <f>IF($J317='Auto Responses'!$J$11,1,IF(AND($J317="",$I317='Auto Responses'!$J$11),1,0))</f>
        <v>1</v>
      </c>
      <c r="O317" s="278">
        <f>IF(OR($F$20='Auto Responses'!$J$4,$E317='Auto Responses'!$L$13,$F317='Auto Responses'!$J$5),'Auto Responses'!$J$5,IF($J317="",$K317,IF($J317='Auto Responses'!$J$13,5,IF($J317='Auto Responses'!$J$12,10,IF($J317='Auto Responses'!$J$11,20,0)))))</f>
        <v>20</v>
      </c>
      <c r="P317" s="278">
        <f>IF(OR($O317='Auto Responses'!$J$5,$L317='Auto Responses'!$J$5),'Auto Responses'!$J$5,$O317*$L317)</f>
        <v>20</v>
      </c>
      <c r="Q317" s="278">
        <f t="shared" si="8"/>
        <v>0</v>
      </c>
      <c r="R317" s="278">
        <f t="shared" si="12"/>
        <v>0</v>
      </c>
      <c r="S317" s="278">
        <f t="shared" si="9"/>
        <v>0</v>
      </c>
      <c r="T317" s="278">
        <f t="shared" si="10"/>
        <v>1</v>
      </c>
      <c r="U317" s="278">
        <f t="shared" si="13"/>
        <v>81</v>
      </c>
      <c r="V317" s="278">
        <f t="shared" si="11"/>
        <v>81</v>
      </c>
      <c r="W317" s="58"/>
      <c r="X317" s="58"/>
      <c r="Y317" s="58"/>
      <c r="Z317" s="58"/>
    </row>
    <row r="318" spans="1:26" ht="15.75" customHeight="1" x14ac:dyDescent="0.2">
      <c r="A318" s="278" t="str">
        <f>Questions!$A318</f>
        <v>AISC-04</v>
      </c>
      <c r="B318" s="278" t="str">
        <f t="shared" si="7"/>
        <v>AISC</v>
      </c>
      <c r="C318" s="278" t="str">
        <f>VLOOKUP($A318,Questions!$A$3:$L$333,2,0)&amp;""</f>
        <v>Please describe how you validate user inputs.</v>
      </c>
      <c r="D318" s="278" t="str">
        <f>VLOOKUP($A318,Questions!$A$3:$L$333,11,0)&amp;""</f>
        <v/>
      </c>
      <c r="E318" s="278" t="str">
        <f>VLOOKUP($A318,Questions!$A$3:$L$333,12,0)&amp;""</f>
        <v>Not scored</v>
      </c>
      <c r="F318" s="278" t="str">
        <f>VLOOKUP($A318,'Institution Evaluation'!$A$56:$K$345,3,0)&amp;""</f>
        <v>Leepfrog is using a private closed instance of AI only. Each Leepfrog employee who has opted in for use is bound by all other Leepfrog security policies. All input to their instance of AI is logged and copied.</v>
      </c>
      <c r="G318" s="278" t="str">
        <f>VLOOKUP($A318,'Institution Evaluation'!$A$56:$K$345,7,0)&amp;""</f>
        <v>Not scored</v>
      </c>
      <c r="H318" s="278" t="str">
        <f>VLOOKUP($A318,'Institution Evaluation'!$A$56:$K$345,8,0)&amp;""</f>
        <v/>
      </c>
      <c r="I318" s="278" t="str">
        <f>VLOOKUP($A318,'Institution Evaluation'!$A$56:$K$345,9,0)&amp;""</f>
        <v/>
      </c>
      <c r="J318" s="278" t="str">
        <f>VLOOKUP($A318,'Institution Evaluation'!$A$56:$K$345,10,0)&amp;""</f>
        <v/>
      </c>
      <c r="K318" s="278">
        <f>IF($I318='Auto Responses'!$J$11,20,IF($I318='Auto Responses'!$J$13,5,10))</f>
        <v>10</v>
      </c>
      <c r="L318" s="278" t="str">
        <f>IF($E318='Auto Responses'!$L$13, 'Auto Responses'!$J$5,IF(AND($D318='Auto Responses'!$J$27,$H318=""),'Auto Responses'!$J$5,IF(AND($D318='Auto Responses'!$J$27,$H318='Auto Responses'!$J$7),1,IF(AND($D318='Auto Responses'!$J$27,$H318='Auto Responses'!$J$8),0,IF(OR(AND($F318=$G318,$H318=""),$H318='Auto Responses'!$J$7),1,0)))))</f>
        <v>N/A</v>
      </c>
      <c r="M318" s="278" t="str">
        <f>VLOOKUP($A318,'Institution Evaluation'!$A$56:$K$345,11,0)&amp;""</f>
        <v>FALSE</v>
      </c>
      <c r="N318" s="278">
        <f>IF($J318='Auto Responses'!$J$11,1,IF(AND($J318="",$I318='Auto Responses'!$J$11),1,0))</f>
        <v>0</v>
      </c>
      <c r="O318" s="278" t="str">
        <f>IF(OR($F$20='Auto Responses'!$J$4,$E318='Auto Responses'!$L$13,$F318='Auto Responses'!$J$5),'Auto Responses'!$J$5,IF($J318="",$K318,IF($J318='Auto Responses'!$J$13,5,IF($J318='Auto Responses'!$J$12,10,IF($J318='Auto Responses'!$J$11,20,0)))))</f>
        <v>N/A</v>
      </c>
      <c r="P318" s="278" t="str">
        <f>IF(OR($O318='Auto Responses'!$J$5,$L318='Auto Responses'!$J$5),'Auto Responses'!$J$5,$O318*$L318)</f>
        <v>N/A</v>
      </c>
      <c r="Q318" s="278">
        <f t="shared" si="8"/>
        <v>0</v>
      </c>
      <c r="R318" s="278">
        <f t="shared" si="12"/>
        <v>0</v>
      </c>
      <c r="S318" s="278">
        <f t="shared" si="9"/>
        <v>0</v>
      </c>
      <c r="T318" s="278">
        <f t="shared" si="10"/>
        <v>0</v>
      </c>
      <c r="U318" s="278">
        <f t="shared" si="13"/>
        <v>81</v>
      </c>
      <c r="V318" s="278">
        <f t="shared" si="11"/>
        <v>0</v>
      </c>
      <c r="W318" s="58"/>
      <c r="X318" s="58"/>
      <c r="Y318" s="58"/>
      <c r="Z318" s="58"/>
    </row>
    <row r="319" spans="1:26" ht="15.75" customHeight="1" x14ac:dyDescent="0.2">
      <c r="A319" s="278" t="str">
        <f>Questions!$A319</f>
        <v>AISC-05</v>
      </c>
      <c r="B319" s="278" t="str">
        <f t="shared" si="7"/>
        <v>AISC</v>
      </c>
      <c r="C319" s="278" t="str">
        <f>VLOOKUP($A319,Questions!$A$3:$L$333,2,0)&amp;""</f>
        <v>Do you plan for and mitigate supply-chain risk related to your AI features?</v>
      </c>
      <c r="D319" s="278" t="str">
        <f>VLOOKUP($A319,Questions!$A$3:$L$333,11,0)&amp;""</f>
        <v/>
      </c>
      <c r="E319" s="278" t="str">
        <f>VLOOKUP($A319,Questions!$A$3:$L$333,12,0)&amp;""</f>
        <v>AI</v>
      </c>
      <c r="F319" s="278" t="str">
        <f>VLOOKUP($A319,'Institution Evaluation'!$A$56:$K$345,3,0)&amp;""</f>
        <v>Yes</v>
      </c>
      <c r="G319" s="278" t="str">
        <f>VLOOKUP($A319,'Institution Evaluation'!$A$56:$K$345,7,0)&amp;""</f>
        <v>Yes</v>
      </c>
      <c r="H319" s="278" t="str">
        <f>VLOOKUP($A319,'Institution Evaluation'!$A$56:$K$345,8,0)&amp;""</f>
        <v/>
      </c>
      <c r="I319" s="278" t="str">
        <f>VLOOKUP($A319,'Institution Evaluation'!$A$56:$K$345,9,0)&amp;""</f>
        <v>Standard Importance</v>
      </c>
      <c r="J319" s="278" t="str">
        <f>VLOOKUP($A319,'Institution Evaluation'!$A$56:$K$345,10,0)&amp;""</f>
        <v/>
      </c>
      <c r="K319" s="278">
        <f>IF($I319='Auto Responses'!$J$11,20,IF($I319='Auto Responses'!$J$13,5,10))</f>
        <v>10</v>
      </c>
      <c r="L319" s="278">
        <f>IF($E319='Auto Responses'!$L$13, 'Auto Responses'!$J$5,IF(AND($D319='Auto Responses'!$J$27,$H319=""),'Auto Responses'!$J$5,IF(AND($D319='Auto Responses'!$J$27,$H319='Auto Responses'!$J$7),1,IF(AND($D319='Auto Responses'!$J$27,$H319='Auto Responses'!$J$8),0,IF(OR(AND($F319=$G319,$H319=""),$H319='Auto Responses'!$J$7),1,0)))))</f>
        <v>1</v>
      </c>
      <c r="M319" s="278" t="str">
        <f>VLOOKUP($A319,'Institution Evaluation'!$A$56:$K$345,11,0)&amp;""</f>
        <v>FALSE</v>
      </c>
      <c r="N319" s="278">
        <f>IF($J319='Auto Responses'!$J$11,1,IF(AND($J319="",$I319='Auto Responses'!$J$11),1,0))</f>
        <v>0</v>
      </c>
      <c r="O319" s="278">
        <f>IF(OR($F$20='Auto Responses'!$J$4,$E319='Auto Responses'!$L$13,$F319='Auto Responses'!$J$5),'Auto Responses'!$J$5,IF($J319="",$K319,IF($J319='Auto Responses'!$J$13,5,IF($J319='Auto Responses'!$J$12,10,IF($J319='Auto Responses'!$J$11,20,0)))))</f>
        <v>10</v>
      </c>
      <c r="P319" s="278">
        <f>IF(OR($O319='Auto Responses'!$J$5,$L319='Auto Responses'!$J$5),'Auto Responses'!$J$5,$O319*$L319)</f>
        <v>10</v>
      </c>
      <c r="Q319" s="278">
        <f t="shared" si="8"/>
        <v>0</v>
      </c>
      <c r="R319" s="278">
        <f t="shared" si="12"/>
        <v>0</v>
      </c>
      <c r="S319" s="278">
        <f t="shared" si="9"/>
        <v>0</v>
      </c>
      <c r="T319" s="278">
        <f t="shared" si="10"/>
        <v>0</v>
      </c>
      <c r="U319" s="278">
        <f t="shared" si="13"/>
        <v>81</v>
      </c>
      <c r="V319" s="278">
        <f t="shared" si="11"/>
        <v>0</v>
      </c>
      <c r="W319" s="58"/>
      <c r="X319" s="58"/>
      <c r="Y319" s="58"/>
      <c r="Z319" s="58"/>
    </row>
    <row r="320" spans="1:26" ht="15.75" customHeight="1" x14ac:dyDescent="0.2">
      <c r="A320" s="278" t="str">
        <f>Questions!$A320</f>
        <v>AIML-01</v>
      </c>
      <c r="B320" s="278" t="str">
        <f t="shared" si="7"/>
        <v>AIML</v>
      </c>
      <c r="C320" s="278" t="str">
        <f>VLOOKUP($A320,Questions!$A$3:$L$333,2,0)&amp;""</f>
        <v>Do you separate ML training data from your ML solution data?*</v>
      </c>
      <c r="D320" s="278" t="str">
        <f>VLOOKUP($A320,Questions!$A$3:$L$333,11,0)&amp;""</f>
        <v/>
      </c>
      <c r="E320" s="278" t="str">
        <f>VLOOKUP($A320,Questions!$A$3:$L$333,12,0)&amp;""</f>
        <v>AI</v>
      </c>
      <c r="F320" s="278" t="str">
        <f>VLOOKUP($A320,'Institution Evaluation'!$A$56:$K$345,3,0)&amp;""</f>
        <v/>
      </c>
      <c r="G320" s="278" t="str">
        <f>VLOOKUP($A320,'Institution Evaluation'!$A$56:$K$345,7,0)&amp;""</f>
        <v>Yes</v>
      </c>
      <c r="H320" s="278" t="str">
        <f>VLOOKUP($A320,'Institution Evaluation'!$A$56:$K$345,8,0)&amp;""</f>
        <v/>
      </c>
      <c r="I320" s="278" t="str">
        <f>VLOOKUP($A320,'Institution Evaluation'!$A$56:$K$345,9,0)&amp;""</f>
        <v>Critical Importance</v>
      </c>
      <c r="J320" s="278" t="str">
        <f>VLOOKUP($A320,'Institution Evaluation'!$A$56:$K$345,10,0)&amp;""</f>
        <v/>
      </c>
      <c r="K320" s="278">
        <f>IF($I320='Auto Responses'!$J$11,20,IF($I320='Auto Responses'!$J$13,5,10))</f>
        <v>20</v>
      </c>
      <c r="L320" s="278">
        <f>IF($E320='Auto Responses'!$L$13, 'Auto Responses'!$J$5,IF(AND($D320='Auto Responses'!$J$27,$H320=""),'Auto Responses'!$J$5,IF(AND($D320='Auto Responses'!$J$27,$H320='Auto Responses'!$J$7),1,IF(AND($D320='Auto Responses'!$J$27,$H320='Auto Responses'!$J$8),0,IF(OR(AND($F320=$G320,$H320=""),$H320='Auto Responses'!$J$7),1,0)))))</f>
        <v>0</v>
      </c>
      <c r="M320" s="278" t="str">
        <f>VLOOKUP($A320,'Institution Evaluation'!$A$56:$K$345,11,0)&amp;""</f>
        <v>FALSE</v>
      </c>
      <c r="N320" s="278">
        <f>IF($J320='Auto Responses'!$J$11,1,IF(AND($J320="",$I320='Auto Responses'!$J$11),1,0))</f>
        <v>1</v>
      </c>
      <c r="O320" s="278">
        <f>IF(OR($F$20='Auto Responses'!$J$4,$F$303='Auto Responses'!$J$4,$E320='Auto Responses'!$L$13,$F320='Auto Responses'!$J$5),'Auto Responses'!$J$5,IF($J320="",$K320,IF($J320='Auto Responses'!$J$13,5,IF($J320='Auto Responses'!$J$12,10,IF($J320='Auto Responses'!$J$11,20,0)))))</f>
        <v>20</v>
      </c>
      <c r="P320" s="278">
        <f>IF(OR($O320='Auto Responses'!$J$5,$L320='Auto Responses'!$J$5),'Auto Responses'!$J$5,$O320*$L320)</f>
        <v>0</v>
      </c>
      <c r="Q320" s="278">
        <f t="shared" si="8"/>
        <v>0</v>
      </c>
      <c r="R320" s="278">
        <f t="shared" si="12"/>
        <v>0</v>
      </c>
      <c r="S320" s="278">
        <f t="shared" si="9"/>
        <v>0</v>
      </c>
      <c r="T320" s="278">
        <f t="shared" si="10"/>
        <v>1</v>
      </c>
      <c r="U320" s="278">
        <f t="shared" si="13"/>
        <v>82</v>
      </c>
      <c r="V320" s="278">
        <f t="shared" si="11"/>
        <v>82</v>
      </c>
      <c r="W320" s="58"/>
      <c r="X320" s="58"/>
      <c r="Y320" s="58"/>
      <c r="Z320" s="58"/>
    </row>
    <row r="321" spans="1:26" ht="15.75" customHeight="1" x14ac:dyDescent="0.2">
      <c r="A321" s="278" t="str">
        <f>Questions!$A321</f>
        <v>AIML-02</v>
      </c>
      <c r="B321" s="278" t="str">
        <f t="shared" si="7"/>
        <v>AIML</v>
      </c>
      <c r="C321" s="278" t="str">
        <f>VLOOKUP($A321,Questions!$A$3:$L$333,2,0)&amp;""</f>
        <v>Do you authenticate and verify your ML model's feedback?*</v>
      </c>
      <c r="D321" s="278" t="str">
        <f>VLOOKUP($A321,Questions!$A$3:$L$333,11,0)&amp;""</f>
        <v/>
      </c>
      <c r="E321" s="278" t="str">
        <f>VLOOKUP($A321,Questions!$A$3:$L$333,12,0)&amp;""</f>
        <v>AI</v>
      </c>
      <c r="F321" s="278" t="str">
        <f>VLOOKUP($A321,'Institution Evaluation'!$A$56:$K$345,3,0)&amp;""</f>
        <v/>
      </c>
      <c r="G321" s="278" t="str">
        <f>VLOOKUP($A321,'Institution Evaluation'!$A$56:$K$345,7,0)&amp;""</f>
        <v>Yes</v>
      </c>
      <c r="H321" s="278" t="str">
        <f>VLOOKUP($A321,'Institution Evaluation'!$A$56:$K$345,8,0)&amp;""</f>
        <v/>
      </c>
      <c r="I321" s="278" t="str">
        <f>VLOOKUP($A321,'Institution Evaluation'!$A$56:$K$345,9,0)&amp;""</f>
        <v>Critical Importance</v>
      </c>
      <c r="J321" s="278" t="str">
        <f>VLOOKUP($A321,'Institution Evaluation'!$A$56:$K$345,10,0)&amp;""</f>
        <v/>
      </c>
      <c r="K321" s="278">
        <f>IF($I321='Auto Responses'!$J$11,20,IF($I321='Auto Responses'!$J$13,5,10))</f>
        <v>20</v>
      </c>
      <c r="L321" s="278">
        <f>IF($E321='Auto Responses'!$L$13, 'Auto Responses'!$J$5,IF(AND($D321='Auto Responses'!$J$27,$H321=""),'Auto Responses'!$J$5,IF(AND($D321='Auto Responses'!$J$27,$H321='Auto Responses'!$J$7),1,IF(AND($D321='Auto Responses'!$J$27,$H321='Auto Responses'!$J$8),0,IF(OR(AND($F321=$G321,$H321=""),$H321='Auto Responses'!$J$7),1,0)))))</f>
        <v>0</v>
      </c>
      <c r="M321" s="278" t="str">
        <f>VLOOKUP($A321,'Institution Evaluation'!$A$56:$K$345,11,0)&amp;""</f>
        <v>FALSE</v>
      </c>
      <c r="N321" s="278">
        <f>IF($J321='Auto Responses'!$J$11,1,IF(AND($J321="",$I321='Auto Responses'!$J$11),1,0))</f>
        <v>1</v>
      </c>
      <c r="O321" s="278">
        <f>IF(OR($F$20='Auto Responses'!$J$4,$F$303='Auto Responses'!$J$4,$E321='Auto Responses'!$L$13,$F321='Auto Responses'!$J$5),'Auto Responses'!$J$5,IF($J321="",$K321,IF($J321='Auto Responses'!$J$13,5,IF($J321='Auto Responses'!$J$12,10,IF($J321='Auto Responses'!$J$11,20,0)))))</f>
        <v>20</v>
      </c>
      <c r="P321" s="278">
        <f>IF(OR($O321='Auto Responses'!$J$5,$L321='Auto Responses'!$J$5),'Auto Responses'!$J$5,$O321*$L321)</f>
        <v>0</v>
      </c>
      <c r="Q321" s="278">
        <f t="shared" si="8"/>
        <v>0</v>
      </c>
      <c r="R321" s="278">
        <f t="shared" si="12"/>
        <v>0</v>
      </c>
      <c r="S321" s="278">
        <f t="shared" si="9"/>
        <v>0</v>
      </c>
      <c r="T321" s="278">
        <f t="shared" si="10"/>
        <v>1</v>
      </c>
      <c r="U321" s="278">
        <f t="shared" si="13"/>
        <v>83</v>
      </c>
      <c r="V321" s="278">
        <f t="shared" si="11"/>
        <v>83</v>
      </c>
      <c r="W321" s="58"/>
      <c r="X321" s="58"/>
      <c r="Y321" s="58"/>
      <c r="Z321" s="58"/>
    </row>
    <row r="322" spans="1:26" ht="15.75" customHeight="1" x14ac:dyDescent="0.2">
      <c r="A322" s="278" t="str">
        <f>Questions!$A322</f>
        <v>AIML-03</v>
      </c>
      <c r="B322" s="278" t="str">
        <f t="shared" si="7"/>
        <v>AIML</v>
      </c>
      <c r="C322" s="278" t="str">
        <f>VLOOKUP($A322,Questions!$A$3:$L$333,2,0)&amp;""</f>
        <v>Is your ML training data vetted, validated, and verified before training the solution's AI model?</v>
      </c>
      <c r="D322" s="278" t="str">
        <f>VLOOKUP($A322,Questions!$A$3:$L$333,11,0)&amp;""</f>
        <v/>
      </c>
      <c r="E322" s="278" t="str">
        <f>VLOOKUP($A322,Questions!$A$3:$L$333,12,0)&amp;""</f>
        <v>AI</v>
      </c>
      <c r="F322" s="278" t="str">
        <f>VLOOKUP($A322,'Institution Evaluation'!$A$56:$K$345,3,0)&amp;""</f>
        <v/>
      </c>
      <c r="G322" s="278" t="str">
        <f>VLOOKUP($A322,'Institution Evaluation'!$A$56:$K$345,7,0)&amp;""</f>
        <v>Yes</v>
      </c>
      <c r="H322" s="278" t="str">
        <f>VLOOKUP($A322,'Institution Evaluation'!$A$56:$K$345,8,0)&amp;""</f>
        <v/>
      </c>
      <c r="I322" s="278" t="str">
        <f>VLOOKUP($A322,'Institution Evaluation'!$A$56:$K$345,9,0)&amp;""</f>
        <v>Standard Importance</v>
      </c>
      <c r="J322" s="278" t="str">
        <f>VLOOKUP($A322,'Institution Evaluation'!$A$56:$K$345,10,0)&amp;""</f>
        <v/>
      </c>
      <c r="K322" s="278">
        <f>IF($I322='Auto Responses'!$J$11,20,IF($I322='Auto Responses'!$J$13,5,10))</f>
        <v>10</v>
      </c>
      <c r="L322" s="278">
        <f>IF($E322='Auto Responses'!$L$13, 'Auto Responses'!$J$5,IF(AND($D322='Auto Responses'!$J$27,$H322=""),'Auto Responses'!$J$5,IF(AND($D322='Auto Responses'!$J$27,$H322='Auto Responses'!$J$7),1,IF(AND($D322='Auto Responses'!$J$27,$H322='Auto Responses'!$J$8),0,IF(OR(AND($F322=$G322,$H322=""),$H322='Auto Responses'!$J$7),1,0)))))</f>
        <v>0</v>
      </c>
      <c r="M322" s="278" t="str">
        <f>VLOOKUP($A322,'Institution Evaluation'!$A$56:$K$345,11,0)&amp;""</f>
        <v>FALSE</v>
      </c>
      <c r="N322" s="278">
        <f>IF($J322='Auto Responses'!$J$11,1,IF(AND($J322="",$I322='Auto Responses'!$J$11),1,0))</f>
        <v>0</v>
      </c>
      <c r="O322" s="278">
        <f>IF(OR($F$20='Auto Responses'!$J$4,$F$303='Auto Responses'!$J$4,$E322='Auto Responses'!$L$13,$F322='Auto Responses'!$J$5),'Auto Responses'!$J$5,IF($J322="",$K322,IF($J322='Auto Responses'!$J$13,5,IF($J322='Auto Responses'!$J$12,10,IF($J322='Auto Responses'!$J$11,20,0)))))</f>
        <v>10</v>
      </c>
      <c r="P322" s="278">
        <f>IF(OR($O322='Auto Responses'!$J$5,$L322='Auto Responses'!$J$5),'Auto Responses'!$J$5,$O322*$L322)</f>
        <v>0</v>
      </c>
      <c r="Q322" s="278">
        <f t="shared" si="8"/>
        <v>0</v>
      </c>
      <c r="R322" s="278">
        <f t="shared" si="12"/>
        <v>0</v>
      </c>
      <c r="S322" s="278">
        <f t="shared" si="9"/>
        <v>0</v>
      </c>
      <c r="T322" s="278">
        <f t="shared" si="10"/>
        <v>0</v>
      </c>
      <c r="U322" s="278">
        <f t="shared" si="13"/>
        <v>83</v>
      </c>
      <c r="V322" s="278">
        <f t="shared" si="11"/>
        <v>0</v>
      </c>
      <c r="W322" s="58"/>
      <c r="X322" s="58"/>
      <c r="Y322" s="58"/>
      <c r="Z322" s="58"/>
    </row>
    <row r="323" spans="1:26" ht="15.75" customHeight="1" x14ac:dyDescent="0.2">
      <c r="A323" s="278" t="str">
        <f>Questions!$A323</f>
        <v>AIML-04</v>
      </c>
      <c r="B323" s="278" t="str">
        <f t="shared" si="7"/>
        <v>AIML</v>
      </c>
      <c r="C323" s="278" t="str">
        <f>VLOOKUP($A323,Questions!$A$3:$L$333,2,0)&amp;""</f>
        <v>Is your ML training data monitored and audited?</v>
      </c>
      <c r="D323" s="278" t="str">
        <f>VLOOKUP($A323,Questions!$A$3:$L$333,11,0)&amp;""</f>
        <v/>
      </c>
      <c r="E323" s="278" t="str">
        <f>VLOOKUP($A323,Questions!$A$3:$L$333,12,0)&amp;""</f>
        <v>AI</v>
      </c>
      <c r="F323" s="278" t="str">
        <f>VLOOKUP($A323,'Institution Evaluation'!$A$56:$K$345,3,0)&amp;""</f>
        <v/>
      </c>
      <c r="G323" s="278" t="str">
        <f>VLOOKUP($A323,'Institution Evaluation'!$A$56:$K$345,7,0)&amp;""</f>
        <v>Yes</v>
      </c>
      <c r="H323" s="278" t="str">
        <f>VLOOKUP($A323,'Institution Evaluation'!$A$56:$K$345,8,0)&amp;""</f>
        <v/>
      </c>
      <c r="I323" s="278" t="str">
        <f>VLOOKUP($A323,'Institution Evaluation'!$A$56:$K$345,9,0)&amp;""</f>
        <v>Standard Importance</v>
      </c>
      <c r="J323" s="278" t="str">
        <f>VLOOKUP($A323,'Institution Evaluation'!$A$56:$K$345,10,0)&amp;""</f>
        <v/>
      </c>
      <c r="K323" s="278">
        <f>IF($I323='Auto Responses'!$J$11,20,IF($I323='Auto Responses'!$J$13,5,10))</f>
        <v>10</v>
      </c>
      <c r="L323" s="278">
        <f>IF($E323='Auto Responses'!$L$13, 'Auto Responses'!$J$5,IF(AND($D323='Auto Responses'!$J$27,$H323=""),'Auto Responses'!$J$5,IF(AND($D323='Auto Responses'!$J$27,$H323='Auto Responses'!$J$7),1,IF(AND($D323='Auto Responses'!$J$27,$H323='Auto Responses'!$J$8),0,IF(OR(AND($F323=$G323,$H323=""),$H323='Auto Responses'!$J$7),1,0)))))</f>
        <v>0</v>
      </c>
      <c r="M323" s="278" t="str">
        <f>VLOOKUP($A323,'Institution Evaluation'!$A$56:$K$345,11,0)&amp;""</f>
        <v>FALSE</v>
      </c>
      <c r="N323" s="278">
        <f>IF($J323='Auto Responses'!$J$11,1,IF(AND($J323="",$I323='Auto Responses'!$J$11),1,0))</f>
        <v>0</v>
      </c>
      <c r="O323" s="278">
        <f>IF(OR($F$20='Auto Responses'!$J$4,$F$303='Auto Responses'!$J$4,$E323='Auto Responses'!$L$13,$F323='Auto Responses'!$J$5),'Auto Responses'!$J$5,IF($J323="",$K323,IF($J323='Auto Responses'!$J$13,5,IF($J323='Auto Responses'!$J$12,10,IF($J323='Auto Responses'!$J$11,20,0)))))</f>
        <v>10</v>
      </c>
      <c r="P323" s="278">
        <f>IF(OR($O323='Auto Responses'!$J$5,$L323='Auto Responses'!$J$5),'Auto Responses'!$J$5,$O323*$L323)</f>
        <v>0</v>
      </c>
      <c r="Q323" s="278">
        <f t="shared" si="8"/>
        <v>0</v>
      </c>
      <c r="R323" s="278">
        <f t="shared" si="12"/>
        <v>0</v>
      </c>
      <c r="S323" s="278">
        <f t="shared" si="9"/>
        <v>0</v>
      </c>
      <c r="T323" s="278">
        <f t="shared" si="10"/>
        <v>0</v>
      </c>
      <c r="U323" s="278">
        <f t="shared" si="13"/>
        <v>83</v>
      </c>
      <c r="V323" s="278">
        <f t="shared" si="11"/>
        <v>0</v>
      </c>
      <c r="W323" s="58"/>
      <c r="X323" s="58"/>
      <c r="Y323" s="58"/>
      <c r="Z323" s="58"/>
    </row>
    <row r="324" spans="1:26" ht="15.75" customHeight="1" x14ac:dyDescent="0.2">
      <c r="A324" s="278" t="str">
        <f>Questions!$A324</f>
        <v>AIML-05</v>
      </c>
      <c r="B324" s="278" t="str">
        <f t="shared" si="7"/>
        <v>AIML</v>
      </c>
      <c r="C324" s="278" t="str">
        <f>VLOOKUP($A324,Questions!$A$3:$L$333,2,0)&amp;""</f>
        <v>Have you limited access to your ML training data to only staff with an explicit business need?</v>
      </c>
      <c r="D324" s="278" t="str">
        <f>VLOOKUP($A324,Questions!$A$3:$L$333,11,0)&amp;""</f>
        <v/>
      </c>
      <c r="E324" s="278" t="str">
        <f>VLOOKUP($A324,Questions!$A$3:$L$333,12,0)&amp;""</f>
        <v>AI</v>
      </c>
      <c r="F324" s="278" t="str">
        <f>VLOOKUP($A324,'Institution Evaluation'!$A$56:$K$345,3,0)&amp;""</f>
        <v/>
      </c>
      <c r="G324" s="278" t="str">
        <f>VLOOKUP($A324,'Institution Evaluation'!$A$56:$K$345,7,0)&amp;""</f>
        <v>Yes</v>
      </c>
      <c r="H324" s="278" t="str">
        <f>VLOOKUP($A324,'Institution Evaluation'!$A$56:$K$345,8,0)&amp;""</f>
        <v/>
      </c>
      <c r="I324" s="278" t="str">
        <f>VLOOKUP($A324,'Institution Evaluation'!$A$56:$K$345,9,0)&amp;""</f>
        <v>Minor Importance</v>
      </c>
      <c r="J324" s="278" t="str">
        <f>VLOOKUP($A324,'Institution Evaluation'!$A$56:$K$345,10,0)&amp;""</f>
        <v/>
      </c>
      <c r="K324" s="278">
        <f>IF($I324='Auto Responses'!$J$11,20,IF($I324='Auto Responses'!$J$13,5,10))</f>
        <v>5</v>
      </c>
      <c r="L324" s="278">
        <f>IF($E324='Auto Responses'!$L$13, 'Auto Responses'!$J$5,IF(AND($D324='Auto Responses'!$J$27,$H324=""),'Auto Responses'!$J$5,IF(AND($D324='Auto Responses'!$J$27,$H324='Auto Responses'!$J$7),1,IF(AND($D324='Auto Responses'!$J$27,$H324='Auto Responses'!$J$8),0,IF(OR(AND($F324=$G324,$H324=""),$H324='Auto Responses'!$J$7),1,0)))))</f>
        <v>0</v>
      </c>
      <c r="M324" s="278" t="str">
        <f>VLOOKUP($A324,'Institution Evaluation'!$A$56:$K$345,11,0)&amp;""</f>
        <v>FALSE</v>
      </c>
      <c r="N324" s="278">
        <f>IF($J324='Auto Responses'!$J$11,1,IF(AND($J324="",$I324='Auto Responses'!$J$11),1,0))</f>
        <v>0</v>
      </c>
      <c r="O324" s="278">
        <f>IF(OR($F$20='Auto Responses'!$J$4,$F$303='Auto Responses'!$J$4,$E324='Auto Responses'!$L$13,$F324='Auto Responses'!$J$5),'Auto Responses'!$J$5,IF($J324="",$K324,IF($J324='Auto Responses'!$J$13,5,IF($J324='Auto Responses'!$J$12,10,IF($J324='Auto Responses'!$J$11,20,0)))))</f>
        <v>5</v>
      </c>
      <c r="P324" s="278">
        <f>IF(OR($O324='Auto Responses'!$J$5,$L324='Auto Responses'!$J$5),'Auto Responses'!$J$5,$O324*$L324)</f>
        <v>0</v>
      </c>
      <c r="Q324" s="278">
        <f t="shared" si="8"/>
        <v>0</v>
      </c>
      <c r="R324" s="278">
        <f t="shared" si="12"/>
        <v>0</v>
      </c>
      <c r="S324" s="278">
        <f t="shared" si="9"/>
        <v>0</v>
      </c>
      <c r="T324" s="278">
        <f t="shared" si="10"/>
        <v>0</v>
      </c>
      <c r="U324" s="278">
        <f t="shared" si="13"/>
        <v>83</v>
      </c>
      <c r="V324" s="278">
        <f t="shared" si="11"/>
        <v>0</v>
      </c>
      <c r="W324" s="58"/>
      <c r="X324" s="58"/>
      <c r="Y324" s="58"/>
      <c r="Z324" s="58"/>
    </row>
    <row r="325" spans="1:26" ht="15.75" customHeight="1" x14ac:dyDescent="0.2">
      <c r="A325" s="278" t="str">
        <f>Questions!$A325</f>
        <v>AIML-06</v>
      </c>
      <c r="B325" s="278" t="str">
        <f t="shared" si="7"/>
        <v>AIML</v>
      </c>
      <c r="C325" s="278" t="str">
        <f>VLOOKUP($A325,Questions!$A$3:$L$333,2,0)&amp;""</f>
        <v>Have you implemented adversarial training or other model defense mechanisms to protect your ML-related features?</v>
      </c>
      <c r="D325" s="278" t="str">
        <f>VLOOKUP($A325,Questions!$A$3:$L$333,11,0)&amp;""</f>
        <v/>
      </c>
      <c r="E325" s="278" t="str">
        <f>VLOOKUP($A325,Questions!$A$3:$L$333,12,0)&amp;""</f>
        <v>AI</v>
      </c>
      <c r="F325" s="278" t="str">
        <f>VLOOKUP($A325,'Institution Evaluation'!$A$56:$K$345,3,0)&amp;""</f>
        <v/>
      </c>
      <c r="G325" s="278" t="str">
        <f>VLOOKUP($A325,'Institution Evaluation'!$A$56:$K$345,7,0)&amp;""</f>
        <v>Yes</v>
      </c>
      <c r="H325" s="278" t="str">
        <f>VLOOKUP($A325,'Institution Evaluation'!$A$56:$K$345,8,0)&amp;""</f>
        <v/>
      </c>
      <c r="I325" s="278" t="str">
        <f>VLOOKUP($A325,'Institution Evaluation'!$A$56:$K$345,9,0)&amp;""</f>
        <v>Minor Importance</v>
      </c>
      <c r="J325" s="278" t="str">
        <f>VLOOKUP($A325,'Institution Evaluation'!$A$56:$K$345,10,0)&amp;""</f>
        <v/>
      </c>
      <c r="K325" s="278">
        <f>IF($I325='Auto Responses'!$J$11,20,IF($I325='Auto Responses'!$J$13,5,10))</f>
        <v>5</v>
      </c>
      <c r="L325" s="278">
        <f>IF($E325='Auto Responses'!$L$13, 'Auto Responses'!$J$5,IF(AND($D325='Auto Responses'!$J$27,$H325=""),'Auto Responses'!$J$5,IF(AND($D325='Auto Responses'!$J$27,$H325='Auto Responses'!$J$7),1,IF(AND($D325='Auto Responses'!$J$27,$H325='Auto Responses'!$J$8),0,IF(OR(AND($F325=$G325,$H325=""),$H325='Auto Responses'!$J$7),1,0)))))</f>
        <v>0</v>
      </c>
      <c r="M325" s="278" t="str">
        <f>VLOOKUP($A325,'Institution Evaluation'!$A$56:$K$345,11,0)&amp;""</f>
        <v>FALSE</v>
      </c>
      <c r="N325" s="278">
        <f>IF($J325='Auto Responses'!$J$11,1,IF(AND($J325="",$I325='Auto Responses'!$J$11),1,0))</f>
        <v>0</v>
      </c>
      <c r="O325" s="278">
        <f>IF(OR($F$20='Auto Responses'!$J$4,$F$303='Auto Responses'!$J$4,$E325='Auto Responses'!$L$13,$F325='Auto Responses'!$J$5),'Auto Responses'!$J$5,IF($J325="",$K325,IF($J325='Auto Responses'!$J$13,5,IF($J325='Auto Responses'!$J$12,10,IF($J325='Auto Responses'!$J$11,20,0)))))</f>
        <v>5</v>
      </c>
      <c r="P325" s="278">
        <f>IF(OR($O325='Auto Responses'!$J$5,$L325='Auto Responses'!$J$5),'Auto Responses'!$J$5,$O325*$L325)</f>
        <v>0</v>
      </c>
      <c r="Q325" s="278">
        <f t="shared" si="8"/>
        <v>0</v>
      </c>
      <c r="R325" s="278">
        <f t="shared" si="12"/>
        <v>0</v>
      </c>
      <c r="S325" s="278">
        <f t="shared" si="9"/>
        <v>0</v>
      </c>
      <c r="T325" s="278">
        <f t="shared" si="10"/>
        <v>0</v>
      </c>
      <c r="U325" s="278">
        <f t="shared" si="13"/>
        <v>83</v>
      </c>
      <c r="V325" s="278">
        <f t="shared" si="11"/>
        <v>0</v>
      </c>
      <c r="W325" s="58"/>
      <c r="X325" s="58"/>
      <c r="Y325" s="58"/>
      <c r="Z325" s="58"/>
    </row>
    <row r="326" spans="1:26" ht="15.75" customHeight="1" x14ac:dyDescent="0.2">
      <c r="A326" s="278" t="str">
        <f>Questions!$A326</f>
        <v>AIML-07</v>
      </c>
      <c r="B326" s="278" t="str">
        <f t="shared" si="7"/>
        <v>AIML</v>
      </c>
      <c r="C326" s="278" t="str">
        <f>VLOOKUP($A326,Questions!$A$3:$L$333,2,0)&amp;""</f>
        <v>Do you make your ML model transparent through documentation and log inputs and outputs?</v>
      </c>
      <c r="D326" s="278" t="str">
        <f>VLOOKUP($A326,Questions!$A$3:$L$333,11,0)&amp;""</f>
        <v/>
      </c>
      <c r="E326" s="278" t="str">
        <f>VLOOKUP($A326,Questions!$A$3:$L$333,12,0)&amp;""</f>
        <v>AI</v>
      </c>
      <c r="F326" s="278" t="str">
        <f>VLOOKUP($A326,'Institution Evaluation'!$A$56:$K$345,3,0)&amp;""</f>
        <v/>
      </c>
      <c r="G326" s="278" t="str">
        <f>VLOOKUP($A326,'Institution Evaluation'!$A$56:$K$345,7,0)&amp;""</f>
        <v>Yes</v>
      </c>
      <c r="H326" s="278" t="str">
        <f>VLOOKUP($A326,'Institution Evaluation'!$A$56:$K$345,8,0)&amp;""</f>
        <v/>
      </c>
      <c r="I326" s="278" t="str">
        <f>VLOOKUP($A326,'Institution Evaluation'!$A$56:$K$345,9,0)&amp;""</f>
        <v>Minor Importance</v>
      </c>
      <c r="J326" s="278" t="str">
        <f>VLOOKUP($A326,'Institution Evaluation'!$A$56:$K$345,10,0)&amp;""</f>
        <v/>
      </c>
      <c r="K326" s="278">
        <f>IF($I326='Auto Responses'!$J$11,20,IF($I326='Auto Responses'!$J$13,5,10))</f>
        <v>5</v>
      </c>
      <c r="L326" s="278">
        <f>IF($E326='Auto Responses'!$L$13, 'Auto Responses'!$J$5,IF(AND($D326='Auto Responses'!$J$27,$H326=""),'Auto Responses'!$J$5,IF(AND($D326='Auto Responses'!$J$27,$H326='Auto Responses'!$J$7),1,IF(AND($D326='Auto Responses'!$J$27,$H326='Auto Responses'!$J$8),0,IF(OR(AND($F326=$G326,$H326=""),$H326='Auto Responses'!$J$7),1,0)))))</f>
        <v>0</v>
      </c>
      <c r="M326" s="278" t="str">
        <f>VLOOKUP($A326,'Institution Evaluation'!$A$56:$K$345,11,0)&amp;""</f>
        <v>FALSE</v>
      </c>
      <c r="N326" s="278">
        <f>IF($J326='Auto Responses'!$J$11,1,IF(AND($J326="",$I326='Auto Responses'!$J$11),1,0))</f>
        <v>0</v>
      </c>
      <c r="O326" s="278">
        <f>IF(OR($F$20='Auto Responses'!$J$4,$F$303='Auto Responses'!$J$4,$E326='Auto Responses'!$L$13,$F326='Auto Responses'!$J$5),'Auto Responses'!$J$5,IF($J326="",$K326,IF($J326='Auto Responses'!$J$13,5,IF($J326='Auto Responses'!$J$12,10,IF($J326='Auto Responses'!$J$11,20,0)))))</f>
        <v>5</v>
      </c>
      <c r="P326" s="278">
        <f>IF(OR($O326='Auto Responses'!$J$5,$L326='Auto Responses'!$J$5),'Auto Responses'!$J$5,$O326*$L326)</f>
        <v>0</v>
      </c>
      <c r="Q326" s="278">
        <f t="shared" si="8"/>
        <v>0</v>
      </c>
      <c r="R326" s="278">
        <f t="shared" si="12"/>
        <v>0</v>
      </c>
      <c r="S326" s="278">
        <f t="shared" si="9"/>
        <v>0</v>
      </c>
      <c r="T326" s="278">
        <f t="shared" si="10"/>
        <v>0</v>
      </c>
      <c r="U326" s="278">
        <f t="shared" si="13"/>
        <v>83</v>
      </c>
      <c r="V326" s="278">
        <f t="shared" si="11"/>
        <v>0</v>
      </c>
      <c r="W326" s="58"/>
      <c r="X326" s="58"/>
      <c r="Y326" s="58"/>
      <c r="Z326" s="58"/>
    </row>
    <row r="327" spans="1:26" ht="15.75" customHeight="1" x14ac:dyDescent="0.2">
      <c r="A327" s="278" t="str">
        <f>Questions!$A327</f>
        <v>AIML-08</v>
      </c>
      <c r="B327" s="278" t="str">
        <f t="shared" si="7"/>
        <v>AIML</v>
      </c>
      <c r="C327" s="278" t="str">
        <f>VLOOKUP($A327,Questions!$A$3:$L$333,2,0)&amp;""</f>
        <v>Do you watermark your ML training data?</v>
      </c>
      <c r="D327" s="278" t="str">
        <f>VLOOKUP($A327,Questions!$A$3:$L$333,11,0)&amp;""</f>
        <v/>
      </c>
      <c r="E327" s="278" t="str">
        <f>VLOOKUP($A327,Questions!$A$3:$L$333,12,0)&amp;""</f>
        <v>AI</v>
      </c>
      <c r="F327" s="278" t="str">
        <f>VLOOKUP($A327,'Institution Evaluation'!$A$56:$K$345,3,0)&amp;""</f>
        <v/>
      </c>
      <c r="G327" s="278" t="str">
        <f>VLOOKUP($A327,'Institution Evaluation'!$A$56:$K$345,7,0)&amp;""</f>
        <v>Yes</v>
      </c>
      <c r="H327" s="278" t="str">
        <f>VLOOKUP($A327,'Institution Evaluation'!$A$56:$K$345,8,0)&amp;""</f>
        <v/>
      </c>
      <c r="I327" s="278" t="str">
        <f>VLOOKUP($A327,'Institution Evaluation'!$A$56:$K$345,9,0)&amp;""</f>
        <v>Minor Importance</v>
      </c>
      <c r="J327" s="278" t="str">
        <f>VLOOKUP($A327,'Institution Evaluation'!$A$56:$K$345,10,0)&amp;""</f>
        <v/>
      </c>
      <c r="K327" s="278">
        <f>IF($I327='Auto Responses'!$J$11,20,IF($I327='Auto Responses'!$J$13,5,10))</f>
        <v>5</v>
      </c>
      <c r="L327" s="278">
        <f>IF($E327='Auto Responses'!$L$13, 'Auto Responses'!$J$5,IF(AND($D327='Auto Responses'!$J$27,$H327=""),'Auto Responses'!$J$5,IF(AND($D327='Auto Responses'!$J$27,$H327='Auto Responses'!$J$7),1,IF(AND($D327='Auto Responses'!$J$27,$H327='Auto Responses'!$J$8),0,IF(OR(AND($F327=$G327,$H327=""),$H327='Auto Responses'!$J$7),1,0)))))</f>
        <v>0</v>
      </c>
      <c r="M327" s="278" t="str">
        <f>VLOOKUP($A327,'Institution Evaluation'!$A$56:$K$345,11,0)&amp;""</f>
        <v>FALSE</v>
      </c>
      <c r="N327" s="278">
        <f>IF($J327='Auto Responses'!$J$11,1,IF(AND($J327="",$I327='Auto Responses'!$J$11),1,0))</f>
        <v>0</v>
      </c>
      <c r="O327" s="278">
        <f>IF(OR($F$20='Auto Responses'!$J$4,$F$303='Auto Responses'!$J$4,$E327='Auto Responses'!$L$13,$F327='Auto Responses'!$J$5),'Auto Responses'!$J$5,IF($J327="",$K327,IF($J327='Auto Responses'!$J$13,5,IF($J327='Auto Responses'!$J$12,10,IF($J327='Auto Responses'!$J$11,20,0)))))</f>
        <v>5</v>
      </c>
      <c r="P327" s="278">
        <f>IF(OR($O327='Auto Responses'!$J$5,$L327='Auto Responses'!$J$5),'Auto Responses'!$J$5,$O327*$L327)</f>
        <v>0</v>
      </c>
      <c r="Q327" s="278">
        <f t="shared" si="8"/>
        <v>0</v>
      </c>
      <c r="R327" s="278">
        <f t="shared" si="12"/>
        <v>0</v>
      </c>
      <c r="S327" s="278">
        <f t="shared" si="9"/>
        <v>0</v>
      </c>
      <c r="T327" s="278">
        <f t="shared" si="10"/>
        <v>0</v>
      </c>
      <c r="U327" s="278">
        <f t="shared" si="13"/>
        <v>83</v>
      </c>
      <c r="V327" s="278">
        <f t="shared" si="11"/>
        <v>0</v>
      </c>
      <c r="W327" s="58"/>
      <c r="X327" s="58"/>
      <c r="Y327" s="58"/>
      <c r="Z327" s="58"/>
    </row>
    <row r="328" spans="1:26" ht="15.75" customHeight="1" x14ac:dyDescent="0.2">
      <c r="A328" s="278" t="str">
        <f>Questions!$A328</f>
        <v>AILM-01</v>
      </c>
      <c r="B328" s="278" t="str">
        <f t="shared" si="7"/>
        <v>AILM</v>
      </c>
      <c r="C328" s="278" t="str">
        <f>VLOOKUP($A328,Questions!$A$3:$L$333,2,0)&amp;""</f>
        <v>Do you limit your solution's LLM privileges by default?*</v>
      </c>
      <c r="D328" s="278" t="str">
        <f>VLOOKUP($A328,Questions!$A$3:$L$333,11,0)&amp;""</f>
        <v/>
      </c>
      <c r="E328" s="278" t="str">
        <f>VLOOKUP($A328,Questions!$A$3:$L$333,12,0)&amp;""</f>
        <v>AI</v>
      </c>
      <c r="F328" s="278" t="str">
        <f>VLOOKUP($A328,'Institution Evaluation'!$A$56:$K$345,3,0)&amp;""</f>
        <v>Yes</v>
      </c>
      <c r="G328" s="278" t="str">
        <f>VLOOKUP($A328,'Institution Evaluation'!$A$56:$K$345,7,0)&amp;""</f>
        <v>Yes</v>
      </c>
      <c r="H328" s="278" t="str">
        <f>VLOOKUP($A328,'Institution Evaluation'!$A$56:$K$345,8,0)&amp;""</f>
        <v/>
      </c>
      <c r="I328" s="278" t="str">
        <f>VLOOKUP($A328,'Institution Evaluation'!$A$56:$K$345,9,0)&amp;""</f>
        <v>Critical Importance</v>
      </c>
      <c r="J328" s="278" t="str">
        <f>VLOOKUP($A328,'Institution Evaluation'!$A$56:$K$345,10,0)&amp;""</f>
        <v/>
      </c>
      <c r="K328" s="278">
        <f>IF($I328='Auto Responses'!$J$11,20,IF($I328='Auto Responses'!$J$13,5,10))</f>
        <v>20</v>
      </c>
      <c r="L328" s="278">
        <f>IF($E328='Auto Responses'!$L$13, 'Auto Responses'!$J$5,IF(AND($D328='Auto Responses'!$J$27,$H328=""),'Auto Responses'!$J$5,IF(AND($D328='Auto Responses'!$J$27,$H328='Auto Responses'!$J$7),1,IF(AND($D328='Auto Responses'!$J$27,$H328='Auto Responses'!$J$8),0,IF(OR(AND($F328=$G328,$H328=""),$H328='Auto Responses'!$J$7),1,0)))))</f>
        <v>1</v>
      </c>
      <c r="M328" s="278" t="str">
        <f>VLOOKUP($A328,'Institution Evaluation'!$A$56:$K$345,11,0)&amp;""</f>
        <v>FALSE</v>
      </c>
      <c r="N328" s="278">
        <f>IF($J328='Auto Responses'!$J$11,1,IF(AND($J328="",$I328='Auto Responses'!$J$11),1,0))</f>
        <v>1</v>
      </c>
      <c r="O328" s="278">
        <f>IF(OR($F$20='Auto Responses'!$J$4,$F$304='Auto Responses'!$J$4,$E328='Auto Responses'!$L$13,$F328='Auto Responses'!$J$5),'Auto Responses'!$J$5,IF($J328="",$K328,IF($J328='Auto Responses'!$J$13,5,IF($J328='Auto Responses'!$J$12,10,IF($J328='Auto Responses'!$J$11,20,0)))))</f>
        <v>20</v>
      </c>
      <c r="P328" s="278">
        <f>IF(OR($O328='Auto Responses'!$J$5,$L328='Auto Responses'!$J$5),'Auto Responses'!$J$5,$O328*$L328)</f>
        <v>20</v>
      </c>
      <c r="Q328" s="278">
        <f t="shared" si="8"/>
        <v>0</v>
      </c>
      <c r="R328" s="278">
        <f t="shared" si="12"/>
        <v>0</v>
      </c>
      <c r="S328" s="278">
        <f t="shared" si="9"/>
        <v>0</v>
      </c>
      <c r="T328" s="278">
        <f t="shared" si="10"/>
        <v>1</v>
      </c>
      <c r="U328" s="278">
        <f t="shared" si="13"/>
        <v>84</v>
      </c>
      <c r="V328" s="278">
        <f t="shared" si="11"/>
        <v>84</v>
      </c>
      <c r="W328" s="58"/>
      <c r="X328" s="58"/>
      <c r="Y328" s="58"/>
      <c r="Z328" s="58"/>
    </row>
    <row r="329" spans="1:26" ht="15.75" customHeight="1" x14ac:dyDescent="0.2">
      <c r="A329" s="278" t="str">
        <f>Questions!$A329</f>
        <v>AILM-02</v>
      </c>
      <c r="B329" s="278" t="str">
        <f t="shared" si="7"/>
        <v>AILM</v>
      </c>
      <c r="C329" s="278" t="str">
        <f>VLOOKUP($A329,Questions!$A$3:$L$333,2,0)&amp;""</f>
        <v>Is your LLM training data vetted, validated, and verified before training the solution's AI model?*</v>
      </c>
      <c r="D329" s="278" t="str">
        <f>VLOOKUP($A329,Questions!$A$3:$L$333,11,0)&amp;""</f>
        <v/>
      </c>
      <c r="E329" s="278" t="str">
        <f>VLOOKUP($A329,Questions!$A$3:$L$333,12,0)&amp;""</f>
        <v>AI</v>
      </c>
      <c r="F329" s="278" t="str">
        <f>VLOOKUP($A329,'Institution Evaluation'!$A$56:$K$345,3,0)&amp;""</f>
        <v>No</v>
      </c>
      <c r="G329" s="278" t="str">
        <f>VLOOKUP($A329,'Institution Evaluation'!$A$56:$K$345,7,0)&amp;""</f>
        <v>Yes</v>
      </c>
      <c r="H329" s="278" t="str">
        <f>VLOOKUP($A329,'Institution Evaluation'!$A$56:$K$345,8,0)&amp;""</f>
        <v/>
      </c>
      <c r="I329" s="278" t="str">
        <f>VLOOKUP($A329,'Institution Evaluation'!$A$56:$K$345,9,0)&amp;""</f>
        <v>Critical Importance</v>
      </c>
      <c r="J329" s="278" t="str">
        <f>VLOOKUP($A329,'Institution Evaluation'!$A$56:$K$345,10,0)&amp;""</f>
        <v/>
      </c>
      <c r="K329" s="278">
        <f>IF($I329='Auto Responses'!$J$11,20,IF($I329='Auto Responses'!$J$13,5,10))</f>
        <v>20</v>
      </c>
      <c r="L329" s="278">
        <f>IF($E329='Auto Responses'!$L$13, 'Auto Responses'!$J$5,IF(AND($D329='Auto Responses'!$J$27,$H329=""),'Auto Responses'!$J$5,IF(AND($D329='Auto Responses'!$J$27,$H329='Auto Responses'!$J$7),1,IF(AND($D329='Auto Responses'!$J$27,$H329='Auto Responses'!$J$8),0,IF(OR(AND($F329=$G329,$H329=""),$H329='Auto Responses'!$J$7),1,0)))))</f>
        <v>0</v>
      </c>
      <c r="M329" s="278" t="str">
        <f>VLOOKUP($A329,'Institution Evaluation'!$A$56:$K$345,11,0)&amp;""</f>
        <v>FALSE</v>
      </c>
      <c r="N329" s="278">
        <f>IF($J329='Auto Responses'!$J$11,1,IF(AND($J329="",$I329='Auto Responses'!$J$11),1,0))</f>
        <v>1</v>
      </c>
      <c r="O329" s="278">
        <f>IF(OR($F$20='Auto Responses'!$J$4,$F$304='Auto Responses'!$J$4,$E329='Auto Responses'!$L$13,$F329='Auto Responses'!$J$5),'Auto Responses'!$J$5,IF($J329="",$K329,IF($J329='Auto Responses'!$J$13,5,IF($J329='Auto Responses'!$J$12,10,IF($J329='Auto Responses'!$J$11,20,0)))))</f>
        <v>20</v>
      </c>
      <c r="P329" s="278">
        <f>IF(OR($O329='Auto Responses'!$J$5,$L329='Auto Responses'!$J$5),'Auto Responses'!$J$5,$O329*$L329)</f>
        <v>0</v>
      </c>
      <c r="Q329" s="278">
        <f t="shared" si="8"/>
        <v>0</v>
      </c>
      <c r="R329" s="278">
        <f t="shared" si="12"/>
        <v>0</v>
      </c>
      <c r="S329" s="278">
        <f t="shared" si="9"/>
        <v>0</v>
      </c>
      <c r="T329" s="278">
        <f t="shared" si="10"/>
        <v>1</v>
      </c>
      <c r="U329" s="278">
        <f t="shared" si="13"/>
        <v>85</v>
      </c>
      <c r="V329" s="278">
        <f t="shared" si="11"/>
        <v>85</v>
      </c>
      <c r="W329" s="58"/>
      <c r="X329" s="58"/>
      <c r="Y329" s="58"/>
      <c r="Z329" s="58"/>
    </row>
    <row r="330" spans="1:26" ht="15.75" customHeight="1" x14ac:dyDescent="0.2">
      <c r="A330" s="278" t="str">
        <f>Questions!$A330</f>
        <v>AILM-03</v>
      </c>
      <c r="B330" s="278" t="str">
        <f t="shared" si="7"/>
        <v>AILM</v>
      </c>
      <c r="C330" s="278" t="str">
        <f>VLOOKUP($A330,Questions!$A$3:$L$333,2,0)&amp;""</f>
        <v>Do any actions taken by your solution's LLM features or plugins require human intervention?*</v>
      </c>
      <c r="D330" s="278" t="str">
        <f>VLOOKUP($A330,Questions!$A$3:$L$333,11,0)&amp;""</f>
        <v/>
      </c>
      <c r="E330" s="278" t="str">
        <f>VLOOKUP($A330,Questions!$A$3:$L$333,12,0)&amp;""</f>
        <v>AI</v>
      </c>
      <c r="F330" s="278" t="str">
        <f>VLOOKUP($A330,'Institution Evaluation'!$A$56:$K$345,3,0)&amp;""</f>
        <v>No</v>
      </c>
      <c r="G330" s="278" t="str">
        <f>VLOOKUP($A330,'Institution Evaluation'!$A$56:$K$345,7,0)&amp;""</f>
        <v>Yes</v>
      </c>
      <c r="H330" s="278" t="str">
        <f>VLOOKUP($A330,'Institution Evaluation'!$A$56:$K$345,8,0)&amp;""</f>
        <v/>
      </c>
      <c r="I330" s="278" t="str">
        <f>VLOOKUP($A330,'Institution Evaluation'!$A$56:$K$345,9,0)&amp;""</f>
        <v>Critical Importance</v>
      </c>
      <c r="J330" s="278" t="str">
        <f>VLOOKUP($A330,'Institution Evaluation'!$A$56:$K$345,10,0)&amp;""</f>
        <v/>
      </c>
      <c r="K330" s="278">
        <f>IF($I330='Auto Responses'!$J$11,20,IF($I330='Auto Responses'!$J$13,5,10))</f>
        <v>20</v>
      </c>
      <c r="L330" s="278">
        <f>IF($E330='Auto Responses'!$L$13, 'Auto Responses'!$J$5,IF(AND($D330='Auto Responses'!$J$27,$H330=""),'Auto Responses'!$J$5,IF(AND($D330='Auto Responses'!$J$27,$H330='Auto Responses'!$J$7),1,IF(AND($D330='Auto Responses'!$J$27,$H330='Auto Responses'!$J$8),0,IF(OR(AND($F330=$G330,$H330=""),$H330='Auto Responses'!$J$7),1,0)))))</f>
        <v>0</v>
      </c>
      <c r="M330" s="278" t="str">
        <f>VLOOKUP($A330,'Institution Evaluation'!$A$56:$K$345,11,0)&amp;""</f>
        <v>FALSE</v>
      </c>
      <c r="N330" s="278">
        <f>IF($J330='Auto Responses'!$J$11,1,IF(AND($J330="",$I330='Auto Responses'!$J$11),1,0))</f>
        <v>1</v>
      </c>
      <c r="O330" s="278">
        <f>IF(OR($F$20='Auto Responses'!$J$4,$F$304='Auto Responses'!$J$4,$E330='Auto Responses'!$L$13,$F330='Auto Responses'!$J$5),'Auto Responses'!$J$5,IF($J330="",$K330,IF($J330='Auto Responses'!$J$13,5,IF($J330='Auto Responses'!$J$12,10,IF($J330='Auto Responses'!$J$11,20,0)))))</f>
        <v>20</v>
      </c>
      <c r="P330" s="278">
        <f>IF(OR($O330='Auto Responses'!$J$5,$L330='Auto Responses'!$J$5),'Auto Responses'!$J$5,$O330*$L330)</f>
        <v>0</v>
      </c>
      <c r="Q330" s="278">
        <f t="shared" si="8"/>
        <v>0</v>
      </c>
      <c r="R330" s="278">
        <f t="shared" si="12"/>
        <v>0</v>
      </c>
      <c r="S330" s="278">
        <f t="shared" si="9"/>
        <v>0</v>
      </c>
      <c r="T330" s="278">
        <f t="shared" si="10"/>
        <v>1</v>
      </c>
      <c r="U330" s="278">
        <f t="shared" si="13"/>
        <v>86</v>
      </c>
      <c r="V330" s="278">
        <f t="shared" si="11"/>
        <v>86</v>
      </c>
      <c r="W330" s="58"/>
      <c r="X330" s="58"/>
      <c r="Y330" s="58"/>
      <c r="Z330" s="58"/>
    </row>
    <row r="331" spans="1:26" ht="15.75" customHeight="1" x14ac:dyDescent="0.2">
      <c r="A331" s="278" t="str">
        <f>Questions!$A331</f>
        <v>AILM-04</v>
      </c>
      <c r="B331" s="278" t="str">
        <f t="shared" si="7"/>
        <v>AILM</v>
      </c>
      <c r="C331" s="278" t="str">
        <f>VLOOKUP($A331,Questions!$A$3:$L$333,2,0)&amp;""</f>
        <v>Do you limit multiple LLM model plugins being called as part of a single input?*</v>
      </c>
      <c r="D331" s="278" t="str">
        <f>VLOOKUP($A331,Questions!$A$3:$L$333,11,0)&amp;""</f>
        <v/>
      </c>
      <c r="E331" s="278" t="str">
        <f>VLOOKUP($A331,Questions!$A$3:$L$333,12,0)&amp;""</f>
        <v>AI</v>
      </c>
      <c r="F331" s="278" t="str">
        <f>VLOOKUP($A331,'Institution Evaluation'!$A$56:$K$345,3,0)&amp;""</f>
        <v>No</v>
      </c>
      <c r="G331" s="278" t="str">
        <f>VLOOKUP($A331,'Institution Evaluation'!$A$56:$K$345,7,0)&amp;""</f>
        <v>Yes</v>
      </c>
      <c r="H331" s="278" t="str">
        <f>VLOOKUP($A331,'Institution Evaluation'!$A$56:$K$345,8,0)&amp;""</f>
        <v/>
      </c>
      <c r="I331" s="278" t="str">
        <f>VLOOKUP($A331,'Institution Evaluation'!$A$56:$K$345,9,0)&amp;""</f>
        <v>Critical Importance</v>
      </c>
      <c r="J331" s="278" t="str">
        <f>VLOOKUP($A331,'Institution Evaluation'!$A$56:$K$345,10,0)&amp;""</f>
        <v/>
      </c>
      <c r="K331" s="278">
        <f>IF($I331='Auto Responses'!$J$11,20,IF($I331='Auto Responses'!$J$13,5,10))</f>
        <v>20</v>
      </c>
      <c r="L331" s="278">
        <f>IF($E331='Auto Responses'!$L$13, 'Auto Responses'!$J$5,IF(AND($D331='Auto Responses'!$J$27,$H331=""),'Auto Responses'!$J$5,IF(AND($D331='Auto Responses'!$J$27,$H331='Auto Responses'!$J$7),1,IF(AND($D331='Auto Responses'!$J$27,$H331='Auto Responses'!$J$8),0,IF(OR(AND($F331=$G331,$H331=""),$H331='Auto Responses'!$J$7),1,0)))))</f>
        <v>0</v>
      </c>
      <c r="M331" s="278" t="str">
        <f>VLOOKUP($A331,'Institution Evaluation'!$A$56:$K$345,11,0)&amp;""</f>
        <v>FALSE</v>
      </c>
      <c r="N331" s="278">
        <f>IF($J331='Auto Responses'!$J$11,1,IF(AND($J331="",$I331='Auto Responses'!$J$11),1,0))</f>
        <v>1</v>
      </c>
      <c r="O331" s="278">
        <f>IF(OR($F$20='Auto Responses'!$J$4,$F$304='Auto Responses'!$J$4,$E331='Auto Responses'!$L$13,$F331='Auto Responses'!$J$5),'Auto Responses'!$J$5,IF($J331="",$K331,IF($J331='Auto Responses'!$J$13,5,IF($J331='Auto Responses'!$J$12,10,IF($J331='Auto Responses'!$J$11,20,0)))))</f>
        <v>20</v>
      </c>
      <c r="P331" s="278">
        <f>IF(OR($O331='Auto Responses'!$J$5,$L331='Auto Responses'!$J$5),'Auto Responses'!$J$5,$O331*$L331)</f>
        <v>0</v>
      </c>
      <c r="Q331" s="278">
        <f t="shared" si="8"/>
        <v>0</v>
      </c>
      <c r="R331" s="278">
        <f t="shared" si="12"/>
        <v>0</v>
      </c>
      <c r="S331" s="278">
        <f t="shared" si="9"/>
        <v>0</v>
      </c>
      <c r="T331" s="278">
        <f t="shared" si="10"/>
        <v>1</v>
      </c>
      <c r="U331" s="278">
        <f t="shared" si="13"/>
        <v>87</v>
      </c>
      <c r="V331" s="278">
        <f t="shared" si="11"/>
        <v>87</v>
      </c>
      <c r="W331" s="58"/>
      <c r="X331" s="58"/>
      <c r="Y331" s="58"/>
      <c r="Z331" s="58"/>
    </row>
    <row r="332" spans="1:26" ht="15.75" customHeight="1" x14ac:dyDescent="0.2">
      <c r="A332" s="278" t="str">
        <f>Questions!$A332</f>
        <v>AILM-05</v>
      </c>
      <c r="B332" s="278" t="str">
        <f t="shared" si="7"/>
        <v>AILM</v>
      </c>
      <c r="C332" s="278" t="str">
        <f>VLOOKUP($A332,Questions!$A$3:$L$333,2,0)&amp;""</f>
        <v>Do you limit your solution's LLM resource use per request, per step, and per action?</v>
      </c>
      <c r="D332" s="278" t="str">
        <f>VLOOKUP($A332,Questions!$A$3:$L$333,11,0)&amp;""</f>
        <v/>
      </c>
      <c r="E332" s="278" t="str">
        <f>VLOOKUP($A332,Questions!$A$3:$L$333,12,0)&amp;""</f>
        <v>AI</v>
      </c>
      <c r="F332" s="278" t="str">
        <f>VLOOKUP($A332,'Institution Evaluation'!$A$56:$K$345,3,0)&amp;""</f>
        <v>No</v>
      </c>
      <c r="G332" s="278" t="str">
        <f>VLOOKUP($A332,'Institution Evaluation'!$A$56:$K$345,7,0)&amp;""</f>
        <v>Yes</v>
      </c>
      <c r="H332" s="278" t="str">
        <f>VLOOKUP($A332,'Institution Evaluation'!$A$56:$K$345,8,0)&amp;""</f>
        <v/>
      </c>
      <c r="I332" s="278" t="str">
        <f>VLOOKUP($A332,'Institution Evaluation'!$A$56:$K$345,9,0)&amp;""</f>
        <v>Standard Importance</v>
      </c>
      <c r="J332" s="278" t="str">
        <f>VLOOKUP($A332,'Institution Evaluation'!$A$56:$K$345,10,0)&amp;""</f>
        <v/>
      </c>
      <c r="K332" s="278">
        <f>IF($I332='Auto Responses'!$J$11,20,IF($I332='Auto Responses'!$J$13,5,10))</f>
        <v>10</v>
      </c>
      <c r="L332" s="278">
        <f>IF($E332='Auto Responses'!$L$13, 'Auto Responses'!$J$5,IF(AND($D332='Auto Responses'!$J$27,$H332=""),'Auto Responses'!$J$5,IF(AND($D332='Auto Responses'!$J$27,$H332='Auto Responses'!$J$7),1,IF(AND($D332='Auto Responses'!$J$27,$H332='Auto Responses'!$J$8),0,IF(OR(AND($F332=$G332,$H332=""),$H332='Auto Responses'!$J$7),1,0)))))</f>
        <v>0</v>
      </c>
      <c r="M332" s="278" t="str">
        <f>VLOOKUP($A332,'Institution Evaluation'!$A$56:$K$345,11,0)&amp;""</f>
        <v>FALSE</v>
      </c>
      <c r="N332" s="278">
        <f>IF($J332='Auto Responses'!$J$11,1,IF(AND($J332="",$I332='Auto Responses'!$J$11),1,0))</f>
        <v>0</v>
      </c>
      <c r="O332" s="278">
        <f>IF(OR($F$20='Auto Responses'!$J$4,$F$304='Auto Responses'!$J$4,$E332='Auto Responses'!$L$13,$F332='Auto Responses'!$J$5),'Auto Responses'!$J$5,IF($J332="",$K332,IF($J332='Auto Responses'!$J$13,5,IF($J332='Auto Responses'!$J$12,10,IF($J332='Auto Responses'!$J$11,20,0)))))</f>
        <v>10</v>
      </c>
      <c r="P332" s="278">
        <f>IF(OR($O332='Auto Responses'!$J$5,$L332='Auto Responses'!$J$5),'Auto Responses'!$J$5,$O332*$L332)</f>
        <v>0</v>
      </c>
      <c r="Q332" s="278">
        <f t="shared" si="8"/>
        <v>0</v>
      </c>
      <c r="R332" s="278">
        <f t="shared" si="12"/>
        <v>0</v>
      </c>
      <c r="S332" s="278">
        <f t="shared" si="9"/>
        <v>0</v>
      </c>
      <c r="T332" s="278">
        <f t="shared" si="10"/>
        <v>0</v>
      </c>
      <c r="U332" s="278">
        <f t="shared" si="13"/>
        <v>87</v>
      </c>
      <c r="V332" s="278">
        <f t="shared" si="11"/>
        <v>0</v>
      </c>
      <c r="W332" s="58"/>
      <c r="X332" s="58"/>
      <c r="Y332" s="58"/>
      <c r="Z332" s="58"/>
    </row>
    <row r="333" spans="1:26" ht="36" customHeight="1" x14ac:dyDescent="0.2">
      <c r="A333" s="278" t="str">
        <f>Questions!$A333</f>
        <v>AILM-06</v>
      </c>
      <c r="B333" s="278" t="str">
        <f t="shared" si="7"/>
        <v>AILM</v>
      </c>
      <c r="C333" s="278" t="str">
        <f>VLOOKUP($A333,Questions!$A$3:$L$333,2,0)&amp;""</f>
        <v>Do you leverage LLM model tuning or other model validation mechanisms?</v>
      </c>
      <c r="D333" s="278" t="str">
        <f>VLOOKUP($A333,Questions!$A$3:$L$333,11,0)&amp;""</f>
        <v/>
      </c>
      <c r="E333" s="278" t="str">
        <f>VLOOKUP($A333,Questions!$A$3:$L$333,12,0)&amp;""</f>
        <v>AI</v>
      </c>
      <c r="F333" s="278" t="str">
        <f>VLOOKUP($A333,'Institution Evaluation'!$A$56:$K$345,3,0)&amp;""</f>
        <v>No</v>
      </c>
      <c r="G333" s="278" t="str">
        <f>VLOOKUP($A333,'Institution Evaluation'!$A$56:$K$345,7,0)&amp;""</f>
        <v>Yes</v>
      </c>
      <c r="H333" s="278" t="str">
        <f>VLOOKUP($A333,'Institution Evaluation'!$A$56:$K$345,8,0)&amp;""</f>
        <v/>
      </c>
      <c r="I333" s="278" t="str">
        <f>VLOOKUP($A333,'Institution Evaluation'!$A$56:$K$345,9,0)&amp;""</f>
        <v>Standard Importance</v>
      </c>
      <c r="J333" s="278" t="str">
        <f>VLOOKUP($A333,'Institution Evaluation'!$A$56:$K$345,10,0)&amp;""</f>
        <v/>
      </c>
      <c r="K333" s="278">
        <f>IF($I333='Auto Responses'!$J$11,20,IF($I333='Auto Responses'!$J$13,5,10))</f>
        <v>10</v>
      </c>
      <c r="L333" s="278">
        <f>IF($E333='Auto Responses'!$L$13, 'Auto Responses'!$J$5,IF(AND($D333='Auto Responses'!$J$27,$H333=""),'Auto Responses'!$J$5,IF(AND($D333='Auto Responses'!$J$27,$H333='Auto Responses'!$J$7),1,IF(AND($D333='Auto Responses'!$J$27,$H333='Auto Responses'!$J$8),0,IF(OR(AND($F333=$G333,$H333=""),$H333='Auto Responses'!$J$7),1,0)))))</f>
        <v>0</v>
      </c>
      <c r="M333" s="278" t="str">
        <f>VLOOKUP($A333,'Institution Evaluation'!$A$56:$K$345,11,0)&amp;""</f>
        <v>FALSE</v>
      </c>
      <c r="N333" s="278">
        <f>IF($J333='Auto Responses'!$J$11,1,IF(AND($J333="",$I333='Auto Responses'!$J$11),1,0))</f>
        <v>0</v>
      </c>
      <c r="O333" s="278">
        <f>IF(OR($F$20='Auto Responses'!$J$4,$F$304='Auto Responses'!$J$4,$E333='Auto Responses'!$L$13,$F333='Auto Responses'!$J$5),'Auto Responses'!$J$5,IF($J333="",$K333,IF($J333='Auto Responses'!$J$13,5,IF($J333='Auto Responses'!$J$12,10,IF($J333='Auto Responses'!$J$11,20,0)))))</f>
        <v>10</v>
      </c>
      <c r="P333" s="278">
        <f>IF(OR($O333='Auto Responses'!$J$5,$L333='Auto Responses'!$J$5),'Auto Responses'!$J$5,$O333*$L333)</f>
        <v>0</v>
      </c>
      <c r="Q333" s="278">
        <f t="shared" si="8"/>
        <v>0</v>
      </c>
      <c r="R333" s="278">
        <f t="shared" si="12"/>
        <v>0</v>
      </c>
      <c r="S333" s="278">
        <f t="shared" si="9"/>
        <v>0</v>
      </c>
      <c r="T333" s="278">
        <f t="shared" si="10"/>
        <v>0</v>
      </c>
      <c r="U333" s="278">
        <f t="shared" si="13"/>
        <v>87</v>
      </c>
      <c r="V333" s="278">
        <f t="shared" si="11"/>
        <v>0</v>
      </c>
      <c r="W333" s="92" t="s">
        <v>31</v>
      </c>
      <c r="X333" s="58"/>
      <c r="Y333" s="58"/>
      <c r="Z333" s="58"/>
    </row>
    <row r="334" spans="1:26" ht="15.75" customHeight="1" x14ac:dyDescent="0.2">
      <c r="A334" s="308"/>
      <c r="B334" s="308"/>
      <c r="C334" s="308"/>
      <c r="D334" s="308"/>
      <c r="E334" s="308"/>
      <c r="F334" s="308"/>
      <c r="G334" s="308"/>
      <c r="H334" s="308"/>
      <c r="I334" s="308"/>
      <c r="J334" s="308"/>
      <c r="K334" s="308"/>
      <c r="L334" s="278"/>
      <c r="M334" s="58"/>
      <c r="N334" s="58"/>
      <c r="O334" s="58"/>
      <c r="P334" s="58"/>
      <c r="Q334" s="278"/>
      <c r="R334" s="278"/>
      <c r="S334" s="278"/>
      <c r="T334" s="278"/>
      <c r="U334" s="278"/>
      <c r="V334" s="278"/>
      <c r="W334" s="58"/>
      <c r="X334" s="58"/>
      <c r="Y334" s="58"/>
      <c r="Z334" s="58"/>
    </row>
    <row r="335" spans="1:26" ht="15.75" customHeight="1" x14ac:dyDescent="0.2">
      <c r="A335" s="308"/>
      <c r="B335" s="308"/>
      <c r="C335" s="308"/>
      <c r="D335" s="308"/>
      <c r="E335" s="308"/>
      <c r="F335" s="308"/>
      <c r="G335" s="308"/>
      <c r="H335" s="308"/>
      <c r="I335" s="308"/>
      <c r="J335" s="308"/>
      <c r="K335" s="308"/>
      <c r="L335" s="278"/>
      <c r="M335" s="58"/>
      <c r="N335" s="58"/>
      <c r="O335" s="58"/>
      <c r="P335" s="58"/>
      <c r="Q335" s="309">
        <f>SUM($Q3:$Q334)</f>
        <v>0</v>
      </c>
      <c r="R335" s="310"/>
      <c r="S335" s="310"/>
      <c r="T335" s="311">
        <f>SUM($T3:$T334)</f>
        <v>87</v>
      </c>
      <c r="U335" s="278"/>
      <c r="V335" s="278"/>
      <c r="W335" s="58"/>
      <c r="X335" s="58"/>
      <c r="Y335" s="58"/>
      <c r="Z335" s="58"/>
    </row>
    <row r="336" spans="1:26" ht="15.75" customHeight="1" x14ac:dyDescent="0.2">
      <c r="A336" s="92" t="s">
        <v>2139</v>
      </c>
      <c r="B336" s="308"/>
      <c r="C336" s="308"/>
      <c r="D336" s="308"/>
      <c r="E336" s="308"/>
      <c r="F336" s="308"/>
      <c r="G336" s="308"/>
      <c r="H336" s="308"/>
      <c r="I336" s="308"/>
      <c r="J336" s="308"/>
      <c r="K336" s="308"/>
      <c r="L336" s="278"/>
      <c r="M336" s="58"/>
      <c r="N336" s="58"/>
      <c r="O336" s="58"/>
      <c r="P336" s="58"/>
      <c r="Q336" s="278"/>
      <c r="R336" s="278"/>
      <c r="S336" s="278"/>
      <c r="T336" s="278"/>
      <c r="U336" s="278"/>
      <c r="V336" s="278"/>
      <c r="W336" s="58"/>
      <c r="X336" s="58"/>
      <c r="Y336" s="58"/>
      <c r="Z336" s="58"/>
    </row>
    <row r="337" spans="1:26" ht="15.75" hidden="1" customHeight="1" x14ac:dyDescent="0.2">
      <c r="A337" s="308"/>
      <c r="B337" s="308"/>
      <c r="C337" s="308"/>
      <c r="D337" s="308"/>
      <c r="E337" s="308"/>
      <c r="F337" s="308"/>
      <c r="G337" s="308"/>
      <c r="H337" s="308"/>
      <c r="I337" s="308"/>
      <c r="J337" s="308"/>
      <c r="K337" s="308"/>
      <c r="L337" s="278"/>
      <c r="M337" s="58"/>
      <c r="N337" s="58"/>
      <c r="O337" s="58"/>
      <c r="P337" s="58"/>
      <c r="Q337" s="278"/>
      <c r="R337" s="278"/>
      <c r="S337" s="278"/>
      <c r="T337" s="278"/>
      <c r="U337" s="278"/>
      <c r="V337" s="278"/>
      <c r="W337" s="58"/>
      <c r="X337" s="58"/>
      <c r="Y337" s="58"/>
      <c r="Z337" s="58"/>
    </row>
    <row r="338" spans="1:26" ht="15.75" hidden="1" customHeight="1" x14ac:dyDescent="0.2">
      <c r="A338" s="308"/>
      <c r="B338" s="308"/>
      <c r="C338" s="308"/>
      <c r="D338" s="308"/>
      <c r="E338" s="308"/>
      <c r="F338" s="308"/>
      <c r="G338" s="308"/>
      <c r="H338" s="308"/>
      <c r="I338" s="308"/>
      <c r="J338" s="308"/>
      <c r="K338" s="308"/>
      <c r="L338" s="278"/>
      <c r="M338" s="58"/>
      <c r="N338" s="58"/>
      <c r="O338" s="58"/>
      <c r="P338" s="58"/>
      <c r="Q338" s="278"/>
      <c r="R338" s="278"/>
      <c r="S338" s="278"/>
      <c r="T338" s="278"/>
      <c r="U338" s="278"/>
      <c r="V338" s="278"/>
      <c r="W338" s="58"/>
      <c r="X338" s="58"/>
      <c r="Y338" s="58"/>
      <c r="Z338" s="58"/>
    </row>
    <row r="339" spans="1:26" ht="15.75" hidden="1" customHeight="1" x14ac:dyDescent="0.2">
      <c r="A339" s="308"/>
      <c r="B339" s="308"/>
      <c r="C339" s="308"/>
      <c r="D339" s="308"/>
      <c r="E339" s="308"/>
      <c r="F339" s="308"/>
      <c r="G339" s="308"/>
      <c r="H339" s="308"/>
      <c r="I339" s="308"/>
      <c r="J339" s="308"/>
      <c r="K339" s="308"/>
      <c r="L339" s="278"/>
      <c r="M339" s="58"/>
      <c r="N339" s="58"/>
      <c r="O339" s="58"/>
      <c r="P339" s="58"/>
      <c r="Q339" s="278"/>
      <c r="R339" s="278"/>
      <c r="S339" s="278"/>
      <c r="T339" s="278"/>
      <c r="U339" s="278"/>
      <c r="V339" s="278"/>
      <c r="W339" s="58"/>
      <c r="X339" s="58"/>
      <c r="Y339" s="58"/>
      <c r="Z339" s="58"/>
    </row>
    <row r="340" spans="1:26" ht="15.75" hidden="1" customHeight="1" x14ac:dyDescent="0.2">
      <c r="A340" s="308"/>
      <c r="B340" s="308"/>
      <c r="C340" s="308"/>
      <c r="D340" s="308"/>
      <c r="E340" s="308"/>
      <c r="F340" s="308"/>
      <c r="G340" s="308"/>
      <c r="H340" s="308"/>
      <c r="I340" s="308"/>
      <c r="J340" s="308"/>
      <c r="K340" s="308"/>
      <c r="L340" s="278"/>
      <c r="M340" s="58"/>
      <c r="N340" s="58"/>
      <c r="O340" s="58"/>
      <c r="P340" s="58"/>
      <c r="Q340" s="278"/>
      <c r="R340" s="278"/>
      <c r="S340" s="278"/>
      <c r="T340" s="278"/>
      <c r="U340" s="278"/>
      <c r="V340" s="278"/>
      <c r="W340" s="58"/>
      <c r="X340" s="58"/>
      <c r="Y340" s="58"/>
      <c r="Z340" s="58"/>
    </row>
    <row r="341" spans="1:26" ht="15.75" hidden="1" customHeight="1" x14ac:dyDescent="0.2">
      <c r="A341" s="308"/>
      <c r="B341" s="308"/>
      <c r="C341" s="308"/>
      <c r="D341" s="308"/>
      <c r="E341" s="308"/>
      <c r="F341" s="308"/>
      <c r="G341" s="308"/>
      <c r="H341" s="308"/>
      <c r="I341" s="308"/>
      <c r="J341" s="308"/>
      <c r="K341" s="308"/>
      <c r="L341" s="278"/>
      <c r="M341" s="58"/>
      <c r="N341" s="58"/>
      <c r="O341" s="58"/>
      <c r="P341" s="58"/>
      <c r="Q341" s="278"/>
      <c r="R341" s="278"/>
      <c r="S341" s="278"/>
      <c r="T341" s="278"/>
      <c r="U341" s="278"/>
      <c r="V341" s="278"/>
      <c r="W341" s="58"/>
      <c r="X341" s="58"/>
      <c r="Y341" s="58"/>
      <c r="Z341" s="58"/>
    </row>
    <row r="342" spans="1:26" ht="15.75" hidden="1" customHeight="1" x14ac:dyDescent="0.2">
      <c r="A342" s="308"/>
      <c r="B342" s="308"/>
      <c r="C342" s="308"/>
      <c r="D342" s="308"/>
      <c r="E342" s="308"/>
      <c r="F342" s="308"/>
      <c r="G342" s="308"/>
      <c r="H342" s="308"/>
      <c r="I342" s="308"/>
      <c r="J342" s="308"/>
      <c r="K342" s="308"/>
      <c r="L342" s="278"/>
      <c r="M342" s="58"/>
      <c r="N342" s="58"/>
      <c r="O342" s="58"/>
      <c r="P342" s="58"/>
      <c r="Q342" s="278"/>
      <c r="R342" s="278"/>
      <c r="S342" s="278"/>
      <c r="T342" s="278"/>
      <c r="U342" s="278"/>
      <c r="V342" s="278"/>
      <c r="W342" s="58"/>
      <c r="X342" s="58"/>
      <c r="Y342" s="58"/>
      <c r="Z342" s="58"/>
    </row>
    <row r="343" spans="1:26" ht="15.75" hidden="1" customHeight="1" x14ac:dyDescent="0.2">
      <c r="A343" s="308"/>
      <c r="B343" s="308"/>
      <c r="C343" s="308"/>
      <c r="D343" s="308"/>
      <c r="E343" s="308"/>
      <c r="F343" s="308"/>
      <c r="G343" s="308"/>
      <c r="H343" s="308"/>
      <c r="I343" s="308"/>
      <c r="J343" s="308"/>
      <c r="K343" s="308"/>
      <c r="L343" s="278"/>
      <c r="M343" s="58"/>
      <c r="N343" s="58"/>
      <c r="O343" s="58"/>
      <c r="P343" s="58"/>
      <c r="Q343" s="278"/>
      <c r="R343" s="278"/>
      <c r="S343" s="278"/>
      <c r="T343" s="278"/>
      <c r="U343" s="278"/>
      <c r="V343" s="278"/>
      <c r="W343" s="58"/>
      <c r="X343" s="58"/>
      <c r="Y343" s="58"/>
      <c r="Z343" s="58"/>
    </row>
    <row r="344" spans="1:26" ht="15.75" hidden="1" customHeight="1" x14ac:dyDescent="0.2">
      <c r="A344" s="308"/>
      <c r="B344" s="308"/>
      <c r="C344" s="308"/>
      <c r="D344" s="308"/>
      <c r="E344" s="308"/>
      <c r="F344" s="308"/>
      <c r="G344" s="308"/>
      <c r="H344" s="308"/>
      <c r="I344" s="308"/>
      <c r="J344" s="308"/>
      <c r="K344" s="308"/>
      <c r="L344" s="278"/>
      <c r="M344" s="58"/>
      <c r="N344" s="58"/>
      <c r="O344" s="58"/>
      <c r="P344" s="58"/>
      <c r="Q344" s="278"/>
      <c r="R344" s="278"/>
      <c r="S344" s="278"/>
      <c r="T344" s="278"/>
      <c r="U344" s="278"/>
      <c r="V344" s="278"/>
      <c r="W344" s="58"/>
      <c r="X344" s="58"/>
      <c r="Y344" s="58"/>
      <c r="Z344" s="58"/>
    </row>
    <row r="345" spans="1:26" ht="15.75" hidden="1" customHeight="1" x14ac:dyDescent="0.2">
      <c r="A345" s="308"/>
      <c r="B345" s="308"/>
      <c r="C345" s="308"/>
      <c r="D345" s="308"/>
      <c r="E345" s="308"/>
      <c r="F345" s="308"/>
      <c r="G345" s="308"/>
      <c r="H345" s="308"/>
      <c r="I345" s="308"/>
      <c r="J345" s="308"/>
      <c r="K345" s="308"/>
      <c r="L345" s="278"/>
      <c r="M345" s="58"/>
      <c r="N345" s="58"/>
      <c r="O345" s="58"/>
      <c r="P345" s="58"/>
      <c r="Q345" s="278"/>
      <c r="R345" s="278"/>
      <c r="S345" s="278"/>
      <c r="T345" s="278"/>
      <c r="U345" s="278"/>
      <c r="V345" s="278"/>
      <c r="W345" s="58"/>
      <c r="X345" s="58"/>
      <c r="Y345" s="58"/>
      <c r="Z345" s="58"/>
    </row>
    <row r="346" spans="1:26" ht="15.75" hidden="1" customHeight="1" x14ac:dyDescent="0.2">
      <c r="A346" s="308"/>
      <c r="B346" s="308"/>
      <c r="C346" s="308"/>
      <c r="D346" s="308"/>
      <c r="E346" s="308"/>
      <c r="F346" s="308"/>
      <c r="G346" s="308"/>
      <c r="H346" s="308"/>
      <c r="I346" s="308"/>
      <c r="J346" s="308"/>
      <c r="K346" s="308"/>
      <c r="L346" s="278"/>
      <c r="M346" s="58"/>
      <c r="N346" s="58"/>
      <c r="O346" s="58"/>
      <c r="P346" s="58"/>
      <c r="Q346" s="278"/>
      <c r="R346" s="278"/>
      <c r="S346" s="278"/>
      <c r="T346" s="278"/>
      <c r="U346" s="278"/>
      <c r="V346" s="278"/>
      <c r="W346" s="58"/>
      <c r="X346" s="58"/>
      <c r="Y346" s="58"/>
      <c r="Z346" s="58"/>
    </row>
    <row r="347" spans="1:26" ht="15.75" hidden="1" customHeight="1" x14ac:dyDescent="0.2">
      <c r="A347" s="308"/>
      <c r="B347" s="308"/>
      <c r="C347" s="308"/>
      <c r="D347" s="308"/>
      <c r="E347" s="308"/>
      <c r="F347" s="308"/>
      <c r="G347" s="308"/>
      <c r="H347" s="308"/>
      <c r="I347" s="308"/>
      <c r="J347" s="308"/>
      <c r="K347" s="308"/>
      <c r="L347" s="278"/>
      <c r="M347" s="58"/>
      <c r="N347" s="58"/>
      <c r="O347" s="58"/>
      <c r="P347" s="58"/>
      <c r="Q347" s="278"/>
      <c r="R347" s="278"/>
      <c r="S347" s="278"/>
      <c r="T347" s="278"/>
      <c r="U347" s="278"/>
      <c r="V347" s="278"/>
      <c r="W347" s="58"/>
      <c r="X347" s="58"/>
      <c r="Y347" s="58"/>
      <c r="Z347" s="58"/>
    </row>
    <row r="348" spans="1:26" ht="15.75" hidden="1" customHeight="1" x14ac:dyDescent="0.2">
      <c r="A348" s="308"/>
      <c r="B348" s="308"/>
      <c r="C348" s="308"/>
      <c r="D348" s="308"/>
      <c r="E348" s="308"/>
      <c r="F348" s="308"/>
      <c r="G348" s="308"/>
      <c r="H348" s="308"/>
      <c r="I348" s="308"/>
      <c r="J348" s="308"/>
      <c r="K348" s="308"/>
      <c r="L348" s="278"/>
      <c r="M348" s="58"/>
      <c r="N348" s="58"/>
      <c r="O348" s="58"/>
      <c r="P348" s="58"/>
      <c r="Q348" s="278"/>
      <c r="R348" s="278"/>
      <c r="S348" s="278"/>
      <c r="T348" s="278"/>
      <c r="U348" s="278"/>
      <c r="V348" s="278"/>
      <c r="W348" s="58"/>
      <c r="X348" s="58"/>
      <c r="Y348" s="58"/>
      <c r="Z348" s="58"/>
    </row>
    <row r="349" spans="1:26" ht="15.75" hidden="1" customHeight="1" x14ac:dyDescent="0.2">
      <c r="A349" s="308"/>
      <c r="B349" s="308"/>
      <c r="C349" s="308"/>
      <c r="D349" s="308"/>
      <c r="E349" s="308"/>
      <c r="F349" s="308"/>
      <c r="G349" s="308"/>
      <c r="H349" s="308"/>
      <c r="I349" s="308"/>
      <c r="J349" s="308"/>
      <c r="K349" s="308"/>
      <c r="L349" s="278"/>
      <c r="M349" s="58"/>
      <c r="N349" s="58"/>
      <c r="O349" s="58"/>
      <c r="P349" s="58"/>
      <c r="Q349" s="278"/>
      <c r="R349" s="278"/>
      <c r="S349" s="278"/>
      <c r="T349" s="278"/>
      <c r="U349" s="278"/>
      <c r="V349" s="278"/>
      <c r="W349" s="58"/>
      <c r="X349" s="58"/>
      <c r="Y349" s="58"/>
      <c r="Z349" s="58"/>
    </row>
    <row r="350" spans="1:26" ht="15.75" hidden="1" customHeight="1" x14ac:dyDescent="0.2">
      <c r="A350" s="308"/>
      <c r="B350" s="308"/>
      <c r="C350" s="308"/>
      <c r="D350" s="308"/>
      <c r="E350" s="308"/>
      <c r="F350" s="308"/>
      <c r="G350" s="308"/>
      <c r="H350" s="308"/>
      <c r="I350" s="308"/>
      <c r="J350" s="308"/>
      <c r="K350" s="308"/>
      <c r="L350" s="278"/>
      <c r="M350" s="58"/>
      <c r="N350" s="58"/>
      <c r="O350" s="58"/>
      <c r="P350" s="58"/>
      <c r="Q350" s="278"/>
      <c r="R350" s="278"/>
      <c r="S350" s="278"/>
      <c r="T350" s="278"/>
      <c r="U350" s="278"/>
      <c r="V350" s="278"/>
      <c r="W350" s="58"/>
      <c r="X350" s="58"/>
      <c r="Y350" s="58"/>
      <c r="Z350" s="58"/>
    </row>
    <row r="351" spans="1:26" ht="15.75" hidden="1" customHeight="1" x14ac:dyDescent="0.2">
      <c r="A351" s="308"/>
      <c r="B351" s="308"/>
      <c r="C351" s="308"/>
      <c r="D351" s="308"/>
      <c r="E351" s="308"/>
      <c r="F351" s="308"/>
      <c r="G351" s="308"/>
      <c r="H351" s="308"/>
      <c r="I351" s="308"/>
      <c r="J351" s="308"/>
      <c r="K351" s="308"/>
      <c r="L351" s="278"/>
      <c r="M351" s="58"/>
      <c r="N351" s="58"/>
      <c r="O351" s="58"/>
      <c r="P351" s="58"/>
      <c r="Q351" s="278"/>
      <c r="R351" s="278"/>
      <c r="S351" s="278"/>
      <c r="T351" s="278"/>
      <c r="U351" s="278"/>
      <c r="V351" s="278"/>
      <c r="W351" s="58"/>
      <c r="X351" s="58"/>
      <c r="Y351" s="58"/>
      <c r="Z351" s="58"/>
    </row>
    <row r="352" spans="1:26" ht="15.75" hidden="1" customHeight="1" x14ac:dyDescent="0.2">
      <c r="A352" s="308"/>
      <c r="B352" s="308"/>
      <c r="C352" s="308"/>
      <c r="D352" s="308"/>
      <c r="E352" s="308"/>
      <c r="F352" s="308"/>
      <c r="G352" s="308"/>
      <c r="H352" s="308"/>
      <c r="I352" s="308"/>
      <c r="J352" s="308"/>
      <c r="K352" s="308"/>
      <c r="L352" s="278"/>
      <c r="M352" s="58"/>
      <c r="N352" s="58"/>
      <c r="O352" s="58"/>
      <c r="P352" s="58"/>
      <c r="Q352" s="278"/>
      <c r="R352" s="278"/>
      <c r="S352" s="278"/>
      <c r="T352" s="278"/>
      <c r="U352" s="278"/>
      <c r="V352" s="278"/>
      <c r="W352" s="58"/>
      <c r="X352" s="58"/>
      <c r="Y352" s="58"/>
      <c r="Z352" s="58"/>
    </row>
    <row r="353" spans="1:26" ht="15.75" hidden="1" customHeight="1" x14ac:dyDescent="0.2">
      <c r="A353" s="308"/>
      <c r="B353" s="308"/>
      <c r="C353" s="308"/>
      <c r="D353" s="308"/>
      <c r="E353" s="308"/>
      <c r="F353" s="308"/>
      <c r="G353" s="308"/>
      <c r="H353" s="308"/>
      <c r="I353" s="308"/>
      <c r="J353" s="308"/>
      <c r="K353" s="308"/>
      <c r="L353" s="278"/>
      <c r="M353" s="58"/>
      <c r="N353" s="58"/>
      <c r="O353" s="58"/>
      <c r="P353" s="58"/>
      <c r="Q353" s="278"/>
      <c r="R353" s="278"/>
      <c r="S353" s="278"/>
      <c r="T353" s="278"/>
      <c r="U353" s="278"/>
      <c r="V353" s="278"/>
      <c r="W353" s="58"/>
      <c r="X353" s="58"/>
      <c r="Y353" s="58"/>
      <c r="Z353" s="58"/>
    </row>
    <row r="354" spans="1:26" ht="15.75" hidden="1" customHeight="1" x14ac:dyDescent="0.2">
      <c r="A354" s="308"/>
      <c r="B354" s="308"/>
      <c r="C354" s="308"/>
      <c r="D354" s="308"/>
      <c r="E354" s="308"/>
      <c r="F354" s="308"/>
      <c r="G354" s="308"/>
      <c r="H354" s="308"/>
      <c r="I354" s="308"/>
      <c r="J354" s="308"/>
      <c r="K354" s="308"/>
      <c r="L354" s="278"/>
      <c r="M354" s="58"/>
      <c r="N354" s="58"/>
      <c r="O354" s="58"/>
      <c r="P354" s="58"/>
      <c r="Q354" s="278"/>
      <c r="R354" s="278"/>
      <c r="S354" s="278"/>
      <c r="T354" s="278"/>
      <c r="U354" s="278"/>
      <c r="V354" s="278"/>
      <c r="W354" s="58"/>
      <c r="X354" s="58"/>
      <c r="Y354" s="58"/>
      <c r="Z354" s="58"/>
    </row>
    <row r="355" spans="1:26" ht="15.75" hidden="1" customHeight="1" x14ac:dyDescent="0.2">
      <c r="A355" s="308"/>
      <c r="B355" s="308"/>
      <c r="C355" s="308"/>
      <c r="D355" s="308"/>
      <c r="E355" s="308"/>
      <c r="F355" s="308"/>
      <c r="G355" s="308"/>
      <c r="H355" s="308"/>
      <c r="I355" s="308"/>
      <c r="J355" s="308"/>
      <c r="K355" s="308"/>
      <c r="L355" s="278"/>
      <c r="M355" s="58"/>
      <c r="N355" s="58"/>
      <c r="O355" s="58"/>
      <c r="P355" s="58"/>
      <c r="Q355" s="278"/>
      <c r="R355" s="278"/>
      <c r="S355" s="278"/>
      <c r="T355" s="278"/>
      <c r="U355" s="278"/>
      <c r="V355" s="278"/>
      <c r="W355" s="58"/>
      <c r="X355" s="58"/>
      <c r="Y355" s="58"/>
      <c r="Z355" s="58"/>
    </row>
    <row r="356" spans="1:26" ht="15.75" hidden="1" customHeight="1" x14ac:dyDescent="0.2">
      <c r="A356" s="308"/>
      <c r="B356" s="308"/>
      <c r="C356" s="308"/>
      <c r="D356" s="308"/>
      <c r="E356" s="308"/>
      <c r="F356" s="308"/>
      <c r="G356" s="308"/>
      <c r="H356" s="308"/>
      <c r="I356" s="308"/>
      <c r="J356" s="308"/>
      <c r="K356" s="308"/>
      <c r="L356" s="278"/>
      <c r="M356" s="58"/>
      <c r="N356" s="58"/>
      <c r="O356" s="58"/>
      <c r="P356" s="58"/>
      <c r="Q356" s="278"/>
      <c r="R356" s="278"/>
      <c r="S356" s="278"/>
      <c r="T356" s="278"/>
      <c r="U356" s="278"/>
      <c r="V356" s="278"/>
      <c r="W356" s="58"/>
      <c r="X356" s="58"/>
      <c r="Y356" s="58"/>
      <c r="Z356" s="58"/>
    </row>
    <row r="357" spans="1:26" ht="15.75" hidden="1" customHeight="1" x14ac:dyDescent="0.2">
      <c r="A357" s="308"/>
      <c r="B357" s="308"/>
      <c r="C357" s="308"/>
      <c r="D357" s="308"/>
      <c r="E357" s="308"/>
      <c r="F357" s="308"/>
      <c r="G357" s="308"/>
      <c r="H357" s="308"/>
      <c r="I357" s="308"/>
      <c r="J357" s="308"/>
      <c r="K357" s="308"/>
      <c r="L357" s="278"/>
      <c r="M357" s="58"/>
      <c r="N357" s="58"/>
      <c r="O357" s="58"/>
      <c r="P357" s="58"/>
      <c r="Q357" s="278"/>
      <c r="R357" s="278"/>
      <c r="S357" s="278"/>
      <c r="T357" s="278"/>
      <c r="U357" s="278"/>
      <c r="V357" s="278"/>
      <c r="W357" s="58"/>
      <c r="X357" s="58"/>
      <c r="Y357" s="58"/>
      <c r="Z357" s="58"/>
    </row>
    <row r="358" spans="1:26" ht="15.75" hidden="1" customHeight="1" x14ac:dyDescent="0.2">
      <c r="A358" s="308"/>
      <c r="B358" s="308"/>
      <c r="C358" s="308"/>
      <c r="D358" s="308"/>
      <c r="E358" s="308"/>
      <c r="F358" s="308"/>
      <c r="G358" s="308"/>
      <c r="H358" s="308"/>
      <c r="I358" s="308"/>
      <c r="J358" s="308"/>
      <c r="K358" s="308"/>
      <c r="L358" s="278"/>
      <c r="M358" s="58"/>
      <c r="N358" s="58"/>
      <c r="O358" s="58"/>
      <c r="P358" s="58"/>
      <c r="Q358" s="278"/>
      <c r="R358" s="278"/>
      <c r="S358" s="278"/>
      <c r="T358" s="278"/>
      <c r="U358" s="278"/>
      <c r="V358" s="278"/>
      <c r="W358" s="58"/>
      <c r="X358" s="58"/>
      <c r="Y358" s="58"/>
      <c r="Z358" s="58"/>
    </row>
    <row r="359" spans="1:26" ht="15.75" hidden="1" customHeight="1" x14ac:dyDescent="0.2">
      <c r="A359" s="308"/>
      <c r="B359" s="308"/>
      <c r="C359" s="308"/>
      <c r="D359" s="308"/>
      <c r="E359" s="308"/>
      <c r="F359" s="308"/>
      <c r="G359" s="308"/>
      <c r="H359" s="308"/>
      <c r="I359" s="308"/>
      <c r="J359" s="308"/>
      <c r="K359" s="308"/>
      <c r="L359" s="278"/>
      <c r="M359" s="58"/>
      <c r="N359" s="58"/>
      <c r="O359" s="58"/>
      <c r="P359" s="58"/>
      <c r="Q359" s="278"/>
      <c r="R359" s="278"/>
      <c r="S359" s="278"/>
      <c r="T359" s="278"/>
      <c r="U359" s="278"/>
      <c r="V359" s="278"/>
      <c r="W359" s="58"/>
      <c r="X359" s="58"/>
      <c r="Y359" s="58"/>
      <c r="Z359" s="58"/>
    </row>
    <row r="360" spans="1:26" ht="15.75" hidden="1" customHeight="1" x14ac:dyDescent="0.2">
      <c r="A360" s="308"/>
      <c r="B360" s="308"/>
      <c r="C360" s="308"/>
      <c r="D360" s="308"/>
      <c r="E360" s="308"/>
      <c r="F360" s="308"/>
      <c r="G360" s="308"/>
      <c r="H360" s="308"/>
      <c r="I360" s="308"/>
      <c r="J360" s="308"/>
      <c r="K360" s="308"/>
      <c r="L360" s="278"/>
      <c r="M360" s="58"/>
      <c r="N360" s="58"/>
      <c r="O360" s="58"/>
      <c r="P360" s="58"/>
      <c r="Q360" s="278"/>
      <c r="R360" s="278"/>
      <c r="S360" s="278"/>
      <c r="T360" s="278"/>
      <c r="U360" s="278"/>
      <c r="V360" s="278"/>
      <c r="W360" s="58"/>
      <c r="X360" s="58"/>
      <c r="Y360" s="58"/>
      <c r="Z360" s="58"/>
    </row>
    <row r="361" spans="1:26" ht="15.75" hidden="1" customHeight="1" x14ac:dyDescent="0.2">
      <c r="A361" s="308"/>
      <c r="B361" s="308"/>
      <c r="C361" s="308"/>
      <c r="D361" s="308"/>
      <c r="E361" s="308"/>
      <c r="F361" s="308"/>
      <c r="G361" s="308"/>
      <c r="H361" s="308"/>
      <c r="I361" s="308"/>
      <c r="J361" s="308"/>
      <c r="K361" s="308"/>
      <c r="L361" s="278"/>
      <c r="M361" s="58"/>
      <c r="N361" s="58"/>
      <c r="O361" s="58"/>
      <c r="P361" s="58"/>
      <c r="Q361" s="278"/>
      <c r="R361" s="278"/>
      <c r="S361" s="278"/>
      <c r="T361" s="278"/>
      <c r="U361" s="278"/>
      <c r="V361" s="278"/>
      <c r="W361" s="58"/>
      <c r="X361" s="58"/>
      <c r="Y361" s="58"/>
      <c r="Z361" s="58"/>
    </row>
    <row r="362" spans="1:26" ht="15.75" hidden="1" customHeight="1" x14ac:dyDescent="0.2">
      <c r="A362" s="308"/>
      <c r="B362" s="308"/>
      <c r="C362" s="308"/>
      <c r="D362" s="308"/>
      <c r="E362" s="308"/>
      <c r="F362" s="308"/>
      <c r="G362" s="308"/>
      <c r="H362" s="308"/>
      <c r="I362" s="308"/>
      <c r="J362" s="308"/>
      <c r="K362" s="308"/>
      <c r="L362" s="278"/>
      <c r="M362" s="58"/>
      <c r="N362" s="58"/>
      <c r="O362" s="58"/>
      <c r="P362" s="58"/>
      <c r="Q362" s="278"/>
      <c r="R362" s="278"/>
      <c r="S362" s="278"/>
      <c r="T362" s="278"/>
      <c r="U362" s="278"/>
      <c r="V362" s="278"/>
      <c r="W362" s="58"/>
      <c r="X362" s="58"/>
      <c r="Y362" s="58"/>
      <c r="Z362" s="58"/>
    </row>
    <row r="363" spans="1:26" ht="15.75" hidden="1" customHeight="1" x14ac:dyDescent="0.2">
      <c r="A363" s="308"/>
      <c r="B363" s="308"/>
      <c r="C363" s="308"/>
      <c r="D363" s="308"/>
      <c r="E363" s="308"/>
      <c r="F363" s="308"/>
      <c r="G363" s="308"/>
      <c r="H363" s="308"/>
      <c r="I363" s="308"/>
      <c r="J363" s="308"/>
      <c r="K363" s="308"/>
      <c r="L363" s="278"/>
      <c r="M363" s="58"/>
      <c r="N363" s="58"/>
      <c r="O363" s="58"/>
      <c r="P363" s="58"/>
      <c r="Q363" s="278"/>
      <c r="R363" s="278"/>
      <c r="S363" s="278"/>
      <c r="T363" s="278"/>
      <c r="U363" s="278"/>
      <c r="V363" s="278"/>
      <c r="W363" s="58"/>
      <c r="X363" s="58"/>
      <c r="Y363" s="58"/>
      <c r="Z363" s="58"/>
    </row>
    <row r="364" spans="1:26" ht="15.75" hidden="1" customHeight="1" x14ac:dyDescent="0.2">
      <c r="A364" s="308"/>
      <c r="B364" s="308"/>
      <c r="C364" s="308"/>
      <c r="D364" s="308"/>
      <c r="E364" s="308"/>
      <c r="F364" s="308"/>
      <c r="G364" s="308"/>
      <c r="H364" s="308"/>
      <c r="I364" s="308"/>
      <c r="J364" s="308"/>
      <c r="K364" s="308"/>
      <c r="L364" s="278"/>
      <c r="M364" s="58"/>
      <c r="N364" s="58"/>
      <c r="O364" s="58"/>
      <c r="P364" s="58"/>
      <c r="Q364" s="278"/>
      <c r="R364" s="278"/>
      <c r="S364" s="278"/>
      <c r="T364" s="278"/>
      <c r="U364" s="278"/>
      <c r="V364" s="278"/>
      <c r="W364" s="58"/>
      <c r="X364" s="58"/>
      <c r="Y364" s="58"/>
      <c r="Z364" s="58"/>
    </row>
    <row r="365" spans="1:26" ht="15.75" hidden="1" customHeight="1" x14ac:dyDescent="0.2">
      <c r="A365" s="308"/>
      <c r="B365" s="308"/>
      <c r="C365" s="308"/>
      <c r="D365" s="308"/>
      <c r="E365" s="308"/>
      <c r="F365" s="308"/>
      <c r="G365" s="308"/>
      <c r="H365" s="308"/>
      <c r="I365" s="308"/>
      <c r="J365" s="308"/>
      <c r="K365" s="308"/>
      <c r="L365" s="278"/>
      <c r="M365" s="58"/>
      <c r="N365" s="58"/>
      <c r="O365" s="58"/>
      <c r="P365" s="58"/>
      <c r="Q365" s="278"/>
      <c r="R365" s="278"/>
      <c r="S365" s="278"/>
      <c r="T365" s="278"/>
      <c r="U365" s="278"/>
      <c r="V365" s="278"/>
      <c r="W365" s="58"/>
      <c r="X365" s="58"/>
      <c r="Y365" s="58"/>
      <c r="Z365" s="58"/>
    </row>
    <row r="366" spans="1:26" ht="15.75" hidden="1" customHeight="1" x14ac:dyDescent="0.2">
      <c r="A366" s="308"/>
      <c r="B366" s="308"/>
      <c r="C366" s="308"/>
      <c r="D366" s="308"/>
      <c r="E366" s="308"/>
      <c r="F366" s="308"/>
      <c r="G366" s="308"/>
      <c r="H366" s="308"/>
      <c r="I366" s="308"/>
      <c r="J366" s="308"/>
      <c r="K366" s="308"/>
      <c r="L366" s="278"/>
      <c r="M366" s="58"/>
      <c r="N366" s="58"/>
      <c r="O366" s="58"/>
      <c r="P366" s="58"/>
      <c r="Q366" s="278"/>
      <c r="R366" s="278"/>
      <c r="S366" s="278"/>
      <c r="T366" s="278"/>
      <c r="U366" s="278"/>
      <c r="V366" s="278"/>
      <c r="W366" s="58"/>
      <c r="X366" s="58"/>
      <c r="Y366" s="58"/>
      <c r="Z366" s="58"/>
    </row>
    <row r="367" spans="1:26" ht="15.75" hidden="1" customHeight="1" x14ac:dyDescent="0.2">
      <c r="A367" s="308"/>
      <c r="B367" s="308"/>
      <c r="C367" s="308"/>
      <c r="D367" s="308"/>
      <c r="E367" s="308"/>
      <c r="F367" s="308"/>
      <c r="G367" s="308"/>
      <c r="H367" s="308"/>
      <c r="I367" s="308"/>
      <c r="J367" s="308"/>
      <c r="K367" s="308"/>
      <c r="L367" s="278"/>
      <c r="M367" s="58"/>
      <c r="N367" s="58"/>
      <c r="O367" s="58"/>
      <c r="P367" s="58"/>
      <c r="Q367" s="278"/>
      <c r="R367" s="278"/>
      <c r="S367" s="278"/>
      <c r="T367" s="278"/>
      <c r="U367" s="278"/>
      <c r="V367" s="278"/>
      <c r="W367" s="58"/>
      <c r="X367" s="58"/>
      <c r="Y367" s="58"/>
      <c r="Z367" s="58"/>
    </row>
    <row r="368" spans="1:26" ht="15.75" hidden="1" customHeight="1" x14ac:dyDescent="0.2">
      <c r="A368" s="308"/>
      <c r="B368" s="308"/>
      <c r="C368" s="308"/>
      <c r="D368" s="308"/>
      <c r="E368" s="308"/>
      <c r="F368" s="308"/>
      <c r="G368" s="308"/>
      <c r="H368" s="308"/>
      <c r="I368" s="308"/>
      <c r="J368" s="308"/>
      <c r="K368" s="308"/>
      <c r="L368" s="278"/>
      <c r="M368" s="58"/>
      <c r="N368" s="58"/>
      <c r="O368" s="58"/>
      <c r="P368" s="58"/>
      <c r="Q368" s="278"/>
      <c r="R368" s="278"/>
      <c r="S368" s="278"/>
      <c r="T368" s="278"/>
      <c r="U368" s="278"/>
      <c r="V368" s="278"/>
      <c r="W368" s="58"/>
      <c r="X368" s="58"/>
      <c r="Y368" s="58"/>
      <c r="Z368" s="58"/>
    </row>
    <row r="369" spans="1:26" ht="15.75" hidden="1" customHeight="1" x14ac:dyDescent="0.2">
      <c r="A369" s="308"/>
      <c r="B369" s="308"/>
      <c r="C369" s="308"/>
      <c r="D369" s="308"/>
      <c r="E369" s="308"/>
      <c r="F369" s="308"/>
      <c r="G369" s="308"/>
      <c r="H369" s="308"/>
      <c r="I369" s="308"/>
      <c r="J369" s="308"/>
      <c r="K369" s="308"/>
      <c r="L369" s="278"/>
      <c r="M369" s="58"/>
      <c r="N369" s="58"/>
      <c r="O369" s="58"/>
      <c r="P369" s="58"/>
      <c r="Q369" s="278"/>
      <c r="R369" s="278"/>
      <c r="S369" s="278"/>
      <c r="T369" s="278"/>
      <c r="U369" s="278"/>
      <c r="V369" s="278"/>
      <c r="W369" s="58"/>
      <c r="X369" s="58"/>
      <c r="Y369" s="58"/>
      <c r="Z369" s="58"/>
    </row>
    <row r="370" spans="1:26" ht="15.75" hidden="1" customHeight="1" x14ac:dyDescent="0.2">
      <c r="A370" s="308"/>
      <c r="B370" s="308"/>
      <c r="C370" s="308"/>
      <c r="D370" s="308"/>
      <c r="E370" s="308"/>
      <c r="F370" s="308"/>
      <c r="G370" s="308"/>
      <c r="H370" s="308"/>
      <c r="I370" s="308"/>
      <c r="J370" s="308"/>
      <c r="K370" s="308"/>
      <c r="L370" s="278"/>
      <c r="M370" s="58"/>
      <c r="N370" s="58"/>
      <c r="O370" s="58"/>
      <c r="P370" s="58"/>
      <c r="Q370" s="278"/>
      <c r="R370" s="278"/>
      <c r="S370" s="278"/>
      <c r="T370" s="278"/>
      <c r="U370" s="278"/>
      <c r="V370" s="278"/>
      <c r="W370" s="58"/>
      <c r="X370" s="58"/>
      <c r="Y370" s="58"/>
      <c r="Z370" s="58"/>
    </row>
    <row r="371" spans="1:26" ht="15.75" hidden="1" customHeight="1" x14ac:dyDescent="0.2">
      <c r="A371" s="308"/>
      <c r="B371" s="308"/>
      <c r="C371" s="308"/>
      <c r="D371" s="308"/>
      <c r="E371" s="308"/>
      <c r="F371" s="308"/>
      <c r="G371" s="308"/>
      <c r="H371" s="308"/>
      <c r="I371" s="308"/>
      <c r="J371" s="308"/>
      <c r="K371" s="308"/>
      <c r="L371" s="278"/>
      <c r="M371" s="58"/>
      <c r="N371" s="58"/>
      <c r="O371" s="58"/>
      <c r="P371" s="58"/>
      <c r="Q371" s="278"/>
      <c r="R371" s="278"/>
      <c r="S371" s="278"/>
      <c r="T371" s="278"/>
      <c r="U371" s="278"/>
      <c r="V371" s="278"/>
      <c r="W371" s="58"/>
      <c r="X371" s="58"/>
      <c r="Y371" s="58"/>
      <c r="Z371" s="58"/>
    </row>
    <row r="372" spans="1:26" ht="15.75" hidden="1" customHeight="1" x14ac:dyDescent="0.2">
      <c r="A372" s="308"/>
      <c r="B372" s="308"/>
      <c r="C372" s="308"/>
      <c r="D372" s="308"/>
      <c r="E372" s="308"/>
      <c r="F372" s="308"/>
      <c r="G372" s="308"/>
      <c r="H372" s="308"/>
      <c r="I372" s="308"/>
      <c r="J372" s="308"/>
      <c r="K372" s="308"/>
      <c r="L372" s="278"/>
      <c r="M372" s="58"/>
      <c r="N372" s="58"/>
      <c r="O372" s="58"/>
      <c r="P372" s="58"/>
      <c r="Q372" s="278"/>
      <c r="R372" s="278"/>
      <c r="S372" s="278"/>
      <c r="T372" s="278"/>
      <c r="U372" s="278"/>
      <c r="V372" s="278"/>
      <c r="W372" s="58"/>
      <c r="X372" s="58"/>
      <c r="Y372" s="58"/>
      <c r="Z372" s="58"/>
    </row>
    <row r="373" spans="1:26" ht="15.75" hidden="1" customHeight="1" x14ac:dyDescent="0.2">
      <c r="A373" s="308"/>
      <c r="B373" s="308"/>
      <c r="C373" s="308"/>
      <c r="D373" s="308"/>
      <c r="E373" s="308"/>
      <c r="F373" s="308"/>
      <c r="G373" s="308"/>
      <c r="H373" s="308"/>
      <c r="I373" s="308"/>
      <c r="J373" s="308"/>
      <c r="K373" s="308"/>
      <c r="L373" s="278"/>
      <c r="M373" s="58"/>
      <c r="N373" s="58"/>
      <c r="O373" s="58"/>
      <c r="P373" s="58"/>
      <c r="Q373" s="278"/>
      <c r="R373" s="278"/>
      <c r="S373" s="278"/>
      <c r="T373" s="278"/>
      <c r="U373" s="278"/>
      <c r="V373" s="278"/>
      <c r="W373" s="58"/>
      <c r="X373" s="58"/>
      <c r="Y373" s="58"/>
      <c r="Z373" s="58"/>
    </row>
    <row r="374" spans="1:26" ht="15.75" hidden="1" customHeight="1" x14ac:dyDescent="0.2">
      <c r="A374" s="308"/>
      <c r="B374" s="308"/>
      <c r="C374" s="308"/>
      <c r="D374" s="308"/>
      <c r="E374" s="308"/>
      <c r="F374" s="308"/>
      <c r="G374" s="308"/>
      <c r="H374" s="308"/>
      <c r="I374" s="308"/>
      <c r="J374" s="308"/>
      <c r="K374" s="308"/>
      <c r="L374" s="278"/>
      <c r="M374" s="58"/>
      <c r="N374" s="58"/>
      <c r="O374" s="58"/>
      <c r="P374" s="58"/>
      <c r="Q374" s="278"/>
      <c r="R374" s="278"/>
      <c r="S374" s="278"/>
      <c r="T374" s="278"/>
      <c r="U374" s="278"/>
      <c r="V374" s="278"/>
      <c r="W374" s="58"/>
      <c r="X374" s="58"/>
      <c r="Y374" s="58"/>
      <c r="Z374" s="58"/>
    </row>
    <row r="375" spans="1:26" ht="15.75" hidden="1" customHeight="1" x14ac:dyDescent="0.2">
      <c r="A375" s="308"/>
      <c r="B375" s="308"/>
      <c r="C375" s="308"/>
      <c r="D375" s="308"/>
      <c r="E375" s="308"/>
      <c r="F375" s="308"/>
      <c r="G375" s="308"/>
      <c r="H375" s="308"/>
      <c r="I375" s="308"/>
      <c r="J375" s="308"/>
      <c r="K375" s="308"/>
      <c r="L375" s="278"/>
      <c r="M375" s="58"/>
      <c r="N375" s="58"/>
      <c r="O375" s="58"/>
      <c r="P375" s="58"/>
      <c r="Q375" s="278"/>
      <c r="R375" s="278"/>
      <c r="S375" s="278"/>
      <c r="T375" s="278"/>
      <c r="U375" s="278"/>
      <c r="V375" s="278"/>
      <c r="W375" s="58"/>
      <c r="X375" s="58"/>
      <c r="Y375" s="58"/>
      <c r="Z375" s="58"/>
    </row>
    <row r="376" spans="1:26" ht="15.75" hidden="1" customHeight="1" x14ac:dyDescent="0.2">
      <c r="A376" s="308"/>
      <c r="B376" s="308"/>
      <c r="C376" s="308"/>
      <c r="D376" s="308"/>
      <c r="E376" s="308"/>
      <c r="F376" s="308"/>
      <c r="G376" s="308"/>
      <c r="H376" s="308"/>
      <c r="I376" s="308"/>
      <c r="J376" s="308"/>
      <c r="K376" s="308"/>
      <c r="L376" s="278"/>
      <c r="M376" s="58"/>
      <c r="N376" s="58"/>
      <c r="O376" s="58"/>
      <c r="P376" s="58"/>
      <c r="Q376" s="278"/>
      <c r="R376" s="278"/>
      <c r="S376" s="278"/>
      <c r="T376" s="278"/>
      <c r="U376" s="278"/>
      <c r="V376" s="278"/>
      <c r="W376" s="58"/>
      <c r="X376" s="58"/>
      <c r="Y376" s="58"/>
      <c r="Z376" s="58"/>
    </row>
    <row r="377" spans="1:26" ht="15.75" hidden="1" customHeight="1" x14ac:dyDescent="0.2">
      <c r="A377" s="308"/>
      <c r="B377" s="308"/>
      <c r="C377" s="308"/>
      <c r="D377" s="308"/>
      <c r="E377" s="308"/>
      <c r="F377" s="308"/>
      <c r="G377" s="308"/>
      <c r="H377" s="308"/>
      <c r="I377" s="308"/>
      <c r="J377" s="308"/>
      <c r="K377" s="308"/>
      <c r="L377" s="278"/>
      <c r="M377" s="58"/>
      <c r="N377" s="58"/>
      <c r="O377" s="58"/>
      <c r="P377" s="58"/>
      <c r="Q377" s="278"/>
      <c r="R377" s="278"/>
      <c r="S377" s="278"/>
      <c r="T377" s="278"/>
      <c r="U377" s="278"/>
      <c r="V377" s="278"/>
      <c r="W377" s="58"/>
      <c r="X377" s="58"/>
      <c r="Y377" s="58"/>
      <c r="Z377" s="58"/>
    </row>
    <row r="378" spans="1:26" ht="15.75" hidden="1" customHeight="1" x14ac:dyDescent="0.2">
      <c r="A378" s="308"/>
      <c r="B378" s="308"/>
      <c r="C378" s="308"/>
      <c r="D378" s="308"/>
      <c r="E378" s="308"/>
      <c r="F378" s="308"/>
      <c r="G378" s="308"/>
      <c r="H378" s="308"/>
      <c r="I378" s="308"/>
      <c r="J378" s="308"/>
      <c r="K378" s="308"/>
      <c r="L378" s="278"/>
      <c r="M378" s="58"/>
      <c r="N378" s="58"/>
      <c r="O378" s="58"/>
      <c r="P378" s="58"/>
      <c r="Q378" s="278"/>
      <c r="R378" s="278"/>
      <c r="S378" s="278"/>
      <c r="T378" s="278"/>
      <c r="U378" s="278"/>
      <c r="V378" s="278"/>
      <c r="W378" s="58"/>
      <c r="X378" s="58"/>
      <c r="Y378" s="58"/>
      <c r="Z378" s="58"/>
    </row>
    <row r="379" spans="1:26" ht="15.75" hidden="1" customHeight="1" x14ac:dyDescent="0.2">
      <c r="A379" s="308"/>
      <c r="B379" s="308"/>
      <c r="C379" s="308"/>
      <c r="D379" s="308"/>
      <c r="E379" s="308"/>
      <c r="F379" s="308"/>
      <c r="G379" s="308"/>
      <c r="H379" s="308"/>
      <c r="I379" s="308"/>
      <c r="J379" s="308"/>
      <c r="K379" s="308"/>
      <c r="L379" s="278"/>
      <c r="M379" s="58"/>
      <c r="N379" s="58"/>
      <c r="O379" s="58"/>
      <c r="P379" s="58"/>
      <c r="Q379" s="278"/>
      <c r="R379" s="278"/>
      <c r="S379" s="278"/>
      <c r="T379" s="278"/>
      <c r="U379" s="278"/>
      <c r="V379" s="278"/>
      <c r="W379" s="58"/>
      <c r="X379" s="58"/>
      <c r="Y379" s="58"/>
      <c r="Z379" s="58"/>
    </row>
    <row r="380" spans="1:26" ht="15.75" hidden="1" customHeight="1" x14ac:dyDescent="0.2">
      <c r="A380" s="308"/>
      <c r="B380" s="308"/>
      <c r="C380" s="308"/>
      <c r="D380" s="308"/>
      <c r="E380" s="308"/>
      <c r="F380" s="308"/>
      <c r="G380" s="308"/>
      <c r="H380" s="308"/>
      <c r="I380" s="308"/>
      <c r="J380" s="308"/>
      <c r="K380" s="308"/>
      <c r="L380" s="278"/>
      <c r="M380" s="58"/>
      <c r="N380" s="58"/>
      <c r="O380" s="58"/>
      <c r="P380" s="58"/>
      <c r="Q380" s="278"/>
      <c r="R380" s="278"/>
      <c r="S380" s="278"/>
      <c r="T380" s="278"/>
      <c r="U380" s="278"/>
      <c r="V380" s="278"/>
      <c r="W380" s="58"/>
      <c r="X380" s="58"/>
      <c r="Y380" s="58"/>
      <c r="Z380" s="58"/>
    </row>
    <row r="381" spans="1:26" ht="15.75" hidden="1" customHeight="1" x14ac:dyDescent="0.2">
      <c r="A381" s="308"/>
      <c r="B381" s="308"/>
      <c r="C381" s="308"/>
      <c r="D381" s="308"/>
      <c r="E381" s="308"/>
      <c r="F381" s="308"/>
      <c r="G381" s="308"/>
      <c r="H381" s="308"/>
      <c r="I381" s="308"/>
      <c r="J381" s="308"/>
      <c r="K381" s="308"/>
      <c r="L381" s="278"/>
      <c r="M381" s="58"/>
      <c r="N381" s="58"/>
      <c r="O381" s="58"/>
      <c r="P381" s="58"/>
      <c r="Q381" s="278"/>
      <c r="R381" s="278"/>
      <c r="S381" s="278"/>
      <c r="T381" s="278"/>
      <c r="U381" s="278"/>
      <c r="V381" s="278"/>
      <c r="W381" s="58"/>
      <c r="X381" s="58"/>
      <c r="Y381" s="58"/>
      <c r="Z381" s="58"/>
    </row>
    <row r="382" spans="1:26" ht="15.75" hidden="1" customHeight="1" x14ac:dyDescent="0.2">
      <c r="A382" s="308"/>
      <c r="B382" s="308"/>
      <c r="C382" s="308"/>
      <c r="D382" s="308"/>
      <c r="E382" s="308"/>
      <c r="F382" s="308"/>
      <c r="G382" s="308"/>
      <c r="H382" s="308"/>
      <c r="I382" s="308"/>
      <c r="J382" s="308"/>
      <c r="K382" s="308"/>
      <c r="L382" s="278"/>
      <c r="M382" s="58"/>
      <c r="N382" s="58"/>
      <c r="O382" s="58"/>
      <c r="P382" s="58"/>
      <c r="Q382" s="278"/>
      <c r="R382" s="278"/>
      <c r="S382" s="278"/>
      <c r="T382" s="278"/>
      <c r="U382" s="278"/>
      <c r="V382" s="278"/>
      <c r="W382" s="58"/>
      <c r="X382" s="58"/>
      <c r="Y382" s="58"/>
      <c r="Z382" s="58"/>
    </row>
    <row r="383" spans="1:26" ht="15.75" hidden="1" customHeight="1" x14ac:dyDescent="0.2">
      <c r="A383" s="308"/>
      <c r="B383" s="308"/>
      <c r="C383" s="308"/>
      <c r="D383" s="308"/>
      <c r="E383" s="308"/>
      <c r="F383" s="308"/>
      <c r="G383" s="308"/>
      <c r="H383" s="308"/>
      <c r="I383" s="308"/>
      <c r="J383" s="308"/>
      <c r="K383" s="308"/>
      <c r="L383" s="278"/>
      <c r="M383" s="58"/>
      <c r="N383" s="58"/>
      <c r="O383" s="58"/>
      <c r="P383" s="58"/>
      <c r="Q383" s="278"/>
      <c r="R383" s="278"/>
      <c r="S383" s="278"/>
      <c r="T383" s="278"/>
      <c r="U383" s="278"/>
      <c r="V383" s="278"/>
      <c r="W383" s="58"/>
      <c r="X383" s="58"/>
      <c r="Y383" s="58"/>
      <c r="Z383" s="58"/>
    </row>
    <row r="384" spans="1:26" ht="15.75" hidden="1" customHeight="1" x14ac:dyDescent="0.2">
      <c r="A384" s="308"/>
      <c r="B384" s="308"/>
      <c r="C384" s="308"/>
      <c r="D384" s="308"/>
      <c r="E384" s="308"/>
      <c r="F384" s="308"/>
      <c r="G384" s="308"/>
      <c r="H384" s="308"/>
      <c r="I384" s="308"/>
      <c r="J384" s="308"/>
      <c r="K384" s="308"/>
      <c r="L384" s="278"/>
      <c r="M384" s="58"/>
      <c r="N384" s="58"/>
      <c r="O384" s="58"/>
      <c r="P384" s="58"/>
      <c r="Q384" s="278"/>
      <c r="R384" s="278"/>
      <c r="S384" s="278"/>
      <c r="T384" s="278"/>
      <c r="U384" s="278"/>
      <c r="V384" s="278"/>
      <c r="W384" s="58"/>
      <c r="X384" s="58"/>
      <c r="Y384" s="58"/>
      <c r="Z384" s="58"/>
    </row>
    <row r="385" spans="1:26" ht="15.75" hidden="1" customHeight="1" x14ac:dyDescent="0.2">
      <c r="A385" s="308"/>
      <c r="B385" s="308"/>
      <c r="C385" s="308"/>
      <c r="D385" s="308"/>
      <c r="E385" s="308"/>
      <c r="F385" s="308"/>
      <c r="G385" s="308"/>
      <c r="H385" s="308"/>
      <c r="I385" s="308"/>
      <c r="J385" s="308"/>
      <c r="K385" s="308"/>
      <c r="L385" s="278"/>
      <c r="M385" s="58"/>
      <c r="N385" s="58"/>
      <c r="O385" s="58"/>
      <c r="P385" s="58"/>
      <c r="Q385" s="278"/>
      <c r="R385" s="278"/>
      <c r="S385" s="278"/>
      <c r="T385" s="278"/>
      <c r="U385" s="278"/>
      <c r="V385" s="278"/>
      <c r="W385" s="58"/>
      <c r="X385" s="58"/>
      <c r="Y385" s="58"/>
      <c r="Z385" s="58"/>
    </row>
    <row r="386" spans="1:26" ht="15.75" hidden="1" customHeight="1" x14ac:dyDescent="0.2">
      <c r="A386" s="308"/>
      <c r="B386" s="308"/>
      <c r="C386" s="308"/>
      <c r="D386" s="308"/>
      <c r="E386" s="308"/>
      <c r="F386" s="308"/>
      <c r="G386" s="308"/>
      <c r="H386" s="308"/>
      <c r="I386" s="308"/>
      <c r="J386" s="308"/>
      <c r="K386" s="308"/>
      <c r="L386" s="278"/>
      <c r="M386" s="58"/>
      <c r="N386" s="58"/>
      <c r="O386" s="58"/>
      <c r="P386" s="58"/>
      <c r="Q386" s="278"/>
      <c r="R386" s="278"/>
      <c r="S386" s="278"/>
      <c r="T386" s="278"/>
      <c r="U386" s="278"/>
      <c r="V386" s="278"/>
      <c r="W386" s="58"/>
      <c r="X386" s="58"/>
      <c r="Y386" s="58"/>
      <c r="Z386" s="58"/>
    </row>
    <row r="387" spans="1:26" ht="15.75" hidden="1" customHeight="1" x14ac:dyDescent="0.2">
      <c r="A387" s="308"/>
      <c r="B387" s="308"/>
      <c r="C387" s="308"/>
      <c r="D387" s="308"/>
      <c r="E387" s="308"/>
      <c r="F387" s="308"/>
      <c r="G387" s="308"/>
      <c r="H387" s="308"/>
      <c r="I387" s="308"/>
      <c r="J387" s="308"/>
      <c r="K387" s="308"/>
      <c r="L387" s="278"/>
      <c r="M387" s="58"/>
      <c r="N387" s="58"/>
      <c r="O387" s="58"/>
      <c r="P387" s="58"/>
      <c r="Q387" s="278"/>
      <c r="R387" s="278"/>
      <c r="S387" s="278"/>
      <c r="T387" s="278"/>
      <c r="U387" s="278"/>
      <c r="V387" s="278"/>
      <c r="W387" s="58"/>
      <c r="X387" s="58"/>
      <c r="Y387" s="58"/>
      <c r="Z387" s="58"/>
    </row>
    <row r="388" spans="1:26" ht="15.75" hidden="1" customHeight="1" x14ac:dyDescent="0.2">
      <c r="A388" s="308"/>
      <c r="B388" s="308"/>
      <c r="C388" s="308"/>
      <c r="D388" s="308"/>
      <c r="E388" s="308"/>
      <c r="F388" s="308"/>
      <c r="G388" s="308"/>
      <c r="H388" s="308"/>
      <c r="I388" s="308"/>
      <c r="J388" s="308"/>
      <c r="K388" s="308"/>
      <c r="L388" s="278"/>
      <c r="M388" s="58"/>
      <c r="N388" s="58"/>
      <c r="O388" s="58"/>
      <c r="P388" s="58"/>
      <c r="Q388" s="278"/>
      <c r="R388" s="278"/>
      <c r="S388" s="278"/>
      <c r="T388" s="278"/>
      <c r="U388" s="278"/>
      <c r="V388" s="278"/>
      <c r="W388" s="58"/>
      <c r="X388" s="58"/>
      <c r="Y388" s="58"/>
      <c r="Z388" s="58"/>
    </row>
    <row r="389" spans="1:26" ht="15.75" hidden="1" customHeight="1" x14ac:dyDescent="0.2">
      <c r="A389" s="308"/>
      <c r="B389" s="308"/>
      <c r="C389" s="308"/>
      <c r="D389" s="308"/>
      <c r="E389" s="308"/>
      <c r="F389" s="308"/>
      <c r="G389" s="308"/>
      <c r="H389" s="308"/>
      <c r="I389" s="308"/>
      <c r="J389" s="308"/>
      <c r="K389" s="308"/>
      <c r="L389" s="278"/>
      <c r="M389" s="58"/>
      <c r="N389" s="58"/>
      <c r="O389" s="58"/>
      <c r="P389" s="58"/>
      <c r="Q389" s="278"/>
      <c r="R389" s="278"/>
      <c r="S389" s="278"/>
      <c r="T389" s="278"/>
      <c r="U389" s="278"/>
      <c r="V389" s="278"/>
      <c r="W389" s="58"/>
      <c r="X389" s="58"/>
      <c r="Y389" s="58"/>
      <c r="Z389" s="58"/>
    </row>
    <row r="390" spans="1:26" ht="15.75" hidden="1" customHeight="1" x14ac:dyDescent="0.2">
      <c r="A390" s="308"/>
      <c r="B390" s="308"/>
      <c r="C390" s="308"/>
      <c r="D390" s="308"/>
      <c r="E390" s="308"/>
      <c r="F390" s="308"/>
      <c r="G390" s="308"/>
      <c r="H390" s="308"/>
      <c r="I390" s="308"/>
      <c r="J390" s="308"/>
      <c r="K390" s="308"/>
      <c r="L390" s="278"/>
      <c r="M390" s="58"/>
      <c r="N390" s="58"/>
      <c r="O390" s="58"/>
      <c r="P390" s="58"/>
      <c r="Q390" s="278"/>
      <c r="R390" s="278"/>
      <c r="S390" s="278"/>
      <c r="T390" s="278"/>
      <c r="U390" s="278"/>
      <c r="V390" s="278"/>
      <c r="W390" s="58"/>
      <c r="X390" s="58"/>
      <c r="Y390" s="58"/>
      <c r="Z390" s="58"/>
    </row>
    <row r="391" spans="1:26" ht="15.75" hidden="1" customHeight="1" x14ac:dyDescent="0.2">
      <c r="A391" s="308"/>
      <c r="B391" s="308"/>
      <c r="C391" s="308"/>
      <c r="D391" s="308"/>
      <c r="E391" s="308"/>
      <c r="F391" s="308"/>
      <c r="G391" s="308"/>
      <c r="H391" s="308"/>
      <c r="I391" s="308"/>
      <c r="J391" s="308"/>
      <c r="K391" s="308"/>
      <c r="L391" s="278"/>
      <c r="M391" s="58"/>
      <c r="N391" s="58"/>
      <c r="O391" s="58"/>
      <c r="P391" s="58"/>
      <c r="Q391" s="278"/>
      <c r="R391" s="278"/>
      <c r="S391" s="278"/>
      <c r="T391" s="278"/>
      <c r="U391" s="278"/>
      <c r="V391" s="278"/>
      <c r="W391" s="58"/>
      <c r="X391" s="58"/>
      <c r="Y391" s="58"/>
      <c r="Z391" s="58"/>
    </row>
    <row r="392" spans="1:26" ht="15.75" hidden="1" customHeight="1" x14ac:dyDescent="0.2">
      <c r="A392" s="308"/>
      <c r="B392" s="308"/>
      <c r="C392" s="308"/>
      <c r="D392" s="308"/>
      <c r="E392" s="308"/>
      <c r="F392" s="308"/>
      <c r="G392" s="308"/>
      <c r="H392" s="308"/>
      <c r="I392" s="308"/>
      <c r="J392" s="308"/>
      <c r="K392" s="308"/>
      <c r="L392" s="278"/>
      <c r="M392" s="58"/>
      <c r="N392" s="58"/>
      <c r="O392" s="58"/>
      <c r="P392" s="58"/>
      <c r="Q392" s="278"/>
      <c r="R392" s="278"/>
      <c r="S392" s="278"/>
      <c r="T392" s="278"/>
      <c r="U392" s="278"/>
      <c r="V392" s="278"/>
      <c r="W392" s="58"/>
      <c r="X392" s="58"/>
      <c r="Y392" s="58"/>
      <c r="Z392" s="58"/>
    </row>
    <row r="393" spans="1:26" ht="15.75" hidden="1" customHeight="1" x14ac:dyDescent="0.2">
      <c r="A393" s="308"/>
      <c r="B393" s="308"/>
      <c r="C393" s="308"/>
      <c r="D393" s="308"/>
      <c r="E393" s="308"/>
      <c r="F393" s="308"/>
      <c r="G393" s="308"/>
      <c r="H393" s="308"/>
      <c r="I393" s="308"/>
      <c r="J393" s="308"/>
      <c r="K393" s="308"/>
      <c r="L393" s="278"/>
      <c r="M393" s="58"/>
      <c r="N393" s="58"/>
      <c r="O393" s="58"/>
      <c r="P393" s="58"/>
      <c r="Q393" s="278"/>
      <c r="R393" s="278"/>
      <c r="S393" s="278"/>
      <c r="T393" s="278"/>
      <c r="U393" s="278"/>
      <c r="V393" s="278"/>
      <c r="W393" s="58"/>
      <c r="X393" s="58"/>
      <c r="Y393" s="58"/>
      <c r="Z393" s="58"/>
    </row>
    <row r="394" spans="1:26" ht="15.75" hidden="1" customHeight="1" x14ac:dyDescent="0.2">
      <c r="A394" s="308"/>
      <c r="B394" s="308"/>
      <c r="C394" s="308"/>
      <c r="D394" s="308"/>
      <c r="E394" s="308"/>
      <c r="F394" s="308"/>
      <c r="G394" s="308"/>
      <c r="H394" s="308"/>
      <c r="I394" s="308"/>
      <c r="J394" s="308"/>
      <c r="K394" s="308"/>
      <c r="L394" s="278"/>
      <c r="M394" s="58"/>
      <c r="N394" s="58"/>
      <c r="O394" s="58"/>
      <c r="P394" s="58"/>
      <c r="Q394" s="278"/>
      <c r="R394" s="278"/>
      <c r="S394" s="278"/>
      <c r="T394" s="278"/>
      <c r="U394" s="278"/>
      <c r="V394" s="278"/>
      <c r="W394" s="58"/>
      <c r="X394" s="58"/>
      <c r="Y394" s="58"/>
      <c r="Z394" s="58"/>
    </row>
    <row r="395" spans="1:26" ht="15.75" hidden="1" customHeight="1" x14ac:dyDescent="0.2">
      <c r="A395" s="308"/>
      <c r="B395" s="308"/>
      <c r="C395" s="308"/>
      <c r="D395" s="308"/>
      <c r="E395" s="308"/>
      <c r="F395" s="308"/>
      <c r="G395" s="308"/>
      <c r="H395" s="308"/>
      <c r="I395" s="308"/>
      <c r="J395" s="308"/>
      <c r="K395" s="308"/>
      <c r="L395" s="278"/>
      <c r="M395" s="58"/>
      <c r="N395" s="58"/>
      <c r="O395" s="58"/>
      <c r="P395" s="58"/>
      <c r="Q395" s="278"/>
      <c r="R395" s="278"/>
      <c r="S395" s="278"/>
      <c r="T395" s="278"/>
      <c r="U395" s="278"/>
      <c r="V395" s="278"/>
      <c r="W395" s="58"/>
      <c r="X395" s="58"/>
      <c r="Y395" s="58"/>
      <c r="Z395" s="58"/>
    </row>
    <row r="396" spans="1:26" ht="15.75" hidden="1" customHeight="1" x14ac:dyDescent="0.2">
      <c r="A396" s="308"/>
      <c r="B396" s="308"/>
      <c r="C396" s="308"/>
      <c r="D396" s="308"/>
      <c r="E396" s="308"/>
      <c r="F396" s="308"/>
      <c r="G396" s="308"/>
      <c r="H396" s="308"/>
      <c r="I396" s="308"/>
      <c r="J396" s="308"/>
      <c r="K396" s="308"/>
      <c r="L396" s="278"/>
      <c r="M396" s="58"/>
      <c r="N396" s="58"/>
      <c r="O396" s="58"/>
      <c r="P396" s="58"/>
      <c r="Q396" s="278"/>
      <c r="R396" s="278"/>
      <c r="S396" s="278"/>
      <c r="T396" s="278"/>
      <c r="U396" s="278"/>
      <c r="V396" s="278"/>
      <c r="W396" s="58"/>
      <c r="X396" s="58"/>
      <c r="Y396" s="58"/>
      <c r="Z396" s="58"/>
    </row>
    <row r="397" spans="1:26" ht="15.75" hidden="1" customHeight="1" x14ac:dyDescent="0.2">
      <c r="A397" s="308"/>
      <c r="B397" s="308"/>
      <c r="C397" s="308"/>
      <c r="D397" s="308"/>
      <c r="E397" s="308"/>
      <c r="F397" s="308"/>
      <c r="G397" s="308"/>
      <c r="H397" s="308"/>
      <c r="I397" s="308"/>
      <c r="J397" s="308"/>
      <c r="K397" s="308"/>
      <c r="L397" s="278"/>
      <c r="M397" s="58"/>
      <c r="N397" s="58"/>
      <c r="O397" s="58"/>
      <c r="P397" s="58"/>
      <c r="Q397" s="278"/>
      <c r="R397" s="278"/>
      <c r="S397" s="278"/>
      <c r="T397" s="278"/>
      <c r="U397" s="278"/>
      <c r="V397" s="278"/>
      <c r="W397" s="58"/>
      <c r="X397" s="58"/>
      <c r="Y397" s="58"/>
      <c r="Z397" s="58"/>
    </row>
    <row r="398" spans="1:26" ht="15.75" hidden="1" customHeight="1" x14ac:dyDescent="0.2">
      <c r="A398" s="308"/>
      <c r="B398" s="308"/>
      <c r="C398" s="308"/>
      <c r="D398" s="308"/>
      <c r="E398" s="308"/>
      <c r="F398" s="308"/>
      <c r="G398" s="308"/>
      <c r="H398" s="308"/>
      <c r="I398" s="308"/>
      <c r="J398" s="308"/>
      <c r="K398" s="308"/>
      <c r="L398" s="278"/>
      <c r="M398" s="58"/>
      <c r="N398" s="58"/>
      <c r="O398" s="58"/>
      <c r="P398" s="58"/>
      <c r="Q398" s="278"/>
      <c r="R398" s="278"/>
      <c r="S398" s="278"/>
      <c r="T398" s="278"/>
      <c r="U398" s="278"/>
      <c r="V398" s="278"/>
      <c r="W398" s="58"/>
      <c r="X398" s="58"/>
      <c r="Y398" s="58"/>
      <c r="Z398" s="58"/>
    </row>
    <row r="399" spans="1:26" ht="15.75" hidden="1" customHeight="1" x14ac:dyDescent="0.2">
      <c r="A399" s="308"/>
      <c r="B399" s="308"/>
      <c r="C399" s="308"/>
      <c r="D399" s="308"/>
      <c r="E399" s="308"/>
      <c r="F399" s="308"/>
      <c r="G399" s="308"/>
      <c r="H399" s="308"/>
      <c r="I399" s="308"/>
      <c r="J399" s="308"/>
      <c r="K399" s="308"/>
      <c r="L399" s="278"/>
      <c r="M399" s="58"/>
      <c r="N399" s="58"/>
      <c r="O399" s="58"/>
      <c r="P399" s="58"/>
      <c r="Q399" s="278"/>
      <c r="R399" s="278"/>
      <c r="S399" s="278"/>
      <c r="T399" s="278"/>
      <c r="U399" s="278"/>
      <c r="V399" s="278"/>
      <c r="W399" s="58"/>
      <c r="X399" s="58"/>
      <c r="Y399" s="58"/>
      <c r="Z399" s="58"/>
    </row>
    <row r="400" spans="1:26" ht="15.75" hidden="1" customHeight="1" x14ac:dyDescent="0.2">
      <c r="A400" s="308"/>
      <c r="B400" s="308"/>
      <c r="C400" s="308"/>
      <c r="D400" s="308"/>
      <c r="E400" s="308"/>
      <c r="F400" s="308"/>
      <c r="G400" s="308"/>
      <c r="H400" s="308"/>
      <c r="I400" s="308"/>
      <c r="J400" s="308"/>
      <c r="K400" s="308"/>
      <c r="L400" s="278"/>
      <c r="M400" s="58"/>
      <c r="N400" s="58"/>
      <c r="O400" s="58"/>
      <c r="P400" s="58"/>
      <c r="Q400" s="278"/>
      <c r="R400" s="278"/>
      <c r="S400" s="278"/>
      <c r="T400" s="278"/>
      <c r="U400" s="278"/>
      <c r="V400" s="278"/>
      <c r="W400" s="58"/>
      <c r="X400" s="58"/>
      <c r="Y400" s="58"/>
      <c r="Z400" s="58"/>
    </row>
    <row r="401" spans="1:26" ht="15.75" hidden="1" customHeight="1" x14ac:dyDescent="0.2">
      <c r="A401" s="308"/>
      <c r="B401" s="308"/>
      <c r="C401" s="308"/>
      <c r="D401" s="308"/>
      <c r="E401" s="308"/>
      <c r="F401" s="308"/>
      <c r="G401" s="308"/>
      <c r="H401" s="308"/>
      <c r="I401" s="308"/>
      <c r="J401" s="308"/>
      <c r="K401" s="308"/>
      <c r="L401" s="278"/>
      <c r="M401" s="58"/>
      <c r="N401" s="58"/>
      <c r="O401" s="58"/>
      <c r="P401" s="58"/>
      <c r="Q401" s="278"/>
      <c r="R401" s="278"/>
      <c r="S401" s="278"/>
      <c r="T401" s="278"/>
      <c r="U401" s="278"/>
      <c r="V401" s="278"/>
      <c r="W401" s="58"/>
      <c r="X401" s="58"/>
      <c r="Y401" s="58"/>
      <c r="Z401" s="58"/>
    </row>
    <row r="402" spans="1:26" ht="15.75" hidden="1" customHeight="1" x14ac:dyDescent="0.2">
      <c r="A402" s="308"/>
      <c r="B402" s="308"/>
      <c r="C402" s="308"/>
      <c r="D402" s="308"/>
      <c r="E402" s="308"/>
      <c r="F402" s="308"/>
      <c r="G402" s="308"/>
      <c r="H402" s="308"/>
      <c r="I402" s="308"/>
      <c r="J402" s="308"/>
      <c r="K402" s="308"/>
      <c r="L402" s="278"/>
      <c r="M402" s="58"/>
      <c r="N402" s="58"/>
      <c r="O402" s="58"/>
      <c r="P402" s="58"/>
      <c r="Q402" s="278"/>
      <c r="R402" s="278"/>
      <c r="S402" s="278"/>
      <c r="T402" s="278"/>
      <c r="U402" s="278"/>
      <c r="V402" s="278"/>
      <c r="W402" s="58"/>
      <c r="X402" s="58"/>
      <c r="Y402" s="58"/>
      <c r="Z402" s="58"/>
    </row>
    <row r="403" spans="1:26" ht="15.75" hidden="1" customHeight="1" x14ac:dyDescent="0.2">
      <c r="A403" s="308"/>
      <c r="B403" s="308"/>
      <c r="C403" s="308"/>
      <c r="D403" s="308"/>
      <c r="E403" s="308"/>
      <c r="F403" s="308"/>
      <c r="G403" s="308"/>
      <c r="H403" s="308"/>
      <c r="I403" s="308"/>
      <c r="J403" s="308"/>
      <c r="K403" s="308"/>
      <c r="L403" s="278"/>
      <c r="M403" s="58"/>
      <c r="N403" s="58"/>
      <c r="O403" s="58"/>
      <c r="P403" s="58"/>
      <c r="Q403" s="278"/>
      <c r="R403" s="278"/>
      <c r="S403" s="278"/>
      <c r="T403" s="278"/>
      <c r="U403" s="278"/>
      <c r="V403" s="278"/>
      <c r="W403" s="58"/>
      <c r="X403" s="58"/>
      <c r="Y403" s="58"/>
      <c r="Z403" s="58"/>
    </row>
    <row r="404" spans="1:26" ht="15.75" hidden="1" customHeight="1" x14ac:dyDescent="0.2">
      <c r="A404" s="308"/>
      <c r="B404" s="308"/>
      <c r="C404" s="308"/>
      <c r="D404" s="308"/>
      <c r="E404" s="308"/>
      <c r="F404" s="308"/>
      <c r="G404" s="308"/>
      <c r="H404" s="308"/>
      <c r="I404" s="308"/>
      <c r="J404" s="308"/>
      <c r="K404" s="308"/>
      <c r="L404" s="278"/>
      <c r="M404" s="58"/>
      <c r="N404" s="58"/>
      <c r="O404" s="58"/>
      <c r="P404" s="58"/>
      <c r="Q404" s="278"/>
      <c r="R404" s="278"/>
      <c r="S404" s="278"/>
      <c r="T404" s="278"/>
      <c r="U404" s="278"/>
      <c r="V404" s="278"/>
      <c r="W404" s="58"/>
      <c r="X404" s="58"/>
      <c r="Y404" s="58"/>
      <c r="Z404" s="58"/>
    </row>
    <row r="405" spans="1:26" ht="15.75" hidden="1" customHeight="1" x14ac:dyDescent="0.2">
      <c r="A405" s="308"/>
      <c r="B405" s="308"/>
      <c r="C405" s="308"/>
      <c r="D405" s="308"/>
      <c r="E405" s="308"/>
      <c r="F405" s="308"/>
      <c r="G405" s="308"/>
      <c r="H405" s="308"/>
      <c r="I405" s="308"/>
      <c r="J405" s="308"/>
      <c r="K405" s="308"/>
      <c r="L405" s="278"/>
      <c r="M405" s="58"/>
      <c r="N405" s="58"/>
      <c r="O405" s="58"/>
      <c r="P405" s="58"/>
      <c r="Q405" s="278"/>
      <c r="R405" s="278"/>
      <c r="S405" s="278"/>
      <c r="T405" s="278"/>
      <c r="U405" s="278"/>
      <c r="V405" s="278"/>
      <c r="W405" s="58"/>
      <c r="X405" s="58"/>
      <c r="Y405" s="58"/>
      <c r="Z405" s="58"/>
    </row>
    <row r="406" spans="1:26" ht="15.75" hidden="1" customHeight="1" x14ac:dyDescent="0.2">
      <c r="A406" s="308"/>
      <c r="B406" s="308"/>
      <c r="C406" s="308"/>
      <c r="D406" s="308"/>
      <c r="E406" s="308"/>
      <c r="F406" s="308"/>
      <c r="G406" s="308"/>
      <c r="H406" s="308"/>
      <c r="I406" s="308"/>
      <c r="J406" s="308"/>
      <c r="K406" s="308"/>
      <c r="L406" s="278"/>
      <c r="M406" s="58"/>
      <c r="N406" s="58"/>
      <c r="O406" s="58"/>
      <c r="P406" s="58"/>
      <c r="Q406" s="278"/>
      <c r="R406" s="278"/>
      <c r="S406" s="278"/>
      <c r="T406" s="278"/>
      <c r="U406" s="278"/>
      <c r="V406" s="278"/>
      <c r="W406" s="58"/>
      <c r="X406" s="58"/>
      <c r="Y406" s="58"/>
      <c r="Z406" s="58"/>
    </row>
    <row r="407" spans="1:26" ht="15.75" hidden="1" customHeight="1" x14ac:dyDescent="0.2">
      <c r="A407" s="308"/>
      <c r="B407" s="308"/>
      <c r="C407" s="308"/>
      <c r="D407" s="308"/>
      <c r="E407" s="308"/>
      <c r="F407" s="308"/>
      <c r="G407" s="308"/>
      <c r="H407" s="308"/>
      <c r="I407" s="308"/>
      <c r="J407" s="308"/>
      <c r="K407" s="308"/>
      <c r="L407" s="278"/>
      <c r="M407" s="58"/>
      <c r="N407" s="58"/>
      <c r="O407" s="58"/>
      <c r="P407" s="58"/>
      <c r="Q407" s="278"/>
      <c r="R407" s="278"/>
      <c r="S407" s="278"/>
      <c r="T407" s="278"/>
      <c r="U407" s="278"/>
      <c r="V407" s="278"/>
      <c r="W407" s="58"/>
      <c r="X407" s="58"/>
      <c r="Y407" s="58"/>
      <c r="Z407" s="58"/>
    </row>
    <row r="408" spans="1:26" ht="15.75" hidden="1" customHeight="1" x14ac:dyDescent="0.2">
      <c r="A408" s="308"/>
      <c r="B408" s="308"/>
      <c r="C408" s="308"/>
      <c r="D408" s="308"/>
      <c r="E408" s="308"/>
      <c r="F408" s="308"/>
      <c r="G408" s="308"/>
      <c r="H408" s="308"/>
      <c r="I408" s="308"/>
      <c r="J408" s="308"/>
      <c r="K408" s="308"/>
      <c r="L408" s="278"/>
      <c r="M408" s="58"/>
      <c r="N408" s="58"/>
      <c r="O408" s="58"/>
      <c r="P408" s="58"/>
      <c r="Q408" s="278"/>
      <c r="R408" s="278"/>
      <c r="S408" s="278"/>
      <c r="T408" s="278"/>
      <c r="U408" s="278"/>
      <c r="V408" s="278"/>
      <c r="W408" s="58"/>
      <c r="X408" s="58"/>
      <c r="Y408" s="58"/>
      <c r="Z408" s="58"/>
    </row>
    <row r="409" spans="1:26" ht="15.75" hidden="1" customHeight="1" x14ac:dyDescent="0.2">
      <c r="A409" s="308"/>
      <c r="B409" s="308"/>
      <c r="C409" s="308"/>
      <c r="D409" s="308"/>
      <c r="E409" s="308"/>
      <c r="F409" s="308"/>
      <c r="G409" s="308"/>
      <c r="H409" s="308"/>
      <c r="I409" s="308"/>
      <c r="J409" s="308"/>
      <c r="K409" s="308"/>
      <c r="L409" s="278"/>
      <c r="M409" s="58"/>
      <c r="N409" s="58"/>
      <c r="O409" s="58"/>
      <c r="P409" s="58"/>
      <c r="Q409" s="278"/>
      <c r="R409" s="278"/>
      <c r="S409" s="278"/>
      <c r="T409" s="278"/>
      <c r="U409" s="278"/>
      <c r="V409" s="278"/>
      <c r="W409" s="58"/>
      <c r="X409" s="58"/>
      <c r="Y409" s="58"/>
      <c r="Z409" s="58"/>
    </row>
    <row r="410" spans="1:26" ht="15.75" hidden="1" customHeight="1" x14ac:dyDescent="0.2">
      <c r="A410" s="308"/>
      <c r="B410" s="308"/>
      <c r="C410" s="308"/>
      <c r="D410" s="308"/>
      <c r="E410" s="308"/>
      <c r="F410" s="308"/>
      <c r="G410" s="308"/>
      <c r="H410" s="308"/>
      <c r="I410" s="308"/>
      <c r="J410" s="308"/>
      <c r="K410" s="308"/>
      <c r="L410" s="278"/>
      <c r="M410" s="58"/>
      <c r="N410" s="58"/>
      <c r="O410" s="58"/>
      <c r="P410" s="58"/>
      <c r="Q410" s="278"/>
      <c r="R410" s="278"/>
      <c r="S410" s="278"/>
      <c r="T410" s="278"/>
      <c r="U410" s="278"/>
      <c r="V410" s="278"/>
      <c r="W410" s="58"/>
      <c r="X410" s="58"/>
      <c r="Y410" s="58"/>
      <c r="Z410" s="58"/>
    </row>
    <row r="411" spans="1:26" ht="15.75" hidden="1" customHeight="1" x14ac:dyDescent="0.2">
      <c r="A411" s="308"/>
      <c r="B411" s="308"/>
      <c r="C411" s="308"/>
      <c r="D411" s="308"/>
      <c r="E411" s="308"/>
      <c r="F411" s="308"/>
      <c r="G411" s="308"/>
      <c r="H411" s="308"/>
      <c r="I411" s="308"/>
      <c r="J411" s="308"/>
      <c r="K411" s="308"/>
      <c r="L411" s="278"/>
      <c r="M411" s="58"/>
      <c r="N411" s="58"/>
      <c r="O411" s="58"/>
      <c r="P411" s="58"/>
      <c r="Q411" s="278"/>
      <c r="R411" s="278"/>
      <c r="S411" s="278"/>
      <c r="T411" s="278"/>
      <c r="U411" s="278"/>
      <c r="V411" s="278"/>
      <c r="W411" s="58"/>
      <c r="X411" s="58"/>
      <c r="Y411" s="58"/>
      <c r="Z411" s="58"/>
    </row>
    <row r="412" spans="1:26" ht="15.75" hidden="1" customHeight="1" x14ac:dyDescent="0.2">
      <c r="A412" s="308"/>
      <c r="B412" s="308"/>
      <c r="C412" s="308"/>
      <c r="D412" s="308"/>
      <c r="E412" s="308"/>
      <c r="F412" s="308"/>
      <c r="G412" s="308"/>
      <c r="H412" s="308"/>
      <c r="I412" s="308"/>
      <c r="J412" s="308"/>
      <c r="K412" s="308"/>
      <c r="L412" s="278"/>
      <c r="M412" s="58"/>
      <c r="N412" s="58"/>
      <c r="O412" s="58"/>
      <c r="P412" s="58"/>
      <c r="Q412" s="278"/>
      <c r="R412" s="278"/>
      <c r="S412" s="278"/>
      <c r="T412" s="278"/>
      <c r="U412" s="278"/>
      <c r="V412" s="278"/>
      <c r="W412" s="58"/>
      <c r="X412" s="58"/>
      <c r="Y412" s="58"/>
      <c r="Z412" s="58"/>
    </row>
    <row r="413" spans="1:26" ht="15.75" hidden="1" customHeight="1" x14ac:dyDescent="0.2">
      <c r="A413" s="308"/>
      <c r="B413" s="308"/>
      <c r="C413" s="308"/>
      <c r="D413" s="308"/>
      <c r="E413" s="308"/>
      <c r="F413" s="308"/>
      <c r="G413" s="308"/>
      <c r="H413" s="308"/>
      <c r="I413" s="308"/>
      <c r="J413" s="308"/>
      <c r="K413" s="308"/>
      <c r="L413" s="278"/>
      <c r="M413" s="58"/>
      <c r="N413" s="58"/>
      <c r="O413" s="58"/>
      <c r="P413" s="58"/>
      <c r="Q413" s="278"/>
      <c r="R413" s="278"/>
      <c r="S413" s="278"/>
      <c r="T413" s="278"/>
      <c r="U413" s="278"/>
      <c r="V413" s="278"/>
      <c r="W413" s="58"/>
      <c r="X413" s="58"/>
      <c r="Y413" s="58"/>
      <c r="Z413" s="58"/>
    </row>
    <row r="414" spans="1:26" ht="15.75" hidden="1" customHeight="1" x14ac:dyDescent="0.2">
      <c r="A414" s="308"/>
      <c r="B414" s="308"/>
      <c r="C414" s="308"/>
      <c r="D414" s="308"/>
      <c r="E414" s="308"/>
      <c r="F414" s="308"/>
      <c r="G414" s="308"/>
      <c r="H414" s="308"/>
      <c r="I414" s="308"/>
      <c r="J414" s="308"/>
      <c r="K414" s="308"/>
      <c r="L414" s="278"/>
      <c r="M414" s="58"/>
      <c r="N414" s="58"/>
      <c r="O414" s="58"/>
      <c r="P414" s="58"/>
      <c r="Q414" s="278"/>
      <c r="R414" s="278"/>
      <c r="S414" s="278"/>
      <c r="T414" s="278"/>
      <c r="U414" s="278"/>
      <c r="V414" s="278"/>
      <c r="W414" s="58"/>
      <c r="X414" s="58"/>
      <c r="Y414" s="58"/>
      <c r="Z414" s="58"/>
    </row>
    <row r="415" spans="1:26" ht="15.75" hidden="1" customHeight="1" x14ac:dyDescent="0.2">
      <c r="A415" s="308"/>
      <c r="B415" s="308"/>
      <c r="C415" s="308"/>
      <c r="D415" s="308"/>
      <c r="E415" s="308"/>
      <c r="F415" s="308"/>
      <c r="G415" s="308"/>
      <c r="H415" s="308"/>
      <c r="I415" s="308"/>
      <c r="J415" s="308"/>
      <c r="K415" s="308"/>
      <c r="L415" s="278"/>
      <c r="M415" s="58"/>
      <c r="N415" s="58"/>
      <c r="O415" s="58"/>
      <c r="P415" s="58"/>
      <c r="Q415" s="278"/>
      <c r="R415" s="278"/>
      <c r="S415" s="278"/>
      <c r="T415" s="278"/>
      <c r="U415" s="278"/>
      <c r="V415" s="278"/>
      <c r="W415" s="58"/>
      <c r="X415" s="58"/>
      <c r="Y415" s="58"/>
      <c r="Z415" s="58"/>
    </row>
    <row r="416" spans="1:26" ht="15.75" hidden="1" customHeight="1" x14ac:dyDescent="0.2">
      <c r="A416" s="308"/>
      <c r="B416" s="308"/>
      <c r="C416" s="308"/>
      <c r="D416" s="308"/>
      <c r="E416" s="308"/>
      <c r="F416" s="308"/>
      <c r="G416" s="308"/>
      <c r="H416" s="308"/>
      <c r="I416" s="308"/>
      <c r="J416" s="308"/>
      <c r="K416" s="308"/>
      <c r="L416" s="278"/>
      <c r="M416" s="58"/>
      <c r="N416" s="58"/>
      <c r="O416" s="58"/>
      <c r="P416" s="58"/>
      <c r="Q416" s="278"/>
      <c r="R416" s="278"/>
      <c r="S416" s="278"/>
      <c r="T416" s="278"/>
      <c r="U416" s="278"/>
      <c r="V416" s="278"/>
      <c r="W416" s="58"/>
      <c r="X416" s="58"/>
      <c r="Y416" s="58"/>
      <c r="Z416" s="58"/>
    </row>
    <row r="417" spans="1:26" ht="15.75" hidden="1" customHeight="1" x14ac:dyDescent="0.2">
      <c r="A417" s="308"/>
      <c r="B417" s="308"/>
      <c r="C417" s="308"/>
      <c r="D417" s="308"/>
      <c r="E417" s="308"/>
      <c r="F417" s="308"/>
      <c r="G417" s="308"/>
      <c r="H417" s="308"/>
      <c r="I417" s="308"/>
      <c r="J417" s="308"/>
      <c r="K417" s="308"/>
      <c r="L417" s="278"/>
      <c r="M417" s="58"/>
      <c r="N417" s="58"/>
      <c r="O417" s="58"/>
      <c r="P417" s="58"/>
      <c r="Q417" s="278"/>
      <c r="R417" s="278"/>
      <c r="S417" s="278"/>
      <c r="T417" s="278"/>
      <c r="U417" s="278"/>
      <c r="V417" s="278"/>
      <c r="W417" s="58"/>
      <c r="X417" s="58"/>
      <c r="Y417" s="58"/>
      <c r="Z417" s="58"/>
    </row>
    <row r="418" spans="1:26" ht="15.75" hidden="1" customHeight="1" x14ac:dyDescent="0.2">
      <c r="A418" s="308"/>
      <c r="B418" s="308"/>
      <c r="C418" s="308"/>
      <c r="D418" s="308"/>
      <c r="E418" s="308"/>
      <c r="F418" s="308"/>
      <c r="G418" s="308"/>
      <c r="H418" s="308"/>
      <c r="I418" s="308"/>
      <c r="J418" s="308"/>
      <c r="K418" s="308"/>
      <c r="L418" s="278"/>
      <c r="M418" s="58"/>
      <c r="N418" s="58"/>
      <c r="O418" s="58"/>
      <c r="P418" s="58"/>
      <c r="Q418" s="278"/>
      <c r="R418" s="278"/>
      <c r="S418" s="278"/>
      <c r="T418" s="278"/>
      <c r="U418" s="278"/>
      <c r="V418" s="278"/>
      <c r="W418" s="58"/>
      <c r="X418" s="58"/>
      <c r="Y418" s="58"/>
      <c r="Z418" s="58"/>
    </row>
    <row r="419" spans="1:26" ht="15.75" hidden="1" customHeight="1" x14ac:dyDescent="0.2">
      <c r="A419" s="308"/>
      <c r="B419" s="308"/>
      <c r="C419" s="308"/>
      <c r="D419" s="308"/>
      <c r="E419" s="308"/>
      <c r="F419" s="308"/>
      <c r="G419" s="308"/>
      <c r="H419" s="308"/>
      <c r="I419" s="308"/>
      <c r="J419" s="308"/>
      <c r="K419" s="308"/>
      <c r="L419" s="278"/>
      <c r="M419" s="58"/>
      <c r="N419" s="58"/>
      <c r="O419" s="58"/>
      <c r="P419" s="58"/>
      <c r="Q419" s="278"/>
      <c r="R419" s="278"/>
      <c r="S419" s="278"/>
      <c r="T419" s="278"/>
      <c r="U419" s="278"/>
      <c r="V419" s="278"/>
      <c r="W419" s="58"/>
      <c r="X419" s="58"/>
      <c r="Y419" s="58"/>
      <c r="Z419" s="58"/>
    </row>
    <row r="420" spans="1:26" ht="15.75" hidden="1" customHeight="1" x14ac:dyDescent="0.2">
      <c r="A420" s="308"/>
      <c r="B420" s="308"/>
      <c r="C420" s="308"/>
      <c r="D420" s="308"/>
      <c r="E420" s="308"/>
      <c r="F420" s="308"/>
      <c r="G420" s="308"/>
      <c r="H420" s="308"/>
      <c r="I420" s="308"/>
      <c r="J420" s="308"/>
      <c r="K420" s="308"/>
      <c r="L420" s="278"/>
      <c r="M420" s="58"/>
      <c r="N420" s="58"/>
      <c r="O420" s="58"/>
      <c r="P420" s="58"/>
      <c r="Q420" s="278"/>
      <c r="R420" s="278"/>
      <c r="S420" s="278"/>
      <c r="T420" s="278"/>
      <c r="U420" s="278"/>
      <c r="V420" s="278"/>
      <c r="W420" s="58"/>
      <c r="X420" s="58"/>
      <c r="Y420" s="58"/>
      <c r="Z420" s="58"/>
    </row>
    <row r="421" spans="1:26" ht="15.75" hidden="1" customHeight="1" x14ac:dyDescent="0.2">
      <c r="A421" s="308"/>
      <c r="B421" s="308"/>
      <c r="C421" s="308"/>
      <c r="D421" s="308"/>
      <c r="E421" s="308"/>
      <c r="F421" s="308"/>
      <c r="G421" s="308"/>
      <c r="H421" s="308"/>
      <c r="I421" s="308"/>
      <c r="J421" s="308"/>
      <c r="K421" s="308"/>
      <c r="L421" s="278"/>
      <c r="M421" s="58"/>
      <c r="N421" s="58"/>
      <c r="O421" s="58"/>
      <c r="P421" s="58"/>
      <c r="Q421" s="278"/>
      <c r="R421" s="278"/>
      <c r="S421" s="278"/>
      <c r="T421" s="278"/>
      <c r="U421" s="278"/>
      <c r="V421" s="278"/>
      <c r="W421" s="58"/>
      <c r="X421" s="58"/>
      <c r="Y421" s="58"/>
      <c r="Z421" s="58"/>
    </row>
    <row r="422" spans="1:26" ht="15.75" hidden="1" customHeight="1" x14ac:dyDescent="0.2">
      <c r="A422" s="308"/>
      <c r="B422" s="308"/>
      <c r="C422" s="308"/>
      <c r="D422" s="308"/>
      <c r="E422" s="308"/>
      <c r="F422" s="308"/>
      <c r="G422" s="308"/>
      <c r="H422" s="308"/>
      <c r="I422" s="308"/>
      <c r="J422" s="308"/>
      <c r="K422" s="308"/>
      <c r="L422" s="278"/>
      <c r="M422" s="58"/>
      <c r="N422" s="58"/>
      <c r="O422" s="58"/>
      <c r="P422" s="58"/>
      <c r="Q422" s="278"/>
      <c r="R422" s="278"/>
      <c r="S422" s="278"/>
      <c r="T422" s="278"/>
      <c r="U422" s="278"/>
      <c r="V422" s="278"/>
      <c r="W422" s="58"/>
      <c r="X422" s="58"/>
      <c r="Y422" s="58"/>
      <c r="Z422" s="58"/>
    </row>
    <row r="423" spans="1:26" ht="15.75" hidden="1" customHeight="1" x14ac:dyDescent="0.2">
      <c r="A423" s="308"/>
      <c r="B423" s="308"/>
      <c r="C423" s="308"/>
      <c r="D423" s="308"/>
      <c r="E423" s="308"/>
      <c r="F423" s="308"/>
      <c r="G423" s="308"/>
      <c r="H423" s="308"/>
      <c r="I423" s="308"/>
      <c r="J423" s="308"/>
      <c r="K423" s="308"/>
      <c r="L423" s="278"/>
      <c r="M423" s="58"/>
      <c r="N423" s="58"/>
      <c r="O423" s="58"/>
      <c r="P423" s="58"/>
      <c r="Q423" s="278"/>
      <c r="R423" s="278"/>
      <c r="S423" s="278"/>
      <c r="T423" s="278"/>
      <c r="U423" s="278"/>
      <c r="V423" s="278"/>
      <c r="W423" s="58"/>
      <c r="X423" s="58"/>
      <c r="Y423" s="58"/>
      <c r="Z423" s="58"/>
    </row>
    <row r="424" spans="1:26" ht="15.75" hidden="1" customHeight="1" x14ac:dyDescent="0.2">
      <c r="A424" s="308"/>
      <c r="B424" s="308"/>
      <c r="C424" s="308"/>
      <c r="D424" s="308"/>
      <c r="E424" s="308"/>
      <c r="F424" s="308"/>
      <c r="G424" s="308"/>
      <c r="H424" s="308"/>
      <c r="I424" s="308"/>
      <c r="J424" s="308"/>
      <c r="K424" s="308"/>
      <c r="L424" s="278"/>
      <c r="M424" s="58"/>
      <c r="N424" s="58"/>
      <c r="O424" s="58"/>
      <c r="P424" s="58"/>
      <c r="Q424" s="278"/>
      <c r="R424" s="278"/>
      <c r="S424" s="278"/>
      <c r="T424" s="278"/>
      <c r="U424" s="278"/>
      <c r="V424" s="278"/>
      <c r="W424" s="58"/>
      <c r="X424" s="58"/>
      <c r="Y424" s="58"/>
      <c r="Z424" s="58"/>
    </row>
    <row r="425" spans="1:26" ht="15.75" hidden="1" customHeight="1" x14ac:dyDescent="0.2">
      <c r="A425" s="308"/>
      <c r="B425" s="308"/>
      <c r="C425" s="308"/>
      <c r="D425" s="308"/>
      <c r="E425" s="308"/>
      <c r="F425" s="308"/>
      <c r="G425" s="308"/>
      <c r="H425" s="308"/>
      <c r="I425" s="308"/>
      <c r="J425" s="308"/>
      <c r="K425" s="308"/>
      <c r="L425" s="278"/>
      <c r="M425" s="58"/>
      <c r="N425" s="58"/>
      <c r="O425" s="58"/>
      <c r="P425" s="58"/>
      <c r="Q425" s="278"/>
      <c r="R425" s="278"/>
      <c r="S425" s="278"/>
      <c r="T425" s="278"/>
      <c r="U425" s="278"/>
      <c r="V425" s="278"/>
      <c r="W425" s="58"/>
      <c r="X425" s="58"/>
      <c r="Y425" s="58"/>
      <c r="Z425" s="58"/>
    </row>
    <row r="426" spans="1:26" ht="15.75" hidden="1" customHeight="1" x14ac:dyDescent="0.2">
      <c r="A426" s="308"/>
      <c r="B426" s="308"/>
      <c r="C426" s="308"/>
      <c r="D426" s="308"/>
      <c r="E426" s="308"/>
      <c r="F426" s="308"/>
      <c r="G426" s="308"/>
      <c r="H426" s="308"/>
      <c r="I426" s="308"/>
      <c r="J426" s="308"/>
      <c r="K426" s="308"/>
      <c r="L426" s="278"/>
      <c r="M426" s="58"/>
      <c r="N426" s="58"/>
      <c r="O426" s="58"/>
      <c r="P426" s="58"/>
      <c r="Q426" s="278"/>
      <c r="R426" s="278"/>
      <c r="S426" s="278"/>
      <c r="T426" s="278"/>
      <c r="U426" s="278"/>
      <c r="V426" s="278"/>
      <c r="W426" s="58"/>
      <c r="X426" s="58"/>
      <c r="Y426" s="58"/>
      <c r="Z426" s="58"/>
    </row>
    <row r="427" spans="1:26" ht="15.75" hidden="1" customHeight="1" x14ac:dyDescent="0.2">
      <c r="A427" s="308"/>
      <c r="B427" s="308"/>
      <c r="C427" s="308"/>
      <c r="D427" s="308"/>
      <c r="E427" s="308"/>
      <c r="F427" s="308"/>
      <c r="G427" s="308"/>
      <c r="H427" s="308"/>
      <c r="I427" s="308"/>
      <c r="J427" s="308"/>
      <c r="K427" s="308"/>
      <c r="L427" s="278"/>
      <c r="M427" s="58"/>
      <c r="N427" s="58"/>
      <c r="O427" s="58"/>
      <c r="P427" s="58"/>
      <c r="Q427" s="278"/>
      <c r="R427" s="278"/>
      <c r="S427" s="278"/>
      <c r="T427" s="278"/>
      <c r="U427" s="278"/>
      <c r="V427" s="278"/>
      <c r="W427" s="58"/>
      <c r="X427" s="58"/>
      <c r="Y427" s="58"/>
      <c r="Z427" s="58"/>
    </row>
    <row r="428" spans="1:26" ht="15.75" hidden="1" customHeight="1" x14ac:dyDescent="0.2">
      <c r="A428" s="308"/>
      <c r="B428" s="308"/>
      <c r="C428" s="308"/>
      <c r="D428" s="308"/>
      <c r="E428" s="308"/>
      <c r="F428" s="308"/>
      <c r="G428" s="308"/>
      <c r="H428" s="308"/>
      <c r="I428" s="308"/>
      <c r="J428" s="308"/>
      <c r="K428" s="308"/>
      <c r="L428" s="278"/>
      <c r="M428" s="58"/>
      <c r="N428" s="58"/>
      <c r="O428" s="58"/>
      <c r="P428" s="58"/>
      <c r="Q428" s="278"/>
      <c r="R428" s="278"/>
      <c r="S428" s="278"/>
      <c r="T428" s="278"/>
      <c r="U428" s="278"/>
      <c r="V428" s="278"/>
      <c r="W428" s="58"/>
      <c r="X428" s="58"/>
      <c r="Y428" s="58"/>
      <c r="Z428" s="58"/>
    </row>
    <row r="429" spans="1:26" ht="15.75" hidden="1" customHeight="1" x14ac:dyDescent="0.2">
      <c r="A429" s="308"/>
      <c r="B429" s="308"/>
      <c r="C429" s="308"/>
      <c r="D429" s="308"/>
      <c r="E429" s="308"/>
      <c r="F429" s="308"/>
      <c r="G429" s="308"/>
      <c r="H429" s="308"/>
      <c r="I429" s="308"/>
      <c r="J429" s="308"/>
      <c r="K429" s="308"/>
      <c r="L429" s="278"/>
      <c r="M429" s="58"/>
      <c r="N429" s="58"/>
      <c r="O429" s="58"/>
      <c r="P429" s="58"/>
      <c r="Q429" s="278"/>
      <c r="R429" s="278"/>
      <c r="S429" s="278"/>
      <c r="T429" s="278"/>
      <c r="U429" s="278"/>
      <c r="V429" s="278"/>
      <c r="W429" s="58"/>
      <c r="X429" s="58"/>
      <c r="Y429" s="58"/>
      <c r="Z429" s="58"/>
    </row>
    <row r="430" spans="1:26" ht="15.75" hidden="1" customHeight="1" x14ac:dyDescent="0.2">
      <c r="A430" s="308"/>
      <c r="B430" s="308"/>
      <c r="C430" s="308"/>
      <c r="D430" s="308"/>
      <c r="E430" s="308"/>
      <c r="F430" s="308"/>
      <c r="G430" s="308"/>
      <c r="H430" s="308"/>
      <c r="I430" s="308"/>
      <c r="J430" s="308"/>
      <c r="K430" s="308"/>
      <c r="L430" s="278"/>
      <c r="M430" s="58"/>
      <c r="N430" s="58"/>
      <c r="O430" s="58"/>
      <c r="P430" s="58"/>
      <c r="Q430" s="278"/>
      <c r="R430" s="278"/>
      <c r="S430" s="278"/>
      <c r="T430" s="278"/>
      <c r="U430" s="278"/>
      <c r="V430" s="278"/>
      <c r="W430" s="58"/>
      <c r="X430" s="58"/>
      <c r="Y430" s="58"/>
      <c r="Z430" s="58"/>
    </row>
    <row r="431" spans="1:26" ht="15.75" hidden="1" customHeight="1" x14ac:dyDescent="0.2">
      <c r="A431" s="308"/>
      <c r="B431" s="308"/>
      <c r="C431" s="308"/>
      <c r="D431" s="308"/>
      <c r="E431" s="308"/>
      <c r="F431" s="308"/>
      <c r="G431" s="308"/>
      <c r="H431" s="308"/>
      <c r="I431" s="308"/>
      <c r="J431" s="308"/>
      <c r="K431" s="308"/>
      <c r="L431" s="278"/>
      <c r="M431" s="58"/>
      <c r="N431" s="58"/>
      <c r="O431" s="58"/>
      <c r="P431" s="58"/>
      <c r="Q431" s="278"/>
      <c r="R431" s="278"/>
      <c r="S431" s="278"/>
      <c r="T431" s="278"/>
      <c r="U431" s="278"/>
      <c r="V431" s="278"/>
      <c r="W431" s="58"/>
      <c r="X431" s="58"/>
      <c r="Y431" s="58"/>
      <c r="Z431" s="58"/>
    </row>
    <row r="432" spans="1:26" ht="15.75" hidden="1" customHeight="1" x14ac:dyDescent="0.2">
      <c r="A432" s="308"/>
      <c r="B432" s="308"/>
      <c r="C432" s="308"/>
      <c r="D432" s="308"/>
      <c r="E432" s="308"/>
      <c r="F432" s="308"/>
      <c r="G432" s="308"/>
      <c r="H432" s="308"/>
      <c r="I432" s="308"/>
      <c r="J432" s="308"/>
      <c r="K432" s="308"/>
      <c r="L432" s="278"/>
      <c r="M432" s="58"/>
      <c r="N432" s="58"/>
      <c r="O432" s="58"/>
      <c r="P432" s="58"/>
      <c r="Q432" s="278"/>
      <c r="R432" s="278"/>
      <c r="S432" s="278"/>
      <c r="T432" s="278"/>
      <c r="U432" s="278"/>
      <c r="V432" s="278"/>
      <c r="W432" s="58"/>
      <c r="X432" s="58"/>
      <c r="Y432" s="58"/>
      <c r="Z432" s="58"/>
    </row>
    <row r="433" spans="1:26" ht="15.75" hidden="1" customHeight="1" x14ac:dyDescent="0.2">
      <c r="A433" s="308"/>
      <c r="B433" s="308"/>
      <c r="C433" s="308"/>
      <c r="D433" s="308"/>
      <c r="E433" s="308"/>
      <c r="F433" s="308"/>
      <c r="G433" s="308"/>
      <c r="H433" s="308"/>
      <c r="I433" s="308"/>
      <c r="J433" s="308"/>
      <c r="K433" s="308"/>
      <c r="L433" s="278"/>
      <c r="M433" s="58"/>
      <c r="N433" s="58"/>
      <c r="O433" s="58"/>
      <c r="P433" s="58"/>
      <c r="Q433" s="278"/>
      <c r="R433" s="278"/>
      <c r="S433" s="278"/>
      <c r="T433" s="278"/>
      <c r="U433" s="278"/>
      <c r="V433" s="278"/>
      <c r="W433" s="58"/>
      <c r="X433" s="58"/>
      <c r="Y433" s="58"/>
      <c r="Z433" s="58"/>
    </row>
    <row r="434" spans="1:26" ht="15.75" hidden="1" customHeight="1" x14ac:dyDescent="0.2">
      <c r="A434" s="308"/>
      <c r="B434" s="308"/>
      <c r="C434" s="308"/>
      <c r="D434" s="308"/>
      <c r="E434" s="308"/>
      <c r="F434" s="308"/>
      <c r="G434" s="308"/>
      <c r="H434" s="308"/>
      <c r="I434" s="308"/>
      <c r="J434" s="308"/>
      <c r="K434" s="308"/>
      <c r="L434" s="278"/>
      <c r="M434" s="58"/>
      <c r="N434" s="58"/>
      <c r="O434" s="58"/>
      <c r="P434" s="58"/>
      <c r="Q434" s="278"/>
      <c r="R434" s="278"/>
      <c r="S434" s="278"/>
      <c r="T434" s="278"/>
      <c r="U434" s="278"/>
      <c r="V434" s="278"/>
      <c r="W434" s="58"/>
      <c r="X434" s="58"/>
      <c r="Y434" s="58"/>
      <c r="Z434" s="58"/>
    </row>
    <row r="435" spans="1:26" ht="15.75" hidden="1" customHeight="1" x14ac:dyDescent="0.2">
      <c r="A435" s="308"/>
      <c r="B435" s="308"/>
      <c r="C435" s="308"/>
      <c r="D435" s="308"/>
      <c r="E435" s="308"/>
      <c r="F435" s="308"/>
      <c r="G435" s="308"/>
      <c r="H435" s="308"/>
      <c r="I435" s="308"/>
      <c r="J435" s="308"/>
      <c r="K435" s="308"/>
      <c r="L435" s="278"/>
      <c r="M435" s="58"/>
      <c r="N435" s="58"/>
      <c r="O435" s="58"/>
      <c r="P435" s="58"/>
      <c r="Q435" s="278"/>
      <c r="R435" s="278"/>
      <c r="S435" s="278"/>
      <c r="T435" s="278"/>
      <c r="U435" s="278"/>
      <c r="V435" s="278"/>
      <c r="W435" s="58"/>
      <c r="X435" s="58"/>
      <c r="Y435" s="58"/>
      <c r="Z435" s="58"/>
    </row>
    <row r="436" spans="1:26" ht="15.75" hidden="1" customHeight="1" x14ac:dyDescent="0.2">
      <c r="A436" s="308"/>
      <c r="B436" s="308"/>
      <c r="C436" s="308"/>
      <c r="D436" s="308"/>
      <c r="E436" s="308"/>
      <c r="F436" s="308"/>
      <c r="G436" s="308"/>
      <c r="H436" s="308"/>
      <c r="I436" s="308"/>
      <c r="J436" s="308"/>
      <c r="K436" s="308"/>
      <c r="L436" s="278"/>
      <c r="M436" s="58"/>
      <c r="N436" s="58"/>
      <c r="O436" s="58"/>
      <c r="P436" s="58"/>
      <c r="Q436" s="278"/>
      <c r="R436" s="278"/>
      <c r="S436" s="278"/>
      <c r="T436" s="278"/>
      <c r="U436" s="278"/>
      <c r="V436" s="278"/>
      <c r="W436" s="58"/>
      <c r="X436" s="58"/>
      <c r="Y436" s="58"/>
      <c r="Z436" s="58"/>
    </row>
    <row r="437" spans="1:26" ht="15.75" hidden="1" customHeight="1" x14ac:dyDescent="0.2">
      <c r="A437" s="308"/>
      <c r="B437" s="308"/>
      <c r="C437" s="308"/>
      <c r="D437" s="308"/>
      <c r="E437" s="308"/>
      <c r="F437" s="308"/>
      <c r="G437" s="308"/>
      <c r="H437" s="308"/>
      <c r="I437" s="308"/>
      <c r="J437" s="308"/>
      <c r="K437" s="308"/>
      <c r="L437" s="278"/>
      <c r="M437" s="58"/>
      <c r="N437" s="58"/>
      <c r="O437" s="58"/>
      <c r="P437" s="58"/>
      <c r="Q437" s="278"/>
      <c r="R437" s="278"/>
      <c r="S437" s="278"/>
      <c r="T437" s="278"/>
      <c r="U437" s="278"/>
      <c r="V437" s="278"/>
      <c r="W437" s="58"/>
      <c r="X437" s="58"/>
      <c r="Y437" s="58"/>
      <c r="Z437" s="58"/>
    </row>
    <row r="438" spans="1:26" ht="15.75" hidden="1" customHeight="1" x14ac:dyDescent="0.2">
      <c r="A438" s="308"/>
      <c r="B438" s="308"/>
      <c r="C438" s="308"/>
      <c r="D438" s="308"/>
      <c r="E438" s="308"/>
      <c r="F438" s="308"/>
      <c r="G438" s="308"/>
      <c r="H438" s="308"/>
      <c r="I438" s="308"/>
      <c r="J438" s="308"/>
      <c r="K438" s="308"/>
      <c r="L438" s="278"/>
      <c r="M438" s="58"/>
      <c r="N438" s="58"/>
      <c r="O438" s="58"/>
      <c r="P438" s="58"/>
      <c r="Q438" s="278"/>
      <c r="R438" s="278"/>
      <c r="S438" s="278"/>
      <c r="T438" s="278"/>
      <c r="U438" s="278"/>
      <c r="V438" s="278"/>
      <c r="W438" s="58"/>
      <c r="X438" s="58"/>
      <c r="Y438" s="58"/>
      <c r="Z438" s="58"/>
    </row>
    <row r="439" spans="1:26" ht="15.75" hidden="1" customHeight="1" x14ac:dyDescent="0.2">
      <c r="A439" s="308"/>
      <c r="B439" s="308"/>
      <c r="C439" s="308"/>
      <c r="D439" s="308"/>
      <c r="E439" s="308"/>
      <c r="F439" s="308"/>
      <c r="G439" s="308"/>
      <c r="H439" s="308"/>
      <c r="I439" s="308"/>
      <c r="J439" s="308"/>
      <c r="K439" s="308"/>
      <c r="L439" s="278"/>
      <c r="M439" s="58"/>
      <c r="N439" s="58"/>
      <c r="O439" s="58"/>
      <c r="P439" s="58"/>
      <c r="Q439" s="278"/>
      <c r="R439" s="278"/>
      <c r="S439" s="278"/>
      <c r="T439" s="278"/>
      <c r="U439" s="278"/>
      <c r="V439" s="278"/>
      <c r="W439" s="58"/>
      <c r="X439" s="58"/>
      <c r="Y439" s="58"/>
      <c r="Z439" s="58"/>
    </row>
    <row r="440" spans="1:26" ht="15.75" hidden="1" customHeight="1" x14ac:dyDescent="0.2">
      <c r="A440" s="308"/>
      <c r="B440" s="308"/>
      <c r="C440" s="308"/>
      <c r="D440" s="308"/>
      <c r="E440" s="308"/>
      <c r="F440" s="308"/>
      <c r="G440" s="308"/>
      <c r="H440" s="308"/>
      <c r="I440" s="308"/>
      <c r="J440" s="308"/>
      <c r="K440" s="308"/>
      <c r="L440" s="278"/>
      <c r="M440" s="58"/>
      <c r="N440" s="58"/>
      <c r="O440" s="58"/>
      <c r="P440" s="58"/>
      <c r="Q440" s="278"/>
      <c r="R440" s="278"/>
      <c r="S440" s="278"/>
      <c r="T440" s="278"/>
      <c r="U440" s="278"/>
      <c r="V440" s="278"/>
      <c r="W440" s="58"/>
      <c r="X440" s="58"/>
      <c r="Y440" s="58"/>
      <c r="Z440" s="58"/>
    </row>
    <row r="441" spans="1:26" ht="15.75" hidden="1" customHeight="1" x14ac:dyDescent="0.2">
      <c r="A441" s="308"/>
      <c r="B441" s="308"/>
      <c r="C441" s="308"/>
      <c r="D441" s="308"/>
      <c r="E441" s="308"/>
      <c r="F441" s="308"/>
      <c r="G441" s="308"/>
      <c r="H441" s="308"/>
      <c r="I441" s="308"/>
      <c r="J441" s="308"/>
      <c r="K441" s="308"/>
      <c r="L441" s="278"/>
      <c r="M441" s="58"/>
      <c r="N441" s="58"/>
      <c r="O441" s="58"/>
      <c r="P441" s="58"/>
      <c r="Q441" s="278"/>
      <c r="R441" s="278"/>
      <c r="S441" s="278"/>
      <c r="T441" s="278"/>
      <c r="U441" s="278"/>
      <c r="V441" s="278"/>
      <c r="W441" s="58"/>
      <c r="X441" s="58"/>
      <c r="Y441" s="58"/>
      <c r="Z441" s="58"/>
    </row>
    <row r="442" spans="1:26" ht="15.75" hidden="1" customHeight="1" x14ac:dyDescent="0.2">
      <c r="A442" s="308"/>
      <c r="B442" s="308"/>
      <c r="C442" s="308"/>
      <c r="D442" s="308"/>
      <c r="E442" s="308"/>
      <c r="F442" s="308"/>
      <c r="G442" s="308"/>
      <c r="H442" s="308"/>
      <c r="I442" s="308"/>
      <c r="J442" s="308"/>
      <c r="K442" s="308"/>
      <c r="L442" s="278"/>
      <c r="M442" s="58"/>
      <c r="N442" s="58"/>
      <c r="O442" s="58"/>
      <c r="P442" s="58"/>
      <c r="Q442" s="278"/>
      <c r="R442" s="278"/>
      <c r="S442" s="278"/>
      <c r="T442" s="278"/>
      <c r="U442" s="278"/>
      <c r="V442" s="278"/>
      <c r="W442" s="58"/>
      <c r="X442" s="58"/>
      <c r="Y442" s="58"/>
      <c r="Z442" s="58"/>
    </row>
    <row r="443" spans="1:26" ht="15.75" hidden="1" customHeight="1" x14ac:dyDescent="0.2">
      <c r="A443" s="308"/>
      <c r="B443" s="308"/>
      <c r="C443" s="308"/>
      <c r="D443" s="308"/>
      <c r="E443" s="308"/>
      <c r="F443" s="308"/>
      <c r="G443" s="308"/>
      <c r="H443" s="308"/>
      <c r="I443" s="308"/>
      <c r="J443" s="308"/>
      <c r="K443" s="308"/>
      <c r="L443" s="278"/>
      <c r="M443" s="58"/>
      <c r="N443" s="58"/>
      <c r="O443" s="58"/>
      <c r="P443" s="58"/>
      <c r="Q443" s="278"/>
      <c r="R443" s="278"/>
      <c r="S443" s="278"/>
      <c r="T443" s="278"/>
      <c r="U443" s="278"/>
      <c r="V443" s="278"/>
      <c r="W443" s="58"/>
      <c r="X443" s="58"/>
      <c r="Y443" s="58"/>
      <c r="Z443" s="58"/>
    </row>
    <row r="444" spans="1:26" ht="15.75" hidden="1" customHeight="1" x14ac:dyDescent="0.2">
      <c r="A444" s="308"/>
      <c r="B444" s="308"/>
      <c r="C444" s="308"/>
      <c r="D444" s="308"/>
      <c r="E444" s="308"/>
      <c r="F444" s="308"/>
      <c r="G444" s="308"/>
      <c r="H444" s="308"/>
      <c r="I444" s="308"/>
      <c r="J444" s="308"/>
      <c r="K444" s="308"/>
      <c r="L444" s="278"/>
      <c r="M444" s="58"/>
      <c r="N444" s="58"/>
      <c r="O444" s="58"/>
      <c r="P444" s="58"/>
      <c r="Q444" s="278"/>
      <c r="R444" s="278"/>
      <c r="S444" s="278"/>
      <c r="T444" s="278"/>
      <c r="U444" s="278"/>
      <c r="V444" s="278"/>
      <c r="W444" s="58"/>
      <c r="X444" s="58"/>
      <c r="Y444" s="58"/>
      <c r="Z444" s="58"/>
    </row>
    <row r="445" spans="1:26" ht="15.75" hidden="1" customHeight="1" x14ac:dyDescent="0.2">
      <c r="A445" s="308"/>
      <c r="B445" s="308"/>
      <c r="C445" s="308"/>
      <c r="D445" s="308"/>
      <c r="E445" s="308"/>
      <c r="F445" s="308"/>
      <c r="G445" s="308"/>
      <c r="H445" s="308"/>
      <c r="I445" s="308"/>
      <c r="J445" s="308"/>
      <c r="K445" s="308"/>
      <c r="L445" s="278"/>
      <c r="M445" s="58"/>
      <c r="N445" s="58"/>
      <c r="O445" s="58"/>
      <c r="P445" s="58"/>
      <c r="Q445" s="278"/>
      <c r="R445" s="278"/>
      <c r="S445" s="278"/>
      <c r="T445" s="278"/>
      <c r="U445" s="278"/>
      <c r="V445" s="278"/>
      <c r="W445" s="58"/>
      <c r="X445" s="58"/>
      <c r="Y445" s="58"/>
      <c r="Z445" s="58"/>
    </row>
    <row r="446" spans="1:26" ht="15.75" hidden="1" customHeight="1" x14ac:dyDescent="0.2">
      <c r="A446" s="308"/>
      <c r="B446" s="308"/>
      <c r="C446" s="308"/>
      <c r="D446" s="308"/>
      <c r="E446" s="308"/>
      <c r="F446" s="308"/>
      <c r="G446" s="308"/>
      <c r="H446" s="308"/>
      <c r="I446" s="308"/>
      <c r="J446" s="308"/>
      <c r="K446" s="308"/>
      <c r="L446" s="278"/>
      <c r="M446" s="58"/>
      <c r="N446" s="58"/>
      <c r="O446" s="58"/>
      <c r="P446" s="58"/>
      <c r="Q446" s="278"/>
      <c r="R446" s="278"/>
      <c r="S446" s="278"/>
      <c r="T446" s="278"/>
      <c r="U446" s="278"/>
      <c r="V446" s="278"/>
      <c r="W446" s="58"/>
      <c r="X446" s="58"/>
      <c r="Y446" s="58"/>
      <c r="Z446" s="58"/>
    </row>
    <row r="447" spans="1:26" ht="15.75" hidden="1" customHeight="1" x14ac:dyDescent="0.2">
      <c r="A447" s="308"/>
      <c r="B447" s="308"/>
      <c r="C447" s="308"/>
      <c r="D447" s="308"/>
      <c r="E447" s="308"/>
      <c r="F447" s="308"/>
      <c r="G447" s="308"/>
      <c r="H447" s="308"/>
      <c r="I447" s="308"/>
      <c r="J447" s="308"/>
      <c r="K447" s="308"/>
      <c r="L447" s="278"/>
      <c r="M447" s="58"/>
      <c r="N447" s="58"/>
      <c r="O447" s="58"/>
      <c r="P447" s="58"/>
      <c r="Q447" s="278"/>
      <c r="R447" s="278"/>
      <c r="S447" s="278"/>
      <c r="T447" s="278"/>
      <c r="U447" s="278"/>
      <c r="V447" s="278"/>
      <c r="W447" s="58"/>
      <c r="X447" s="58"/>
      <c r="Y447" s="58"/>
      <c r="Z447" s="58"/>
    </row>
    <row r="448" spans="1:26" ht="15.75" hidden="1" customHeight="1" x14ac:dyDescent="0.2">
      <c r="A448" s="308"/>
      <c r="B448" s="308"/>
      <c r="C448" s="308"/>
      <c r="D448" s="308"/>
      <c r="E448" s="308"/>
      <c r="F448" s="308"/>
      <c r="G448" s="308"/>
      <c r="H448" s="308"/>
      <c r="I448" s="308"/>
      <c r="J448" s="308"/>
      <c r="K448" s="308"/>
      <c r="L448" s="278"/>
      <c r="M448" s="58"/>
      <c r="N448" s="58"/>
      <c r="O448" s="58"/>
      <c r="P448" s="58"/>
      <c r="Q448" s="278"/>
      <c r="R448" s="278"/>
      <c r="S448" s="278"/>
      <c r="T448" s="278"/>
      <c r="U448" s="278"/>
      <c r="V448" s="278"/>
      <c r="W448" s="58"/>
      <c r="X448" s="58"/>
      <c r="Y448" s="58"/>
      <c r="Z448" s="58"/>
    </row>
    <row r="449" spans="1:26" ht="15.75" hidden="1" customHeight="1" x14ac:dyDescent="0.2">
      <c r="A449" s="308"/>
      <c r="B449" s="308"/>
      <c r="C449" s="308"/>
      <c r="D449" s="308"/>
      <c r="E449" s="308"/>
      <c r="F449" s="308"/>
      <c r="G449" s="308"/>
      <c r="H449" s="308"/>
      <c r="I449" s="308"/>
      <c r="J449" s="308"/>
      <c r="K449" s="308"/>
      <c r="L449" s="278"/>
      <c r="M449" s="58"/>
      <c r="N449" s="58"/>
      <c r="O449" s="58"/>
      <c r="P449" s="58"/>
      <c r="Q449" s="278"/>
      <c r="R449" s="278"/>
      <c r="S449" s="278"/>
      <c r="T449" s="278"/>
      <c r="U449" s="278"/>
      <c r="V449" s="278"/>
      <c r="W449" s="58"/>
      <c r="X449" s="58"/>
      <c r="Y449" s="58"/>
      <c r="Z449" s="58"/>
    </row>
    <row r="450" spans="1:26" ht="15.75" hidden="1" customHeight="1" x14ac:dyDescent="0.2">
      <c r="A450" s="308"/>
      <c r="B450" s="308"/>
      <c r="C450" s="308"/>
      <c r="D450" s="308"/>
      <c r="E450" s="308"/>
      <c r="F450" s="308"/>
      <c r="G450" s="308"/>
      <c r="H450" s="308"/>
      <c r="I450" s="308"/>
      <c r="J450" s="308"/>
      <c r="K450" s="308"/>
      <c r="L450" s="278"/>
      <c r="M450" s="58"/>
      <c r="N450" s="58"/>
      <c r="O450" s="58"/>
      <c r="P450" s="58"/>
      <c r="Q450" s="278"/>
      <c r="R450" s="278"/>
      <c r="S450" s="278"/>
      <c r="T450" s="278"/>
      <c r="U450" s="278"/>
      <c r="V450" s="278"/>
      <c r="W450" s="58"/>
      <c r="X450" s="58"/>
      <c r="Y450" s="58"/>
      <c r="Z450" s="58"/>
    </row>
    <row r="451" spans="1:26" ht="15.75" hidden="1" customHeight="1" x14ac:dyDescent="0.2">
      <c r="A451" s="308"/>
      <c r="B451" s="308"/>
      <c r="C451" s="308"/>
      <c r="D451" s="308"/>
      <c r="E451" s="308"/>
      <c r="F451" s="308"/>
      <c r="G451" s="308"/>
      <c r="H451" s="308"/>
      <c r="I451" s="308"/>
      <c r="J451" s="308"/>
      <c r="K451" s="308"/>
      <c r="L451" s="278"/>
      <c r="M451" s="58"/>
      <c r="N451" s="58"/>
      <c r="O451" s="58"/>
      <c r="P451" s="58"/>
      <c r="Q451" s="278"/>
      <c r="R451" s="278"/>
      <c r="S451" s="278"/>
      <c r="T451" s="278"/>
      <c r="U451" s="278"/>
      <c r="V451" s="278"/>
      <c r="W451" s="58"/>
      <c r="X451" s="58"/>
      <c r="Y451" s="58"/>
      <c r="Z451" s="58"/>
    </row>
    <row r="452" spans="1:26" ht="15.75" hidden="1" customHeight="1" x14ac:dyDescent="0.2">
      <c r="A452" s="308"/>
      <c r="B452" s="308"/>
      <c r="C452" s="308"/>
      <c r="D452" s="308"/>
      <c r="E452" s="308"/>
      <c r="F452" s="308"/>
      <c r="G452" s="308"/>
      <c r="H452" s="308"/>
      <c r="I452" s="308"/>
      <c r="J452" s="308"/>
      <c r="K452" s="308"/>
      <c r="L452" s="278"/>
      <c r="M452" s="58"/>
      <c r="N452" s="58"/>
      <c r="O452" s="58"/>
      <c r="P452" s="58"/>
      <c r="Q452" s="278"/>
      <c r="R452" s="278"/>
      <c r="S452" s="278"/>
      <c r="T452" s="278"/>
      <c r="U452" s="278"/>
      <c r="V452" s="278"/>
      <c r="W452" s="58"/>
      <c r="X452" s="58"/>
      <c r="Y452" s="58"/>
      <c r="Z452" s="58"/>
    </row>
    <row r="453" spans="1:26" ht="15.75" hidden="1" customHeight="1" x14ac:dyDescent="0.2">
      <c r="A453" s="308"/>
      <c r="B453" s="308"/>
      <c r="C453" s="308"/>
      <c r="D453" s="308"/>
      <c r="E453" s="308"/>
      <c r="F453" s="308"/>
      <c r="G453" s="308"/>
      <c r="H453" s="308"/>
      <c r="I453" s="308"/>
      <c r="J453" s="308"/>
      <c r="K453" s="308"/>
      <c r="L453" s="278"/>
      <c r="M453" s="58"/>
      <c r="N453" s="58"/>
      <c r="O453" s="58"/>
      <c r="P453" s="58"/>
      <c r="Q453" s="278"/>
      <c r="R453" s="278"/>
      <c r="S453" s="278"/>
      <c r="T453" s="278"/>
      <c r="U453" s="278"/>
      <c r="V453" s="278"/>
      <c r="W453" s="58"/>
      <c r="X453" s="58"/>
      <c r="Y453" s="58"/>
      <c r="Z453" s="58"/>
    </row>
    <row r="454" spans="1:26" ht="15.75" hidden="1" customHeight="1" x14ac:dyDescent="0.2">
      <c r="A454" s="308"/>
      <c r="B454" s="308"/>
      <c r="C454" s="308"/>
      <c r="D454" s="308"/>
      <c r="E454" s="308"/>
      <c r="F454" s="308"/>
      <c r="G454" s="308"/>
      <c r="H454" s="308"/>
      <c r="I454" s="308"/>
      <c r="J454" s="308"/>
      <c r="K454" s="308"/>
      <c r="L454" s="278"/>
      <c r="M454" s="58"/>
      <c r="N454" s="58"/>
      <c r="O454" s="58"/>
      <c r="P454" s="58"/>
      <c r="Q454" s="278"/>
      <c r="R454" s="278"/>
      <c r="S454" s="278"/>
      <c r="T454" s="278"/>
      <c r="U454" s="278"/>
      <c r="V454" s="278"/>
      <c r="W454" s="58"/>
      <c r="X454" s="58"/>
      <c r="Y454" s="58"/>
      <c r="Z454" s="58"/>
    </row>
    <row r="455" spans="1:26" ht="15.75" hidden="1" customHeight="1" x14ac:dyDescent="0.2">
      <c r="A455" s="308"/>
      <c r="B455" s="308"/>
      <c r="C455" s="308"/>
      <c r="D455" s="308"/>
      <c r="E455" s="308"/>
      <c r="F455" s="308"/>
      <c r="G455" s="308"/>
      <c r="H455" s="308"/>
      <c r="I455" s="308"/>
      <c r="J455" s="308"/>
      <c r="K455" s="308"/>
      <c r="L455" s="278"/>
      <c r="M455" s="58"/>
      <c r="N455" s="58"/>
      <c r="O455" s="58"/>
      <c r="P455" s="58"/>
      <c r="Q455" s="278"/>
      <c r="R455" s="278"/>
      <c r="S455" s="278"/>
      <c r="T455" s="278"/>
      <c r="U455" s="278"/>
      <c r="V455" s="278"/>
      <c r="W455" s="58"/>
      <c r="X455" s="58"/>
      <c r="Y455" s="58"/>
      <c r="Z455" s="58"/>
    </row>
    <row r="456" spans="1:26" ht="15.75" hidden="1" customHeight="1" x14ac:dyDescent="0.2">
      <c r="A456" s="308"/>
      <c r="B456" s="308"/>
      <c r="C456" s="308"/>
      <c r="D456" s="308"/>
      <c r="E456" s="308"/>
      <c r="F456" s="308"/>
      <c r="G456" s="308"/>
      <c r="H456" s="308"/>
      <c r="I456" s="308"/>
      <c r="J456" s="308"/>
      <c r="K456" s="308"/>
      <c r="L456" s="278"/>
      <c r="M456" s="58"/>
      <c r="N456" s="58"/>
      <c r="O456" s="58"/>
      <c r="P456" s="58"/>
      <c r="Q456" s="278"/>
      <c r="R456" s="278"/>
      <c r="S456" s="278"/>
      <c r="T456" s="278"/>
      <c r="U456" s="278"/>
      <c r="V456" s="278"/>
      <c r="W456" s="58"/>
      <c r="X456" s="58"/>
      <c r="Y456" s="58"/>
      <c r="Z456" s="58"/>
    </row>
    <row r="457" spans="1:26" ht="15.75" hidden="1" customHeight="1" x14ac:dyDescent="0.2">
      <c r="A457" s="308"/>
      <c r="B457" s="308"/>
      <c r="C457" s="308"/>
      <c r="D457" s="308"/>
      <c r="E457" s="308"/>
      <c r="F457" s="308"/>
      <c r="G457" s="308"/>
      <c r="H457" s="308"/>
      <c r="I457" s="308"/>
      <c r="J457" s="308"/>
      <c r="K457" s="308"/>
      <c r="L457" s="278"/>
      <c r="M457" s="58"/>
      <c r="N457" s="58"/>
      <c r="O457" s="58"/>
      <c r="P457" s="58"/>
      <c r="Q457" s="278"/>
      <c r="R457" s="278"/>
      <c r="S457" s="278"/>
      <c r="T457" s="278"/>
      <c r="U457" s="278"/>
      <c r="V457" s="278"/>
      <c r="W457" s="58"/>
      <c r="X457" s="58"/>
      <c r="Y457" s="58"/>
      <c r="Z457" s="58"/>
    </row>
    <row r="458" spans="1:26" ht="15.75" hidden="1" customHeight="1" x14ac:dyDescent="0.2">
      <c r="A458" s="308"/>
      <c r="B458" s="308"/>
      <c r="C458" s="308"/>
      <c r="D458" s="308"/>
      <c r="E458" s="308"/>
      <c r="F458" s="308"/>
      <c r="G458" s="308"/>
      <c r="H458" s="308"/>
      <c r="I458" s="308"/>
      <c r="J458" s="308"/>
      <c r="K458" s="308"/>
      <c r="L458" s="278"/>
      <c r="M458" s="58"/>
      <c r="N458" s="58"/>
      <c r="O458" s="58"/>
      <c r="P458" s="58"/>
      <c r="Q458" s="278"/>
      <c r="R458" s="278"/>
      <c r="S458" s="278"/>
      <c r="T458" s="278"/>
      <c r="U458" s="278"/>
      <c r="V458" s="278"/>
      <c r="W458" s="58"/>
      <c r="X458" s="58"/>
      <c r="Y458" s="58"/>
      <c r="Z458" s="58"/>
    </row>
    <row r="459" spans="1:26" ht="15.75" hidden="1" customHeight="1" x14ac:dyDescent="0.2">
      <c r="A459" s="308"/>
      <c r="B459" s="308"/>
      <c r="C459" s="308"/>
      <c r="D459" s="308"/>
      <c r="E459" s="308"/>
      <c r="F459" s="308"/>
      <c r="G459" s="308"/>
      <c r="H459" s="308"/>
      <c r="I459" s="308"/>
      <c r="J459" s="308"/>
      <c r="K459" s="308"/>
      <c r="L459" s="278"/>
      <c r="M459" s="58"/>
      <c r="N459" s="58"/>
      <c r="O459" s="58"/>
      <c r="P459" s="58"/>
      <c r="Q459" s="278"/>
      <c r="R459" s="278"/>
      <c r="S459" s="278"/>
      <c r="T459" s="278"/>
      <c r="U459" s="278"/>
      <c r="V459" s="278"/>
      <c r="W459" s="58"/>
      <c r="X459" s="58"/>
      <c r="Y459" s="58"/>
      <c r="Z459" s="58"/>
    </row>
    <row r="460" spans="1:26" ht="15.75" hidden="1" customHeight="1" x14ac:dyDescent="0.2">
      <c r="A460" s="308"/>
      <c r="B460" s="308"/>
      <c r="C460" s="308"/>
      <c r="D460" s="308"/>
      <c r="E460" s="308"/>
      <c r="F460" s="308"/>
      <c r="G460" s="308"/>
      <c r="H460" s="308"/>
      <c r="I460" s="308"/>
      <c r="J460" s="308"/>
      <c r="K460" s="308"/>
      <c r="L460" s="278"/>
      <c r="M460" s="58"/>
      <c r="N460" s="58"/>
      <c r="O460" s="58"/>
      <c r="P460" s="58"/>
      <c r="Q460" s="278"/>
      <c r="R460" s="278"/>
      <c r="S460" s="278"/>
      <c r="T460" s="278"/>
      <c r="U460" s="278"/>
      <c r="V460" s="278"/>
      <c r="W460" s="58"/>
      <c r="X460" s="58"/>
      <c r="Y460" s="58"/>
      <c r="Z460" s="58"/>
    </row>
    <row r="461" spans="1:26" ht="15.75" hidden="1" customHeight="1" x14ac:dyDescent="0.2">
      <c r="A461" s="308"/>
      <c r="B461" s="308"/>
      <c r="C461" s="308"/>
      <c r="D461" s="308"/>
      <c r="E461" s="308"/>
      <c r="F461" s="308"/>
      <c r="G461" s="308"/>
      <c r="H461" s="308"/>
      <c r="I461" s="308"/>
      <c r="J461" s="308"/>
      <c r="K461" s="308"/>
      <c r="L461" s="278"/>
      <c r="M461" s="58"/>
      <c r="N461" s="58"/>
      <c r="O461" s="58"/>
      <c r="P461" s="58"/>
      <c r="Q461" s="278"/>
      <c r="R461" s="278"/>
      <c r="S461" s="278"/>
      <c r="T461" s="278"/>
      <c r="U461" s="278"/>
      <c r="V461" s="278"/>
      <c r="W461" s="58"/>
      <c r="X461" s="58"/>
      <c r="Y461" s="58"/>
      <c r="Z461" s="58"/>
    </row>
    <row r="462" spans="1:26" ht="15.75" hidden="1" customHeight="1" x14ac:dyDescent="0.2">
      <c r="A462" s="308"/>
      <c r="B462" s="308"/>
      <c r="C462" s="308"/>
      <c r="D462" s="308"/>
      <c r="E462" s="308"/>
      <c r="F462" s="308"/>
      <c r="G462" s="308"/>
      <c r="H462" s="308"/>
      <c r="I462" s="308"/>
      <c r="J462" s="308"/>
      <c r="K462" s="308"/>
      <c r="L462" s="278"/>
      <c r="M462" s="58"/>
      <c r="N462" s="58"/>
      <c r="O462" s="58"/>
      <c r="P462" s="58"/>
      <c r="Q462" s="278"/>
      <c r="R462" s="278"/>
      <c r="S462" s="278"/>
      <c r="T462" s="278"/>
      <c r="U462" s="278"/>
      <c r="V462" s="278"/>
      <c r="W462" s="58"/>
      <c r="X462" s="58"/>
      <c r="Y462" s="58"/>
      <c r="Z462" s="58"/>
    </row>
    <row r="463" spans="1:26" ht="15.75" hidden="1" customHeight="1" x14ac:dyDescent="0.2">
      <c r="A463" s="308"/>
      <c r="B463" s="308"/>
      <c r="C463" s="308"/>
      <c r="D463" s="308"/>
      <c r="E463" s="308"/>
      <c r="F463" s="308"/>
      <c r="G463" s="308"/>
      <c r="H463" s="308"/>
      <c r="I463" s="308"/>
      <c r="J463" s="308"/>
      <c r="K463" s="308"/>
      <c r="L463" s="278"/>
      <c r="M463" s="58"/>
      <c r="N463" s="58"/>
      <c r="O463" s="58"/>
      <c r="P463" s="58"/>
      <c r="Q463" s="278"/>
      <c r="R463" s="278"/>
      <c r="S463" s="278"/>
      <c r="T463" s="278"/>
      <c r="U463" s="278"/>
      <c r="V463" s="278"/>
      <c r="W463" s="58"/>
      <c r="X463" s="58"/>
      <c r="Y463" s="58"/>
      <c r="Z463" s="58"/>
    </row>
    <row r="464" spans="1:26" ht="15.75" hidden="1" customHeight="1" x14ac:dyDescent="0.2">
      <c r="A464" s="308"/>
      <c r="B464" s="308"/>
      <c r="C464" s="308"/>
      <c r="D464" s="308"/>
      <c r="E464" s="308"/>
      <c r="F464" s="308"/>
      <c r="G464" s="308"/>
      <c r="H464" s="308"/>
      <c r="I464" s="308"/>
      <c r="J464" s="308"/>
      <c r="K464" s="308"/>
      <c r="L464" s="278"/>
      <c r="M464" s="58"/>
      <c r="N464" s="58"/>
      <c r="O464" s="58"/>
      <c r="P464" s="58"/>
      <c r="Q464" s="278"/>
      <c r="R464" s="278"/>
      <c r="S464" s="278"/>
      <c r="T464" s="278"/>
      <c r="U464" s="278"/>
      <c r="V464" s="278"/>
      <c r="W464" s="58"/>
      <c r="X464" s="58"/>
      <c r="Y464" s="58"/>
      <c r="Z464" s="58"/>
    </row>
    <row r="465" spans="1:26" ht="15.75" hidden="1" customHeight="1" x14ac:dyDescent="0.2">
      <c r="A465" s="308"/>
      <c r="B465" s="308"/>
      <c r="C465" s="308"/>
      <c r="D465" s="308"/>
      <c r="E465" s="308"/>
      <c r="F465" s="308"/>
      <c r="G465" s="308"/>
      <c r="H465" s="308"/>
      <c r="I465" s="308"/>
      <c r="J465" s="308"/>
      <c r="K465" s="308"/>
      <c r="L465" s="278"/>
      <c r="M465" s="58"/>
      <c r="N465" s="58"/>
      <c r="O465" s="58"/>
      <c r="P465" s="58"/>
      <c r="Q465" s="278"/>
      <c r="R465" s="278"/>
      <c r="S465" s="278"/>
      <c r="T465" s="278"/>
      <c r="U465" s="278"/>
      <c r="V465" s="278"/>
      <c r="W465" s="58"/>
      <c r="X465" s="58"/>
      <c r="Y465" s="58"/>
      <c r="Z465" s="58"/>
    </row>
    <row r="466" spans="1:26" ht="15.75" hidden="1" customHeight="1" x14ac:dyDescent="0.2">
      <c r="A466" s="308"/>
      <c r="B466" s="308"/>
      <c r="C466" s="308"/>
      <c r="D466" s="308"/>
      <c r="E466" s="308"/>
      <c r="F466" s="308"/>
      <c r="G466" s="308"/>
      <c r="H466" s="308"/>
      <c r="I466" s="308"/>
      <c r="J466" s="308"/>
      <c r="K466" s="308"/>
      <c r="L466" s="278"/>
      <c r="M466" s="58"/>
      <c r="N466" s="58"/>
      <c r="O466" s="58"/>
      <c r="P466" s="58"/>
      <c r="Q466" s="278"/>
      <c r="R466" s="278"/>
      <c r="S466" s="278"/>
      <c r="T466" s="278"/>
      <c r="U466" s="278"/>
      <c r="V466" s="278"/>
      <c r="W466" s="58"/>
      <c r="X466" s="58"/>
      <c r="Y466" s="58"/>
      <c r="Z466" s="58"/>
    </row>
    <row r="467" spans="1:26" ht="15.75" hidden="1" customHeight="1" x14ac:dyDescent="0.2">
      <c r="A467" s="308"/>
      <c r="B467" s="308"/>
      <c r="C467" s="308"/>
      <c r="D467" s="308"/>
      <c r="E467" s="308"/>
      <c r="F467" s="308"/>
      <c r="G467" s="308"/>
      <c r="H467" s="308"/>
      <c r="I467" s="308"/>
      <c r="J467" s="308"/>
      <c r="K467" s="308"/>
      <c r="L467" s="278"/>
      <c r="M467" s="58"/>
      <c r="N467" s="58"/>
      <c r="O467" s="58"/>
      <c r="P467" s="58"/>
      <c r="Q467" s="278"/>
      <c r="R467" s="278"/>
      <c r="S467" s="278"/>
      <c r="T467" s="278"/>
      <c r="U467" s="278"/>
      <c r="V467" s="278"/>
      <c r="W467" s="58"/>
      <c r="X467" s="58"/>
      <c r="Y467" s="58"/>
      <c r="Z467" s="58"/>
    </row>
    <row r="468" spans="1:26" ht="15.75" hidden="1" customHeight="1" x14ac:dyDescent="0.2">
      <c r="A468" s="308"/>
      <c r="B468" s="308"/>
      <c r="C468" s="308"/>
      <c r="D468" s="308"/>
      <c r="E468" s="308"/>
      <c r="F468" s="308"/>
      <c r="G468" s="308"/>
      <c r="H468" s="308"/>
      <c r="I468" s="308"/>
      <c r="J468" s="308"/>
      <c r="K468" s="308"/>
      <c r="L468" s="278"/>
      <c r="M468" s="58"/>
      <c r="N468" s="58"/>
      <c r="O468" s="58"/>
      <c r="P468" s="58"/>
      <c r="Q468" s="278"/>
      <c r="R468" s="278"/>
      <c r="S468" s="278"/>
      <c r="T468" s="278"/>
      <c r="U468" s="278"/>
      <c r="V468" s="278"/>
      <c r="W468" s="58"/>
      <c r="X468" s="58"/>
      <c r="Y468" s="58"/>
      <c r="Z468" s="58"/>
    </row>
    <row r="469" spans="1:26" ht="15.75" hidden="1" customHeight="1" x14ac:dyDescent="0.2">
      <c r="A469" s="308"/>
      <c r="B469" s="308"/>
      <c r="C469" s="308"/>
      <c r="D469" s="308"/>
      <c r="E469" s="308"/>
      <c r="F469" s="308"/>
      <c r="G469" s="308"/>
      <c r="H469" s="308"/>
      <c r="I469" s="308"/>
      <c r="J469" s="308"/>
      <c r="K469" s="308"/>
      <c r="L469" s="278"/>
      <c r="M469" s="58"/>
      <c r="N469" s="58"/>
      <c r="O469" s="58"/>
      <c r="P469" s="58"/>
      <c r="Q469" s="278"/>
      <c r="R469" s="278"/>
      <c r="S469" s="278"/>
      <c r="T469" s="278"/>
      <c r="U469" s="278"/>
      <c r="V469" s="278"/>
      <c r="W469" s="58"/>
      <c r="X469" s="58"/>
      <c r="Y469" s="58"/>
      <c r="Z469" s="58"/>
    </row>
    <row r="470" spans="1:26" ht="15.75" hidden="1" customHeight="1" x14ac:dyDescent="0.2">
      <c r="A470" s="308"/>
      <c r="B470" s="308"/>
      <c r="C470" s="308"/>
      <c r="D470" s="308"/>
      <c r="E470" s="308"/>
      <c r="F470" s="308"/>
      <c r="G470" s="308"/>
      <c r="H470" s="308"/>
      <c r="I470" s="308"/>
      <c r="J470" s="308"/>
      <c r="K470" s="308"/>
      <c r="L470" s="278"/>
      <c r="M470" s="58"/>
      <c r="N470" s="58"/>
      <c r="O470" s="58"/>
      <c r="P470" s="58"/>
      <c r="Q470" s="278"/>
      <c r="R470" s="278"/>
      <c r="S470" s="278"/>
      <c r="T470" s="278"/>
      <c r="U470" s="278"/>
      <c r="V470" s="278"/>
      <c r="W470" s="58"/>
      <c r="X470" s="58"/>
      <c r="Y470" s="58"/>
      <c r="Z470" s="58"/>
    </row>
    <row r="471" spans="1:26" ht="15.75" hidden="1" customHeight="1" x14ac:dyDescent="0.2">
      <c r="A471" s="308"/>
      <c r="B471" s="308"/>
      <c r="C471" s="308"/>
      <c r="D471" s="308"/>
      <c r="E471" s="308"/>
      <c r="F471" s="308"/>
      <c r="G471" s="308"/>
      <c r="H471" s="308"/>
      <c r="I471" s="308"/>
      <c r="J471" s="308"/>
      <c r="K471" s="308"/>
      <c r="L471" s="278"/>
      <c r="M471" s="58"/>
      <c r="N471" s="58"/>
      <c r="O471" s="58"/>
      <c r="P471" s="58"/>
      <c r="Q471" s="278"/>
      <c r="R471" s="278"/>
      <c r="S471" s="278"/>
      <c r="T471" s="278"/>
      <c r="U471" s="278"/>
      <c r="V471" s="278"/>
      <c r="W471" s="58"/>
      <c r="X471" s="58"/>
      <c r="Y471" s="58"/>
      <c r="Z471" s="58"/>
    </row>
    <row r="472" spans="1:26" ht="15.75" hidden="1" customHeight="1" x14ac:dyDescent="0.2">
      <c r="A472" s="308"/>
      <c r="B472" s="308"/>
      <c r="C472" s="308"/>
      <c r="D472" s="308"/>
      <c r="E472" s="308"/>
      <c r="F472" s="308"/>
      <c r="G472" s="308"/>
      <c r="H472" s="308"/>
      <c r="I472" s="308"/>
      <c r="J472" s="308"/>
      <c r="K472" s="308"/>
      <c r="L472" s="278"/>
      <c r="M472" s="58"/>
      <c r="N472" s="58"/>
      <c r="O472" s="58"/>
      <c r="P472" s="58"/>
      <c r="Q472" s="278"/>
      <c r="R472" s="278"/>
      <c r="S472" s="278"/>
      <c r="T472" s="278"/>
      <c r="U472" s="278"/>
      <c r="V472" s="278"/>
      <c r="W472" s="58"/>
      <c r="X472" s="58"/>
      <c r="Y472" s="58"/>
      <c r="Z472" s="58"/>
    </row>
    <row r="473" spans="1:26" ht="15.75" hidden="1" customHeight="1" x14ac:dyDescent="0.2">
      <c r="A473" s="308"/>
      <c r="B473" s="308"/>
      <c r="C473" s="308"/>
      <c r="D473" s="308"/>
      <c r="E473" s="308"/>
      <c r="F473" s="308"/>
      <c r="G473" s="308"/>
      <c r="H473" s="308"/>
      <c r="I473" s="308"/>
      <c r="J473" s="308"/>
      <c r="K473" s="308"/>
      <c r="L473" s="278"/>
      <c r="M473" s="58"/>
      <c r="N473" s="58"/>
      <c r="O473" s="58"/>
      <c r="P473" s="58"/>
      <c r="Q473" s="278"/>
      <c r="R473" s="278"/>
      <c r="S473" s="278"/>
      <c r="T473" s="278"/>
      <c r="U473" s="278"/>
      <c r="V473" s="278"/>
      <c r="W473" s="58"/>
      <c r="X473" s="58"/>
      <c r="Y473" s="58"/>
      <c r="Z473" s="58"/>
    </row>
    <row r="474" spans="1:26" ht="15.75" hidden="1" customHeight="1" x14ac:dyDescent="0.2">
      <c r="A474" s="308"/>
      <c r="B474" s="308"/>
      <c r="C474" s="308"/>
      <c r="D474" s="308"/>
      <c r="E474" s="308"/>
      <c r="F474" s="308"/>
      <c r="G474" s="308"/>
      <c r="H474" s="308"/>
      <c r="I474" s="308"/>
      <c r="J474" s="308"/>
      <c r="K474" s="308"/>
      <c r="L474" s="278"/>
      <c r="M474" s="58"/>
      <c r="N474" s="58"/>
      <c r="O474" s="58"/>
      <c r="P474" s="58"/>
      <c r="Q474" s="278"/>
      <c r="R474" s="278"/>
      <c r="S474" s="278"/>
      <c r="T474" s="278"/>
      <c r="U474" s="278"/>
      <c r="V474" s="278"/>
      <c r="W474" s="58"/>
      <c r="X474" s="58"/>
      <c r="Y474" s="58"/>
      <c r="Z474" s="58"/>
    </row>
    <row r="475" spans="1:26" ht="15.75" hidden="1" customHeight="1" x14ac:dyDescent="0.2">
      <c r="A475" s="308"/>
      <c r="B475" s="308"/>
      <c r="C475" s="308"/>
      <c r="D475" s="308"/>
      <c r="E475" s="308"/>
      <c r="F475" s="308"/>
      <c r="G475" s="308"/>
      <c r="H475" s="308"/>
      <c r="I475" s="308"/>
      <c r="J475" s="308"/>
      <c r="K475" s="308"/>
      <c r="L475" s="278"/>
      <c r="M475" s="58"/>
      <c r="N475" s="58"/>
      <c r="O475" s="58"/>
      <c r="P475" s="58"/>
      <c r="Q475" s="278"/>
      <c r="R475" s="278"/>
      <c r="S475" s="278"/>
      <c r="T475" s="278"/>
      <c r="U475" s="278"/>
      <c r="V475" s="278"/>
      <c r="W475" s="58"/>
      <c r="X475" s="58"/>
      <c r="Y475" s="58"/>
      <c r="Z475" s="58"/>
    </row>
    <row r="476" spans="1:26" ht="15.75" hidden="1" customHeight="1" x14ac:dyDescent="0.2">
      <c r="A476" s="308"/>
      <c r="B476" s="308"/>
      <c r="C476" s="308"/>
      <c r="D476" s="308"/>
      <c r="E476" s="308"/>
      <c r="F476" s="308"/>
      <c r="G476" s="308"/>
      <c r="H476" s="308"/>
      <c r="I476" s="308"/>
      <c r="J476" s="308"/>
      <c r="K476" s="308"/>
      <c r="L476" s="278"/>
      <c r="M476" s="58"/>
      <c r="N476" s="58"/>
      <c r="O476" s="58"/>
      <c r="P476" s="58"/>
      <c r="Q476" s="278"/>
      <c r="R476" s="278"/>
      <c r="S476" s="278"/>
      <c r="T476" s="278"/>
      <c r="U476" s="278"/>
      <c r="V476" s="278"/>
      <c r="W476" s="58"/>
      <c r="X476" s="58"/>
      <c r="Y476" s="58"/>
      <c r="Z476" s="58"/>
    </row>
    <row r="477" spans="1:26" ht="15.75" hidden="1" customHeight="1" x14ac:dyDescent="0.2">
      <c r="A477" s="308"/>
      <c r="B477" s="308"/>
      <c r="C477" s="308"/>
      <c r="D477" s="308"/>
      <c r="E477" s="308"/>
      <c r="F477" s="308"/>
      <c r="G477" s="308"/>
      <c r="H477" s="308"/>
      <c r="I477" s="308"/>
      <c r="J477" s="308"/>
      <c r="K477" s="308"/>
      <c r="L477" s="278"/>
      <c r="M477" s="58"/>
      <c r="N477" s="58"/>
      <c r="O477" s="58"/>
      <c r="P477" s="58"/>
      <c r="Q477" s="278"/>
      <c r="R477" s="278"/>
      <c r="S477" s="278"/>
      <c r="T477" s="278"/>
      <c r="U477" s="278"/>
      <c r="V477" s="278"/>
      <c r="W477" s="58"/>
      <c r="X477" s="58"/>
      <c r="Y477" s="58"/>
      <c r="Z477" s="58"/>
    </row>
    <row r="478" spans="1:26" ht="15.75" hidden="1" customHeight="1" x14ac:dyDescent="0.2">
      <c r="A478" s="308"/>
      <c r="B478" s="308"/>
      <c r="C478" s="308"/>
      <c r="D478" s="308"/>
      <c r="E478" s="308"/>
      <c r="F478" s="308"/>
      <c r="G478" s="308"/>
      <c r="H478" s="308"/>
      <c r="I478" s="308"/>
      <c r="J478" s="308"/>
      <c r="K478" s="308"/>
      <c r="L478" s="278"/>
      <c r="M478" s="58"/>
      <c r="N478" s="58"/>
      <c r="O478" s="58"/>
      <c r="P478" s="58"/>
      <c r="Q478" s="278"/>
      <c r="R478" s="278"/>
      <c r="S478" s="278"/>
      <c r="T478" s="278"/>
      <c r="U478" s="278"/>
      <c r="V478" s="278"/>
      <c r="W478" s="58"/>
      <c r="X478" s="58"/>
      <c r="Y478" s="58"/>
      <c r="Z478" s="58"/>
    </row>
    <row r="479" spans="1:26" ht="15.75" hidden="1" customHeight="1" x14ac:dyDescent="0.2">
      <c r="A479" s="308"/>
      <c r="B479" s="308"/>
      <c r="C479" s="308"/>
      <c r="D479" s="308"/>
      <c r="E479" s="308"/>
      <c r="F479" s="308"/>
      <c r="G479" s="308"/>
      <c r="H479" s="308"/>
      <c r="I479" s="308"/>
      <c r="J479" s="308"/>
      <c r="K479" s="308"/>
      <c r="L479" s="278"/>
      <c r="M479" s="58"/>
      <c r="N479" s="58"/>
      <c r="O479" s="58"/>
      <c r="P479" s="58"/>
      <c r="Q479" s="278"/>
      <c r="R479" s="278"/>
      <c r="S479" s="278"/>
      <c r="T479" s="278"/>
      <c r="U479" s="278"/>
      <c r="V479" s="278"/>
      <c r="W479" s="58"/>
      <c r="X479" s="58"/>
      <c r="Y479" s="58"/>
      <c r="Z479" s="58"/>
    </row>
    <row r="480" spans="1:26" ht="15.75" hidden="1" customHeight="1" x14ac:dyDescent="0.2">
      <c r="A480" s="308"/>
      <c r="B480" s="308"/>
      <c r="C480" s="308"/>
      <c r="D480" s="308"/>
      <c r="E480" s="308"/>
      <c r="F480" s="308"/>
      <c r="G480" s="308"/>
      <c r="H480" s="308"/>
      <c r="I480" s="308"/>
      <c r="J480" s="308"/>
      <c r="K480" s="308"/>
      <c r="L480" s="278"/>
      <c r="M480" s="58"/>
      <c r="N480" s="58"/>
      <c r="O480" s="58"/>
      <c r="P480" s="58"/>
      <c r="Q480" s="278"/>
      <c r="R480" s="278"/>
      <c r="S480" s="278"/>
      <c r="T480" s="278"/>
      <c r="U480" s="278"/>
      <c r="V480" s="278"/>
      <c r="W480" s="58"/>
      <c r="X480" s="58"/>
      <c r="Y480" s="58"/>
      <c r="Z480" s="58"/>
    </row>
    <row r="481" spans="1:26" ht="15.75" hidden="1" customHeight="1" x14ac:dyDescent="0.2">
      <c r="A481" s="308"/>
      <c r="B481" s="308"/>
      <c r="C481" s="308"/>
      <c r="D481" s="308"/>
      <c r="E481" s="308"/>
      <c r="F481" s="308"/>
      <c r="G481" s="308"/>
      <c r="H481" s="308"/>
      <c r="I481" s="308"/>
      <c r="J481" s="308"/>
      <c r="K481" s="308"/>
      <c r="L481" s="278"/>
      <c r="M481" s="58"/>
      <c r="N481" s="58"/>
      <c r="O481" s="58"/>
      <c r="P481" s="58"/>
      <c r="Q481" s="278"/>
      <c r="R481" s="278"/>
      <c r="S481" s="278"/>
      <c r="T481" s="278"/>
      <c r="U481" s="278"/>
      <c r="V481" s="278"/>
      <c r="W481" s="58"/>
      <c r="X481" s="58"/>
      <c r="Y481" s="58"/>
      <c r="Z481" s="58"/>
    </row>
    <row r="482" spans="1:26" ht="15.75" hidden="1" customHeight="1" x14ac:dyDescent="0.2">
      <c r="A482" s="308"/>
      <c r="B482" s="308"/>
      <c r="C482" s="308"/>
      <c r="D482" s="308"/>
      <c r="E482" s="308"/>
      <c r="F482" s="308"/>
      <c r="G482" s="308"/>
      <c r="H482" s="308"/>
      <c r="I482" s="308"/>
      <c r="J482" s="308"/>
      <c r="K482" s="308"/>
      <c r="L482" s="278"/>
      <c r="M482" s="58"/>
      <c r="N482" s="58"/>
      <c r="O482" s="58"/>
      <c r="P482" s="58"/>
      <c r="Q482" s="278"/>
      <c r="R482" s="278"/>
      <c r="S482" s="278"/>
      <c r="T482" s="278"/>
      <c r="U482" s="278"/>
      <c r="V482" s="278"/>
      <c r="W482" s="58"/>
      <c r="X482" s="58"/>
      <c r="Y482" s="58"/>
      <c r="Z482" s="58"/>
    </row>
    <row r="483" spans="1:26" ht="15.75" hidden="1" customHeight="1" x14ac:dyDescent="0.2">
      <c r="A483" s="308"/>
      <c r="B483" s="308"/>
      <c r="C483" s="308"/>
      <c r="D483" s="308"/>
      <c r="E483" s="308"/>
      <c r="F483" s="308"/>
      <c r="G483" s="308"/>
      <c r="H483" s="308"/>
      <c r="I483" s="308"/>
      <c r="J483" s="308"/>
      <c r="K483" s="308"/>
      <c r="L483" s="278"/>
      <c r="M483" s="58"/>
      <c r="N483" s="58"/>
      <c r="O483" s="58"/>
      <c r="P483" s="58"/>
      <c r="Q483" s="278"/>
      <c r="R483" s="278"/>
      <c r="S483" s="278"/>
      <c r="T483" s="278"/>
      <c r="U483" s="278"/>
      <c r="V483" s="278"/>
      <c r="W483" s="58"/>
      <c r="X483" s="58"/>
      <c r="Y483" s="58"/>
      <c r="Z483" s="58"/>
    </row>
    <row r="484" spans="1:26" ht="15.75" hidden="1" customHeight="1" x14ac:dyDescent="0.2">
      <c r="A484" s="308"/>
      <c r="B484" s="308"/>
      <c r="C484" s="308"/>
      <c r="D484" s="308"/>
      <c r="E484" s="308"/>
      <c r="F484" s="308"/>
      <c r="G484" s="308"/>
      <c r="H484" s="308"/>
      <c r="I484" s="308"/>
      <c r="J484" s="308"/>
      <c r="K484" s="308"/>
      <c r="L484" s="278"/>
      <c r="M484" s="58"/>
      <c r="N484" s="58"/>
      <c r="O484" s="58"/>
      <c r="P484" s="58"/>
      <c r="Q484" s="278"/>
      <c r="R484" s="278"/>
      <c r="S484" s="278"/>
      <c r="T484" s="278"/>
      <c r="U484" s="278"/>
      <c r="V484" s="278"/>
      <c r="W484" s="58"/>
      <c r="X484" s="58"/>
      <c r="Y484" s="58"/>
      <c r="Z484" s="58"/>
    </row>
    <row r="485" spans="1:26" ht="15.75" hidden="1" customHeight="1" x14ac:dyDescent="0.2">
      <c r="A485" s="308"/>
      <c r="B485" s="308"/>
      <c r="C485" s="308"/>
      <c r="D485" s="308"/>
      <c r="E485" s="308"/>
      <c r="F485" s="308"/>
      <c r="G485" s="308"/>
      <c r="H485" s="308"/>
      <c r="I485" s="308"/>
      <c r="J485" s="308"/>
      <c r="K485" s="308"/>
      <c r="L485" s="278"/>
      <c r="M485" s="58"/>
      <c r="N485" s="58"/>
      <c r="O485" s="58"/>
      <c r="P485" s="58"/>
      <c r="Q485" s="278"/>
      <c r="R485" s="278"/>
      <c r="S485" s="278"/>
      <c r="T485" s="278"/>
      <c r="U485" s="278"/>
      <c r="V485" s="278"/>
      <c r="W485" s="58"/>
      <c r="X485" s="58"/>
      <c r="Y485" s="58"/>
      <c r="Z485" s="58"/>
    </row>
    <row r="486" spans="1:26" ht="15.75" hidden="1" customHeight="1" x14ac:dyDescent="0.2">
      <c r="A486" s="308"/>
      <c r="B486" s="308"/>
      <c r="C486" s="308"/>
      <c r="D486" s="308"/>
      <c r="E486" s="308"/>
      <c r="F486" s="308"/>
      <c r="G486" s="308"/>
      <c r="H486" s="308"/>
      <c r="I486" s="308"/>
      <c r="J486" s="308"/>
      <c r="K486" s="308"/>
      <c r="L486" s="278"/>
      <c r="M486" s="58"/>
      <c r="N486" s="58"/>
      <c r="O486" s="58"/>
      <c r="P486" s="58"/>
      <c r="Q486" s="278"/>
      <c r="R486" s="278"/>
      <c r="S486" s="278"/>
      <c r="T486" s="278"/>
      <c r="U486" s="278"/>
      <c r="V486" s="278"/>
      <c r="W486" s="58"/>
      <c r="X486" s="58"/>
      <c r="Y486" s="58"/>
      <c r="Z486" s="58"/>
    </row>
    <row r="487" spans="1:26" ht="15.75" hidden="1" customHeight="1" x14ac:dyDescent="0.2">
      <c r="A487" s="308"/>
      <c r="B487" s="308"/>
      <c r="C487" s="308"/>
      <c r="D487" s="308"/>
      <c r="E487" s="308"/>
      <c r="F487" s="308"/>
      <c r="G487" s="308"/>
      <c r="H487" s="308"/>
      <c r="I487" s="308"/>
      <c r="J487" s="308"/>
      <c r="K487" s="308"/>
      <c r="L487" s="278"/>
      <c r="M487" s="58"/>
      <c r="N487" s="58"/>
      <c r="O487" s="58"/>
      <c r="P487" s="58"/>
      <c r="Q487" s="278"/>
      <c r="R487" s="278"/>
      <c r="S487" s="278"/>
      <c r="T487" s="278"/>
      <c r="U487" s="278"/>
      <c r="V487" s="278"/>
      <c r="W487" s="58"/>
      <c r="X487" s="58"/>
      <c r="Y487" s="58"/>
      <c r="Z487" s="58"/>
    </row>
    <row r="488" spans="1:26" ht="15.75" hidden="1" customHeight="1" x14ac:dyDescent="0.2">
      <c r="A488" s="308"/>
      <c r="B488" s="308"/>
      <c r="C488" s="308"/>
      <c r="D488" s="308"/>
      <c r="E488" s="308"/>
      <c r="F488" s="308"/>
      <c r="G488" s="308"/>
      <c r="H488" s="308"/>
      <c r="I488" s="308"/>
      <c r="J488" s="308"/>
      <c r="K488" s="308"/>
      <c r="L488" s="278"/>
      <c r="M488" s="58"/>
      <c r="N488" s="58"/>
      <c r="O488" s="58"/>
      <c r="P488" s="58"/>
      <c r="Q488" s="278"/>
      <c r="R488" s="278"/>
      <c r="S488" s="278"/>
      <c r="T488" s="278"/>
      <c r="U488" s="278"/>
      <c r="V488" s="278"/>
      <c r="W488" s="58"/>
      <c r="X488" s="58"/>
      <c r="Y488" s="58"/>
      <c r="Z488" s="58"/>
    </row>
    <row r="489" spans="1:26" ht="15.75" hidden="1" customHeight="1" x14ac:dyDescent="0.2">
      <c r="A489" s="308"/>
      <c r="B489" s="308"/>
      <c r="C489" s="308"/>
      <c r="D489" s="308"/>
      <c r="E489" s="308"/>
      <c r="F489" s="308"/>
      <c r="G489" s="308"/>
      <c r="H489" s="308"/>
      <c r="I489" s="308"/>
      <c r="J489" s="308"/>
      <c r="K489" s="308"/>
      <c r="L489" s="278"/>
      <c r="M489" s="58"/>
      <c r="N489" s="58"/>
      <c r="O489" s="58"/>
      <c r="P489" s="58"/>
      <c r="Q489" s="278"/>
      <c r="R489" s="278"/>
      <c r="S489" s="278"/>
      <c r="T489" s="278"/>
      <c r="U489" s="278"/>
      <c r="V489" s="278"/>
      <c r="W489" s="58"/>
      <c r="X489" s="58"/>
      <c r="Y489" s="58"/>
      <c r="Z489" s="58"/>
    </row>
    <row r="490" spans="1:26" ht="15.75" hidden="1" customHeight="1" x14ac:dyDescent="0.2">
      <c r="A490" s="308"/>
      <c r="B490" s="308"/>
      <c r="C490" s="308"/>
      <c r="D490" s="308"/>
      <c r="E490" s="308"/>
      <c r="F490" s="308"/>
      <c r="G490" s="308"/>
      <c r="H490" s="308"/>
      <c r="I490" s="308"/>
      <c r="J490" s="308"/>
      <c r="K490" s="308"/>
      <c r="L490" s="278"/>
      <c r="M490" s="58"/>
      <c r="N490" s="58"/>
      <c r="O490" s="58"/>
      <c r="P490" s="58"/>
      <c r="Q490" s="278"/>
      <c r="R490" s="278"/>
      <c r="S490" s="278"/>
      <c r="T490" s="278"/>
      <c r="U490" s="278"/>
      <c r="V490" s="278"/>
      <c r="W490" s="58"/>
      <c r="X490" s="58"/>
      <c r="Y490" s="58"/>
      <c r="Z490" s="58"/>
    </row>
    <row r="491" spans="1:26" ht="15.75" hidden="1" customHeight="1" x14ac:dyDescent="0.2">
      <c r="A491" s="308"/>
      <c r="B491" s="308"/>
      <c r="C491" s="308"/>
      <c r="D491" s="308"/>
      <c r="E491" s="308"/>
      <c r="F491" s="308"/>
      <c r="G491" s="308"/>
      <c r="H491" s="308"/>
      <c r="I491" s="308"/>
      <c r="J491" s="308"/>
      <c r="K491" s="308"/>
      <c r="L491" s="278"/>
      <c r="M491" s="58"/>
      <c r="N491" s="58"/>
      <c r="O491" s="58"/>
      <c r="P491" s="58"/>
      <c r="Q491" s="278"/>
      <c r="R491" s="278"/>
      <c r="S491" s="278"/>
      <c r="T491" s="278"/>
      <c r="U491" s="278"/>
      <c r="V491" s="278"/>
      <c r="W491" s="58"/>
      <c r="X491" s="58"/>
      <c r="Y491" s="58"/>
      <c r="Z491" s="58"/>
    </row>
    <row r="492" spans="1:26" ht="15.75" hidden="1" customHeight="1" x14ac:dyDescent="0.2">
      <c r="A492" s="308"/>
      <c r="B492" s="308"/>
      <c r="C492" s="308"/>
      <c r="D492" s="308"/>
      <c r="E492" s="308"/>
      <c r="F492" s="308"/>
      <c r="G492" s="308"/>
      <c r="H492" s="308"/>
      <c r="I492" s="308"/>
      <c r="J492" s="308"/>
      <c r="K492" s="308"/>
      <c r="L492" s="278"/>
      <c r="M492" s="58"/>
      <c r="N492" s="58"/>
      <c r="O492" s="58"/>
      <c r="P492" s="58"/>
      <c r="Q492" s="278"/>
      <c r="R492" s="278"/>
      <c r="S492" s="278"/>
      <c r="T492" s="278"/>
      <c r="U492" s="278"/>
      <c r="V492" s="278"/>
      <c r="W492" s="58"/>
      <c r="X492" s="58"/>
      <c r="Y492" s="58"/>
      <c r="Z492" s="58"/>
    </row>
    <row r="493" spans="1:26" ht="15.75" hidden="1" customHeight="1" x14ac:dyDescent="0.2">
      <c r="A493" s="308"/>
      <c r="B493" s="308"/>
      <c r="C493" s="308"/>
      <c r="D493" s="308"/>
      <c r="E493" s="308"/>
      <c r="F493" s="308"/>
      <c r="G493" s="308"/>
      <c r="H493" s="308"/>
      <c r="I493" s="308"/>
      <c r="J493" s="308"/>
      <c r="K493" s="308"/>
      <c r="L493" s="278"/>
      <c r="M493" s="58"/>
      <c r="N493" s="58"/>
      <c r="O493" s="58"/>
      <c r="P493" s="58"/>
      <c r="Q493" s="278"/>
      <c r="R493" s="278"/>
      <c r="S493" s="278"/>
      <c r="T493" s="278"/>
      <c r="U493" s="278"/>
      <c r="V493" s="278"/>
      <c r="W493" s="58"/>
      <c r="X493" s="58"/>
      <c r="Y493" s="58"/>
      <c r="Z493" s="58"/>
    </row>
    <row r="494" spans="1:26" ht="15.75" hidden="1" customHeight="1" x14ac:dyDescent="0.2">
      <c r="A494" s="308"/>
      <c r="B494" s="308"/>
      <c r="C494" s="308"/>
      <c r="D494" s="308"/>
      <c r="E494" s="308"/>
      <c r="F494" s="308"/>
      <c r="G494" s="308"/>
      <c r="H494" s="308"/>
      <c r="I494" s="308"/>
      <c r="J494" s="308"/>
      <c r="K494" s="308"/>
      <c r="L494" s="278"/>
      <c r="M494" s="58"/>
      <c r="N494" s="58"/>
      <c r="O494" s="58"/>
      <c r="P494" s="58"/>
      <c r="Q494" s="278"/>
      <c r="R494" s="278"/>
      <c r="S494" s="278"/>
      <c r="T494" s="278"/>
      <c r="U494" s="278"/>
      <c r="V494" s="278"/>
      <c r="W494" s="58"/>
      <c r="X494" s="58"/>
      <c r="Y494" s="58"/>
      <c r="Z494" s="58"/>
    </row>
    <row r="495" spans="1:26" ht="15.75" hidden="1" customHeight="1" x14ac:dyDescent="0.2">
      <c r="A495" s="308"/>
      <c r="B495" s="308"/>
      <c r="C495" s="308"/>
      <c r="D495" s="308"/>
      <c r="E495" s="308"/>
      <c r="F495" s="308"/>
      <c r="G495" s="308"/>
      <c r="H495" s="308"/>
      <c r="I495" s="308"/>
      <c r="J495" s="308"/>
      <c r="K495" s="308"/>
      <c r="L495" s="278"/>
      <c r="M495" s="58"/>
      <c r="N495" s="58"/>
      <c r="O495" s="58"/>
      <c r="P495" s="58"/>
      <c r="Q495" s="278"/>
      <c r="R495" s="278"/>
      <c r="S495" s="278"/>
      <c r="T495" s="278"/>
      <c r="U495" s="278"/>
      <c r="V495" s="278"/>
      <c r="W495" s="58"/>
      <c r="X495" s="58"/>
      <c r="Y495" s="58"/>
      <c r="Z495" s="58"/>
    </row>
    <row r="496" spans="1:26" ht="15.75" hidden="1" customHeight="1" x14ac:dyDescent="0.2">
      <c r="A496" s="308"/>
      <c r="B496" s="308"/>
      <c r="C496" s="308"/>
      <c r="D496" s="308"/>
      <c r="E496" s="308"/>
      <c r="F496" s="308"/>
      <c r="G496" s="308"/>
      <c r="H496" s="308"/>
      <c r="I496" s="308"/>
      <c r="J496" s="308"/>
      <c r="K496" s="308"/>
      <c r="L496" s="278"/>
      <c r="M496" s="58"/>
      <c r="N496" s="58"/>
      <c r="O496" s="58"/>
      <c r="P496" s="58"/>
      <c r="Q496" s="278"/>
      <c r="R496" s="278"/>
      <c r="S496" s="278"/>
      <c r="T496" s="278"/>
      <c r="U496" s="278"/>
      <c r="V496" s="278"/>
      <c r="W496" s="58"/>
      <c r="X496" s="58"/>
      <c r="Y496" s="58"/>
      <c r="Z496" s="58"/>
    </row>
    <row r="497" spans="1:26" ht="15.75" hidden="1" customHeight="1" x14ac:dyDescent="0.2">
      <c r="A497" s="308"/>
      <c r="B497" s="308"/>
      <c r="C497" s="308"/>
      <c r="D497" s="308"/>
      <c r="E497" s="308"/>
      <c r="F497" s="308"/>
      <c r="G497" s="308"/>
      <c r="H497" s="308"/>
      <c r="I497" s="308"/>
      <c r="J497" s="308"/>
      <c r="K497" s="308"/>
      <c r="L497" s="278"/>
      <c r="M497" s="58"/>
      <c r="N497" s="58"/>
      <c r="O497" s="58"/>
      <c r="P497" s="58"/>
      <c r="Q497" s="278"/>
      <c r="R497" s="278"/>
      <c r="S497" s="278"/>
      <c r="T497" s="278"/>
      <c r="U497" s="278"/>
      <c r="V497" s="278"/>
      <c r="W497" s="58"/>
      <c r="X497" s="58"/>
      <c r="Y497" s="58"/>
      <c r="Z497" s="58"/>
    </row>
    <row r="498" spans="1:26" ht="15.75" hidden="1" customHeight="1" x14ac:dyDescent="0.2">
      <c r="A498" s="308"/>
      <c r="B498" s="308"/>
      <c r="C498" s="308"/>
      <c r="D498" s="308"/>
      <c r="E498" s="308"/>
      <c r="F498" s="308"/>
      <c r="G498" s="308"/>
      <c r="H498" s="308"/>
      <c r="I498" s="308"/>
      <c r="J498" s="308"/>
      <c r="K498" s="308"/>
      <c r="L498" s="278"/>
      <c r="M498" s="58"/>
      <c r="N498" s="58"/>
      <c r="O498" s="58"/>
      <c r="P498" s="58"/>
      <c r="Q498" s="278"/>
      <c r="R498" s="278"/>
      <c r="S498" s="278"/>
      <c r="T498" s="278"/>
      <c r="U498" s="278"/>
      <c r="V498" s="278"/>
      <c r="W498" s="58"/>
      <c r="X498" s="58"/>
      <c r="Y498" s="58"/>
      <c r="Z498" s="58"/>
    </row>
    <row r="499" spans="1:26" ht="15.75" hidden="1" customHeight="1" x14ac:dyDescent="0.2">
      <c r="A499" s="308"/>
      <c r="B499" s="308"/>
      <c r="C499" s="308"/>
      <c r="D499" s="308"/>
      <c r="E499" s="308"/>
      <c r="F499" s="308"/>
      <c r="G499" s="308"/>
      <c r="H499" s="308"/>
      <c r="I499" s="308"/>
      <c r="J499" s="308"/>
      <c r="K499" s="308"/>
      <c r="L499" s="278"/>
      <c r="M499" s="58"/>
      <c r="N499" s="58"/>
      <c r="O499" s="58"/>
      <c r="P499" s="58"/>
      <c r="Q499" s="278"/>
      <c r="R499" s="278"/>
      <c r="S499" s="278"/>
      <c r="T499" s="278"/>
      <c r="U499" s="278"/>
      <c r="V499" s="278"/>
      <c r="W499" s="58"/>
      <c r="X499" s="58"/>
      <c r="Y499" s="58"/>
      <c r="Z499" s="58"/>
    </row>
    <row r="500" spans="1:26" ht="15.75" hidden="1" customHeight="1" x14ac:dyDescent="0.2">
      <c r="A500" s="308"/>
      <c r="B500" s="308"/>
      <c r="C500" s="308"/>
      <c r="D500" s="308"/>
      <c r="E500" s="308"/>
      <c r="F500" s="308"/>
      <c r="G500" s="308"/>
      <c r="H500" s="308"/>
      <c r="I500" s="308"/>
      <c r="J500" s="308"/>
      <c r="K500" s="308"/>
      <c r="L500" s="278"/>
      <c r="M500" s="58"/>
      <c r="N500" s="58"/>
      <c r="O500" s="58"/>
      <c r="P500" s="58"/>
      <c r="Q500" s="278"/>
      <c r="R500" s="278"/>
      <c r="S500" s="278"/>
      <c r="T500" s="278"/>
      <c r="U500" s="278"/>
      <c r="V500" s="278"/>
      <c r="W500" s="58"/>
      <c r="X500" s="58"/>
      <c r="Y500" s="58"/>
      <c r="Z500" s="58"/>
    </row>
    <row r="501" spans="1:26" ht="15.75" hidden="1" customHeight="1" x14ac:dyDescent="0.2">
      <c r="A501" s="308"/>
      <c r="B501" s="308"/>
      <c r="C501" s="308"/>
      <c r="D501" s="308"/>
      <c r="E501" s="308"/>
      <c r="F501" s="308"/>
      <c r="G501" s="308"/>
      <c r="H501" s="308"/>
      <c r="I501" s="308"/>
      <c r="J501" s="308"/>
      <c r="K501" s="308"/>
      <c r="L501" s="278"/>
      <c r="M501" s="58"/>
      <c r="N501" s="58"/>
      <c r="O501" s="58"/>
      <c r="P501" s="58"/>
      <c r="Q501" s="278"/>
      <c r="R501" s="278"/>
      <c r="S501" s="278"/>
      <c r="T501" s="278"/>
      <c r="U501" s="278"/>
      <c r="V501" s="278"/>
      <c r="W501" s="58"/>
      <c r="X501" s="58"/>
      <c r="Y501" s="58"/>
      <c r="Z501" s="58"/>
    </row>
    <row r="502" spans="1:26" ht="15.75" hidden="1" customHeight="1" x14ac:dyDescent="0.2">
      <c r="A502" s="308"/>
      <c r="B502" s="308"/>
      <c r="C502" s="308"/>
      <c r="D502" s="308"/>
      <c r="E502" s="308"/>
      <c r="F502" s="308"/>
      <c r="G502" s="308"/>
      <c r="H502" s="308"/>
      <c r="I502" s="308"/>
      <c r="J502" s="308"/>
      <c r="K502" s="308"/>
      <c r="L502" s="278"/>
      <c r="M502" s="58"/>
      <c r="N502" s="58"/>
      <c r="O502" s="58"/>
      <c r="P502" s="58"/>
      <c r="Q502" s="278"/>
      <c r="R502" s="278"/>
      <c r="S502" s="278"/>
      <c r="T502" s="278"/>
      <c r="U502" s="278"/>
      <c r="V502" s="278"/>
      <c r="W502" s="58"/>
      <c r="X502" s="58"/>
      <c r="Y502" s="58"/>
      <c r="Z502" s="58"/>
    </row>
    <row r="503" spans="1:26" ht="15.75" hidden="1" customHeight="1" x14ac:dyDescent="0.2">
      <c r="A503" s="308"/>
      <c r="B503" s="308"/>
      <c r="C503" s="308"/>
      <c r="D503" s="308"/>
      <c r="E503" s="308"/>
      <c r="F503" s="308"/>
      <c r="G503" s="308"/>
      <c r="H503" s="308"/>
      <c r="I503" s="308"/>
      <c r="J503" s="308"/>
      <c r="K503" s="308"/>
      <c r="L503" s="278"/>
      <c r="M503" s="58"/>
      <c r="N503" s="58"/>
      <c r="O503" s="58"/>
      <c r="P503" s="58"/>
      <c r="Q503" s="278"/>
      <c r="R503" s="278"/>
      <c r="S503" s="278"/>
      <c r="T503" s="278"/>
      <c r="U503" s="278"/>
      <c r="V503" s="278"/>
      <c r="W503" s="58"/>
      <c r="X503" s="58"/>
      <c r="Y503" s="58"/>
      <c r="Z503" s="58"/>
    </row>
    <row r="504" spans="1:26" ht="15.75" hidden="1" customHeight="1" x14ac:dyDescent="0.2">
      <c r="A504" s="308"/>
      <c r="B504" s="308"/>
      <c r="C504" s="308"/>
      <c r="D504" s="308"/>
      <c r="E504" s="308"/>
      <c r="F504" s="308"/>
      <c r="G504" s="308"/>
      <c r="H504" s="308"/>
      <c r="I504" s="308"/>
      <c r="J504" s="308"/>
      <c r="K504" s="308"/>
      <c r="L504" s="278"/>
      <c r="M504" s="58"/>
      <c r="N504" s="58"/>
      <c r="O504" s="58"/>
      <c r="P504" s="58"/>
      <c r="Q504" s="278"/>
      <c r="R504" s="278"/>
      <c r="S504" s="278"/>
      <c r="T504" s="278"/>
      <c r="U504" s="278"/>
      <c r="V504" s="278"/>
      <c r="W504" s="58"/>
      <c r="X504" s="58"/>
      <c r="Y504" s="58"/>
      <c r="Z504" s="58"/>
    </row>
    <row r="505" spans="1:26" ht="15.75" hidden="1" customHeight="1" x14ac:dyDescent="0.2">
      <c r="A505" s="308"/>
      <c r="B505" s="308"/>
      <c r="C505" s="308"/>
      <c r="D505" s="308"/>
      <c r="E505" s="308"/>
      <c r="F505" s="308"/>
      <c r="G505" s="308"/>
      <c r="H505" s="308"/>
      <c r="I505" s="308"/>
      <c r="J505" s="308"/>
      <c r="K505" s="308"/>
      <c r="L505" s="278"/>
      <c r="M505" s="58"/>
      <c r="N505" s="58"/>
      <c r="O505" s="58"/>
      <c r="P505" s="58"/>
      <c r="Q505" s="278"/>
      <c r="R505" s="278"/>
      <c r="S505" s="278"/>
      <c r="T505" s="278"/>
      <c r="U505" s="278"/>
      <c r="V505" s="278"/>
      <c r="W505" s="58"/>
      <c r="X505" s="58"/>
      <c r="Y505" s="58"/>
      <c r="Z505" s="58"/>
    </row>
    <row r="506" spans="1:26" ht="15.75" hidden="1" customHeight="1" x14ac:dyDescent="0.2">
      <c r="A506" s="308"/>
      <c r="B506" s="308"/>
      <c r="C506" s="308"/>
      <c r="D506" s="308"/>
      <c r="E506" s="308"/>
      <c r="F506" s="308"/>
      <c r="G506" s="308"/>
      <c r="H506" s="308"/>
      <c r="I506" s="308"/>
      <c r="J506" s="308"/>
      <c r="K506" s="308"/>
      <c r="L506" s="278"/>
      <c r="M506" s="58"/>
      <c r="N506" s="58"/>
      <c r="O506" s="58"/>
      <c r="P506" s="58"/>
      <c r="Q506" s="278"/>
      <c r="R506" s="278"/>
      <c r="S506" s="278"/>
      <c r="T506" s="278"/>
      <c r="U506" s="278"/>
      <c r="V506" s="278"/>
      <c r="W506" s="58"/>
      <c r="X506" s="58"/>
      <c r="Y506" s="58"/>
      <c r="Z506" s="58"/>
    </row>
    <row r="507" spans="1:26" ht="15.75" hidden="1" customHeight="1" x14ac:dyDescent="0.2">
      <c r="A507" s="308"/>
      <c r="B507" s="308"/>
      <c r="C507" s="308"/>
      <c r="D507" s="308"/>
      <c r="E507" s="308"/>
      <c r="F507" s="308"/>
      <c r="G507" s="308"/>
      <c r="H507" s="308"/>
      <c r="I507" s="308"/>
      <c r="J507" s="308"/>
      <c r="K507" s="308"/>
      <c r="L507" s="278"/>
      <c r="M507" s="58"/>
      <c r="N507" s="58"/>
      <c r="O507" s="58"/>
      <c r="P507" s="58"/>
      <c r="Q507" s="278"/>
      <c r="R507" s="278"/>
      <c r="S507" s="278"/>
      <c r="T507" s="278"/>
      <c r="U507" s="278"/>
      <c r="V507" s="278"/>
      <c r="W507" s="58"/>
      <c r="X507" s="58"/>
      <c r="Y507" s="58"/>
      <c r="Z507" s="58"/>
    </row>
    <row r="508" spans="1:26" ht="15.75" hidden="1" customHeight="1" x14ac:dyDescent="0.2">
      <c r="A508" s="308"/>
      <c r="B508" s="308"/>
      <c r="C508" s="308"/>
      <c r="D508" s="308"/>
      <c r="E508" s="308"/>
      <c r="F508" s="308"/>
      <c r="G508" s="308"/>
      <c r="H508" s="308"/>
      <c r="I508" s="308"/>
      <c r="J508" s="308"/>
      <c r="K508" s="308"/>
      <c r="L508" s="278"/>
      <c r="M508" s="58"/>
      <c r="N508" s="58"/>
      <c r="O508" s="58"/>
      <c r="P508" s="58"/>
      <c r="Q508" s="278"/>
      <c r="R508" s="278"/>
      <c r="S508" s="278"/>
      <c r="T508" s="278"/>
      <c r="U508" s="278"/>
      <c r="V508" s="278"/>
      <c r="W508" s="58"/>
      <c r="X508" s="58"/>
      <c r="Y508" s="58"/>
      <c r="Z508" s="58"/>
    </row>
    <row r="509" spans="1:26" ht="15.75" hidden="1" customHeight="1" x14ac:dyDescent="0.2">
      <c r="A509" s="308"/>
      <c r="B509" s="308"/>
      <c r="C509" s="308"/>
      <c r="D509" s="308"/>
      <c r="E509" s="308"/>
      <c r="F509" s="308"/>
      <c r="G509" s="308"/>
      <c r="H509" s="308"/>
      <c r="I509" s="308"/>
      <c r="J509" s="308"/>
      <c r="K509" s="308"/>
      <c r="L509" s="278"/>
      <c r="M509" s="58"/>
      <c r="N509" s="58"/>
      <c r="O509" s="58"/>
      <c r="P509" s="58"/>
      <c r="Q509" s="278"/>
      <c r="R509" s="278"/>
      <c r="S509" s="278"/>
      <c r="T509" s="278"/>
      <c r="U509" s="278"/>
      <c r="V509" s="278"/>
      <c r="W509" s="58"/>
      <c r="X509" s="58"/>
      <c r="Y509" s="58"/>
      <c r="Z509" s="58"/>
    </row>
    <row r="510" spans="1:26" ht="15.75" hidden="1" customHeight="1" x14ac:dyDescent="0.2">
      <c r="A510" s="308"/>
      <c r="B510" s="308"/>
      <c r="C510" s="308"/>
      <c r="D510" s="308"/>
      <c r="E510" s="308"/>
      <c r="F510" s="308"/>
      <c r="G510" s="308"/>
      <c r="H510" s="308"/>
      <c r="I510" s="308"/>
      <c r="J510" s="308"/>
      <c r="K510" s="308"/>
      <c r="L510" s="278"/>
      <c r="M510" s="58"/>
      <c r="N510" s="58"/>
      <c r="O510" s="58"/>
      <c r="P510" s="58"/>
      <c r="Q510" s="278"/>
      <c r="R510" s="278"/>
      <c r="S510" s="278"/>
      <c r="T510" s="278"/>
      <c r="U510" s="278"/>
      <c r="V510" s="278"/>
      <c r="W510" s="58"/>
      <c r="X510" s="58"/>
      <c r="Y510" s="58"/>
      <c r="Z510" s="58"/>
    </row>
    <row r="511" spans="1:26" ht="15.75" hidden="1" customHeight="1" x14ac:dyDescent="0.2">
      <c r="A511" s="308"/>
      <c r="B511" s="308"/>
      <c r="C511" s="308"/>
      <c r="D511" s="308"/>
      <c r="E511" s="308"/>
      <c r="F511" s="308"/>
      <c r="G511" s="308"/>
      <c r="H511" s="308"/>
      <c r="I511" s="308"/>
      <c r="J511" s="308"/>
      <c r="K511" s="308"/>
      <c r="L511" s="278"/>
      <c r="M511" s="58"/>
      <c r="N511" s="58"/>
      <c r="O511" s="58"/>
      <c r="P511" s="58"/>
      <c r="Q511" s="278"/>
      <c r="R511" s="278"/>
      <c r="S511" s="278"/>
      <c r="T511" s="278"/>
      <c r="U511" s="278"/>
      <c r="V511" s="278"/>
      <c r="W511" s="58"/>
      <c r="X511" s="58"/>
      <c r="Y511" s="58"/>
      <c r="Z511" s="58"/>
    </row>
    <row r="512" spans="1:26" ht="15.75" hidden="1" customHeight="1" x14ac:dyDescent="0.2">
      <c r="A512" s="308"/>
      <c r="B512" s="308"/>
      <c r="C512" s="308"/>
      <c r="D512" s="308"/>
      <c r="E512" s="308"/>
      <c r="F512" s="308"/>
      <c r="G512" s="308"/>
      <c r="H512" s="308"/>
      <c r="I512" s="308"/>
      <c r="J512" s="308"/>
      <c r="K512" s="308"/>
      <c r="L512" s="278"/>
      <c r="M512" s="58"/>
      <c r="N512" s="58"/>
      <c r="O512" s="58"/>
      <c r="P512" s="58"/>
      <c r="Q512" s="278"/>
      <c r="R512" s="278"/>
      <c r="S512" s="278"/>
      <c r="T512" s="278"/>
      <c r="U512" s="278"/>
      <c r="V512" s="278"/>
      <c r="W512" s="58"/>
      <c r="X512" s="58"/>
      <c r="Y512" s="58"/>
      <c r="Z512" s="58"/>
    </row>
    <row r="513" spans="1:26" ht="15.75" hidden="1" customHeight="1" x14ac:dyDescent="0.2">
      <c r="A513" s="308"/>
      <c r="B513" s="308"/>
      <c r="C513" s="308"/>
      <c r="D513" s="308"/>
      <c r="E513" s="308"/>
      <c r="F513" s="308"/>
      <c r="G513" s="308"/>
      <c r="H513" s="308"/>
      <c r="I513" s="308"/>
      <c r="J513" s="308"/>
      <c r="K513" s="308"/>
      <c r="L513" s="278"/>
      <c r="M513" s="58"/>
      <c r="N513" s="58"/>
      <c r="O513" s="58"/>
      <c r="P513" s="58"/>
      <c r="Q513" s="278"/>
      <c r="R513" s="278"/>
      <c r="S513" s="278"/>
      <c r="T513" s="278"/>
      <c r="U513" s="278"/>
      <c r="V513" s="278"/>
      <c r="W513" s="58"/>
      <c r="X513" s="58"/>
      <c r="Y513" s="58"/>
      <c r="Z513" s="58"/>
    </row>
    <row r="514" spans="1:26" ht="15.75" hidden="1" customHeight="1" x14ac:dyDescent="0.2">
      <c r="A514" s="308"/>
      <c r="B514" s="308"/>
      <c r="C514" s="308"/>
      <c r="D514" s="308"/>
      <c r="E514" s="308"/>
      <c r="F514" s="308"/>
      <c r="G514" s="308"/>
      <c r="H514" s="308"/>
      <c r="I514" s="308"/>
      <c r="J514" s="308"/>
      <c r="K514" s="308"/>
      <c r="L514" s="278"/>
      <c r="M514" s="58"/>
      <c r="N514" s="58"/>
      <c r="O514" s="58"/>
      <c r="P514" s="58"/>
      <c r="Q514" s="278"/>
      <c r="R514" s="278"/>
      <c r="S514" s="278"/>
      <c r="T514" s="278"/>
      <c r="U514" s="278"/>
      <c r="V514" s="278"/>
      <c r="W514" s="58"/>
      <c r="X514" s="58"/>
      <c r="Y514" s="58"/>
      <c r="Z514" s="58"/>
    </row>
    <row r="515" spans="1:26" ht="15.75" hidden="1" customHeight="1" x14ac:dyDescent="0.2">
      <c r="A515" s="308"/>
      <c r="B515" s="308"/>
      <c r="C515" s="308"/>
      <c r="D515" s="308"/>
      <c r="E515" s="308"/>
      <c r="F515" s="308"/>
      <c r="G515" s="308"/>
      <c r="H515" s="308"/>
      <c r="I515" s="308"/>
      <c r="J515" s="308"/>
      <c r="K515" s="308"/>
      <c r="L515" s="278"/>
      <c r="M515" s="58"/>
      <c r="N515" s="58"/>
      <c r="O515" s="58"/>
      <c r="P515" s="58"/>
      <c r="Q515" s="278"/>
      <c r="R515" s="278"/>
      <c r="S515" s="278"/>
      <c r="T515" s="278"/>
      <c r="U515" s="278"/>
      <c r="V515" s="278"/>
      <c r="W515" s="58"/>
      <c r="X515" s="58"/>
      <c r="Y515" s="58"/>
      <c r="Z515" s="58"/>
    </row>
    <row r="516" spans="1:26" ht="15.75" hidden="1" customHeight="1" x14ac:dyDescent="0.2">
      <c r="A516" s="308"/>
      <c r="B516" s="308"/>
      <c r="C516" s="308"/>
      <c r="D516" s="308"/>
      <c r="E516" s="308"/>
      <c r="F516" s="308"/>
      <c r="G516" s="308"/>
      <c r="H516" s="308"/>
      <c r="I516" s="308"/>
      <c r="J516" s="308"/>
      <c r="K516" s="308"/>
      <c r="L516" s="278"/>
      <c r="M516" s="58"/>
      <c r="N516" s="58"/>
      <c r="O516" s="58"/>
      <c r="P516" s="58"/>
      <c r="Q516" s="278"/>
      <c r="R516" s="278"/>
      <c r="S516" s="278"/>
      <c r="T516" s="278"/>
      <c r="U516" s="278"/>
      <c r="V516" s="278"/>
      <c r="W516" s="58"/>
      <c r="X516" s="58"/>
      <c r="Y516" s="58"/>
      <c r="Z516" s="58"/>
    </row>
    <row r="517" spans="1:26" ht="15.75" hidden="1" customHeight="1" x14ac:dyDescent="0.2">
      <c r="A517" s="308"/>
      <c r="B517" s="308"/>
      <c r="C517" s="308"/>
      <c r="D517" s="308"/>
      <c r="E517" s="308"/>
      <c r="F517" s="308"/>
      <c r="G517" s="308"/>
      <c r="H517" s="308"/>
      <c r="I517" s="308"/>
      <c r="J517" s="308"/>
      <c r="K517" s="308"/>
      <c r="L517" s="278"/>
      <c r="M517" s="58"/>
      <c r="N517" s="58"/>
      <c r="O517" s="58"/>
      <c r="P517" s="58"/>
      <c r="Q517" s="278"/>
      <c r="R517" s="278"/>
      <c r="S517" s="278"/>
      <c r="T517" s="278"/>
      <c r="U517" s="278"/>
      <c r="V517" s="278"/>
      <c r="W517" s="58"/>
      <c r="X517" s="58"/>
      <c r="Y517" s="58"/>
      <c r="Z517" s="58"/>
    </row>
    <row r="518" spans="1:26" ht="15.75" hidden="1" customHeight="1" x14ac:dyDescent="0.2">
      <c r="A518" s="308"/>
      <c r="B518" s="308"/>
      <c r="C518" s="308"/>
      <c r="D518" s="308"/>
      <c r="E518" s="308"/>
      <c r="F518" s="308"/>
      <c r="G518" s="308"/>
      <c r="H518" s="308"/>
      <c r="I518" s="308"/>
      <c r="J518" s="308"/>
      <c r="K518" s="308"/>
      <c r="L518" s="278"/>
      <c r="M518" s="58"/>
      <c r="N518" s="58"/>
      <c r="O518" s="58"/>
      <c r="P518" s="58"/>
      <c r="Q518" s="278"/>
      <c r="R518" s="278"/>
      <c r="S518" s="278"/>
      <c r="T518" s="278"/>
      <c r="U518" s="278"/>
      <c r="V518" s="278"/>
      <c r="W518" s="58"/>
      <c r="X518" s="58"/>
      <c r="Y518" s="58"/>
      <c r="Z518" s="58"/>
    </row>
    <row r="519" spans="1:26" ht="15.75" hidden="1" customHeight="1" x14ac:dyDescent="0.2">
      <c r="A519" s="308"/>
      <c r="B519" s="308"/>
      <c r="C519" s="308"/>
      <c r="D519" s="308"/>
      <c r="E519" s="308"/>
      <c r="F519" s="308"/>
      <c r="G519" s="308"/>
      <c r="H519" s="308"/>
      <c r="I519" s="308"/>
      <c r="J519" s="308"/>
      <c r="K519" s="308"/>
      <c r="L519" s="278"/>
      <c r="M519" s="58"/>
      <c r="N519" s="58"/>
      <c r="O519" s="58"/>
      <c r="P519" s="58"/>
      <c r="Q519" s="278"/>
      <c r="R519" s="278"/>
      <c r="S519" s="278"/>
      <c r="T519" s="278"/>
      <c r="U519" s="278"/>
      <c r="V519" s="278"/>
      <c r="W519" s="58"/>
      <c r="X519" s="58"/>
      <c r="Y519" s="58"/>
      <c r="Z519" s="58"/>
    </row>
    <row r="520" spans="1:26" ht="15.75" hidden="1" customHeight="1" x14ac:dyDescent="0.2">
      <c r="A520" s="308"/>
      <c r="B520" s="308"/>
      <c r="C520" s="308"/>
      <c r="D520" s="308"/>
      <c r="E520" s="308"/>
      <c r="F520" s="308"/>
      <c r="G520" s="308"/>
      <c r="H520" s="308"/>
      <c r="I520" s="308"/>
      <c r="J520" s="308"/>
      <c r="K520" s="308"/>
      <c r="L520" s="278"/>
      <c r="M520" s="58"/>
      <c r="N520" s="58"/>
      <c r="O520" s="58"/>
      <c r="P520" s="58"/>
      <c r="Q520" s="278"/>
      <c r="R520" s="278"/>
      <c r="S520" s="278"/>
      <c r="T520" s="278"/>
      <c r="U520" s="278"/>
      <c r="V520" s="278"/>
      <c r="W520" s="58"/>
      <c r="X520" s="58"/>
      <c r="Y520" s="58"/>
      <c r="Z520" s="58"/>
    </row>
    <row r="521" spans="1:26" ht="15.75" hidden="1" customHeight="1" x14ac:dyDescent="0.2">
      <c r="A521" s="308"/>
      <c r="B521" s="308"/>
      <c r="C521" s="308"/>
      <c r="D521" s="308"/>
      <c r="E521" s="308"/>
      <c r="F521" s="308"/>
      <c r="G521" s="308"/>
      <c r="H521" s="308"/>
      <c r="I521" s="308"/>
      <c r="J521" s="308"/>
      <c r="K521" s="308"/>
      <c r="L521" s="278"/>
      <c r="M521" s="58"/>
      <c r="N521" s="58"/>
      <c r="O521" s="58"/>
      <c r="P521" s="58"/>
      <c r="Q521" s="278"/>
      <c r="R521" s="278"/>
      <c r="S521" s="278"/>
      <c r="T521" s="278"/>
      <c r="U521" s="278"/>
      <c r="V521" s="278"/>
      <c r="W521" s="58"/>
      <c r="X521" s="58"/>
      <c r="Y521" s="58"/>
      <c r="Z521" s="58"/>
    </row>
    <row r="522" spans="1:26" ht="15.75" hidden="1" customHeight="1" x14ac:dyDescent="0.2">
      <c r="A522" s="308"/>
      <c r="B522" s="308"/>
      <c r="C522" s="308"/>
      <c r="D522" s="308"/>
      <c r="E522" s="308"/>
      <c r="F522" s="308"/>
      <c r="G522" s="308"/>
      <c r="H522" s="308"/>
      <c r="I522" s="308"/>
      <c r="J522" s="308"/>
      <c r="K522" s="308"/>
      <c r="L522" s="278"/>
      <c r="M522" s="58"/>
      <c r="N522" s="58"/>
      <c r="O522" s="58"/>
      <c r="P522" s="58"/>
      <c r="Q522" s="278"/>
      <c r="R522" s="278"/>
      <c r="S522" s="278"/>
      <c r="T522" s="278"/>
      <c r="U522" s="278"/>
      <c r="V522" s="278"/>
      <c r="W522" s="58"/>
      <c r="X522" s="58"/>
      <c r="Y522" s="58"/>
      <c r="Z522" s="58"/>
    </row>
    <row r="523" spans="1:26" ht="15.75" hidden="1" customHeight="1" x14ac:dyDescent="0.2">
      <c r="A523" s="308"/>
      <c r="B523" s="308"/>
      <c r="C523" s="308"/>
      <c r="D523" s="308"/>
      <c r="E523" s="308"/>
      <c r="F523" s="308"/>
      <c r="G523" s="308"/>
      <c r="H523" s="308"/>
      <c r="I523" s="308"/>
      <c r="J523" s="308"/>
      <c r="K523" s="308"/>
      <c r="L523" s="278"/>
      <c r="M523" s="58"/>
      <c r="N523" s="58"/>
      <c r="O523" s="58"/>
      <c r="P523" s="58"/>
      <c r="Q523" s="278"/>
      <c r="R523" s="278"/>
      <c r="S523" s="278"/>
      <c r="T523" s="278"/>
      <c r="U523" s="278"/>
      <c r="V523" s="278"/>
      <c r="W523" s="58"/>
      <c r="X523" s="58"/>
      <c r="Y523" s="58"/>
      <c r="Z523" s="58"/>
    </row>
    <row r="524" spans="1:26" ht="15.75" hidden="1" customHeight="1" x14ac:dyDescent="0.2">
      <c r="A524" s="308"/>
      <c r="B524" s="308"/>
      <c r="C524" s="308"/>
      <c r="D524" s="308"/>
      <c r="E524" s="308"/>
      <c r="F524" s="308"/>
      <c r="G524" s="308"/>
      <c r="H524" s="308"/>
      <c r="I524" s="308"/>
      <c r="J524" s="308"/>
      <c r="K524" s="308"/>
      <c r="L524" s="278"/>
      <c r="M524" s="58"/>
      <c r="N524" s="58"/>
      <c r="O524" s="58"/>
      <c r="P524" s="58"/>
      <c r="Q524" s="278"/>
      <c r="R524" s="278"/>
      <c r="S524" s="278"/>
      <c r="T524" s="278"/>
      <c r="U524" s="278"/>
      <c r="V524" s="278"/>
      <c r="W524" s="58"/>
      <c r="X524" s="58"/>
      <c r="Y524" s="58"/>
      <c r="Z524" s="58"/>
    </row>
    <row r="525" spans="1:26" ht="15.75" hidden="1" customHeight="1" x14ac:dyDescent="0.2">
      <c r="A525" s="308"/>
      <c r="B525" s="308"/>
      <c r="C525" s="308"/>
      <c r="D525" s="308"/>
      <c r="E525" s="308"/>
      <c r="F525" s="308"/>
      <c r="G525" s="308"/>
      <c r="H525" s="308"/>
      <c r="I525" s="308"/>
      <c r="J525" s="308"/>
      <c r="K525" s="308"/>
      <c r="L525" s="278"/>
      <c r="M525" s="58"/>
      <c r="N525" s="58"/>
      <c r="O525" s="58"/>
      <c r="P525" s="58"/>
      <c r="Q525" s="278"/>
      <c r="R525" s="278"/>
      <c r="S525" s="278"/>
      <c r="T525" s="278"/>
      <c r="U525" s="278"/>
      <c r="V525" s="278"/>
      <c r="W525" s="58"/>
      <c r="X525" s="58"/>
      <c r="Y525" s="58"/>
      <c r="Z525" s="58"/>
    </row>
    <row r="526" spans="1:26" ht="15.75" hidden="1" customHeight="1" x14ac:dyDescent="0.2">
      <c r="A526" s="308"/>
      <c r="B526" s="308"/>
      <c r="C526" s="308"/>
      <c r="D526" s="308"/>
      <c r="E526" s="308"/>
      <c r="F526" s="308"/>
      <c r="G526" s="308"/>
      <c r="H526" s="308"/>
      <c r="I526" s="308"/>
      <c r="J526" s="308"/>
      <c r="K526" s="308"/>
      <c r="L526" s="278"/>
      <c r="M526" s="58"/>
      <c r="N526" s="58"/>
      <c r="O526" s="58"/>
      <c r="P526" s="58"/>
      <c r="Q526" s="278"/>
      <c r="R526" s="278"/>
      <c r="S526" s="278"/>
      <c r="T526" s="278"/>
      <c r="U526" s="278"/>
      <c r="V526" s="278"/>
      <c r="W526" s="58"/>
      <c r="X526" s="58"/>
      <c r="Y526" s="58"/>
      <c r="Z526" s="58"/>
    </row>
    <row r="527" spans="1:26" ht="15.75" hidden="1" customHeight="1" x14ac:dyDescent="0.2">
      <c r="A527" s="308"/>
      <c r="B527" s="308"/>
      <c r="C527" s="308"/>
      <c r="D527" s="308"/>
      <c r="E527" s="308"/>
      <c r="F527" s="308"/>
      <c r="G527" s="308"/>
      <c r="H527" s="308"/>
      <c r="I527" s="308"/>
      <c r="J527" s="308"/>
      <c r="K527" s="308"/>
      <c r="L527" s="278"/>
      <c r="M527" s="58"/>
      <c r="N527" s="58"/>
      <c r="O527" s="58"/>
      <c r="P527" s="58"/>
      <c r="Q527" s="278"/>
      <c r="R527" s="278"/>
      <c r="S527" s="278"/>
      <c r="T527" s="278"/>
      <c r="U527" s="278"/>
      <c r="V527" s="278"/>
      <c r="W527" s="58"/>
      <c r="X527" s="58"/>
      <c r="Y527" s="58"/>
      <c r="Z527" s="58"/>
    </row>
    <row r="528" spans="1:26" ht="15.75" hidden="1" customHeight="1" x14ac:dyDescent="0.2">
      <c r="A528" s="308"/>
      <c r="B528" s="308"/>
      <c r="C528" s="308"/>
      <c r="D528" s="308"/>
      <c r="E528" s="308"/>
      <c r="F528" s="308"/>
      <c r="G528" s="308"/>
      <c r="H528" s="308"/>
      <c r="I528" s="308"/>
      <c r="J528" s="308"/>
      <c r="K528" s="308"/>
      <c r="L528" s="278"/>
      <c r="M528" s="58"/>
      <c r="N528" s="58"/>
      <c r="O528" s="58"/>
      <c r="P528" s="58"/>
      <c r="Q528" s="278"/>
      <c r="R528" s="278"/>
      <c r="S528" s="278"/>
      <c r="T528" s="278"/>
      <c r="U528" s="278"/>
      <c r="V528" s="278"/>
      <c r="W528" s="58"/>
      <c r="X528" s="58"/>
      <c r="Y528" s="58"/>
      <c r="Z528" s="58"/>
    </row>
    <row r="529" spans="1:26" ht="15.75" hidden="1" customHeight="1" x14ac:dyDescent="0.2">
      <c r="A529" s="308"/>
      <c r="B529" s="308"/>
      <c r="C529" s="308"/>
      <c r="D529" s="308"/>
      <c r="E529" s="308"/>
      <c r="F529" s="308"/>
      <c r="G529" s="308"/>
      <c r="H529" s="308"/>
      <c r="I529" s="308"/>
      <c r="J529" s="308"/>
      <c r="K529" s="308"/>
      <c r="L529" s="278"/>
      <c r="M529" s="58"/>
      <c r="N529" s="58"/>
      <c r="O529" s="58"/>
      <c r="P529" s="58"/>
      <c r="Q529" s="278"/>
      <c r="R529" s="278"/>
      <c r="S529" s="278"/>
      <c r="T529" s="278"/>
      <c r="U529" s="278"/>
      <c r="V529" s="278"/>
      <c r="W529" s="58"/>
      <c r="X529" s="58"/>
      <c r="Y529" s="58"/>
      <c r="Z529" s="58"/>
    </row>
    <row r="530" spans="1:26" ht="15.75" hidden="1" customHeight="1" x14ac:dyDescent="0.2">
      <c r="A530" s="308"/>
      <c r="B530" s="308"/>
      <c r="C530" s="308"/>
      <c r="D530" s="308"/>
      <c r="E530" s="308"/>
      <c r="F530" s="308"/>
      <c r="G530" s="308"/>
      <c r="H530" s="308"/>
      <c r="I530" s="308"/>
      <c r="J530" s="308"/>
      <c r="K530" s="308"/>
      <c r="L530" s="278"/>
      <c r="M530" s="58"/>
      <c r="N530" s="58"/>
      <c r="O530" s="58"/>
      <c r="P530" s="58"/>
      <c r="Q530" s="278"/>
      <c r="R530" s="278"/>
      <c r="S530" s="278"/>
      <c r="T530" s="278"/>
      <c r="U530" s="278"/>
      <c r="V530" s="278"/>
      <c r="W530" s="58"/>
      <c r="X530" s="58"/>
      <c r="Y530" s="58"/>
      <c r="Z530" s="58"/>
    </row>
    <row r="531" spans="1:26" ht="15.75" hidden="1" customHeight="1" x14ac:dyDescent="0.2">
      <c r="A531" s="308"/>
      <c r="B531" s="308"/>
      <c r="C531" s="308"/>
      <c r="D531" s="308"/>
      <c r="E531" s="308"/>
      <c r="F531" s="308"/>
      <c r="G531" s="308"/>
      <c r="H531" s="308"/>
      <c r="I531" s="308"/>
      <c r="J531" s="308"/>
      <c r="K531" s="308"/>
      <c r="L531" s="278"/>
      <c r="M531" s="58"/>
      <c r="N531" s="58"/>
      <c r="O531" s="58"/>
      <c r="P531" s="58"/>
      <c r="Q531" s="278"/>
      <c r="R531" s="278"/>
      <c r="S531" s="278"/>
      <c r="T531" s="278"/>
      <c r="U531" s="278"/>
      <c r="V531" s="278"/>
      <c r="W531" s="58"/>
      <c r="X531" s="58"/>
      <c r="Y531" s="58"/>
      <c r="Z531" s="58"/>
    </row>
    <row r="532" spans="1:26" ht="15.75" hidden="1" customHeight="1" x14ac:dyDescent="0.2">
      <c r="A532" s="308"/>
      <c r="B532" s="308"/>
      <c r="C532" s="308"/>
      <c r="D532" s="308"/>
      <c r="E532" s="308"/>
      <c r="F532" s="308"/>
      <c r="G532" s="308"/>
      <c r="H532" s="308"/>
      <c r="I532" s="308"/>
      <c r="J532" s="308"/>
      <c r="K532" s="308"/>
      <c r="L532" s="278"/>
      <c r="M532" s="58"/>
      <c r="N532" s="58"/>
      <c r="O532" s="58"/>
      <c r="P532" s="58"/>
      <c r="Q532" s="278"/>
      <c r="R532" s="278"/>
      <c r="S532" s="278"/>
      <c r="T532" s="278"/>
      <c r="U532" s="278"/>
      <c r="V532" s="278"/>
      <c r="W532" s="58"/>
      <c r="X532" s="58"/>
      <c r="Y532" s="58"/>
      <c r="Z532" s="58"/>
    </row>
    <row r="533" spans="1:26" ht="15.75" hidden="1" customHeight="1" x14ac:dyDescent="0.2">
      <c r="A533" s="308"/>
      <c r="B533" s="308"/>
      <c r="C533" s="308"/>
      <c r="D533" s="308"/>
      <c r="E533" s="308"/>
      <c r="F533" s="308"/>
      <c r="G533" s="308"/>
      <c r="H533" s="308"/>
      <c r="I533" s="308"/>
      <c r="J533" s="308"/>
      <c r="K533" s="308"/>
      <c r="L533" s="278"/>
      <c r="M533" s="58"/>
      <c r="N533" s="58"/>
      <c r="O533" s="58"/>
      <c r="P533" s="58"/>
      <c r="Q533" s="278"/>
      <c r="R533" s="278"/>
      <c r="S533" s="278"/>
      <c r="T533" s="278"/>
      <c r="U533" s="278"/>
      <c r="V533" s="278"/>
      <c r="W533" s="58"/>
      <c r="X533" s="58"/>
      <c r="Y533" s="58"/>
      <c r="Z533" s="58"/>
    </row>
    <row r="534" spans="1:26" ht="15.75" hidden="1" customHeight="1" x14ac:dyDescent="0.2">
      <c r="A534" s="308"/>
      <c r="B534" s="308"/>
      <c r="C534" s="308"/>
      <c r="D534" s="308"/>
      <c r="E534" s="308"/>
      <c r="F534" s="308"/>
      <c r="G534" s="308"/>
      <c r="H534" s="308"/>
      <c r="I534" s="308"/>
      <c r="J534" s="308"/>
      <c r="K534" s="308"/>
      <c r="L534" s="278"/>
      <c r="M534" s="58"/>
      <c r="N534" s="58"/>
      <c r="O534" s="58"/>
      <c r="P534" s="58"/>
      <c r="Q534" s="278"/>
      <c r="R534" s="278"/>
      <c r="S534" s="278"/>
      <c r="T534" s="278"/>
      <c r="U534" s="278"/>
      <c r="V534" s="278"/>
      <c r="W534" s="58"/>
      <c r="X534" s="58"/>
      <c r="Y534" s="58"/>
      <c r="Z534" s="58"/>
    </row>
    <row r="535" spans="1:26" ht="15.75" hidden="1" customHeight="1" x14ac:dyDescent="0.2">
      <c r="A535" s="308"/>
      <c r="B535" s="308"/>
      <c r="C535" s="308"/>
      <c r="D535" s="308"/>
      <c r="E535" s="308"/>
      <c r="F535" s="308"/>
      <c r="G535" s="308"/>
      <c r="H535" s="308"/>
      <c r="I535" s="308"/>
      <c r="J535" s="308"/>
      <c r="K535" s="308"/>
      <c r="L535" s="278"/>
      <c r="M535" s="58"/>
      <c r="N535" s="58"/>
      <c r="O535" s="58"/>
      <c r="P535" s="58"/>
      <c r="Q535" s="278"/>
      <c r="R535" s="278"/>
      <c r="S535" s="278"/>
      <c r="T535" s="278"/>
      <c r="U535" s="278"/>
      <c r="V535" s="278"/>
      <c r="W535" s="58"/>
      <c r="X535" s="58"/>
      <c r="Y535" s="58"/>
      <c r="Z535" s="58"/>
    </row>
    <row r="536" spans="1:26" ht="15.75" hidden="1" customHeight="1" x14ac:dyDescent="0.2">
      <c r="A536" s="308"/>
      <c r="B536" s="308"/>
      <c r="C536" s="308"/>
      <c r="D536" s="308"/>
      <c r="E536" s="308"/>
      <c r="F536" s="308"/>
      <c r="G536" s="308"/>
      <c r="H536" s="308"/>
      <c r="I536" s="308"/>
      <c r="J536" s="308"/>
      <c r="K536" s="308"/>
      <c r="L536" s="278"/>
      <c r="M536" s="58"/>
      <c r="N536" s="58"/>
      <c r="O536" s="58"/>
      <c r="P536" s="58"/>
      <c r="Q536" s="278"/>
      <c r="R536" s="278"/>
      <c r="S536" s="278"/>
      <c r="T536" s="278"/>
      <c r="U536" s="278"/>
      <c r="V536" s="278"/>
      <c r="W536" s="58"/>
      <c r="X536" s="58"/>
      <c r="Y536" s="58"/>
      <c r="Z536" s="58"/>
    </row>
    <row r="537" spans="1:26" ht="15.75" customHeight="1" x14ac:dyDescent="0.2">
      <c r="A537" s="304"/>
      <c r="B537" s="304"/>
      <c r="C537" s="304"/>
      <c r="D537" s="304"/>
      <c r="E537" s="304"/>
      <c r="F537" s="304"/>
      <c r="G537" s="304"/>
      <c r="H537" s="304"/>
      <c r="I537" s="304"/>
      <c r="J537" s="304"/>
      <c r="K537" s="304"/>
      <c r="L537" s="278"/>
      <c r="M537" s="58"/>
      <c r="N537" s="58"/>
      <c r="O537" s="58"/>
      <c r="P537" s="58"/>
      <c r="Q537" s="278"/>
      <c r="R537" s="278"/>
      <c r="S537" s="278"/>
      <c r="T537" s="278"/>
      <c r="U537" s="278"/>
      <c r="V537" s="278"/>
      <c r="W537" s="58"/>
      <c r="X537" s="58"/>
      <c r="Y537" s="58"/>
      <c r="Z537" s="58"/>
    </row>
    <row r="538" spans="1:26" ht="15.75" customHeight="1" x14ac:dyDescent="0.2">
      <c r="A538" s="304"/>
      <c r="B538" s="304"/>
      <c r="C538" s="304"/>
      <c r="D538" s="304"/>
      <c r="E538" s="304"/>
      <c r="F538" s="304"/>
      <c r="G538" s="304"/>
      <c r="H538" s="304"/>
      <c r="I538" s="304"/>
      <c r="J538" s="304"/>
      <c r="K538" s="304"/>
      <c r="L538" s="278"/>
      <c r="M538" s="58"/>
      <c r="N538" s="58"/>
      <c r="O538" s="58"/>
      <c r="P538" s="58"/>
      <c r="Q538" s="278"/>
      <c r="R538" s="278"/>
      <c r="S538" s="278"/>
      <c r="T538" s="278"/>
      <c r="U538" s="278"/>
      <c r="V538" s="278"/>
      <c r="W538" s="58"/>
      <c r="X538" s="58"/>
      <c r="Y538" s="58"/>
      <c r="Z538" s="58"/>
    </row>
    <row r="539" spans="1:26" ht="15.75" customHeight="1" x14ac:dyDescent="0.2">
      <c r="A539" s="304"/>
      <c r="B539" s="304"/>
      <c r="C539" s="304"/>
      <c r="D539" s="304"/>
      <c r="E539" s="304"/>
      <c r="F539" s="304"/>
      <c r="G539" s="304"/>
      <c r="H539" s="304"/>
      <c r="I539" s="304"/>
      <c r="J539" s="304"/>
      <c r="K539" s="304"/>
      <c r="L539" s="278"/>
      <c r="M539" s="58"/>
      <c r="N539" s="58"/>
      <c r="O539" s="58"/>
      <c r="P539" s="58"/>
      <c r="Q539" s="278"/>
      <c r="R539" s="278"/>
      <c r="S539" s="278"/>
      <c r="T539" s="278"/>
      <c r="U539" s="278"/>
      <c r="V539" s="278"/>
      <c r="W539" s="58"/>
      <c r="X539" s="58"/>
      <c r="Y539" s="58"/>
      <c r="Z539" s="58"/>
    </row>
    <row r="540" spans="1:26" ht="15.75" customHeight="1" x14ac:dyDescent="0.2">
      <c r="A540" s="304"/>
      <c r="B540" s="304"/>
      <c r="C540" s="304"/>
      <c r="D540" s="304"/>
      <c r="E540" s="304"/>
      <c r="F540" s="304"/>
      <c r="G540" s="304"/>
      <c r="H540" s="304"/>
      <c r="I540" s="304"/>
      <c r="J540" s="304"/>
      <c r="K540" s="304"/>
      <c r="L540" s="278"/>
      <c r="M540" s="58"/>
      <c r="N540" s="58"/>
      <c r="O540" s="58"/>
      <c r="P540" s="58"/>
      <c r="Q540" s="278"/>
      <c r="R540" s="278"/>
      <c r="S540" s="278"/>
      <c r="T540" s="278"/>
      <c r="U540" s="278"/>
      <c r="V540" s="278"/>
      <c r="W540" s="58"/>
      <c r="X540" s="58"/>
      <c r="Y540" s="58"/>
      <c r="Z540" s="58"/>
    </row>
    <row r="541" spans="1:26" ht="15.75" customHeight="1" x14ac:dyDescent="0.2">
      <c r="A541" s="304"/>
      <c r="B541" s="304"/>
      <c r="C541" s="304"/>
      <c r="D541" s="304"/>
      <c r="E541" s="304"/>
      <c r="F541" s="304"/>
      <c r="G541" s="304"/>
      <c r="H541" s="304"/>
      <c r="I541" s="304"/>
      <c r="J541" s="304"/>
      <c r="K541" s="304"/>
      <c r="L541" s="278"/>
      <c r="M541" s="58"/>
      <c r="N541" s="58"/>
      <c r="O541" s="58"/>
      <c r="P541" s="58"/>
      <c r="Q541" s="278"/>
      <c r="R541" s="278"/>
      <c r="S541" s="278"/>
      <c r="T541" s="278"/>
      <c r="U541" s="278"/>
      <c r="V541" s="278"/>
      <c r="W541" s="58"/>
      <c r="X541" s="58"/>
      <c r="Y541" s="58"/>
      <c r="Z541" s="58"/>
    </row>
    <row r="542" spans="1:26" ht="15.75" customHeight="1" x14ac:dyDescent="0.2">
      <c r="A542" s="304"/>
      <c r="B542" s="304"/>
      <c r="C542" s="304"/>
      <c r="D542" s="304"/>
      <c r="E542" s="304"/>
      <c r="F542" s="304"/>
      <c r="G542" s="304"/>
      <c r="H542" s="304"/>
      <c r="I542" s="304"/>
      <c r="J542" s="304"/>
      <c r="K542" s="304"/>
      <c r="L542" s="278"/>
      <c r="M542" s="58"/>
      <c r="N542" s="58"/>
      <c r="O542" s="58"/>
      <c r="P542" s="58"/>
      <c r="Q542" s="278"/>
      <c r="R542" s="278"/>
      <c r="S542" s="278"/>
      <c r="T542" s="278"/>
      <c r="U542" s="278"/>
      <c r="V542" s="278"/>
      <c r="W542" s="58"/>
      <c r="X542" s="58"/>
      <c r="Y542" s="58"/>
      <c r="Z542" s="58"/>
    </row>
    <row r="543" spans="1:26" ht="15.75" customHeight="1" x14ac:dyDescent="0.2">
      <c r="A543" s="304"/>
      <c r="B543" s="304"/>
      <c r="C543" s="304"/>
      <c r="D543" s="304"/>
      <c r="E543" s="304"/>
      <c r="F543" s="304"/>
      <c r="G543" s="304"/>
      <c r="H543" s="304"/>
      <c r="I543" s="304"/>
      <c r="J543" s="304"/>
      <c r="K543" s="304"/>
      <c r="L543" s="278"/>
      <c r="M543" s="58"/>
      <c r="N543" s="58"/>
      <c r="O543" s="58"/>
      <c r="P543" s="58"/>
      <c r="Q543" s="278"/>
      <c r="R543" s="278"/>
      <c r="S543" s="278"/>
      <c r="T543" s="278"/>
      <c r="U543" s="278"/>
      <c r="V543" s="278"/>
      <c r="W543" s="58"/>
      <c r="X543" s="58"/>
      <c r="Y543" s="58"/>
      <c r="Z543" s="58"/>
    </row>
    <row r="544" spans="1:26" ht="15.75" customHeight="1" x14ac:dyDescent="0.2">
      <c r="A544" s="304"/>
      <c r="B544" s="304"/>
      <c r="C544" s="304"/>
      <c r="D544" s="304"/>
      <c r="E544" s="304"/>
      <c r="F544" s="304"/>
      <c r="G544" s="304"/>
      <c r="H544" s="304"/>
      <c r="I544" s="304"/>
      <c r="J544" s="304"/>
      <c r="K544" s="304"/>
      <c r="L544" s="278"/>
      <c r="M544" s="58"/>
      <c r="N544" s="58"/>
      <c r="O544" s="58"/>
      <c r="P544" s="58"/>
      <c r="Q544" s="278"/>
      <c r="R544" s="278"/>
      <c r="S544" s="278"/>
      <c r="T544" s="278"/>
      <c r="U544" s="278"/>
      <c r="V544" s="278"/>
      <c r="W544" s="58"/>
      <c r="X544" s="58"/>
      <c r="Y544" s="58"/>
      <c r="Z544" s="58"/>
    </row>
    <row r="545" spans="1:26" ht="15.75" customHeight="1" x14ac:dyDescent="0.2">
      <c r="A545" s="304"/>
      <c r="B545" s="304"/>
      <c r="C545" s="304"/>
      <c r="D545" s="304"/>
      <c r="E545" s="304"/>
      <c r="F545" s="304"/>
      <c r="G545" s="304"/>
      <c r="H545" s="304"/>
      <c r="I545" s="304"/>
      <c r="J545" s="304"/>
      <c r="K545" s="304"/>
      <c r="L545" s="278"/>
      <c r="M545" s="58"/>
      <c r="N545" s="58"/>
      <c r="O545" s="58"/>
      <c r="P545" s="58"/>
      <c r="Q545" s="278"/>
      <c r="R545" s="278"/>
      <c r="S545" s="278"/>
      <c r="T545" s="278"/>
      <c r="U545" s="278"/>
      <c r="V545" s="278"/>
      <c r="W545" s="58"/>
      <c r="X545" s="58"/>
      <c r="Y545" s="58"/>
      <c r="Z545" s="58"/>
    </row>
    <row r="546" spans="1:26" ht="15.75" customHeight="1" x14ac:dyDescent="0.2">
      <c r="A546" s="304"/>
      <c r="B546" s="304"/>
      <c r="C546" s="304"/>
      <c r="D546" s="304"/>
      <c r="E546" s="304"/>
      <c r="F546" s="304"/>
      <c r="G546" s="304"/>
      <c r="H546" s="304"/>
      <c r="I546" s="304"/>
      <c r="J546" s="304"/>
      <c r="K546" s="304"/>
      <c r="L546" s="278"/>
      <c r="M546" s="58"/>
      <c r="N546" s="58"/>
      <c r="O546" s="58"/>
      <c r="P546" s="58"/>
      <c r="Q546" s="278"/>
      <c r="R546" s="278"/>
      <c r="S546" s="278"/>
      <c r="T546" s="278"/>
      <c r="U546" s="278"/>
      <c r="V546" s="278"/>
      <c r="W546" s="58"/>
      <c r="X546" s="58"/>
      <c r="Y546" s="58"/>
      <c r="Z546" s="58"/>
    </row>
    <row r="547" spans="1:26" ht="15.75" customHeight="1" x14ac:dyDescent="0.2">
      <c r="A547" s="304"/>
      <c r="B547" s="304"/>
      <c r="C547" s="304"/>
      <c r="D547" s="304"/>
      <c r="E547" s="304"/>
      <c r="F547" s="304"/>
      <c r="G547" s="304"/>
      <c r="H547" s="304"/>
      <c r="I547" s="304"/>
      <c r="J547" s="304"/>
      <c r="K547" s="304"/>
      <c r="L547" s="278"/>
      <c r="M547" s="58"/>
      <c r="N547" s="58"/>
      <c r="O547" s="58"/>
      <c r="P547" s="58"/>
      <c r="Q547" s="278"/>
      <c r="R547" s="278"/>
      <c r="S547" s="278"/>
      <c r="T547" s="278"/>
      <c r="U547" s="278"/>
      <c r="V547" s="278"/>
      <c r="W547" s="58"/>
      <c r="X547" s="58"/>
      <c r="Y547" s="58"/>
      <c r="Z547" s="58"/>
    </row>
    <row r="548" spans="1:26" ht="15.75" customHeight="1" x14ac:dyDescent="0.2">
      <c r="A548" s="304"/>
      <c r="B548" s="304"/>
      <c r="C548" s="304"/>
      <c r="D548" s="304"/>
      <c r="E548" s="304"/>
      <c r="F548" s="304"/>
      <c r="G548" s="304"/>
      <c r="H548" s="304"/>
      <c r="I548" s="304"/>
      <c r="J548" s="304"/>
      <c r="K548" s="304"/>
      <c r="L548" s="278"/>
      <c r="M548" s="58"/>
      <c r="N548" s="58"/>
      <c r="O548" s="58"/>
      <c r="P548" s="58"/>
      <c r="Q548" s="278"/>
      <c r="R548" s="278"/>
      <c r="S548" s="278"/>
      <c r="T548" s="278"/>
      <c r="U548" s="278"/>
      <c r="V548" s="278"/>
      <c r="W548" s="58"/>
      <c r="X548" s="58"/>
      <c r="Y548" s="58"/>
      <c r="Z548" s="58"/>
    </row>
    <row r="549" spans="1:26" ht="15.75" customHeight="1" x14ac:dyDescent="0.2">
      <c r="A549" s="304"/>
      <c r="B549" s="304"/>
      <c r="C549" s="304"/>
      <c r="D549" s="304"/>
      <c r="E549" s="304"/>
      <c r="F549" s="304"/>
      <c r="G549" s="304"/>
      <c r="H549" s="304"/>
      <c r="I549" s="304"/>
      <c r="J549" s="304"/>
      <c r="K549" s="304"/>
      <c r="L549" s="278"/>
      <c r="M549" s="58"/>
      <c r="N549" s="58"/>
      <c r="O549" s="58"/>
      <c r="P549" s="58"/>
      <c r="Q549" s="278"/>
      <c r="R549" s="278"/>
      <c r="S549" s="278"/>
      <c r="T549" s="278"/>
      <c r="U549" s="278"/>
      <c r="V549" s="278"/>
      <c r="W549" s="58"/>
      <c r="X549" s="58"/>
      <c r="Y549" s="58"/>
      <c r="Z549" s="58"/>
    </row>
    <row r="550" spans="1:26" ht="15.75" customHeight="1" x14ac:dyDescent="0.2">
      <c r="A550" s="304"/>
      <c r="B550" s="304"/>
      <c r="C550" s="304"/>
      <c r="D550" s="304"/>
      <c r="E550" s="304"/>
      <c r="F550" s="304"/>
      <c r="G550" s="304"/>
      <c r="H550" s="304"/>
      <c r="I550" s="304"/>
      <c r="J550" s="304"/>
      <c r="K550" s="304"/>
      <c r="L550" s="278"/>
      <c r="M550" s="58"/>
      <c r="N550" s="58"/>
      <c r="O550" s="58"/>
      <c r="P550" s="58"/>
      <c r="Q550" s="278"/>
      <c r="R550" s="278"/>
      <c r="S550" s="278"/>
      <c r="T550" s="278"/>
      <c r="U550" s="278"/>
      <c r="V550" s="278"/>
      <c r="W550" s="58"/>
      <c r="X550" s="58"/>
      <c r="Y550" s="58"/>
      <c r="Z550" s="58"/>
    </row>
    <row r="551" spans="1:26" ht="15.75" customHeight="1" x14ac:dyDescent="0.2">
      <c r="A551" s="304"/>
      <c r="B551" s="304"/>
      <c r="C551" s="304"/>
      <c r="D551" s="304"/>
      <c r="E551" s="304"/>
      <c r="F551" s="304"/>
      <c r="G551" s="304"/>
      <c r="H551" s="304"/>
      <c r="I551" s="304"/>
      <c r="J551" s="304"/>
      <c r="K551" s="304"/>
      <c r="L551" s="278"/>
      <c r="M551" s="58"/>
      <c r="N551" s="58"/>
      <c r="O551" s="58"/>
      <c r="P551" s="58"/>
      <c r="Q551" s="278"/>
      <c r="R551" s="278"/>
      <c r="S551" s="278"/>
      <c r="T551" s="278"/>
      <c r="U551" s="278"/>
      <c r="V551" s="278"/>
      <c r="W551" s="58"/>
      <c r="X551" s="58"/>
      <c r="Y551" s="58"/>
      <c r="Z551" s="58"/>
    </row>
    <row r="552" spans="1:26" ht="15.75" customHeight="1" x14ac:dyDescent="0.2">
      <c r="A552" s="304"/>
      <c r="B552" s="304"/>
      <c r="C552" s="304"/>
      <c r="D552" s="304"/>
      <c r="E552" s="304"/>
      <c r="F552" s="304"/>
      <c r="G552" s="304"/>
      <c r="H552" s="304"/>
      <c r="I552" s="304"/>
      <c r="J552" s="304"/>
      <c r="K552" s="304"/>
      <c r="L552" s="278"/>
      <c r="M552" s="58"/>
      <c r="N552" s="58"/>
      <c r="O552" s="58"/>
      <c r="P552" s="58"/>
      <c r="Q552" s="278"/>
      <c r="R552" s="278"/>
      <c r="S552" s="278"/>
      <c r="T552" s="278"/>
      <c r="U552" s="278"/>
      <c r="V552" s="278"/>
      <c r="W552" s="58"/>
      <c r="X552" s="58"/>
      <c r="Y552" s="58"/>
      <c r="Z552" s="58"/>
    </row>
    <row r="553" spans="1:26" ht="15.75" customHeight="1" x14ac:dyDescent="0.2">
      <c r="A553" s="304"/>
      <c r="B553" s="304"/>
      <c r="C553" s="304"/>
      <c r="D553" s="304"/>
      <c r="E553" s="304"/>
      <c r="F553" s="304"/>
      <c r="G553" s="304"/>
      <c r="H553" s="304"/>
      <c r="I553" s="304"/>
      <c r="J553" s="304"/>
      <c r="K553" s="304"/>
      <c r="L553" s="278"/>
      <c r="M553" s="58"/>
      <c r="N553" s="58"/>
      <c r="O553" s="58"/>
      <c r="P553" s="58"/>
      <c r="Q553" s="278"/>
      <c r="R553" s="278"/>
      <c r="S553" s="278"/>
      <c r="T553" s="278"/>
      <c r="U553" s="278"/>
      <c r="V553" s="278"/>
      <c r="W553" s="58"/>
      <c r="X553" s="58"/>
      <c r="Y553" s="58"/>
      <c r="Z553" s="58"/>
    </row>
    <row r="554" spans="1:26" ht="15.75" customHeight="1" x14ac:dyDescent="0.2">
      <c r="A554" s="304"/>
      <c r="B554" s="304"/>
      <c r="C554" s="304"/>
      <c r="D554" s="304"/>
      <c r="E554" s="304"/>
      <c r="F554" s="304"/>
      <c r="G554" s="304"/>
      <c r="H554" s="304"/>
      <c r="I554" s="304"/>
      <c r="J554" s="304"/>
      <c r="K554" s="304"/>
      <c r="L554" s="278"/>
      <c r="M554" s="58"/>
      <c r="N554" s="58"/>
      <c r="O554" s="58"/>
      <c r="P554" s="58"/>
      <c r="Q554" s="278"/>
      <c r="R554" s="278"/>
      <c r="S554" s="278"/>
      <c r="T554" s="278"/>
      <c r="U554" s="278"/>
      <c r="V554" s="278"/>
      <c r="W554" s="58"/>
      <c r="X554" s="58"/>
      <c r="Y554" s="58"/>
      <c r="Z554" s="58"/>
    </row>
    <row r="555" spans="1:26" ht="15.75" customHeight="1" x14ac:dyDescent="0.2">
      <c r="A555" s="304"/>
      <c r="B555" s="304"/>
      <c r="C555" s="304"/>
      <c r="D555" s="304"/>
      <c r="E555" s="304"/>
      <c r="F555" s="304"/>
      <c r="G555" s="304"/>
      <c r="H555" s="304"/>
      <c r="I555" s="304"/>
      <c r="J555" s="304"/>
      <c r="K555" s="304"/>
      <c r="L555" s="278"/>
      <c r="M555" s="58"/>
      <c r="N555" s="58"/>
      <c r="O555" s="58"/>
      <c r="P555" s="58"/>
      <c r="Q555" s="278"/>
      <c r="R555" s="278"/>
      <c r="S555" s="278"/>
      <c r="T555" s="278"/>
      <c r="U555" s="278"/>
      <c r="V555" s="278"/>
      <c r="W555" s="58"/>
      <c r="X555" s="58"/>
      <c r="Y555" s="58"/>
      <c r="Z555" s="58"/>
    </row>
    <row r="556" spans="1:26" ht="15.75" customHeight="1" x14ac:dyDescent="0.2">
      <c r="A556" s="304"/>
      <c r="B556" s="304"/>
      <c r="C556" s="304"/>
      <c r="D556" s="304"/>
      <c r="E556" s="304"/>
      <c r="F556" s="304"/>
      <c r="G556" s="304"/>
      <c r="H556" s="304"/>
      <c r="I556" s="304"/>
      <c r="J556" s="304"/>
      <c r="K556" s="304"/>
      <c r="L556" s="278"/>
      <c r="M556" s="58"/>
      <c r="N556" s="58"/>
      <c r="O556" s="58"/>
      <c r="P556" s="58"/>
      <c r="Q556" s="278"/>
      <c r="R556" s="278"/>
      <c r="S556" s="278"/>
      <c r="T556" s="278"/>
      <c r="U556" s="278"/>
      <c r="V556" s="278"/>
      <c r="W556" s="58"/>
      <c r="X556" s="58"/>
      <c r="Y556" s="58"/>
      <c r="Z556" s="58"/>
    </row>
    <row r="557" spans="1:26" ht="15.75" customHeight="1" x14ac:dyDescent="0.2">
      <c r="A557" s="304"/>
      <c r="B557" s="304"/>
      <c r="C557" s="304"/>
      <c r="D557" s="304"/>
      <c r="E557" s="304"/>
      <c r="F557" s="304"/>
      <c r="G557" s="304"/>
      <c r="H557" s="304"/>
      <c r="I557" s="304"/>
      <c r="J557" s="304"/>
      <c r="K557" s="304"/>
      <c r="L557" s="278"/>
      <c r="M557" s="58"/>
      <c r="N557" s="58"/>
      <c r="O557" s="58"/>
      <c r="P557" s="58"/>
      <c r="Q557" s="278"/>
      <c r="R557" s="278"/>
      <c r="S557" s="278"/>
      <c r="T557" s="278"/>
      <c r="U557" s="278"/>
      <c r="V557" s="278"/>
      <c r="W557" s="58"/>
      <c r="X557" s="58"/>
      <c r="Y557" s="58"/>
      <c r="Z557" s="58"/>
    </row>
    <row r="558" spans="1:26" ht="15.75" customHeight="1" x14ac:dyDescent="0.2">
      <c r="A558" s="304"/>
      <c r="B558" s="304"/>
      <c r="C558" s="304"/>
      <c r="D558" s="304"/>
      <c r="E558" s="304"/>
      <c r="F558" s="304"/>
      <c r="G558" s="304"/>
      <c r="H558" s="304"/>
      <c r="I558" s="304"/>
      <c r="J558" s="304"/>
      <c r="K558" s="304"/>
      <c r="L558" s="278"/>
      <c r="M558" s="58"/>
      <c r="N558" s="58"/>
      <c r="O558" s="58"/>
      <c r="P558" s="58"/>
      <c r="Q558" s="278"/>
      <c r="R558" s="278"/>
      <c r="S558" s="278"/>
      <c r="T558" s="278"/>
      <c r="U558" s="278"/>
      <c r="V558" s="278"/>
      <c r="W558" s="58"/>
      <c r="X558" s="58"/>
      <c r="Y558" s="58"/>
      <c r="Z558" s="58"/>
    </row>
    <row r="559" spans="1:26" ht="15.75" customHeight="1" x14ac:dyDescent="0.2">
      <c r="A559" s="304"/>
      <c r="B559" s="304"/>
      <c r="C559" s="304"/>
      <c r="D559" s="304"/>
      <c r="E559" s="304"/>
      <c r="F559" s="304"/>
      <c r="G559" s="304"/>
      <c r="H559" s="304"/>
      <c r="I559" s="304"/>
      <c r="J559" s="304"/>
      <c r="K559" s="304"/>
      <c r="L559" s="278"/>
      <c r="M559" s="58"/>
      <c r="N559" s="58"/>
      <c r="O559" s="58"/>
      <c r="P559" s="58"/>
      <c r="Q559" s="278"/>
      <c r="R559" s="278"/>
      <c r="S559" s="278"/>
      <c r="T559" s="278"/>
      <c r="U559" s="278"/>
      <c r="V559" s="278"/>
      <c r="W559" s="58"/>
      <c r="X559" s="58"/>
      <c r="Y559" s="58"/>
      <c r="Z559" s="58"/>
    </row>
    <row r="560" spans="1:26" ht="15.75" customHeight="1" x14ac:dyDescent="0.2">
      <c r="A560" s="304"/>
      <c r="B560" s="304"/>
      <c r="C560" s="304"/>
      <c r="D560" s="304"/>
      <c r="E560" s="304"/>
      <c r="F560" s="304"/>
      <c r="G560" s="304"/>
      <c r="H560" s="304"/>
      <c r="I560" s="304"/>
      <c r="J560" s="304"/>
      <c r="K560" s="304"/>
      <c r="L560" s="278"/>
      <c r="M560" s="58"/>
      <c r="N560" s="58"/>
      <c r="O560" s="58"/>
      <c r="P560" s="58"/>
      <c r="Q560" s="278"/>
      <c r="R560" s="278"/>
      <c r="S560" s="278"/>
      <c r="T560" s="278"/>
      <c r="U560" s="278"/>
      <c r="V560" s="278"/>
      <c r="W560" s="58"/>
      <c r="X560" s="58"/>
      <c r="Y560" s="58"/>
      <c r="Z560" s="58"/>
    </row>
    <row r="561" spans="1:26" ht="15.75" customHeight="1" x14ac:dyDescent="0.2">
      <c r="A561" s="304"/>
      <c r="B561" s="304"/>
      <c r="C561" s="304"/>
      <c r="D561" s="304"/>
      <c r="E561" s="304"/>
      <c r="F561" s="304"/>
      <c r="G561" s="304"/>
      <c r="H561" s="304"/>
      <c r="I561" s="304"/>
      <c r="J561" s="304"/>
      <c r="K561" s="304"/>
      <c r="L561" s="278"/>
      <c r="M561" s="58"/>
      <c r="N561" s="58"/>
      <c r="O561" s="58"/>
      <c r="P561" s="58"/>
      <c r="Q561" s="278"/>
      <c r="R561" s="278"/>
      <c r="S561" s="278"/>
      <c r="T561" s="278"/>
      <c r="U561" s="278"/>
      <c r="V561" s="278"/>
      <c r="W561" s="58"/>
      <c r="X561" s="58"/>
      <c r="Y561" s="58"/>
      <c r="Z561" s="58"/>
    </row>
    <row r="562" spans="1:26" ht="15.75" customHeight="1" x14ac:dyDescent="0.2">
      <c r="A562" s="304"/>
      <c r="B562" s="304"/>
      <c r="C562" s="304"/>
      <c r="D562" s="304"/>
      <c r="E562" s="304"/>
      <c r="F562" s="304"/>
      <c r="G562" s="304"/>
      <c r="H562" s="304"/>
      <c r="I562" s="304"/>
      <c r="J562" s="304"/>
      <c r="K562" s="304"/>
      <c r="L562" s="278"/>
      <c r="M562" s="58"/>
      <c r="N562" s="58"/>
      <c r="O562" s="58"/>
      <c r="P562" s="58"/>
      <c r="Q562" s="278"/>
      <c r="R562" s="278"/>
      <c r="S562" s="278"/>
      <c r="T562" s="278"/>
      <c r="U562" s="278"/>
      <c r="V562" s="278"/>
      <c r="W562" s="58"/>
      <c r="X562" s="58"/>
      <c r="Y562" s="58"/>
      <c r="Z562" s="58"/>
    </row>
    <row r="563" spans="1:26" ht="15.75" customHeight="1" x14ac:dyDescent="0.2">
      <c r="A563" s="304"/>
      <c r="B563" s="304"/>
      <c r="C563" s="304"/>
      <c r="D563" s="304"/>
      <c r="E563" s="304"/>
      <c r="F563" s="304"/>
      <c r="G563" s="304"/>
      <c r="H563" s="304"/>
      <c r="I563" s="304"/>
      <c r="J563" s="304"/>
      <c r="K563" s="304"/>
      <c r="L563" s="278"/>
      <c r="M563" s="58"/>
      <c r="N563" s="58"/>
      <c r="O563" s="58"/>
      <c r="P563" s="58"/>
      <c r="Q563" s="278"/>
      <c r="R563" s="278"/>
      <c r="S563" s="278"/>
      <c r="T563" s="278"/>
      <c r="U563" s="278"/>
      <c r="V563" s="278"/>
      <c r="W563" s="58"/>
      <c r="X563" s="58"/>
      <c r="Y563" s="58"/>
      <c r="Z563" s="58"/>
    </row>
    <row r="564" spans="1:26" ht="15.75" customHeight="1" x14ac:dyDescent="0.2">
      <c r="A564" s="304"/>
      <c r="B564" s="304"/>
      <c r="C564" s="304"/>
      <c r="D564" s="304"/>
      <c r="E564" s="304"/>
      <c r="F564" s="304"/>
      <c r="G564" s="304"/>
      <c r="H564" s="304"/>
      <c r="I564" s="304"/>
      <c r="J564" s="304"/>
      <c r="K564" s="304"/>
      <c r="L564" s="278"/>
      <c r="M564" s="58"/>
      <c r="N564" s="58"/>
      <c r="O564" s="58"/>
      <c r="P564" s="58"/>
      <c r="Q564" s="278"/>
      <c r="R564" s="278"/>
      <c r="S564" s="278"/>
      <c r="T564" s="278"/>
      <c r="U564" s="278"/>
      <c r="V564" s="278"/>
      <c r="W564" s="58"/>
      <c r="X564" s="58"/>
      <c r="Y564" s="58"/>
      <c r="Z564" s="58"/>
    </row>
    <row r="565" spans="1:26" ht="15.75" customHeight="1" x14ac:dyDescent="0.2">
      <c r="A565" s="304"/>
      <c r="B565" s="304"/>
      <c r="C565" s="304"/>
      <c r="D565" s="304"/>
      <c r="E565" s="304"/>
      <c r="F565" s="304"/>
      <c r="G565" s="304"/>
      <c r="H565" s="304"/>
      <c r="I565" s="304"/>
      <c r="J565" s="304"/>
      <c r="K565" s="304"/>
      <c r="L565" s="278"/>
      <c r="M565" s="58"/>
      <c r="N565" s="58"/>
      <c r="O565" s="58"/>
      <c r="P565" s="58"/>
      <c r="Q565" s="278"/>
      <c r="R565" s="278"/>
      <c r="S565" s="278"/>
      <c r="T565" s="278"/>
      <c r="U565" s="278"/>
      <c r="V565" s="278"/>
      <c r="W565" s="58"/>
      <c r="X565" s="58"/>
      <c r="Y565" s="58"/>
      <c r="Z565" s="58"/>
    </row>
    <row r="566" spans="1:26" ht="15.75" customHeight="1" x14ac:dyDescent="0.2">
      <c r="A566" s="304"/>
      <c r="B566" s="304"/>
      <c r="C566" s="304"/>
      <c r="D566" s="304"/>
      <c r="E566" s="304"/>
      <c r="F566" s="304"/>
      <c r="G566" s="304"/>
      <c r="H566" s="304"/>
      <c r="I566" s="304"/>
      <c r="J566" s="304"/>
      <c r="K566" s="304"/>
      <c r="L566" s="278"/>
      <c r="M566" s="58"/>
      <c r="N566" s="58"/>
      <c r="O566" s="58"/>
      <c r="P566" s="58"/>
      <c r="Q566" s="278"/>
      <c r="R566" s="278"/>
      <c r="S566" s="278"/>
      <c r="T566" s="278"/>
      <c r="U566" s="278"/>
      <c r="V566" s="278"/>
      <c r="W566" s="58"/>
      <c r="X566" s="58"/>
      <c r="Y566" s="58"/>
      <c r="Z566" s="58"/>
    </row>
    <row r="567" spans="1:26" ht="15.75" customHeight="1" x14ac:dyDescent="0.2">
      <c r="A567" s="304"/>
      <c r="B567" s="304"/>
      <c r="C567" s="304"/>
      <c r="D567" s="304"/>
      <c r="E567" s="304"/>
      <c r="F567" s="304"/>
      <c r="G567" s="304"/>
      <c r="H567" s="304"/>
      <c r="I567" s="304"/>
      <c r="J567" s="304"/>
      <c r="K567" s="304"/>
      <c r="L567" s="278"/>
      <c r="M567" s="58"/>
      <c r="N567" s="58"/>
      <c r="O567" s="58"/>
      <c r="P567" s="58"/>
      <c r="Q567" s="278"/>
      <c r="R567" s="278"/>
      <c r="S567" s="278"/>
      <c r="T567" s="278"/>
      <c r="U567" s="278"/>
      <c r="V567" s="278"/>
      <c r="W567" s="58"/>
      <c r="X567" s="58"/>
      <c r="Y567" s="58"/>
      <c r="Z567" s="58"/>
    </row>
    <row r="568" spans="1:26" ht="15.75" customHeight="1" x14ac:dyDescent="0.2">
      <c r="A568" s="304"/>
      <c r="B568" s="304"/>
      <c r="C568" s="304"/>
      <c r="D568" s="304"/>
      <c r="E568" s="304"/>
      <c r="F568" s="304"/>
      <c r="G568" s="304"/>
      <c r="H568" s="304"/>
      <c r="I568" s="304"/>
      <c r="J568" s="304"/>
      <c r="K568" s="304"/>
      <c r="L568" s="278"/>
      <c r="M568" s="58"/>
      <c r="N568" s="58"/>
      <c r="O568" s="58"/>
      <c r="P568" s="58"/>
      <c r="Q568" s="278"/>
      <c r="R568" s="278"/>
      <c r="S568" s="278"/>
      <c r="T568" s="278"/>
      <c r="U568" s="278"/>
      <c r="V568" s="278"/>
      <c r="W568" s="58"/>
      <c r="X568" s="58"/>
      <c r="Y568" s="58"/>
      <c r="Z568" s="58"/>
    </row>
    <row r="569" spans="1:26" ht="15.75" customHeight="1" x14ac:dyDescent="0.2">
      <c r="A569" s="304"/>
      <c r="B569" s="304"/>
      <c r="C569" s="304"/>
      <c r="D569" s="304"/>
      <c r="E569" s="304"/>
      <c r="F569" s="304"/>
      <c r="G569" s="304"/>
      <c r="H569" s="304"/>
      <c r="I569" s="304"/>
      <c r="J569" s="304"/>
      <c r="K569" s="304"/>
      <c r="L569" s="278"/>
      <c r="M569" s="58"/>
      <c r="N569" s="58"/>
      <c r="O569" s="58"/>
      <c r="P569" s="58"/>
      <c r="Q569" s="278"/>
      <c r="R569" s="278"/>
      <c r="S569" s="278"/>
      <c r="T569" s="278"/>
      <c r="U569" s="278"/>
      <c r="V569" s="278"/>
      <c r="W569" s="58"/>
      <c r="X569" s="58"/>
      <c r="Y569" s="58"/>
      <c r="Z569" s="58"/>
    </row>
    <row r="570" spans="1:26" ht="15.75" customHeight="1" x14ac:dyDescent="0.2">
      <c r="A570" s="304"/>
      <c r="B570" s="304"/>
      <c r="C570" s="304"/>
      <c r="D570" s="304"/>
      <c r="E570" s="304"/>
      <c r="F570" s="304"/>
      <c r="G570" s="304"/>
      <c r="H570" s="304"/>
      <c r="I570" s="304"/>
      <c r="J570" s="304"/>
      <c r="K570" s="304"/>
      <c r="L570" s="278"/>
      <c r="M570" s="58"/>
      <c r="N570" s="58"/>
      <c r="O570" s="58"/>
      <c r="P570" s="58"/>
      <c r="Q570" s="278"/>
      <c r="R570" s="278"/>
      <c r="S570" s="278"/>
      <c r="T570" s="278"/>
      <c r="U570" s="278"/>
      <c r="V570" s="278"/>
      <c r="W570" s="58"/>
      <c r="X570" s="58"/>
      <c r="Y570" s="58"/>
      <c r="Z570" s="58"/>
    </row>
    <row r="571" spans="1:26" ht="15.75" customHeight="1" x14ac:dyDescent="0.2">
      <c r="A571" s="304"/>
      <c r="B571" s="304"/>
      <c r="C571" s="304"/>
      <c r="D571" s="304"/>
      <c r="E571" s="304"/>
      <c r="F571" s="304"/>
      <c r="G571" s="304"/>
      <c r="H571" s="304"/>
      <c r="I571" s="304"/>
      <c r="J571" s="304"/>
      <c r="K571" s="304"/>
      <c r="L571" s="278"/>
      <c r="M571" s="58"/>
      <c r="N571" s="58"/>
      <c r="O571" s="58"/>
      <c r="P571" s="58"/>
      <c r="Q571" s="278"/>
      <c r="R571" s="278"/>
      <c r="S571" s="278"/>
      <c r="T571" s="278"/>
      <c r="U571" s="278"/>
      <c r="V571" s="278"/>
      <c r="W571" s="58"/>
      <c r="X571" s="58"/>
      <c r="Y571" s="58"/>
      <c r="Z571" s="58"/>
    </row>
    <row r="572" spans="1:26" ht="15.75" customHeight="1" x14ac:dyDescent="0.2">
      <c r="A572" s="304"/>
      <c r="B572" s="304"/>
      <c r="C572" s="304"/>
      <c r="D572" s="304"/>
      <c r="E572" s="304"/>
      <c r="F572" s="304"/>
      <c r="G572" s="304"/>
      <c r="H572" s="304"/>
      <c r="I572" s="304"/>
      <c r="J572" s="304"/>
      <c r="K572" s="304"/>
      <c r="L572" s="278"/>
      <c r="M572" s="58"/>
      <c r="N572" s="58"/>
      <c r="O572" s="58"/>
      <c r="P572" s="58"/>
      <c r="Q572" s="278"/>
      <c r="R572" s="278"/>
      <c r="S572" s="278"/>
      <c r="T572" s="278"/>
      <c r="U572" s="278"/>
      <c r="V572" s="278"/>
      <c r="W572" s="58"/>
      <c r="X572" s="58"/>
      <c r="Y572" s="58"/>
      <c r="Z572" s="58"/>
    </row>
    <row r="573" spans="1:26" ht="15.75" customHeight="1" x14ac:dyDescent="0.2">
      <c r="A573" s="304"/>
      <c r="B573" s="304"/>
      <c r="C573" s="304"/>
      <c r="D573" s="304"/>
      <c r="E573" s="304"/>
      <c r="F573" s="304"/>
      <c r="G573" s="304"/>
      <c r="H573" s="304"/>
      <c r="I573" s="304"/>
      <c r="J573" s="304"/>
      <c r="K573" s="304"/>
      <c r="L573" s="278"/>
      <c r="M573" s="58"/>
      <c r="N573" s="58"/>
      <c r="O573" s="58"/>
      <c r="P573" s="58"/>
      <c r="Q573" s="278"/>
      <c r="R573" s="278"/>
      <c r="S573" s="278"/>
      <c r="T573" s="278"/>
      <c r="U573" s="278"/>
      <c r="V573" s="278"/>
      <c r="W573" s="58"/>
      <c r="X573" s="58"/>
      <c r="Y573" s="58"/>
      <c r="Z573" s="58"/>
    </row>
    <row r="574" spans="1:26" ht="15.75" customHeight="1" x14ac:dyDescent="0.2">
      <c r="A574" s="304"/>
      <c r="B574" s="304"/>
      <c r="C574" s="304"/>
      <c r="D574" s="304"/>
      <c r="E574" s="304"/>
      <c r="F574" s="304"/>
      <c r="G574" s="304"/>
      <c r="H574" s="304"/>
      <c r="I574" s="304"/>
      <c r="J574" s="304"/>
      <c r="K574" s="304"/>
      <c r="L574" s="278"/>
      <c r="M574" s="58"/>
      <c r="N574" s="58"/>
      <c r="O574" s="58"/>
      <c r="P574" s="58"/>
      <c r="Q574" s="278"/>
      <c r="R574" s="278"/>
      <c r="S574" s="278"/>
      <c r="T574" s="278"/>
      <c r="U574" s="278"/>
      <c r="V574" s="278"/>
      <c r="W574" s="58"/>
      <c r="X574" s="58"/>
      <c r="Y574" s="58"/>
      <c r="Z574" s="58"/>
    </row>
    <row r="575" spans="1:26" ht="15.75" customHeight="1" x14ac:dyDescent="0.2">
      <c r="A575" s="304"/>
      <c r="B575" s="304"/>
      <c r="C575" s="304"/>
      <c r="D575" s="304"/>
      <c r="E575" s="304"/>
      <c r="F575" s="304"/>
      <c r="G575" s="304"/>
      <c r="H575" s="304"/>
      <c r="I575" s="304"/>
      <c r="J575" s="304"/>
      <c r="K575" s="304"/>
      <c r="L575" s="278"/>
      <c r="M575" s="58"/>
      <c r="N575" s="58"/>
      <c r="O575" s="58"/>
      <c r="P575" s="58"/>
      <c r="Q575" s="278"/>
      <c r="R575" s="278"/>
      <c r="S575" s="278"/>
      <c r="T575" s="278"/>
      <c r="U575" s="278"/>
      <c r="V575" s="278"/>
      <c r="W575" s="58"/>
      <c r="X575" s="58"/>
      <c r="Y575" s="58"/>
      <c r="Z575" s="58"/>
    </row>
    <row r="576" spans="1:26" ht="15.75" customHeight="1" x14ac:dyDescent="0.2">
      <c r="A576" s="304"/>
      <c r="B576" s="304"/>
      <c r="C576" s="304"/>
      <c r="D576" s="304"/>
      <c r="E576" s="304"/>
      <c r="F576" s="304"/>
      <c r="G576" s="304"/>
      <c r="H576" s="304"/>
      <c r="I576" s="304"/>
      <c r="J576" s="304"/>
      <c r="K576" s="304"/>
      <c r="L576" s="278"/>
      <c r="M576" s="58"/>
      <c r="N576" s="58"/>
      <c r="O576" s="58"/>
      <c r="P576" s="58"/>
      <c r="Q576" s="278"/>
      <c r="R576" s="278"/>
      <c r="S576" s="278"/>
      <c r="T576" s="278"/>
      <c r="U576" s="278"/>
      <c r="V576" s="278"/>
      <c r="W576" s="58"/>
      <c r="X576" s="58"/>
      <c r="Y576" s="58"/>
      <c r="Z576" s="58"/>
    </row>
    <row r="577" spans="1:26" ht="15.75" customHeight="1" x14ac:dyDescent="0.2">
      <c r="A577" s="304"/>
      <c r="B577" s="304"/>
      <c r="C577" s="304"/>
      <c r="D577" s="304"/>
      <c r="E577" s="304"/>
      <c r="F577" s="304"/>
      <c r="G577" s="304"/>
      <c r="H577" s="304"/>
      <c r="I577" s="304"/>
      <c r="J577" s="304"/>
      <c r="K577" s="304"/>
      <c r="L577" s="278"/>
      <c r="M577" s="58"/>
      <c r="N577" s="58"/>
      <c r="O577" s="58"/>
      <c r="P577" s="58"/>
      <c r="Q577" s="278"/>
      <c r="R577" s="278"/>
      <c r="S577" s="278"/>
      <c r="T577" s="278"/>
      <c r="U577" s="278"/>
      <c r="V577" s="278"/>
      <c r="W577" s="58"/>
      <c r="X577" s="58"/>
      <c r="Y577" s="58"/>
      <c r="Z577" s="58"/>
    </row>
    <row r="578" spans="1:26" ht="15.75" customHeight="1" x14ac:dyDescent="0.2">
      <c r="A578" s="304"/>
      <c r="B578" s="304"/>
      <c r="C578" s="304"/>
      <c r="D578" s="304"/>
      <c r="E578" s="304"/>
      <c r="F578" s="304"/>
      <c r="G578" s="304"/>
      <c r="H578" s="304"/>
      <c r="I578" s="304"/>
      <c r="J578" s="304"/>
      <c r="K578" s="304"/>
      <c r="L578" s="278"/>
      <c r="M578" s="58"/>
      <c r="N578" s="58"/>
      <c r="O578" s="58"/>
      <c r="P578" s="58"/>
      <c r="Q578" s="278"/>
      <c r="R578" s="278"/>
      <c r="S578" s="278"/>
      <c r="T578" s="278"/>
      <c r="U578" s="278"/>
      <c r="V578" s="278"/>
      <c r="W578" s="58"/>
      <c r="X578" s="58"/>
      <c r="Y578" s="58"/>
      <c r="Z578" s="58"/>
    </row>
    <row r="579" spans="1:26" ht="15.75" customHeight="1" x14ac:dyDescent="0.2">
      <c r="A579" s="304"/>
      <c r="B579" s="304"/>
      <c r="C579" s="304"/>
      <c r="D579" s="304"/>
      <c r="E579" s="304"/>
      <c r="F579" s="304"/>
      <c r="G579" s="304"/>
      <c r="H579" s="304"/>
      <c r="I579" s="304"/>
      <c r="J579" s="304"/>
      <c r="K579" s="304"/>
      <c r="L579" s="278"/>
      <c r="M579" s="58"/>
      <c r="N579" s="58"/>
      <c r="O579" s="58"/>
      <c r="P579" s="58"/>
      <c r="Q579" s="278"/>
      <c r="R579" s="278"/>
      <c r="S579" s="278"/>
      <c r="T579" s="278"/>
      <c r="U579" s="278"/>
      <c r="V579" s="278"/>
      <c r="W579" s="58"/>
      <c r="X579" s="58"/>
      <c r="Y579" s="58"/>
      <c r="Z579" s="58"/>
    </row>
    <row r="580" spans="1:26" ht="15.75" customHeight="1" x14ac:dyDescent="0.2">
      <c r="A580" s="304"/>
      <c r="B580" s="304"/>
      <c r="C580" s="304"/>
      <c r="D580" s="304"/>
      <c r="E580" s="304"/>
      <c r="F580" s="304"/>
      <c r="G580" s="304"/>
      <c r="H580" s="304"/>
      <c r="I580" s="304"/>
      <c r="J580" s="304"/>
      <c r="K580" s="304"/>
      <c r="L580" s="278"/>
      <c r="M580" s="58"/>
      <c r="N580" s="58"/>
      <c r="O580" s="58"/>
      <c r="P580" s="58"/>
      <c r="Q580" s="278"/>
      <c r="R580" s="278"/>
      <c r="S580" s="278"/>
      <c r="T580" s="278"/>
      <c r="U580" s="278"/>
      <c r="V580" s="278"/>
      <c r="W580" s="58"/>
      <c r="X580" s="58"/>
      <c r="Y580" s="58"/>
      <c r="Z580" s="58"/>
    </row>
    <row r="581" spans="1:26" ht="15.75" customHeight="1" x14ac:dyDescent="0.2">
      <c r="A581" s="304"/>
      <c r="B581" s="304"/>
      <c r="C581" s="304"/>
      <c r="D581" s="304"/>
      <c r="E581" s="304"/>
      <c r="F581" s="304"/>
      <c r="G581" s="304"/>
      <c r="H581" s="304"/>
      <c r="I581" s="304"/>
      <c r="J581" s="304"/>
      <c r="K581" s="304"/>
      <c r="L581" s="278"/>
      <c r="M581" s="58"/>
      <c r="N581" s="58"/>
      <c r="O581" s="58"/>
      <c r="P581" s="58"/>
      <c r="Q581" s="278"/>
      <c r="R581" s="278"/>
      <c r="S581" s="278"/>
      <c r="T581" s="278"/>
      <c r="U581" s="278"/>
      <c r="V581" s="278"/>
      <c r="W581" s="58"/>
      <c r="X581" s="58"/>
      <c r="Y581" s="58"/>
      <c r="Z581" s="58"/>
    </row>
    <row r="582" spans="1:26" ht="15.75" customHeight="1" x14ac:dyDescent="0.2">
      <c r="A582" s="304"/>
      <c r="B582" s="304"/>
      <c r="C582" s="304"/>
      <c r="D582" s="304"/>
      <c r="E582" s="304"/>
      <c r="F582" s="304"/>
      <c r="G582" s="304"/>
      <c r="H582" s="304"/>
      <c r="I582" s="304"/>
      <c r="J582" s="304"/>
      <c r="K582" s="304"/>
      <c r="L582" s="278"/>
      <c r="M582" s="58"/>
      <c r="N582" s="58"/>
      <c r="O582" s="58"/>
      <c r="P582" s="58"/>
      <c r="Q582" s="278"/>
      <c r="R582" s="278"/>
      <c r="S582" s="278"/>
      <c r="T582" s="278"/>
      <c r="U582" s="278"/>
      <c r="V582" s="278"/>
      <c r="W582" s="58"/>
      <c r="X582" s="58"/>
      <c r="Y582" s="58"/>
      <c r="Z582" s="58"/>
    </row>
    <row r="583" spans="1:26" ht="15.75" customHeight="1" x14ac:dyDescent="0.2">
      <c r="A583" s="304"/>
      <c r="B583" s="304"/>
      <c r="C583" s="304"/>
      <c r="D583" s="304"/>
      <c r="E583" s="304"/>
      <c r="F583" s="304"/>
      <c r="G583" s="304"/>
      <c r="H583" s="304"/>
      <c r="I583" s="304"/>
      <c r="J583" s="304"/>
      <c r="K583" s="304"/>
      <c r="L583" s="278"/>
      <c r="M583" s="58"/>
      <c r="N583" s="58"/>
      <c r="O583" s="58"/>
      <c r="P583" s="58"/>
      <c r="Q583" s="278"/>
      <c r="R583" s="278"/>
      <c r="S583" s="278"/>
      <c r="T583" s="278"/>
      <c r="U583" s="278"/>
      <c r="V583" s="278"/>
      <c r="W583" s="58"/>
      <c r="X583" s="58"/>
      <c r="Y583" s="58"/>
      <c r="Z583" s="58"/>
    </row>
    <row r="584" spans="1:26" ht="15.75" customHeight="1" x14ac:dyDescent="0.2">
      <c r="A584" s="304"/>
      <c r="B584" s="304"/>
      <c r="C584" s="304"/>
      <c r="D584" s="304"/>
      <c r="E584" s="304"/>
      <c r="F584" s="304"/>
      <c r="G584" s="304"/>
      <c r="H584" s="304"/>
      <c r="I584" s="304"/>
      <c r="J584" s="304"/>
      <c r="K584" s="304"/>
      <c r="L584" s="278"/>
      <c r="M584" s="58"/>
      <c r="N584" s="58"/>
      <c r="O584" s="58"/>
      <c r="P584" s="58"/>
      <c r="Q584" s="278"/>
      <c r="R584" s="278"/>
      <c r="S584" s="278"/>
      <c r="T584" s="278"/>
      <c r="U584" s="278"/>
      <c r="V584" s="278"/>
      <c r="W584" s="58"/>
      <c r="X584" s="58"/>
      <c r="Y584" s="58"/>
      <c r="Z584" s="58"/>
    </row>
    <row r="585" spans="1:26" ht="15.75" customHeight="1" x14ac:dyDescent="0.2">
      <c r="A585" s="304"/>
      <c r="B585" s="304"/>
      <c r="C585" s="304"/>
      <c r="D585" s="304"/>
      <c r="E585" s="304"/>
      <c r="F585" s="304"/>
      <c r="G585" s="304"/>
      <c r="H585" s="304"/>
      <c r="I585" s="304"/>
      <c r="J585" s="304"/>
      <c r="K585" s="304"/>
      <c r="L585" s="278"/>
      <c r="M585" s="58"/>
      <c r="N585" s="58"/>
      <c r="O585" s="58"/>
      <c r="P585" s="58"/>
      <c r="Q585" s="278"/>
      <c r="R585" s="278"/>
      <c r="S585" s="278"/>
      <c r="T585" s="278"/>
      <c r="U585" s="278"/>
      <c r="V585" s="278"/>
      <c r="W585" s="58"/>
      <c r="X585" s="58"/>
      <c r="Y585" s="58"/>
      <c r="Z585" s="58"/>
    </row>
    <row r="586" spans="1:26" ht="15.75" customHeight="1" x14ac:dyDescent="0.2">
      <c r="A586" s="304"/>
      <c r="B586" s="304"/>
      <c r="C586" s="304"/>
      <c r="D586" s="304"/>
      <c r="E586" s="304"/>
      <c r="F586" s="304"/>
      <c r="G586" s="304"/>
      <c r="H586" s="304"/>
      <c r="I586" s="304"/>
      <c r="J586" s="304"/>
      <c r="K586" s="304"/>
      <c r="L586" s="278"/>
      <c r="M586" s="58"/>
      <c r="N586" s="58"/>
      <c r="O586" s="58"/>
      <c r="P586" s="58"/>
      <c r="Q586" s="278"/>
      <c r="R586" s="278"/>
      <c r="S586" s="278"/>
      <c r="T586" s="278"/>
      <c r="U586" s="278"/>
      <c r="V586" s="278"/>
      <c r="W586" s="58"/>
      <c r="X586" s="58"/>
      <c r="Y586" s="58"/>
      <c r="Z586" s="58"/>
    </row>
    <row r="587" spans="1:26" ht="15.75" customHeight="1" x14ac:dyDescent="0.2">
      <c r="A587" s="304"/>
      <c r="B587" s="304"/>
      <c r="C587" s="304"/>
      <c r="D587" s="304"/>
      <c r="E587" s="304"/>
      <c r="F587" s="304"/>
      <c r="G587" s="304"/>
      <c r="H587" s="304"/>
      <c r="I587" s="304"/>
      <c r="J587" s="304"/>
      <c r="K587" s="304"/>
      <c r="L587" s="278"/>
      <c r="M587" s="58"/>
      <c r="N587" s="58"/>
      <c r="O587" s="58"/>
      <c r="P587" s="58"/>
      <c r="Q587" s="278"/>
      <c r="R587" s="278"/>
      <c r="S587" s="278"/>
      <c r="T587" s="278"/>
      <c r="U587" s="278"/>
      <c r="V587" s="278"/>
      <c r="W587" s="58"/>
      <c r="X587" s="58"/>
      <c r="Y587" s="58"/>
      <c r="Z587" s="58"/>
    </row>
    <row r="588" spans="1:26" ht="15.75" customHeight="1" x14ac:dyDescent="0.2">
      <c r="A588" s="304"/>
      <c r="B588" s="304"/>
      <c r="C588" s="304"/>
      <c r="D588" s="304"/>
      <c r="E588" s="304"/>
      <c r="F588" s="304"/>
      <c r="G588" s="304"/>
      <c r="H588" s="304"/>
      <c r="I588" s="304"/>
      <c r="J588" s="304"/>
      <c r="K588" s="304"/>
      <c r="L588" s="278"/>
      <c r="M588" s="58"/>
      <c r="N588" s="58"/>
      <c r="O588" s="58"/>
      <c r="P588" s="58"/>
      <c r="Q588" s="278"/>
      <c r="R588" s="278"/>
      <c r="S588" s="278"/>
      <c r="T588" s="278"/>
      <c r="U588" s="278"/>
      <c r="V588" s="278"/>
      <c r="W588" s="58"/>
      <c r="X588" s="58"/>
      <c r="Y588" s="58"/>
      <c r="Z588" s="58"/>
    </row>
    <row r="589" spans="1:26" ht="15.75" customHeight="1" x14ac:dyDescent="0.2">
      <c r="A589" s="304"/>
      <c r="B589" s="304"/>
      <c r="C589" s="304"/>
      <c r="D589" s="304"/>
      <c r="E589" s="304"/>
      <c r="F589" s="304"/>
      <c r="G589" s="304"/>
      <c r="H589" s="304"/>
      <c r="I589" s="304"/>
      <c r="J589" s="304"/>
      <c r="K589" s="304"/>
      <c r="L589" s="278"/>
      <c r="M589" s="58"/>
      <c r="N589" s="58"/>
      <c r="O589" s="58"/>
      <c r="P589" s="58"/>
      <c r="Q589" s="278"/>
      <c r="R589" s="278"/>
      <c r="S589" s="278"/>
      <c r="T589" s="278"/>
      <c r="U589" s="278"/>
      <c r="V589" s="278"/>
      <c r="W589" s="58"/>
      <c r="X589" s="58"/>
      <c r="Y589" s="58"/>
      <c r="Z589" s="58"/>
    </row>
    <row r="590" spans="1:26" ht="15.75" customHeight="1" x14ac:dyDescent="0.2">
      <c r="A590" s="304"/>
      <c r="B590" s="304"/>
      <c r="C590" s="304"/>
      <c r="D590" s="304"/>
      <c r="E590" s="304"/>
      <c r="F590" s="304"/>
      <c r="G590" s="304"/>
      <c r="H590" s="304"/>
      <c r="I590" s="304"/>
      <c r="J590" s="304"/>
      <c r="K590" s="304"/>
      <c r="L590" s="278"/>
      <c r="M590" s="58"/>
      <c r="N590" s="58"/>
      <c r="O590" s="58"/>
      <c r="P590" s="58"/>
      <c r="Q590" s="278"/>
      <c r="R590" s="278"/>
      <c r="S590" s="278"/>
      <c r="T590" s="278"/>
      <c r="U590" s="278"/>
      <c r="V590" s="278"/>
      <c r="W590" s="58"/>
      <c r="X590" s="58"/>
      <c r="Y590" s="58"/>
      <c r="Z590" s="58"/>
    </row>
    <row r="591" spans="1:26" ht="15.75" customHeight="1" x14ac:dyDescent="0.2">
      <c r="A591" s="304"/>
      <c r="B591" s="304"/>
      <c r="C591" s="304"/>
      <c r="D591" s="304"/>
      <c r="E591" s="304"/>
      <c r="F591" s="304"/>
      <c r="G591" s="304"/>
      <c r="H591" s="304"/>
      <c r="I591" s="304"/>
      <c r="J591" s="304"/>
      <c r="K591" s="304"/>
      <c r="L591" s="278"/>
      <c r="M591" s="58"/>
      <c r="N591" s="58"/>
      <c r="O591" s="58"/>
      <c r="P591" s="58"/>
      <c r="Q591" s="278"/>
      <c r="R591" s="278"/>
      <c r="S591" s="278"/>
      <c r="T591" s="278"/>
      <c r="U591" s="278"/>
      <c r="V591" s="278"/>
      <c r="W591" s="58"/>
      <c r="X591" s="58"/>
      <c r="Y591" s="58"/>
      <c r="Z591" s="58"/>
    </row>
    <row r="592" spans="1:26" ht="15.75" customHeight="1" x14ac:dyDescent="0.2">
      <c r="A592" s="304"/>
      <c r="B592" s="304"/>
      <c r="C592" s="304"/>
      <c r="D592" s="304"/>
      <c r="E592" s="304"/>
      <c r="F592" s="304"/>
      <c r="G592" s="304"/>
      <c r="H592" s="304"/>
      <c r="I592" s="304"/>
      <c r="J592" s="304"/>
      <c r="K592" s="304"/>
      <c r="L592" s="278"/>
      <c r="M592" s="58"/>
      <c r="N592" s="58"/>
      <c r="O592" s="58"/>
      <c r="P592" s="58"/>
      <c r="Q592" s="278"/>
      <c r="R592" s="278"/>
      <c r="S592" s="278"/>
      <c r="T592" s="278"/>
      <c r="U592" s="278"/>
      <c r="V592" s="278"/>
      <c r="W592" s="58"/>
      <c r="X592" s="58"/>
      <c r="Y592" s="58"/>
      <c r="Z592" s="58"/>
    </row>
    <row r="593" spans="1:26" ht="15.75" customHeight="1" x14ac:dyDescent="0.2">
      <c r="A593" s="304"/>
      <c r="B593" s="304"/>
      <c r="C593" s="304"/>
      <c r="D593" s="304"/>
      <c r="E593" s="304"/>
      <c r="F593" s="304"/>
      <c r="G593" s="304"/>
      <c r="H593" s="304"/>
      <c r="I593" s="304"/>
      <c r="J593" s="304"/>
      <c r="K593" s="304"/>
      <c r="L593" s="278"/>
      <c r="M593" s="58"/>
      <c r="N593" s="58"/>
      <c r="O593" s="58"/>
      <c r="P593" s="58"/>
      <c r="Q593" s="278"/>
      <c r="R593" s="278"/>
      <c r="S593" s="278"/>
      <c r="T593" s="278"/>
      <c r="U593" s="278"/>
      <c r="V593" s="278"/>
      <c r="W593" s="58"/>
      <c r="X593" s="58"/>
      <c r="Y593" s="58"/>
      <c r="Z593" s="58"/>
    </row>
    <row r="594" spans="1:26" ht="15.75" customHeight="1" x14ac:dyDescent="0.2">
      <c r="A594" s="304"/>
      <c r="B594" s="304"/>
      <c r="C594" s="304"/>
      <c r="D594" s="304"/>
      <c r="E594" s="304"/>
      <c r="F594" s="304"/>
      <c r="G594" s="304"/>
      <c r="H594" s="304"/>
      <c r="I594" s="304"/>
      <c r="J594" s="304"/>
      <c r="K594" s="304"/>
      <c r="L594" s="278"/>
      <c r="M594" s="58"/>
      <c r="N594" s="58"/>
      <c r="O594" s="58"/>
      <c r="P594" s="58"/>
      <c r="Q594" s="278"/>
      <c r="R594" s="278"/>
      <c r="S594" s="278"/>
      <c r="T594" s="278"/>
      <c r="U594" s="278"/>
      <c r="V594" s="278"/>
      <c r="W594" s="58"/>
      <c r="X594" s="58"/>
      <c r="Y594" s="58"/>
      <c r="Z594" s="58"/>
    </row>
    <row r="595" spans="1:26" ht="15.75" customHeight="1" x14ac:dyDescent="0.2">
      <c r="A595" s="304"/>
      <c r="B595" s="304"/>
      <c r="C595" s="304"/>
      <c r="D595" s="304"/>
      <c r="E595" s="304"/>
      <c r="F595" s="304"/>
      <c r="G595" s="304"/>
      <c r="H595" s="304"/>
      <c r="I595" s="304"/>
      <c r="J595" s="304"/>
      <c r="K595" s="304"/>
      <c r="L595" s="278"/>
      <c r="M595" s="58"/>
      <c r="N595" s="58"/>
      <c r="O595" s="58"/>
      <c r="P595" s="58"/>
      <c r="Q595" s="278"/>
      <c r="R595" s="278"/>
      <c r="S595" s="278"/>
      <c r="T595" s="278"/>
      <c r="U595" s="278"/>
      <c r="V595" s="278"/>
      <c r="W595" s="58"/>
      <c r="X595" s="58"/>
      <c r="Y595" s="58"/>
      <c r="Z595" s="58"/>
    </row>
    <row r="596" spans="1:26" ht="15.75" customHeight="1" x14ac:dyDescent="0.2">
      <c r="A596" s="304"/>
      <c r="B596" s="304"/>
      <c r="C596" s="304"/>
      <c r="D596" s="304"/>
      <c r="E596" s="304"/>
      <c r="F596" s="304"/>
      <c r="G596" s="304"/>
      <c r="H596" s="304"/>
      <c r="I596" s="304"/>
      <c r="J596" s="304"/>
      <c r="K596" s="304"/>
      <c r="L596" s="278"/>
      <c r="M596" s="58"/>
      <c r="N596" s="58"/>
      <c r="O596" s="58"/>
      <c r="P596" s="58"/>
      <c r="Q596" s="278"/>
      <c r="R596" s="278"/>
      <c r="S596" s="278"/>
      <c r="T596" s="278"/>
      <c r="U596" s="278"/>
      <c r="V596" s="278"/>
      <c r="W596" s="58"/>
      <c r="X596" s="58"/>
      <c r="Y596" s="58"/>
      <c r="Z596" s="58"/>
    </row>
    <row r="597" spans="1:26" ht="15.75" customHeight="1" x14ac:dyDescent="0.2">
      <c r="A597" s="304"/>
      <c r="B597" s="304"/>
      <c r="C597" s="304"/>
      <c r="D597" s="304"/>
      <c r="E597" s="304"/>
      <c r="F597" s="304"/>
      <c r="G597" s="304"/>
      <c r="H597" s="304"/>
      <c r="I597" s="304"/>
      <c r="J597" s="304"/>
      <c r="K597" s="304"/>
      <c r="L597" s="278"/>
      <c r="M597" s="58"/>
      <c r="N597" s="58"/>
      <c r="O597" s="58"/>
      <c r="P597" s="58"/>
      <c r="Q597" s="278"/>
      <c r="R597" s="278"/>
      <c r="S597" s="278"/>
      <c r="T597" s="278"/>
      <c r="U597" s="278"/>
      <c r="V597" s="278"/>
      <c r="W597" s="58"/>
      <c r="X597" s="58"/>
      <c r="Y597" s="58"/>
      <c r="Z597" s="58"/>
    </row>
    <row r="598" spans="1:26" ht="15.75" customHeight="1" x14ac:dyDescent="0.2">
      <c r="A598" s="304"/>
      <c r="B598" s="304"/>
      <c r="C598" s="304"/>
      <c r="D598" s="304"/>
      <c r="E598" s="304"/>
      <c r="F598" s="304"/>
      <c r="G598" s="304"/>
      <c r="H598" s="304"/>
      <c r="I598" s="304"/>
      <c r="J598" s="304"/>
      <c r="K598" s="304"/>
      <c r="L598" s="278"/>
      <c r="M598" s="58"/>
      <c r="N598" s="58"/>
      <c r="O598" s="58"/>
      <c r="P598" s="58"/>
      <c r="Q598" s="278"/>
      <c r="R598" s="278"/>
      <c r="S598" s="278"/>
      <c r="T598" s="278"/>
      <c r="U598" s="278"/>
      <c r="V598" s="278"/>
      <c r="W598" s="58"/>
      <c r="X598" s="58"/>
      <c r="Y598" s="58"/>
      <c r="Z598" s="58"/>
    </row>
    <row r="599" spans="1:26" ht="15.75" customHeight="1" x14ac:dyDescent="0.2">
      <c r="A599" s="304"/>
      <c r="B599" s="304"/>
      <c r="C599" s="304"/>
      <c r="D599" s="304"/>
      <c r="E599" s="304"/>
      <c r="F599" s="304"/>
      <c r="G599" s="304"/>
      <c r="H599" s="304"/>
      <c r="I599" s="304"/>
      <c r="J599" s="304"/>
      <c r="K599" s="304"/>
      <c r="L599" s="278"/>
      <c r="M599" s="58"/>
      <c r="N599" s="58"/>
      <c r="O599" s="58"/>
      <c r="P599" s="58"/>
      <c r="Q599" s="278"/>
      <c r="R599" s="278"/>
      <c r="S599" s="278"/>
      <c r="T599" s="278"/>
      <c r="U599" s="278"/>
      <c r="V599" s="278"/>
      <c r="W599" s="58"/>
      <c r="X599" s="58"/>
      <c r="Y599" s="58"/>
      <c r="Z599" s="58"/>
    </row>
    <row r="600" spans="1:26" ht="15.75" customHeight="1" x14ac:dyDescent="0.2">
      <c r="A600" s="304"/>
      <c r="B600" s="304"/>
      <c r="C600" s="304"/>
      <c r="D600" s="304"/>
      <c r="E600" s="304"/>
      <c r="F600" s="304"/>
      <c r="G600" s="304"/>
      <c r="H600" s="304"/>
      <c r="I600" s="304"/>
      <c r="J600" s="304"/>
      <c r="K600" s="304"/>
      <c r="L600" s="278"/>
      <c r="M600" s="58"/>
      <c r="N600" s="58"/>
      <c r="O600" s="58"/>
      <c r="P600" s="58"/>
      <c r="Q600" s="278"/>
      <c r="R600" s="278"/>
      <c r="S600" s="278"/>
      <c r="T600" s="278"/>
      <c r="U600" s="278"/>
      <c r="V600" s="278"/>
      <c r="W600" s="58"/>
      <c r="X600" s="58"/>
      <c r="Y600" s="58"/>
      <c r="Z600" s="58"/>
    </row>
    <row r="601" spans="1:26" ht="15.75" customHeight="1" x14ac:dyDescent="0.2">
      <c r="A601" s="304"/>
      <c r="B601" s="304"/>
      <c r="C601" s="304"/>
      <c r="D601" s="304"/>
      <c r="E601" s="304"/>
      <c r="F601" s="304"/>
      <c r="G601" s="304"/>
      <c r="H601" s="304"/>
      <c r="I601" s="304"/>
      <c r="J601" s="304"/>
      <c r="K601" s="304"/>
      <c r="L601" s="278"/>
      <c r="M601" s="58"/>
      <c r="N601" s="58"/>
      <c r="O601" s="58"/>
      <c r="P601" s="58"/>
      <c r="Q601" s="278"/>
      <c r="R601" s="278"/>
      <c r="S601" s="278"/>
      <c r="T601" s="278"/>
      <c r="U601" s="278"/>
      <c r="V601" s="278"/>
      <c r="W601" s="58"/>
      <c r="X601" s="58"/>
      <c r="Y601" s="58"/>
      <c r="Z601" s="58"/>
    </row>
    <row r="602" spans="1:26" ht="15.75" customHeight="1" x14ac:dyDescent="0.2">
      <c r="A602" s="304"/>
      <c r="B602" s="304"/>
      <c r="C602" s="304"/>
      <c r="D602" s="304"/>
      <c r="E602" s="304"/>
      <c r="F602" s="304"/>
      <c r="G602" s="304"/>
      <c r="H602" s="304"/>
      <c r="I602" s="304"/>
      <c r="J602" s="304"/>
      <c r="K602" s="304"/>
      <c r="L602" s="278"/>
      <c r="M602" s="58"/>
      <c r="N602" s="58"/>
      <c r="O602" s="58"/>
      <c r="P602" s="58"/>
      <c r="Q602" s="278"/>
      <c r="R602" s="278"/>
      <c r="S602" s="278"/>
      <c r="T602" s="278"/>
      <c r="U602" s="278"/>
      <c r="V602" s="278"/>
      <c r="W602" s="58"/>
      <c r="X602" s="58"/>
      <c r="Y602" s="58"/>
      <c r="Z602" s="58"/>
    </row>
    <row r="603" spans="1:26" ht="15.75" customHeight="1" x14ac:dyDescent="0.2">
      <c r="A603" s="304"/>
      <c r="B603" s="304"/>
      <c r="C603" s="304"/>
      <c r="D603" s="304"/>
      <c r="E603" s="304"/>
      <c r="F603" s="304"/>
      <c r="G603" s="304"/>
      <c r="H603" s="304"/>
      <c r="I603" s="304"/>
      <c r="J603" s="304"/>
      <c r="K603" s="304"/>
      <c r="L603" s="278"/>
      <c r="M603" s="58"/>
      <c r="N603" s="58"/>
      <c r="O603" s="58"/>
      <c r="P603" s="58"/>
      <c r="Q603" s="278"/>
      <c r="R603" s="278"/>
      <c r="S603" s="278"/>
      <c r="T603" s="278"/>
      <c r="U603" s="278"/>
      <c r="V603" s="278"/>
      <c r="W603" s="58"/>
      <c r="X603" s="58"/>
      <c r="Y603" s="58"/>
      <c r="Z603" s="58"/>
    </row>
    <row r="604" spans="1:26" ht="15.75" customHeight="1" x14ac:dyDescent="0.2">
      <c r="A604" s="304"/>
      <c r="B604" s="304"/>
      <c r="C604" s="304"/>
      <c r="D604" s="304"/>
      <c r="E604" s="304"/>
      <c r="F604" s="304"/>
      <c r="G604" s="304"/>
      <c r="H604" s="304"/>
      <c r="I604" s="304"/>
      <c r="J604" s="304"/>
      <c r="K604" s="304"/>
      <c r="L604" s="278"/>
      <c r="M604" s="58"/>
      <c r="N604" s="58"/>
      <c r="O604" s="58"/>
      <c r="P604" s="58"/>
      <c r="Q604" s="278"/>
      <c r="R604" s="278"/>
      <c r="S604" s="278"/>
      <c r="T604" s="278"/>
      <c r="U604" s="278"/>
      <c r="V604" s="278"/>
      <c r="W604" s="58"/>
      <c r="X604" s="58"/>
      <c r="Y604" s="58"/>
      <c r="Z604" s="58"/>
    </row>
    <row r="605" spans="1:26" ht="15.75" customHeight="1" x14ac:dyDescent="0.2">
      <c r="A605" s="304"/>
      <c r="B605" s="304"/>
      <c r="C605" s="304"/>
      <c r="D605" s="304"/>
      <c r="E605" s="304"/>
      <c r="F605" s="304"/>
      <c r="G605" s="304"/>
      <c r="H605" s="304"/>
      <c r="I605" s="304"/>
      <c r="J605" s="304"/>
      <c r="K605" s="304"/>
      <c r="L605" s="278"/>
      <c r="M605" s="58"/>
      <c r="N605" s="58"/>
      <c r="O605" s="58"/>
      <c r="P605" s="58"/>
      <c r="Q605" s="278"/>
      <c r="R605" s="278"/>
      <c r="S605" s="278"/>
      <c r="T605" s="278"/>
      <c r="U605" s="278"/>
      <c r="V605" s="278"/>
      <c r="W605" s="58"/>
      <c r="X605" s="58"/>
      <c r="Y605" s="58"/>
      <c r="Z605" s="58"/>
    </row>
    <row r="606" spans="1:26" ht="15.75" customHeight="1" x14ac:dyDescent="0.2">
      <c r="A606" s="304"/>
      <c r="B606" s="304"/>
      <c r="C606" s="304"/>
      <c r="D606" s="304"/>
      <c r="E606" s="304"/>
      <c r="F606" s="304"/>
      <c r="G606" s="304"/>
      <c r="H606" s="304"/>
      <c r="I606" s="304"/>
      <c r="J606" s="304"/>
      <c r="K606" s="304"/>
      <c r="L606" s="278"/>
      <c r="M606" s="58"/>
      <c r="N606" s="58"/>
      <c r="O606" s="58"/>
      <c r="P606" s="58"/>
      <c r="Q606" s="278"/>
      <c r="R606" s="278"/>
      <c r="S606" s="278"/>
      <c r="T606" s="278"/>
      <c r="U606" s="278"/>
      <c r="V606" s="278"/>
      <c r="W606" s="58"/>
      <c r="X606" s="58"/>
      <c r="Y606" s="58"/>
      <c r="Z606" s="58"/>
    </row>
    <row r="607" spans="1:26" ht="15.75" customHeight="1" x14ac:dyDescent="0.2">
      <c r="A607" s="304"/>
      <c r="B607" s="304"/>
      <c r="C607" s="304"/>
      <c r="D607" s="304"/>
      <c r="E607" s="304"/>
      <c r="F607" s="304"/>
      <c r="G607" s="304"/>
      <c r="H607" s="304"/>
      <c r="I607" s="304"/>
      <c r="J607" s="304"/>
      <c r="K607" s="304"/>
      <c r="L607" s="278"/>
      <c r="M607" s="58"/>
      <c r="N607" s="58"/>
      <c r="O607" s="58"/>
      <c r="P607" s="58"/>
      <c r="Q607" s="278"/>
      <c r="R607" s="278"/>
      <c r="S607" s="278"/>
      <c r="T607" s="278"/>
      <c r="U607" s="278"/>
      <c r="V607" s="278"/>
      <c r="W607" s="58"/>
      <c r="X607" s="58"/>
      <c r="Y607" s="58"/>
      <c r="Z607" s="58"/>
    </row>
    <row r="608" spans="1:26" ht="15.75" customHeight="1" x14ac:dyDescent="0.2">
      <c r="A608" s="304"/>
      <c r="B608" s="304"/>
      <c r="C608" s="304"/>
      <c r="D608" s="304"/>
      <c r="E608" s="304"/>
      <c r="F608" s="304"/>
      <c r="G608" s="304"/>
      <c r="H608" s="304"/>
      <c r="I608" s="304"/>
      <c r="J608" s="304"/>
      <c r="K608" s="304"/>
      <c r="L608" s="278"/>
      <c r="M608" s="58"/>
      <c r="N608" s="58"/>
      <c r="O608" s="58"/>
      <c r="P608" s="58"/>
      <c r="Q608" s="278"/>
      <c r="R608" s="278"/>
      <c r="S608" s="278"/>
      <c r="T608" s="278"/>
      <c r="U608" s="278"/>
      <c r="V608" s="278"/>
      <c r="W608" s="58"/>
      <c r="X608" s="58"/>
      <c r="Y608" s="58"/>
      <c r="Z608" s="58"/>
    </row>
    <row r="609" spans="1:26" ht="15.75" customHeight="1" x14ac:dyDescent="0.2">
      <c r="A609" s="304"/>
      <c r="B609" s="304"/>
      <c r="C609" s="304"/>
      <c r="D609" s="304"/>
      <c r="E609" s="304"/>
      <c r="F609" s="304"/>
      <c r="G609" s="304"/>
      <c r="H609" s="304"/>
      <c r="I609" s="304"/>
      <c r="J609" s="304"/>
      <c r="K609" s="304"/>
      <c r="L609" s="278"/>
      <c r="M609" s="58"/>
      <c r="N609" s="58"/>
      <c r="O609" s="58"/>
      <c r="P609" s="58"/>
      <c r="Q609" s="278"/>
      <c r="R609" s="278"/>
      <c r="S609" s="278"/>
      <c r="T609" s="278"/>
      <c r="U609" s="278"/>
      <c r="V609" s="278"/>
      <c r="W609" s="58"/>
      <c r="X609" s="58"/>
      <c r="Y609" s="58"/>
      <c r="Z609" s="58"/>
    </row>
    <row r="610" spans="1:26" ht="15.75" customHeight="1" x14ac:dyDescent="0.2">
      <c r="A610" s="304"/>
      <c r="B610" s="304"/>
      <c r="C610" s="304"/>
      <c r="D610" s="304"/>
      <c r="E610" s="304"/>
      <c r="F610" s="304"/>
      <c r="G610" s="304"/>
      <c r="H610" s="304"/>
      <c r="I610" s="304"/>
      <c r="J610" s="304"/>
      <c r="K610" s="304"/>
      <c r="L610" s="278"/>
      <c r="M610" s="58"/>
      <c r="N610" s="58"/>
      <c r="O610" s="58"/>
      <c r="P610" s="58"/>
      <c r="Q610" s="278"/>
      <c r="R610" s="278"/>
      <c r="S610" s="278"/>
      <c r="T610" s="278"/>
      <c r="U610" s="278"/>
      <c r="V610" s="278"/>
      <c r="W610" s="58"/>
      <c r="X610" s="58"/>
      <c r="Y610" s="58"/>
      <c r="Z610" s="58"/>
    </row>
    <row r="611" spans="1:26" ht="15.75" customHeight="1" x14ac:dyDescent="0.2">
      <c r="A611" s="304"/>
      <c r="B611" s="304"/>
      <c r="C611" s="304"/>
      <c r="D611" s="304"/>
      <c r="E611" s="304"/>
      <c r="F611" s="304"/>
      <c r="G611" s="304"/>
      <c r="H611" s="304"/>
      <c r="I611" s="304"/>
      <c r="J611" s="304"/>
      <c r="K611" s="304"/>
      <c r="L611" s="278"/>
      <c r="M611" s="58"/>
      <c r="N611" s="58"/>
      <c r="O611" s="58"/>
      <c r="P611" s="58"/>
      <c r="Q611" s="278"/>
      <c r="R611" s="278"/>
      <c r="S611" s="278"/>
      <c r="T611" s="278"/>
      <c r="U611" s="278"/>
      <c r="V611" s="278"/>
      <c r="W611" s="58"/>
      <c r="X611" s="58"/>
      <c r="Y611" s="58"/>
      <c r="Z611" s="58"/>
    </row>
    <row r="612" spans="1:26" ht="15.75" customHeight="1" x14ac:dyDescent="0.2">
      <c r="A612" s="304"/>
      <c r="B612" s="304"/>
      <c r="C612" s="304"/>
      <c r="D612" s="304"/>
      <c r="E612" s="304"/>
      <c r="F612" s="304"/>
      <c r="G612" s="304"/>
      <c r="H612" s="304"/>
      <c r="I612" s="304"/>
      <c r="J612" s="304"/>
      <c r="K612" s="304"/>
      <c r="L612" s="278"/>
      <c r="M612" s="58"/>
      <c r="N612" s="58"/>
      <c r="O612" s="58"/>
      <c r="P612" s="58"/>
      <c r="Q612" s="278"/>
      <c r="R612" s="278"/>
      <c r="S612" s="278"/>
      <c r="T612" s="278"/>
      <c r="U612" s="278"/>
      <c r="V612" s="278"/>
      <c r="W612" s="58"/>
      <c r="X612" s="58"/>
      <c r="Y612" s="58"/>
      <c r="Z612" s="58"/>
    </row>
    <row r="613" spans="1:26" ht="15.75" customHeight="1" x14ac:dyDescent="0.2">
      <c r="A613" s="304"/>
      <c r="B613" s="304"/>
      <c r="C613" s="304"/>
      <c r="D613" s="304"/>
      <c r="E613" s="304"/>
      <c r="F613" s="304"/>
      <c r="G613" s="304"/>
      <c r="H613" s="304"/>
      <c r="I613" s="304"/>
      <c r="J613" s="304"/>
      <c r="K613" s="304"/>
      <c r="L613" s="278"/>
      <c r="M613" s="58"/>
      <c r="N613" s="58"/>
      <c r="O613" s="58"/>
      <c r="P613" s="58"/>
      <c r="Q613" s="278"/>
      <c r="R613" s="278"/>
      <c r="S613" s="278"/>
      <c r="T613" s="278"/>
      <c r="U613" s="278"/>
      <c r="V613" s="278"/>
      <c r="W613" s="58"/>
      <c r="X613" s="58"/>
      <c r="Y613" s="58"/>
      <c r="Z613" s="58"/>
    </row>
    <row r="614" spans="1:26" ht="15.75" customHeight="1" x14ac:dyDescent="0.2">
      <c r="A614" s="304"/>
      <c r="B614" s="304"/>
      <c r="C614" s="304"/>
      <c r="D614" s="304"/>
      <c r="E614" s="304"/>
      <c r="F614" s="304"/>
      <c r="G614" s="304"/>
      <c r="H614" s="304"/>
      <c r="I614" s="304"/>
      <c r="J614" s="304"/>
      <c r="K614" s="304"/>
      <c r="L614" s="278"/>
      <c r="M614" s="58"/>
      <c r="N614" s="58"/>
      <c r="O614" s="58"/>
      <c r="P614" s="58"/>
      <c r="Q614" s="278"/>
      <c r="R614" s="278"/>
      <c r="S614" s="278"/>
      <c r="T614" s="278"/>
      <c r="U614" s="278"/>
      <c r="V614" s="278"/>
      <c r="W614" s="58"/>
      <c r="X614" s="58"/>
      <c r="Y614" s="58"/>
      <c r="Z614" s="58"/>
    </row>
    <row r="615" spans="1:26" ht="15.75" customHeight="1" x14ac:dyDescent="0.2">
      <c r="A615" s="304"/>
      <c r="B615" s="304"/>
      <c r="C615" s="304"/>
      <c r="D615" s="304"/>
      <c r="E615" s="304"/>
      <c r="F615" s="304"/>
      <c r="G615" s="304"/>
      <c r="H615" s="304"/>
      <c r="I615" s="304"/>
      <c r="J615" s="304"/>
      <c r="K615" s="304"/>
      <c r="L615" s="278"/>
      <c r="M615" s="58"/>
      <c r="N615" s="58"/>
      <c r="O615" s="58"/>
      <c r="P615" s="58"/>
      <c r="Q615" s="278"/>
      <c r="R615" s="278"/>
      <c r="S615" s="278"/>
      <c r="T615" s="278"/>
      <c r="U615" s="278"/>
      <c r="V615" s="278"/>
      <c r="W615" s="58"/>
      <c r="X615" s="58"/>
      <c r="Y615" s="58"/>
      <c r="Z615" s="58"/>
    </row>
    <row r="616" spans="1:26" ht="15.75" customHeight="1" x14ac:dyDescent="0.2">
      <c r="A616" s="304"/>
      <c r="B616" s="304"/>
      <c r="C616" s="304"/>
      <c r="D616" s="304"/>
      <c r="E616" s="304"/>
      <c r="F616" s="304"/>
      <c r="G616" s="304"/>
      <c r="H616" s="304"/>
      <c r="I616" s="304"/>
      <c r="J616" s="304"/>
      <c r="K616" s="304"/>
      <c r="L616" s="278"/>
      <c r="M616" s="58"/>
      <c r="N616" s="58"/>
      <c r="O616" s="58"/>
      <c r="P616" s="58"/>
      <c r="Q616" s="278"/>
      <c r="R616" s="278"/>
      <c r="S616" s="278"/>
      <c r="T616" s="278"/>
      <c r="U616" s="278"/>
      <c r="V616" s="278"/>
      <c r="W616" s="58"/>
      <c r="X616" s="58"/>
      <c r="Y616" s="58"/>
      <c r="Z616" s="58"/>
    </row>
    <row r="617" spans="1:26" ht="15.75" customHeight="1" x14ac:dyDescent="0.2">
      <c r="A617" s="304"/>
      <c r="B617" s="304"/>
      <c r="C617" s="304"/>
      <c r="D617" s="304"/>
      <c r="E617" s="304"/>
      <c r="F617" s="304"/>
      <c r="G617" s="304"/>
      <c r="H617" s="304"/>
      <c r="I617" s="304"/>
      <c r="J617" s="304"/>
      <c r="K617" s="304"/>
      <c r="L617" s="278"/>
      <c r="M617" s="58"/>
      <c r="N617" s="58"/>
      <c r="O617" s="58"/>
      <c r="P617" s="58"/>
      <c r="Q617" s="278"/>
      <c r="R617" s="278"/>
      <c r="S617" s="278"/>
      <c r="T617" s="278"/>
      <c r="U617" s="278"/>
      <c r="V617" s="278"/>
      <c r="W617" s="58"/>
      <c r="X617" s="58"/>
      <c r="Y617" s="58"/>
      <c r="Z617" s="58"/>
    </row>
    <row r="618" spans="1:26" ht="15.75" customHeight="1" x14ac:dyDescent="0.2">
      <c r="A618" s="304"/>
      <c r="B618" s="304"/>
      <c r="C618" s="304"/>
      <c r="D618" s="304"/>
      <c r="E618" s="304"/>
      <c r="F618" s="304"/>
      <c r="G618" s="304"/>
      <c r="H618" s="304"/>
      <c r="I618" s="304"/>
      <c r="J618" s="304"/>
      <c r="K618" s="304"/>
      <c r="L618" s="278"/>
      <c r="M618" s="58"/>
      <c r="N618" s="58"/>
      <c r="O618" s="58"/>
      <c r="P618" s="58"/>
      <c r="Q618" s="278"/>
      <c r="R618" s="278"/>
      <c r="S618" s="278"/>
      <c r="T618" s="278"/>
      <c r="U618" s="278"/>
      <c r="V618" s="278"/>
      <c r="W618" s="58"/>
      <c r="X618" s="58"/>
      <c r="Y618" s="58"/>
      <c r="Z618" s="58"/>
    </row>
    <row r="619" spans="1:26" ht="15.75" customHeight="1" x14ac:dyDescent="0.2">
      <c r="A619" s="304"/>
      <c r="B619" s="304"/>
      <c r="C619" s="304"/>
      <c r="D619" s="304"/>
      <c r="E619" s="304"/>
      <c r="F619" s="304"/>
      <c r="G619" s="304"/>
      <c r="H619" s="304"/>
      <c r="I619" s="304"/>
      <c r="J619" s="304"/>
      <c r="K619" s="304"/>
      <c r="L619" s="278"/>
      <c r="M619" s="58"/>
      <c r="N619" s="58"/>
      <c r="O619" s="58"/>
      <c r="P619" s="58"/>
      <c r="Q619" s="278"/>
      <c r="R619" s="278"/>
      <c r="S619" s="278"/>
      <c r="T619" s="278"/>
      <c r="U619" s="278"/>
      <c r="V619" s="278"/>
      <c r="W619" s="58"/>
      <c r="X619" s="58"/>
      <c r="Y619" s="58"/>
      <c r="Z619" s="58"/>
    </row>
    <row r="620" spans="1:26" ht="15.75" customHeight="1" x14ac:dyDescent="0.2">
      <c r="A620" s="304"/>
      <c r="B620" s="304"/>
      <c r="C620" s="304"/>
      <c r="D620" s="304"/>
      <c r="E620" s="304"/>
      <c r="F620" s="304"/>
      <c r="G620" s="304"/>
      <c r="H620" s="304"/>
      <c r="I620" s="304"/>
      <c r="J620" s="304"/>
      <c r="K620" s="304"/>
      <c r="L620" s="278"/>
      <c r="M620" s="58"/>
      <c r="N620" s="58"/>
      <c r="O620" s="58"/>
      <c r="P620" s="58"/>
      <c r="Q620" s="278"/>
      <c r="R620" s="278"/>
      <c r="S620" s="278"/>
      <c r="T620" s="278"/>
      <c r="U620" s="278"/>
      <c r="V620" s="278"/>
      <c r="W620" s="58"/>
      <c r="X620" s="58"/>
      <c r="Y620" s="58"/>
      <c r="Z620" s="58"/>
    </row>
    <row r="621" spans="1:26" ht="15.75" customHeight="1" x14ac:dyDescent="0.2">
      <c r="A621" s="304"/>
      <c r="B621" s="304"/>
      <c r="C621" s="304"/>
      <c r="D621" s="304"/>
      <c r="E621" s="304"/>
      <c r="F621" s="304"/>
      <c r="G621" s="304"/>
      <c r="H621" s="304"/>
      <c r="I621" s="304"/>
      <c r="J621" s="304"/>
      <c r="K621" s="304"/>
      <c r="L621" s="278"/>
      <c r="M621" s="58"/>
      <c r="N621" s="58"/>
      <c r="O621" s="58"/>
      <c r="P621" s="58"/>
      <c r="Q621" s="278"/>
      <c r="R621" s="278"/>
      <c r="S621" s="278"/>
      <c r="T621" s="278"/>
      <c r="U621" s="278"/>
      <c r="V621" s="278"/>
      <c r="W621" s="58"/>
      <c r="X621" s="58"/>
      <c r="Y621" s="58"/>
      <c r="Z621" s="58"/>
    </row>
    <row r="622" spans="1:26" ht="15.75" customHeight="1" x14ac:dyDescent="0.2">
      <c r="A622" s="304"/>
      <c r="B622" s="304"/>
      <c r="C622" s="304"/>
      <c r="D622" s="304"/>
      <c r="E622" s="304"/>
      <c r="F622" s="304"/>
      <c r="G622" s="304"/>
      <c r="H622" s="304"/>
      <c r="I622" s="304"/>
      <c r="J622" s="304"/>
      <c r="K622" s="304"/>
      <c r="L622" s="278"/>
      <c r="M622" s="58"/>
      <c r="N622" s="58"/>
      <c r="O622" s="58"/>
      <c r="P622" s="58"/>
      <c r="Q622" s="278"/>
      <c r="R622" s="278"/>
      <c r="S622" s="278"/>
      <c r="T622" s="278"/>
      <c r="U622" s="278"/>
      <c r="V622" s="278"/>
      <c r="W622" s="58"/>
      <c r="X622" s="58"/>
      <c r="Y622" s="58"/>
      <c r="Z622" s="58"/>
    </row>
    <row r="623" spans="1:26" ht="15.75" customHeight="1" x14ac:dyDescent="0.2">
      <c r="A623" s="304"/>
      <c r="B623" s="304"/>
      <c r="C623" s="304"/>
      <c r="D623" s="304"/>
      <c r="E623" s="304"/>
      <c r="F623" s="304"/>
      <c r="G623" s="304"/>
      <c r="H623" s="304"/>
      <c r="I623" s="304"/>
      <c r="J623" s="304"/>
      <c r="K623" s="304"/>
      <c r="L623" s="278"/>
      <c r="M623" s="58"/>
      <c r="N623" s="58"/>
      <c r="O623" s="58"/>
      <c r="P623" s="58"/>
      <c r="Q623" s="278"/>
      <c r="R623" s="278"/>
      <c r="S623" s="278"/>
      <c r="T623" s="278"/>
      <c r="U623" s="278"/>
      <c r="V623" s="278"/>
      <c r="W623" s="58"/>
      <c r="X623" s="58"/>
      <c r="Y623" s="58"/>
      <c r="Z623" s="58"/>
    </row>
    <row r="624" spans="1:26" ht="15.75" customHeight="1" x14ac:dyDescent="0.2">
      <c r="A624" s="304"/>
      <c r="B624" s="304"/>
      <c r="C624" s="304"/>
      <c r="D624" s="304"/>
      <c r="E624" s="304"/>
      <c r="F624" s="304"/>
      <c r="G624" s="304"/>
      <c r="H624" s="304"/>
      <c r="I624" s="304"/>
      <c r="J624" s="304"/>
      <c r="K624" s="304"/>
      <c r="L624" s="278"/>
      <c r="M624" s="58"/>
      <c r="N624" s="58"/>
      <c r="O624" s="58"/>
      <c r="P624" s="58"/>
      <c r="Q624" s="278"/>
      <c r="R624" s="278"/>
      <c r="S624" s="278"/>
      <c r="T624" s="278"/>
      <c r="U624" s="278"/>
      <c r="V624" s="278"/>
      <c r="W624" s="58"/>
      <c r="X624" s="58"/>
      <c r="Y624" s="58"/>
      <c r="Z624" s="58"/>
    </row>
    <row r="625" spans="1:26" ht="15.75" customHeight="1" x14ac:dyDescent="0.2">
      <c r="A625" s="304"/>
      <c r="B625" s="304"/>
      <c r="C625" s="304"/>
      <c r="D625" s="304"/>
      <c r="E625" s="304"/>
      <c r="F625" s="304"/>
      <c r="G625" s="304"/>
      <c r="H625" s="304"/>
      <c r="I625" s="304"/>
      <c r="J625" s="304"/>
      <c r="K625" s="304"/>
      <c r="L625" s="278"/>
      <c r="M625" s="58"/>
      <c r="N625" s="58"/>
      <c r="O625" s="58"/>
      <c r="P625" s="58"/>
      <c r="Q625" s="278"/>
      <c r="R625" s="278"/>
      <c r="S625" s="278"/>
      <c r="T625" s="278"/>
      <c r="U625" s="278"/>
      <c r="V625" s="278"/>
      <c r="W625" s="58"/>
      <c r="X625" s="58"/>
      <c r="Y625" s="58"/>
      <c r="Z625" s="58"/>
    </row>
    <row r="626" spans="1:26" ht="15.75" customHeight="1" x14ac:dyDescent="0.2">
      <c r="A626" s="304"/>
      <c r="B626" s="304"/>
      <c r="C626" s="304"/>
      <c r="D626" s="304"/>
      <c r="E626" s="304"/>
      <c r="F626" s="304"/>
      <c r="G626" s="304"/>
      <c r="H626" s="304"/>
      <c r="I626" s="304"/>
      <c r="J626" s="304"/>
      <c r="K626" s="304"/>
      <c r="L626" s="278"/>
      <c r="M626" s="58"/>
      <c r="N626" s="58"/>
      <c r="O626" s="58"/>
      <c r="P626" s="58"/>
      <c r="Q626" s="278"/>
      <c r="R626" s="278"/>
      <c r="S626" s="278"/>
      <c r="T626" s="278"/>
      <c r="U626" s="278"/>
      <c r="V626" s="278"/>
      <c r="W626" s="58"/>
      <c r="X626" s="58"/>
      <c r="Y626" s="58"/>
      <c r="Z626" s="58"/>
    </row>
    <row r="627" spans="1:26" ht="15.75" customHeight="1" x14ac:dyDescent="0.2">
      <c r="A627" s="304"/>
      <c r="B627" s="304"/>
      <c r="C627" s="304"/>
      <c r="D627" s="304"/>
      <c r="E627" s="304"/>
      <c r="F627" s="304"/>
      <c r="G627" s="304"/>
      <c r="H627" s="304"/>
      <c r="I627" s="304"/>
      <c r="J627" s="304"/>
      <c r="K627" s="304"/>
      <c r="L627" s="278"/>
      <c r="M627" s="58"/>
      <c r="N627" s="58"/>
      <c r="O627" s="58"/>
      <c r="P627" s="58"/>
      <c r="Q627" s="278"/>
      <c r="R627" s="278"/>
      <c r="S627" s="278"/>
      <c r="T627" s="278"/>
      <c r="U627" s="278"/>
      <c r="V627" s="278"/>
      <c r="W627" s="58"/>
      <c r="X627" s="58"/>
      <c r="Y627" s="58"/>
      <c r="Z627" s="58"/>
    </row>
    <row r="628" spans="1:26" ht="15.75" customHeight="1" x14ac:dyDescent="0.2">
      <c r="A628" s="304"/>
      <c r="B628" s="304"/>
      <c r="C628" s="304"/>
      <c r="D628" s="304"/>
      <c r="E628" s="304"/>
      <c r="F628" s="304"/>
      <c r="G628" s="304"/>
      <c r="H628" s="304"/>
      <c r="I628" s="304"/>
      <c r="J628" s="304"/>
      <c r="K628" s="304"/>
      <c r="L628" s="278"/>
      <c r="M628" s="58"/>
      <c r="N628" s="58"/>
      <c r="O628" s="58"/>
      <c r="P628" s="58"/>
      <c r="Q628" s="278"/>
      <c r="R628" s="278"/>
      <c r="S628" s="278"/>
      <c r="T628" s="278"/>
      <c r="U628" s="278"/>
      <c r="V628" s="278"/>
      <c r="W628" s="58"/>
      <c r="X628" s="58"/>
      <c r="Y628" s="58"/>
      <c r="Z628" s="58"/>
    </row>
    <row r="629" spans="1:26" ht="15.75" customHeight="1" x14ac:dyDescent="0.2">
      <c r="A629" s="304"/>
      <c r="B629" s="304"/>
      <c r="C629" s="304"/>
      <c r="D629" s="304"/>
      <c r="E629" s="304"/>
      <c r="F629" s="304"/>
      <c r="G629" s="304"/>
      <c r="H629" s="304"/>
      <c r="I629" s="304"/>
      <c r="J629" s="304"/>
      <c r="K629" s="304"/>
      <c r="L629" s="278"/>
      <c r="M629" s="58"/>
      <c r="N629" s="58"/>
      <c r="O629" s="58"/>
      <c r="P629" s="58"/>
      <c r="Q629" s="278"/>
      <c r="R629" s="278"/>
      <c r="S629" s="278"/>
      <c r="T629" s="278"/>
      <c r="U629" s="278"/>
      <c r="V629" s="278"/>
      <c r="W629" s="58"/>
      <c r="X629" s="58"/>
      <c r="Y629" s="58"/>
      <c r="Z629" s="58"/>
    </row>
    <row r="630" spans="1:26" ht="15.75" customHeight="1" x14ac:dyDescent="0.2">
      <c r="A630" s="304"/>
      <c r="B630" s="304"/>
      <c r="C630" s="304"/>
      <c r="D630" s="304"/>
      <c r="E630" s="304"/>
      <c r="F630" s="304"/>
      <c r="G630" s="304"/>
      <c r="H630" s="304"/>
      <c r="I630" s="304"/>
      <c r="J630" s="304"/>
      <c r="K630" s="304"/>
      <c r="L630" s="278"/>
      <c r="M630" s="58"/>
      <c r="N630" s="58"/>
      <c r="O630" s="58"/>
      <c r="P630" s="58"/>
      <c r="Q630" s="278"/>
      <c r="R630" s="278"/>
      <c r="S630" s="278"/>
      <c r="T630" s="278"/>
      <c r="U630" s="278"/>
      <c r="V630" s="278"/>
      <c r="W630" s="58"/>
      <c r="X630" s="58"/>
      <c r="Y630" s="58"/>
      <c r="Z630" s="58"/>
    </row>
    <row r="631" spans="1:26" ht="15.75" customHeight="1" x14ac:dyDescent="0.2">
      <c r="A631" s="304"/>
      <c r="B631" s="304"/>
      <c r="C631" s="304"/>
      <c r="D631" s="304"/>
      <c r="E631" s="304"/>
      <c r="F631" s="304"/>
      <c r="G631" s="304"/>
      <c r="H631" s="304"/>
      <c r="I631" s="304"/>
      <c r="J631" s="304"/>
      <c r="K631" s="304"/>
      <c r="L631" s="278"/>
      <c r="M631" s="58"/>
      <c r="N631" s="58"/>
      <c r="O631" s="58"/>
      <c r="P631" s="58"/>
      <c r="Q631" s="278"/>
      <c r="R631" s="278"/>
      <c r="S631" s="278"/>
      <c r="T631" s="278"/>
      <c r="U631" s="278"/>
      <c r="V631" s="278"/>
      <c r="W631" s="58"/>
      <c r="X631" s="58"/>
      <c r="Y631" s="58"/>
      <c r="Z631" s="58"/>
    </row>
    <row r="632" spans="1:26" ht="15.75" customHeight="1" x14ac:dyDescent="0.2">
      <c r="A632" s="304"/>
      <c r="B632" s="304"/>
      <c r="C632" s="304"/>
      <c r="D632" s="304"/>
      <c r="E632" s="304"/>
      <c r="F632" s="304"/>
      <c r="G632" s="304"/>
      <c r="H632" s="304"/>
      <c r="I632" s="304"/>
      <c r="J632" s="304"/>
      <c r="K632" s="304"/>
      <c r="L632" s="278"/>
      <c r="M632" s="58"/>
      <c r="N632" s="58"/>
      <c r="O632" s="58"/>
      <c r="P632" s="58"/>
      <c r="Q632" s="278"/>
      <c r="R632" s="278"/>
      <c r="S632" s="278"/>
      <c r="T632" s="278"/>
      <c r="U632" s="278"/>
      <c r="V632" s="278"/>
      <c r="W632" s="58"/>
      <c r="X632" s="58"/>
      <c r="Y632" s="58"/>
      <c r="Z632" s="58"/>
    </row>
    <row r="633" spans="1:26" ht="15.75" customHeight="1" x14ac:dyDescent="0.2">
      <c r="A633" s="304"/>
      <c r="B633" s="304"/>
      <c r="C633" s="304"/>
      <c r="D633" s="304"/>
      <c r="E633" s="304"/>
      <c r="F633" s="304"/>
      <c r="G633" s="304"/>
      <c r="H633" s="304"/>
      <c r="I633" s="304"/>
      <c r="J633" s="304"/>
      <c r="K633" s="304"/>
      <c r="L633" s="278"/>
      <c r="M633" s="58"/>
      <c r="N633" s="58"/>
      <c r="O633" s="58"/>
      <c r="P633" s="58"/>
      <c r="Q633" s="278"/>
      <c r="R633" s="278"/>
      <c r="S633" s="278"/>
      <c r="T633" s="278"/>
      <c r="U633" s="278"/>
      <c r="V633" s="278"/>
      <c r="W633" s="58"/>
      <c r="X633" s="58"/>
      <c r="Y633" s="58"/>
      <c r="Z633" s="58"/>
    </row>
    <row r="634" spans="1:26" ht="15.75" customHeight="1" x14ac:dyDescent="0.2">
      <c r="A634" s="304"/>
      <c r="B634" s="304"/>
      <c r="C634" s="304"/>
      <c r="D634" s="304"/>
      <c r="E634" s="304"/>
      <c r="F634" s="304"/>
      <c r="G634" s="304"/>
      <c r="H634" s="304"/>
      <c r="I634" s="304"/>
      <c r="J634" s="304"/>
      <c r="K634" s="304"/>
      <c r="L634" s="278"/>
      <c r="M634" s="58"/>
      <c r="N634" s="58"/>
      <c r="O634" s="58"/>
      <c r="P634" s="58"/>
      <c r="Q634" s="278"/>
      <c r="R634" s="278"/>
      <c r="S634" s="278"/>
      <c r="T634" s="278"/>
      <c r="U634" s="278"/>
      <c r="V634" s="278"/>
      <c r="W634" s="58"/>
      <c r="X634" s="58"/>
      <c r="Y634" s="58"/>
      <c r="Z634" s="58"/>
    </row>
    <row r="635" spans="1:26" ht="15.75" customHeight="1" x14ac:dyDescent="0.2">
      <c r="A635" s="304"/>
      <c r="B635" s="304"/>
      <c r="C635" s="304"/>
      <c r="D635" s="304"/>
      <c r="E635" s="304"/>
      <c r="F635" s="304"/>
      <c r="G635" s="304"/>
      <c r="H635" s="304"/>
      <c r="I635" s="304"/>
      <c r="J635" s="304"/>
      <c r="K635" s="304"/>
      <c r="L635" s="278"/>
      <c r="M635" s="58"/>
      <c r="N635" s="58"/>
      <c r="O635" s="58"/>
      <c r="P635" s="58"/>
      <c r="Q635" s="278"/>
      <c r="R635" s="278"/>
      <c r="S635" s="278"/>
      <c r="T635" s="278"/>
      <c r="U635" s="278"/>
      <c r="V635" s="278"/>
      <c r="W635" s="58"/>
      <c r="X635" s="58"/>
      <c r="Y635" s="58"/>
      <c r="Z635" s="58"/>
    </row>
    <row r="636" spans="1:26" ht="15.75" customHeight="1" x14ac:dyDescent="0.2">
      <c r="A636" s="304"/>
      <c r="B636" s="304"/>
      <c r="C636" s="304"/>
      <c r="D636" s="304"/>
      <c r="E636" s="304"/>
      <c r="F636" s="304"/>
      <c r="G636" s="304"/>
      <c r="H636" s="304"/>
      <c r="I636" s="304"/>
      <c r="J636" s="304"/>
      <c r="K636" s="304"/>
      <c r="L636" s="278"/>
      <c r="M636" s="58"/>
      <c r="N636" s="58"/>
      <c r="O636" s="58"/>
      <c r="P636" s="58"/>
      <c r="Q636" s="278"/>
      <c r="R636" s="278"/>
      <c r="S636" s="278"/>
      <c r="T636" s="278"/>
      <c r="U636" s="278"/>
      <c r="V636" s="278"/>
      <c r="W636" s="58"/>
      <c r="X636" s="58"/>
      <c r="Y636" s="58"/>
      <c r="Z636" s="58"/>
    </row>
    <row r="637" spans="1:26" ht="15.75" customHeight="1" x14ac:dyDescent="0.2">
      <c r="A637" s="304"/>
      <c r="B637" s="304"/>
      <c r="C637" s="304"/>
      <c r="D637" s="304"/>
      <c r="E637" s="304"/>
      <c r="F637" s="304"/>
      <c r="G637" s="304"/>
      <c r="H637" s="304"/>
      <c r="I637" s="304"/>
      <c r="J637" s="304"/>
      <c r="K637" s="304"/>
      <c r="L637" s="278"/>
      <c r="M637" s="58"/>
      <c r="N637" s="58"/>
      <c r="O637" s="58"/>
      <c r="P637" s="58"/>
      <c r="Q637" s="278"/>
      <c r="R637" s="278"/>
      <c r="S637" s="278"/>
      <c r="T637" s="278"/>
      <c r="U637" s="278"/>
      <c r="V637" s="278"/>
      <c r="W637" s="58"/>
      <c r="X637" s="58"/>
      <c r="Y637" s="58"/>
      <c r="Z637" s="58"/>
    </row>
    <row r="638" spans="1:26" ht="15.75" customHeight="1" x14ac:dyDescent="0.2">
      <c r="A638" s="304"/>
      <c r="B638" s="304"/>
      <c r="C638" s="304"/>
      <c r="D638" s="304"/>
      <c r="E638" s="304"/>
      <c r="F638" s="304"/>
      <c r="G638" s="304"/>
      <c r="H638" s="304"/>
      <c r="I638" s="304"/>
      <c r="J638" s="304"/>
      <c r="K638" s="304"/>
      <c r="L638" s="278"/>
      <c r="M638" s="58"/>
      <c r="N638" s="58"/>
      <c r="O638" s="58"/>
      <c r="P638" s="58"/>
      <c r="Q638" s="278"/>
      <c r="R638" s="278"/>
      <c r="S638" s="278"/>
      <c r="T638" s="278"/>
      <c r="U638" s="278"/>
      <c r="V638" s="278"/>
      <c r="W638" s="58"/>
      <c r="X638" s="58"/>
      <c r="Y638" s="58"/>
      <c r="Z638" s="58"/>
    </row>
    <row r="639" spans="1:26" ht="15.75" customHeight="1" x14ac:dyDescent="0.2">
      <c r="A639" s="304"/>
      <c r="B639" s="304"/>
      <c r="C639" s="304"/>
      <c r="D639" s="304"/>
      <c r="E639" s="304"/>
      <c r="F639" s="304"/>
      <c r="G639" s="304"/>
      <c r="H639" s="304"/>
      <c r="I639" s="304"/>
      <c r="J639" s="304"/>
      <c r="K639" s="304"/>
      <c r="L639" s="278"/>
      <c r="M639" s="58"/>
      <c r="N639" s="58"/>
      <c r="O639" s="58"/>
      <c r="P639" s="58"/>
      <c r="Q639" s="278"/>
      <c r="R639" s="278"/>
      <c r="S639" s="278"/>
      <c r="T639" s="278"/>
      <c r="U639" s="278"/>
      <c r="V639" s="278"/>
      <c r="W639" s="58"/>
      <c r="X639" s="58"/>
      <c r="Y639" s="58"/>
      <c r="Z639" s="58"/>
    </row>
    <row r="640" spans="1:26" ht="15.75" customHeight="1" x14ac:dyDescent="0.2">
      <c r="A640" s="304"/>
      <c r="B640" s="304"/>
      <c r="C640" s="304"/>
      <c r="D640" s="304"/>
      <c r="E640" s="304"/>
      <c r="F640" s="304"/>
      <c r="G640" s="304"/>
      <c r="H640" s="304"/>
      <c r="I640" s="304"/>
      <c r="J640" s="304"/>
      <c r="K640" s="304"/>
      <c r="L640" s="278"/>
      <c r="M640" s="58"/>
      <c r="N640" s="58"/>
      <c r="O640" s="58"/>
      <c r="P640" s="58"/>
      <c r="Q640" s="278"/>
      <c r="R640" s="278"/>
      <c r="S640" s="278"/>
      <c r="T640" s="278"/>
      <c r="U640" s="278"/>
      <c r="V640" s="278"/>
      <c r="W640" s="58"/>
      <c r="X640" s="58"/>
      <c r="Y640" s="58"/>
      <c r="Z640" s="58"/>
    </row>
    <row r="641" spans="1:26" ht="15.75" customHeight="1" x14ac:dyDescent="0.2">
      <c r="A641" s="304"/>
      <c r="B641" s="304"/>
      <c r="C641" s="304"/>
      <c r="D641" s="304"/>
      <c r="E641" s="304"/>
      <c r="F641" s="304"/>
      <c r="G641" s="304"/>
      <c r="H641" s="304"/>
      <c r="I641" s="304"/>
      <c r="J641" s="304"/>
      <c r="K641" s="304"/>
      <c r="L641" s="278"/>
      <c r="M641" s="58"/>
      <c r="N641" s="58"/>
      <c r="O641" s="58"/>
      <c r="P641" s="58"/>
      <c r="Q641" s="278"/>
      <c r="R641" s="278"/>
      <c r="S641" s="278"/>
      <c r="T641" s="278"/>
      <c r="U641" s="278"/>
      <c r="V641" s="278"/>
      <c r="W641" s="58"/>
      <c r="X641" s="58"/>
      <c r="Y641" s="58"/>
      <c r="Z641" s="58"/>
    </row>
    <row r="642" spans="1:26" ht="15.75" customHeight="1" x14ac:dyDescent="0.2">
      <c r="A642" s="304"/>
      <c r="B642" s="304"/>
      <c r="C642" s="304"/>
      <c r="D642" s="304"/>
      <c r="E642" s="304"/>
      <c r="F642" s="304"/>
      <c r="G642" s="304"/>
      <c r="H642" s="304"/>
      <c r="I642" s="304"/>
      <c r="J642" s="304"/>
      <c r="K642" s="304"/>
      <c r="L642" s="278"/>
      <c r="M642" s="58"/>
      <c r="N642" s="58"/>
      <c r="O642" s="58"/>
      <c r="P642" s="58"/>
      <c r="Q642" s="278"/>
      <c r="R642" s="278"/>
      <c r="S642" s="278"/>
      <c r="T642" s="278"/>
      <c r="U642" s="278"/>
      <c r="V642" s="278"/>
      <c r="W642" s="58"/>
      <c r="X642" s="58"/>
      <c r="Y642" s="58"/>
      <c r="Z642" s="58"/>
    </row>
    <row r="643" spans="1:26" ht="15.75" customHeight="1" x14ac:dyDescent="0.2">
      <c r="A643" s="304"/>
      <c r="B643" s="304"/>
      <c r="C643" s="304"/>
      <c r="D643" s="304"/>
      <c r="E643" s="304"/>
      <c r="F643" s="304"/>
      <c r="G643" s="304"/>
      <c r="H643" s="304"/>
      <c r="I643" s="304"/>
      <c r="J643" s="304"/>
      <c r="K643" s="304"/>
      <c r="L643" s="278"/>
      <c r="M643" s="58"/>
      <c r="N643" s="58"/>
      <c r="O643" s="58"/>
      <c r="P643" s="58"/>
      <c r="Q643" s="278"/>
      <c r="R643" s="278"/>
      <c r="S643" s="278"/>
      <c r="T643" s="278"/>
      <c r="U643" s="278"/>
      <c r="V643" s="278"/>
      <c r="W643" s="58"/>
      <c r="X643" s="58"/>
      <c r="Y643" s="58"/>
      <c r="Z643" s="58"/>
    </row>
    <row r="644" spans="1:26" ht="15.75" customHeight="1" x14ac:dyDescent="0.2">
      <c r="A644" s="304"/>
      <c r="B644" s="304"/>
      <c r="C644" s="304"/>
      <c r="D644" s="304"/>
      <c r="E644" s="304"/>
      <c r="F644" s="304"/>
      <c r="G644" s="304"/>
      <c r="H644" s="304"/>
      <c r="I644" s="304"/>
      <c r="J644" s="304"/>
      <c r="K644" s="304"/>
      <c r="L644" s="278"/>
      <c r="M644" s="58"/>
      <c r="N644" s="58"/>
      <c r="O644" s="58"/>
      <c r="P644" s="58"/>
      <c r="Q644" s="278"/>
      <c r="R644" s="278"/>
      <c r="S644" s="278"/>
      <c r="T644" s="278"/>
      <c r="U644" s="278"/>
      <c r="V644" s="278"/>
      <c r="W644" s="58"/>
      <c r="X644" s="58"/>
      <c r="Y644" s="58"/>
      <c r="Z644" s="58"/>
    </row>
    <row r="645" spans="1:26" ht="15.75" customHeight="1" x14ac:dyDescent="0.2">
      <c r="A645" s="304"/>
      <c r="B645" s="304"/>
      <c r="C645" s="304"/>
      <c r="D645" s="304"/>
      <c r="E645" s="304"/>
      <c r="F645" s="304"/>
      <c r="G645" s="304"/>
      <c r="H645" s="304"/>
      <c r="I645" s="304"/>
      <c r="J645" s="304"/>
      <c r="K645" s="304"/>
      <c r="L645" s="278"/>
      <c r="M645" s="58"/>
      <c r="N645" s="58"/>
      <c r="O645" s="58"/>
      <c r="P645" s="58"/>
      <c r="Q645" s="278"/>
      <c r="R645" s="278"/>
      <c r="S645" s="278"/>
      <c r="T645" s="278"/>
      <c r="U645" s="278"/>
      <c r="V645" s="278"/>
      <c r="W645" s="58"/>
      <c r="X645" s="58"/>
      <c r="Y645" s="58"/>
      <c r="Z645" s="58"/>
    </row>
    <row r="646" spans="1:26" ht="15.75" customHeight="1" x14ac:dyDescent="0.2">
      <c r="A646" s="304"/>
      <c r="B646" s="304"/>
      <c r="C646" s="304"/>
      <c r="D646" s="304"/>
      <c r="E646" s="304"/>
      <c r="F646" s="304"/>
      <c r="G646" s="304"/>
      <c r="H646" s="304"/>
      <c r="I646" s="304"/>
      <c r="J646" s="304"/>
      <c r="K646" s="304"/>
      <c r="L646" s="278"/>
      <c r="M646" s="58"/>
      <c r="N646" s="58"/>
      <c r="O646" s="58"/>
      <c r="P646" s="58"/>
      <c r="Q646" s="278"/>
      <c r="R646" s="278"/>
      <c r="S646" s="278"/>
      <c r="T646" s="278"/>
      <c r="U646" s="278"/>
      <c r="V646" s="278"/>
      <c r="W646" s="58"/>
      <c r="X646" s="58"/>
      <c r="Y646" s="58"/>
      <c r="Z646" s="58"/>
    </row>
    <row r="647" spans="1:26" ht="15.75" customHeight="1" x14ac:dyDescent="0.2">
      <c r="A647" s="304"/>
      <c r="B647" s="304"/>
      <c r="C647" s="304"/>
      <c r="D647" s="304"/>
      <c r="E647" s="304"/>
      <c r="F647" s="304"/>
      <c r="G647" s="304"/>
      <c r="H647" s="304"/>
      <c r="I647" s="304"/>
      <c r="J647" s="304"/>
      <c r="K647" s="304"/>
      <c r="L647" s="278"/>
      <c r="M647" s="58"/>
      <c r="N647" s="58"/>
      <c r="O647" s="58"/>
      <c r="P647" s="58"/>
      <c r="Q647" s="278"/>
      <c r="R647" s="278"/>
      <c r="S647" s="278"/>
      <c r="T647" s="278"/>
      <c r="U647" s="278"/>
      <c r="V647" s="278"/>
      <c r="W647" s="58"/>
      <c r="X647" s="58"/>
      <c r="Y647" s="58"/>
      <c r="Z647" s="58"/>
    </row>
    <row r="648" spans="1:26" ht="15.75" customHeight="1" x14ac:dyDescent="0.2">
      <c r="A648" s="304"/>
      <c r="B648" s="304"/>
      <c r="C648" s="304"/>
      <c r="D648" s="304"/>
      <c r="E648" s="304"/>
      <c r="F648" s="304"/>
      <c r="G648" s="304"/>
      <c r="H648" s="304"/>
      <c r="I648" s="304"/>
      <c r="J648" s="304"/>
      <c r="K648" s="304"/>
      <c r="L648" s="278"/>
      <c r="M648" s="58"/>
      <c r="N648" s="58"/>
      <c r="O648" s="58"/>
      <c r="P648" s="58"/>
      <c r="Q648" s="278"/>
      <c r="R648" s="278"/>
      <c r="S648" s="278"/>
      <c r="T648" s="278"/>
      <c r="U648" s="278"/>
      <c r="V648" s="278"/>
      <c r="W648" s="58"/>
      <c r="X648" s="58"/>
      <c r="Y648" s="58"/>
      <c r="Z648" s="58"/>
    </row>
    <row r="649" spans="1:26" ht="15.75" customHeight="1" x14ac:dyDescent="0.2">
      <c r="A649" s="304"/>
      <c r="B649" s="304"/>
      <c r="C649" s="304"/>
      <c r="D649" s="304"/>
      <c r="E649" s="304"/>
      <c r="F649" s="304"/>
      <c r="G649" s="304"/>
      <c r="H649" s="304"/>
      <c r="I649" s="304"/>
      <c r="J649" s="304"/>
      <c r="K649" s="304"/>
      <c r="L649" s="278"/>
      <c r="M649" s="58"/>
      <c r="N649" s="58"/>
      <c r="O649" s="58"/>
      <c r="P649" s="58"/>
      <c r="Q649" s="278"/>
      <c r="R649" s="278"/>
      <c r="S649" s="278"/>
      <c r="T649" s="278"/>
      <c r="U649" s="278"/>
      <c r="V649" s="278"/>
      <c r="W649" s="58"/>
      <c r="X649" s="58"/>
      <c r="Y649" s="58"/>
      <c r="Z649" s="58"/>
    </row>
    <row r="650" spans="1:26" ht="15.75" customHeight="1" x14ac:dyDescent="0.2">
      <c r="A650" s="304"/>
      <c r="B650" s="304"/>
      <c r="C650" s="304"/>
      <c r="D650" s="304"/>
      <c r="E650" s="304"/>
      <c r="F650" s="304"/>
      <c r="G650" s="304"/>
      <c r="H650" s="304"/>
      <c r="I650" s="304"/>
      <c r="J650" s="304"/>
      <c r="K650" s="304"/>
      <c r="L650" s="278"/>
      <c r="M650" s="58"/>
      <c r="N650" s="58"/>
      <c r="O650" s="58"/>
      <c r="P650" s="58"/>
      <c r="Q650" s="278"/>
      <c r="R650" s="278"/>
      <c r="S650" s="278"/>
      <c r="T650" s="278"/>
      <c r="U650" s="278"/>
      <c r="V650" s="278"/>
      <c r="W650" s="58"/>
      <c r="X650" s="58"/>
      <c r="Y650" s="58"/>
      <c r="Z650" s="58"/>
    </row>
    <row r="651" spans="1:26" ht="15.75" customHeight="1" x14ac:dyDescent="0.2">
      <c r="A651" s="304"/>
      <c r="B651" s="304"/>
      <c r="C651" s="304"/>
      <c r="D651" s="304"/>
      <c r="E651" s="304"/>
      <c r="F651" s="304"/>
      <c r="G651" s="304"/>
      <c r="H651" s="304"/>
      <c r="I651" s="304"/>
      <c r="J651" s="304"/>
      <c r="K651" s="304"/>
      <c r="L651" s="278"/>
      <c r="M651" s="58"/>
      <c r="N651" s="58"/>
      <c r="O651" s="58"/>
      <c r="P651" s="58"/>
      <c r="Q651" s="278"/>
      <c r="R651" s="278"/>
      <c r="S651" s="278"/>
      <c r="T651" s="278"/>
      <c r="U651" s="278"/>
      <c r="V651" s="278"/>
      <c r="W651" s="58"/>
      <c r="X651" s="58"/>
      <c r="Y651" s="58"/>
      <c r="Z651" s="58"/>
    </row>
    <row r="652" spans="1:26" ht="15.75" customHeight="1" x14ac:dyDescent="0.2">
      <c r="A652" s="304"/>
      <c r="B652" s="304"/>
      <c r="C652" s="304"/>
      <c r="D652" s="304"/>
      <c r="E652" s="304"/>
      <c r="F652" s="304"/>
      <c r="G652" s="304"/>
      <c r="H652" s="304"/>
      <c r="I652" s="304"/>
      <c r="J652" s="304"/>
      <c r="K652" s="304"/>
      <c r="L652" s="278"/>
      <c r="M652" s="58"/>
      <c r="N652" s="58"/>
      <c r="O652" s="58"/>
      <c r="P652" s="58"/>
      <c r="Q652" s="278"/>
      <c r="R652" s="278"/>
      <c r="S652" s="278"/>
      <c r="T652" s="278"/>
      <c r="U652" s="278"/>
      <c r="V652" s="278"/>
      <c r="W652" s="58"/>
      <c r="X652" s="58"/>
      <c r="Y652" s="58"/>
      <c r="Z652" s="58"/>
    </row>
    <row r="653" spans="1:26" ht="15.75" customHeight="1" x14ac:dyDescent="0.2">
      <c r="A653" s="304"/>
      <c r="B653" s="304"/>
      <c r="C653" s="304"/>
      <c r="D653" s="304"/>
      <c r="E653" s="304"/>
      <c r="F653" s="304"/>
      <c r="G653" s="304"/>
      <c r="H653" s="304"/>
      <c r="I653" s="304"/>
      <c r="J653" s="304"/>
      <c r="K653" s="304"/>
      <c r="L653" s="278"/>
      <c r="M653" s="58"/>
      <c r="N653" s="58"/>
      <c r="O653" s="58"/>
      <c r="P653" s="58"/>
      <c r="Q653" s="278"/>
      <c r="R653" s="278"/>
      <c r="S653" s="278"/>
      <c r="T653" s="278"/>
      <c r="U653" s="278"/>
      <c r="V653" s="278"/>
      <c r="W653" s="58"/>
      <c r="X653" s="58"/>
      <c r="Y653" s="58"/>
      <c r="Z653" s="58"/>
    </row>
    <row r="654" spans="1:26" ht="15.75" customHeight="1" x14ac:dyDescent="0.2">
      <c r="A654" s="304"/>
      <c r="B654" s="304"/>
      <c r="C654" s="304"/>
      <c r="D654" s="304"/>
      <c r="E654" s="304"/>
      <c r="F654" s="304"/>
      <c r="G654" s="304"/>
      <c r="H654" s="304"/>
      <c r="I654" s="304"/>
      <c r="J654" s="304"/>
      <c r="K654" s="304"/>
      <c r="L654" s="278"/>
      <c r="M654" s="58"/>
      <c r="N654" s="58"/>
      <c r="O654" s="58"/>
      <c r="P654" s="58"/>
      <c r="Q654" s="278"/>
      <c r="R654" s="278"/>
      <c r="S654" s="278"/>
      <c r="T654" s="278"/>
      <c r="U654" s="278"/>
      <c r="V654" s="278"/>
      <c r="W654" s="58"/>
      <c r="X654" s="58"/>
      <c r="Y654" s="58"/>
      <c r="Z654" s="58"/>
    </row>
    <row r="655" spans="1:26" ht="15.75" customHeight="1" x14ac:dyDescent="0.2">
      <c r="A655" s="304"/>
      <c r="B655" s="304"/>
      <c r="C655" s="304"/>
      <c r="D655" s="304"/>
      <c r="E655" s="304"/>
      <c r="F655" s="304"/>
      <c r="G655" s="304"/>
      <c r="H655" s="304"/>
      <c r="I655" s="304"/>
      <c r="J655" s="304"/>
      <c r="K655" s="304"/>
      <c r="L655" s="278"/>
      <c r="M655" s="58"/>
      <c r="N655" s="58"/>
      <c r="O655" s="58"/>
      <c r="P655" s="58"/>
      <c r="Q655" s="278"/>
      <c r="R655" s="278"/>
      <c r="S655" s="278"/>
      <c r="T655" s="278"/>
      <c r="U655" s="278"/>
      <c r="V655" s="278"/>
      <c r="W655" s="58"/>
      <c r="X655" s="58"/>
      <c r="Y655" s="58"/>
      <c r="Z655" s="58"/>
    </row>
    <row r="656" spans="1:26" ht="15.75" customHeight="1" x14ac:dyDescent="0.2">
      <c r="A656" s="304"/>
      <c r="B656" s="304"/>
      <c r="C656" s="304"/>
      <c r="D656" s="304"/>
      <c r="E656" s="304"/>
      <c r="F656" s="304"/>
      <c r="G656" s="304"/>
      <c r="H656" s="304"/>
      <c r="I656" s="304"/>
      <c r="J656" s="304"/>
      <c r="K656" s="304"/>
      <c r="L656" s="278"/>
      <c r="M656" s="58"/>
      <c r="N656" s="58"/>
      <c r="O656" s="58"/>
      <c r="P656" s="58"/>
      <c r="Q656" s="278"/>
      <c r="R656" s="278"/>
      <c r="S656" s="278"/>
      <c r="T656" s="278"/>
      <c r="U656" s="278"/>
      <c r="V656" s="278"/>
      <c r="W656" s="58"/>
      <c r="X656" s="58"/>
      <c r="Y656" s="58"/>
      <c r="Z656" s="58"/>
    </row>
    <row r="657" spans="1:26" ht="15.75" customHeight="1" x14ac:dyDescent="0.2">
      <c r="A657" s="304"/>
      <c r="B657" s="304"/>
      <c r="C657" s="304"/>
      <c r="D657" s="304"/>
      <c r="E657" s="304"/>
      <c r="F657" s="304"/>
      <c r="G657" s="304"/>
      <c r="H657" s="304"/>
      <c r="I657" s="304"/>
      <c r="J657" s="304"/>
      <c r="K657" s="304"/>
      <c r="L657" s="278"/>
      <c r="M657" s="58"/>
      <c r="N657" s="58"/>
      <c r="O657" s="58"/>
      <c r="P657" s="58"/>
      <c r="Q657" s="278"/>
      <c r="R657" s="278"/>
      <c r="S657" s="278"/>
      <c r="T657" s="278"/>
      <c r="U657" s="278"/>
      <c r="V657" s="278"/>
      <c r="W657" s="58"/>
      <c r="X657" s="58"/>
      <c r="Y657" s="58"/>
      <c r="Z657" s="58"/>
    </row>
    <row r="658" spans="1:26" ht="15.75" customHeight="1" x14ac:dyDescent="0.2">
      <c r="A658" s="304"/>
      <c r="B658" s="304"/>
      <c r="C658" s="304"/>
      <c r="D658" s="304"/>
      <c r="E658" s="304"/>
      <c r="F658" s="304"/>
      <c r="G658" s="304"/>
      <c r="H658" s="304"/>
      <c r="I658" s="304"/>
      <c r="J658" s="304"/>
      <c r="K658" s="304"/>
      <c r="L658" s="278"/>
      <c r="M658" s="58"/>
      <c r="N658" s="58"/>
      <c r="O658" s="58"/>
      <c r="P658" s="58"/>
      <c r="Q658" s="278"/>
      <c r="R658" s="278"/>
      <c r="S658" s="278"/>
      <c r="T658" s="278"/>
      <c r="U658" s="278"/>
      <c r="V658" s="278"/>
      <c r="W658" s="58"/>
      <c r="X658" s="58"/>
      <c r="Y658" s="58"/>
      <c r="Z658" s="58"/>
    </row>
    <row r="659" spans="1:26" ht="15.75" customHeight="1" x14ac:dyDescent="0.2">
      <c r="A659" s="304"/>
      <c r="B659" s="304"/>
      <c r="C659" s="304"/>
      <c r="D659" s="304"/>
      <c r="E659" s="304"/>
      <c r="F659" s="304"/>
      <c r="G659" s="304"/>
      <c r="H659" s="304"/>
      <c r="I659" s="304"/>
      <c r="J659" s="304"/>
      <c r="K659" s="304"/>
      <c r="L659" s="278"/>
      <c r="M659" s="58"/>
      <c r="N659" s="58"/>
      <c r="O659" s="58"/>
      <c r="P659" s="58"/>
      <c r="Q659" s="278"/>
      <c r="R659" s="278"/>
      <c r="S659" s="278"/>
      <c r="T659" s="278"/>
      <c r="U659" s="278"/>
      <c r="V659" s="278"/>
      <c r="W659" s="58"/>
      <c r="X659" s="58"/>
      <c r="Y659" s="58"/>
      <c r="Z659" s="58"/>
    </row>
    <row r="660" spans="1:26" ht="15.75" customHeight="1" x14ac:dyDescent="0.2">
      <c r="A660" s="304"/>
      <c r="B660" s="304"/>
      <c r="C660" s="304"/>
      <c r="D660" s="304"/>
      <c r="E660" s="304"/>
      <c r="F660" s="304"/>
      <c r="G660" s="304"/>
      <c r="H660" s="304"/>
      <c r="I660" s="304"/>
      <c r="J660" s="304"/>
      <c r="K660" s="304"/>
      <c r="L660" s="278"/>
      <c r="M660" s="58"/>
      <c r="N660" s="58"/>
      <c r="O660" s="58"/>
      <c r="P660" s="58"/>
      <c r="Q660" s="278"/>
      <c r="R660" s="278"/>
      <c r="S660" s="278"/>
      <c r="T660" s="278"/>
      <c r="U660" s="278"/>
      <c r="V660" s="278"/>
      <c r="W660" s="58"/>
      <c r="X660" s="58"/>
      <c r="Y660" s="58"/>
      <c r="Z660" s="58"/>
    </row>
    <row r="661" spans="1:26" ht="15.75" customHeight="1" x14ac:dyDescent="0.2">
      <c r="A661" s="304"/>
      <c r="B661" s="304"/>
      <c r="C661" s="304"/>
      <c r="D661" s="304"/>
      <c r="E661" s="304"/>
      <c r="F661" s="304"/>
      <c r="G661" s="304"/>
      <c r="H661" s="304"/>
      <c r="I661" s="304"/>
      <c r="J661" s="304"/>
      <c r="K661" s="304"/>
      <c r="L661" s="278"/>
      <c r="M661" s="58"/>
      <c r="N661" s="58"/>
      <c r="O661" s="58"/>
      <c r="P661" s="58"/>
      <c r="Q661" s="278"/>
      <c r="R661" s="278"/>
      <c r="S661" s="278"/>
      <c r="T661" s="278"/>
      <c r="U661" s="278"/>
      <c r="V661" s="278"/>
      <c r="W661" s="58"/>
      <c r="X661" s="58"/>
      <c r="Y661" s="58"/>
      <c r="Z661" s="58"/>
    </row>
    <row r="662" spans="1:26" ht="15.75" customHeight="1" x14ac:dyDescent="0.2">
      <c r="A662" s="304"/>
      <c r="B662" s="304"/>
      <c r="C662" s="304"/>
      <c r="D662" s="304"/>
      <c r="E662" s="304"/>
      <c r="F662" s="304"/>
      <c r="G662" s="304"/>
      <c r="H662" s="304"/>
      <c r="I662" s="304"/>
      <c r="J662" s="304"/>
      <c r="K662" s="304"/>
      <c r="L662" s="278"/>
      <c r="M662" s="58"/>
      <c r="N662" s="58"/>
      <c r="O662" s="58"/>
      <c r="P662" s="58"/>
      <c r="Q662" s="278"/>
      <c r="R662" s="278"/>
      <c r="S662" s="278"/>
      <c r="T662" s="278"/>
      <c r="U662" s="278"/>
      <c r="V662" s="278"/>
      <c r="W662" s="58"/>
      <c r="X662" s="58"/>
      <c r="Y662" s="58"/>
      <c r="Z662" s="58"/>
    </row>
    <row r="663" spans="1:26" ht="15.75" customHeight="1" x14ac:dyDescent="0.2">
      <c r="A663" s="304"/>
      <c r="B663" s="304"/>
      <c r="C663" s="304"/>
      <c r="D663" s="304"/>
      <c r="E663" s="304"/>
      <c r="F663" s="304"/>
      <c r="G663" s="304"/>
      <c r="H663" s="304"/>
      <c r="I663" s="304"/>
      <c r="J663" s="304"/>
      <c r="K663" s="304"/>
      <c r="L663" s="278"/>
      <c r="M663" s="58"/>
      <c r="N663" s="58"/>
      <c r="O663" s="58"/>
      <c r="P663" s="58"/>
      <c r="Q663" s="278"/>
      <c r="R663" s="278"/>
      <c r="S663" s="278"/>
      <c r="T663" s="278"/>
      <c r="U663" s="278"/>
      <c r="V663" s="278"/>
      <c r="W663" s="58"/>
      <c r="X663" s="58"/>
      <c r="Y663" s="58"/>
      <c r="Z663" s="58"/>
    </row>
    <row r="664" spans="1:26" ht="15.75" customHeight="1" x14ac:dyDescent="0.2">
      <c r="A664" s="304"/>
      <c r="B664" s="304"/>
      <c r="C664" s="304"/>
      <c r="D664" s="304"/>
      <c r="E664" s="304"/>
      <c r="F664" s="304"/>
      <c r="G664" s="304"/>
      <c r="H664" s="304"/>
      <c r="I664" s="304"/>
      <c r="J664" s="304"/>
      <c r="K664" s="304"/>
      <c r="L664" s="278"/>
      <c r="M664" s="58"/>
      <c r="N664" s="58"/>
      <c r="O664" s="58"/>
      <c r="P664" s="58"/>
      <c r="Q664" s="278"/>
      <c r="R664" s="278"/>
      <c r="S664" s="278"/>
      <c r="T664" s="278"/>
      <c r="U664" s="278"/>
      <c r="V664" s="278"/>
      <c r="W664" s="58"/>
      <c r="X664" s="58"/>
      <c r="Y664" s="58"/>
      <c r="Z664" s="58"/>
    </row>
    <row r="665" spans="1:26" ht="15.75" customHeight="1" x14ac:dyDescent="0.2">
      <c r="A665" s="304"/>
      <c r="B665" s="304"/>
      <c r="C665" s="304"/>
      <c r="D665" s="304"/>
      <c r="E665" s="304"/>
      <c r="F665" s="304"/>
      <c r="G665" s="304"/>
      <c r="H665" s="304"/>
      <c r="I665" s="304"/>
      <c r="J665" s="304"/>
      <c r="K665" s="304"/>
      <c r="L665" s="278"/>
      <c r="M665" s="58"/>
      <c r="N665" s="58"/>
      <c r="O665" s="58"/>
      <c r="P665" s="58"/>
      <c r="Q665" s="278"/>
      <c r="R665" s="278"/>
      <c r="S665" s="278"/>
      <c r="T665" s="278"/>
      <c r="U665" s="278"/>
      <c r="V665" s="278"/>
      <c r="W665" s="58"/>
      <c r="X665" s="58"/>
      <c r="Y665" s="58"/>
      <c r="Z665" s="58"/>
    </row>
    <row r="666" spans="1:26" ht="15.75" customHeight="1" x14ac:dyDescent="0.2">
      <c r="A666" s="304"/>
      <c r="B666" s="304"/>
      <c r="C666" s="304"/>
      <c r="D666" s="304"/>
      <c r="E666" s="304"/>
      <c r="F666" s="304"/>
      <c r="G666" s="304"/>
      <c r="H666" s="304"/>
      <c r="I666" s="304"/>
      <c r="J666" s="304"/>
      <c r="K666" s="304"/>
      <c r="L666" s="278"/>
      <c r="M666" s="58"/>
      <c r="N666" s="58"/>
      <c r="O666" s="58"/>
      <c r="P666" s="58"/>
      <c r="Q666" s="278"/>
      <c r="R666" s="278"/>
      <c r="S666" s="278"/>
      <c r="T666" s="278"/>
      <c r="U666" s="278"/>
      <c r="V666" s="278"/>
      <c r="W666" s="58"/>
      <c r="X666" s="58"/>
      <c r="Y666" s="58"/>
      <c r="Z666" s="58"/>
    </row>
    <row r="667" spans="1:26" ht="15.75" customHeight="1" x14ac:dyDescent="0.2">
      <c r="A667" s="304"/>
      <c r="B667" s="304"/>
      <c r="C667" s="304"/>
      <c r="D667" s="304"/>
      <c r="E667" s="304"/>
      <c r="F667" s="304"/>
      <c r="G667" s="304"/>
      <c r="H667" s="304"/>
      <c r="I667" s="304"/>
      <c r="J667" s="304"/>
      <c r="K667" s="304"/>
      <c r="L667" s="278"/>
      <c r="M667" s="58"/>
      <c r="N667" s="58"/>
      <c r="O667" s="58"/>
      <c r="P667" s="58"/>
      <c r="Q667" s="278"/>
      <c r="R667" s="278"/>
      <c r="S667" s="278"/>
      <c r="T667" s="278"/>
      <c r="U667" s="278"/>
      <c r="V667" s="278"/>
      <c r="W667" s="58"/>
      <c r="X667" s="58"/>
      <c r="Y667" s="58"/>
      <c r="Z667" s="58"/>
    </row>
    <row r="668" spans="1:26" ht="15.75" customHeight="1" x14ac:dyDescent="0.2">
      <c r="A668" s="304"/>
      <c r="B668" s="304"/>
      <c r="C668" s="304"/>
      <c r="D668" s="304"/>
      <c r="E668" s="304"/>
      <c r="F668" s="304"/>
      <c r="G668" s="304"/>
      <c r="H668" s="304"/>
      <c r="I668" s="304"/>
      <c r="J668" s="304"/>
      <c r="K668" s="304"/>
      <c r="L668" s="278"/>
      <c r="M668" s="58"/>
      <c r="N668" s="58"/>
      <c r="O668" s="58"/>
      <c r="P668" s="58"/>
      <c r="Q668" s="278"/>
      <c r="R668" s="278"/>
      <c r="S668" s="278"/>
      <c r="T668" s="278"/>
      <c r="U668" s="278"/>
      <c r="V668" s="278"/>
      <c r="W668" s="58"/>
      <c r="X668" s="58"/>
      <c r="Y668" s="58"/>
      <c r="Z668" s="58"/>
    </row>
    <row r="669" spans="1:26" ht="15.75" customHeight="1" x14ac:dyDescent="0.2">
      <c r="A669" s="304"/>
      <c r="B669" s="304"/>
      <c r="C669" s="304"/>
      <c r="D669" s="304"/>
      <c r="E669" s="304"/>
      <c r="F669" s="304"/>
      <c r="G669" s="304"/>
      <c r="H669" s="304"/>
      <c r="I669" s="304"/>
      <c r="J669" s="304"/>
      <c r="K669" s="304"/>
      <c r="L669" s="278"/>
      <c r="M669" s="58"/>
      <c r="N669" s="58"/>
      <c r="O669" s="58"/>
      <c r="P669" s="58"/>
      <c r="Q669" s="278"/>
      <c r="R669" s="278"/>
      <c r="S669" s="278"/>
      <c r="T669" s="278"/>
      <c r="U669" s="278"/>
      <c r="V669" s="278"/>
      <c r="W669" s="58"/>
      <c r="X669" s="58"/>
      <c r="Y669" s="58"/>
      <c r="Z669" s="58"/>
    </row>
    <row r="670" spans="1:26" ht="15.75" customHeight="1" x14ac:dyDescent="0.2">
      <c r="A670" s="304"/>
      <c r="B670" s="304"/>
      <c r="C670" s="304"/>
      <c r="D670" s="304"/>
      <c r="E670" s="304"/>
      <c r="F670" s="304"/>
      <c r="G670" s="304"/>
      <c r="H670" s="304"/>
      <c r="I670" s="304"/>
      <c r="J670" s="304"/>
      <c r="K670" s="304"/>
      <c r="L670" s="278"/>
      <c r="M670" s="58"/>
      <c r="N670" s="58"/>
      <c r="O670" s="58"/>
      <c r="P670" s="58"/>
      <c r="Q670" s="278"/>
      <c r="R670" s="278"/>
      <c r="S670" s="278"/>
      <c r="T670" s="278"/>
      <c r="U670" s="278"/>
      <c r="V670" s="278"/>
      <c r="W670" s="58"/>
      <c r="X670" s="58"/>
      <c r="Y670" s="58"/>
      <c r="Z670" s="58"/>
    </row>
    <row r="671" spans="1:26" ht="15.75" customHeight="1" x14ac:dyDescent="0.2">
      <c r="A671" s="304"/>
      <c r="B671" s="304"/>
      <c r="C671" s="304"/>
      <c r="D671" s="304"/>
      <c r="E671" s="304"/>
      <c r="F671" s="304"/>
      <c r="G671" s="304"/>
      <c r="H671" s="304"/>
      <c r="I671" s="304"/>
      <c r="J671" s="304"/>
      <c r="K671" s="304"/>
      <c r="L671" s="278"/>
      <c r="M671" s="58"/>
      <c r="N671" s="58"/>
      <c r="O671" s="58"/>
      <c r="P671" s="58"/>
      <c r="Q671" s="278"/>
      <c r="R671" s="278"/>
      <c r="S671" s="278"/>
      <c r="T671" s="278"/>
      <c r="U671" s="278"/>
      <c r="V671" s="278"/>
      <c r="W671" s="58"/>
      <c r="X671" s="58"/>
      <c r="Y671" s="58"/>
      <c r="Z671" s="58"/>
    </row>
    <row r="672" spans="1:26" ht="15.75" customHeight="1" x14ac:dyDescent="0.2">
      <c r="A672" s="304"/>
      <c r="B672" s="304"/>
      <c r="C672" s="304"/>
      <c r="D672" s="304"/>
      <c r="E672" s="304"/>
      <c r="F672" s="304"/>
      <c r="G672" s="304"/>
      <c r="H672" s="304"/>
      <c r="I672" s="304"/>
      <c r="J672" s="304"/>
      <c r="K672" s="304"/>
      <c r="L672" s="278"/>
      <c r="M672" s="58"/>
      <c r="N672" s="58"/>
      <c r="O672" s="58"/>
      <c r="P672" s="58"/>
      <c r="Q672" s="278"/>
      <c r="R672" s="278"/>
      <c r="S672" s="278"/>
      <c r="T672" s="278"/>
      <c r="U672" s="278"/>
      <c r="V672" s="278"/>
      <c r="W672" s="58"/>
      <c r="X672" s="58"/>
      <c r="Y672" s="58"/>
      <c r="Z672" s="58"/>
    </row>
    <row r="673" spans="1:26" ht="15.75" customHeight="1" x14ac:dyDescent="0.2">
      <c r="A673" s="304"/>
      <c r="B673" s="304"/>
      <c r="C673" s="304"/>
      <c r="D673" s="304"/>
      <c r="E673" s="304"/>
      <c r="F673" s="304"/>
      <c r="G673" s="304"/>
      <c r="H673" s="304"/>
      <c r="I673" s="304"/>
      <c r="J673" s="304"/>
      <c r="K673" s="304"/>
      <c r="L673" s="278"/>
      <c r="M673" s="58"/>
      <c r="N673" s="58"/>
      <c r="O673" s="58"/>
      <c r="P673" s="58"/>
      <c r="Q673" s="278"/>
      <c r="R673" s="278"/>
      <c r="S673" s="278"/>
      <c r="T673" s="278"/>
      <c r="U673" s="278"/>
      <c r="V673" s="278"/>
      <c r="W673" s="58"/>
      <c r="X673" s="58"/>
      <c r="Y673" s="58"/>
      <c r="Z673" s="58"/>
    </row>
    <row r="674" spans="1:26" ht="15.75" customHeight="1" x14ac:dyDescent="0.2">
      <c r="A674" s="304"/>
      <c r="B674" s="304"/>
      <c r="C674" s="304"/>
      <c r="D674" s="304"/>
      <c r="E674" s="304"/>
      <c r="F674" s="304"/>
      <c r="G674" s="304"/>
      <c r="H674" s="304"/>
      <c r="I674" s="304"/>
      <c r="J674" s="304"/>
      <c r="K674" s="304"/>
      <c r="L674" s="278"/>
      <c r="M674" s="58"/>
      <c r="N674" s="58"/>
      <c r="O674" s="58"/>
      <c r="P674" s="58"/>
      <c r="Q674" s="278"/>
      <c r="R674" s="278"/>
      <c r="S674" s="278"/>
      <c r="T674" s="278"/>
      <c r="U674" s="278"/>
      <c r="V674" s="278"/>
      <c r="W674" s="58"/>
      <c r="X674" s="58"/>
      <c r="Y674" s="58"/>
      <c r="Z674" s="58"/>
    </row>
    <row r="675" spans="1:26" ht="15.75" customHeight="1" x14ac:dyDescent="0.2">
      <c r="A675" s="304"/>
      <c r="B675" s="304"/>
      <c r="C675" s="304"/>
      <c r="D675" s="304"/>
      <c r="E675" s="304"/>
      <c r="F675" s="304"/>
      <c r="G675" s="304"/>
      <c r="H675" s="304"/>
      <c r="I675" s="304"/>
      <c r="J675" s="304"/>
      <c r="K675" s="304"/>
      <c r="L675" s="278"/>
      <c r="M675" s="58"/>
      <c r="N675" s="58"/>
      <c r="O675" s="58"/>
      <c r="P675" s="58"/>
      <c r="Q675" s="278"/>
      <c r="R675" s="278"/>
      <c r="S675" s="278"/>
      <c r="T675" s="278"/>
      <c r="U675" s="278"/>
      <c r="V675" s="278"/>
      <c r="W675" s="58"/>
      <c r="X675" s="58"/>
      <c r="Y675" s="58"/>
      <c r="Z675" s="58"/>
    </row>
    <row r="676" spans="1:26" ht="15.75" customHeight="1" x14ac:dyDescent="0.2">
      <c r="A676" s="304"/>
      <c r="B676" s="304"/>
      <c r="C676" s="304"/>
      <c r="D676" s="304"/>
      <c r="E676" s="304"/>
      <c r="F676" s="304"/>
      <c r="G676" s="304"/>
      <c r="H676" s="304"/>
      <c r="I676" s="304"/>
      <c r="J676" s="304"/>
      <c r="K676" s="304"/>
      <c r="L676" s="278"/>
      <c r="M676" s="58"/>
      <c r="N676" s="58"/>
      <c r="O676" s="58"/>
      <c r="P676" s="58"/>
      <c r="Q676" s="278"/>
      <c r="R676" s="278"/>
      <c r="S676" s="278"/>
      <c r="T676" s="278"/>
      <c r="U676" s="278"/>
      <c r="V676" s="278"/>
      <c r="W676" s="58"/>
      <c r="X676" s="58"/>
      <c r="Y676" s="58"/>
      <c r="Z676" s="58"/>
    </row>
    <row r="677" spans="1:26" ht="15.75" customHeight="1" x14ac:dyDescent="0.2">
      <c r="A677" s="304"/>
      <c r="B677" s="304"/>
      <c r="C677" s="304"/>
      <c r="D677" s="304"/>
      <c r="E677" s="304"/>
      <c r="F677" s="304"/>
      <c r="G677" s="304"/>
      <c r="H677" s="304"/>
      <c r="I677" s="304"/>
      <c r="J677" s="304"/>
      <c r="K677" s="304"/>
      <c r="L677" s="278"/>
      <c r="M677" s="58"/>
      <c r="N677" s="58"/>
      <c r="O677" s="58"/>
      <c r="P677" s="58"/>
      <c r="Q677" s="278"/>
      <c r="R677" s="278"/>
      <c r="S677" s="278"/>
      <c r="T677" s="278"/>
      <c r="U677" s="278"/>
      <c r="V677" s="278"/>
      <c r="W677" s="58"/>
      <c r="X677" s="58"/>
      <c r="Y677" s="58"/>
      <c r="Z677" s="58"/>
    </row>
    <row r="678" spans="1:26" ht="15.75" customHeight="1" x14ac:dyDescent="0.2">
      <c r="A678" s="304"/>
      <c r="B678" s="304"/>
      <c r="C678" s="304"/>
      <c r="D678" s="304"/>
      <c r="E678" s="304"/>
      <c r="F678" s="304"/>
      <c r="G678" s="304"/>
      <c r="H678" s="304"/>
      <c r="I678" s="304"/>
      <c r="J678" s="304"/>
      <c r="K678" s="304"/>
      <c r="L678" s="278"/>
      <c r="M678" s="58"/>
      <c r="N678" s="58"/>
      <c r="O678" s="58"/>
      <c r="P678" s="58"/>
      <c r="Q678" s="278"/>
      <c r="R678" s="278"/>
      <c r="S678" s="278"/>
      <c r="T678" s="278"/>
      <c r="U678" s="278"/>
      <c r="V678" s="278"/>
      <c r="W678" s="58"/>
      <c r="X678" s="58"/>
      <c r="Y678" s="58"/>
      <c r="Z678" s="58"/>
    </row>
    <row r="679" spans="1:26" ht="15.75" customHeight="1" x14ac:dyDescent="0.2">
      <c r="A679" s="304"/>
      <c r="B679" s="304"/>
      <c r="C679" s="304"/>
      <c r="D679" s="304"/>
      <c r="E679" s="304"/>
      <c r="F679" s="304"/>
      <c r="G679" s="304"/>
      <c r="H679" s="304"/>
      <c r="I679" s="304"/>
      <c r="J679" s="304"/>
      <c r="K679" s="304"/>
      <c r="L679" s="278"/>
      <c r="M679" s="58"/>
      <c r="N679" s="58"/>
      <c r="O679" s="58"/>
      <c r="P679" s="58"/>
      <c r="Q679" s="278"/>
      <c r="R679" s="278"/>
      <c r="S679" s="278"/>
      <c r="T679" s="278"/>
      <c r="U679" s="278"/>
      <c r="V679" s="278"/>
      <c r="W679" s="58"/>
      <c r="X679" s="58"/>
      <c r="Y679" s="58"/>
      <c r="Z679" s="58"/>
    </row>
    <row r="680" spans="1:26" ht="15.75" customHeight="1" x14ac:dyDescent="0.2">
      <c r="A680" s="304"/>
      <c r="B680" s="304"/>
      <c r="C680" s="304"/>
      <c r="D680" s="304"/>
      <c r="E680" s="304"/>
      <c r="F680" s="304"/>
      <c r="G680" s="304"/>
      <c r="H680" s="304"/>
      <c r="I680" s="304"/>
      <c r="J680" s="304"/>
      <c r="K680" s="304"/>
      <c r="L680" s="278"/>
      <c r="M680" s="58"/>
      <c r="N680" s="58"/>
      <c r="O680" s="58"/>
      <c r="P680" s="58"/>
      <c r="Q680" s="278"/>
      <c r="R680" s="278"/>
      <c r="S680" s="278"/>
      <c r="T680" s="278"/>
      <c r="U680" s="278"/>
      <c r="V680" s="278"/>
      <c r="W680" s="58"/>
      <c r="X680" s="58"/>
      <c r="Y680" s="58"/>
      <c r="Z680" s="58"/>
    </row>
    <row r="681" spans="1:26" ht="15.75" customHeight="1" x14ac:dyDescent="0.2">
      <c r="A681" s="304"/>
      <c r="B681" s="304"/>
      <c r="C681" s="304"/>
      <c r="D681" s="304"/>
      <c r="E681" s="304"/>
      <c r="F681" s="304"/>
      <c r="G681" s="304"/>
      <c r="H681" s="304"/>
      <c r="I681" s="304"/>
      <c r="J681" s="304"/>
      <c r="K681" s="304"/>
      <c r="L681" s="278"/>
      <c r="M681" s="58"/>
      <c r="N681" s="58"/>
      <c r="O681" s="58"/>
      <c r="P681" s="58"/>
      <c r="Q681" s="278"/>
      <c r="R681" s="278"/>
      <c r="S681" s="278"/>
      <c r="T681" s="278"/>
      <c r="U681" s="278"/>
      <c r="V681" s="278"/>
      <c r="W681" s="58"/>
      <c r="X681" s="58"/>
      <c r="Y681" s="58"/>
      <c r="Z681" s="58"/>
    </row>
    <row r="682" spans="1:26" ht="15.75" customHeight="1" x14ac:dyDescent="0.2">
      <c r="A682" s="304"/>
      <c r="B682" s="304"/>
      <c r="C682" s="304"/>
      <c r="D682" s="304"/>
      <c r="E682" s="304"/>
      <c r="F682" s="304"/>
      <c r="G682" s="304"/>
      <c r="H682" s="304"/>
      <c r="I682" s="304"/>
      <c r="J682" s="304"/>
      <c r="K682" s="304"/>
      <c r="L682" s="278"/>
      <c r="M682" s="58"/>
      <c r="N682" s="58"/>
      <c r="O682" s="58"/>
      <c r="P682" s="58"/>
      <c r="Q682" s="278"/>
      <c r="R682" s="278"/>
      <c r="S682" s="278"/>
      <c r="T682" s="278"/>
      <c r="U682" s="278"/>
      <c r="V682" s="278"/>
      <c r="W682" s="58"/>
      <c r="X682" s="58"/>
      <c r="Y682" s="58"/>
      <c r="Z682" s="58"/>
    </row>
    <row r="683" spans="1:26" ht="15.75" customHeight="1" x14ac:dyDescent="0.2">
      <c r="A683" s="304"/>
      <c r="B683" s="304"/>
      <c r="C683" s="304"/>
      <c r="D683" s="304"/>
      <c r="E683" s="304"/>
      <c r="F683" s="304"/>
      <c r="G683" s="304"/>
      <c r="H683" s="304"/>
      <c r="I683" s="304"/>
      <c r="J683" s="304"/>
      <c r="K683" s="304"/>
      <c r="L683" s="278"/>
      <c r="M683" s="58"/>
      <c r="N683" s="58"/>
      <c r="O683" s="58"/>
      <c r="P683" s="58"/>
      <c r="Q683" s="278"/>
      <c r="R683" s="278"/>
      <c r="S683" s="278"/>
      <c r="T683" s="278"/>
      <c r="U683" s="278"/>
      <c r="V683" s="278"/>
      <c r="W683" s="58"/>
      <c r="X683" s="58"/>
      <c r="Y683" s="58"/>
      <c r="Z683" s="58"/>
    </row>
    <row r="684" spans="1:26" ht="15.75" customHeight="1" x14ac:dyDescent="0.2">
      <c r="A684" s="304"/>
      <c r="B684" s="304"/>
      <c r="C684" s="304"/>
      <c r="D684" s="304"/>
      <c r="E684" s="304"/>
      <c r="F684" s="304"/>
      <c r="G684" s="304"/>
      <c r="H684" s="304"/>
      <c r="I684" s="304"/>
      <c r="J684" s="304"/>
      <c r="K684" s="304"/>
      <c r="L684" s="278"/>
      <c r="M684" s="58"/>
      <c r="N684" s="58"/>
      <c r="O684" s="58"/>
      <c r="P684" s="58"/>
      <c r="Q684" s="278"/>
      <c r="R684" s="278"/>
      <c r="S684" s="278"/>
      <c r="T684" s="278"/>
      <c r="U684" s="278"/>
      <c r="V684" s="278"/>
      <c r="W684" s="58"/>
      <c r="X684" s="58"/>
      <c r="Y684" s="58"/>
      <c r="Z684" s="58"/>
    </row>
    <row r="685" spans="1:26" ht="15.75" customHeight="1" x14ac:dyDescent="0.2">
      <c r="A685" s="304"/>
      <c r="B685" s="304"/>
      <c r="C685" s="304"/>
      <c r="D685" s="304"/>
      <c r="E685" s="304"/>
      <c r="F685" s="304"/>
      <c r="G685" s="304"/>
      <c r="H685" s="304"/>
      <c r="I685" s="304"/>
      <c r="J685" s="304"/>
      <c r="K685" s="304"/>
      <c r="L685" s="278"/>
      <c r="M685" s="58"/>
      <c r="N685" s="58"/>
      <c r="O685" s="58"/>
      <c r="P685" s="58"/>
      <c r="Q685" s="278"/>
      <c r="R685" s="278"/>
      <c r="S685" s="278"/>
      <c r="T685" s="278"/>
      <c r="U685" s="278"/>
      <c r="V685" s="278"/>
      <c r="W685" s="58"/>
      <c r="X685" s="58"/>
      <c r="Y685" s="58"/>
      <c r="Z685" s="58"/>
    </row>
    <row r="686" spans="1:26" ht="15.75" customHeight="1" x14ac:dyDescent="0.2">
      <c r="A686" s="304"/>
      <c r="B686" s="304"/>
      <c r="C686" s="304"/>
      <c r="D686" s="304"/>
      <c r="E686" s="304"/>
      <c r="F686" s="304"/>
      <c r="G686" s="304"/>
      <c r="H686" s="304"/>
      <c r="I686" s="304"/>
      <c r="J686" s="304"/>
      <c r="K686" s="304"/>
      <c r="L686" s="278"/>
      <c r="M686" s="58"/>
      <c r="N686" s="58"/>
      <c r="O686" s="58"/>
      <c r="P686" s="58"/>
      <c r="Q686" s="278"/>
      <c r="R686" s="278"/>
      <c r="S686" s="278"/>
      <c r="T686" s="278"/>
      <c r="U686" s="278"/>
      <c r="V686" s="278"/>
      <c r="W686" s="58"/>
      <c r="X686" s="58"/>
      <c r="Y686" s="58"/>
      <c r="Z686" s="58"/>
    </row>
    <row r="687" spans="1:26" ht="15.75" customHeight="1" x14ac:dyDescent="0.2">
      <c r="A687" s="304"/>
      <c r="B687" s="304"/>
      <c r="C687" s="304"/>
      <c r="D687" s="304"/>
      <c r="E687" s="304"/>
      <c r="F687" s="304"/>
      <c r="G687" s="304"/>
      <c r="H687" s="304"/>
      <c r="I687" s="304"/>
      <c r="J687" s="304"/>
      <c r="K687" s="304"/>
      <c r="L687" s="278"/>
      <c r="M687" s="58"/>
      <c r="N687" s="58"/>
      <c r="O687" s="58"/>
      <c r="P687" s="58"/>
      <c r="Q687" s="278"/>
      <c r="R687" s="278"/>
      <c r="S687" s="278"/>
      <c r="T687" s="278"/>
      <c r="U687" s="278"/>
      <c r="V687" s="278"/>
      <c r="W687" s="58"/>
      <c r="X687" s="58"/>
      <c r="Y687" s="58"/>
      <c r="Z687" s="58"/>
    </row>
    <row r="688" spans="1:26" ht="15.75" customHeight="1" x14ac:dyDescent="0.2">
      <c r="A688" s="304"/>
      <c r="B688" s="304"/>
      <c r="C688" s="304"/>
      <c r="D688" s="304"/>
      <c r="E688" s="304"/>
      <c r="F688" s="304"/>
      <c r="G688" s="304"/>
      <c r="H688" s="304"/>
      <c r="I688" s="304"/>
      <c r="J688" s="304"/>
      <c r="K688" s="304"/>
      <c r="L688" s="278"/>
      <c r="M688" s="58"/>
      <c r="N688" s="58"/>
      <c r="O688" s="58"/>
      <c r="P688" s="58"/>
      <c r="Q688" s="278"/>
      <c r="R688" s="278"/>
      <c r="S688" s="278"/>
      <c r="T688" s="278"/>
      <c r="U688" s="278"/>
      <c r="V688" s="278"/>
      <c r="W688" s="58"/>
      <c r="X688" s="58"/>
      <c r="Y688" s="58"/>
      <c r="Z688" s="58"/>
    </row>
    <row r="689" spans="1:26" ht="15.75" customHeight="1" x14ac:dyDescent="0.2">
      <c r="A689" s="304"/>
      <c r="B689" s="304"/>
      <c r="C689" s="304"/>
      <c r="D689" s="304"/>
      <c r="E689" s="304"/>
      <c r="F689" s="304"/>
      <c r="G689" s="304"/>
      <c r="H689" s="304"/>
      <c r="I689" s="304"/>
      <c r="J689" s="304"/>
      <c r="K689" s="304"/>
      <c r="L689" s="278"/>
      <c r="M689" s="58"/>
      <c r="N689" s="58"/>
      <c r="O689" s="58"/>
      <c r="P689" s="58"/>
      <c r="Q689" s="278"/>
      <c r="R689" s="278"/>
      <c r="S689" s="278"/>
      <c r="T689" s="278"/>
      <c r="U689" s="278"/>
      <c r="V689" s="278"/>
      <c r="W689" s="58"/>
      <c r="X689" s="58"/>
      <c r="Y689" s="58"/>
      <c r="Z689" s="58"/>
    </row>
    <row r="690" spans="1:26" ht="15.75" customHeight="1" x14ac:dyDescent="0.2">
      <c r="A690" s="304"/>
      <c r="B690" s="304"/>
      <c r="C690" s="304"/>
      <c r="D690" s="304"/>
      <c r="E690" s="304"/>
      <c r="F690" s="304"/>
      <c r="G690" s="304"/>
      <c r="H690" s="304"/>
      <c r="I690" s="304"/>
      <c r="J690" s="304"/>
      <c r="K690" s="304"/>
      <c r="L690" s="278"/>
      <c r="M690" s="58"/>
      <c r="N690" s="58"/>
      <c r="O690" s="58"/>
      <c r="P690" s="58"/>
      <c r="Q690" s="278"/>
      <c r="R690" s="278"/>
      <c r="S690" s="278"/>
      <c r="T690" s="278"/>
      <c r="U690" s="278"/>
      <c r="V690" s="278"/>
      <c r="W690" s="58"/>
      <c r="X690" s="58"/>
      <c r="Y690" s="58"/>
      <c r="Z690" s="58"/>
    </row>
    <row r="691" spans="1:26" ht="15.75" customHeight="1" x14ac:dyDescent="0.2">
      <c r="A691" s="304"/>
      <c r="B691" s="304"/>
      <c r="C691" s="304"/>
      <c r="D691" s="304"/>
      <c r="E691" s="304"/>
      <c r="F691" s="304"/>
      <c r="G691" s="304"/>
      <c r="H691" s="304"/>
      <c r="I691" s="304"/>
      <c r="J691" s="304"/>
      <c r="K691" s="304"/>
      <c r="L691" s="278"/>
      <c r="M691" s="58"/>
      <c r="N691" s="58"/>
      <c r="O691" s="58"/>
      <c r="P691" s="58"/>
      <c r="Q691" s="278"/>
      <c r="R691" s="278"/>
      <c r="S691" s="278"/>
      <c r="T691" s="278"/>
      <c r="U691" s="278"/>
      <c r="V691" s="278"/>
      <c r="W691" s="58"/>
      <c r="X691" s="58"/>
      <c r="Y691" s="58"/>
      <c r="Z691" s="58"/>
    </row>
    <row r="692" spans="1:26" ht="15.75" customHeight="1" x14ac:dyDescent="0.2">
      <c r="A692" s="304"/>
      <c r="B692" s="304"/>
      <c r="C692" s="304"/>
      <c r="D692" s="304"/>
      <c r="E692" s="304"/>
      <c r="F692" s="304"/>
      <c r="G692" s="304"/>
      <c r="H692" s="304"/>
      <c r="I692" s="304"/>
      <c r="J692" s="304"/>
      <c r="K692" s="304"/>
      <c r="L692" s="278"/>
      <c r="M692" s="58"/>
      <c r="N692" s="58"/>
      <c r="O692" s="58"/>
      <c r="P692" s="58"/>
      <c r="Q692" s="278"/>
      <c r="R692" s="278"/>
      <c r="S692" s="278"/>
      <c r="T692" s="278"/>
      <c r="U692" s="278"/>
      <c r="V692" s="278"/>
      <c r="W692" s="58"/>
      <c r="X692" s="58"/>
      <c r="Y692" s="58"/>
      <c r="Z692" s="58"/>
    </row>
    <row r="693" spans="1:26" ht="15.75" customHeight="1" x14ac:dyDescent="0.2">
      <c r="A693" s="304"/>
      <c r="B693" s="304"/>
      <c r="C693" s="304"/>
      <c r="D693" s="304"/>
      <c r="E693" s="304"/>
      <c r="F693" s="304"/>
      <c r="G693" s="304"/>
      <c r="H693" s="304"/>
      <c r="I693" s="304"/>
      <c r="J693" s="304"/>
      <c r="K693" s="304"/>
      <c r="L693" s="278"/>
      <c r="M693" s="58"/>
      <c r="N693" s="58"/>
      <c r="O693" s="58"/>
      <c r="P693" s="58"/>
      <c r="Q693" s="278"/>
      <c r="R693" s="278"/>
      <c r="S693" s="278"/>
      <c r="T693" s="278"/>
      <c r="U693" s="278"/>
      <c r="V693" s="278"/>
      <c r="W693" s="58"/>
      <c r="X693" s="58"/>
      <c r="Y693" s="58"/>
      <c r="Z693" s="58"/>
    </row>
    <row r="694" spans="1:26" ht="15.75" customHeight="1" x14ac:dyDescent="0.2">
      <c r="A694" s="304"/>
      <c r="B694" s="304"/>
      <c r="C694" s="304"/>
      <c r="D694" s="304"/>
      <c r="E694" s="304"/>
      <c r="F694" s="304"/>
      <c r="G694" s="304"/>
      <c r="H694" s="304"/>
      <c r="I694" s="304"/>
      <c r="J694" s="304"/>
      <c r="K694" s="304"/>
      <c r="L694" s="278"/>
      <c r="M694" s="58"/>
      <c r="N694" s="58"/>
      <c r="O694" s="58"/>
      <c r="P694" s="58"/>
      <c r="Q694" s="278"/>
      <c r="R694" s="278"/>
      <c r="S694" s="278"/>
      <c r="T694" s="278"/>
      <c r="U694" s="278"/>
      <c r="V694" s="278"/>
      <c r="W694" s="58"/>
      <c r="X694" s="58"/>
      <c r="Y694" s="58"/>
      <c r="Z694" s="58"/>
    </row>
    <row r="695" spans="1:26" ht="15.75" customHeight="1" x14ac:dyDescent="0.2">
      <c r="A695" s="304"/>
      <c r="B695" s="304"/>
      <c r="C695" s="304"/>
      <c r="D695" s="304"/>
      <c r="E695" s="304"/>
      <c r="F695" s="304"/>
      <c r="G695" s="304"/>
      <c r="H695" s="304"/>
      <c r="I695" s="304"/>
      <c r="J695" s="304"/>
      <c r="K695" s="304"/>
      <c r="L695" s="278"/>
      <c r="M695" s="58"/>
      <c r="N695" s="58"/>
      <c r="O695" s="58"/>
      <c r="P695" s="58"/>
      <c r="Q695" s="278"/>
      <c r="R695" s="278"/>
      <c r="S695" s="278"/>
      <c r="T695" s="278"/>
      <c r="U695" s="278"/>
      <c r="V695" s="278"/>
      <c r="W695" s="58"/>
      <c r="X695" s="58"/>
      <c r="Y695" s="58"/>
      <c r="Z695" s="58"/>
    </row>
    <row r="696" spans="1:26" ht="15.75" customHeight="1" x14ac:dyDescent="0.2">
      <c r="A696" s="304"/>
      <c r="B696" s="304"/>
      <c r="C696" s="304"/>
      <c r="D696" s="304"/>
      <c r="E696" s="304"/>
      <c r="F696" s="304"/>
      <c r="G696" s="304"/>
      <c r="H696" s="304"/>
      <c r="I696" s="304"/>
      <c r="J696" s="304"/>
      <c r="K696" s="304"/>
      <c r="L696" s="278"/>
      <c r="M696" s="58"/>
      <c r="N696" s="58"/>
      <c r="O696" s="58"/>
      <c r="P696" s="58"/>
      <c r="Q696" s="278"/>
      <c r="R696" s="278"/>
      <c r="S696" s="278"/>
      <c r="T696" s="278"/>
      <c r="U696" s="278"/>
      <c r="V696" s="278"/>
      <c r="W696" s="58"/>
      <c r="X696" s="58"/>
      <c r="Y696" s="58"/>
      <c r="Z696" s="58"/>
    </row>
    <row r="697" spans="1:26" ht="15.75" customHeight="1" x14ac:dyDescent="0.2">
      <c r="A697" s="304"/>
      <c r="B697" s="304"/>
      <c r="C697" s="304"/>
      <c r="D697" s="304"/>
      <c r="E697" s="304"/>
      <c r="F697" s="304"/>
      <c r="G697" s="304"/>
      <c r="H697" s="304"/>
      <c r="I697" s="304"/>
      <c r="J697" s="304"/>
      <c r="K697" s="304"/>
      <c r="L697" s="278"/>
      <c r="M697" s="58"/>
      <c r="N697" s="58"/>
      <c r="O697" s="58"/>
      <c r="P697" s="58"/>
      <c r="Q697" s="278"/>
      <c r="R697" s="278"/>
      <c r="S697" s="278"/>
      <c r="T697" s="278"/>
      <c r="U697" s="278"/>
      <c r="V697" s="278"/>
      <c r="W697" s="58"/>
      <c r="X697" s="58"/>
      <c r="Y697" s="58"/>
      <c r="Z697" s="58"/>
    </row>
    <row r="698" spans="1:26" ht="15.75" customHeight="1" x14ac:dyDescent="0.2">
      <c r="A698" s="304"/>
      <c r="B698" s="304"/>
      <c r="C698" s="304"/>
      <c r="D698" s="304"/>
      <c r="E698" s="304"/>
      <c r="F698" s="304"/>
      <c r="G698" s="304"/>
      <c r="H698" s="304"/>
      <c r="I698" s="304"/>
      <c r="J698" s="304"/>
      <c r="K698" s="304"/>
      <c r="L698" s="278"/>
      <c r="M698" s="58"/>
      <c r="N698" s="58"/>
      <c r="O698" s="58"/>
      <c r="P698" s="58"/>
      <c r="Q698" s="278"/>
      <c r="R698" s="278"/>
      <c r="S698" s="278"/>
      <c r="T698" s="278"/>
      <c r="U698" s="278"/>
      <c r="V698" s="278"/>
      <c r="W698" s="58"/>
      <c r="X698" s="58"/>
      <c r="Y698" s="58"/>
      <c r="Z698" s="58"/>
    </row>
    <row r="699" spans="1:26" ht="15.75" customHeight="1" x14ac:dyDescent="0.2">
      <c r="A699" s="304"/>
      <c r="B699" s="304"/>
      <c r="C699" s="304"/>
      <c r="D699" s="304"/>
      <c r="E699" s="304"/>
      <c r="F699" s="304"/>
      <c r="G699" s="304"/>
      <c r="H699" s="304"/>
      <c r="I699" s="304"/>
      <c r="J699" s="304"/>
      <c r="K699" s="304"/>
      <c r="L699" s="278"/>
      <c r="M699" s="58"/>
      <c r="N699" s="58"/>
      <c r="O699" s="58"/>
      <c r="P699" s="58"/>
      <c r="Q699" s="278"/>
      <c r="R699" s="278"/>
      <c r="S699" s="278"/>
      <c r="T699" s="278"/>
      <c r="U699" s="278"/>
      <c r="V699" s="278"/>
      <c r="W699" s="58"/>
      <c r="X699" s="58"/>
      <c r="Y699" s="58"/>
      <c r="Z699" s="58"/>
    </row>
    <row r="700" spans="1:26" ht="15.75" customHeight="1" x14ac:dyDescent="0.2">
      <c r="A700" s="304"/>
      <c r="B700" s="304"/>
      <c r="C700" s="304"/>
      <c r="D700" s="304"/>
      <c r="E700" s="304"/>
      <c r="F700" s="304"/>
      <c r="G700" s="304"/>
      <c r="H700" s="304"/>
      <c r="I700" s="304"/>
      <c r="J700" s="304"/>
      <c r="K700" s="304"/>
      <c r="L700" s="278"/>
      <c r="M700" s="58"/>
      <c r="N700" s="58"/>
      <c r="O700" s="58"/>
      <c r="P700" s="58"/>
      <c r="Q700" s="278"/>
      <c r="R700" s="278"/>
      <c r="S700" s="278"/>
      <c r="T700" s="278"/>
      <c r="U700" s="278"/>
      <c r="V700" s="278"/>
      <c r="W700" s="58"/>
      <c r="X700" s="58"/>
      <c r="Y700" s="58"/>
      <c r="Z700" s="58"/>
    </row>
    <row r="701" spans="1:26" ht="15.75" customHeight="1" x14ac:dyDescent="0.2">
      <c r="A701" s="304"/>
      <c r="B701" s="304"/>
      <c r="C701" s="304"/>
      <c r="D701" s="304"/>
      <c r="E701" s="304"/>
      <c r="F701" s="304"/>
      <c r="G701" s="304"/>
      <c r="H701" s="304"/>
      <c r="I701" s="304"/>
      <c r="J701" s="304"/>
      <c r="K701" s="304"/>
      <c r="L701" s="278"/>
      <c r="M701" s="58"/>
      <c r="N701" s="58"/>
      <c r="O701" s="58"/>
      <c r="P701" s="58"/>
      <c r="Q701" s="278"/>
      <c r="R701" s="278"/>
      <c r="S701" s="278"/>
      <c r="T701" s="278"/>
      <c r="U701" s="278"/>
      <c r="V701" s="278"/>
      <c r="W701" s="58"/>
      <c r="X701" s="58"/>
      <c r="Y701" s="58"/>
      <c r="Z701" s="58"/>
    </row>
    <row r="702" spans="1:26" ht="15.75" customHeight="1" x14ac:dyDescent="0.2">
      <c r="A702" s="304"/>
      <c r="B702" s="304"/>
      <c r="C702" s="304"/>
      <c r="D702" s="304"/>
      <c r="E702" s="304"/>
      <c r="F702" s="304"/>
      <c r="G702" s="304"/>
      <c r="H702" s="304"/>
      <c r="I702" s="304"/>
      <c r="J702" s="304"/>
      <c r="K702" s="304"/>
      <c r="L702" s="278"/>
      <c r="M702" s="58"/>
      <c r="N702" s="58"/>
      <c r="O702" s="58"/>
      <c r="P702" s="58"/>
      <c r="Q702" s="278"/>
      <c r="R702" s="278"/>
      <c r="S702" s="278"/>
      <c r="T702" s="278"/>
      <c r="U702" s="278"/>
      <c r="V702" s="278"/>
      <c r="W702" s="58"/>
      <c r="X702" s="58"/>
      <c r="Y702" s="58"/>
      <c r="Z702" s="58"/>
    </row>
    <row r="703" spans="1:26" ht="15.75" customHeight="1" x14ac:dyDescent="0.2">
      <c r="A703" s="304"/>
      <c r="B703" s="304"/>
      <c r="C703" s="304"/>
      <c r="D703" s="304"/>
      <c r="E703" s="304"/>
      <c r="F703" s="304"/>
      <c r="G703" s="304"/>
      <c r="H703" s="304"/>
      <c r="I703" s="304"/>
      <c r="J703" s="304"/>
      <c r="K703" s="304"/>
      <c r="L703" s="278"/>
      <c r="M703" s="58"/>
      <c r="N703" s="58"/>
      <c r="O703" s="58"/>
      <c r="P703" s="58"/>
      <c r="Q703" s="278"/>
      <c r="R703" s="278"/>
      <c r="S703" s="278"/>
      <c r="T703" s="278"/>
      <c r="U703" s="278"/>
      <c r="V703" s="278"/>
      <c r="W703" s="58"/>
      <c r="X703" s="58"/>
      <c r="Y703" s="58"/>
      <c r="Z703" s="58"/>
    </row>
    <row r="704" spans="1:26" ht="15.75" customHeight="1" x14ac:dyDescent="0.2">
      <c r="A704" s="304"/>
      <c r="B704" s="304"/>
      <c r="C704" s="304"/>
      <c r="D704" s="304"/>
      <c r="E704" s="304"/>
      <c r="F704" s="304"/>
      <c r="G704" s="304"/>
      <c r="H704" s="304"/>
      <c r="I704" s="304"/>
      <c r="J704" s="304"/>
      <c r="K704" s="304"/>
      <c r="L704" s="278"/>
      <c r="M704" s="58"/>
      <c r="N704" s="58"/>
      <c r="O704" s="58"/>
      <c r="P704" s="58"/>
      <c r="Q704" s="278"/>
      <c r="R704" s="278"/>
      <c r="S704" s="278"/>
      <c r="T704" s="278"/>
      <c r="U704" s="278"/>
      <c r="V704" s="278"/>
      <c r="W704" s="58"/>
      <c r="X704" s="58"/>
      <c r="Y704" s="58"/>
      <c r="Z704" s="58"/>
    </row>
    <row r="705" spans="1:26" ht="15.75" customHeight="1" x14ac:dyDescent="0.2">
      <c r="A705" s="304"/>
      <c r="B705" s="304"/>
      <c r="C705" s="304"/>
      <c r="D705" s="304"/>
      <c r="E705" s="304"/>
      <c r="F705" s="304"/>
      <c r="G705" s="304"/>
      <c r="H705" s="304"/>
      <c r="I705" s="304"/>
      <c r="J705" s="304"/>
      <c r="K705" s="304"/>
      <c r="L705" s="278"/>
      <c r="M705" s="58"/>
      <c r="N705" s="58"/>
      <c r="O705" s="58"/>
      <c r="P705" s="58"/>
      <c r="Q705" s="278"/>
      <c r="R705" s="278"/>
      <c r="S705" s="278"/>
      <c r="T705" s="278"/>
      <c r="U705" s="278"/>
      <c r="V705" s="278"/>
      <c r="W705" s="58"/>
      <c r="X705" s="58"/>
      <c r="Y705" s="58"/>
      <c r="Z705" s="58"/>
    </row>
    <row r="706" spans="1:26" ht="15.75" customHeight="1" x14ac:dyDescent="0.2">
      <c r="A706" s="304"/>
      <c r="B706" s="304"/>
      <c r="C706" s="304"/>
      <c r="D706" s="304"/>
      <c r="E706" s="304"/>
      <c r="F706" s="304"/>
      <c r="G706" s="304"/>
      <c r="H706" s="304"/>
      <c r="I706" s="304"/>
      <c r="J706" s="304"/>
      <c r="K706" s="304"/>
      <c r="L706" s="278"/>
      <c r="M706" s="58"/>
      <c r="N706" s="58"/>
      <c r="O706" s="58"/>
      <c r="P706" s="58"/>
      <c r="Q706" s="278"/>
      <c r="R706" s="278"/>
      <c r="S706" s="278"/>
      <c r="T706" s="278"/>
      <c r="U706" s="278"/>
      <c r="V706" s="278"/>
      <c r="W706" s="58"/>
      <c r="X706" s="58"/>
      <c r="Y706" s="58"/>
      <c r="Z706" s="58"/>
    </row>
    <row r="707" spans="1:26" ht="15.75" customHeight="1" x14ac:dyDescent="0.2">
      <c r="A707" s="304"/>
      <c r="B707" s="304"/>
      <c r="C707" s="304"/>
      <c r="D707" s="304"/>
      <c r="E707" s="304"/>
      <c r="F707" s="304"/>
      <c r="G707" s="304"/>
      <c r="H707" s="304"/>
      <c r="I707" s="304"/>
      <c r="J707" s="304"/>
      <c r="K707" s="304"/>
      <c r="L707" s="278"/>
      <c r="M707" s="58"/>
      <c r="N707" s="58"/>
      <c r="O707" s="58"/>
      <c r="P707" s="58"/>
      <c r="Q707" s="278"/>
      <c r="R707" s="278"/>
      <c r="S707" s="278"/>
      <c r="T707" s="278"/>
      <c r="U707" s="278"/>
      <c r="V707" s="278"/>
      <c r="W707" s="58"/>
      <c r="X707" s="58"/>
      <c r="Y707" s="58"/>
      <c r="Z707" s="58"/>
    </row>
    <row r="708" spans="1:26" ht="15.75" customHeight="1" x14ac:dyDescent="0.2">
      <c r="A708" s="304"/>
      <c r="B708" s="304"/>
      <c r="C708" s="304"/>
      <c r="D708" s="304"/>
      <c r="E708" s="304"/>
      <c r="F708" s="304"/>
      <c r="G708" s="304"/>
      <c r="H708" s="304"/>
      <c r="I708" s="304"/>
      <c r="J708" s="304"/>
      <c r="K708" s="304"/>
      <c r="L708" s="278"/>
      <c r="M708" s="58"/>
      <c r="N708" s="58"/>
      <c r="O708" s="58"/>
      <c r="P708" s="58"/>
      <c r="Q708" s="278"/>
      <c r="R708" s="278"/>
      <c r="S708" s="278"/>
      <c r="T708" s="278"/>
      <c r="U708" s="278"/>
      <c r="V708" s="278"/>
      <c r="W708" s="58"/>
      <c r="X708" s="58"/>
      <c r="Y708" s="58"/>
      <c r="Z708" s="58"/>
    </row>
    <row r="709" spans="1:26" ht="15.75" customHeight="1" x14ac:dyDescent="0.2">
      <c r="A709" s="304"/>
      <c r="B709" s="304"/>
      <c r="C709" s="304"/>
      <c r="D709" s="304"/>
      <c r="E709" s="304"/>
      <c r="F709" s="304"/>
      <c r="G709" s="304"/>
      <c r="H709" s="304"/>
      <c r="I709" s="304"/>
      <c r="J709" s="304"/>
      <c r="K709" s="304"/>
      <c r="L709" s="278"/>
      <c r="M709" s="58"/>
      <c r="N709" s="58"/>
      <c r="O709" s="58"/>
      <c r="P709" s="58"/>
      <c r="Q709" s="278"/>
      <c r="R709" s="278"/>
      <c r="S709" s="278"/>
      <c r="T709" s="278"/>
      <c r="U709" s="278"/>
      <c r="V709" s="278"/>
      <c r="W709" s="58"/>
      <c r="X709" s="58"/>
      <c r="Y709" s="58"/>
      <c r="Z709" s="58"/>
    </row>
    <row r="710" spans="1:26" ht="15.75" customHeight="1" x14ac:dyDescent="0.2">
      <c r="A710" s="304"/>
      <c r="B710" s="304"/>
      <c r="C710" s="304"/>
      <c r="D710" s="304"/>
      <c r="E710" s="304"/>
      <c r="F710" s="304"/>
      <c r="G710" s="304"/>
      <c r="H710" s="304"/>
      <c r="I710" s="304"/>
      <c r="J710" s="304"/>
      <c r="K710" s="304"/>
      <c r="L710" s="278"/>
      <c r="M710" s="58"/>
      <c r="N710" s="58"/>
      <c r="O710" s="58"/>
      <c r="P710" s="58"/>
      <c r="Q710" s="278"/>
      <c r="R710" s="278"/>
      <c r="S710" s="278"/>
      <c r="T710" s="278"/>
      <c r="U710" s="278"/>
      <c r="V710" s="278"/>
      <c r="W710" s="58"/>
      <c r="X710" s="58"/>
      <c r="Y710" s="58"/>
      <c r="Z710" s="58"/>
    </row>
    <row r="711" spans="1:26" ht="15.75" customHeight="1" x14ac:dyDescent="0.2">
      <c r="A711" s="304"/>
      <c r="B711" s="304"/>
      <c r="C711" s="304"/>
      <c r="D711" s="304"/>
      <c r="E711" s="304"/>
      <c r="F711" s="304"/>
      <c r="G711" s="304"/>
      <c r="H711" s="304"/>
      <c r="I711" s="304"/>
      <c r="J711" s="304"/>
      <c r="K711" s="304"/>
      <c r="L711" s="278"/>
      <c r="M711" s="58"/>
      <c r="N711" s="58"/>
      <c r="O711" s="58"/>
      <c r="P711" s="58"/>
      <c r="Q711" s="278"/>
      <c r="R711" s="278"/>
      <c r="S711" s="278"/>
      <c r="T711" s="278"/>
      <c r="U711" s="278"/>
      <c r="V711" s="278"/>
      <c r="W711" s="58"/>
      <c r="X711" s="58"/>
      <c r="Y711" s="58"/>
      <c r="Z711" s="58"/>
    </row>
    <row r="712" spans="1:26" ht="15.75" customHeight="1" x14ac:dyDescent="0.2">
      <c r="A712" s="304"/>
      <c r="B712" s="304"/>
      <c r="C712" s="304"/>
      <c r="D712" s="304"/>
      <c r="E712" s="304"/>
      <c r="F712" s="304"/>
      <c r="G712" s="304"/>
      <c r="H712" s="304"/>
      <c r="I712" s="304"/>
      <c r="J712" s="304"/>
      <c r="K712" s="304"/>
      <c r="L712" s="278"/>
      <c r="M712" s="58"/>
      <c r="N712" s="58"/>
      <c r="O712" s="58"/>
      <c r="P712" s="58"/>
      <c r="Q712" s="278"/>
      <c r="R712" s="278"/>
      <c r="S712" s="278"/>
      <c r="T712" s="278"/>
      <c r="U712" s="278"/>
      <c r="V712" s="278"/>
      <c r="W712" s="58"/>
      <c r="X712" s="58"/>
      <c r="Y712" s="58"/>
      <c r="Z712" s="58"/>
    </row>
    <row r="713" spans="1:26" ht="15.75" customHeight="1" x14ac:dyDescent="0.2">
      <c r="A713" s="304"/>
      <c r="B713" s="304"/>
      <c r="C713" s="304"/>
      <c r="D713" s="304"/>
      <c r="E713" s="304"/>
      <c r="F713" s="304"/>
      <c r="G713" s="304"/>
      <c r="H713" s="304"/>
      <c r="I713" s="304"/>
      <c r="J713" s="304"/>
      <c r="K713" s="304"/>
      <c r="L713" s="278"/>
      <c r="M713" s="58"/>
      <c r="N713" s="58"/>
      <c r="O713" s="58"/>
      <c r="P713" s="58"/>
      <c r="Q713" s="278"/>
      <c r="R713" s="278"/>
      <c r="S713" s="278"/>
      <c r="T713" s="278"/>
      <c r="U713" s="278"/>
      <c r="V713" s="278"/>
      <c r="W713" s="58"/>
      <c r="X713" s="58"/>
      <c r="Y713" s="58"/>
      <c r="Z713" s="58"/>
    </row>
    <row r="714" spans="1:26" ht="15.75" customHeight="1" x14ac:dyDescent="0.2">
      <c r="A714" s="304"/>
      <c r="B714" s="304"/>
      <c r="C714" s="304"/>
      <c r="D714" s="304"/>
      <c r="E714" s="304"/>
      <c r="F714" s="304"/>
      <c r="G714" s="304"/>
      <c r="H714" s="304"/>
      <c r="I714" s="304"/>
      <c r="J714" s="304"/>
      <c r="K714" s="304"/>
      <c r="L714" s="278"/>
      <c r="M714" s="58"/>
      <c r="N714" s="58"/>
      <c r="O714" s="58"/>
      <c r="P714" s="58"/>
      <c r="Q714" s="278"/>
      <c r="R714" s="278"/>
      <c r="S714" s="278"/>
      <c r="T714" s="278"/>
      <c r="U714" s="278"/>
      <c r="V714" s="278"/>
      <c r="W714" s="58"/>
      <c r="X714" s="58"/>
      <c r="Y714" s="58"/>
      <c r="Z714" s="58"/>
    </row>
    <row r="715" spans="1:26" ht="15.75" customHeight="1" x14ac:dyDescent="0.2">
      <c r="A715" s="304"/>
      <c r="B715" s="304"/>
      <c r="C715" s="304"/>
      <c r="D715" s="304"/>
      <c r="E715" s="304"/>
      <c r="F715" s="304"/>
      <c r="G715" s="304"/>
      <c r="H715" s="304"/>
      <c r="I715" s="304"/>
      <c r="J715" s="304"/>
      <c r="K715" s="304"/>
      <c r="L715" s="278"/>
      <c r="M715" s="58"/>
      <c r="N715" s="58"/>
      <c r="O715" s="58"/>
      <c r="P715" s="58"/>
      <c r="Q715" s="278"/>
      <c r="R715" s="278"/>
      <c r="S715" s="278"/>
      <c r="T715" s="278"/>
      <c r="U715" s="278"/>
      <c r="V715" s="278"/>
      <c r="W715" s="58"/>
      <c r="X715" s="58"/>
      <c r="Y715" s="58"/>
      <c r="Z715" s="58"/>
    </row>
    <row r="716" spans="1:26" ht="15.75" customHeight="1" x14ac:dyDescent="0.2">
      <c r="A716" s="304"/>
      <c r="B716" s="304"/>
      <c r="C716" s="304"/>
      <c r="D716" s="304"/>
      <c r="E716" s="304"/>
      <c r="F716" s="304"/>
      <c r="G716" s="304"/>
      <c r="H716" s="304"/>
      <c r="I716" s="304"/>
      <c r="J716" s="304"/>
      <c r="K716" s="304"/>
      <c r="L716" s="278"/>
      <c r="M716" s="58"/>
      <c r="N716" s="58"/>
      <c r="O716" s="58"/>
      <c r="P716" s="58"/>
      <c r="Q716" s="278"/>
      <c r="R716" s="278"/>
      <c r="S716" s="278"/>
      <c r="T716" s="278"/>
      <c r="U716" s="278"/>
      <c r="V716" s="278"/>
      <c r="W716" s="58"/>
      <c r="X716" s="58"/>
      <c r="Y716" s="58"/>
      <c r="Z716" s="58"/>
    </row>
    <row r="717" spans="1:26" ht="15.75" customHeight="1" x14ac:dyDescent="0.2">
      <c r="A717" s="304"/>
      <c r="B717" s="304"/>
      <c r="C717" s="304"/>
      <c r="D717" s="304"/>
      <c r="E717" s="304"/>
      <c r="F717" s="304"/>
      <c r="G717" s="304"/>
      <c r="H717" s="304"/>
      <c r="I717" s="304"/>
      <c r="J717" s="304"/>
      <c r="K717" s="304"/>
      <c r="L717" s="278"/>
      <c r="M717" s="58"/>
      <c r="N717" s="58"/>
      <c r="O717" s="58"/>
      <c r="P717" s="58"/>
      <c r="Q717" s="278"/>
      <c r="R717" s="278"/>
      <c r="S717" s="278"/>
      <c r="T717" s="278"/>
      <c r="U717" s="278"/>
      <c r="V717" s="278"/>
      <c r="W717" s="58"/>
      <c r="X717" s="58"/>
      <c r="Y717" s="58"/>
      <c r="Z717" s="58"/>
    </row>
    <row r="718" spans="1:26" ht="15.75" customHeight="1" x14ac:dyDescent="0.2">
      <c r="A718" s="304"/>
      <c r="B718" s="304"/>
      <c r="C718" s="304"/>
      <c r="D718" s="304"/>
      <c r="E718" s="304"/>
      <c r="F718" s="304"/>
      <c r="G718" s="304"/>
      <c r="H718" s="304"/>
      <c r="I718" s="304"/>
      <c r="J718" s="304"/>
      <c r="K718" s="304"/>
      <c r="L718" s="278"/>
      <c r="M718" s="58"/>
      <c r="N718" s="58"/>
      <c r="O718" s="58"/>
      <c r="P718" s="58"/>
      <c r="Q718" s="278"/>
      <c r="R718" s="278"/>
      <c r="S718" s="278"/>
      <c r="T718" s="278"/>
      <c r="U718" s="278"/>
      <c r="V718" s="278"/>
      <c r="W718" s="58"/>
      <c r="X718" s="58"/>
      <c r="Y718" s="58"/>
      <c r="Z718" s="58"/>
    </row>
    <row r="719" spans="1:26" ht="15.75" customHeight="1" x14ac:dyDescent="0.2">
      <c r="A719" s="304"/>
      <c r="B719" s="304"/>
      <c r="C719" s="304"/>
      <c r="D719" s="304"/>
      <c r="E719" s="304"/>
      <c r="F719" s="304"/>
      <c r="G719" s="304"/>
      <c r="H719" s="304"/>
      <c r="I719" s="304"/>
      <c r="J719" s="304"/>
      <c r="K719" s="304"/>
      <c r="L719" s="278"/>
      <c r="M719" s="58"/>
      <c r="N719" s="58"/>
      <c r="O719" s="58"/>
      <c r="P719" s="58"/>
      <c r="Q719" s="278"/>
      <c r="R719" s="278"/>
      <c r="S719" s="278"/>
      <c r="T719" s="278"/>
      <c r="U719" s="278"/>
      <c r="V719" s="278"/>
      <c r="W719" s="58"/>
      <c r="X719" s="58"/>
      <c r="Y719" s="58"/>
      <c r="Z719" s="58"/>
    </row>
    <row r="720" spans="1:26" ht="15.75" customHeight="1" x14ac:dyDescent="0.2">
      <c r="A720" s="304"/>
      <c r="B720" s="304"/>
      <c r="C720" s="304"/>
      <c r="D720" s="304"/>
      <c r="E720" s="304"/>
      <c r="F720" s="304"/>
      <c r="G720" s="304"/>
      <c r="H720" s="304"/>
      <c r="I720" s="304"/>
      <c r="J720" s="304"/>
      <c r="K720" s="304"/>
      <c r="L720" s="278"/>
      <c r="M720" s="58"/>
      <c r="N720" s="58"/>
      <c r="O720" s="58"/>
      <c r="P720" s="58"/>
      <c r="Q720" s="278"/>
      <c r="R720" s="278"/>
      <c r="S720" s="278"/>
      <c r="T720" s="278"/>
      <c r="U720" s="278"/>
      <c r="V720" s="278"/>
      <c r="W720" s="58"/>
      <c r="X720" s="58"/>
      <c r="Y720" s="58"/>
      <c r="Z720" s="58"/>
    </row>
    <row r="721" spans="1:26" ht="15.75" customHeight="1" x14ac:dyDescent="0.2">
      <c r="A721" s="304"/>
      <c r="B721" s="304"/>
      <c r="C721" s="304"/>
      <c r="D721" s="304"/>
      <c r="E721" s="304"/>
      <c r="F721" s="304"/>
      <c r="G721" s="304"/>
      <c r="H721" s="304"/>
      <c r="I721" s="304"/>
      <c r="J721" s="304"/>
      <c r="K721" s="304"/>
      <c r="L721" s="278"/>
      <c r="M721" s="58"/>
      <c r="N721" s="58"/>
      <c r="O721" s="58"/>
      <c r="P721" s="58"/>
      <c r="Q721" s="278"/>
      <c r="R721" s="278"/>
      <c r="S721" s="278"/>
      <c r="T721" s="278"/>
      <c r="U721" s="278"/>
      <c r="V721" s="278"/>
      <c r="W721" s="58"/>
      <c r="X721" s="58"/>
      <c r="Y721" s="58"/>
      <c r="Z721" s="58"/>
    </row>
    <row r="722" spans="1:26" ht="15.75" customHeight="1" x14ac:dyDescent="0.2">
      <c r="A722" s="304"/>
      <c r="B722" s="304"/>
      <c r="C722" s="304"/>
      <c r="D722" s="304"/>
      <c r="E722" s="304"/>
      <c r="F722" s="304"/>
      <c r="G722" s="304"/>
      <c r="H722" s="304"/>
      <c r="I722" s="304"/>
      <c r="J722" s="304"/>
      <c r="K722" s="304"/>
      <c r="L722" s="278"/>
      <c r="M722" s="58"/>
      <c r="N722" s="58"/>
      <c r="O722" s="58"/>
      <c r="P722" s="58"/>
      <c r="Q722" s="278"/>
      <c r="R722" s="278"/>
      <c r="S722" s="278"/>
      <c r="T722" s="278"/>
      <c r="U722" s="278"/>
      <c r="V722" s="278"/>
      <c r="W722" s="58"/>
      <c r="X722" s="58"/>
      <c r="Y722" s="58"/>
      <c r="Z722" s="58"/>
    </row>
    <row r="723" spans="1:26" ht="15.75" customHeight="1" x14ac:dyDescent="0.2">
      <c r="A723" s="304"/>
      <c r="B723" s="304"/>
      <c r="C723" s="304"/>
      <c r="D723" s="304"/>
      <c r="E723" s="304"/>
      <c r="F723" s="304"/>
      <c r="G723" s="304"/>
      <c r="H723" s="304"/>
      <c r="I723" s="304"/>
      <c r="J723" s="304"/>
      <c r="K723" s="304"/>
      <c r="L723" s="278"/>
      <c r="M723" s="58"/>
      <c r="N723" s="58"/>
      <c r="O723" s="58"/>
      <c r="P723" s="58"/>
      <c r="Q723" s="278"/>
      <c r="R723" s="278"/>
      <c r="S723" s="278"/>
      <c r="T723" s="278"/>
      <c r="U723" s="278"/>
      <c r="V723" s="278"/>
      <c r="W723" s="58"/>
      <c r="X723" s="58"/>
      <c r="Y723" s="58"/>
      <c r="Z723" s="58"/>
    </row>
    <row r="724" spans="1:26" ht="15.75" customHeight="1" x14ac:dyDescent="0.2">
      <c r="A724" s="304"/>
      <c r="B724" s="304"/>
      <c r="C724" s="304"/>
      <c r="D724" s="304"/>
      <c r="E724" s="304"/>
      <c r="F724" s="304"/>
      <c r="G724" s="304"/>
      <c r="H724" s="304"/>
      <c r="I724" s="304"/>
      <c r="J724" s="304"/>
      <c r="K724" s="304"/>
      <c r="L724" s="278"/>
      <c r="M724" s="58"/>
      <c r="N724" s="58"/>
      <c r="O724" s="58"/>
      <c r="P724" s="58"/>
      <c r="Q724" s="278"/>
      <c r="R724" s="278"/>
      <c r="S724" s="278"/>
      <c r="T724" s="278"/>
      <c r="U724" s="278"/>
      <c r="V724" s="278"/>
      <c r="W724" s="58"/>
      <c r="X724" s="58"/>
      <c r="Y724" s="58"/>
      <c r="Z724" s="58"/>
    </row>
    <row r="725" spans="1:26" ht="15.75" customHeight="1" x14ac:dyDescent="0.2">
      <c r="A725" s="304"/>
      <c r="B725" s="304"/>
      <c r="C725" s="304"/>
      <c r="D725" s="304"/>
      <c r="E725" s="304"/>
      <c r="F725" s="304"/>
      <c r="G725" s="304"/>
      <c r="H725" s="304"/>
      <c r="I725" s="304"/>
      <c r="J725" s="304"/>
      <c r="K725" s="304"/>
      <c r="L725" s="278"/>
      <c r="M725" s="58"/>
      <c r="N725" s="58"/>
      <c r="O725" s="58"/>
      <c r="P725" s="58"/>
      <c r="Q725" s="278"/>
      <c r="R725" s="278"/>
      <c r="S725" s="278"/>
      <c r="T725" s="278"/>
      <c r="U725" s="278"/>
      <c r="V725" s="278"/>
      <c r="W725" s="58"/>
      <c r="X725" s="58"/>
      <c r="Y725" s="58"/>
      <c r="Z725" s="58"/>
    </row>
    <row r="726" spans="1:26" ht="15.75" customHeight="1" x14ac:dyDescent="0.2">
      <c r="A726" s="304"/>
      <c r="B726" s="304"/>
      <c r="C726" s="304"/>
      <c r="D726" s="304"/>
      <c r="E726" s="304"/>
      <c r="F726" s="304"/>
      <c r="G726" s="304"/>
      <c r="H726" s="304"/>
      <c r="I726" s="304"/>
      <c r="J726" s="304"/>
      <c r="K726" s="304"/>
      <c r="L726" s="278"/>
      <c r="M726" s="58"/>
      <c r="N726" s="58"/>
      <c r="O726" s="58"/>
      <c r="P726" s="58"/>
      <c r="Q726" s="278"/>
      <c r="R726" s="278"/>
      <c r="S726" s="278"/>
      <c r="T726" s="278"/>
      <c r="U726" s="278"/>
      <c r="V726" s="278"/>
      <c r="W726" s="58"/>
      <c r="X726" s="58"/>
      <c r="Y726" s="58"/>
      <c r="Z726" s="58"/>
    </row>
    <row r="727" spans="1:26" ht="15.75" customHeight="1" x14ac:dyDescent="0.2">
      <c r="A727" s="304"/>
      <c r="B727" s="304"/>
      <c r="C727" s="304"/>
      <c r="D727" s="304"/>
      <c r="E727" s="304"/>
      <c r="F727" s="304"/>
      <c r="G727" s="304"/>
      <c r="H727" s="304"/>
      <c r="I727" s="304"/>
      <c r="J727" s="304"/>
      <c r="K727" s="304"/>
      <c r="L727" s="278"/>
      <c r="M727" s="58"/>
      <c r="N727" s="58"/>
      <c r="O727" s="58"/>
      <c r="P727" s="58"/>
      <c r="Q727" s="278"/>
      <c r="R727" s="278"/>
      <c r="S727" s="278"/>
      <c r="T727" s="278"/>
      <c r="U727" s="278"/>
      <c r="V727" s="278"/>
      <c r="W727" s="58"/>
      <c r="X727" s="58"/>
      <c r="Y727" s="58"/>
      <c r="Z727" s="58"/>
    </row>
    <row r="728" spans="1:26" ht="15.75" customHeight="1" x14ac:dyDescent="0.2">
      <c r="A728" s="304"/>
      <c r="B728" s="304"/>
      <c r="C728" s="304"/>
      <c r="D728" s="304"/>
      <c r="E728" s="304"/>
      <c r="F728" s="304"/>
      <c r="G728" s="304"/>
      <c r="H728" s="304"/>
      <c r="I728" s="304"/>
      <c r="J728" s="304"/>
      <c r="K728" s="304"/>
      <c r="L728" s="278"/>
      <c r="M728" s="58"/>
      <c r="N728" s="58"/>
      <c r="O728" s="58"/>
      <c r="P728" s="58"/>
      <c r="Q728" s="278"/>
      <c r="R728" s="278"/>
      <c r="S728" s="278"/>
      <c r="T728" s="278"/>
      <c r="U728" s="278"/>
      <c r="V728" s="278"/>
      <c r="W728" s="58"/>
      <c r="X728" s="58"/>
      <c r="Y728" s="58"/>
      <c r="Z728" s="58"/>
    </row>
    <row r="729" spans="1:26" ht="15.75" customHeight="1" x14ac:dyDescent="0.2">
      <c r="A729" s="304"/>
      <c r="B729" s="304"/>
      <c r="C729" s="304"/>
      <c r="D729" s="304"/>
      <c r="E729" s="304"/>
      <c r="F729" s="304"/>
      <c r="G729" s="304"/>
      <c r="H729" s="304"/>
      <c r="I729" s="304"/>
      <c r="J729" s="304"/>
      <c r="K729" s="304"/>
      <c r="L729" s="278"/>
      <c r="M729" s="58"/>
      <c r="N729" s="58"/>
      <c r="O729" s="58"/>
      <c r="P729" s="58"/>
      <c r="Q729" s="278"/>
      <c r="R729" s="278"/>
      <c r="S729" s="278"/>
      <c r="T729" s="278"/>
      <c r="U729" s="278"/>
      <c r="V729" s="278"/>
      <c r="W729" s="58"/>
      <c r="X729" s="58"/>
      <c r="Y729" s="58"/>
      <c r="Z729" s="58"/>
    </row>
    <row r="730" spans="1:26" ht="15.75" customHeight="1" x14ac:dyDescent="0.2">
      <c r="A730" s="304"/>
      <c r="B730" s="304"/>
      <c r="C730" s="304"/>
      <c r="D730" s="304"/>
      <c r="E730" s="304"/>
      <c r="F730" s="304"/>
      <c r="G730" s="304"/>
      <c r="H730" s="304"/>
      <c r="I730" s="304"/>
      <c r="J730" s="304"/>
      <c r="K730" s="304"/>
      <c r="L730" s="278"/>
      <c r="M730" s="58"/>
      <c r="N730" s="58"/>
      <c r="O730" s="58"/>
      <c r="P730" s="58"/>
      <c r="Q730" s="278"/>
      <c r="R730" s="278"/>
      <c r="S730" s="278"/>
      <c r="T730" s="278"/>
      <c r="U730" s="278"/>
      <c r="V730" s="278"/>
      <c r="W730" s="58"/>
      <c r="X730" s="58"/>
      <c r="Y730" s="58"/>
      <c r="Z730" s="58"/>
    </row>
    <row r="731" spans="1:26" ht="15.75" customHeight="1" x14ac:dyDescent="0.2">
      <c r="A731" s="304"/>
      <c r="B731" s="304"/>
      <c r="C731" s="304"/>
      <c r="D731" s="304"/>
      <c r="E731" s="304"/>
      <c r="F731" s="304"/>
      <c r="G731" s="304"/>
      <c r="H731" s="304"/>
      <c r="I731" s="304"/>
      <c r="J731" s="304"/>
      <c r="K731" s="304"/>
      <c r="L731" s="278"/>
      <c r="M731" s="58"/>
      <c r="N731" s="58"/>
      <c r="O731" s="58"/>
      <c r="P731" s="58"/>
      <c r="Q731" s="278"/>
      <c r="R731" s="278"/>
      <c r="S731" s="278"/>
      <c r="T731" s="278"/>
      <c r="U731" s="278"/>
      <c r="V731" s="278"/>
      <c r="W731" s="58"/>
      <c r="X731" s="58"/>
      <c r="Y731" s="58"/>
      <c r="Z731" s="58"/>
    </row>
    <row r="732" spans="1:26" ht="15.75" customHeight="1" x14ac:dyDescent="0.2">
      <c r="A732" s="304"/>
      <c r="B732" s="304"/>
      <c r="C732" s="304"/>
      <c r="D732" s="304"/>
      <c r="E732" s="304"/>
      <c r="F732" s="304"/>
      <c r="G732" s="304"/>
      <c r="H732" s="304"/>
      <c r="I732" s="304"/>
      <c r="J732" s="304"/>
      <c r="K732" s="304"/>
      <c r="L732" s="278"/>
      <c r="M732" s="58"/>
      <c r="N732" s="58"/>
      <c r="O732" s="58"/>
      <c r="P732" s="58"/>
      <c r="Q732" s="278"/>
      <c r="R732" s="278"/>
      <c r="S732" s="278"/>
      <c r="T732" s="278"/>
      <c r="U732" s="278"/>
      <c r="V732" s="278"/>
      <c r="W732" s="58"/>
      <c r="X732" s="58"/>
      <c r="Y732" s="58"/>
      <c r="Z732" s="58"/>
    </row>
    <row r="733" spans="1:26" ht="15.75" customHeight="1" x14ac:dyDescent="0.2">
      <c r="A733" s="304"/>
      <c r="B733" s="304"/>
      <c r="C733" s="304"/>
      <c r="D733" s="304"/>
      <c r="E733" s="304"/>
      <c r="F733" s="304"/>
      <c r="G733" s="304"/>
      <c r="H733" s="304"/>
      <c r="I733" s="304"/>
      <c r="J733" s="304"/>
      <c r="K733" s="304"/>
      <c r="L733" s="278"/>
      <c r="M733" s="58"/>
      <c r="N733" s="58"/>
      <c r="O733" s="58"/>
      <c r="P733" s="58"/>
      <c r="Q733" s="278"/>
      <c r="R733" s="278"/>
      <c r="S733" s="278"/>
      <c r="T733" s="278"/>
      <c r="U733" s="278"/>
      <c r="V733" s="278"/>
      <c r="W733" s="58"/>
      <c r="X733" s="58"/>
      <c r="Y733" s="58"/>
      <c r="Z733" s="58"/>
    </row>
    <row r="734" spans="1:26" ht="15.75" customHeight="1" x14ac:dyDescent="0.2">
      <c r="A734" s="304"/>
      <c r="B734" s="304"/>
      <c r="C734" s="304"/>
      <c r="D734" s="304"/>
      <c r="E734" s="304"/>
      <c r="F734" s="304"/>
      <c r="G734" s="304"/>
      <c r="H734" s="304"/>
      <c r="I734" s="304"/>
      <c r="J734" s="304"/>
      <c r="K734" s="304"/>
      <c r="L734" s="278"/>
      <c r="M734" s="58"/>
      <c r="N734" s="58"/>
      <c r="O734" s="58"/>
      <c r="P734" s="58"/>
      <c r="Q734" s="278"/>
      <c r="R734" s="278"/>
      <c r="S734" s="278"/>
      <c r="T734" s="278"/>
      <c r="U734" s="278"/>
      <c r="V734" s="278"/>
      <c r="W734" s="58"/>
      <c r="X734" s="58"/>
      <c r="Y734" s="58"/>
      <c r="Z734" s="58"/>
    </row>
    <row r="735" spans="1:26" ht="15.75" customHeight="1" x14ac:dyDescent="0.2">
      <c r="A735" s="304"/>
      <c r="B735" s="304"/>
      <c r="C735" s="304"/>
      <c r="D735" s="304"/>
      <c r="E735" s="304"/>
      <c r="F735" s="304"/>
      <c r="G735" s="304"/>
      <c r="H735" s="304"/>
      <c r="I735" s="304"/>
      <c r="J735" s="304"/>
      <c r="K735" s="304"/>
      <c r="L735" s="278"/>
      <c r="M735" s="58"/>
      <c r="N735" s="58"/>
      <c r="O735" s="58"/>
      <c r="P735" s="58"/>
      <c r="Q735" s="278"/>
      <c r="R735" s="278"/>
      <c r="S735" s="278"/>
      <c r="T735" s="278"/>
      <c r="U735" s="278"/>
      <c r="V735" s="278"/>
      <c r="W735" s="58"/>
      <c r="X735" s="58"/>
      <c r="Y735" s="58"/>
      <c r="Z735" s="58"/>
    </row>
    <row r="736" spans="1:26" ht="15.75" customHeight="1" x14ac:dyDescent="0.2">
      <c r="A736" s="304"/>
      <c r="B736" s="304"/>
      <c r="C736" s="304"/>
      <c r="D736" s="304"/>
      <c r="E736" s="304"/>
      <c r="F736" s="304"/>
      <c r="G736" s="304"/>
      <c r="H736" s="304"/>
      <c r="I736" s="304"/>
      <c r="J736" s="304"/>
      <c r="K736" s="304"/>
      <c r="L736" s="278"/>
      <c r="M736" s="58"/>
      <c r="N736" s="58"/>
      <c r="O736" s="58"/>
      <c r="P736" s="58"/>
      <c r="Q736" s="278"/>
      <c r="R736" s="278"/>
      <c r="S736" s="278"/>
      <c r="T736" s="278"/>
      <c r="U736" s="278"/>
      <c r="V736" s="278"/>
      <c r="W736" s="58"/>
      <c r="X736" s="58"/>
      <c r="Y736" s="58"/>
      <c r="Z736" s="58"/>
    </row>
    <row r="737" spans="1:26" ht="15.75" customHeight="1" x14ac:dyDescent="0.2">
      <c r="A737" s="304"/>
      <c r="B737" s="304"/>
      <c r="C737" s="304"/>
      <c r="D737" s="304"/>
      <c r="E737" s="304"/>
      <c r="F737" s="304"/>
      <c r="G737" s="304"/>
      <c r="H737" s="304"/>
      <c r="I737" s="304"/>
      <c r="J737" s="304"/>
      <c r="K737" s="304"/>
      <c r="L737" s="278"/>
      <c r="M737" s="58"/>
      <c r="N737" s="58"/>
      <c r="O737" s="58"/>
      <c r="P737" s="58"/>
      <c r="Q737" s="278"/>
      <c r="R737" s="278"/>
      <c r="S737" s="278"/>
      <c r="T737" s="278"/>
      <c r="U737" s="278"/>
      <c r="V737" s="278"/>
      <c r="W737" s="58"/>
      <c r="X737" s="58"/>
      <c r="Y737" s="58"/>
      <c r="Z737" s="58"/>
    </row>
    <row r="738" spans="1:26" ht="15.75" customHeight="1" x14ac:dyDescent="0.2">
      <c r="A738" s="304"/>
      <c r="B738" s="304"/>
      <c r="C738" s="304"/>
      <c r="D738" s="304"/>
      <c r="E738" s="304"/>
      <c r="F738" s="304"/>
      <c r="G738" s="304"/>
      <c r="H738" s="304"/>
      <c r="I738" s="304"/>
      <c r="J738" s="304"/>
      <c r="K738" s="304"/>
      <c r="L738" s="278"/>
      <c r="M738" s="58"/>
      <c r="N738" s="58"/>
      <c r="O738" s="58"/>
      <c r="P738" s="58"/>
      <c r="Q738" s="278"/>
      <c r="R738" s="278"/>
      <c r="S738" s="278"/>
      <c r="T738" s="278"/>
      <c r="U738" s="278"/>
      <c r="V738" s="278"/>
      <c r="W738" s="58"/>
      <c r="X738" s="58"/>
      <c r="Y738" s="58"/>
      <c r="Z738" s="58"/>
    </row>
    <row r="739" spans="1:26" ht="15.75" customHeight="1" x14ac:dyDescent="0.2">
      <c r="A739" s="304"/>
      <c r="B739" s="304"/>
      <c r="C739" s="304"/>
      <c r="D739" s="304"/>
      <c r="E739" s="304"/>
      <c r="F739" s="304"/>
      <c r="G739" s="304"/>
      <c r="H739" s="304"/>
      <c r="I739" s="304"/>
      <c r="J739" s="304"/>
      <c r="K739" s="304"/>
      <c r="L739" s="278"/>
      <c r="M739" s="58"/>
      <c r="N739" s="58"/>
      <c r="O739" s="58"/>
      <c r="P739" s="58"/>
      <c r="Q739" s="278"/>
      <c r="R739" s="278"/>
      <c r="S739" s="278"/>
      <c r="T739" s="278"/>
      <c r="U739" s="278"/>
      <c r="V739" s="278"/>
      <c r="W739" s="58"/>
      <c r="X739" s="58"/>
      <c r="Y739" s="58"/>
      <c r="Z739" s="58"/>
    </row>
    <row r="740" spans="1:26" ht="15.75" customHeight="1" x14ac:dyDescent="0.2">
      <c r="A740" s="304"/>
      <c r="B740" s="304"/>
      <c r="C740" s="304"/>
      <c r="D740" s="304"/>
      <c r="E740" s="304"/>
      <c r="F740" s="304"/>
      <c r="G740" s="304"/>
      <c r="H740" s="304"/>
      <c r="I740" s="304"/>
      <c r="J740" s="304"/>
      <c r="K740" s="304"/>
      <c r="L740" s="278"/>
      <c r="M740" s="58"/>
      <c r="N740" s="58"/>
      <c r="O740" s="58"/>
      <c r="P740" s="58"/>
      <c r="Q740" s="278"/>
      <c r="R740" s="278"/>
      <c r="S740" s="278"/>
      <c r="T740" s="278"/>
      <c r="U740" s="278"/>
      <c r="V740" s="278"/>
      <c r="W740" s="58"/>
      <c r="X740" s="58"/>
      <c r="Y740" s="58"/>
      <c r="Z740" s="58"/>
    </row>
    <row r="741" spans="1:26" ht="15.75" customHeight="1" x14ac:dyDescent="0.2">
      <c r="A741" s="304"/>
      <c r="B741" s="304"/>
      <c r="C741" s="304"/>
      <c r="D741" s="304"/>
      <c r="E741" s="304"/>
      <c r="F741" s="304"/>
      <c r="G741" s="304"/>
      <c r="H741" s="304"/>
      <c r="I741" s="304"/>
      <c r="J741" s="304"/>
      <c r="K741" s="304"/>
      <c r="L741" s="278"/>
      <c r="M741" s="58"/>
      <c r="N741" s="58"/>
      <c r="O741" s="58"/>
      <c r="P741" s="58"/>
      <c r="Q741" s="278"/>
      <c r="R741" s="278"/>
      <c r="S741" s="278"/>
      <c r="T741" s="278"/>
      <c r="U741" s="278"/>
      <c r="V741" s="278"/>
      <c r="W741" s="58"/>
      <c r="X741" s="58"/>
      <c r="Y741" s="58"/>
      <c r="Z741" s="58"/>
    </row>
    <row r="742" spans="1:26" ht="15.75" customHeight="1" x14ac:dyDescent="0.2">
      <c r="A742" s="304"/>
      <c r="B742" s="304"/>
      <c r="C742" s="304"/>
      <c r="D742" s="304"/>
      <c r="E742" s="304"/>
      <c r="F742" s="304"/>
      <c r="G742" s="304"/>
      <c r="H742" s="304"/>
      <c r="I742" s="304"/>
      <c r="J742" s="304"/>
      <c r="K742" s="304"/>
      <c r="L742" s="278"/>
      <c r="M742" s="58"/>
      <c r="N742" s="58"/>
      <c r="O742" s="58"/>
      <c r="P742" s="58"/>
      <c r="Q742" s="278"/>
      <c r="R742" s="278"/>
      <c r="S742" s="278"/>
      <c r="T742" s="278"/>
      <c r="U742" s="278"/>
      <c r="V742" s="278"/>
      <c r="W742" s="58"/>
      <c r="X742" s="58"/>
      <c r="Y742" s="58"/>
      <c r="Z742" s="58"/>
    </row>
    <row r="743" spans="1:26" ht="15.75" customHeight="1" x14ac:dyDescent="0.2">
      <c r="A743" s="304"/>
      <c r="B743" s="304"/>
      <c r="C743" s="304"/>
      <c r="D743" s="304"/>
      <c r="E743" s="304"/>
      <c r="F743" s="304"/>
      <c r="G743" s="304"/>
      <c r="H743" s="304"/>
      <c r="I743" s="304"/>
      <c r="J743" s="304"/>
      <c r="K743" s="304"/>
      <c r="L743" s="278"/>
      <c r="M743" s="58"/>
      <c r="N743" s="58"/>
      <c r="O743" s="58"/>
      <c r="P743" s="58"/>
      <c r="Q743" s="278"/>
      <c r="R743" s="278"/>
      <c r="S743" s="278"/>
      <c r="T743" s="278"/>
      <c r="U743" s="278"/>
      <c r="V743" s="278"/>
      <c r="W743" s="58"/>
      <c r="X743" s="58"/>
      <c r="Y743" s="58"/>
      <c r="Z743" s="58"/>
    </row>
    <row r="744" spans="1:26" ht="15.75" customHeight="1" x14ac:dyDescent="0.2">
      <c r="A744" s="304"/>
      <c r="B744" s="304"/>
      <c r="C744" s="304"/>
      <c r="D744" s="304"/>
      <c r="E744" s="304"/>
      <c r="F744" s="304"/>
      <c r="G744" s="304"/>
      <c r="H744" s="304"/>
      <c r="I744" s="304"/>
      <c r="J744" s="304"/>
      <c r="K744" s="304"/>
      <c r="L744" s="278"/>
      <c r="M744" s="58"/>
      <c r="N744" s="58"/>
      <c r="O744" s="58"/>
      <c r="P744" s="58"/>
      <c r="Q744" s="278"/>
      <c r="R744" s="278"/>
      <c r="S744" s="278"/>
      <c r="T744" s="278"/>
      <c r="U744" s="278"/>
      <c r="V744" s="278"/>
      <c r="W744" s="58"/>
      <c r="X744" s="58"/>
      <c r="Y744" s="58"/>
      <c r="Z744" s="58"/>
    </row>
    <row r="745" spans="1:26" ht="15.75" customHeight="1" x14ac:dyDescent="0.2">
      <c r="A745" s="304"/>
      <c r="B745" s="304"/>
      <c r="C745" s="304"/>
      <c r="D745" s="304"/>
      <c r="E745" s="304"/>
      <c r="F745" s="304"/>
      <c r="G745" s="304"/>
      <c r="H745" s="304"/>
      <c r="I745" s="304"/>
      <c r="J745" s="304"/>
      <c r="K745" s="304"/>
      <c r="L745" s="278"/>
      <c r="M745" s="58"/>
      <c r="N745" s="58"/>
      <c r="O745" s="58"/>
      <c r="P745" s="58"/>
      <c r="Q745" s="278"/>
      <c r="R745" s="278"/>
      <c r="S745" s="278"/>
      <c r="T745" s="278"/>
      <c r="U745" s="278"/>
      <c r="V745" s="278"/>
      <c r="W745" s="58"/>
      <c r="X745" s="58"/>
      <c r="Y745" s="58"/>
      <c r="Z745" s="58"/>
    </row>
    <row r="746" spans="1:26" ht="15.75" customHeight="1" x14ac:dyDescent="0.2">
      <c r="A746" s="304"/>
      <c r="B746" s="304"/>
      <c r="C746" s="304"/>
      <c r="D746" s="304"/>
      <c r="E746" s="304"/>
      <c r="F746" s="304"/>
      <c r="G746" s="304"/>
      <c r="H746" s="304"/>
      <c r="I746" s="304"/>
      <c r="J746" s="304"/>
      <c r="K746" s="304"/>
      <c r="L746" s="278"/>
      <c r="M746" s="58"/>
      <c r="N746" s="58"/>
      <c r="O746" s="58"/>
      <c r="P746" s="58"/>
      <c r="Q746" s="278"/>
      <c r="R746" s="278"/>
      <c r="S746" s="278"/>
      <c r="T746" s="278"/>
      <c r="U746" s="278"/>
      <c r="V746" s="278"/>
      <c r="W746" s="58"/>
      <c r="X746" s="58"/>
      <c r="Y746" s="58"/>
      <c r="Z746" s="58"/>
    </row>
    <row r="747" spans="1:26" ht="15.75" customHeight="1" x14ac:dyDescent="0.2">
      <c r="A747" s="304"/>
      <c r="B747" s="304"/>
      <c r="C747" s="304"/>
      <c r="D747" s="304"/>
      <c r="E747" s="304"/>
      <c r="F747" s="304"/>
      <c r="G747" s="304"/>
      <c r="H747" s="304"/>
      <c r="I747" s="304"/>
      <c r="J747" s="304"/>
      <c r="K747" s="304"/>
      <c r="L747" s="278"/>
      <c r="M747" s="58"/>
      <c r="N747" s="58"/>
      <c r="O747" s="58"/>
      <c r="P747" s="58"/>
      <c r="Q747" s="278"/>
      <c r="R747" s="278"/>
      <c r="S747" s="278"/>
      <c r="T747" s="278"/>
      <c r="U747" s="278"/>
      <c r="V747" s="278"/>
      <c r="W747" s="58"/>
      <c r="X747" s="58"/>
      <c r="Y747" s="58"/>
      <c r="Z747" s="58"/>
    </row>
    <row r="748" spans="1:26" ht="15.75" customHeight="1" x14ac:dyDescent="0.2">
      <c r="A748" s="304"/>
      <c r="B748" s="304"/>
      <c r="C748" s="304"/>
      <c r="D748" s="304"/>
      <c r="E748" s="304"/>
      <c r="F748" s="304"/>
      <c r="G748" s="304"/>
      <c r="H748" s="304"/>
      <c r="I748" s="304"/>
      <c r="J748" s="304"/>
      <c r="K748" s="304"/>
      <c r="L748" s="278"/>
      <c r="M748" s="58"/>
      <c r="N748" s="58"/>
      <c r="O748" s="58"/>
      <c r="P748" s="58"/>
      <c r="Q748" s="278"/>
      <c r="R748" s="278"/>
      <c r="S748" s="278"/>
      <c r="T748" s="278"/>
      <c r="U748" s="278"/>
      <c r="V748" s="278"/>
      <c r="W748" s="58"/>
      <c r="X748" s="58"/>
      <c r="Y748" s="58"/>
      <c r="Z748" s="58"/>
    </row>
    <row r="749" spans="1:26" ht="15.75" customHeight="1" x14ac:dyDescent="0.2">
      <c r="A749" s="304"/>
      <c r="B749" s="304"/>
      <c r="C749" s="304"/>
      <c r="D749" s="304"/>
      <c r="E749" s="304"/>
      <c r="F749" s="304"/>
      <c r="G749" s="304"/>
      <c r="H749" s="304"/>
      <c r="I749" s="304"/>
      <c r="J749" s="304"/>
      <c r="K749" s="304"/>
      <c r="L749" s="278"/>
      <c r="M749" s="58"/>
      <c r="N749" s="58"/>
      <c r="O749" s="58"/>
      <c r="P749" s="58"/>
      <c r="Q749" s="278"/>
      <c r="R749" s="278"/>
      <c r="S749" s="278"/>
      <c r="T749" s="278"/>
      <c r="U749" s="278"/>
      <c r="V749" s="278"/>
      <c r="W749" s="58"/>
      <c r="X749" s="58"/>
      <c r="Y749" s="58"/>
      <c r="Z749" s="58"/>
    </row>
    <row r="750" spans="1:26" ht="15.75" customHeight="1" x14ac:dyDescent="0.2">
      <c r="A750" s="304"/>
      <c r="B750" s="304"/>
      <c r="C750" s="304"/>
      <c r="D750" s="304"/>
      <c r="E750" s="304"/>
      <c r="F750" s="304"/>
      <c r="G750" s="304"/>
      <c r="H750" s="304"/>
      <c r="I750" s="304"/>
      <c r="J750" s="304"/>
      <c r="K750" s="304"/>
      <c r="L750" s="278"/>
      <c r="M750" s="58"/>
      <c r="N750" s="58"/>
      <c r="O750" s="58"/>
      <c r="P750" s="58"/>
      <c r="Q750" s="278"/>
      <c r="R750" s="278"/>
      <c r="S750" s="278"/>
      <c r="T750" s="278"/>
      <c r="U750" s="278"/>
      <c r="V750" s="278"/>
      <c r="W750" s="58"/>
      <c r="X750" s="58"/>
      <c r="Y750" s="58"/>
      <c r="Z750" s="58"/>
    </row>
    <row r="751" spans="1:26" ht="15.75" customHeight="1" x14ac:dyDescent="0.2">
      <c r="A751" s="304"/>
      <c r="B751" s="304"/>
      <c r="C751" s="304"/>
      <c r="D751" s="304"/>
      <c r="E751" s="304"/>
      <c r="F751" s="304"/>
      <c r="G751" s="304"/>
      <c r="H751" s="304"/>
      <c r="I751" s="304"/>
      <c r="J751" s="304"/>
      <c r="K751" s="304"/>
      <c r="L751" s="278"/>
      <c r="M751" s="58"/>
      <c r="N751" s="58"/>
      <c r="O751" s="58"/>
      <c r="P751" s="58"/>
      <c r="Q751" s="278"/>
      <c r="R751" s="278"/>
      <c r="S751" s="278"/>
      <c r="T751" s="278"/>
      <c r="U751" s="278"/>
      <c r="V751" s="278"/>
      <c r="W751" s="58"/>
      <c r="X751" s="58"/>
      <c r="Y751" s="58"/>
      <c r="Z751" s="58"/>
    </row>
    <row r="752" spans="1:26" ht="15.75" customHeight="1" x14ac:dyDescent="0.2">
      <c r="A752" s="304"/>
      <c r="B752" s="304"/>
      <c r="C752" s="304"/>
      <c r="D752" s="304"/>
      <c r="E752" s="304"/>
      <c r="F752" s="304"/>
      <c r="G752" s="304"/>
      <c r="H752" s="304"/>
      <c r="I752" s="304"/>
      <c r="J752" s="304"/>
      <c r="K752" s="304"/>
      <c r="L752" s="278"/>
      <c r="M752" s="58"/>
      <c r="N752" s="58"/>
      <c r="O752" s="58"/>
      <c r="P752" s="58"/>
      <c r="Q752" s="278"/>
      <c r="R752" s="278"/>
      <c r="S752" s="278"/>
      <c r="T752" s="278"/>
      <c r="U752" s="278"/>
      <c r="V752" s="278"/>
      <c r="W752" s="58"/>
      <c r="X752" s="58"/>
      <c r="Y752" s="58"/>
      <c r="Z752" s="58"/>
    </row>
    <row r="753" spans="1:26" ht="15.75" customHeight="1" x14ac:dyDescent="0.2">
      <c r="A753" s="304"/>
      <c r="B753" s="304"/>
      <c r="C753" s="304"/>
      <c r="D753" s="304"/>
      <c r="E753" s="304"/>
      <c r="F753" s="304"/>
      <c r="G753" s="304"/>
      <c r="H753" s="304"/>
      <c r="I753" s="304"/>
      <c r="J753" s="304"/>
      <c r="K753" s="304"/>
      <c r="L753" s="278"/>
      <c r="M753" s="58"/>
      <c r="N753" s="58"/>
      <c r="O753" s="58"/>
      <c r="P753" s="58"/>
      <c r="Q753" s="278"/>
      <c r="R753" s="278"/>
      <c r="S753" s="278"/>
      <c r="T753" s="278"/>
      <c r="U753" s="278"/>
      <c r="V753" s="278"/>
      <c r="W753" s="58"/>
      <c r="X753" s="58"/>
      <c r="Y753" s="58"/>
      <c r="Z753" s="58"/>
    </row>
    <row r="754" spans="1:26" ht="15.75" customHeight="1" x14ac:dyDescent="0.2">
      <c r="A754" s="304"/>
      <c r="B754" s="304"/>
      <c r="C754" s="304"/>
      <c r="D754" s="304"/>
      <c r="E754" s="304"/>
      <c r="F754" s="304"/>
      <c r="G754" s="304"/>
      <c r="H754" s="304"/>
      <c r="I754" s="304"/>
      <c r="J754" s="304"/>
      <c r="K754" s="304"/>
      <c r="L754" s="278"/>
      <c r="M754" s="58"/>
      <c r="N754" s="58"/>
      <c r="O754" s="58"/>
      <c r="P754" s="58"/>
      <c r="Q754" s="278"/>
      <c r="R754" s="278"/>
      <c r="S754" s="278"/>
      <c r="T754" s="278"/>
      <c r="U754" s="278"/>
      <c r="V754" s="278"/>
      <c r="W754" s="58"/>
      <c r="X754" s="58"/>
      <c r="Y754" s="58"/>
      <c r="Z754" s="58"/>
    </row>
    <row r="755" spans="1:26" ht="15.75" customHeight="1" x14ac:dyDescent="0.2">
      <c r="A755" s="304"/>
      <c r="B755" s="304"/>
      <c r="C755" s="304"/>
      <c r="D755" s="304"/>
      <c r="E755" s="304"/>
      <c r="F755" s="304"/>
      <c r="G755" s="304"/>
      <c r="H755" s="304"/>
      <c r="I755" s="304"/>
      <c r="J755" s="304"/>
      <c r="K755" s="304"/>
      <c r="L755" s="278"/>
      <c r="M755" s="58"/>
      <c r="N755" s="58"/>
      <c r="O755" s="58"/>
      <c r="P755" s="58"/>
      <c r="Q755" s="278"/>
      <c r="R755" s="278"/>
      <c r="S755" s="278"/>
      <c r="T755" s="278"/>
      <c r="U755" s="278"/>
      <c r="V755" s="278"/>
      <c r="W755" s="58"/>
      <c r="X755" s="58"/>
      <c r="Y755" s="58"/>
      <c r="Z755" s="58"/>
    </row>
    <row r="756" spans="1:26" ht="15.75" customHeight="1" x14ac:dyDescent="0.2">
      <c r="A756" s="304"/>
      <c r="B756" s="304"/>
      <c r="C756" s="304"/>
      <c r="D756" s="304"/>
      <c r="E756" s="304"/>
      <c r="F756" s="304"/>
      <c r="G756" s="304"/>
      <c r="H756" s="304"/>
      <c r="I756" s="304"/>
      <c r="J756" s="304"/>
      <c r="K756" s="304"/>
      <c r="L756" s="278"/>
      <c r="M756" s="58"/>
      <c r="N756" s="58"/>
      <c r="O756" s="58"/>
      <c r="P756" s="58"/>
      <c r="Q756" s="278"/>
      <c r="R756" s="278"/>
      <c r="S756" s="278"/>
      <c r="T756" s="278"/>
      <c r="U756" s="278"/>
      <c r="V756" s="278"/>
      <c r="W756" s="58"/>
      <c r="X756" s="58"/>
      <c r="Y756" s="58"/>
      <c r="Z756" s="58"/>
    </row>
    <row r="757" spans="1:26" ht="15.75" customHeight="1" x14ac:dyDescent="0.2">
      <c r="A757" s="304"/>
      <c r="B757" s="304"/>
      <c r="C757" s="304"/>
      <c r="D757" s="304"/>
      <c r="E757" s="304"/>
      <c r="F757" s="304"/>
      <c r="G757" s="304"/>
      <c r="H757" s="304"/>
      <c r="I757" s="304"/>
      <c r="J757" s="304"/>
      <c r="K757" s="304"/>
      <c r="L757" s="278"/>
      <c r="M757" s="58"/>
      <c r="N757" s="58"/>
      <c r="O757" s="58"/>
      <c r="P757" s="58"/>
      <c r="Q757" s="278"/>
      <c r="R757" s="278"/>
      <c r="S757" s="278"/>
      <c r="T757" s="278"/>
      <c r="U757" s="278"/>
      <c r="V757" s="278"/>
      <c r="W757" s="58"/>
      <c r="X757" s="58"/>
      <c r="Y757" s="58"/>
      <c r="Z757" s="58"/>
    </row>
    <row r="758" spans="1:26" ht="15.75" customHeight="1" x14ac:dyDescent="0.2">
      <c r="A758" s="304"/>
      <c r="B758" s="304"/>
      <c r="C758" s="304"/>
      <c r="D758" s="304"/>
      <c r="E758" s="304"/>
      <c r="F758" s="304"/>
      <c r="G758" s="304"/>
      <c r="H758" s="304"/>
      <c r="I758" s="304"/>
      <c r="J758" s="304"/>
      <c r="K758" s="304"/>
      <c r="L758" s="278"/>
      <c r="M758" s="58"/>
      <c r="N758" s="58"/>
      <c r="O758" s="58"/>
      <c r="P758" s="58"/>
      <c r="Q758" s="278"/>
      <c r="R758" s="278"/>
      <c r="S758" s="278"/>
      <c r="T758" s="278"/>
      <c r="U758" s="278"/>
      <c r="V758" s="278"/>
      <c r="W758" s="58"/>
      <c r="X758" s="58"/>
      <c r="Y758" s="58"/>
      <c r="Z758" s="58"/>
    </row>
    <row r="759" spans="1:26" ht="15.75" customHeight="1" x14ac:dyDescent="0.2">
      <c r="A759" s="304"/>
      <c r="B759" s="304"/>
      <c r="C759" s="304"/>
      <c r="D759" s="304"/>
      <c r="E759" s="304"/>
      <c r="F759" s="304"/>
      <c r="G759" s="304"/>
      <c r="H759" s="304"/>
      <c r="I759" s="304"/>
      <c r="J759" s="304"/>
      <c r="K759" s="304"/>
      <c r="L759" s="278"/>
      <c r="M759" s="58"/>
      <c r="N759" s="58"/>
      <c r="O759" s="58"/>
      <c r="P759" s="58"/>
      <c r="Q759" s="278"/>
      <c r="R759" s="278"/>
      <c r="S759" s="278"/>
      <c r="T759" s="278"/>
      <c r="U759" s="278"/>
      <c r="V759" s="278"/>
      <c r="W759" s="58"/>
      <c r="X759" s="58"/>
      <c r="Y759" s="58"/>
      <c r="Z759" s="58"/>
    </row>
    <row r="760" spans="1:26" ht="15.75" customHeight="1" x14ac:dyDescent="0.2">
      <c r="A760" s="304"/>
      <c r="B760" s="304"/>
      <c r="C760" s="304"/>
      <c r="D760" s="304"/>
      <c r="E760" s="304"/>
      <c r="F760" s="304"/>
      <c r="G760" s="304"/>
      <c r="H760" s="304"/>
      <c r="I760" s="304"/>
      <c r="J760" s="304"/>
      <c r="K760" s="304"/>
      <c r="L760" s="278"/>
      <c r="M760" s="58"/>
      <c r="N760" s="58"/>
      <c r="O760" s="58"/>
      <c r="P760" s="58"/>
      <c r="Q760" s="278"/>
      <c r="R760" s="278"/>
      <c r="S760" s="278"/>
      <c r="T760" s="278"/>
      <c r="U760" s="278"/>
      <c r="V760" s="278"/>
      <c r="W760" s="58"/>
      <c r="X760" s="58"/>
      <c r="Y760" s="58"/>
      <c r="Z760" s="58"/>
    </row>
    <row r="761" spans="1:26" ht="15.75" customHeight="1" x14ac:dyDescent="0.2">
      <c r="A761" s="304"/>
      <c r="B761" s="304"/>
      <c r="C761" s="304"/>
      <c r="D761" s="304"/>
      <c r="E761" s="304"/>
      <c r="F761" s="304"/>
      <c r="G761" s="304"/>
      <c r="H761" s="304"/>
      <c r="I761" s="304"/>
      <c r="J761" s="304"/>
      <c r="K761" s="304"/>
      <c r="L761" s="278"/>
      <c r="M761" s="58"/>
      <c r="N761" s="58"/>
      <c r="O761" s="58"/>
      <c r="P761" s="58"/>
      <c r="Q761" s="278"/>
      <c r="R761" s="278"/>
      <c r="S761" s="278"/>
      <c r="T761" s="278"/>
      <c r="U761" s="278"/>
      <c r="V761" s="278"/>
      <c r="W761" s="58"/>
      <c r="X761" s="58"/>
      <c r="Y761" s="58"/>
      <c r="Z761" s="58"/>
    </row>
    <row r="762" spans="1:26" ht="15.75" customHeight="1" x14ac:dyDescent="0.2">
      <c r="A762" s="304"/>
      <c r="B762" s="304"/>
      <c r="C762" s="304"/>
      <c r="D762" s="304"/>
      <c r="E762" s="304"/>
      <c r="F762" s="304"/>
      <c r="G762" s="304"/>
      <c r="H762" s="304"/>
      <c r="I762" s="304"/>
      <c r="J762" s="304"/>
      <c r="K762" s="304"/>
      <c r="L762" s="278"/>
      <c r="M762" s="58"/>
      <c r="N762" s="58"/>
      <c r="O762" s="58"/>
      <c r="P762" s="58"/>
      <c r="Q762" s="278"/>
      <c r="R762" s="278"/>
      <c r="S762" s="278"/>
      <c r="T762" s="278"/>
      <c r="U762" s="278"/>
      <c r="V762" s="278"/>
      <c r="W762" s="58"/>
      <c r="X762" s="58"/>
      <c r="Y762" s="58"/>
      <c r="Z762" s="58"/>
    </row>
    <row r="763" spans="1:26" ht="15.75" customHeight="1" x14ac:dyDescent="0.2">
      <c r="A763" s="304"/>
      <c r="B763" s="304"/>
      <c r="C763" s="304"/>
      <c r="D763" s="304"/>
      <c r="E763" s="304"/>
      <c r="F763" s="304"/>
      <c r="G763" s="304"/>
      <c r="H763" s="304"/>
      <c r="I763" s="304"/>
      <c r="J763" s="304"/>
      <c r="K763" s="304"/>
      <c r="L763" s="278"/>
      <c r="M763" s="58"/>
      <c r="N763" s="58"/>
      <c r="O763" s="58"/>
      <c r="P763" s="58"/>
      <c r="Q763" s="278"/>
      <c r="R763" s="278"/>
      <c r="S763" s="278"/>
      <c r="T763" s="278"/>
      <c r="U763" s="278"/>
      <c r="V763" s="278"/>
      <c r="W763" s="58"/>
      <c r="X763" s="58"/>
      <c r="Y763" s="58"/>
      <c r="Z763" s="58"/>
    </row>
    <row r="764" spans="1:26" ht="15.75" customHeight="1" x14ac:dyDescent="0.2">
      <c r="A764" s="304"/>
      <c r="B764" s="304"/>
      <c r="C764" s="304"/>
      <c r="D764" s="304"/>
      <c r="E764" s="304"/>
      <c r="F764" s="304"/>
      <c r="G764" s="304"/>
      <c r="H764" s="304"/>
      <c r="I764" s="304"/>
      <c r="J764" s="304"/>
      <c r="K764" s="304"/>
      <c r="L764" s="278"/>
      <c r="M764" s="58"/>
      <c r="N764" s="58"/>
      <c r="O764" s="58"/>
      <c r="P764" s="58"/>
      <c r="Q764" s="278"/>
      <c r="R764" s="278"/>
      <c r="S764" s="278"/>
      <c r="T764" s="278"/>
      <c r="U764" s="278"/>
      <c r="V764" s="278"/>
      <c r="W764" s="58"/>
      <c r="X764" s="58"/>
      <c r="Y764" s="58"/>
      <c r="Z764" s="58"/>
    </row>
    <row r="765" spans="1:26" ht="15.75" customHeight="1" x14ac:dyDescent="0.2">
      <c r="A765" s="304"/>
      <c r="B765" s="304"/>
      <c r="C765" s="304"/>
      <c r="D765" s="304"/>
      <c r="E765" s="304"/>
      <c r="F765" s="304"/>
      <c r="G765" s="304"/>
      <c r="H765" s="304"/>
      <c r="I765" s="304"/>
      <c r="J765" s="304"/>
      <c r="K765" s="304"/>
      <c r="L765" s="278"/>
      <c r="M765" s="58"/>
      <c r="N765" s="58"/>
      <c r="O765" s="58"/>
      <c r="P765" s="58"/>
      <c r="Q765" s="278"/>
      <c r="R765" s="278"/>
      <c r="S765" s="278"/>
      <c r="T765" s="278"/>
      <c r="U765" s="278"/>
      <c r="V765" s="278"/>
      <c r="W765" s="58"/>
      <c r="X765" s="58"/>
      <c r="Y765" s="58"/>
      <c r="Z765" s="58"/>
    </row>
    <row r="766" spans="1:26" ht="15.75" customHeight="1" x14ac:dyDescent="0.2">
      <c r="A766" s="304"/>
      <c r="B766" s="304"/>
      <c r="C766" s="304"/>
      <c r="D766" s="304"/>
      <c r="E766" s="304"/>
      <c r="F766" s="304"/>
      <c r="G766" s="304"/>
      <c r="H766" s="304"/>
      <c r="I766" s="304"/>
      <c r="J766" s="304"/>
      <c r="K766" s="304"/>
      <c r="L766" s="278"/>
      <c r="M766" s="58"/>
      <c r="N766" s="58"/>
      <c r="O766" s="58"/>
      <c r="P766" s="58"/>
      <c r="Q766" s="278"/>
      <c r="R766" s="278"/>
      <c r="S766" s="278"/>
      <c r="T766" s="278"/>
      <c r="U766" s="278"/>
      <c r="V766" s="278"/>
      <c r="W766" s="58"/>
      <c r="X766" s="58"/>
      <c r="Y766" s="58"/>
      <c r="Z766" s="58"/>
    </row>
    <row r="767" spans="1:26" ht="15.75" customHeight="1" x14ac:dyDescent="0.2">
      <c r="A767" s="304"/>
      <c r="B767" s="304"/>
      <c r="C767" s="304"/>
      <c r="D767" s="304"/>
      <c r="E767" s="304"/>
      <c r="F767" s="304"/>
      <c r="G767" s="304"/>
      <c r="H767" s="304"/>
      <c r="I767" s="304"/>
      <c r="J767" s="304"/>
      <c r="K767" s="304"/>
      <c r="L767" s="278"/>
      <c r="M767" s="58"/>
      <c r="N767" s="58"/>
      <c r="O767" s="58"/>
      <c r="P767" s="58"/>
      <c r="Q767" s="278"/>
      <c r="R767" s="278"/>
      <c r="S767" s="278"/>
      <c r="T767" s="278"/>
      <c r="U767" s="278"/>
      <c r="V767" s="278"/>
      <c r="W767" s="58"/>
      <c r="X767" s="58"/>
      <c r="Y767" s="58"/>
      <c r="Z767" s="58"/>
    </row>
    <row r="768" spans="1:26" ht="15.75" customHeight="1" x14ac:dyDescent="0.2">
      <c r="A768" s="304"/>
      <c r="B768" s="304"/>
      <c r="C768" s="304"/>
      <c r="D768" s="304"/>
      <c r="E768" s="304"/>
      <c r="F768" s="304"/>
      <c r="G768" s="304"/>
      <c r="H768" s="304"/>
      <c r="I768" s="304"/>
      <c r="J768" s="304"/>
      <c r="K768" s="304"/>
      <c r="L768" s="278"/>
      <c r="M768" s="58"/>
      <c r="N768" s="58"/>
      <c r="O768" s="58"/>
      <c r="P768" s="58"/>
      <c r="Q768" s="278"/>
      <c r="R768" s="278"/>
      <c r="S768" s="278"/>
      <c r="T768" s="278"/>
      <c r="U768" s="278"/>
      <c r="V768" s="278"/>
      <c r="W768" s="58"/>
      <c r="X768" s="58"/>
      <c r="Y768" s="58"/>
      <c r="Z768" s="58"/>
    </row>
    <row r="769" spans="1:26" ht="15.75" customHeight="1" x14ac:dyDescent="0.2">
      <c r="A769" s="304"/>
      <c r="B769" s="304"/>
      <c r="C769" s="304"/>
      <c r="D769" s="304"/>
      <c r="E769" s="304"/>
      <c r="F769" s="304"/>
      <c r="G769" s="304"/>
      <c r="H769" s="304"/>
      <c r="I769" s="304"/>
      <c r="J769" s="304"/>
      <c r="K769" s="304"/>
      <c r="L769" s="278"/>
      <c r="M769" s="58"/>
      <c r="N769" s="58"/>
      <c r="O769" s="58"/>
      <c r="P769" s="58"/>
      <c r="Q769" s="278"/>
      <c r="R769" s="278"/>
      <c r="S769" s="278"/>
      <c r="T769" s="278"/>
      <c r="U769" s="278"/>
      <c r="V769" s="278"/>
      <c r="W769" s="58"/>
      <c r="X769" s="58"/>
      <c r="Y769" s="58"/>
      <c r="Z769" s="58"/>
    </row>
    <row r="770" spans="1:26" ht="15.75" customHeight="1" x14ac:dyDescent="0.2">
      <c r="A770" s="304"/>
      <c r="B770" s="304"/>
      <c r="C770" s="304"/>
      <c r="D770" s="304"/>
      <c r="E770" s="304"/>
      <c r="F770" s="304"/>
      <c r="G770" s="304"/>
      <c r="H770" s="304"/>
      <c r="I770" s="304"/>
      <c r="J770" s="304"/>
      <c r="K770" s="304"/>
      <c r="L770" s="278"/>
      <c r="M770" s="58"/>
      <c r="N770" s="58"/>
      <c r="O770" s="58"/>
      <c r="P770" s="58"/>
      <c r="Q770" s="278"/>
      <c r="R770" s="278"/>
      <c r="S770" s="278"/>
      <c r="T770" s="278"/>
      <c r="U770" s="278"/>
      <c r="V770" s="278"/>
      <c r="W770" s="58"/>
      <c r="X770" s="58"/>
      <c r="Y770" s="58"/>
      <c r="Z770" s="58"/>
    </row>
    <row r="771" spans="1:26" ht="15.75" customHeight="1" x14ac:dyDescent="0.2">
      <c r="A771" s="304"/>
      <c r="B771" s="304"/>
      <c r="C771" s="304"/>
      <c r="D771" s="304"/>
      <c r="E771" s="304"/>
      <c r="F771" s="304"/>
      <c r="G771" s="304"/>
      <c r="H771" s="304"/>
      <c r="I771" s="304"/>
      <c r="J771" s="304"/>
      <c r="K771" s="304"/>
      <c r="L771" s="278"/>
      <c r="M771" s="58"/>
      <c r="N771" s="58"/>
      <c r="O771" s="58"/>
      <c r="P771" s="58"/>
      <c r="Q771" s="278"/>
      <c r="R771" s="278"/>
      <c r="S771" s="278"/>
      <c r="T771" s="278"/>
      <c r="U771" s="278"/>
      <c r="V771" s="278"/>
      <c r="W771" s="58"/>
      <c r="X771" s="58"/>
      <c r="Y771" s="58"/>
      <c r="Z771" s="58"/>
    </row>
    <row r="772" spans="1:26" ht="15.75" customHeight="1" x14ac:dyDescent="0.2">
      <c r="A772" s="304"/>
      <c r="B772" s="304"/>
      <c r="C772" s="304"/>
      <c r="D772" s="304"/>
      <c r="E772" s="304"/>
      <c r="F772" s="304"/>
      <c r="G772" s="304"/>
      <c r="H772" s="304"/>
      <c r="I772" s="304"/>
      <c r="J772" s="304"/>
      <c r="K772" s="304"/>
      <c r="L772" s="278"/>
      <c r="M772" s="58"/>
      <c r="N772" s="58"/>
      <c r="O772" s="58"/>
      <c r="P772" s="58"/>
      <c r="Q772" s="278"/>
      <c r="R772" s="278"/>
      <c r="S772" s="278"/>
      <c r="T772" s="278"/>
      <c r="U772" s="278"/>
      <c r="V772" s="278"/>
      <c r="W772" s="58"/>
      <c r="X772" s="58"/>
      <c r="Y772" s="58"/>
      <c r="Z772" s="58"/>
    </row>
    <row r="773" spans="1:26" ht="15.75" customHeight="1" x14ac:dyDescent="0.2">
      <c r="A773" s="304"/>
      <c r="B773" s="304"/>
      <c r="C773" s="304"/>
      <c r="D773" s="304"/>
      <c r="E773" s="304"/>
      <c r="F773" s="304"/>
      <c r="G773" s="304"/>
      <c r="H773" s="304"/>
      <c r="I773" s="304"/>
      <c r="J773" s="304"/>
      <c r="K773" s="304"/>
      <c r="L773" s="278"/>
      <c r="M773" s="58"/>
      <c r="N773" s="58"/>
      <c r="O773" s="58"/>
      <c r="P773" s="58"/>
      <c r="Q773" s="278"/>
      <c r="R773" s="278"/>
      <c r="S773" s="278"/>
      <c r="T773" s="278"/>
      <c r="U773" s="278"/>
      <c r="V773" s="278"/>
      <c r="W773" s="58"/>
      <c r="X773" s="58"/>
      <c r="Y773" s="58"/>
      <c r="Z773" s="58"/>
    </row>
    <row r="774" spans="1:26" ht="15.75" customHeight="1" x14ac:dyDescent="0.2">
      <c r="A774" s="304"/>
      <c r="B774" s="304"/>
      <c r="C774" s="304"/>
      <c r="D774" s="304"/>
      <c r="E774" s="304"/>
      <c r="F774" s="304"/>
      <c r="G774" s="304"/>
      <c r="H774" s="304"/>
      <c r="I774" s="304"/>
      <c r="J774" s="304"/>
      <c r="K774" s="304"/>
      <c r="L774" s="278"/>
      <c r="M774" s="58"/>
      <c r="N774" s="58"/>
      <c r="O774" s="58"/>
      <c r="P774" s="58"/>
      <c r="Q774" s="278"/>
      <c r="R774" s="278"/>
      <c r="S774" s="278"/>
      <c r="T774" s="278"/>
      <c r="U774" s="278"/>
      <c r="V774" s="278"/>
      <c r="W774" s="58"/>
      <c r="X774" s="58"/>
      <c r="Y774" s="58"/>
      <c r="Z774" s="58"/>
    </row>
    <row r="775" spans="1:26" ht="15.75" customHeight="1" x14ac:dyDescent="0.2">
      <c r="A775" s="304"/>
      <c r="B775" s="304"/>
      <c r="C775" s="304"/>
      <c r="D775" s="304"/>
      <c r="E775" s="304"/>
      <c r="F775" s="304"/>
      <c r="G775" s="304"/>
      <c r="H775" s="304"/>
      <c r="I775" s="304"/>
      <c r="J775" s="304"/>
      <c r="K775" s="304"/>
      <c r="L775" s="278"/>
      <c r="M775" s="58"/>
      <c r="N775" s="58"/>
      <c r="O775" s="58"/>
      <c r="P775" s="58"/>
      <c r="Q775" s="278"/>
      <c r="R775" s="278"/>
      <c r="S775" s="278"/>
      <c r="T775" s="278"/>
      <c r="U775" s="278"/>
      <c r="V775" s="278"/>
      <c r="W775" s="58"/>
      <c r="X775" s="58"/>
      <c r="Y775" s="58"/>
      <c r="Z775" s="58"/>
    </row>
    <row r="776" spans="1:26" ht="15.75" customHeight="1" x14ac:dyDescent="0.2">
      <c r="A776" s="304"/>
      <c r="B776" s="304"/>
      <c r="C776" s="304"/>
      <c r="D776" s="304"/>
      <c r="E776" s="304"/>
      <c r="F776" s="304"/>
      <c r="G776" s="304"/>
      <c r="H776" s="304"/>
      <c r="I776" s="304"/>
      <c r="J776" s="304"/>
      <c r="K776" s="304"/>
      <c r="L776" s="278"/>
      <c r="M776" s="58"/>
      <c r="N776" s="58"/>
      <c r="O776" s="58"/>
      <c r="P776" s="58"/>
      <c r="Q776" s="278"/>
      <c r="R776" s="278"/>
      <c r="S776" s="278"/>
      <c r="T776" s="278"/>
      <c r="U776" s="278"/>
      <c r="V776" s="278"/>
      <c r="W776" s="58"/>
      <c r="X776" s="58"/>
      <c r="Y776" s="58"/>
      <c r="Z776" s="58"/>
    </row>
    <row r="777" spans="1:26" ht="15.75" customHeight="1" x14ac:dyDescent="0.2">
      <c r="A777" s="304"/>
      <c r="B777" s="304"/>
      <c r="C777" s="304"/>
      <c r="D777" s="304"/>
      <c r="E777" s="304"/>
      <c r="F777" s="304"/>
      <c r="G777" s="304"/>
      <c r="H777" s="304"/>
      <c r="I777" s="304"/>
      <c r="J777" s="304"/>
      <c r="K777" s="304"/>
      <c r="L777" s="278"/>
      <c r="M777" s="58"/>
      <c r="N777" s="58"/>
      <c r="O777" s="58"/>
      <c r="P777" s="58"/>
      <c r="Q777" s="278"/>
      <c r="R777" s="278"/>
      <c r="S777" s="278"/>
      <c r="T777" s="278"/>
      <c r="U777" s="278"/>
      <c r="V777" s="278"/>
      <c r="W777" s="58"/>
      <c r="X777" s="58"/>
      <c r="Y777" s="58"/>
      <c r="Z777" s="58"/>
    </row>
    <row r="778" spans="1:26" ht="15.75" customHeight="1" x14ac:dyDescent="0.2">
      <c r="A778" s="304"/>
      <c r="B778" s="304"/>
      <c r="C778" s="304"/>
      <c r="D778" s="304"/>
      <c r="E778" s="304"/>
      <c r="F778" s="304"/>
      <c r="G778" s="304"/>
      <c r="H778" s="304"/>
      <c r="I778" s="304"/>
      <c r="J778" s="304"/>
      <c r="K778" s="304"/>
      <c r="L778" s="278"/>
      <c r="M778" s="58"/>
      <c r="N778" s="58"/>
      <c r="O778" s="58"/>
      <c r="P778" s="58"/>
      <c r="Q778" s="278"/>
      <c r="R778" s="278"/>
      <c r="S778" s="278"/>
      <c r="T778" s="278"/>
      <c r="U778" s="278"/>
      <c r="V778" s="278"/>
      <c r="W778" s="58"/>
      <c r="X778" s="58"/>
      <c r="Y778" s="58"/>
      <c r="Z778" s="58"/>
    </row>
    <row r="779" spans="1:26" ht="15.75" customHeight="1" x14ac:dyDescent="0.2">
      <c r="A779" s="304"/>
      <c r="B779" s="304"/>
      <c r="C779" s="304"/>
      <c r="D779" s="304"/>
      <c r="E779" s="304"/>
      <c r="F779" s="304"/>
      <c r="G779" s="304"/>
      <c r="H779" s="304"/>
      <c r="I779" s="304"/>
      <c r="J779" s="304"/>
      <c r="K779" s="304"/>
      <c r="L779" s="278"/>
      <c r="M779" s="58"/>
      <c r="N779" s="58"/>
      <c r="O779" s="58"/>
      <c r="P779" s="58"/>
      <c r="Q779" s="278"/>
      <c r="R779" s="278"/>
      <c r="S779" s="278"/>
      <c r="T779" s="278"/>
      <c r="U779" s="278"/>
      <c r="V779" s="278"/>
      <c r="W779" s="58"/>
      <c r="X779" s="58"/>
      <c r="Y779" s="58"/>
      <c r="Z779" s="58"/>
    </row>
    <row r="780" spans="1:26" ht="15.75" customHeight="1" x14ac:dyDescent="0.2">
      <c r="A780" s="304"/>
      <c r="B780" s="304"/>
      <c r="C780" s="304"/>
      <c r="D780" s="304"/>
      <c r="E780" s="304"/>
      <c r="F780" s="304"/>
      <c r="G780" s="304"/>
      <c r="H780" s="304"/>
      <c r="I780" s="304"/>
      <c r="J780" s="304"/>
      <c r="K780" s="304"/>
      <c r="L780" s="278"/>
      <c r="M780" s="58"/>
      <c r="N780" s="58"/>
      <c r="O780" s="58"/>
      <c r="P780" s="58"/>
      <c r="Q780" s="278"/>
      <c r="R780" s="278"/>
      <c r="S780" s="278"/>
      <c r="T780" s="278"/>
      <c r="U780" s="278"/>
      <c r="V780" s="278"/>
      <c r="W780" s="58"/>
      <c r="X780" s="58"/>
      <c r="Y780" s="58"/>
      <c r="Z780" s="58"/>
    </row>
    <row r="781" spans="1:26" ht="15.75" customHeight="1" x14ac:dyDescent="0.2">
      <c r="A781" s="304"/>
      <c r="B781" s="304"/>
      <c r="C781" s="304"/>
      <c r="D781" s="304"/>
      <c r="E781" s="304"/>
      <c r="F781" s="304"/>
      <c r="G781" s="304"/>
      <c r="H781" s="304"/>
      <c r="I781" s="304"/>
      <c r="J781" s="304"/>
      <c r="K781" s="304"/>
      <c r="L781" s="278"/>
      <c r="M781" s="58"/>
      <c r="N781" s="58"/>
      <c r="O781" s="58"/>
      <c r="P781" s="58"/>
      <c r="Q781" s="278"/>
      <c r="R781" s="278"/>
      <c r="S781" s="278"/>
      <c r="T781" s="278"/>
      <c r="U781" s="278"/>
      <c r="V781" s="278"/>
      <c r="W781" s="58"/>
      <c r="X781" s="58"/>
      <c r="Y781" s="58"/>
      <c r="Z781" s="58"/>
    </row>
    <row r="782" spans="1:26" ht="15.75" customHeight="1" x14ac:dyDescent="0.2">
      <c r="A782" s="304"/>
      <c r="B782" s="304"/>
      <c r="C782" s="304"/>
      <c r="D782" s="304"/>
      <c r="E782" s="304"/>
      <c r="F782" s="304"/>
      <c r="G782" s="304"/>
      <c r="H782" s="304"/>
      <c r="I782" s="304"/>
      <c r="J782" s="304"/>
      <c r="K782" s="304"/>
      <c r="L782" s="278"/>
      <c r="M782" s="58"/>
      <c r="N782" s="58"/>
      <c r="O782" s="58"/>
      <c r="P782" s="58"/>
      <c r="Q782" s="278"/>
      <c r="R782" s="278"/>
      <c r="S782" s="278"/>
      <c r="T782" s="278"/>
      <c r="U782" s="278"/>
      <c r="V782" s="278"/>
      <c r="W782" s="58"/>
      <c r="X782" s="58"/>
      <c r="Y782" s="58"/>
      <c r="Z782" s="58"/>
    </row>
    <row r="783" spans="1:26" ht="15.75" customHeight="1" x14ac:dyDescent="0.2">
      <c r="A783" s="304"/>
      <c r="B783" s="304"/>
      <c r="C783" s="304"/>
      <c r="D783" s="304"/>
      <c r="E783" s="304"/>
      <c r="F783" s="304"/>
      <c r="G783" s="304"/>
      <c r="H783" s="304"/>
      <c r="I783" s="304"/>
      <c r="J783" s="304"/>
      <c r="K783" s="304"/>
      <c r="L783" s="278"/>
      <c r="M783" s="58"/>
      <c r="N783" s="58"/>
      <c r="O783" s="58"/>
      <c r="P783" s="58"/>
      <c r="Q783" s="278"/>
      <c r="R783" s="278"/>
      <c r="S783" s="278"/>
      <c r="T783" s="278"/>
      <c r="U783" s="278"/>
      <c r="V783" s="278"/>
      <c r="W783" s="58"/>
      <c r="X783" s="58"/>
      <c r="Y783" s="58"/>
      <c r="Z783" s="58"/>
    </row>
    <row r="784" spans="1:26" ht="15.75" customHeight="1" x14ac:dyDescent="0.2">
      <c r="A784" s="304"/>
      <c r="B784" s="304"/>
      <c r="C784" s="304"/>
      <c r="D784" s="304"/>
      <c r="E784" s="304"/>
      <c r="F784" s="304"/>
      <c r="G784" s="304"/>
      <c r="H784" s="304"/>
      <c r="I784" s="304"/>
      <c r="J784" s="304"/>
      <c r="K784" s="304"/>
      <c r="L784" s="278"/>
      <c r="M784" s="58"/>
      <c r="N784" s="58"/>
      <c r="O784" s="58"/>
      <c r="P784" s="58"/>
      <c r="Q784" s="278"/>
      <c r="R784" s="278"/>
      <c r="S784" s="278"/>
      <c r="T784" s="278"/>
      <c r="U784" s="278"/>
      <c r="V784" s="278"/>
      <c r="W784" s="58"/>
      <c r="X784" s="58"/>
      <c r="Y784" s="58"/>
      <c r="Z784" s="58"/>
    </row>
    <row r="785" spans="1:26" ht="15.75" customHeight="1" x14ac:dyDescent="0.2">
      <c r="A785" s="304"/>
      <c r="B785" s="304"/>
      <c r="C785" s="304"/>
      <c r="D785" s="304"/>
      <c r="E785" s="304"/>
      <c r="F785" s="304"/>
      <c r="G785" s="304"/>
      <c r="H785" s="304"/>
      <c r="I785" s="304"/>
      <c r="J785" s="304"/>
      <c r="K785" s="304"/>
      <c r="L785" s="278"/>
      <c r="M785" s="58"/>
      <c r="N785" s="58"/>
      <c r="O785" s="58"/>
      <c r="P785" s="58"/>
      <c r="Q785" s="278"/>
      <c r="R785" s="278"/>
      <c r="S785" s="278"/>
      <c r="T785" s="278"/>
      <c r="U785" s="278"/>
      <c r="V785" s="278"/>
      <c r="W785" s="58"/>
      <c r="X785" s="58"/>
      <c r="Y785" s="58"/>
      <c r="Z785" s="58"/>
    </row>
    <row r="786" spans="1:26" ht="15.75" customHeight="1" x14ac:dyDescent="0.2">
      <c r="A786" s="304"/>
      <c r="B786" s="304"/>
      <c r="C786" s="304"/>
      <c r="D786" s="304"/>
      <c r="E786" s="304"/>
      <c r="F786" s="304"/>
      <c r="G786" s="304"/>
      <c r="H786" s="304"/>
      <c r="I786" s="304"/>
      <c r="J786" s="304"/>
      <c r="K786" s="304"/>
      <c r="L786" s="278"/>
      <c r="M786" s="58"/>
      <c r="N786" s="58"/>
      <c r="O786" s="58"/>
      <c r="P786" s="58"/>
      <c r="Q786" s="278"/>
      <c r="R786" s="278"/>
      <c r="S786" s="278"/>
      <c r="T786" s="278"/>
      <c r="U786" s="278"/>
      <c r="V786" s="278"/>
      <c r="W786" s="58"/>
      <c r="X786" s="58"/>
      <c r="Y786" s="58"/>
      <c r="Z786" s="58"/>
    </row>
    <row r="787" spans="1:26" ht="15.75" customHeight="1" x14ac:dyDescent="0.2">
      <c r="A787" s="304"/>
      <c r="B787" s="304"/>
      <c r="C787" s="304"/>
      <c r="D787" s="304"/>
      <c r="E787" s="304"/>
      <c r="F787" s="304"/>
      <c r="G787" s="304"/>
      <c r="H787" s="304"/>
      <c r="I787" s="304"/>
      <c r="J787" s="304"/>
      <c r="K787" s="304"/>
      <c r="L787" s="278"/>
      <c r="M787" s="58"/>
      <c r="N787" s="58"/>
      <c r="O787" s="58"/>
      <c r="P787" s="58"/>
      <c r="Q787" s="278"/>
      <c r="R787" s="278"/>
      <c r="S787" s="278"/>
      <c r="T787" s="278"/>
      <c r="U787" s="278"/>
      <c r="V787" s="278"/>
      <c r="W787" s="58"/>
      <c r="X787" s="58"/>
      <c r="Y787" s="58"/>
      <c r="Z787" s="58"/>
    </row>
    <row r="788" spans="1:26" ht="15.75" customHeight="1" x14ac:dyDescent="0.2">
      <c r="A788" s="304"/>
      <c r="B788" s="304"/>
      <c r="C788" s="304"/>
      <c r="D788" s="304"/>
      <c r="E788" s="304"/>
      <c r="F788" s="304"/>
      <c r="G788" s="304"/>
      <c r="H788" s="304"/>
      <c r="I788" s="304"/>
      <c r="J788" s="304"/>
      <c r="K788" s="304"/>
      <c r="L788" s="278"/>
      <c r="M788" s="58"/>
      <c r="N788" s="58"/>
      <c r="O788" s="58"/>
      <c r="P788" s="58"/>
      <c r="Q788" s="278"/>
      <c r="R788" s="278"/>
      <c r="S788" s="278"/>
      <c r="T788" s="278"/>
      <c r="U788" s="278"/>
      <c r="V788" s="278"/>
      <c r="W788" s="58"/>
      <c r="X788" s="58"/>
      <c r="Y788" s="58"/>
      <c r="Z788" s="58"/>
    </row>
    <row r="789" spans="1:26" ht="15.75" customHeight="1" x14ac:dyDescent="0.2">
      <c r="A789" s="304"/>
      <c r="B789" s="304"/>
      <c r="C789" s="304"/>
      <c r="D789" s="304"/>
      <c r="E789" s="304"/>
      <c r="F789" s="304"/>
      <c r="G789" s="304"/>
      <c r="H789" s="304"/>
      <c r="I789" s="304"/>
      <c r="J789" s="304"/>
      <c r="K789" s="304"/>
      <c r="L789" s="278"/>
      <c r="M789" s="58"/>
      <c r="N789" s="58"/>
      <c r="O789" s="58"/>
      <c r="P789" s="58"/>
      <c r="Q789" s="278"/>
      <c r="R789" s="278"/>
      <c r="S789" s="278"/>
      <c r="T789" s="278"/>
      <c r="U789" s="278"/>
      <c r="V789" s="278"/>
      <c r="W789" s="58"/>
      <c r="X789" s="58"/>
      <c r="Y789" s="58"/>
      <c r="Z789" s="58"/>
    </row>
    <row r="790" spans="1:26" ht="15.75" customHeight="1" x14ac:dyDescent="0.2">
      <c r="A790" s="304"/>
      <c r="B790" s="304"/>
      <c r="C790" s="304"/>
      <c r="D790" s="304"/>
      <c r="E790" s="304"/>
      <c r="F790" s="304"/>
      <c r="G790" s="304"/>
      <c r="H790" s="304"/>
      <c r="I790" s="304"/>
      <c r="J790" s="304"/>
      <c r="K790" s="304"/>
      <c r="L790" s="278"/>
      <c r="M790" s="58"/>
      <c r="N790" s="58"/>
      <c r="O790" s="58"/>
      <c r="P790" s="58"/>
      <c r="Q790" s="278"/>
      <c r="R790" s="278"/>
      <c r="S790" s="278"/>
      <c r="T790" s="278"/>
      <c r="U790" s="278"/>
      <c r="V790" s="278"/>
      <c r="W790" s="58"/>
      <c r="X790" s="58"/>
      <c r="Y790" s="58"/>
      <c r="Z790" s="58"/>
    </row>
    <row r="791" spans="1:26" ht="15.75" customHeight="1" x14ac:dyDescent="0.2">
      <c r="A791" s="304"/>
      <c r="B791" s="304"/>
      <c r="C791" s="304"/>
      <c r="D791" s="304"/>
      <c r="E791" s="304"/>
      <c r="F791" s="304"/>
      <c r="G791" s="304"/>
      <c r="H791" s="304"/>
      <c r="I791" s="304"/>
      <c r="J791" s="304"/>
      <c r="K791" s="304"/>
      <c r="L791" s="278"/>
      <c r="M791" s="58"/>
      <c r="N791" s="58"/>
      <c r="O791" s="58"/>
      <c r="P791" s="58"/>
      <c r="Q791" s="278"/>
      <c r="R791" s="278"/>
      <c r="S791" s="278"/>
      <c r="T791" s="278"/>
      <c r="U791" s="278"/>
      <c r="V791" s="278"/>
      <c r="W791" s="58"/>
      <c r="X791" s="58"/>
      <c r="Y791" s="58"/>
      <c r="Z791" s="58"/>
    </row>
    <row r="792" spans="1:26" ht="15.75" customHeight="1" x14ac:dyDescent="0.2">
      <c r="A792" s="304"/>
      <c r="B792" s="304"/>
      <c r="C792" s="304"/>
      <c r="D792" s="304"/>
      <c r="E792" s="304"/>
      <c r="F792" s="304"/>
      <c r="G792" s="304"/>
      <c r="H792" s="304"/>
      <c r="I792" s="304"/>
      <c r="J792" s="304"/>
      <c r="K792" s="304"/>
      <c r="L792" s="278"/>
      <c r="M792" s="58"/>
      <c r="N792" s="58"/>
      <c r="O792" s="58"/>
      <c r="P792" s="58"/>
      <c r="Q792" s="278"/>
      <c r="R792" s="278"/>
      <c r="S792" s="278"/>
      <c r="T792" s="278"/>
      <c r="U792" s="278"/>
      <c r="V792" s="278"/>
      <c r="W792" s="58"/>
      <c r="X792" s="58"/>
      <c r="Y792" s="58"/>
      <c r="Z792" s="58"/>
    </row>
    <row r="793" spans="1:26" ht="15.75" customHeight="1" x14ac:dyDescent="0.2">
      <c r="A793" s="304"/>
      <c r="B793" s="304"/>
      <c r="C793" s="304"/>
      <c r="D793" s="304"/>
      <c r="E793" s="304"/>
      <c r="F793" s="304"/>
      <c r="G793" s="304"/>
      <c r="H793" s="304"/>
      <c r="I793" s="304"/>
      <c r="J793" s="304"/>
      <c r="K793" s="304"/>
      <c r="L793" s="278"/>
      <c r="M793" s="58"/>
      <c r="N793" s="58"/>
      <c r="O793" s="58"/>
      <c r="P793" s="58"/>
      <c r="Q793" s="278"/>
      <c r="R793" s="278"/>
      <c r="S793" s="278"/>
      <c r="T793" s="278"/>
      <c r="U793" s="278"/>
      <c r="V793" s="278"/>
      <c r="W793" s="58"/>
      <c r="X793" s="58"/>
      <c r="Y793" s="58"/>
      <c r="Z793" s="58"/>
    </row>
    <row r="794" spans="1:26" ht="15.75" customHeight="1" x14ac:dyDescent="0.2">
      <c r="A794" s="304"/>
      <c r="B794" s="304"/>
      <c r="C794" s="304"/>
      <c r="D794" s="304"/>
      <c r="E794" s="304"/>
      <c r="F794" s="304"/>
      <c r="G794" s="304"/>
      <c r="H794" s="304"/>
      <c r="I794" s="304"/>
      <c r="J794" s="304"/>
      <c r="K794" s="304"/>
      <c r="L794" s="278"/>
      <c r="M794" s="58"/>
      <c r="N794" s="58"/>
      <c r="O794" s="58"/>
      <c r="P794" s="58"/>
      <c r="Q794" s="278"/>
      <c r="R794" s="278"/>
      <c r="S794" s="278"/>
      <c r="T794" s="278"/>
      <c r="U794" s="278"/>
      <c r="V794" s="278"/>
      <c r="W794" s="58"/>
      <c r="X794" s="58"/>
      <c r="Y794" s="58"/>
      <c r="Z794" s="58"/>
    </row>
    <row r="795" spans="1:26" ht="15.75" customHeight="1" x14ac:dyDescent="0.2">
      <c r="A795" s="304"/>
      <c r="B795" s="304"/>
      <c r="C795" s="304"/>
      <c r="D795" s="304"/>
      <c r="E795" s="304"/>
      <c r="F795" s="304"/>
      <c r="G795" s="304"/>
      <c r="H795" s="304"/>
      <c r="I795" s="304"/>
      <c r="J795" s="304"/>
      <c r="K795" s="304"/>
      <c r="L795" s="278"/>
      <c r="M795" s="58"/>
      <c r="N795" s="58"/>
      <c r="O795" s="58"/>
      <c r="P795" s="58"/>
      <c r="Q795" s="278"/>
      <c r="R795" s="278"/>
      <c r="S795" s="278"/>
      <c r="T795" s="278"/>
      <c r="U795" s="278"/>
      <c r="V795" s="278"/>
      <c r="W795" s="58"/>
      <c r="X795" s="58"/>
      <c r="Y795" s="58"/>
      <c r="Z795" s="58"/>
    </row>
    <row r="796" spans="1:26" ht="15.75" customHeight="1" x14ac:dyDescent="0.2">
      <c r="A796" s="304"/>
      <c r="B796" s="304"/>
      <c r="C796" s="304"/>
      <c r="D796" s="304"/>
      <c r="E796" s="304"/>
      <c r="F796" s="304"/>
      <c r="G796" s="304"/>
      <c r="H796" s="304"/>
      <c r="I796" s="304"/>
      <c r="J796" s="304"/>
      <c r="K796" s="304"/>
      <c r="L796" s="278"/>
      <c r="M796" s="58"/>
      <c r="N796" s="58"/>
      <c r="O796" s="58"/>
      <c r="P796" s="58"/>
      <c r="Q796" s="278"/>
      <c r="R796" s="278"/>
      <c r="S796" s="278"/>
      <c r="T796" s="278"/>
      <c r="U796" s="278"/>
      <c r="V796" s="278"/>
      <c r="W796" s="58"/>
      <c r="X796" s="58"/>
      <c r="Y796" s="58"/>
      <c r="Z796" s="58"/>
    </row>
    <row r="797" spans="1:26" ht="15.75" customHeight="1" x14ac:dyDescent="0.2">
      <c r="A797" s="304"/>
      <c r="B797" s="304"/>
      <c r="C797" s="304"/>
      <c r="D797" s="304"/>
      <c r="E797" s="304"/>
      <c r="F797" s="304"/>
      <c r="G797" s="304"/>
      <c r="H797" s="304"/>
      <c r="I797" s="304"/>
      <c r="J797" s="304"/>
      <c r="K797" s="304"/>
      <c r="L797" s="278"/>
      <c r="M797" s="58"/>
      <c r="N797" s="58"/>
      <c r="O797" s="58"/>
      <c r="P797" s="58"/>
      <c r="Q797" s="278"/>
      <c r="R797" s="278"/>
      <c r="S797" s="278"/>
      <c r="T797" s="278"/>
      <c r="U797" s="278"/>
      <c r="V797" s="278"/>
      <c r="W797" s="58"/>
      <c r="X797" s="58"/>
      <c r="Y797" s="58"/>
      <c r="Z797" s="58"/>
    </row>
    <row r="798" spans="1:26" ht="15.75" customHeight="1" x14ac:dyDescent="0.2">
      <c r="A798" s="304"/>
      <c r="B798" s="304"/>
      <c r="C798" s="304"/>
      <c r="D798" s="304"/>
      <c r="E798" s="304"/>
      <c r="F798" s="304"/>
      <c r="G798" s="304"/>
      <c r="H798" s="304"/>
      <c r="I798" s="304"/>
      <c r="J798" s="304"/>
      <c r="K798" s="304"/>
      <c r="L798" s="278"/>
      <c r="M798" s="58"/>
      <c r="N798" s="58"/>
      <c r="O798" s="58"/>
      <c r="P798" s="58"/>
      <c r="Q798" s="278"/>
      <c r="R798" s="278"/>
      <c r="S798" s="278"/>
      <c r="T798" s="278"/>
      <c r="U798" s="278"/>
      <c r="V798" s="278"/>
      <c r="W798" s="58"/>
      <c r="X798" s="58"/>
      <c r="Y798" s="58"/>
      <c r="Z798" s="58"/>
    </row>
    <row r="799" spans="1:26" ht="15.75" customHeight="1" x14ac:dyDescent="0.2">
      <c r="A799" s="304"/>
      <c r="B799" s="304"/>
      <c r="C799" s="304"/>
      <c r="D799" s="304"/>
      <c r="E799" s="304"/>
      <c r="F799" s="304"/>
      <c r="G799" s="304"/>
      <c r="H799" s="304"/>
      <c r="I799" s="304"/>
      <c r="J799" s="304"/>
      <c r="K799" s="304"/>
      <c r="L799" s="278"/>
      <c r="M799" s="58"/>
      <c r="N799" s="58"/>
      <c r="O799" s="58"/>
      <c r="P799" s="58"/>
      <c r="Q799" s="278"/>
      <c r="R799" s="278"/>
      <c r="S799" s="278"/>
      <c r="T799" s="278"/>
      <c r="U799" s="278"/>
      <c r="V799" s="278"/>
      <c r="W799" s="58"/>
      <c r="X799" s="58"/>
      <c r="Y799" s="58"/>
      <c r="Z799" s="58"/>
    </row>
    <row r="800" spans="1:26" ht="15.75" customHeight="1" x14ac:dyDescent="0.2">
      <c r="A800" s="304"/>
      <c r="B800" s="304"/>
      <c r="C800" s="304"/>
      <c r="D800" s="304"/>
      <c r="E800" s="304"/>
      <c r="F800" s="304"/>
      <c r="G800" s="304"/>
      <c r="H800" s="304"/>
      <c r="I800" s="304"/>
      <c r="J800" s="304"/>
      <c r="K800" s="304"/>
      <c r="L800" s="278"/>
      <c r="M800" s="58"/>
      <c r="N800" s="58"/>
      <c r="O800" s="58"/>
      <c r="P800" s="58"/>
      <c r="Q800" s="278"/>
      <c r="R800" s="278"/>
      <c r="S800" s="278"/>
      <c r="T800" s="278"/>
      <c r="U800" s="278"/>
      <c r="V800" s="278"/>
      <c r="W800" s="58"/>
      <c r="X800" s="58"/>
      <c r="Y800" s="58"/>
      <c r="Z800" s="58"/>
    </row>
    <row r="801" spans="1:26" ht="15.75" customHeight="1" x14ac:dyDescent="0.2">
      <c r="A801" s="304"/>
      <c r="B801" s="304"/>
      <c r="C801" s="304"/>
      <c r="D801" s="304"/>
      <c r="E801" s="304"/>
      <c r="F801" s="304"/>
      <c r="G801" s="304"/>
      <c r="H801" s="304"/>
      <c r="I801" s="304"/>
      <c r="J801" s="304"/>
      <c r="K801" s="304"/>
      <c r="L801" s="278"/>
      <c r="M801" s="58"/>
      <c r="N801" s="58"/>
      <c r="O801" s="58"/>
      <c r="P801" s="58"/>
      <c r="Q801" s="278"/>
      <c r="R801" s="278"/>
      <c r="S801" s="278"/>
      <c r="T801" s="278"/>
      <c r="U801" s="278"/>
      <c r="V801" s="278"/>
      <c r="W801" s="58"/>
      <c r="X801" s="58"/>
      <c r="Y801" s="58"/>
      <c r="Z801" s="58"/>
    </row>
    <row r="802" spans="1:26" ht="15.75" customHeight="1" x14ac:dyDescent="0.2">
      <c r="A802" s="304"/>
      <c r="B802" s="304"/>
      <c r="C802" s="304"/>
      <c r="D802" s="304"/>
      <c r="E802" s="304"/>
      <c r="F802" s="304"/>
      <c r="G802" s="304"/>
      <c r="H802" s="304"/>
      <c r="I802" s="304"/>
      <c r="J802" s="304"/>
      <c r="K802" s="304"/>
      <c r="L802" s="278"/>
      <c r="M802" s="58"/>
      <c r="N802" s="58"/>
      <c r="O802" s="58"/>
      <c r="P802" s="58"/>
      <c r="Q802" s="278"/>
      <c r="R802" s="278"/>
      <c r="S802" s="278"/>
      <c r="T802" s="278"/>
      <c r="U802" s="278"/>
      <c r="V802" s="278"/>
      <c r="W802" s="58"/>
      <c r="X802" s="58"/>
      <c r="Y802" s="58"/>
      <c r="Z802" s="58"/>
    </row>
    <row r="803" spans="1:26" ht="15.75" customHeight="1" x14ac:dyDescent="0.2">
      <c r="A803" s="304"/>
      <c r="B803" s="304"/>
      <c r="C803" s="304"/>
      <c r="D803" s="304"/>
      <c r="E803" s="304"/>
      <c r="F803" s="304"/>
      <c r="G803" s="304"/>
      <c r="H803" s="304"/>
      <c r="I803" s="304"/>
      <c r="J803" s="304"/>
      <c r="K803" s="304"/>
      <c r="L803" s="278"/>
      <c r="M803" s="58"/>
      <c r="N803" s="58"/>
      <c r="O803" s="58"/>
      <c r="P803" s="58"/>
      <c r="Q803" s="278"/>
      <c r="R803" s="278"/>
      <c r="S803" s="278"/>
      <c r="T803" s="278"/>
      <c r="U803" s="278"/>
      <c r="V803" s="278"/>
      <c r="W803" s="58"/>
      <c r="X803" s="58"/>
      <c r="Y803" s="58"/>
      <c r="Z803" s="58"/>
    </row>
    <row r="804" spans="1:26" ht="15.75" customHeight="1" x14ac:dyDescent="0.2">
      <c r="A804" s="304"/>
      <c r="B804" s="304"/>
      <c r="C804" s="304"/>
      <c r="D804" s="304"/>
      <c r="E804" s="304"/>
      <c r="F804" s="304"/>
      <c r="G804" s="304"/>
      <c r="H804" s="304"/>
      <c r="I804" s="304"/>
      <c r="J804" s="304"/>
      <c r="K804" s="304"/>
      <c r="L804" s="278"/>
      <c r="M804" s="58"/>
      <c r="N804" s="58"/>
      <c r="O804" s="58"/>
      <c r="P804" s="58"/>
      <c r="Q804" s="278"/>
      <c r="R804" s="278"/>
      <c r="S804" s="278"/>
      <c r="T804" s="278"/>
      <c r="U804" s="278"/>
      <c r="V804" s="278"/>
      <c r="W804" s="58"/>
      <c r="X804" s="58"/>
      <c r="Y804" s="58"/>
      <c r="Z804" s="58"/>
    </row>
    <row r="805" spans="1:26" ht="15.75" customHeight="1" x14ac:dyDescent="0.2">
      <c r="A805" s="304"/>
      <c r="B805" s="304"/>
      <c r="C805" s="304"/>
      <c r="D805" s="304"/>
      <c r="E805" s="304"/>
      <c r="F805" s="304"/>
      <c r="G805" s="304"/>
      <c r="H805" s="304"/>
      <c r="I805" s="304"/>
      <c r="J805" s="304"/>
      <c r="K805" s="304"/>
      <c r="L805" s="278"/>
      <c r="M805" s="58"/>
      <c r="N805" s="58"/>
      <c r="O805" s="58"/>
      <c r="P805" s="58"/>
      <c r="Q805" s="278"/>
      <c r="R805" s="278"/>
      <c r="S805" s="278"/>
      <c r="T805" s="278"/>
      <c r="U805" s="278"/>
      <c r="V805" s="278"/>
      <c r="W805" s="58"/>
      <c r="X805" s="58"/>
      <c r="Y805" s="58"/>
      <c r="Z805" s="58"/>
    </row>
    <row r="806" spans="1:26" ht="15.75" customHeight="1" x14ac:dyDescent="0.2">
      <c r="A806" s="304"/>
      <c r="B806" s="304"/>
      <c r="C806" s="304"/>
      <c r="D806" s="304"/>
      <c r="E806" s="304"/>
      <c r="F806" s="304"/>
      <c r="G806" s="304"/>
      <c r="H806" s="304"/>
      <c r="I806" s="304"/>
      <c r="J806" s="304"/>
      <c r="K806" s="304"/>
      <c r="L806" s="278"/>
      <c r="M806" s="58"/>
      <c r="N806" s="58"/>
      <c r="O806" s="58"/>
      <c r="P806" s="58"/>
      <c r="Q806" s="278"/>
      <c r="R806" s="278"/>
      <c r="S806" s="278"/>
      <c r="T806" s="278"/>
      <c r="U806" s="278"/>
      <c r="V806" s="278"/>
      <c r="W806" s="58"/>
      <c r="X806" s="58"/>
      <c r="Y806" s="58"/>
      <c r="Z806" s="58"/>
    </row>
    <row r="807" spans="1:26" ht="15.75" customHeight="1" x14ac:dyDescent="0.2">
      <c r="A807" s="304"/>
      <c r="B807" s="304"/>
      <c r="C807" s="304"/>
      <c r="D807" s="304"/>
      <c r="E807" s="304"/>
      <c r="F807" s="304"/>
      <c r="G807" s="304"/>
      <c r="H807" s="304"/>
      <c r="I807" s="304"/>
      <c r="J807" s="304"/>
      <c r="K807" s="304"/>
      <c r="L807" s="278"/>
      <c r="M807" s="58"/>
      <c r="N807" s="58"/>
      <c r="O807" s="58"/>
      <c r="P807" s="58"/>
      <c r="Q807" s="278"/>
      <c r="R807" s="278"/>
      <c r="S807" s="278"/>
      <c r="T807" s="278"/>
      <c r="U807" s="278"/>
      <c r="V807" s="278"/>
      <c r="W807" s="58"/>
      <c r="X807" s="58"/>
      <c r="Y807" s="58"/>
      <c r="Z807" s="58"/>
    </row>
    <row r="808" spans="1:26" ht="15.75" customHeight="1" x14ac:dyDescent="0.2">
      <c r="A808" s="304"/>
      <c r="B808" s="304"/>
      <c r="C808" s="304"/>
      <c r="D808" s="304"/>
      <c r="E808" s="304"/>
      <c r="F808" s="304"/>
      <c r="G808" s="304"/>
      <c r="H808" s="304"/>
      <c r="I808" s="304"/>
      <c r="J808" s="304"/>
      <c r="K808" s="304"/>
      <c r="L808" s="278"/>
      <c r="M808" s="58"/>
      <c r="N808" s="58"/>
      <c r="O808" s="58"/>
      <c r="P808" s="58"/>
      <c r="Q808" s="278"/>
      <c r="R808" s="278"/>
      <c r="S808" s="278"/>
      <c r="T808" s="278"/>
      <c r="U808" s="278"/>
      <c r="V808" s="278"/>
      <c r="W808" s="58"/>
      <c r="X808" s="58"/>
      <c r="Y808" s="58"/>
      <c r="Z808" s="58"/>
    </row>
    <row r="809" spans="1:26" ht="15.75" customHeight="1" x14ac:dyDescent="0.2">
      <c r="A809" s="304"/>
      <c r="B809" s="304"/>
      <c r="C809" s="304"/>
      <c r="D809" s="304"/>
      <c r="E809" s="304"/>
      <c r="F809" s="304"/>
      <c r="G809" s="304"/>
      <c r="H809" s="304"/>
      <c r="I809" s="304"/>
      <c r="J809" s="304"/>
      <c r="K809" s="304"/>
      <c r="L809" s="278"/>
      <c r="M809" s="58"/>
      <c r="N809" s="58"/>
      <c r="O809" s="58"/>
      <c r="P809" s="58"/>
      <c r="Q809" s="278"/>
      <c r="R809" s="278"/>
      <c r="S809" s="278"/>
      <c r="T809" s="278"/>
      <c r="U809" s="278"/>
      <c r="V809" s="278"/>
      <c r="W809" s="58"/>
      <c r="X809" s="58"/>
      <c r="Y809" s="58"/>
      <c r="Z809" s="58"/>
    </row>
    <row r="810" spans="1:26" ht="15.75" customHeight="1" x14ac:dyDescent="0.2">
      <c r="A810" s="304"/>
      <c r="B810" s="304"/>
      <c r="C810" s="304"/>
      <c r="D810" s="304"/>
      <c r="E810" s="304"/>
      <c r="F810" s="304"/>
      <c r="G810" s="304"/>
      <c r="H810" s="304"/>
      <c r="I810" s="304"/>
      <c r="J810" s="304"/>
      <c r="K810" s="304"/>
      <c r="L810" s="278"/>
      <c r="M810" s="58"/>
      <c r="N810" s="58"/>
      <c r="O810" s="58"/>
      <c r="P810" s="58"/>
      <c r="Q810" s="278"/>
      <c r="R810" s="278"/>
      <c r="S810" s="278"/>
      <c r="T810" s="278"/>
      <c r="U810" s="278"/>
      <c r="V810" s="278"/>
      <c r="W810" s="58"/>
      <c r="X810" s="58"/>
      <c r="Y810" s="58"/>
      <c r="Z810" s="58"/>
    </row>
    <row r="811" spans="1:26" ht="15.75" customHeight="1" x14ac:dyDescent="0.2">
      <c r="A811" s="304"/>
      <c r="B811" s="304"/>
      <c r="C811" s="304"/>
      <c r="D811" s="304"/>
      <c r="E811" s="304"/>
      <c r="F811" s="304"/>
      <c r="G811" s="304"/>
      <c r="H811" s="304"/>
      <c r="I811" s="304"/>
      <c r="J811" s="304"/>
      <c r="K811" s="304"/>
      <c r="L811" s="278"/>
      <c r="M811" s="58"/>
      <c r="N811" s="58"/>
      <c r="O811" s="58"/>
      <c r="P811" s="58"/>
      <c r="Q811" s="278"/>
      <c r="R811" s="278"/>
      <c r="S811" s="278"/>
      <c r="T811" s="278"/>
      <c r="U811" s="278"/>
      <c r="V811" s="278"/>
      <c r="W811" s="58"/>
      <c r="X811" s="58"/>
      <c r="Y811" s="58"/>
      <c r="Z811" s="58"/>
    </row>
    <row r="812" spans="1:26" ht="15.75" customHeight="1" x14ac:dyDescent="0.2">
      <c r="A812" s="304"/>
      <c r="B812" s="304"/>
      <c r="C812" s="304"/>
      <c r="D812" s="304"/>
      <c r="E812" s="304"/>
      <c r="F812" s="304"/>
      <c r="G812" s="304"/>
      <c r="H812" s="304"/>
      <c r="I812" s="304"/>
      <c r="J812" s="304"/>
      <c r="K812" s="304"/>
      <c r="L812" s="278"/>
      <c r="M812" s="58"/>
      <c r="N812" s="58"/>
      <c r="O812" s="58"/>
      <c r="P812" s="58"/>
      <c r="Q812" s="278"/>
      <c r="R812" s="278"/>
      <c r="S812" s="278"/>
      <c r="T812" s="278"/>
      <c r="U812" s="278"/>
      <c r="V812" s="278"/>
      <c r="W812" s="58"/>
      <c r="X812" s="58"/>
      <c r="Y812" s="58"/>
      <c r="Z812" s="58"/>
    </row>
    <row r="813" spans="1:26" ht="15.75" customHeight="1" x14ac:dyDescent="0.2">
      <c r="A813" s="304"/>
      <c r="B813" s="304"/>
      <c r="C813" s="304"/>
      <c r="D813" s="304"/>
      <c r="E813" s="304"/>
      <c r="F813" s="304"/>
      <c r="G813" s="304"/>
      <c r="H813" s="304"/>
      <c r="I813" s="304"/>
      <c r="J813" s="304"/>
      <c r="K813" s="304"/>
      <c r="L813" s="278"/>
      <c r="M813" s="58"/>
      <c r="N813" s="58"/>
      <c r="O813" s="58"/>
      <c r="P813" s="58"/>
      <c r="Q813" s="278"/>
      <c r="R813" s="278"/>
      <c r="S813" s="278"/>
      <c r="T813" s="278"/>
      <c r="U813" s="278"/>
      <c r="V813" s="278"/>
      <c r="W813" s="58"/>
      <c r="X813" s="58"/>
      <c r="Y813" s="58"/>
      <c r="Z813" s="58"/>
    </row>
    <row r="814" spans="1:26" ht="15.75" customHeight="1" x14ac:dyDescent="0.2">
      <c r="A814" s="304"/>
      <c r="B814" s="304"/>
      <c r="C814" s="304"/>
      <c r="D814" s="304"/>
      <c r="E814" s="304"/>
      <c r="F814" s="304"/>
      <c r="G814" s="304"/>
      <c r="H814" s="304"/>
      <c r="I814" s="304"/>
      <c r="J814" s="304"/>
      <c r="K814" s="304"/>
      <c r="L814" s="278"/>
      <c r="M814" s="58"/>
      <c r="N814" s="58"/>
      <c r="O814" s="58"/>
      <c r="P814" s="58"/>
      <c r="Q814" s="278"/>
      <c r="R814" s="278"/>
      <c r="S814" s="278"/>
      <c r="T814" s="278"/>
      <c r="U814" s="278"/>
      <c r="V814" s="278"/>
      <c r="W814" s="58"/>
      <c r="X814" s="58"/>
      <c r="Y814" s="58"/>
      <c r="Z814" s="58"/>
    </row>
    <row r="815" spans="1:26" ht="15.75" customHeight="1" x14ac:dyDescent="0.2">
      <c r="A815" s="304"/>
      <c r="B815" s="304"/>
      <c r="C815" s="304"/>
      <c r="D815" s="304"/>
      <c r="E815" s="304"/>
      <c r="F815" s="304"/>
      <c r="G815" s="304"/>
      <c r="H815" s="304"/>
      <c r="I815" s="304"/>
      <c r="J815" s="304"/>
      <c r="K815" s="304"/>
      <c r="L815" s="278"/>
      <c r="M815" s="58"/>
      <c r="N815" s="58"/>
      <c r="O815" s="58"/>
      <c r="P815" s="58"/>
      <c r="Q815" s="278"/>
      <c r="R815" s="278"/>
      <c r="S815" s="278"/>
      <c r="T815" s="278"/>
      <c r="U815" s="278"/>
      <c r="V815" s="278"/>
      <c r="W815" s="58"/>
      <c r="X815" s="58"/>
      <c r="Y815" s="58"/>
      <c r="Z815" s="58"/>
    </row>
    <row r="816" spans="1:26" ht="15.75" customHeight="1" x14ac:dyDescent="0.2">
      <c r="A816" s="304"/>
      <c r="B816" s="304"/>
      <c r="C816" s="304"/>
      <c r="D816" s="304"/>
      <c r="E816" s="304"/>
      <c r="F816" s="304"/>
      <c r="G816" s="304"/>
      <c r="H816" s="304"/>
      <c r="I816" s="304"/>
      <c r="J816" s="304"/>
      <c r="K816" s="304"/>
      <c r="L816" s="278"/>
      <c r="M816" s="58"/>
      <c r="N816" s="58"/>
      <c r="O816" s="58"/>
      <c r="P816" s="58"/>
      <c r="Q816" s="278"/>
      <c r="R816" s="278"/>
      <c r="S816" s="278"/>
      <c r="T816" s="278"/>
      <c r="U816" s="278"/>
      <c r="V816" s="278"/>
      <c r="W816" s="58"/>
      <c r="X816" s="58"/>
      <c r="Y816" s="58"/>
      <c r="Z816" s="58"/>
    </row>
    <row r="817" spans="1:26" ht="15.75" customHeight="1" x14ac:dyDescent="0.2">
      <c r="A817" s="304"/>
      <c r="B817" s="304"/>
      <c r="C817" s="304"/>
      <c r="D817" s="304"/>
      <c r="E817" s="304"/>
      <c r="F817" s="304"/>
      <c r="G817" s="304"/>
      <c r="H817" s="304"/>
      <c r="I817" s="304"/>
      <c r="J817" s="304"/>
      <c r="K817" s="304"/>
      <c r="L817" s="278"/>
      <c r="M817" s="58"/>
      <c r="N817" s="58"/>
      <c r="O817" s="58"/>
      <c r="P817" s="58"/>
      <c r="Q817" s="278"/>
      <c r="R817" s="278"/>
      <c r="S817" s="278"/>
      <c r="T817" s="278"/>
      <c r="U817" s="278"/>
      <c r="V817" s="278"/>
      <c r="W817" s="58"/>
      <c r="X817" s="58"/>
      <c r="Y817" s="58"/>
      <c r="Z817" s="58"/>
    </row>
    <row r="818" spans="1:26" ht="15.75" customHeight="1" x14ac:dyDescent="0.2">
      <c r="A818" s="304"/>
      <c r="B818" s="304"/>
      <c r="C818" s="304"/>
      <c r="D818" s="304"/>
      <c r="E818" s="304"/>
      <c r="F818" s="304"/>
      <c r="G818" s="304"/>
      <c r="H818" s="304"/>
      <c r="I818" s="304"/>
      <c r="J818" s="304"/>
      <c r="K818" s="304"/>
      <c r="L818" s="278"/>
      <c r="M818" s="58"/>
      <c r="N818" s="58"/>
      <c r="O818" s="58"/>
      <c r="P818" s="58"/>
      <c r="Q818" s="278"/>
      <c r="R818" s="278"/>
      <c r="S818" s="278"/>
      <c r="T818" s="278"/>
      <c r="U818" s="278"/>
      <c r="V818" s="278"/>
      <c r="W818" s="58"/>
      <c r="X818" s="58"/>
      <c r="Y818" s="58"/>
      <c r="Z818" s="58"/>
    </row>
    <row r="819" spans="1:26" ht="15.75" customHeight="1" x14ac:dyDescent="0.2">
      <c r="A819" s="304"/>
      <c r="B819" s="304"/>
      <c r="C819" s="304"/>
      <c r="D819" s="304"/>
      <c r="E819" s="304"/>
      <c r="F819" s="304"/>
      <c r="G819" s="304"/>
      <c r="H819" s="304"/>
      <c r="I819" s="304"/>
      <c r="J819" s="304"/>
      <c r="K819" s="304"/>
      <c r="L819" s="278"/>
      <c r="M819" s="58"/>
      <c r="N819" s="58"/>
      <c r="O819" s="58"/>
      <c r="P819" s="58"/>
      <c r="Q819" s="278"/>
      <c r="R819" s="278"/>
      <c r="S819" s="278"/>
      <c r="T819" s="278"/>
      <c r="U819" s="278"/>
      <c r="V819" s="278"/>
      <c r="W819" s="58"/>
      <c r="X819" s="58"/>
      <c r="Y819" s="58"/>
      <c r="Z819" s="58"/>
    </row>
    <row r="820" spans="1:26" ht="15.75" customHeight="1" x14ac:dyDescent="0.2">
      <c r="A820" s="304"/>
      <c r="B820" s="304"/>
      <c r="C820" s="304"/>
      <c r="D820" s="304"/>
      <c r="E820" s="304"/>
      <c r="F820" s="304"/>
      <c r="G820" s="304"/>
      <c r="H820" s="304"/>
      <c r="I820" s="304"/>
      <c r="J820" s="304"/>
      <c r="K820" s="304"/>
      <c r="L820" s="278"/>
      <c r="M820" s="58"/>
      <c r="N820" s="58"/>
      <c r="O820" s="58"/>
      <c r="P820" s="58"/>
      <c r="Q820" s="278"/>
      <c r="R820" s="278"/>
      <c r="S820" s="278"/>
      <c r="T820" s="278"/>
      <c r="U820" s="278"/>
      <c r="V820" s="278"/>
      <c r="W820" s="58"/>
      <c r="X820" s="58"/>
      <c r="Y820" s="58"/>
      <c r="Z820" s="58"/>
    </row>
    <row r="821" spans="1:26" ht="15.75" customHeight="1" x14ac:dyDescent="0.2">
      <c r="A821" s="304"/>
      <c r="B821" s="304"/>
      <c r="C821" s="304"/>
      <c r="D821" s="304"/>
      <c r="E821" s="304"/>
      <c r="F821" s="304"/>
      <c r="G821" s="304"/>
      <c r="H821" s="304"/>
      <c r="I821" s="304"/>
      <c r="J821" s="304"/>
      <c r="K821" s="304"/>
      <c r="L821" s="278"/>
      <c r="M821" s="58"/>
      <c r="N821" s="58"/>
      <c r="O821" s="58"/>
      <c r="P821" s="58"/>
      <c r="Q821" s="278"/>
      <c r="R821" s="278"/>
      <c r="S821" s="278"/>
      <c r="T821" s="278"/>
      <c r="U821" s="278"/>
      <c r="V821" s="278"/>
      <c r="W821" s="58"/>
      <c r="X821" s="58"/>
      <c r="Y821" s="58"/>
      <c r="Z821" s="58"/>
    </row>
    <row r="822" spans="1:26" ht="15.75" customHeight="1" x14ac:dyDescent="0.2">
      <c r="A822" s="304"/>
      <c r="B822" s="304"/>
      <c r="C822" s="304"/>
      <c r="D822" s="304"/>
      <c r="E822" s="304"/>
      <c r="F822" s="304"/>
      <c r="G822" s="304"/>
      <c r="H822" s="304"/>
      <c r="I822" s="304"/>
      <c r="J822" s="304"/>
      <c r="K822" s="304"/>
      <c r="L822" s="278"/>
      <c r="M822" s="58"/>
      <c r="N822" s="58"/>
      <c r="O822" s="58"/>
      <c r="P822" s="58"/>
      <c r="Q822" s="278"/>
      <c r="R822" s="278"/>
      <c r="S822" s="278"/>
      <c r="T822" s="278"/>
      <c r="U822" s="278"/>
      <c r="V822" s="278"/>
      <c r="W822" s="58"/>
      <c r="X822" s="58"/>
      <c r="Y822" s="58"/>
      <c r="Z822" s="58"/>
    </row>
    <row r="823" spans="1:26" ht="15.75" customHeight="1" x14ac:dyDescent="0.2">
      <c r="A823" s="304"/>
      <c r="B823" s="304"/>
      <c r="C823" s="304"/>
      <c r="D823" s="304"/>
      <c r="E823" s="304"/>
      <c r="F823" s="304"/>
      <c r="G823" s="304"/>
      <c r="H823" s="304"/>
      <c r="I823" s="304"/>
      <c r="J823" s="304"/>
      <c r="K823" s="304"/>
      <c r="L823" s="278"/>
      <c r="M823" s="58"/>
      <c r="N823" s="58"/>
      <c r="O823" s="58"/>
      <c r="P823" s="58"/>
      <c r="Q823" s="278"/>
      <c r="R823" s="278"/>
      <c r="S823" s="278"/>
      <c r="T823" s="278"/>
      <c r="U823" s="278"/>
      <c r="V823" s="278"/>
      <c r="W823" s="58"/>
      <c r="X823" s="58"/>
      <c r="Y823" s="58"/>
      <c r="Z823" s="58"/>
    </row>
    <row r="824" spans="1:26" ht="15.75" customHeight="1" x14ac:dyDescent="0.2">
      <c r="A824" s="304"/>
      <c r="B824" s="304"/>
      <c r="C824" s="304"/>
      <c r="D824" s="304"/>
      <c r="E824" s="304"/>
      <c r="F824" s="304"/>
      <c r="G824" s="304"/>
      <c r="H824" s="304"/>
      <c r="I824" s="304"/>
      <c r="J824" s="304"/>
      <c r="K824" s="304"/>
      <c r="L824" s="278"/>
      <c r="M824" s="58"/>
      <c r="N824" s="58"/>
      <c r="O824" s="58"/>
      <c r="P824" s="58"/>
      <c r="Q824" s="278"/>
      <c r="R824" s="278"/>
      <c r="S824" s="278"/>
      <c r="T824" s="278"/>
      <c r="U824" s="278"/>
      <c r="V824" s="278"/>
      <c r="W824" s="58"/>
      <c r="X824" s="58"/>
      <c r="Y824" s="58"/>
      <c r="Z824" s="58"/>
    </row>
    <row r="825" spans="1:26" ht="15.75" customHeight="1" x14ac:dyDescent="0.2">
      <c r="A825" s="304"/>
      <c r="B825" s="304"/>
      <c r="C825" s="304"/>
      <c r="D825" s="304"/>
      <c r="E825" s="304"/>
      <c r="F825" s="304"/>
      <c r="G825" s="304"/>
      <c r="H825" s="304"/>
      <c r="I825" s="304"/>
      <c r="J825" s="304"/>
      <c r="K825" s="304"/>
      <c r="L825" s="278"/>
      <c r="M825" s="58"/>
      <c r="N825" s="58"/>
      <c r="O825" s="58"/>
      <c r="P825" s="58"/>
      <c r="Q825" s="278"/>
      <c r="R825" s="278"/>
      <c r="S825" s="278"/>
      <c r="T825" s="278"/>
      <c r="U825" s="278"/>
      <c r="V825" s="278"/>
      <c r="W825" s="58"/>
      <c r="X825" s="58"/>
      <c r="Y825" s="58"/>
      <c r="Z825" s="58"/>
    </row>
    <row r="826" spans="1:26" ht="15.75" customHeight="1" x14ac:dyDescent="0.2">
      <c r="A826" s="304"/>
      <c r="B826" s="304"/>
      <c r="C826" s="304"/>
      <c r="D826" s="304"/>
      <c r="E826" s="304"/>
      <c r="F826" s="304"/>
      <c r="G826" s="304"/>
      <c r="H826" s="304"/>
      <c r="I826" s="304"/>
      <c r="J826" s="304"/>
      <c r="K826" s="304"/>
      <c r="L826" s="278"/>
      <c r="M826" s="58"/>
      <c r="N826" s="58"/>
      <c r="O826" s="58"/>
      <c r="P826" s="58"/>
      <c r="Q826" s="278"/>
      <c r="R826" s="278"/>
      <c r="S826" s="278"/>
      <c r="T826" s="278"/>
      <c r="U826" s="278"/>
      <c r="V826" s="278"/>
      <c r="W826" s="58"/>
      <c r="X826" s="58"/>
      <c r="Y826" s="58"/>
      <c r="Z826" s="58"/>
    </row>
    <row r="827" spans="1:26" ht="15.75" customHeight="1" x14ac:dyDescent="0.2">
      <c r="A827" s="304"/>
      <c r="B827" s="304"/>
      <c r="C827" s="304"/>
      <c r="D827" s="304"/>
      <c r="E827" s="304"/>
      <c r="F827" s="304"/>
      <c r="G827" s="304"/>
      <c r="H827" s="304"/>
      <c r="I827" s="304"/>
      <c r="J827" s="304"/>
      <c r="K827" s="304"/>
      <c r="L827" s="278"/>
      <c r="M827" s="58"/>
      <c r="N827" s="58"/>
      <c r="O827" s="58"/>
      <c r="P827" s="58"/>
      <c r="Q827" s="278"/>
      <c r="R827" s="278"/>
      <c r="S827" s="278"/>
      <c r="T827" s="278"/>
      <c r="U827" s="278"/>
      <c r="V827" s="278"/>
      <c r="W827" s="58"/>
      <c r="X827" s="58"/>
      <c r="Y827" s="58"/>
      <c r="Z827" s="58"/>
    </row>
    <row r="828" spans="1:26" ht="15.75" customHeight="1" x14ac:dyDescent="0.2">
      <c r="A828" s="304"/>
      <c r="B828" s="304"/>
      <c r="C828" s="304"/>
      <c r="D828" s="304"/>
      <c r="E828" s="304"/>
      <c r="F828" s="304"/>
      <c r="G828" s="304"/>
      <c r="H828" s="304"/>
      <c r="I828" s="304"/>
      <c r="J828" s="304"/>
      <c r="K828" s="304"/>
      <c r="L828" s="278"/>
      <c r="M828" s="58"/>
      <c r="N828" s="58"/>
      <c r="O828" s="58"/>
      <c r="P828" s="58"/>
      <c r="Q828" s="278"/>
      <c r="R828" s="278"/>
      <c r="S828" s="278"/>
      <c r="T828" s="278"/>
      <c r="U828" s="278"/>
      <c r="V828" s="278"/>
      <c r="W828" s="58"/>
      <c r="X828" s="58"/>
      <c r="Y828" s="58"/>
      <c r="Z828" s="58"/>
    </row>
    <row r="829" spans="1:26" ht="15.75" customHeight="1" x14ac:dyDescent="0.2">
      <c r="A829" s="304"/>
      <c r="B829" s="304"/>
      <c r="C829" s="304"/>
      <c r="D829" s="304"/>
      <c r="E829" s="304"/>
      <c r="F829" s="304"/>
      <c r="G829" s="304"/>
      <c r="H829" s="304"/>
      <c r="I829" s="304"/>
      <c r="J829" s="304"/>
      <c r="K829" s="304"/>
      <c r="L829" s="278"/>
      <c r="M829" s="58"/>
      <c r="N829" s="58"/>
      <c r="O829" s="58"/>
      <c r="P829" s="58"/>
      <c r="Q829" s="278"/>
      <c r="R829" s="278"/>
      <c r="S829" s="278"/>
      <c r="T829" s="278"/>
      <c r="U829" s="278"/>
      <c r="V829" s="278"/>
      <c r="W829" s="58"/>
      <c r="X829" s="58"/>
      <c r="Y829" s="58"/>
      <c r="Z829" s="58"/>
    </row>
    <row r="830" spans="1:26" ht="15.75" customHeight="1" x14ac:dyDescent="0.2">
      <c r="A830" s="304"/>
      <c r="B830" s="304"/>
      <c r="C830" s="304"/>
      <c r="D830" s="304"/>
      <c r="E830" s="304"/>
      <c r="F830" s="304"/>
      <c r="G830" s="304"/>
      <c r="H830" s="304"/>
      <c r="I830" s="304"/>
      <c r="J830" s="304"/>
      <c r="K830" s="304"/>
      <c r="L830" s="278"/>
      <c r="M830" s="58"/>
      <c r="N830" s="58"/>
      <c r="O830" s="58"/>
      <c r="P830" s="58"/>
      <c r="Q830" s="278"/>
      <c r="R830" s="278"/>
      <c r="S830" s="278"/>
      <c r="T830" s="278"/>
      <c r="U830" s="278"/>
      <c r="V830" s="278"/>
      <c r="W830" s="58"/>
      <c r="X830" s="58"/>
      <c r="Y830" s="58"/>
      <c r="Z830" s="58"/>
    </row>
    <row r="831" spans="1:26" ht="15.75" customHeight="1" x14ac:dyDescent="0.2">
      <c r="A831" s="304"/>
      <c r="B831" s="304"/>
      <c r="C831" s="304"/>
      <c r="D831" s="304"/>
      <c r="E831" s="304"/>
      <c r="F831" s="304"/>
      <c r="G831" s="304"/>
      <c r="H831" s="304"/>
      <c r="I831" s="304"/>
      <c r="J831" s="304"/>
      <c r="K831" s="304"/>
      <c r="L831" s="278"/>
      <c r="M831" s="58"/>
      <c r="N831" s="58"/>
      <c r="O831" s="58"/>
      <c r="P831" s="58"/>
      <c r="Q831" s="278"/>
      <c r="R831" s="278"/>
      <c r="S831" s="278"/>
      <c r="T831" s="278"/>
      <c r="U831" s="278"/>
      <c r="V831" s="278"/>
      <c r="W831" s="58"/>
      <c r="X831" s="58"/>
      <c r="Y831" s="58"/>
      <c r="Z831" s="58"/>
    </row>
    <row r="832" spans="1:26" ht="15.75" customHeight="1" x14ac:dyDescent="0.2">
      <c r="A832" s="304"/>
      <c r="B832" s="304"/>
      <c r="C832" s="304"/>
      <c r="D832" s="304"/>
      <c r="E832" s="304"/>
      <c r="F832" s="304"/>
      <c r="G832" s="304"/>
      <c r="H832" s="304"/>
      <c r="I832" s="304"/>
      <c r="J832" s="304"/>
      <c r="K832" s="304"/>
      <c r="L832" s="278"/>
      <c r="M832" s="58"/>
      <c r="N832" s="58"/>
      <c r="O832" s="58"/>
      <c r="P832" s="58"/>
      <c r="Q832" s="278"/>
      <c r="R832" s="278"/>
      <c r="S832" s="278"/>
      <c r="T832" s="278"/>
      <c r="U832" s="278"/>
      <c r="V832" s="278"/>
      <c r="W832" s="58"/>
      <c r="X832" s="58"/>
      <c r="Y832" s="58"/>
      <c r="Z832" s="58"/>
    </row>
    <row r="833" spans="1:26" ht="15.75" customHeight="1" x14ac:dyDescent="0.2">
      <c r="A833" s="304"/>
      <c r="B833" s="304"/>
      <c r="C833" s="304"/>
      <c r="D833" s="304"/>
      <c r="E833" s="304"/>
      <c r="F833" s="304"/>
      <c r="G833" s="304"/>
      <c r="H833" s="304"/>
      <c r="I833" s="304"/>
      <c r="J833" s="304"/>
      <c r="K833" s="304"/>
      <c r="L833" s="278"/>
      <c r="M833" s="58"/>
      <c r="N833" s="58"/>
      <c r="O833" s="58"/>
      <c r="P833" s="58"/>
      <c r="Q833" s="278"/>
      <c r="R833" s="278"/>
      <c r="S833" s="278"/>
      <c r="T833" s="278"/>
      <c r="U833" s="278"/>
      <c r="V833" s="278"/>
      <c r="W833" s="58"/>
      <c r="X833" s="58"/>
      <c r="Y833" s="58"/>
      <c r="Z833" s="58"/>
    </row>
    <row r="834" spans="1:26" ht="15.75" customHeight="1" x14ac:dyDescent="0.2">
      <c r="A834" s="304"/>
      <c r="B834" s="304"/>
      <c r="C834" s="304"/>
      <c r="D834" s="304"/>
      <c r="E834" s="304"/>
      <c r="F834" s="304"/>
      <c r="G834" s="304"/>
      <c r="H834" s="304"/>
      <c r="I834" s="304"/>
      <c r="J834" s="304"/>
      <c r="K834" s="304"/>
      <c r="L834" s="278"/>
      <c r="M834" s="58"/>
      <c r="N834" s="58"/>
      <c r="O834" s="58"/>
      <c r="P834" s="58"/>
      <c r="Q834" s="278"/>
      <c r="R834" s="278"/>
      <c r="S834" s="278"/>
      <c r="T834" s="278"/>
      <c r="U834" s="278"/>
      <c r="V834" s="278"/>
      <c r="W834" s="58"/>
      <c r="X834" s="58"/>
      <c r="Y834" s="58"/>
      <c r="Z834" s="58"/>
    </row>
    <row r="835" spans="1:26" ht="15.75" customHeight="1" x14ac:dyDescent="0.2">
      <c r="A835" s="304"/>
      <c r="B835" s="304"/>
      <c r="C835" s="304"/>
      <c r="D835" s="304"/>
      <c r="E835" s="304"/>
      <c r="F835" s="304"/>
      <c r="G835" s="304"/>
      <c r="H835" s="304"/>
      <c r="I835" s="304"/>
      <c r="J835" s="304"/>
      <c r="K835" s="304"/>
      <c r="L835" s="278"/>
      <c r="M835" s="58"/>
      <c r="N835" s="58"/>
      <c r="O835" s="58"/>
      <c r="P835" s="58"/>
      <c r="Q835" s="278"/>
      <c r="R835" s="278"/>
      <c r="S835" s="278"/>
      <c r="T835" s="278"/>
      <c r="U835" s="278"/>
      <c r="V835" s="278"/>
      <c r="W835" s="58"/>
      <c r="X835" s="58"/>
      <c r="Y835" s="58"/>
      <c r="Z835" s="58"/>
    </row>
    <row r="836" spans="1:26" ht="15.75" customHeight="1" x14ac:dyDescent="0.2">
      <c r="A836" s="304"/>
      <c r="B836" s="304"/>
      <c r="C836" s="304"/>
      <c r="D836" s="304"/>
      <c r="E836" s="304"/>
      <c r="F836" s="304"/>
      <c r="G836" s="304"/>
      <c r="H836" s="304"/>
      <c r="I836" s="304"/>
      <c r="J836" s="304"/>
      <c r="K836" s="304"/>
      <c r="L836" s="278"/>
      <c r="M836" s="58"/>
      <c r="N836" s="58"/>
      <c r="O836" s="58"/>
      <c r="P836" s="58"/>
      <c r="Q836" s="278"/>
      <c r="R836" s="278"/>
      <c r="S836" s="278"/>
      <c r="T836" s="278"/>
      <c r="U836" s="278"/>
      <c r="V836" s="278"/>
      <c r="W836" s="58"/>
      <c r="X836" s="58"/>
      <c r="Y836" s="58"/>
      <c r="Z836" s="58"/>
    </row>
    <row r="837" spans="1:26" ht="15.75" customHeight="1" x14ac:dyDescent="0.2">
      <c r="A837" s="304"/>
      <c r="B837" s="304"/>
      <c r="C837" s="304"/>
      <c r="D837" s="304"/>
      <c r="E837" s="304"/>
      <c r="F837" s="304"/>
      <c r="G837" s="304"/>
      <c r="H837" s="304"/>
      <c r="I837" s="304"/>
      <c r="J837" s="304"/>
      <c r="K837" s="304"/>
      <c r="L837" s="278"/>
      <c r="M837" s="58"/>
      <c r="N837" s="58"/>
      <c r="O837" s="58"/>
      <c r="P837" s="58"/>
      <c r="Q837" s="278"/>
      <c r="R837" s="278"/>
      <c r="S837" s="278"/>
      <c r="T837" s="278"/>
      <c r="U837" s="278"/>
      <c r="V837" s="278"/>
      <c r="W837" s="58"/>
      <c r="X837" s="58"/>
      <c r="Y837" s="58"/>
      <c r="Z837" s="58"/>
    </row>
    <row r="838" spans="1:26" ht="15.75" customHeight="1" x14ac:dyDescent="0.2">
      <c r="A838" s="304"/>
      <c r="B838" s="304"/>
      <c r="C838" s="304"/>
      <c r="D838" s="304"/>
      <c r="E838" s="304"/>
      <c r="F838" s="304"/>
      <c r="G838" s="304"/>
      <c r="H838" s="304"/>
      <c r="I838" s="304"/>
      <c r="J838" s="304"/>
      <c r="K838" s="304"/>
      <c r="L838" s="278"/>
      <c r="M838" s="58"/>
      <c r="N838" s="58"/>
      <c r="O838" s="58"/>
      <c r="P838" s="58"/>
      <c r="Q838" s="278"/>
      <c r="R838" s="278"/>
      <c r="S838" s="278"/>
      <c r="T838" s="278"/>
      <c r="U838" s="278"/>
      <c r="V838" s="278"/>
      <c r="W838" s="58"/>
      <c r="X838" s="58"/>
      <c r="Y838" s="58"/>
      <c r="Z838" s="58"/>
    </row>
    <row r="839" spans="1:26" ht="15.75" customHeight="1" x14ac:dyDescent="0.2">
      <c r="A839" s="304"/>
      <c r="B839" s="304"/>
      <c r="C839" s="304"/>
      <c r="D839" s="304"/>
      <c r="E839" s="304"/>
      <c r="F839" s="304"/>
      <c r="G839" s="304"/>
      <c r="H839" s="304"/>
      <c r="I839" s="304"/>
      <c r="J839" s="304"/>
      <c r="K839" s="304"/>
      <c r="L839" s="278"/>
      <c r="M839" s="58"/>
      <c r="N839" s="58"/>
      <c r="O839" s="58"/>
      <c r="P839" s="58"/>
      <c r="Q839" s="278"/>
      <c r="R839" s="278"/>
      <c r="S839" s="278"/>
      <c r="T839" s="278"/>
      <c r="U839" s="278"/>
      <c r="V839" s="278"/>
      <c r="W839" s="58"/>
      <c r="X839" s="58"/>
      <c r="Y839" s="58"/>
      <c r="Z839" s="58"/>
    </row>
    <row r="840" spans="1:26" ht="15.75" customHeight="1" x14ac:dyDescent="0.2">
      <c r="A840" s="304"/>
      <c r="B840" s="304"/>
      <c r="C840" s="304"/>
      <c r="D840" s="304"/>
      <c r="E840" s="304"/>
      <c r="F840" s="304"/>
      <c r="G840" s="304"/>
      <c r="H840" s="304"/>
      <c r="I840" s="304"/>
      <c r="J840" s="304"/>
      <c r="K840" s="304"/>
      <c r="L840" s="278"/>
      <c r="M840" s="58"/>
      <c r="N840" s="58"/>
      <c r="O840" s="58"/>
      <c r="P840" s="58"/>
      <c r="Q840" s="278"/>
      <c r="R840" s="278"/>
      <c r="S840" s="278"/>
      <c r="T840" s="278"/>
      <c r="U840" s="278"/>
      <c r="V840" s="278"/>
      <c r="W840" s="58"/>
      <c r="X840" s="58"/>
      <c r="Y840" s="58"/>
      <c r="Z840" s="58"/>
    </row>
    <row r="841" spans="1:26" ht="15.75" customHeight="1" x14ac:dyDescent="0.2">
      <c r="A841" s="304"/>
      <c r="B841" s="304"/>
      <c r="C841" s="304"/>
      <c r="D841" s="304"/>
      <c r="E841" s="304"/>
      <c r="F841" s="304"/>
      <c r="G841" s="304"/>
      <c r="H841" s="304"/>
      <c r="I841" s="304"/>
      <c r="J841" s="304"/>
      <c r="K841" s="304"/>
      <c r="L841" s="278"/>
      <c r="M841" s="58"/>
      <c r="N841" s="58"/>
      <c r="O841" s="58"/>
      <c r="P841" s="58"/>
      <c r="Q841" s="278"/>
      <c r="R841" s="278"/>
      <c r="S841" s="278"/>
      <c r="T841" s="278"/>
      <c r="U841" s="278"/>
      <c r="V841" s="278"/>
      <c r="W841" s="58"/>
      <c r="X841" s="58"/>
      <c r="Y841" s="58"/>
      <c r="Z841" s="58"/>
    </row>
    <row r="842" spans="1:26" ht="15.75" customHeight="1" x14ac:dyDescent="0.2">
      <c r="A842" s="304"/>
      <c r="B842" s="304"/>
      <c r="C842" s="304"/>
      <c r="D842" s="304"/>
      <c r="E842" s="304"/>
      <c r="F842" s="304"/>
      <c r="G842" s="304"/>
      <c r="H842" s="304"/>
      <c r="I842" s="304"/>
      <c r="J842" s="304"/>
      <c r="K842" s="304"/>
      <c r="L842" s="278"/>
      <c r="M842" s="58"/>
      <c r="N842" s="58"/>
      <c r="O842" s="58"/>
      <c r="P842" s="58"/>
      <c r="Q842" s="278"/>
      <c r="R842" s="278"/>
      <c r="S842" s="278"/>
      <c r="T842" s="278"/>
      <c r="U842" s="278"/>
      <c r="V842" s="278"/>
      <c r="W842" s="58"/>
      <c r="X842" s="58"/>
      <c r="Y842" s="58"/>
      <c r="Z842" s="58"/>
    </row>
    <row r="843" spans="1:26" ht="15.75" customHeight="1" x14ac:dyDescent="0.2">
      <c r="A843" s="304"/>
      <c r="B843" s="304"/>
      <c r="C843" s="304"/>
      <c r="D843" s="304"/>
      <c r="E843" s="304"/>
      <c r="F843" s="304"/>
      <c r="G843" s="304"/>
      <c r="H843" s="304"/>
      <c r="I843" s="304"/>
      <c r="J843" s="304"/>
      <c r="K843" s="304"/>
      <c r="L843" s="278"/>
      <c r="M843" s="58"/>
      <c r="N843" s="58"/>
      <c r="O843" s="58"/>
      <c r="P843" s="58"/>
      <c r="Q843" s="278"/>
      <c r="R843" s="278"/>
      <c r="S843" s="278"/>
      <c r="T843" s="278"/>
      <c r="U843" s="278"/>
      <c r="V843" s="278"/>
      <c r="W843" s="58"/>
      <c r="X843" s="58"/>
      <c r="Y843" s="58"/>
      <c r="Z843" s="58"/>
    </row>
    <row r="844" spans="1:26" ht="15.75" customHeight="1" x14ac:dyDescent="0.2">
      <c r="A844" s="304"/>
      <c r="B844" s="304"/>
      <c r="C844" s="304"/>
      <c r="D844" s="304"/>
      <c r="E844" s="304"/>
      <c r="F844" s="304"/>
      <c r="G844" s="304"/>
      <c r="H844" s="304"/>
      <c r="I844" s="304"/>
      <c r="J844" s="304"/>
      <c r="K844" s="304"/>
      <c r="L844" s="278"/>
      <c r="M844" s="58"/>
      <c r="N844" s="58"/>
      <c r="O844" s="58"/>
      <c r="P844" s="58"/>
      <c r="Q844" s="278"/>
      <c r="R844" s="278"/>
      <c r="S844" s="278"/>
      <c r="T844" s="278"/>
      <c r="U844" s="278"/>
      <c r="V844" s="278"/>
      <c r="W844" s="58"/>
      <c r="X844" s="58"/>
      <c r="Y844" s="58"/>
      <c r="Z844" s="58"/>
    </row>
    <row r="845" spans="1:26" ht="15.75" customHeight="1" x14ac:dyDescent="0.2">
      <c r="A845" s="304"/>
      <c r="B845" s="304"/>
      <c r="C845" s="304"/>
      <c r="D845" s="304"/>
      <c r="E845" s="304"/>
      <c r="F845" s="304"/>
      <c r="G845" s="304"/>
      <c r="H845" s="304"/>
      <c r="I845" s="304"/>
      <c r="J845" s="304"/>
      <c r="K845" s="304"/>
      <c r="L845" s="278"/>
      <c r="M845" s="58"/>
      <c r="N845" s="58"/>
      <c r="O845" s="58"/>
      <c r="P845" s="58"/>
      <c r="Q845" s="278"/>
      <c r="R845" s="278"/>
      <c r="S845" s="278"/>
      <c r="T845" s="278"/>
      <c r="U845" s="278"/>
      <c r="V845" s="278"/>
      <c r="W845" s="58"/>
      <c r="X845" s="58"/>
      <c r="Y845" s="58"/>
      <c r="Z845" s="58"/>
    </row>
    <row r="846" spans="1:26" ht="15.75" customHeight="1" x14ac:dyDescent="0.2">
      <c r="A846" s="304"/>
      <c r="B846" s="304"/>
      <c r="C846" s="304"/>
      <c r="D846" s="304"/>
      <c r="E846" s="304"/>
      <c r="F846" s="304"/>
      <c r="G846" s="304"/>
      <c r="H846" s="304"/>
      <c r="I846" s="304"/>
      <c r="J846" s="304"/>
      <c r="K846" s="304"/>
      <c r="L846" s="278"/>
      <c r="M846" s="58"/>
      <c r="N846" s="58"/>
      <c r="O846" s="58"/>
      <c r="P846" s="58"/>
      <c r="Q846" s="278"/>
      <c r="R846" s="278"/>
      <c r="S846" s="278"/>
      <c r="T846" s="278"/>
      <c r="U846" s="278"/>
      <c r="V846" s="278"/>
      <c r="W846" s="58"/>
      <c r="X846" s="58"/>
      <c r="Y846" s="58"/>
      <c r="Z846" s="58"/>
    </row>
    <row r="847" spans="1:26" ht="15.75" customHeight="1" x14ac:dyDescent="0.2">
      <c r="A847" s="304"/>
      <c r="B847" s="304"/>
      <c r="C847" s="304"/>
      <c r="D847" s="304"/>
      <c r="E847" s="304"/>
      <c r="F847" s="304"/>
      <c r="G847" s="304"/>
      <c r="H847" s="304"/>
      <c r="I847" s="304"/>
      <c r="J847" s="304"/>
      <c r="K847" s="304"/>
      <c r="L847" s="278"/>
      <c r="M847" s="58"/>
      <c r="N847" s="58"/>
      <c r="O847" s="58"/>
      <c r="P847" s="58"/>
      <c r="Q847" s="278"/>
      <c r="R847" s="278"/>
      <c r="S847" s="278"/>
      <c r="T847" s="278"/>
      <c r="U847" s="278"/>
      <c r="V847" s="278"/>
      <c r="W847" s="58"/>
      <c r="X847" s="58"/>
      <c r="Y847" s="58"/>
      <c r="Z847" s="58"/>
    </row>
    <row r="848" spans="1:26" ht="15.75" customHeight="1" x14ac:dyDescent="0.2">
      <c r="A848" s="304"/>
      <c r="B848" s="304"/>
      <c r="C848" s="304"/>
      <c r="D848" s="304"/>
      <c r="E848" s="304"/>
      <c r="F848" s="304"/>
      <c r="G848" s="304"/>
      <c r="H848" s="304"/>
      <c r="I848" s="304"/>
      <c r="J848" s="304"/>
      <c r="K848" s="304"/>
      <c r="L848" s="278"/>
      <c r="M848" s="58"/>
      <c r="N848" s="58"/>
      <c r="O848" s="58"/>
      <c r="P848" s="58"/>
      <c r="Q848" s="278"/>
      <c r="R848" s="278"/>
      <c r="S848" s="278"/>
      <c r="T848" s="278"/>
      <c r="U848" s="278"/>
      <c r="V848" s="278"/>
      <c r="W848" s="58"/>
      <c r="X848" s="58"/>
      <c r="Y848" s="58"/>
      <c r="Z848" s="58"/>
    </row>
    <row r="849" spans="1:26" ht="15.75" customHeight="1" x14ac:dyDescent="0.2">
      <c r="A849" s="304"/>
      <c r="B849" s="304"/>
      <c r="C849" s="304"/>
      <c r="D849" s="304"/>
      <c r="E849" s="304"/>
      <c r="F849" s="304"/>
      <c r="G849" s="304"/>
      <c r="H849" s="304"/>
      <c r="I849" s="304"/>
      <c r="J849" s="304"/>
      <c r="K849" s="304"/>
      <c r="L849" s="278"/>
      <c r="M849" s="58"/>
      <c r="N849" s="58"/>
      <c r="O849" s="58"/>
      <c r="P849" s="58"/>
      <c r="Q849" s="278"/>
      <c r="R849" s="278"/>
      <c r="S849" s="278"/>
      <c r="T849" s="278"/>
      <c r="U849" s="278"/>
      <c r="V849" s="278"/>
      <c r="W849" s="58"/>
      <c r="X849" s="58"/>
      <c r="Y849" s="58"/>
      <c r="Z849" s="58"/>
    </row>
    <row r="850" spans="1:26" ht="15.75" customHeight="1" x14ac:dyDescent="0.2">
      <c r="A850" s="304"/>
      <c r="B850" s="304"/>
      <c r="C850" s="304"/>
      <c r="D850" s="304"/>
      <c r="E850" s="304"/>
      <c r="F850" s="304"/>
      <c r="G850" s="304"/>
      <c r="H850" s="304"/>
      <c r="I850" s="304"/>
      <c r="J850" s="304"/>
      <c r="K850" s="304"/>
      <c r="L850" s="278"/>
      <c r="M850" s="58"/>
      <c r="N850" s="58"/>
      <c r="O850" s="58"/>
      <c r="P850" s="58"/>
      <c r="Q850" s="278"/>
      <c r="R850" s="278"/>
      <c r="S850" s="278"/>
      <c r="T850" s="278"/>
      <c r="U850" s="278"/>
      <c r="V850" s="278"/>
      <c r="W850" s="58"/>
      <c r="X850" s="58"/>
      <c r="Y850" s="58"/>
      <c r="Z850" s="58"/>
    </row>
    <row r="851" spans="1:26" ht="15.75" customHeight="1" x14ac:dyDescent="0.2">
      <c r="A851" s="304"/>
      <c r="B851" s="304"/>
      <c r="C851" s="304"/>
      <c r="D851" s="304"/>
      <c r="E851" s="304"/>
      <c r="F851" s="304"/>
      <c r="G851" s="304"/>
      <c r="H851" s="304"/>
      <c r="I851" s="304"/>
      <c r="J851" s="304"/>
      <c r="K851" s="304"/>
      <c r="L851" s="278"/>
      <c r="M851" s="58"/>
      <c r="N851" s="58"/>
      <c r="O851" s="58"/>
      <c r="P851" s="58"/>
      <c r="Q851" s="278"/>
      <c r="R851" s="278"/>
      <c r="S851" s="278"/>
      <c r="T851" s="278"/>
      <c r="U851" s="278"/>
      <c r="V851" s="278"/>
      <c r="W851" s="58"/>
      <c r="X851" s="58"/>
      <c r="Y851" s="58"/>
      <c r="Z851" s="58"/>
    </row>
    <row r="852" spans="1:26" ht="15.75" customHeight="1" x14ac:dyDescent="0.2">
      <c r="A852" s="304"/>
      <c r="B852" s="304"/>
      <c r="C852" s="304"/>
      <c r="D852" s="304"/>
      <c r="E852" s="304"/>
      <c r="F852" s="304"/>
      <c r="G852" s="304"/>
      <c r="H852" s="304"/>
      <c r="I852" s="304"/>
      <c r="J852" s="304"/>
      <c r="K852" s="304"/>
      <c r="L852" s="278"/>
      <c r="M852" s="58"/>
      <c r="N852" s="58"/>
      <c r="O852" s="58"/>
      <c r="P852" s="58"/>
      <c r="Q852" s="278"/>
      <c r="R852" s="278"/>
      <c r="S852" s="278"/>
      <c r="T852" s="278"/>
      <c r="U852" s="278"/>
      <c r="V852" s="278"/>
      <c r="W852" s="58"/>
      <c r="X852" s="58"/>
      <c r="Y852" s="58"/>
      <c r="Z852" s="58"/>
    </row>
    <row r="853" spans="1:26" ht="15.75" customHeight="1" x14ac:dyDescent="0.2">
      <c r="A853" s="304"/>
      <c r="B853" s="304"/>
      <c r="C853" s="304"/>
      <c r="D853" s="304"/>
      <c r="E853" s="304"/>
      <c r="F853" s="304"/>
      <c r="G853" s="304"/>
      <c r="H853" s="304"/>
      <c r="I853" s="304"/>
      <c r="J853" s="304"/>
      <c r="K853" s="304"/>
      <c r="L853" s="278"/>
      <c r="M853" s="58"/>
      <c r="N853" s="58"/>
      <c r="O853" s="58"/>
      <c r="P853" s="58"/>
      <c r="Q853" s="278"/>
      <c r="R853" s="278"/>
      <c r="S853" s="278"/>
      <c r="T853" s="278"/>
      <c r="U853" s="278"/>
      <c r="V853" s="278"/>
      <c r="W853" s="58"/>
      <c r="X853" s="58"/>
      <c r="Y853" s="58"/>
      <c r="Z853" s="58"/>
    </row>
    <row r="854" spans="1:26" ht="15.75" customHeight="1" x14ac:dyDescent="0.2">
      <c r="A854" s="304"/>
      <c r="B854" s="304"/>
      <c r="C854" s="304"/>
      <c r="D854" s="304"/>
      <c r="E854" s="304"/>
      <c r="F854" s="304"/>
      <c r="G854" s="304"/>
      <c r="H854" s="304"/>
      <c r="I854" s="304"/>
      <c r="J854" s="304"/>
      <c r="K854" s="304"/>
      <c r="L854" s="278"/>
      <c r="M854" s="58"/>
      <c r="N854" s="58"/>
      <c r="O854" s="58"/>
      <c r="P854" s="58"/>
      <c r="Q854" s="278"/>
      <c r="R854" s="278"/>
      <c r="S854" s="278"/>
      <c r="T854" s="278"/>
      <c r="U854" s="278"/>
      <c r="V854" s="278"/>
      <c r="W854" s="58"/>
      <c r="X854" s="58"/>
      <c r="Y854" s="58"/>
      <c r="Z854" s="58"/>
    </row>
    <row r="855" spans="1:26" ht="15.75" customHeight="1" x14ac:dyDescent="0.2">
      <c r="A855" s="304"/>
      <c r="B855" s="304"/>
      <c r="C855" s="304"/>
      <c r="D855" s="304"/>
      <c r="E855" s="304"/>
      <c r="F855" s="304"/>
      <c r="G855" s="304"/>
      <c r="H855" s="304"/>
      <c r="I855" s="304"/>
      <c r="J855" s="304"/>
      <c r="K855" s="304"/>
      <c r="L855" s="278"/>
      <c r="M855" s="58"/>
      <c r="N855" s="58"/>
      <c r="O855" s="58"/>
      <c r="P855" s="58"/>
      <c r="Q855" s="278"/>
      <c r="R855" s="278"/>
      <c r="S855" s="278"/>
      <c r="T855" s="278"/>
      <c r="U855" s="278"/>
      <c r="V855" s="278"/>
      <c r="W855" s="58"/>
      <c r="X855" s="58"/>
      <c r="Y855" s="58"/>
      <c r="Z855" s="58"/>
    </row>
    <row r="856" spans="1:26" ht="15.75" customHeight="1" x14ac:dyDescent="0.2">
      <c r="A856" s="304"/>
      <c r="B856" s="304"/>
      <c r="C856" s="304"/>
      <c r="D856" s="304"/>
      <c r="E856" s="304"/>
      <c r="F856" s="304"/>
      <c r="G856" s="304"/>
      <c r="H856" s="304"/>
      <c r="I856" s="304"/>
      <c r="J856" s="304"/>
      <c r="K856" s="304"/>
      <c r="L856" s="278"/>
      <c r="M856" s="58"/>
      <c r="N856" s="58"/>
      <c r="O856" s="58"/>
      <c r="P856" s="58"/>
      <c r="Q856" s="278"/>
      <c r="R856" s="278"/>
      <c r="S856" s="278"/>
      <c r="T856" s="278"/>
      <c r="U856" s="278"/>
      <c r="V856" s="278"/>
      <c r="W856" s="58"/>
      <c r="X856" s="58"/>
      <c r="Y856" s="58"/>
      <c r="Z856" s="58"/>
    </row>
    <row r="857" spans="1:26" ht="15.75" customHeight="1" x14ac:dyDescent="0.2">
      <c r="A857" s="304"/>
      <c r="B857" s="304"/>
      <c r="C857" s="304"/>
      <c r="D857" s="304"/>
      <c r="E857" s="304"/>
      <c r="F857" s="304"/>
      <c r="G857" s="304"/>
      <c r="H857" s="304"/>
      <c r="I857" s="304"/>
      <c r="J857" s="304"/>
      <c r="K857" s="304"/>
      <c r="L857" s="278"/>
      <c r="M857" s="58"/>
      <c r="N857" s="58"/>
      <c r="O857" s="58"/>
      <c r="P857" s="58"/>
      <c r="Q857" s="278"/>
      <c r="R857" s="278"/>
      <c r="S857" s="278"/>
      <c r="T857" s="278"/>
      <c r="U857" s="278"/>
      <c r="V857" s="278"/>
      <c r="W857" s="58"/>
      <c r="X857" s="58"/>
      <c r="Y857" s="58"/>
      <c r="Z857" s="58"/>
    </row>
    <row r="858" spans="1:26" ht="15.75" customHeight="1" x14ac:dyDescent="0.2">
      <c r="A858" s="304"/>
      <c r="B858" s="304"/>
      <c r="C858" s="304"/>
      <c r="D858" s="304"/>
      <c r="E858" s="304"/>
      <c r="F858" s="304"/>
      <c r="G858" s="304"/>
      <c r="H858" s="304"/>
      <c r="I858" s="304"/>
      <c r="J858" s="304"/>
      <c r="K858" s="304"/>
      <c r="L858" s="278"/>
      <c r="M858" s="58"/>
      <c r="N858" s="58"/>
      <c r="O858" s="58"/>
      <c r="P858" s="58"/>
      <c r="Q858" s="278"/>
      <c r="R858" s="278"/>
      <c r="S858" s="278"/>
      <c r="T858" s="278"/>
      <c r="U858" s="278"/>
      <c r="V858" s="278"/>
      <c r="W858" s="58"/>
      <c r="X858" s="58"/>
      <c r="Y858" s="58"/>
      <c r="Z858" s="58"/>
    </row>
    <row r="859" spans="1:26" ht="15.75" customHeight="1" x14ac:dyDescent="0.2">
      <c r="A859" s="304"/>
      <c r="B859" s="304"/>
      <c r="C859" s="304"/>
      <c r="D859" s="304"/>
      <c r="E859" s="304"/>
      <c r="F859" s="304"/>
      <c r="G859" s="304"/>
      <c r="H859" s="304"/>
      <c r="I859" s="304"/>
      <c r="J859" s="304"/>
      <c r="K859" s="304"/>
      <c r="L859" s="278"/>
      <c r="M859" s="58"/>
      <c r="N859" s="58"/>
      <c r="O859" s="58"/>
      <c r="P859" s="58"/>
      <c r="Q859" s="278"/>
      <c r="R859" s="278"/>
      <c r="S859" s="278"/>
      <c r="T859" s="278"/>
      <c r="U859" s="278"/>
      <c r="V859" s="278"/>
      <c r="W859" s="58"/>
      <c r="X859" s="58"/>
      <c r="Y859" s="58"/>
      <c r="Z859" s="58"/>
    </row>
    <row r="860" spans="1:26" ht="15.75" customHeight="1" x14ac:dyDescent="0.2">
      <c r="A860" s="304"/>
      <c r="B860" s="304"/>
      <c r="C860" s="304"/>
      <c r="D860" s="304"/>
      <c r="E860" s="304"/>
      <c r="F860" s="304"/>
      <c r="G860" s="304"/>
      <c r="H860" s="304"/>
      <c r="I860" s="304"/>
      <c r="J860" s="304"/>
      <c r="K860" s="304"/>
      <c r="L860" s="278"/>
      <c r="M860" s="58"/>
      <c r="N860" s="58"/>
      <c r="O860" s="58"/>
      <c r="P860" s="58"/>
      <c r="Q860" s="278"/>
      <c r="R860" s="278"/>
      <c r="S860" s="278"/>
      <c r="T860" s="278"/>
      <c r="U860" s="278"/>
      <c r="V860" s="278"/>
      <c r="W860" s="58"/>
      <c r="X860" s="58"/>
      <c r="Y860" s="58"/>
      <c r="Z860" s="58"/>
    </row>
    <row r="861" spans="1:26" ht="15.75" customHeight="1" x14ac:dyDescent="0.2">
      <c r="A861" s="304"/>
      <c r="B861" s="304"/>
      <c r="C861" s="304"/>
      <c r="D861" s="304"/>
      <c r="E861" s="304"/>
      <c r="F861" s="304"/>
      <c r="G861" s="304"/>
      <c r="H861" s="304"/>
      <c r="I861" s="304"/>
      <c r="J861" s="304"/>
      <c r="K861" s="304"/>
      <c r="L861" s="278"/>
      <c r="M861" s="58"/>
      <c r="N861" s="58"/>
      <c r="O861" s="58"/>
      <c r="P861" s="58"/>
      <c r="Q861" s="278"/>
      <c r="R861" s="278"/>
      <c r="S861" s="278"/>
      <c r="T861" s="278"/>
      <c r="U861" s="278"/>
      <c r="V861" s="278"/>
      <c r="W861" s="58"/>
      <c r="X861" s="58"/>
      <c r="Y861" s="58"/>
      <c r="Z861" s="58"/>
    </row>
    <row r="862" spans="1:26" ht="15.75" customHeight="1" x14ac:dyDescent="0.2">
      <c r="A862" s="304"/>
      <c r="B862" s="304"/>
      <c r="C862" s="304"/>
      <c r="D862" s="304"/>
      <c r="E862" s="304"/>
      <c r="F862" s="304"/>
      <c r="G862" s="304"/>
      <c r="H862" s="304"/>
      <c r="I862" s="304"/>
      <c r="J862" s="304"/>
      <c r="K862" s="304"/>
      <c r="L862" s="278"/>
      <c r="M862" s="58"/>
      <c r="N862" s="58"/>
      <c r="O862" s="58"/>
      <c r="P862" s="58"/>
      <c r="Q862" s="278"/>
      <c r="R862" s="278"/>
      <c r="S862" s="278"/>
      <c r="T862" s="278"/>
      <c r="U862" s="278"/>
      <c r="V862" s="278"/>
      <c r="W862" s="58"/>
      <c r="X862" s="58"/>
      <c r="Y862" s="58"/>
      <c r="Z862" s="58"/>
    </row>
    <row r="863" spans="1:26" ht="15.75" customHeight="1" x14ac:dyDescent="0.2">
      <c r="A863" s="304"/>
      <c r="B863" s="304"/>
      <c r="C863" s="304"/>
      <c r="D863" s="304"/>
      <c r="E863" s="304"/>
      <c r="F863" s="304"/>
      <c r="G863" s="304"/>
      <c r="H863" s="304"/>
      <c r="I863" s="304"/>
      <c r="J863" s="304"/>
      <c r="K863" s="304"/>
      <c r="L863" s="278"/>
      <c r="M863" s="58"/>
      <c r="N863" s="58"/>
      <c r="O863" s="58"/>
      <c r="P863" s="58"/>
      <c r="Q863" s="278"/>
      <c r="R863" s="278"/>
      <c r="S863" s="278"/>
      <c r="T863" s="278"/>
      <c r="U863" s="278"/>
      <c r="V863" s="278"/>
      <c r="W863" s="58"/>
      <c r="X863" s="58"/>
      <c r="Y863" s="58"/>
      <c r="Z863" s="58"/>
    </row>
    <row r="864" spans="1:26" ht="15.75" customHeight="1" x14ac:dyDescent="0.2">
      <c r="A864" s="304"/>
      <c r="B864" s="304"/>
      <c r="C864" s="304"/>
      <c r="D864" s="304"/>
      <c r="E864" s="304"/>
      <c r="F864" s="304"/>
      <c r="G864" s="304"/>
      <c r="H864" s="304"/>
      <c r="I864" s="304"/>
      <c r="J864" s="304"/>
      <c r="K864" s="304"/>
      <c r="L864" s="278"/>
      <c r="M864" s="58"/>
      <c r="N864" s="58"/>
      <c r="O864" s="58"/>
      <c r="P864" s="58"/>
      <c r="Q864" s="278"/>
      <c r="R864" s="278"/>
      <c r="S864" s="278"/>
      <c r="T864" s="278"/>
      <c r="U864" s="278"/>
      <c r="V864" s="278"/>
      <c r="W864" s="58"/>
      <c r="X864" s="58"/>
      <c r="Y864" s="58"/>
      <c r="Z864" s="58"/>
    </row>
    <row r="865" spans="1:26" ht="15.75" customHeight="1" x14ac:dyDescent="0.2">
      <c r="A865" s="304"/>
      <c r="B865" s="304"/>
      <c r="C865" s="304"/>
      <c r="D865" s="304"/>
      <c r="E865" s="304"/>
      <c r="F865" s="304"/>
      <c r="G865" s="304"/>
      <c r="H865" s="304"/>
      <c r="I865" s="304"/>
      <c r="J865" s="304"/>
      <c r="K865" s="304"/>
      <c r="L865" s="278"/>
      <c r="M865" s="58"/>
      <c r="N865" s="58"/>
      <c r="O865" s="58"/>
      <c r="P865" s="58"/>
      <c r="Q865" s="278"/>
      <c r="R865" s="278"/>
      <c r="S865" s="278"/>
      <c r="T865" s="278"/>
      <c r="U865" s="278"/>
      <c r="V865" s="278"/>
      <c r="W865" s="58"/>
      <c r="X865" s="58"/>
      <c r="Y865" s="58"/>
      <c r="Z865" s="58"/>
    </row>
    <row r="866" spans="1:26" ht="15.75" customHeight="1" x14ac:dyDescent="0.2">
      <c r="A866" s="304"/>
      <c r="B866" s="304"/>
      <c r="C866" s="304"/>
      <c r="D866" s="304"/>
      <c r="E866" s="304"/>
      <c r="F866" s="304"/>
      <c r="G866" s="304"/>
      <c r="H866" s="304"/>
      <c r="I866" s="304"/>
      <c r="J866" s="304"/>
      <c r="K866" s="304"/>
      <c r="L866" s="278"/>
      <c r="M866" s="58"/>
      <c r="N866" s="58"/>
      <c r="O866" s="58"/>
      <c r="P866" s="58"/>
      <c r="Q866" s="278"/>
      <c r="R866" s="278"/>
      <c r="S866" s="278"/>
      <c r="T866" s="278"/>
      <c r="U866" s="278"/>
      <c r="V866" s="278"/>
      <c r="W866" s="58"/>
      <c r="X866" s="58"/>
      <c r="Y866" s="58"/>
      <c r="Z866" s="58"/>
    </row>
    <row r="867" spans="1:26" ht="15.75" customHeight="1" x14ac:dyDescent="0.2">
      <c r="A867" s="304"/>
      <c r="B867" s="304"/>
      <c r="C867" s="304"/>
      <c r="D867" s="304"/>
      <c r="E867" s="304"/>
      <c r="F867" s="304"/>
      <c r="G867" s="304"/>
      <c r="H867" s="304"/>
      <c r="I867" s="304"/>
      <c r="J867" s="304"/>
      <c r="K867" s="304"/>
      <c r="L867" s="278"/>
      <c r="M867" s="58"/>
      <c r="N867" s="58"/>
      <c r="O867" s="58"/>
      <c r="P867" s="58"/>
      <c r="Q867" s="278"/>
      <c r="R867" s="278"/>
      <c r="S867" s="278"/>
      <c r="T867" s="278"/>
      <c r="U867" s="278"/>
      <c r="V867" s="278"/>
      <c r="W867" s="58"/>
      <c r="X867" s="58"/>
      <c r="Y867" s="58"/>
      <c r="Z867" s="58"/>
    </row>
    <row r="868" spans="1:26" ht="15.75" customHeight="1" x14ac:dyDescent="0.2">
      <c r="A868" s="304"/>
      <c r="B868" s="304"/>
      <c r="C868" s="304"/>
      <c r="D868" s="304"/>
      <c r="E868" s="304"/>
      <c r="F868" s="304"/>
      <c r="G868" s="304"/>
      <c r="H868" s="304"/>
      <c r="I868" s="304"/>
      <c r="J868" s="304"/>
      <c r="K868" s="304"/>
      <c r="L868" s="278"/>
      <c r="M868" s="58"/>
      <c r="N868" s="58"/>
      <c r="O868" s="58"/>
      <c r="P868" s="58"/>
      <c r="Q868" s="278"/>
      <c r="R868" s="278"/>
      <c r="S868" s="278"/>
      <c r="T868" s="278"/>
      <c r="U868" s="278"/>
      <c r="V868" s="278"/>
      <c r="W868" s="58"/>
      <c r="X868" s="58"/>
      <c r="Y868" s="58"/>
      <c r="Z868" s="58"/>
    </row>
    <row r="869" spans="1:26" ht="15.75" customHeight="1" x14ac:dyDescent="0.2">
      <c r="A869" s="304"/>
      <c r="B869" s="304"/>
      <c r="C869" s="304"/>
      <c r="D869" s="304"/>
      <c r="E869" s="304"/>
      <c r="F869" s="304"/>
      <c r="G869" s="304"/>
      <c r="H869" s="304"/>
      <c r="I869" s="304"/>
      <c r="J869" s="304"/>
      <c r="K869" s="304"/>
      <c r="L869" s="278"/>
      <c r="M869" s="58"/>
      <c r="N869" s="58"/>
      <c r="O869" s="58"/>
      <c r="P869" s="58"/>
      <c r="Q869" s="278"/>
      <c r="R869" s="278"/>
      <c r="S869" s="278"/>
      <c r="T869" s="278"/>
      <c r="U869" s="278"/>
      <c r="V869" s="278"/>
      <c r="W869" s="58"/>
      <c r="X869" s="58"/>
      <c r="Y869" s="58"/>
      <c r="Z869" s="58"/>
    </row>
    <row r="870" spans="1:26" ht="15.75" customHeight="1" x14ac:dyDescent="0.2">
      <c r="A870" s="304"/>
      <c r="B870" s="304"/>
      <c r="C870" s="304"/>
      <c r="D870" s="304"/>
      <c r="E870" s="304"/>
      <c r="F870" s="304"/>
      <c r="G870" s="304"/>
      <c r="H870" s="304"/>
      <c r="I870" s="304"/>
      <c r="J870" s="304"/>
      <c r="K870" s="304"/>
      <c r="L870" s="278"/>
      <c r="M870" s="58"/>
      <c r="N870" s="58"/>
      <c r="O870" s="58"/>
      <c r="P870" s="58"/>
      <c r="Q870" s="278"/>
      <c r="R870" s="278"/>
      <c r="S870" s="278"/>
      <c r="T870" s="278"/>
      <c r="U870" s="278"/>
      <c r="V870" s="278"/>
      <c r="W870" s="58"/>
      <c r="X870" s="58"/>
      <c r="Y870" s="58"/>
      <c r="Z870" s="58"/>
    </row>
    <row r="871" spans="1:26" ht="15.75" customHeight="1" x14ac:dyDescent="0.2">
      <c r="A871" s="304"/>
      <c r="B871" s="304"/>
      <c r="C871" s="304"/>
      <c r="D871" s="304"/>
      <c r="E871" s="304"/>
      <c r="F871" s="304"/>
      <c r="G871" s="304"/>
      <c r="H871" s="304"/>
      <c r="I871" s="304"/>
      <c r="J871" s="304"/>
      <c r="K871" s="304"/>
      <c r="L871" s="278"/>
      <c r="M871" s="58"/>
      <c r="N871" s="58"/>
      <c r="O871" s="58"/>
      <c r="P871" s="58"/>
      <c r="Q871" s="278"/>
      <c r="R871" s="278"/>
      <c r="S871" s="278"/>
      <c r="T871" s="278"/>
      <c r="U871" s="278"/>
      <c r="V871" s="278"/>
      <c r="W871" s="58"/>
      <c r="X871" s="58"/>
      <c r="Y871" s="58"/>
      <c r="Z871" s="58"/>
    </row>
    <row r="872" spans="1:26" ht="15.75" customHeight="1" x14ac:dyDescent="0.2">
      <c r="A872" s="304"/>
      <c r="B872" s="304"/>
      <c r="C872" s="304"/>
      <c r="D872" s="304"/>
      <c r="E872" s="304"/>
      <c r="F872" s="304"/>
      <c r="G872" s="304"/>
      <c r="H872" s="304"/>
      <c r="I872" s="304"/>
      <c r="J872" s="304"/>
      <c r="K872" s="304"/>
      <c r="L872" s="278"/>
      <c r="M872" s="58"/>
      <c r="N872" s="58"/>
      <c r="O872" s="58"/>
      <c r="P872" s="58"/>
      <c r="Q872" s="278"/>
      <c r="R872" s="278"/>
      <c r="S872" s="278"/>
      <c r="T872" s="278"/>
      <c r="U872" s="278"/>
      <c r="V872" s="278"/>
      <c r="W872" s="58"/>
      <c r="X872" s="58"/>
      <c r="Y872" s="58"/>
      <c r="Z872" s="58"/>
    </row>
    <row r="873" spans="1:26" ht="15.75" customHeight="1" x14ac:dyDescent="0.2">
      <c r="A873" s="304"/>
      <c r="B873" s="304"/>
      <c r="C873" s="304"/>
      <c r="D873" s="304"/>
      <c r="E873" s="304"/>
      <c r="F873" s="304"/>
      <c r="G873" s="304"/>
      <c r="H873" s="304"/>
      <c r="I873" s="304"/>
      <c r="J873" s="304"/>
      <c r="K873" s="304"/>
      <c r="L873" s="278"/>
      <c r="M873" s="58"/>
      <c r="N873" s="58"/>
      <c r="O873" s="58"/>
      <c r="P873" s="58"/>
      <c r="Q873" s="278"/>
      <c r="R873" s="278"/>
      <c r="S873" s="278"/>
      <c r="T873" s="278"/>
      <c r="U873" s="278"/>
      <c r="V873" s="278"/>
      <c r="W873" s="58"/>
      <c r="X873" s="58"/>
      <c r="Y873" s="58"/>
      <c r="Z873" s="58"/>
    </row>
    <row r="874" spans="1:26" ht="15.75" customHeight="1" x14ac:dyDescent="0.2">
      <c r="A874" s="304"/>
      <c r="B874" s="304"/>
      <c r="C874" s="304"/>
      <c r="D874" s="304"/>
      <c r="E874" s="304"/>
      <c r="F874" s="304"/>
      <c r="G874" s="304"/>
      <c r="H874" s="304"/>
      <c r="I874" s="304"/>
      <c r="J874" s="304"/>
      <c r="K874" s="304"/>
      <c r="L874" s="278"/>
      <c r="M874" s="58"/>
      <c r="N874" s="58"/>
      <c r="O874" s="58"/>
      <c r="P874" s="58"/>
      <c r="Q874" s="278"/>
      <c r="R874" s="278"/>
      <c r="S874" s="278"/>
      <c r="T874" s="278"/>
      <c r="U874" s="278"/>
      <c r="V874" s="278"/>
      <c r="W874" s="58"/>
      <c r="X874" s="58"/>
      <c r="Y874" s="58"/>
      <c r="Z874" s="58"/>
    </row>
    <row r="875" spans="1:26" ht="15.75" customHeight="1" x14ac:dyDescent="0.2">
      <c r="A875" s="304"/>
      <c r="B875" s="304"/>
      <c r="C875" s="304"/>
      <c r="D875" s="304"/>
      <c r="E875" s="304"/>
      <c r="F875" s="304"/>
      <c r="G875" s="304"/>
      <c r="H875" s="304"/>
      <c r="I875" s="304"/>
      <c r="J875" s="304"/>
      <c r="K875" s="304"/>
      <c r="L875" s="278"/>
      <c r="M875" s="58"/>
      <c r="N875" s="58"/>
      <c r="O875" s="58"/>
      <c r="P875" s="58"/>
      <c r="Q875" s="278"/>
      <c r="R875" s="278"/>
      <c r="S875" s="278"/>
      <c r="T875" s="278"/>
      <c r="U875" s="278"/>
      <c r="V875" s="278"/>
      <c r="W875" s="58"/>
      <c r="X875" s="58"/>
      <c r="Y875" s="58"/>
      <c r="Z875" s="58"/>
    </row>
    <row r="876" spans="1:26" ht="15.75" customHeight="1" x14ac:dyDescent="0.2">
      <c r="A876" s="304"/>
      <c r="B876" s="304"/>
      <c r="C876" s="304"/>
      <c r="D876" s="304"/>
      <c r="E876" s="304"/>
      <c r="F876" s="304"/>
      <c r="G876" s="304"/>
      <c r="H876" s="304"/>
      <c r="I876" s="304"/>
      <c r="J876" s="304"/>
      <c r="K876" s="304"/>
      <c r="L876" s="278"/>
      <c r="M876" s="58"/>
      <c r="N876" s="58"/>
      <c r="O876" s="58"/>
      <c r="P876" s="58"/>
      <c r="Q876" s="278"/>
      <c r="R876" s="278"/>
      <c r="S876" s="278"/>
      <c r="T876" s="278"/>
      <c r="U876" s="278"/>
      <c r="V876" s="278"/>
      <c r="W876" s="58"/>
      <c r="X876" s="58"/>
      <c r="Y876" s="58"/>
      <c r="Z876" s="58"/>
    </row>
    <row r="877" spans="1:26" ht="15.75" customHeight="1" x14ac:dyDescent="0.2">
      <c r="A877" s="304"/>
      <c r="B877" s="304"/>
      <c r="C877" s="304"/>
      <c r="D877" s="304"/>
      <c r="E877" s="304"/>
      <c r="F877" s="304"/>
      <c r="G877" s="304"/>
      <c r="H877" s="304"/>
      <c r="I877" s="304"/>
      <c r="J877" s="304"/>
      <c r="K877" s="304"/>
      <c r="L877" s="278"/>
      <c r="M877" s="58"/>
      <c r="N877" s="58"/>
      <c r="O877" s="58"/>
      <c r="P877" s="58"/>
      <c r="Q877" s="278"/>
      <c r="R877" s="278"/>
      <c r="S877" s="278"/>
      <c r="T877" s="278"/>
      <c r="U877" s="278"/>
      <c r="V877" s="278"/>
      <c r="W877" s="58"/>
      <c r="X877" s="58"/>
      <c r="Y877" s="58"/>
      <c r="Z877" s="58"/>
    </row>
    <row r="878" spans="1:26" ht="15.75" customHeight="1" x14ac:dyDescent="0.2">
      <c r="A878" s="304"/>
      <c r="B878" s="304"/>
      <c r="C878" s="304"/>
      <c r="D878" s="304"/>
      <c r="E878" s="304"/>
      <c r="F878" s="304"/>
      <c r="G878" s="304"/>
      <c r="H878" s="304"/>
      <c r="I878" s="304"/>
      <c r="J878" s="304"/>
      <c r="K878" s="304"/>
      <c r="L878" s="278"/>
      <c r="M878" s="58"/>
      <c r="N878" s="58"/>
      <c r="O878" s="58"/>
      <c r="P878" s="58"/>
      <c r="Q878" s="278"/>
      <c r="R878" s="278"/>
      <c r="S878" s="278"/>
      <c r="T878" s="278"/>
      <c r="U878" s="278"/>
      <c r="V878" s="278"/>
      <c r="W878" s="58"/>
      <c r="X878" s="58"/>
      <c r="Y878" s="58"/>
      <c r="Z878" s="58"/>
    </row>
    <row r="879" spans="1:26" ht="15.75" customHeight="1" x14ac:dyDescent="0.2">
      <c r="A879" s="304"/>
      <c r="B879" s="304"/>
      <c r="C879" s="304"/>
      <c r="D879" s="304"/>
      <c r="E879" s="304"/>
      <c r="F879" s="304"/>
      <c r="G879" s="304"/>
      <c r="H879" s="304"/>
      <c r="I879" s="304"/>
      <c r="J879" s="304"/>
      <c r="K879" s="304"/>
      <c r="L879" s="278"/>
      <c r="M879" s="58"/>
      <c r="N879" s="58"/>
      <c r="O879" s="58"/>
      <c r="P879" s="58"/>
      <c r="Q879" s="278"/>
      <c r="R879" s="278"/>
      <c r="S879" s="278"/>
      <c r="T879" s="278"/>
      <c r="U879" s="278"/>
      <c r="V879" s="278"/>
      <c r="W879" s="58"/>
      <c r="X879" s="58"/>
      <c r="Y879" s="58"/>
      <c r="Z879" s="58"/>
    </row>
    <row r="880" spans="1:26" ht="15.75" customHeight="1" x14ac:dyDescent="0.2">
      <c r="A880" s="304"/>
      <c r="B880" s="304"/>
      <c r="C880" s="304"/>
      <c r="D880" s="304"/>
      <c r="E880" s="304"/>
      <c r="F880" s="304"/>
      <c r="G880" s="304"/>
      <c r="H880" s="304"/>
      <c r="I880" s="304"/>
      <c r="J880" s="304"/>
      <c r="K880" s="304"/>
      <c r="L880" s="278"/>
      <c r="M880" s="58"/>
      <c r="N880" s="58"/>
      <c r="O880" s="58"/>
      <c r="P880" s="58"/>
      <c r="Q880" s="278"/>
      <c r="R880" s="278"/>
      <c r="S880" s="278"/>
      <c r="T880" s="278"/>
      <c r="U880" s="278"/>
      <c r="V880" s="278"/>
      <c r="W880" s="58"/>
      <c r="X880" s="58"/>
      <c r="Y880" s="58"/>
      <c r="Z880" s="58"/>
    </row>
    <row r="881" spans="1:26" ht="15.75" customHeight="1" x14ac:dyDescent="0.2">
      <c r="A881" s="304"/>
      <c r="B881" s="304"/>
      <c r="C881" s="304"/>
      <c r="D881" s="304"/>
      <c r="E881" s="304"/>
      <c r="F881" s="304"/>
      <c r="G881" s="304"/>
      <c r="H881" s="304"/>
      <c r="I881" s="304"/>
      <c r="J881" s="304"/>
      <c r="K881" s="304"/>
      <c r="L881" s="278"/>
      <c r="M881" s="58"/>
      <c r="N881" s="58"/>
      <c r="O881" s="58"/>
      <c r="P881" s="58"/>
      <c r="Q881" s="278"/>
      <c r="R881" s="278"/>
      <c r="S881" s="278"/>
      <c r="T881" s="278"/>
      <c r="U881" s="278"/>
      <c r="V881" s="278"/>
      <c r="W881" s="58"/>
      <c r="X881" s="58"/>
      <c r="Y881" s="58"/>
      <c r="Z881" s="58"/>
    </row>
    <row r="882" spans="1:26" ht="15.75" customHeight="1" x14ac:dyDescent="0.2">
      <c r="A882" s="304"/>
      <c r="B882" s="304"/>
      <c r="C882" s="304"/>
      <c r="D882" s="304"/>
      <c r="E882" s="304"/>
      <c r="F882" s="304"/>
      <c r="G882" s="304"/>
      <c r="H882" s="304"/>
      <c r="I882" s="304"/>
      <c r="J882" s="304"/>
      <c r="K882" s="304"/>
      <c r="L882" s="278"/>
      <c r="M882" s="58"/>
      <c r="N882" s="58"/>
      <c r="O882" s="58"/>
      <c r="P882" s="58"/>
      <c r="Q882" s="278"/>
      <c r="R882" s="278"/>
      <c r="S882" s="278"/>
      <c r="T882" s="278"/>
      <c r="U882" s="278"/>
      <c r="V882" s="278"/>
      <c r="W882" s="58"/>
      <c r="X882" s="58"/>
      <c r="Y882" s="58"/>
      <c r="Z882" s="58"/>
    </row>
    <row r="883" spans="1:26" ht="15.75" customHeight="1" x14ac:dyDescent="0.2">
      <c r="A883" s="304"/>
      <c r="B883" s="304"/>
      <c r="C883" s="304"/>
      <c r="D883" s="304"/>
      <c r="E883" s="304"/>
      <c r="F883" s="304"/>
      <c r="G883" s="304"/>
      <c r="H883" s="304"/>
      <c r="I883" s="304"/>
      <c r="J883" s="304"/>
      <c r="K883" s="304"/>
      <c r="L883" s="278"/>
      <c r="M883" s="58"/>
      <c r="N883" s="58"/>
      <c r="O883" s="58"/>
      <c r="P883" s="58"/>
      <c r="Q883" s="278"/>
      <c r="R883" s="278"/>
      <c r="S883" s="278"/>
      <c r="T883" s="278"/>
      <c r="U883" s="278"/>
      <c r="V883" s="278"/>
      <c r="W883" s="58"/>
      <c r="X883" s="58"/>
      <c r="Y883" s="58"/>
      <c r="Z883" s="58"/>
    </row>
    <row r="884" spans="1:26" ht="15.75" customHeight="1" x14ac:dyDescent="0.2">
      <c r="A884" s="304"/>
      <c r="B884" s="304"/>
      <c r="C884" s="304"/>
      <c r="D884" s="304"/>
      <c r="E884" s="304"/>
      <c r="F884" s="304"/>
      <c r="G884" s="304"/>
      <c r="H884" s="304"/>
      <c r="I884" s="304"/>
      <c r="J884" s="304"/>
      <c r="K884" s="304"/>
      <c r="L884" s="278"/>
      <c r="M884" s="58"/>
      <c r="N884" s="58"/>
      <c r="O884" s="58"/>
      <c r="P884" s="58"/>
      <c r="Q884" s="278"/>
      <c r="R884" s="278"/>
      <c r="S884" s="278"/>
      <c r="T884" s="278"/>
      <c r="U884" s="278"/>
      <c r="V884" s="278"/>
      <c r="W884" s="58"/>
      <c r="X884" s="58"/>
      <c r="Y884" s="58"/>
      <c r="Z884" s="58"/>
    </row>
    <row r="885" spans="1:26" ht="15.75" customHeight="1" x14ac:dyDescent="0.2">
      <c r="A885" s="304"/>
      <c r="B885" s="304"/>
      <c r="C885" s="304"/>
      <c r="D885" s="304"/>
      <c r="E885" s="304"/>
      <c r="F885" s="304"/>
      <c r="G885" s="304"/>
      <c r="H885" s="304"/>
      <c r="I885" s="304"/>
      <c r="J885" s="304"/>
      <c r="K885" s="304"/>
      <c r="L885" s="278"/>
      <c r="M885" s="58"/>
      <c r="N885" s="58"/>
      <c r="O885" s="58"/>
      <c r="P885" s="58"/>
      <c r="Q885" s="278"/>
      <c r="R885" s="278"/>
      <c r="S885" s="278"/>
      <c r="T885" s="278"/>
      <c r="U885" s="278"/>
      <c r="V885" s="278"/>
      <c r="W885" s="58"/>
      <c r="X885" s="58"/>
      <c r="Y885" s="58"/>
      <c r="Z885" s="58"/>
    </row>
    <row r="886" spans="1:26" ht="15.75" customHeight="1" x14ac:dyDescent="0.2">
      <c r="A886" s="304"/>
      <c r="B886" s="304"/>
      <c r="C886" s="304"/>
      <c r="D886" s="304"/>
      <c r="E886" s="304"/>
      <c r="F886" s="304"/>
      <c r="G886" s="304"/>
      <c r="H886" s="304"/>
      <c r="I886" s="304"/>
      <c r="J886" s="304"/>
      <c r="K886" s="304"/>
      <c r="L886" s="278"/>
      <c r="M886" s="58"/>
      <c r="N886" s="58"/>
      <c r="O886" s="58"/>
      <c r="P886" s="58"/>
      <c r="Q886" s="278"/>
      <c r="R886" s="278"/>
      <c r="S886" s="278"/>
      <c r="T886" s="278"/>
      <c r="U886" s="278"/>
      <c r="V886" s="278"/>
      <c r="W886" s="58"/>
      <c r="X886" s="58"/>
      <c r="Y886" s="58"/>
      <c r="Z886" s="58"/>
    </row>
    <row r="887" spans="1:26" ht="15.75" customHeight="1" x14ac:dyDescent="0.2">
      <c r="A887" s="304"/>
      <c r="B887" s="304"/>
      <c r="C887" s="304"/>
      <c r="D887" s="304"/>
      <c r="E887" s="304"/>
      <c r="F887" s="304"/>
      <c r="G887" s="304"/>
      <c r="H887" s="304"/>
      <c r="I887" s="304"/>
      <c r="J887" s="304"/>
      <c r="K887" s="304"/>
      <c r="L887" s="278"/>
      <c r="M887" s="58"/>
      <c r="N887" s="58"/>
      <c r="O887" s="58"/>
      <c r="P887" s="58"/>
      <c r="Q887" s="278"/>
      <c r="R887" s="278"/>
      <c r="S887" s="278"/>
      <c r="T887" s="278"/>
      <c r="U887" s="278"/>
      <c r="V887" s="278"/>
      <c r="W887" s="58"/>
      <c r="X887" s="58"/>
      <c r="Y887" s="58"/>
      <c r="Z887" s="58"/>
    </row>
    <row r="888" spans="1:26" ht="15.75" customHeight="1" x14ac:dyDescent="0.2">
      <c r="A888" s="304"/>
      <c r="B888" s="304"/>
      <c r="C888" s="304"/>
      <c r="D888" s="304"/>
      <c r="E888" s="304"/>
      <c r="F888" s="304"/>
      <c r="G888" s="304"/>
      <c r="H888" s="304"/>
      <c r="I888" s="304"/>
      <c r="J888" s="304"/>
      <c r="K888" s="304"/>
      <c r="L888" s="278"/>
      <c r="M888" s="58"/>
      <c r="N888" s="58"/>
      <c r="O888" s="58"/>
      <c r="P888" s="58"/>
      <c r="Q888" s="278"/>
      <c r="R888" s="278"/>
      <c r="S888" s="278"/>
      <c r="T888" s="278"/>
      <c r="U888" s="278"/>
      <c r="V888" s="278"/>
      <c r="W888" s="58"/>
      <c r="X888" s="58"/>
      <c r="Y888" s="58"/>
      <c r="Z888" s="58"/>
    </row>
    <row r="889" spans="1:26" ht="15.75" customHeight="1" x14ac:dyDescent="0.2">
      <c r="A889" s="304"/>
      <c r="B889" s="304"/>
      <c r="C889" s="304"/>
      <c r="D889" s="304"/>
      <c r="E889" s="304"/>
      <c r="F889" s="304"/>
      <c r="G889" s="304"/>
      <c r="H889" s="304"/>
      <c r="I889" s="304"/>
      <c r="J889" s="304"/>
      <c r="K889" s="304"/>
      <c r="L889" s="278"/>
      <c r="M889" s="58"/>
      <c r="N889" s="58"/>
      <c r="O889" s="58"/>
      <c r="P889" s="58"/>
      <c r="Q889" s="278"/>
      <c r="R889" s="278"/>
      <c r="S889" s="278"/>
      <c r="T889" s="278"/>
      <c r="U889" s="278"/>
      <c r="V889" s="278"/>
      <c r="W889" s="58"/>
      <c r="X889" s="58"/>
      <c r="Y889" s="58"/>
      <c r="Z889" s="58"/>
    </row>
    <row r="890" spans="1:26" ht="15.75" customHeight="1" x14ac:dyDescent="0.2">
      <c r="A890" s="304"/>
      <c r="B890" s="304"/>
      <c r="C890" s="304"/>
      <c r="D890" s="304"/>
      <c r="E890" s="304"/>
      <c r="F890" s="304"/>
      <c r="G890" s="304"/>
      <c r="H890" s="304"/>
      <c r="I890" s="304"/>
      <c r="J890" s="304"/>
      <c r="K890" s="304"/>
      <c r="L890" s="278"/>
      <c r="M890" s="58"/>
      <c r="N890" s="58"/>
      <c r="O890" s="58"/>
      <c r="P890" s="58"/>
      <c r="Q890" s="278"/>
      <c r="R890" s="278"/>
      <c r="S890" s="278"/>
      <c r="T890" s="278"/>
      <c r="U890" s="278"/>
      <c r="V890" s="278"/>
      <c r="W890" s="58"/>
      <c r="X890" s="58"/>
      <c r="Y890" s="58"/>
      <c r="Z890" s="58"/>
    </row>
    <row r="891" spans="1:26" ht="15.75" customHeight="1" x14ac:dyDescent="0.2">
      <c r="A891" s="304"/>
      <c r="B891" s="304"/>
      <c r="C891" s="304"/>
      <c r="D891" s="304"/>
      <c r="E891" s="304"/>
      <c r="F891" s="304"/>
      <c r="G891" s="304"/>
      <c r="H891" s="304"/>
      <c r="I891" s="304"/>
      <c r="J891" s="304"/>
      <c r="K891" s="304"/>
      <c r="L891" s="278"/>
      <c r="M891" s="58"/>
      <c r="N891" s="58"/>
      <c r="O891" s="58"/>
      <c r="P891" s="58"/>
      <c r="Q891" s="278"/>
      <c r="R891" s="278"/>
      <c r="S891" s="278"/>
      <c r="T891" s="278"/>
      <c r="U891" s="278"/>
      <c r="V891" s="278"/>
      <c r="W891" s="58"/>
      <c r="X891" s="58"/>
      <c r="Y891" s="58"/>
      <c r="Z891" s="58"/>
    </row>
    <row r="892" spans="1:26" ht="15.75" customHeight="1" x14ac:dyDescent="0.2">
      <c r="A892" s="304"/>
      <c r="B892" s="304"/>
      <c r="C892" s="304"/>
      <c r="D892" s="304"/>
      <c r="E892" s="304"/>
      <c r="F892" s="304"/>
      <c r="G892" s="304"/>
      <c r="H892" s="304"/>
      <c r="I892" s="304"/>
      <c r="J892" s="304"/>
      <c r="K892" s="304"/>
      <c r="L892" s="278"/>
      <c r="M892" s="58"/>
      <c r="N892" s="58"/>
      <c r="O892" s="58"/>
      <c r="P892" s="58"/>
      <c r="Q892" s="278"/>
      <c r="R892" s="278"/>
      <c r="S892" s="278"/>
      <c r="T892" s="278"/>
      <c r="U892" s="278"/>
      <c r="V892" s="278"/>
      <c r="W892" s="58"/>
      <c r="X892" s="58"/>
      <c r="Y892" s="58"/>
      <c r="Z892" s="58"/>
    </row>
    <row r="893" spans="1:26" ht="15.75" customHeight="1" x14ac:dyDescent="0.2">
      <c r="A893" s="304"/>
      <c r="B893" s="304"/>
      <c r="C893" s="304"/>
      <c r="D893" s="304"/>
      <c r="E893" s="304"/>
      <c r="F893" s="304"/>
      <c r="G893" s="304"/>
      <c r="H893" s="304"/>
      <c r="I893" s="304"/>
      <c r="J893" s="304"/>
      <c r="K893" s="304"/>
      <c r="L893" s="278"/>
      <c r="M893" s="58"/>
      <c r="N893" s="58"/>
      <c r="O893" s="58"/>
      <c r="P893" s="58"/>
      <c r="Q893" s="278"/>
      <c r="R893" s="278"/>
      <c r="S893" s="278"/>
      <c r="T893" s="278"/>
      <c r="U893" s="278"/>
      <c r="V893" s="278"/>
      <c r="W893" s="58"/>
      <c r="X893" s="58"/>
      <c r="Y893" s="58"/>
      <c r="Z893" s="58"/>
    </row>
    <row r="894" spans="1:26" ht="15.75" customHeight="1" x14ac:dyDescent="0.2">
      <c r="A894" s="304"/>
      <c r="B894" s="304"/>
      <c r="C894" s="304"/>
      <c r="D894" s="304"/>
      <c r="E894" s="304"/>
      <c r="F894" s="304"/>
      <c r="G894" s="304"/>
      <c r="H894" s="304"/>
      <c r="I894" s="304"/>
      <c r="J894" s="304"/>
      <c r="K894" s="304"/>
      <c r="L894" s="278"/>
      <c r="M894" s="58"/>
      <c r="N894" s="58"/>
      <c r="O894" s="58"/>
      <c r="P894" s="58"/>
      <c r="Q894" s="278"/>
      <c r="R894" s="278"/>
      <c r="S894" s="278"/>
      <c r="T894" s="278"/>
      <c r="U894" s="278"/>
      <c r="V894" s="278"/>
      <c r="W894" s="58"/>
      <c r="X894" s="58"/>
      <c r="Y894" s="58"/>
      <c r="Z894" s="58"/>
    </row>
    <row r="895" spans="1:26" ht="15.75" customHeight="1" x14ac:dyDescent="0.2">
      <c r="A895" s="304"/>
      <c r="B895" s="304"/>
      <c r="C895" s="304"/>
      <c r="D895" s="304"/>
      <c r="E895" s="304"/>
      <c r="F895" s="304"/>
      <c r="G895" s="304"/>
      <c r="H895" s="304"/>
      <c r="I895" s="304"/>
      <c r="J895" s="304"/>
      <c r="K895" s="304"/>
      <c r="L895" s="278"/>
      <c r="M895" s="58"/>
      <c r="N895" s="58"/>
      <c r="O895" s="58"/>
      <c r="P895" s="58"/>
      <c r="Q895" s="278"/>
      <c r="R895" s="278"/>
      <c r="S895" s="278"/>
      <c r="T895" s="278"/>
      <c r="U895" s="278"/>
      <c r="V895" s="278"/>
      <c r="W895" s="58"/>
      <c r="X895" s="58"/>
      <c r="Y895" s="58"/>
      <c r="Z895" s="58"/>
    </row>
    <row r="896" spans="1:26" ht="15.75" customHeight="1" x14ac:dyDescent="0.2">
      <c r="A896" s="304"/>
      <c r="B896" s="304"/>
      <c r="C896" s="304"/>
      <c r="D896" s="304"/>
      <c r="E896" s="304"/>
      <c r="F896" s="304"/>
      <c r="G896" s="304"/>
      <c r="H896" s="304"/>
      <c r="I896" s="304"/>
      <c r="J896" s="304"/>
      <c r="K896" s="304"/>
      <c r="L896" s="278"/>
      <c r="M896" s="58"/>
      <c r="N896" s="58"/>
      <c r="O896" s="58"/>
      <c r="P896" s="58"/>
      <c r="Q896" s="278"/>
      <c r="R896" s="278"/>
      <c r="S896" s="278"/>
      <c r="T896" s="278"/>
      <c r="U896" s="278"/>
      <c r="V896" s="278"/>
      <c r="W896" s="58"/>
      <c r="X896" s="58"/>
      <c r="Y896" s="58"/>
      <c r="Z896" s="58"/>
    </row>
    <row r="897" spans="1:26" ht="15.75" customHeight="1" x14ac:dyDescent="0.2">
      <c r="A897" s="304"/>
      <c r="B897" s="304"/>
      <c r="C897" s="304"/>
      <c r="D897" s="304"/>
      <c r="E897" s="304"/>
      <c r="F897" s="304"/>
      <c r="G897" s="304"/>
      <c r="H897" s="304"/>
      <c r="I897" s="304"/>
      <c r="J897" s="304"/>
      <c r="K897" s="304"/>
      <c r="L897" s="278"/>
      <c r="M897" s="58"/>
      <c r="N897" s="58"/>
      <c r="O897" s="58"/>
      <c r="P897" s="58"/>
      <c r="Q897" s="278"/>
      <c r="R897" s="278"/>
      <c r="S897" s="278"/>
      <c r="T897" s="278"/>
      <c r="U897" s="278"/>
      <c r="V897" s="278"/>
      <c r="W897" s="58"/>
      <c r="X897" s="58"/>
      <c r="Y897" s="58"/>
      <c r="Z897" s="58"/>
    </row>
    <row r="898" spans="1:26" ht="15.75" customHeight="1" x14ac:dyDescent="0.2">
      <c r="A898" s="304"/>
      <c r="B898" s="304"/>
      <c r="C898" s="304"/>
      <c r="D898" s="304"/>
      <c r="E898" s="304"/>
      <c r="F898" s="304"/>
      <c r="G898" s="304"/>
      <c r="H898" s="304"/>
      <c r="I898" s="304"/>
      <c r="J898" s="304"/>
      <c r="K898" s="304"/>
      <c r="L898" s="278"/>
      <c r="M898" s="58"/>
      <c r="N898" s="58"/>
      <c r="O898" s="58"/>
      <c r="P898" s="58"/>
      <c r="Q898" s="278"/>
      <c r="R898" s="278"/>
      <c r="S898" s="278"/>
      <c r="T898" s="278"/>
      <c r="U898" s="278"/>
      <c r="V898" s="278"/>
      <c r="W898" s="58"/>
      <c r="X898" s="58"/>
      <c r="Y898" s="58"/>
      <c r="Z898" s="58"/>
    </row>
    <row r="899" spans="1:26" ht="15.75" customHeight="1" x14ac:dyDescent="0.2">
      <c r="A899" s="304"/>
      <c r="B899" s="304"/>
      <c r="C899" s="304"/>
      <c r="D899" s="304"/>
      <c r="E899" s="304"/>
      <c r="F899" s="304"/>
      <c r="G899" s="304"/>
      <c r="H899" s="304"/>
      <c r="I899" s="304"/>
      <c r="J899" s="304"/>
      <c r="K899" s="304"/>
      <c r="L899" s="278"/>
      <c r="M899" s="58"/>
      <c r="N899" s="58"/>
      <c r="O899" s="58"/>
      <c r="P899" s="58"/>
      <c r="Q899" s="278"/>
      <c r="R899" s="278"/>
      <c r="S899" s="278"/>
      <c r="T899" s="278"/>
      <c r="U899" s="278"/>
      <c r="V899" s="278"/>
      <c r="W899" s="58"/>
      <c r="X899" s="58"/>
      <c r="Y899" s="58"/>
      <c r="Z899" s="58"/>
    </row>
    <row r="900" spans="1:26" ht="15.75" customHeight="1" x14ac:dyDescent="0.2">
      <c r="A900" s="304"/>
      <c r="B900" s="304"/>
      <c r="C900" s="304"/>
      <c r="D900" s="304"/>
      <c r="E900" s="304"/>
      <c r="F900" s="304"/>
      <c r="G900" s="304"/>
      <c r="H900" s="304"/>
      <c r="I900" s="304"/>
      <c r="J900" s="304"/>
      <c r="K900" s="304"/>
      <c r="L900" s="278"/>
      <c r="M900" s="58"/>
      <c r="N900" s="58"/>
      <c r="O900" s="58"/>
      <c r="P900" s="58"/>
      <c r="Q900" s="278"/>
      <c r="R900" s="278"/>
      <c r="S900" s="278"/>
      <c r="T900" s="278"/>
      <c r="U900" s="278"/>
      <c r="V900" s="278"/>
      <c r="W900" s="58"/>
      <c r="X900" s="58"/>
      <c r="Y900" s="58"/>
      <c r="Z900" s="58"/>
    </row>
    <row r="901" spans="1:26" ht="15.75" customHeight="1" x14ac:dyDescent="0.2">
      <c r="A901" s="304"/>
      <c r="B901" s="304"/>
      <c r="C901" s="304"/>
      <c r="D901" s="304"/>
      <c r="E901" s="304"/>
      <c r="F901" s="304"/>
      <c r="G901" s="304"/>
      <c r="H901" s="304"/>
      <c r="I901" s="304"/>
      <c r="J901" s="304"/>
      <c r="K901" s="304"/>
      <c r="L901" s="278"/>
      <c r="M901" s="58"/>
      <c r="N901" s="58"/>
      <c r="O901" s="58"/>
      <c r="P901" s="58"/>
      <c r="Q901" s="278"/>
      <c r="R901" s="278"/>
      <c r="S901" s="278"/>
      <c r="T901" s="278"/>
      <c r="U901" s="278"/>
      <c r="V901" s="278"/>
      <c r="W901" s="58"/>
      <c r="X901" s="58"/>
      <c r="Y901" s="58"/>
      <c r="Z901" s="58"/>
    </row>
    <row r="902" spans="1:26" ht="15.75" customHeight="1" x14ac:dyDescent="0.2">
      <c r="A902" s="304"/>
      <c r="B902" s="304"/>
      <c r="C902" s="304"/>
      <c r="D902" s="304"/>
      <c r="E902" s="304"/>
      <c r="F902" s="304"/>
      <c r="G902" s="304"/>
      <c r="H902" s="304"/>
      <c r="I902" s="304"/>
      <c r="J902" s="304"/>
      <c r="K902" s="304"/>
      <c r="L902" s="278"/>
      <c r="M902" s="58"/>
      <c r="N902" s="58"/>
      <c r="O902" s="58"/>
      <c r="P902" s="58"/>
      <c r="Q902" s="278"/>
      <c r="R902" s="278"/>
      <c r="S902" s="278"/>
      <c r="T902" s="278"/>
      <c r="U902" s="278"/>
      <c r="V902" s="278"/>
      <c r="W902" s="58"/>
      <c r="X902" s="58"/>
      <c r="Y902" s="58"/>
      <c r="Z902" s="58"/>
    </row>
    <row r="903" spans="1:26" ht="15.75" customHeight="1" x14ac:dyDescent="0.2">
      <c r="A903" s="304"/>
      <c r="B903" s="304"/>
      <c r="C903" s="304"/>
      <c r="D903" s="304"/>
      <c r="E903" s="304"/>
      <c r="F903" s="304"/>
      <c r="G903" s="304"/>
      <c r="H903" s="304"/>
      <c r="I903" s="304"/>
      <c r="J903" s="304"/>
      <c r="K903" s="304"/>
      <c r="L903" s="278"/>
      <c r="M903" s="58"/>
      <c r="N903" s="58"/>
      <c r="O903" s="58"/>
      <c r="P903" s="58"/>
      <c r="Q903" s="278"/>
      <c r="R903" s="278"/>
      <c r="S903" s="278"/>
      <c r="T903" s="278"/>
      <c r="U903" s="278"/>
      <c r="V903" s="278"/>
      <c r="W903" s="58"/>
      <c r="X903" s="58"/>
      <c r="Y903" s="58"/>
      <c r="Z903" s="58"/>
    </row>
    <row r="904" spans="1:26" ht="15.75" customHeight="1" x14ac:dyDescent="0.2">
      <c r="A904" s="304"/>
      <c r="B904" s="304"/>
      <c r="C904" s="304"/>
      <c r="D904" s="304"/>
      <c r="E904" s="304"/>
      <c r="F904" s="304"/>
      <c r="G904" s="304"/>
      <c r="H904" s="304"/>
      <c r="I904" s="304"/>
      <c r="J904" s="304"/>
      <c r="K904" s="304"/>
      <c r="L904" s="278"/>
      <c r="M904" s="58"/>
      <c r="N904" s="58"/>
      <c r="O904" s="58"/>
      <c r="P904" s="58"/>
      <c r="Q904" s="278"/>
      <c r="R904" s="278"/>
      <c r="S904" s="278"/>
      <c r="T904" s="278"/>
      <c r="U904" s="278"/>
      <c r="V904" s="278"/>
      <c r="W904" s="58"/>
      <c r="X904" s="58"/>
      <c r="Y904" s="58"/>
      <c r="Z904" s="58"/>
    </row>
    <row r="905" spans="1:26" ht="15.75" customHeight="1" x14ac:dyDescent="0.2">
      <c r="A905" s="304"/>
      <c r="B905" s="304"/>
      <c r="C905" s="304"/>
      <c r="D905" s="304"/>
      <c r="E905" s="304"/>
      <c r="F905" s="304"/>
      <c r="G905" s="304"/>
      <c r="H905" s="304"/>
      <c r="I905" s="304"/>
      <c r="J905" s="304"/>
      <c r="K905" s="304"/>
      <c r="L905" s="278"/>
      <c r="M905" s="58"/>
      <c r="N905" s="58"/>
      <c r="O905" s="58"/>
      <c r="P905" s="58"/>
      <c r="Q905" s="278"/>
      <c r="R905" s="278"/>
      <c r="S905" s="278"/>
      <c r="T905" s="278"/>
      <c r="U905" s="278"/>
      <c r="V905" s="278"/>
      <c r="W905" s="58"/>
      <c r="X905" s="58"/>
      <c r="Y905" s="58"/>
      <c r="Z905" s="58"/>
    </row>
    <row r="906" spans="1:26" ht="15.75" customHeight="1" x14ac:dyDescent="0.2">
      <c r="A906" s="304"/>
      <c r="B906" s="304"/>
      <c r="C906" s="304"/>
      <c r="D906" s="304"/>
      <c r="E906" s="304"/>
      <c r="F906" s="304"/>
      <c r="G906" s="304"/>
      <c r="H906" s="304"/>
      <c r="I906" s="304"/>
      <c r="J906" s="304"/>
      <c r="K906" s="304"/>
      <c r="L906" s="278"/>
      <c r="M906" s="58"/>
      <c r="N906" s="58"/>
      <c r="O906" s="58"/>
      <c r="P906" s="58"/>
      <c r="Q906" s="278"/>
      <c r="R906" s="278"/>
      <c r="S906" s="278"/>
      <c r="T906" s="278"/>
      <c r="U906" s="278"/>
      <c r="V906" s="278"/>
      <c r="W906" s="58"/>
      <c r="X906" s="58"/>
      <c r="Y906" s="58"/>
      <c r="Z906" s="58"/>
    </row>
    <row r="907" spans="1:26" ht="15.75" customHeight="1" x14ac:dyDescent="0.2">
      <c r="A907" s="304"/>
      <c r="B907" s="304"/>
      <c r="C907" s="304"/>
      <c r="D907" s="304"/>
      <c r="E907" s="304"/>
      <c r="F907" s="304"/>
      <c r="G907" s="304"/>
      <c r="H907" s="304"/>
      <c r="I907" s="304"/>
      <c r="J907" s="304"/>
      <c r="K907" s="304"/>
      <c r="L907" s="278"/>
      <c r="M907" s="58"/>
      <c r="N907" s="58"/>
      <c r="O907" s="58"/>
      <c r="P907" s="58"/>
      <c r="Q907" s="278"/>
      <c r="R907" s="278"/>
      <c r="S907" s="278"/>
      <c r="T907" s="278"/>
      <c r="U907" s="278"/>
      <c r="V907" s="278"/>
      <c r="W907" s="58"/>
      <c r="X907" s="58"/>
      <c r="Y907" s="58"/>
      <c r="Z907" s="58"/>
    </row>
    <row r="908" spans="1:26" ht="15.75" customHeight="1" x14ac:dyDescent="0.2">
      <c r="A908" s="304"/>
      <c r="B908" s="304"/>
      <c r="C908" s="304"/>
      <c r="D908" s="304"/>
      <c r="E908" s="304"/>
      <c r="F908" s="304"/>
      <c r="G908" s="304"/>
      <c r="H908" s="304"/>
      <c r="I908" s="304"/>
      <c r="J908" s="304"/>
      <c r="K908" s="304"/>
      <c r="L908" s="278"/>
      <c r="M908" s="58"/>
      <c r="N908" s="58"/>
      <c r="O908" s="58"/>
      <c r="P908" s="58"/>
      <c r="Q908" s="278"/>
      <c r="R908" s="278"/>
      <c r="S908" s="278"/>
      <c r="T908" s="278"/>
      <c r="U908" s="278"/>
      <c r="V908" s="278"/>
      <c r="W908" s="58"/>
      <c r="X908" s="58"/>
      <c r="Y908" s="58"/>
      <c r="Z908" s="58"/>
    </row>
    <row r="909" spans="1:26" ht="15.75" customHeight="1" x14ac:dyDescent="0.2">
      <c r="A909" s="304"/>
      <c r="B909" s="304"/>
      <c r="C909" s="304"/>
      <c r="D909" s="304"/>
      <c r="E909" s="304"/>
      <c r="F909" s="304"/>
      <c r="G909" s="304"/>
      <c r="H909" s="304"/>
      <c r="I909" s="304"/>
      <c r="J909" s="304"/>
      <c r="K909" s="304"/>
      <c r="L909" s="278"/>
      <c r="M909" s="58"/>
      <c r="N909" s="58"/>
      <c r="O909" s="58"/>
      <c r="P909" s="58"/>
      <c r="Q909" s="278"/>
      <c r="R909" s="278"/>
      <c r="S909" s="278"/>
      <c r="T909" s="278"/>
      <c r="U909" s="278"/>
      <c r="V909" s="278"/>
      <c r="W909" s="58"/>
      <c r="X909" s="58"/>
      <c r="Y909" s="58"/>
      <c r="Z909" s="58"/>
    </row>
    <row r="910" spans="1:26" ht="15.75" customHeight="1" x14ac:dyDescent="0.2">
      <c r="A910" s="304"/>
      <c r="B910" s="304"/>
      <c r="C910" s="304"/>
      <c r="D910" s="304"/>
      <c r="E910" s="304"/>
      <c r="F910" s="304"/>
      <c r="G910" s="304"/>
      <c r="H910" s="304"/>
      <c r="I910" s="304"/>
      <c r="J910" s="304"/>
      <c r="K910" s="304"/>
      <c r="L910" s="278"/>
      <c r="M910" s="58"/>
      <c r="N910" s="58"/>
      <c r="O910" s="58"/>
      <c r="P910" s="58"/>
      <c r="Q910" s="278"/>
      <c r="R910" s="278"/>
      <c r="S910" s="278"/>
      <c r="T910" s="278"/>
      <c r="U910" s="278"/>
      <c r="V910" s="278"/>
      <c r="W910" s="58"/>
      <c r="X910" s="58"/>
      <c r="Y910" s="58"/>
      <c r="Z910" s="58"/>
    </row>
    <row r="911" spans="1:26" ht="15.75" customHeight="1" x14ac:dyDescent="0.2">
      <c r="A911" s="304"/>
      <c r="B911" s="304"/>
      <c r="C911" s="304"/>
      <c r="D911" s="304"/>
      <c r="E911" s="304"/>
      <c r="F911" s="304"/>
      <c r="G911" s="304"/>
      <c r="H911" s="304"/>
      <c r="I911" s="304"/>
      <c r="J911" s="304"/>
      <c r="K911" s="304"/>
      <c r="L911" s="278"/>
      <c r="M911" s="58"/>
      <c r="N911" s="58"/>
      <c r="O911" s="58"/>
      <c r="P911" s="58"/>
      <c r="Q911" s="278"/>
      <c r="R911" s="278"/>
      <c r="S911" s="278"/>
      <c r="T911" s="278"/>
      <c r="U911" s="278"/>
      <c r="V911" s="278"/>
      <c r="W911" s="58"/>
      <c r="X911" s="58"/>
      <c r="Y911" s="58"/>
      <c r="Z911" s="58"/>
    </row>
    <row r="912" spans="1:26" ht="15.75" customHeight="1" x14ac:dyDescent="0.2">
      <c r="A912" s="304"/>
      <c r="B912" s="304"/>
      <c r="C912" s="304"/>
      <c r="D912" s="304"/>
      <c r="E912" s="304"/>
      <c r="F912" s="304"/>
      <c r="G912" s="304"/>
      <c r="H912" s="304"/>
      <c r="I912" s="304"/>
      <c r="J912" s="304"/>
      <c r="K912" s="304"/>
      <c r="L912" s="278"/>
      <c r="M912" s="58"/>
      <c r="N912" s="58"/>
      <c r="O912" s="58"/>
      <c r="P912" s="58"/>
      <c r="Q912" s="278"/>
      <c r="R912" s="278"/>
      <c r="S912" s="278"/>
      <c r="T912" s="278"/>
      <c r="U912" s="278"/>
      <c r="V912" s="278"/>
      <c r="W912" s="58"/>
      <c r="X912" s="58"/>
      <c r="Y912" s="58"/>
      <c r="Z912" s="58"/>
    </row>
    <row r="913" spans="1:26" ht="15.75" customHeight="1" x14ac:dyDescent="0.2">
      <c r="A913" s="304"/>
      <c r="B913" s="304"/>
      <c r="C913" s="304"/>
      <c r="D913" s="304"/>
      <c r="E913" s="304"/>
      <c r="F913" s="304"/>
      <c r="G913" s="304"/>
      <c r="H913" s="304"/>
      <c r="I913" s="304"/>
      <c r="J913" s="304"/>
      <c r="K913" s="304"/>
      <c r="L913" s="278"/>
      <c r="M913" s="58"/>
      <c r="N913" s="58"/>
      <c r="O913" s="58"/>
      <c r="P913" s="58"/>
      <c r="Q913" s="278"/>
      <c r="R913" s="278"/>
      <c r="S913" s="278"/>
      <c r="T913" s="278"/>
      <c r="U913" s="278"/>
      <c r="V913" s="278"/>
      <c r="W913" s="58"/>
      <c r="X913" s="58"/>
      <c r="Y913" s="58"/>
      <c r="Z913" s="58"/>
    </row>
    <row r="914" spans="1:26" ht="15.75" customHeight="1" x14ac:dyDescent="0.2">
      <c r="A914" s="304"/>
      <c r="B914" s="304"/>
      <c r="C914" s="304"/>
      <c r="D914" s="304"/>
      <c r="E914" s="304"/>
      <c r="F914" s="304"/>
      <c r="G914" s="304"/>
      <c r="H914" s="304"/>
      <c r="I914" s="304"/>
      <c r="J914" s="304"/>
      <c r="K914" s="304"/>
      <c r="L914" s="278"/>
      <c r="M914" s="58"/>
      <c r="N914" s="58"/>
      <c r="O914" s="58"/>
      <c r="P914" s="58"/>
      <c r="Q914" s="278"/>
      <c r="R914" s="278"/>
      <c r="S914" s="278"/>
      <c r="T914" s="278"/>
      <c r="U914" s="278"/>
      <c r="V914" s="278"/>
      <c r="W914" s="58"/>
      <c r="X914" s="58"/>
      <c r="Y914" s="58"/>
      <c r="Z914" s="58"/>
    </row>
    <row r="915" spans="1:26" ht="15.75" customHeight="1" x14ac:dyDescent="0.2">
      <c r="A915" s="304"/>
      <c r="B915" s="304"/>
      <c r="C915" s="304"/>
      <c r="D915" s="304"/>
      <c r="E915" s="304"/>
      <c r="F915" s="304"/>
      <c r="G915" s="304"/>
      <c r="H915" s="304"/>
      <c r="I915" s="304"/>
      <c r="J915" s="304"/>
      <c r="K915" s="304"/>
      <c r="L915" s="278"/>
      <c r="M915" s="58"/>
      <c r="N915" s="58"/>
      <c r="O915" s="58"/>
      <c r="P915" s="58"/>
      <c r="Q915" s="278"/>
      <c r="R915" s="278"/>
      <c r="S915" s="278"/>
      <c r="T915" s="278"/>
      <c r="U915" s="278"/>
      <c r="V915" s="278"/>
      <c r="W915" s="58"/>
      <c r="X915" s="58"/>
      <c r="Y915" s="58"/>
      <c r="Z915" s="58"/>
    </row>
    <row r="916" spans="1:26" ht="15.75" customHeight="1" x14ac:dyDescent="0.2">
      <c r="A916" s="304"/>
      <c r="B916" s="304"/>
      <c r="C916" s="304"/>
      <c r="D916" s="304"/>
      <c r="E916" s="304"/>
      <c r="F916" s="304"/>
      <c r="G916" s="304"/>
      <c r="H916" s="304"/>
      <c r="I916" s="304"/>
      <c r="J916" s="304"/>
      <c r="K916" s="304"/>
      <c r="L916" s="278"/>
      <c r="M916" s="58"/>
      <c r="N916" s="58"/>
      <c r="O916" s="58"/>
      <c r="P916" s="58"/>
      <c r="Q916" s="278"/>
      <c r="R916" s="278"/>
      <c r="S916" s="278"/>
      <c r="T916" s="278"/>
      <c r="U916" s="278"/>
      <c r="V916" s="278"/>
      <c r="W916" s="58"/>
      <c r="X916" s="58"/>
      <c r="Y916" s="58"/>
      <c r="Z916" s="58"/>
    </row>
    <row r="917" spans="1:26" ht="15.75" customHeight="1" x14ac:dyDescent="0.2">
      <c r="A917" s="304"/>
      <c r="B917" s="304"/>
      <c r="C917" s="304"/>
      <c r="D917" s="304"/>
      <c r="E917" s="304"/>
      <c r="F917" s="304"/>
      <c r="G917" s="304"/>
      <c r="H917" s="304"/>
      <c r="I917" s="304"/>
      <c r="J917" s="304"/>
      <c r="K917" s="304"/>
      <c r="L917" s="278"/>
      <c r="M917" s="58"/>
      <c r="N917" s="58"/>
      <c r="O917" s="58"/>
      <c r="P917" s="58"/>
      <c r="Q917" s="278"/>
      <c r="R917" s="278"/>
      <c r="S917" s="278"/>
      <c r="T917" s="278"/>
      <c r="U917" s="278"/>
      <c r="V917" s="278"/>
      <c r="W917" s="58"/>
      <c r="X917" s="58"/>
      <c r="Y917" s="58"/>
      <c r="Z917" s="58"/>
    </row>
    <row r="918" spans="1:26" ht="15.75" customHeight="1" x14ac:dyDescent="0.2">
      <c r="A918" s="304"/>
      <c r="B918" s="304"/>
      <c r="C918" s="304"/>
      <c r="D918" s="304"/>
      <c r="E918" s="304"/>
      <c r="F918" s="304"/>
      <c r="G918" s="304"/>
      <c r="H918" s="304"/>
      <c r="I918" s="304"/>
      <c r="J918" s="304"/>
      <c r="K918" s="304"/>
      <c r="L918" s="278"/>
      <c r="M918" s="58"/>
      <c r="N918" s="58"/>
      <c r="O918" s="58"/>
      <c r="P918" s="58"/>
      <c r="Q918" s="278"/>
      <c r="R918" s="278"/>
      <c r="S918" s="278"/>
      <c r="T918" s="278"/>
      <c r="U918" s="278"/>
      <c r="V918" s="278"/>
      <c r="W918" s="58"/>
      <c r="X918" s="58"/>
      <c r="Y918" s="58"/>
      <c r="Z918" s="58"/>
    </row>
    <row r="919" spans="1:26" ht="15.75" customHeight="1" x14ac:dyDescent="0.2">
      <c r="A919" s="304"/>
      <c r="B919" s="304"/>
      <c r="C919" s="304"/>
      <c r="D919" s="304"/>
      <c r="E919" s="304"/>
      <c r="F919" s="304"/>
      <c r="G919" s="304"/>
      <c r="H919" s="304"/>
      <c r="I919" s="304"/>
      <c r="J919" s="304"/>
      <c r="K919" s="304"/>
      <c r="L919" s="278"/>
      <c r="M919" s="58"/>
      <c r="N919" s="58"/>
      <c r="O919" s="58"/>
      <c r="P919" s="58"/>
      <c r="Q919" s="278"/>
      <c r="R919" s="278"/>
      <c r="S919" s="278"/>
      <c r="T919" s="278"/>
      <c r="U919" s="278"/>
      <c r="V919" s="278"/>
      <c r="W919" s="58"/>
      <c r="X919" s="58"/>
      <c r="Y919" s="58"/>
      <c r="Z919" s="58"/>
    </row>
    <row r="920" spans="1:26" ht="15.75" customHeight="1" x14ac:dyDescent="0.2">
      <c r="A920" s="304"/>
      <c r="B920" s="304"/>
      <c r="C920" s="304"/>
      <c r="D920" s="304"/>
      <c r="E920" s="304"/>
      <c r="F920" s="304"/>
      <c r="G920" s="304"/>
      <c r="H920" s="304"/>
      <c r="I920" s="304"/>
      <c r="J920" s="304"/>
      <c r="K920" s="304"/>
      <c r="L920" s="278"/>
      <c r="M920" s="58"/>
      <c r="N920" s="58"/>
      <c r="O920" s="58"/>
      <c r="P920" s="58"/>
      <c r="Q920" s="278"/>
      <c r="R920" s="278"/>
      <c r="S920" s="278"/>
      <c r="T920" s="278"/>
      <c r="U920" s="278"/>
      <c r="V920" s="278"/>
      <c r="W920" s="58"/>
      <c r="X920" s="58"/>
      <c r="Y920" s="58"/>
      <c r="Z920" s="58"/>
    </row>
    <row r="921" spans="1:26" ht="15.75" customHeight="1" x14ac:dyDescent="0.2">
      <c r="A921" s="304"/>
      <c r="B921" s="304"/>
      <c r="C921" s="304"/>
      <c r="D921" s="304"/>
      <c r="E921" s="304"/>
      <c r="F921" s="304"/>
      <c r="G921" s="304"/>
      <c r="H921" s="304"/>
      <c r="I921" s="304"/>
      <c r="J921" s="304"/>
      <c r="K921" s="304"/>
      <c r="L921" s="278"/>
      <c r="M921" s="58"/>
      <c r="N921" s="58"/>
      <c r="O921" s="58"/>
      <c r="P921" s="58"/>
      <c r="Q921" s="278"/>
      <c r="R921" s="278"/>
      <c r="S921" s="278"/>
      <c r="T921" s="278"/>
      <c r="U921" s="278"/>
      <c r="V921" s="278"/>
      <c r="W921" s="58"/>
      <c r="X921" s="58"/>
      <c r="Y921" s="58"/>
      <c r="Z921" s="58"/>
    </row>
    <row r="922" spans="1:26" ht="15.75" customHeight="1" x14ac:dyDescent="0.2">
      <c r="A922" s="304"/>
      <c r="B922" s="304"/>
      <c r="C922" s="304"/>
      <c r="D922" s="304"/>
      <c r="E922" s="304"/>
      <c r="F922" s="304"/>
      <c r="G922" s="304"/>
      <c r="H922" s="304"/>
      <c r="I922" s="304"/>
      <c r="J922" s="304"/>
      <c r="K922" s="304"/>
      <c r="L922" s="278"/>
      <c r="M922" s="58"/>
      <c r="N922" s="58"/>
      <c r="O922" s="58"/>
      <c r="P922" s="58"/>
      <c r="Q922" s="278"/>
      <c r="R922" s="278"/>
      <c r="S922" s="278"/>
      <c r="T922" s="278"/>
      <c r="U922" s="278"/>
      <c r="V922" s="278"/>
      <c r="W922" s="58"/>
      <c r="X922" s="58"/>
      <c r="Y922" s="58"/>
      <c r="Z922" s="58"/>
    </row>
    <row r="923" spans="1:26" ht="15.75" customHeight="1" x14ac:dyDescent="0.2">
      <c r="A923" s="304"/>
      <c r="B923" s="304"/>
      <c r="C923" s="304"/>
      <c r="D923" s="304"/>
      <c r="E923" s="304"/>
      <c r="F923" s="304"/>
      <c r="G923" s="304"/>
      <c r="H923" s="304"/>
      <c r="I923" s="304"/>
      <c r="J923" s="304"/>
      <c r="K923" s="304"/>
      <c r="L923" s="278"/>
      <c r="M923" s="58"/>
      <c r="N923" s="58"/>
      <c r="O923" s="58"/>
      <c r="P923" s="58"/>
      <c r="Q923" s="278"/>
      <c r="R923" s="278"/>
      <c r="S923" s="278"/>
      <c r="T923" s="278"/>
      <c r="U923" s="278"/>
      <c r="V923" s="278"/>
      <c r="W923" s="58"/>
      <c r="X923" s="58"/>
      <c r="Y923" s="58"/>
      <c r="Z923" s="58"/>
    </row>
    <row r="924" spans="1:26" ht="15.75" customHeight="1" x14ac:dyDescent="0.2">
      <c r="A924" s="304"/>
      <c r="B924" s="304"/>
      <c r="C924" s="304"/>
      <c r="D924" s="304"/>
      <c r="E924" s="304"/>
      <c r="F924" s="304"/>
      <c r="G924" s="304"/>
      <c r="H924" s="304"/>
      <c r="I924" s="304"/>
      <c r="J924" s="304"/>
      <c r="K924" s="304"/>
      <c r="L924" s="278"/>
      <c r="M924" s="58"/>
      <c r="N924" s="58"/>
      <c r="O924" s="58"/>
      <c r="P924" s="58"/>
      <c r="Q924" s="278"/>
      <c r="R924" s="278"/>
      <c r="S924" s="278"/>
      <c r="T924" s="278"/>
      <c r="U924" s="278"/>
      <c r="V924" s="278"/>
      <c r="W924" s="58"/>
      <c r="X924" s="58"/>
      <c r="Y924" s="58"/>
      <c r="Z924" s="58"/>
    </row>
    <row r="925" spans="1:26" ht="15.75" customHeight="1" x14ac:dyDescent="0.2">
      <c r="A925" s="304"/>
      <c r="B925" s="304"/>
      <c r="C925" s="304"/>
      <c r="D925" s="304"/>
      <c r="E925" s="304"/>
      <c r="F925" s="304"/>
      <c r="G925" s="304"/>
      <c r="H925" s="304"/>
      <c r="I925" s="304"/>
      <c r="J925" s="304"/>
      <c r="K925" s="304"/>
      <c r="L925" s="278"/>
      <c r="M925" s="58"/>
      <c r="N925" s="58"/>
      <c r="O925" s="58"/>
      <c r="P925" s="58"/>
      <c r="Q925" s="278"/>
      <c r="R925" s="278"/>
      <c r="S925" s="278"/>
      <c r="T925" s="278"/>
      <c r="U925" s="278"/>
      <c r="V925" s="278"/>
      <c r="W925" s="58"/>
      <c r="X925" s="58"/>
      <c r="Y925" s="58"/>
      <c r="Z925" s="58"/>
    </row>
    <row r="926" spans="1:26" ht="15.75" customHeight="1" x14ac:dyDescent="0.2">
      <c r="A926" s="304"/>
      <c r="B926" s="304"/>
      <c r="C926" s="304"/>
      <c r="D926" s="304"/>
      <c r="E926" s="304"/>
      <c r="F926" s="304"/>
      <c r="G926" s="304"/>
      <c r="H926" s="304"/>
      <c r="I926" s="304"/>
      <c r="J926" s="304"/>
      <c r="K926" s="304"/>
      <c r="L926" s="278"/>
      <c r="M926" s="58"/>
      <c r="N926" s="58"/>
      <c r="O926" s="58"/>
      <c r="P926" s="58"/>
      <c r="Q926" s="278"/>
      <c r="R926" s="278"/>
      <c r="S926" s="278"/>
      <c r="T926" s="278"/>
      <c r="U926" s="278"/>
      <c r="V926" s="278"/>
      <c r="W926" s="58"/>
      <c r="X926" s="58"/>
      <c r="Y926" s="58"/>
      <c r="Z926" s="58"/>
    </row>
    <row r="927" spans="1:26" ht="15.75" customHeight="1" x14ac:dyDescent="0.2">
      <c r="A927" s="304"/>
      <c r="B927" s="304"/>
      <c r="C927" s="304"/>
      <c r="D927" s="304"/>
      <c r="E927" s="304"/>
      <c r="F927" s="304"/>
      <c r="G927" s="304"/>
      <c r="H927" s="304"/>
      <c r="I927" s="304"/>
      <c r="J927" s="304"/>
      <c r="K927" s="304"/>
      <c r="L927" s="278"/>
      <c r="M927" s="58"/>
      <c r="N927" s="58"/>
      <c r="O927" s="58"/>
      <c r="P927" s="58"/>
      <c r="Q927" s="278"/>
      <c r="R927" s="278"/>
      <c r="S927" s="278"/>
      <c r="T927" s="278"/>
      <c r="U927" s="278"/>
      <c r="V927" s="278"/>
      <c r="W927" s="58"/>
      <c r="X927" s="58"/>
      <c r="Y927" s="58"/>
      <c r="Z927" s="58"/>
    </row>
    <row r="928" spans="1:26" ht="15.75" customHeight="1" x14ac:dyDescent="0.2">
      <c r="A928" s="304"/>
      <c r="B928" s="304"/>
      <c r="C928" s="304"/>
      <c r="D928" s="304"/>
      <c r="E928" s="304"/>
      <c r="F928" s="304"/>
      <c r="G928" s="304"/>
      <c r="H928" s="304"/>
      <c r="I928" s="304"/>
      <c r="J928" s="304"/>
      <c r="K928" s="304"/>
      <c r="L928" s="278"/>
      <c r="M928" s="58"/>
      <c r="N928" s="58"/>
      <c r="O928" s="58"/>
      <c r="P928" s="58"/>
      <c r="Q928" s="278"/>
      <c r="R928" s="278"/>
      <c r="S928" s="278"/>
      <c r="T928" s="278"/>
      <c r="U928" s="278"/>
      <c r="V928" s="278"/>
      <c r="W928" s="58"/>
      <c r="X928" s="58"/>
      <c r="Y928" s="58"/>
      <c r="Z928" s="58"/>
    </row>
    <row r="929" spans="1:26" ht="15.75" customHeight="1" x14ac:dyDescent="0.2">
      <c r="A929" s="304"/>
      <c r="B929" s="304"/>
      <c r="C929" s="304"/>
      <c r="D929" s="304"/>
      <c r="E929" s="304"/>
      <c r="F929" s="304"/>
      <c r="G929" s="304"/>
      <c r="H929" s="304"/>
      <c r="I929" s="304"/>
      <c r="J929" s="304"/>
      <c r="K929" s="304"/>
      <c r="L929" s="278"/>
      <c r="M929" s="58"/>
      <c r="N929" s="58"/>
      <c r="O929" s="58"/>
      <c r="P929" s="58"/>
      <c r="Q929" s="278"/>
      <c r="R929" s="278"/>
      <c r="S929" s="278"/>
      <c r="T929" s="278"/>
      <c r="U929" s="278"/>
      <c r="V929" s="278"/>
      <c r="W929" s="58"/>
      <c r="X929" s="58"/>
      <c r="Y929" s="58"/>
      <c r="Z929" s="58"/>
    </row>
    <row r="930" spans="1:26" ht="15.75" customHeight="1" x14ac:dyDescent="0.2">
      <c r="A930" s="304"/>
      <c r="B930" s="304"/>
      <c r="C930" s="304"/>
      <c r="D930" s="304"/>
      <c r="E930" s="304"/>
      <c r="F930" s="304"/>
      <c r="G930" s="304"/>
      <c r="H930" s="304"/>
      <c r="I930" s="304"/>
      <c r="J930" s="304"/>
      <c r="K930" s="304"/>
      <c r="L930" s="278"/>
      <c r="M930" s="58"/>
      <c r="N930" s="58"/>
      <c r="O930" s="58"/>
      <c r="P930" s="58"/>
      <c r="Q930" s="278"/>
      <c r="R930" s="278"/>
      <c r="S930" s="278"/>
      <c r="T930" s="278"/>
      <c r="U930" s="278"/>
      <c r="V930" s="278"/>
      <c r="W930" s="58"/>
      <c r="X930" s="58"/>
      <c r="Y930" s="58"/>
      <c r="Z930" s="58"/>
    </row>
    <row r="931" spans="1:26" ht="15.75" customHeight="1" x14ac:dyDescent="0.2">
      <c r="A931" s="304"/>
      <c r="B931" s="304"/>
      <c r="C931" s="304"/>
      <c r="D931" s="304"/>
      <c r="E931" s="304"/>
      <c r="F931" s="304"/>
      <c r="G931" s="304"/>
      <c r="H931" s="304"/>
      <c r="I931" s="304"/>
      <c r="J931" s="304"/>
      <c r="K931" s="304"/>
      <c r="L931" s="278"/>
      <c r="M931" s="58"/>
      <c r="N931" s="58"/>
      <c r="O931" s="58"/>
      <c r="P931" s="58"/>
      <c r="Q931" s="278"/>
      <c r="R931" s="278"/>
      <c r="S931" s="278"/>
      <c r="T931" s="278"/>
      <c r="U931" s="278"/>
      <c r="V931" s="278"/>
      <c r="W931" s="58"/>
      <c r="X931" s="58"/>
      <c r="Y931" s="58"/>
      <c r="Z931" s="58"/>
    </row>
    <row r="932" spans="1:26" ht="15.75" customHeight="1" x14ac:dyDescent="0.2">
      <c r="A932" s="304"/>
      <c r="B932" s="304"/>
      <c r="C932" s="304"/>
      <c r="D932" s="304"/>
      <c r="E932" s="304"/>
      <c r="F932" s="304"/>
      <c r="G932" s="304"/>
      <c r="H932" s="304"/>
      <c r="I932" s="304"/>
      <c r="J932" s="304"/>
      <c r="K932" s="304"/>
      <c r="L932" s="278"/>
      <c r="M932" s="58"/>
      <c r="N932" s="58"/>
      <c r="O932" s="58"/>
      <c r="P932" s="58"/>
      <c r="Q932" s="278"/>
      <c r="R932" s="278"/>
      <c r="S932" s="278"/>
      <c r="T932" s="278"/>
      <c r="U932" s="278"/>
      <c r="V932" s="278"/>
      <c r="W932" s="58"/>
      <c r="X932" s="58"/>
      <c r="Y932" s="58"/>
      <c r="Z932" s="58"/>
    </row>
    <row r="933" spans="1:26" ht="15.75" customHeight="1" x14ac:dyDescent="0.2">
      <c r="A933" s="304"/>
      <c r="B933" s="304"/>
      <c r="C933" s="304"/>
      <c r="D933" s="304"/>
      <c r="E933" s="304"/>
      <c r="F933" s="304"/>
      <c r="G933" s="304"/>
      <c r="H933" s="304"/>
      <c r="I933" s="304"/>
      <c r="J933" s="304"/>
      <c r="K933" s="304"/>
      <c r="L933" s="278"/>
      <c r="M933" s="58"/>
      <c r="N933" s="58"/>
      <c r="O933" s="58"/>
      <c r="P933" s="58"/>
      <c r="Q933" s="278"/>
      <c r="R933" s="278"/>
      <c r="S933" s="278"/>
      <c r="T933" s="278"/>
      <c r="U933" s="278"/>
      <c r="V933" s="278"/>
      <c r="W933" s="58"/>
      <c r="X933" s="58"/>
      <c r="Y933" s="58"/>
      <c r="Z933" s="58"/>
    </row>
    <row r="934" spans="1:26" ht="15.75" customHeight="1" x14ac:dyDescent="0.2">
      <c r="A934" s="304"/>
      <c r="B934" s="304"/>
      <c r="C934" s="304"/>
      <c r="D934" s="304"/>
      <c r="E934" s="304"/>
      <c r="F934" s="304"/>
      <c r="G934" s="304"/>
      <c r="H934" s="304"/>
      <c r="I934" s="304"/>
      <c r="J934" s="304"/>
      <c r="K934" s="304"/>
      <c r="L934" s="278"/>
      <c r="M934" s="58"/>
      <c r="N934" s="58"/>
      <c r="O934" s="58"/>
      <c r="P934" s="58"/>
      <c r="Q934" s="278"/>
      <c r="R934" s="278"/>
      <c r="S934" s="278"/>
      <c r="T934" s="278"/>
      <c r="U934" s="278"/>
      <c r="V934" s="278"/>
      <c r="W934" s="58"/>
      <c r="X934" s="58"/>
      <c r="Y934" s="58"/>
      <c r="Z934" s="58"/>
    </row>
    <row r="935" spans="1:26" ht="15.75" customHeight="1" x14ac:dyDescent="0.2">
      <c r="A935" s="304"/>
      <c r="B935" s="304"/>
      <c r="C935" s="304"/>
      <c r="D935" s="304"/>
      <c r="E935" s="304"/>
      <c r="F935" s="304"/>
      <c r="G935" s="304"/>
      <c r="H935" s="304"/>
      <c r="I935" s="304"/>
      <c r="J935" s="304"/>
      <c r="K935" s="304"/>
      <c r="L935" s="278"/>
      <c r="M935" s="58"/>
      <c r="N935" s="58"/>
      <c r="O935" s="58"/>
      <c r="P935" s="58"/>
      <c r="Q935" s="278"/>
      <c r="R935" s="278"/>
      <c r="S935" s="278"/>
      <c r="T935" s="278"/>
      <c r="U935" s="278"/>
      <c r="V935" s="278"/>
      <c r="W935" s="58"/>
      <c r="X935" s="58"/>
      <c r="Y935" s="58"/>
      <c r="Z935" s="58"/>
    </row>
    <row r="936" spans="1:26" ht="15.75" customHeight="1" x14ac:dyDescent="0.2">
      <c r="A936" s="304"/>
      <c r="B936" s="304"/>
      <c r="C936" s="304"/>
      <c r="D936" s="304"/>
      <c r="E936" s="304"/>
      <c r="F936" s="304"/>
      <c r="G936" s="304"/>
      <c r="H936" s="304"/>
      <c r="I936" s="304"/>
      <c r="J936" s="304"/>
      <c r="K936" s="304"/>
      <c r="L936" s="278"/>
      <c r="M936" s="58"/>
      <c r="N936" s="58"/>
      <c r="O936" s="58"/>
      <c r="P936" s="58"/>
      <c r="Q936" s="278"/>
      <c r="R936" s="278"/>
      <c r="S936" s="278"/>
      <c r="T936" s="278"/>
      <c r="U936" s="278"/>
      <c r="V936" s="278"/>
      <c r="W936" s="58"/>
      <c r="X936" s="58"/>
      <c r="Y936" s="58"/>
      <c r="Z936" s="58"/>
    </row>
    <row r="937" spans="1:26" ht="15.75" customHeight="1" x14ac:dyDescent="0.2">
      <c r="A937" s="304"/>
      <c r="B937" s="304"/>
      <c r="C937" s="304"/>
      <c r="D937" s="304"/>
      <c r="E937" s="304"/>
      <c r="F937" s="304"/>
      <c r="G937" s="304"/>
      <c r="H937" s="304"/>
      <c r="I937" s="304"/>
      <c r="J937" s="304"/>
      <c r="K937" s="304"/>
      <c r="L937" s="278"/>
      <c r="M937" s="58"/>
      <c r="N937" s="58"/>
      <c r="O937" s="58"/>
      <c r="P937" s="58"/>
      <c r="Q937" s="278"/>
      <c r="R937" s="278"/>
      <c r="S937" s="278"/>
      <c r="T937" s="278"/>
      <c r="U937" s="278"/>
      <c r="V937" s="278"/>
      <c r="W937" s="58"/>
      <c r="X937" s="58"/>
      <c r="Y937" s="58"/>
      <c r="Z937" s="58"/>
    </row>
    <row r="938" spans="1:26" ht="15.75" customHeight="1" x14ac:dyDescent="0.2">
      <c r="A938" s="304"/>
      <c r="B938" s="304"/>
      <c r="C938" s="304"/>
      <c r="D938" s="304"/>
      <c r="E938" s="304"/>
      <c r="F938" s="304"/>
      <c r="G938" s="304"/>
      <c r="H938" s="304"/>
      <c r="I938" s="304"/>
      <c r="J938" s="304"/>
      <c r="K938" s="304"/>
      <c r="L938" s="278"/>
      <c r="M938" s="58"/>
      <c r="N938" s="58"/>
      <c r="O938" s="58"/>
      <c r="P938" s="58"/>
      <c r="Q938" s="278"/>
      <c r="R938" s="278"/>
      <c r="S938" s="278"/>
      <c r="T938" s="278"/>
      <c r="U938" s="278"/>
      <c r="V938" s="278"/>
      <c r="W938" s="58"/>
      <c r="X938" s="58"/>
      <c r="Y938" s="58"/>
      <c r="Z938" s="58"/>
    </row>
    <row r="939" spans="1:26" ht="15.75" customHeight="1" x14ac:dyDescent="0.2">
      <c r="A939" s="304"/>
      <c r="B939" s="304"/>
      <c r="C939" s="304"/>
      <c r="D939" s="304"/>
      <c r="E939" s="304"/>
      <c r="F939" s="304"/>
      <c r="G939" s="304"/>
      <c r="H939" s="304"/>
      <c r="I939" s="304"/>
      <c r="J939" s="304"/>
      <c r="K939" s="304"/>
      <c r="L939" s="278"/>
      <c r="M939" s="58"/>
      <c r="N939" s="58"/>
      <c r="O939" s="58"/>
      <c r="P939" s="58"/>
      <c r="Q939" s="278"/>
      <c r="R939" s="278"/>
      <c r="S939" s="278"/>
      <c r="T939" s="278"/>
      <c r="U939" s="278"/>
      <c r="V939" s="278"/>
      <c r="W939" s="58"/>
      <c r="X939" s="58"/>
      <c r="Y939" s="58"/>
      <c r="Z939" s="58"/>
    </row>
    <row r="940" spans="1:26" ht="15.75" customHeight="1" x14ac:dyDescent="0.2">
      <c r="A940" s="304"/>
      <c r="B940" s="304"/>
      <c r="C940" s="304"/>
      <c r="D940" s="304"/>
      <c r="E940" s="304"/>
      <c r="F940" s="304"/>
      <c r="G940" s="304"/>
      <c r="H940" s="304"/>
      <c r="I940" s="304"/>
      <c r="J940" s="304"/>
      <c r="K940" s="304"/>
      <c r="L940" s="278"/>
      <c r="M940" s="58"/>
      <c r="N940" s="58"/>
      <c r="O940" s="58"/>
      <c r="P940" s="58"/>
      <c r="Q940" s="278"/>
      <c r="R940" s="278"/>
      <c r="S940" s="278"/>
      <c r="T940" s="278"/>
      <c r="U940" s="278"/>
      <c r="V940" s="278"/>
      <c r="W940" s="58"/>
      <c r="X940" s="58"/>
      <c r="Y940" s="58"/>
      <c r="Z940" s="58"/>
    </row>
    <row r="941" spans="1:26" ht="15.75" customHeight="1" x14ac:dyDescent="0.2">
      <c r="A941" s="304"/>
      <c r="B941" s="304"/>
      <c r="C941" s="304"/>
      <c r="D941" s="304"/>
      <c r="E941" s="304"/>
      <c r="F941" s="304"/>
      <c r="G941" s="304"/>
      <c r="H941" s="304"/>
      <c r="I941" s="304"/>
      <c r="J941" s="304"/>
      <c r="K941" s="304"/>
      <c r="L941" s="278"/>
      <c r="M941" s="58"/>
      <c r="N941" s="58"/>
      <c r="O941" s="58"/>
      <c r="P941" s="58"/>
      <c r="Q941" s="278"/>
      <c r="R941" s="278"/>
      <c r="S941" s="278"/>
      <c r="T941" s="278"/>
      <c r="U941" s="278"/>
      <c r="V941" s="278"/>
      <c r="W941" s="58"/>
      <c r="X941" s="58"/>
      <c r="Y941" s="58"/>
      <c r="Z941" s="58"/>
    </row>
    <row r="942" spans="1:26" ht="15.75" customHeight="1" x14ac:dyDescent="0.2">
      <c r="A942" s="304"/>
      <c r="B942" s="304"/>
      <c r="C942" s="304"/>
      <c r="D942" s="304"/>
      <c r="E942" s="304"/>
      <c r="F942" s="304"/>
      <c r="G942" s="304"/>
      <c r="H942" s="304"/>
      <c r="I942" s="304"/>
      <c r="J942" s="304"/>
      <c r="K942" s="304"/>
      <c r="L942" s="278"/>
      <c r="M942" s="58"/>
      <c r="N942" s="58"/>
      <c r="O942" s="58"/>
      <c r="P942" s="58"/>
      <c r="Q942" s="278"/>
      <c r="R942" s="278"/>
      <c r="S942" s="278"/>
      <c r="T942" s="278"/>
      <c r="U942" s="278"/>
      <c r="V942" s="278"/>
      <c r="W942" s="58"/>
      <c r="X942" s="58"/>
      <c r="Y942" s="58"/>
      <c r="Z942" s="58"/>
    </row>
    <row r="943" spans="1:26" ht="15.75" customHeight="1" x14ac:dyDescent="0.2">
      <c r="A943" s="304"/>
      <c r="B943" s="304"/>
      <c r="C943" s="304"/>
      <c r="D943" s="304"/>
      <c r="E943" s="304"/>
      <c r="F943" s="304"/>
      <c r="G943" s="304"/>
      <c r="H943" s="304"/>
      <c r="I943" s="304"/>
      <c r="J943" s="304"/>
      <c r="K943" s="304"/>
      <c r="L943" s="278"/>
      <c r="M943" s="58"/>
      <c r="N943" s="58"/>
      <c r="O943" s="58"/>
      <c r="P943" s="58"/>
      <c r="Q943" s="278"/>
      <c r="R943" s="278"/>
      <c r="S943" s="278"/>
      <c r="T943" s="278"/>
      <c r="U943" s="278"/>
      <c r="V943" s="278"/>
      <c r="W943" s="58"/>
      <c r="X943" s="58"/>
      <c r="Y943" s="58"/>
      <c r="Z943" s="58"/>
    </row>
    <row r="944" spans="1:26" ht="15.75" customHeight="1" x14ac:dyDescent="0.2">
      <c r="A944" s="304"/>
      <c r="B944" s="304"/>
      <c r="C944" s="304"/>
      <c r="D944" s="304"/>
      <c r="E944" s="304"/>
      <c r="F944" s="304"/>
      <c r="G944" s="304"/>
      <c r="H944" s="304"/>
      <c r="I944" s="304"/>
      <c r="J944" s="304"/>
      <c r="K944" s="304"/>
      <c r="L944" s="278"/>
      <c r="M944" s="58"/>
      <c r="N944" s="58"/>
      <c r="O944" s="58"/>
      <c r="P944" s="58"/>
      <c r="Q944" s="278"/>
      <c r="R944" s="278"/>
      <c r="S944" s="278"/>
      <c r="T944" s="278"/>
      <c r="U944" s="278"/>
      <c r="V944" s="278"/>
      <c r="W944" s="58"/>
      <c r="X944" s="58"/>
      <c r="Y944" s="58"/>
      <c r="Z944" s="58"/>
    </row>
    <row r="945" spans="1:26" ht="15.75" customHeight="1" x14ac:dyDescent="0.2">
      <c r="A945" s="304"/>
      <c r="B945" s="304"/>
      <c r="C945" s="304"/>
      <c r="D945" s="304"/>
      <c r="E945" s="304"/>
      <c r="F945" s="304"/>
      <c r="G945" s="304"/>
      <c r="H945" s="304"/>
      <c r="I945" s="304"/>
      <c r="J945" s="304"/>
      <c r="K945" s="304"/>
      <c r="L945" s="278"/>
      <c r="M945" s="58"/>
      <c r="N945" s="58"/>
      <c r="O945" s="58"/>
      <c r="P945" s="58"/>
      <c r="Q945" s="278"/>
      <c r="R945" s="278"/>
      <c r="S945" s="278"/>
      <c r="T945" s="278"/>
      <c r="U945" s="278"/>
      <c r="V945" s="278"/>
      <c r="W945" s="58"/>
      <c r="X945" s="58"/>
      <c r="Y945" s="58"/>
      <c r="Z945" s="58"/>
    </row>
    <row r="946" spans="1:26" ht="15.75" customHeight="1" x14ac:dyDescent="0.2">
      <c r="A946" s="304"/>
      <c r="B946" s="304"/>
      <c r="C946" s="304"/>
      <c r="D946" s="304"/>
      <c r="E946" s="304"/>
      <c r="F946" s="304"/>
      <c r="G946" s="304"/>
      <c r="H946" s="304"/>
      <c r="I946" s="304"/>
      <c r="J946" s="304"/>
      <c r="K946" s="304"/>
      <c r="L946" s="278"/>
      <c r="M946" s="58"/>
      <c r="N946" s="58"/>
      <c r="O946" s="58"/>
      <c r="P946" s="58"/>
      <c r="Q946" s="278"/>
      <c r="R946" s="278"/>
      <c r="S946" s="278"/>
      <c r="T946" s="278"/>
      <c r="U946" s="278"/>
      <c r="V946" s="278"/>
      <c r="W946" s="58"/>
      <c r="X946" s="58"/>
      <c r="Y946" s="58"/>
      <c r="Z946" s="58"/>
    </row>
    <row r="947" spans="1:26" ht="15.75" customHeight="1" x14ac:dyDescent="0.2">
      <c r="A947" s="304"/>
      <c r="B947" s="304"/>
      <c r="C947" s="304"/>
      <c r="D947" s="304"/>
      <c r="E947" s="304"/>
      <c r="F947" s="304"/>
      <c r="G947" s="304"/>
      <c r="H947" s="304"/>
      <c r="I947" s="304"/>
      <c r="J947" s="304"/>
      <c r="K947" s="304"/>
      <c r="L947" s="278"/>
      <c r="M947" s="58"/>
      <c r="N947" s="58"/>
      <c r="O947" s="58"/>
      <c r="P947" s="58"/>
      <c r="Q947" s="278"/>
      <c r="R947" s="278"/>
      <c r="S947" s="278"/>
      <c r="T947" s="278"/>
      <c r="U947" s="278"/>
      <c r="V947" s="278"/>
      <c r="W947" s="58"/>
      <c r="X947" s="58"/>
      <c r="Y947" s="58"/>
      <c r="Z947" s="58"/>
    </row>
    <row r="948" spans="1:26" ht="15.75" customHeight="1" x14ac:dyDescent="0.2">
      <c r="A948" s="304"/>
      <c r="B948" s="304"/>
      <c r="C948" s="304"/>
      <c r="D948" s="304"/>
      <c r="E948" s="304"/>
      <c r="F948" s="304"/>
      <c r="G948" s="304"/>
      <c r="H948" s="304"/>
      <c r="I948" s="304"/>
      <c r="J948" s="304"/>
      <c r="K948" s="304"/>
      <c r="L948" s="278"/>
      <c r="M948" s="58"/>
      <c r="N948" s="58"/>
      <c r="O948" s="58"/>
      <c r="P948" s="58"/>
      <c r="Q948" s="278"/>
      <c r="R948" s="278"/>
      <c r="S948" s="278"/>
      <c r="T948" s="278"/>
      <c r="U948" s="278"/>
      <c r="V948" s="278"/>
      <c r="W948" s="58"/>
      <c r="X948" s="58"/>
      <c r="Y948" s="58"/>
      <c r="Z948" s="58"/>
    </row>
    <row r="949" spans="1:26" ht="15.75" customHeight="1" x14ac:dyDescent="0.2">
      <c r="A949" s="304"/>
      <c r="B949" s="304"/>
      <c r="C949" s="304"/>
      <c r="D949" s="304"/>
      <c r="E949" s="304"/>
      <c r="F949" s="304"/>
      <c r="G949" s="304"/>
      <c r="H949" s="304"/>
      <c r="I949" s="304"/>
      <c r="J949" s="304"/>
      <c r="K949" s="304"/>
      <c r="L949" s="278"/>
      <c r="M949" s="58"/>
      <c r="N949" s="58"/>
      <c r="O949" s="58"/>
      <c r="P949" s="58"/>
      <c r="Q949" s="278"/>
      <c r="R949" s="278"/>
      <c r="S949" s="278"/>
      <c r="T949" s="278"/>
      <c r="U949" s="278"/>
      <c r="V949" s="278"/>
      <c r="W949" s="58"/>
      <c r="X949" s="58"/>
      <c r="Y949" s="58"/>
      <c r="Z949" s="58"/>
    </row>
    <row r="950" spans="1:26" ht="15.75" customHeight="1" x14ac:dyDescent="0.2">
      <c r="A950" s="304"/>
      <c r="B950" s="304"/>
      <c r="C950" s="304"/>
      <c r="D950" s="304"/>
      <c r="E950" s="304"/>
      <c r="F950" s="304"/>
      <c r="G950" s="304"/>
      <c r="H950" s="304"/>
      <c r="I950" s="304"/>
      <c r="J950" s="304"/>
      <c r="K950" s="304"/>
      <c r="L950" s="278"/>
      <c r="M950" s="58"/>
      <c r="N950" s="58"/>
      <c r="O950" s="58"/>
      <c r="P950" s="58"/>
      <c r="Q950" s="278"/>
      <c r="R950" s="278"/>
      <c r="S950" s="278"/>
      <c r="T950" s="278"/>
      <c r="U950" s="278"/>
      <c r="V950" s="278"/>
      <c r="W950" s="58"/>
      <c r="X950" s="58"/>
      <c r="Y950" s="58"/>
      <c r="Z950" s="58"/>
    </row>
    <row r="951" spans="1:26" ht="15.75" customHeight="1" x14ac:dyDescent="0.2">
      <c r="A951" s="304"/>
      <c r="B951" s="304"/>
      <c r="C951" s="304"/>
      <c r="D951" s="304"/>
      <c r="E951" s="304"/>
      <c r="F951" s="304"/>
      <c r="G951" s="304"/>
      <c r="H951" s="304"/>
      <c r="I951" s="304"/>
      <c r="J951" s="304"/>
      <c r="K951" s="304"/>
      <c r="L951" s="278"/>
      <c r="M951" s="58"/>
      <c r="N951" s="58"/>
      <c r="O951" s="58"/>
      <c r="P951" s="58"/>
      <c r="Q951" s="278"/>
      <c r="R951" s="278"/>
      <c r="S951" s="278"/>
      <c r="T951" s="278"/>
      <c r="U951" s="278"/>
      <c r="V951" s="278"/>
      <c r="W951" s="58"/>
      <c r="X951" s="58"/>
      <c r="Y951" s="58"/>
      <c r="Z951" s="58"/>
    </row>
    <row r="952" spans="1:26" ht="15.75" customHeight="1" x14ac:dyDescent="0.2">
      <c r="A952" s="304"/>
      <c r="B952" s="304"/>
      <c r="C952" s="304"/>
      <c r="D952" s="304"/>
      <c r="E952" s="304"/>
      <c r="F952" s="304"/>
      <c r="G952" s="304"/>
      <c r="H952" s="304"/>
      <c r="I952" s="304"/>
      <c r="J952" s="304"/>
      <c r="K952" s="304"/>
      <c r="L952" s="278"/>
      <c r="M952" s="58"/>
      <c r="N952" s="58"/>
      <c r="O952" s="58"/>
      <c r="P952" s="58"/>
      <c r="Q952" s="278"/>
      <c r="R952" s="278"/>
      <c r="S952" s="278"/>
      <c r="T952" s="278"/>
      <c r="U952" s="278"/>
      <c r="V952" s="278"/>
      <c r="W952" s="58"/>
      <c r="X952" s="58"/>
      <c r="Y952" s="58"/>
      <c r="Z952" s="58"/>
    </row>
    <row r="953" spans="1:26" ht="15.75" customHeight="1" x14ac:dyDescent="0.2">
      <c r="A953" s="304"/>
      <c r="B953" s="304"/>
      <c r="C953" s="304"/>
      <c r="D953" s="304"/>
      <c r="E953" s="304"/>
      <c r="F953" s="304"/>
      <c r="G953" s="304"/>
      <c r="H953" s="304"/>
      <c r="I953" s="304"/>
      <c r="J953" s="304"/>
      <c r="K953" s="304"/>
      <c r="L953" s="278"/>
      <c r="M953" s="58"/>
      <c r="N953" s="58"/>
      <c r="O953" s="58"/>
      <c r="P953" s="58"/>
      <c r="Q953" s="278"/>
      <c r="R953" s="278"/>
      <c r="S953" s="278"/>
      <c r="T953" s="278"/>
      <c r="U953" s="278"/>
      <c r="V953" s="278"/>
      <c r="W953" s="58"/>
      <c r="X953" s="58"/>
      <c r="Y953" s="58"/>
      <c r="Z953" s="58"/>
    </row>
    <row r="954" spans="1:26" ht="15.75" customHeight="1" x14ac:dyDescent="0.2">
      <c r="A954" s="304"/>
      <c r="B954" s="304"/>
      <c r="C954" s="304"/>
      <c r="D954" s="304"/>
      <c r="E954" s="304"/>
      <c r="F954" s="304"/>
      <c r="G954" s="304"/>
      <c r="H954" s="304"/>
      <c r="I954" s="304"/>
      <c r="J954" s="304"/>
      <c r="K954" s="304"/>
      <c r="L954" s="278"/>
      <c r="M954" s="58"/>
      <c r="N954" s="58"/>
      <c r="O954" s="58"/>
      <c r="P954" s="58"/>
      <c r="Q954" s="278"/>
      <c r="R954" s="278"/>
      <c r="S954" s="278"/>
      <c r="T954" s="278"/>
      <c r="U954" s="278"/>
      <c r="V954" s="278"/>
      <c r="W954" s="58"/>
      <c r="X954" s="58"/>
      <c r="Y954" s="58"/>
      <c r="Z954" s="58"/>
    </row>
    <row r="955" spans="1:26" ht="15.75" customHeight="1" x14ac:dyDescent="0.2">
      <c r="A955" s="304"/>
      <c r="B955" s="304"/>
      <c r="C955" s="304"/>
      <c r="D955" s="304"/>
      <c r="E955" s="304"/>
      <c r="F955" s="304"/>
      <c r="G955" s="304"/>
      <c r="H955" s="304"/>
      <c r="I955" s="304"/>
      <c r="J955" s="304"/>
      <c r="K955" s="304"/>
      <c r="L955" s="278"/>
      <c r="M955" s="58"/>
      <c r="N955" s="58"/>
      <c r="O955" s="58"/>
      <c r="P955" s="58"/>
      <c r="Q955" s="278"/>
      <c r="R955" s="278"/>
      <c r="S955" s="278"/>
      <c r="T955" s="278"/>
      <c r="U955" s="278"/>
      <c r="V955" s="278"/>
      <c r="W955" s="58"/>
      <c r="X955" s="58"/>
      <c r="Y955" s="58"/>
      <c r="Z955" s="58"/>
    </row>
    <row r="956" spans="1:26" ht="15.75" customHeight="1" x14ac:dyDescent="0.2">
      <c r="A956" s="304"/>
      <c r="B956" s="304"/>
      <c r="C956" s="304"/>
      <c r="D956" s="304"/>
      <c r="E956" s="304"/>
      <c r="F956" s="304"/>
      <c r="G956" s="304"/>
      <c r="H956" s="304"/>
      <c r="I956" s="304"/>
      <c r="J956" s="304"/>
      <c r="K956" s="304"/>
      <c r="L956" s="278"/>
      <c r="M956" s="58"/>
      <c r="N956" s="58"/>
      <c r="O956" s="58"/>
      <c r="P956" s="58"/>
      <c r="Q956" s="278"/>
      <c r="R956" s="278"/>
      <c r="S956" s="278"/>
      <c r="T956" s="278"/>
      <c r="U956" s="278"/>
      <c r="V956" s="278"/>
      <c r="W956" s="58"/>
      <c r="X956" s="58"/>
      <c r="Y956" s="58"/>
      <c r="Z956" s="58"/>
    </row>
    <row r="957" spans="1:26" ht="15.75" customHeight="1" x14ac:dyDescent="0.2">
      <c r="A957" s="304"/>
      <c r="B957" s="304"/>
      <c r="C957" s="304"/>
      <c r="D957" s="304"/>
      <c r="E957" s="304"/>
      <c r="F957" s="304"/>
      <c r="G957" s="304"/>
      <c r="H957" s="304"/>
      <c r="I957" s="304"/>
      <c r="J957" s="304"/>
      <c r="K957" s="304"/>
      <c r="L957" s="278"/>
      <c r="M957" s="58"/>
      <c r="N957" s="58"/>
      <c r="O957" s="58"/>
      <c r="P957" s="58"/>
      <c r="Q957" s="278"/>
      <c r="R957" s="278"/>
      <c r="S957" s="278"/>
      <c r="T957" s="278"/>
      <c r="U957" s="278"/>
      <c r="V957" s="278"/>
      <c r="W957" s="58"/>
      <c r="X957" s="58"/>
      <c r="Y957" s="58"/>
      <c r="Z957" s="58"/>
    </row>
    <row r="958" spans="1:26" ht="15.75" customHeight="1" x14ac:dyDescent="0.2">
      <c r="A958" s="304"/>
      <c r="B958" s="304"/>
      <c r="C958" s="304"/>
      <c r="D958" s="304"/>
      <c r="E958" s="304"/>
      <c r="F958" s="304"/>
      <c r="G958" s="304"/>
      <c r="H958" s="304"/>
      <c r="I958" s="304"/>
      <c r="J958" s="304"/>
      <c r="K958" s="304"/>
      <c r="L958" s="278"/>
      <c r="M958" s="58"/>
      <c r="N958" s="58"/>
      <c r="O958" s="58"/>
      <c r="P958" s="58"/>
      <c r="Q958" s="278"/>
      <c r="R958" s="278"/>
      <c r="S958" s="278"/>
      <c r="T958" s="278"/>
      <c r="U958" s="278"/>
      <c r="V958" s="278"/>
      <c r="W958" s="58"/>
      <c r="X958" s="58"/>
      <c r="Y958" s="58"/>
      <c r="Z958" s="58"/>
    </row>
    <row r="959" spans="1:26" ht="15.75" customHeight="1" x14ac:dyDescent="0.2">
      <c r="A959" s="304"/>
      <c r="B959" s="304"/>
      <c r="C959" s="304"/>
      <c r="D959" s="304"/>
      <c r="E959" s="304"/>
      <c r="F959" s="304"/>
      <c r="G959" s="304"/>
      <c r="H959" s="304"/>
      <c r="I959" s="304"/>
      <c r="J959" s="304"/>
      <c r="K959" s="304"/>
      <c r="L959" s="278"/>
      <c r="M959" s="58"/>
      <c r="N959" s="58"/>
      <c r="O959" s="58"/>
      <c r="P959" s="58"/>
      <c r="Q959" s="278"/>
      <c r="R959" s="278"/>
      <c r="S959" s="278"/>
      <c r="T959" s="278"/>
      <c r="U959" s="278"/>
      <c r="V959" s="278"/>
      <c r="W959" s="58"/>
      <c r="X959" s="58"/>
      <c r="Y959" s="58"/>
      <c r="Z959" s="58"/>
    </row>
    <row r="960" spans="1:26" ht="15.75" customHeight="1" x14ac:dyDescent="0.2">
      <c r="A960" s="304"/>
      <c r="B960" s="304"/>
      <c r="C960" s="304"/>
      <c r="D960" s="304"/>
      <c r="E960" s="304"/>
      <c r="F960" s="304"/>
      <c r="G960" s="304"/>
      <c r="H960" s="304"/>
      <c r="I960" s="304"/>
      <c r="J960" s="304"/>
      <c r="K960" s="304"/>
      <c r="L960" s="278"/>
      <c r="M960" s="58"/>
      <c r="N960" s="58"/>
      <c r="O960" s="58"/>
      <c r="P960" s="58"/>
      <c r="Q960" s="278"/>
      <c r="R960" s="278"/>
      <c r="S960" s="278"/>
      <c r="T960" s="278"/>
      <c r="U960" s="278"/>
      <c r="V960" s="278"/>
      <c r="W960" s="58"/>
      <c r="X960" s="58"/>
      <c r="Y960" s="58"/>
      <c r="Z960" s="58"/>
    </row>
    <row r="961" spans="1:26" ht="15.75" customHeight="1" x14ac:dyDescent="0.2">
      <c r="A961" s="304"/>
      <c r="B961" s="304"/>
      <c r="C961" s="304"/>
      <c r="D961" s="304"/>
      <c r="E961" s="304"/>
      <c r="F961" s="304"/>
      <c r="G961" s="304"/>
      <c r="H961" s="304"/>
      <c r="I961" s="304"/>
      <c r="J961" s="304"/>
      <c r="K961" s="304"/>
      <c r="L961" s="278"/>
      <c r="M961" s="58"/>
      <c r="N961" s="58"/>
      <c r="O961" s="58"/>
      <c r="P961" s="58"/>
      <c r="Q961" s="278"/>
      <c r="R961" s="278"/>
      <c r="S961" s="278"/>
      <c r="T961" s="278"/>
      <c r="U961" s="278"/>
      <c r="V961" s="278"/>
      <c r="W961" s="58"/>
      <c r="X961" s="58"/>
      <c r="Y961" s="58"/>
      <c r="Z961" s="58"/>
    </row>
    <row r="962" spans="1:26" ht="15.75" customHeight="1" x14ac:dyDescent="0.2">
      <c r="A962" s="304"/>
      <c r="B962" s="304"/>
      <c r="C962" s="304"/>
      <c r="D962" s="304"/>
      <c r="E962" s="304"/>
      <c r="F962" s="304"/>
      <c r="G962" s="304"/>
      <c r="H962" s="304"/>
      <c r="I962" s="304"/>
      <c r="J962" s="304"/>
      <c r="K962" s="304"/>
      <c r="L962" s="278"/>
      <c r="M962" s="58"/>
      <c r="N962" s="58"/>
      <c r="O962" s="58"/>
      <c r="P962" s="58"/>
      <c r="Q962" s="278"/>
      <c r="R962" s="278"/>
      <c r="S962" s="278"/>
      <c r="T962" s="278"/>
      <c r="U962" s="278"/>
      <c r="V962" s="278"/>
      <c r="W962" s="58"/>
      <c r="X962" s="58"/>
      <c r="Y962" s="58"/>
      <c r="Z962" s="58"/>
    </row>
    <row r="963" spans="1:26" ht="15.75" customHeight="1" x14ac:dyDescent="0.2">
      <c r="A963" s="304"/>
      <c r="B963" s="304"/>
      <c r="C963" s="304"/>
      <c r="D963" s="304"/>
      <c r="E963" s="304"/>
      <c r="F963" s="304"/>
      <c r="G963" s="304"/>
      <c r="H963" s="304"/>
      <c r="I963" s="304"/>
      <c r="J963" s="304"/>
      <c r="K963" s="304"/>
      <c r="L963" s="278"/>
      <c r="M963" s="58"/>
      <c r="N963" s="58"/>
      <c r="O963" s="58"/>
      <c r="P963" s="58"/>
      <c r="Q963" s="278"/>
      <c r="R963" s="278"/>
      <c r="S963" s="278"/>
      <c r="T963" s="278"/>
      <c r="U963" s="278"/>
      <c r="V963" s="278"/>
      <c r="W963" s="58"/>
      <c r="X963" s="58"/>
      <c r="Y963" s="58"/>
      <c r="Z963" s="58"/>
    </row>
    <row r="964" spans="1:26" ht="15.75" customHeight="1" x14ac:dyDescent="0.2">
      <c r="A964" s="304"/>
      <c r="B964" s="304"/>
      <c r="C964" s="304"/>
      <c r="D964" s="304"/>
      <c r="E964" s="304"/>
      <c r="F964" s="304"/>
      <c r="G964" s="304"/>
      <c r="H964" s="304"/>
      <c r="I964" s="304"/>
      <c r="J964" s="304"/>
      <c r="K964" s="304"/>
      <c r="L964" s="278"/>
      <c r="M964" s="58"/>
      <c r="N964" s="58"/>
      <c r="O964" s="58"/>
      <c r="P964" s="58"/>
      <c r="Q964" s="278"/>
      <c r="R964" s="278"/>
      <c r="S964" s="278"/>
      <c r="T964" s="278"/>
      <c r="U964" s="278"/>
      <c r="V964" s="278"/>
      <c r="W964" s="58"/>
      <c r="X964" s="58"/>
      <c r="Y964" s="58"/>
      <c r="Z964" s="58"/>
    </row>
    <row r="965" spans="1:26" ht="15.75" customHeight="1" x14ac:dyDescent="0.2">
      <c r="A965" s="304"/>
      <c r="B965" s="304"/>
      <c r="C965" s="304"/>
      <c r="D965" s="304"/>
      <c r="E965" s="304"/>
      <c r="F965" s="304"/>
      <c r="G965" s="304"/>
      <c r="H965" s="304"/>
      <c r="I965" s="304"/>
      <c r="J965" s="304"/>
      <c r="K965" s="304"/>
      <c r="L965" s="278"/>
      <c r="M965" s="58"/>
      <c r="N965" s="58"/>
      <c r="O965" s="58"/>
      <c r="P965" s="58"/>
      <c r="Q965" s="278"/>
      <c r="R965" s="278"/>
      <c r="S965" s="278"/>
      <c r="T965" s="278"/>
      <c r="U965" s="278"/>
      <c r="V965" s="278"/>
      <c r="W965" s="58"/>
      <c r="X965" s="58"/>
      <c r="Y965" s="58"/>
      <c r="Z965" s="58"/>
    </row>
    <row r="966" spans="1:26" ht="15.75" customHeight="1" x14ac:dyDescent="0.2">
      <c r="A966" s="304"/>
      <c r="B966" s="304"/>
      <c r="C966" s="304"/>
      <c r="D966" s="304"/>
      <c r="E966" s="304"/>
      <c r="F966" s="304"/>
      <c r="G966" s="304"/>
      <c r="H966" s="304"/>
      <c r="I966" s="304"/>
      <c r="J966" s="304"/>
      <c r="K966" s="304"/>
      <c r="L966" s="278"/>
      <c r="M966" s="58"/>
      <c r="N966" s="58"/>
      <c r="O966" s="58"/>
      <c r="P966" s="58"/>
      <c r="Q966" s="278"/>
      <c r="R966" s="278"/>
      <c r="S966" s="278"/>
      <c r="T966" s="278"/>
      <c r="U966" s="278"/>
      <c r="V966" s="278"/>
      <c r="W966" s="58"/>
      <c r="X966" s="58"/>
      <c r="Y966" s="58"/>
      <c r="Z966" s="58"/>
    </row>
    <row r="967" spans="1:26" ht="15.75" customHeight="1" x14ac:dyDescent="0.2">
      <c r="A967" s="304"/>
      <c r="B967" s="304"/>
      <c r="C967" s="304"/>
      <c r="D967" s="304"/>
      <c r="E967" s="304"/>
      <c r="F967" s="304"/>
      <c r="G967" s="304"/>
      <c r="H967" s="304"/>
      <c r="I967" s="304"/>
      <c r="J967" s="304"/>
      <c r="K967" s="304"/>
      <c r="L967" s="278"/>
      <c r="M967" s="58"/>
      <c r="N967" s="58"/>
      <c r="O967" s="58"/>
      <c r="P967" s="58"/>
      <c r="Q967" s="278"/>
      <c r="R967" s="278"/>
      <c r="S967" s="278"/>
      <c r="T967" s="278"/>
      <c r="U967" s="278"/>
      <c r="V967" s="278"/>
      <c r="W967" s="58"/>
      <c r="X967" s="58"/>
      <c r="Y967" s="58"/>
      <c r="Z967" s="58"/>
    </row>
    <row r="968" spans="1:26" ht="15.75" customHeight="1" x14ac:dyDescent="0.2">
      <c r="A968" s="304"/>
      <c r="B968" s="304"/>
      <c r="C968" s="304"/>
      <c r="D968" s="304"/>
      <c r="E968" s="304"/>
      <c r="F968" s="304"/>
      <c r="G968" s="304"/>
      <c r="H968" s="304"/>
      <c r="I968" s="304"/>
      <c r="J968" s="304"/>
      <c r="K968" s="304"/>
      <c r="L968" s="278"/>
      <c r="M968" s="58"/>
      <c r="N968" s="58"/>
      <c r="O968" s="58"/>
      <c r="P968" s="58"/>
      <c r="Q968" s="278"/>
      <c r="R968" s="278"/>
      <c r="S968" s="278"/>
      <c r="T968" s="278"/>
      <c r="U968" s="278"/>
      <c r="V968" s="278"/>
      <c r="W968" s="58"/>
      <c r="X968" s="58"/>
      <c r="Y968" s="58"/>
      <c r="Z968" s="58"/>
    </row>
    <row r="969" spans="1:26" ht="15.75" customHeight="1" x14ac:dyDescent="0.2">
      <c r="A969" s="304"/>
      <c r="B969" s="304"/>
      <c r="C969" s="304"/>
      <c r="D969" s="304"/>
      <c r="E969" s="304"/>
      <c r="F969" s="304"/>
      <c r="G969" s="304"/>
      <c r="H969" s="304"/>
      <c r="I969" s="304"/>
      <c r="J969" s="304"/>
      <c r="K969" s="304"/>
      <c r="L969" s="278"/>
      <c r="M969" s="58"/>
      <c r="N969" s="58"/>
      <c r="O969" s="58"/>
      <c r="P969" s="58"/>
      <c r="Q969" s="278"/>
      <c r="R969" s="278"/>
      <c r="S969" s="278"/>
      <c r="T969" s="278"/>
      <c r="U969" s="278"/>
      <c r="V969" s="278"/>
      <c r="W969" s="58"/>
      <c r="X969" s="58"/>
      <c r="Y969" s="58"/>
      <c r="Z969" s="58"/>
    </row>
    <row r="970" spans="1:26" ht="15.75" customHeight="1" x14ac:dyDescent="0.2">
      <c r="A970" s="304"/>
      <c r="B970" s="304"/>
      <c r="C970" s="304"/>
      <c r="D970" s="304"/>
      <c r="E970" s="304"/>
      <c r="F970" s="304"/>
      <c r="G970" s="304"/>
      <c r="H970" s="304"/>
      <c r="I970" s="304"/>
      <c r="J970" s="304"/>
      <c r="K970" s="304"/>
      <c r="L970" s="278"/>
      <c r="M970" s="58"/>
      <c r="N970" s="58"/>
      <c r="O970" s="58"/>
      <c r="P970" s="58"/>
      <c r="Q970" s="278"/>
      <c r="R970" s="278"/>
      <c r="S970" s="278"/>
      <c r="T970" s="278"/>
      <c r="U970" s="278"/>
      <c r="V970" s="278"/>
      <c r="W970" s="58"/>
      <c r="X970" s="58"/>
      <c r="Y970" s="58"/>
      <c r="Z970" s="58"/>
    </row>
    <row r="971" spans="1:26" ht="15.75" customHeight="1" x14ac:dyDescent="0.2">
      <c r="A971" s="304"/>
      <c r="B971" s="304"/>
      <c r="C971" s="304"/>
      <c r="D971" s="304"/>
      <c r="E971" s="304"/>
      <c r="F971" s="304"/>
      <c r="G971" s="304"/>
      <c r="H971" s="304"/>
      <c r="I971" s="304"/>
      <c r="J971" s="304"/>
      <c r="K971" s="304"/>
      <c r="L971" s="278"/>
      <c r="M971" s="58"/>
      <c r="N971" s="58"/>
      <c r="O971" s="58"/>
      <c r="P971" s="58"/>
      <c r="Q971" s="278"/>
      <c r="R971" s="278"/>
      <c r="S971" s="278"/>
      <c r="T971" s="278"/>
      <c r="U971" s="278"/>
      <c r="V971" s="278"/>
      <c r="W971" s="58"/>
      <c r="X971" s="58"/>
      <c r="Y971" s="58"/>
      <c r="Z971" s="58"/>
    </row>
    <row r="972" spans="1:26" ht="15.75" customHeight="1" x14ac:dyDescent="0.2">
      <c r="A972" s="304"/>
      <c r="B972" s="304"/>
      <c r="C972" s="304"/>
      <c r="D972" s="304"/>
      <c r="E972" s="304"/>
      <c r="F972" s="304"/>
      <c r="G972" s="304"/>
      <c r="H972" s="304"/>
      <c r="I972" s="304"/>
      <c r="J972" s="304"/>
      <c r="K972" s="304"/>
      <c r="L972" s="278"/>
      <c r="M972" s="58"/>
      <c r="N972" s="58"/>
      <c r="O972" s="58"/>
      <c r="P972" s="58"/>
      <c r="Q972" s="278"/>
      <c r="R972" s="278"/>
      <c r="S972" s="278"/>
      <c r="T972" s="278"/>
      <c r="U972" s="278"/>
      <c r="V972" s="278"/>
      <c r="W972" s="58"/>
      <c r="X972" s="58"/>
      <c r="Y972" s="58"/>
      <c r="Z972" s="58"/>
    </row>
    <row r="973" spans="1:26" ht="15.75" customHeight="1" x14ac:dyDescent="0.2">
      <c r="A973" s="304"/>
      <c r="B973" s="304"/>
      <c r="C973" s="304"/>
      <c r="D973" s="304"/>
      <c r="E973" s="304"/>
      <c r="F973" s="304"/>
      <c r="G973" s="304"/>
      <c r="H973" s="304"/>
      <c r="I973" s="304"/>
      <c r="J973" s="304"/>
      <c r="K973" s="304"/>
      <c r="L973" s="278"/>
      <c r="M973" s="58"/>
      <c r="N973" s="58"/>
      <c r="O973" s="58"/>
      <c r="P973" s="58"/>
      <c r="Q973" s="278"/>
      <c r="R973" s="278"/>
      <c r="S973" s="278"/>
      <c r="T973" s="278"/>
      <c r="U973" s="278"/>
      <c r="V973" s="278"/>
      <c r="W973" s="58"/>
      <c r="X973" s="58"/>
      <c r="Y973" s="58"/>
      <c r="Z973" s="58"/>
    </row>
    <row r="974" spans="1:26" ht="15.75" customHeight="1" x14ac:dyDescent="0.2">
      <c r="A974" s="304"/>
      <c r="B974" s="304"/>
      <c r="C974" s="304"/>
      <c r="D974" s="304"/>
      <c r="E974" s="304"/>
      <c r="F974" s="304"/>
      <c r="G974" s="304"/>
      <c r="H974" s="304"/>
      <c r="I974" s="304"/>
      <c r="J974" s="304"/>
      <c r="K974" s="304"/>
      <c r="L974" s="278"/>
      <c r="M974" s="58"/>
      <c r="N974" s="58"/>
      <c r="O974" s="58"/>
      <c r="P974" s="58"/>
      <c r="Q974" s="278"/>
      <c r="R974" s="278"/>
      <c r="S974" s="278"/>
      <c r="T974" s="278"/>
      <c r="U974" s="278"/>
      <c r="V974" s="278"/>
      <c r="W974" s="58"/>
      <c r="X974" s="58"/>
      <c r="Y974" s="58"/>
      <c r="Z974" s="58"/>
    </row>
    <row r="975" spans="1:26" ht="15.75" customHeight="1" x14ac:dyDescent="0.2">
      <c r="A975" s="304"/>
      <c r="B975" s="304"/>
      <c r="C975" s="304"/>
      <c r="D975" s="304"/>
      <c r="E975" s="304"/>
      <c r="F975" s="304"/>
      <c r="G975" s="304"/>
      <c r="H975" s="304"/>
      <c r="I975" s="304"/>
      <c r="J975" s="304"/>
      <c r="K975" s="304"/>
      <c r="L975" s="278"/>
      <c r="M975" s="58"/>
      <c r="N975" s="58"/>
      <c r="O975" s="58"/>
      <c r="P975" s="58"/>
      <c r="Q975" s="278"/>
      <c r="R975" s="278"/>
      <c r="S975" s="278"/>
      <c r="T975" s="278"/>
      <c r="U975" s="278"/>
      <c r="V975" s="278"/>
      <c r="W975" s="58"/>
      <c r="X975" s="58"/>
      <c r="Y975" s="58"/>
      <c r="Z975" s="58"/>
    </row>
    <row r="976" spans="1:26" ht="15.75" customHeight="1" x14ac:dyDescent="0.2">
      <c r="A976" s="304"/>
      <c r="B976" s="304"/>
      <c r="C976" s="304"/>
      <c r="D976" s="304"/>
      <c r="E976" s="304"/>
      <c r="F976" s="304"/>
      <c r="G976" s="304"/>
      <c r="H976" s="304"/>
      <c r="I976" s="304"/>
      <c r="J976" s="304"/>
      <c r="K976" s="304"/>
      <c r="L976" s="278"/>
      <c r="M976" s="58"/>
      <c r="N976" s="58"/>
      <c r="O976" s="58"/>
      <c r="P976" s="58"/>
      <c r="Q976" s="278"/>
      <c r="R976" s="278"/>
      <c r="S976" s="278"/>
      <c r="T976" s="278"/>
      <c r="U976" s="278"/>
      <c r="V976" s="278"/>
      <c r="W976" s="58"/>
      <c r="X976" s="58"/>
      <c r="Y976" s="58"/>
      <c r="Z976" s="58"/>
    </row>
    <row r="977" spans="1:26" ht="15.75" customHeight="1" x14ac:dyDescent="0.2">
      <c r="A977" s="304"/>
      <c r="B977" s="304"/>
      <c r="C977" s="304"/>
      <c r="D977" s="304"/>
      <c r="E977" s="304"/>
      <c r="F977" s="304"/>
      <c r="G977" s="304"/>
      <c r="H977" s="304"/>
      <c r="I977" s="304"/>
      <c r="J977" s="304"/>
      <c r="K977" s="304"/>
      <c r="L977" s="278"/>
      <c r="M977" s="58"/>
      <c r="N977" s="58"/>
      <c r="O977" s="58"/>
      <c r="P977" s="58"/>
      <c r="Q977" s="278"/>
      <c r="R977" s="278"/>
      <c r="S977" s="278"/>
      <c r="T977" s="278"/>
      <c r="U977" s="278"/>
      <c r="V977" s="278"/>
      <c r="W977" s="58"/>
      <c r="X977" s="58"/>
      <c r="Y977" s="58"/>
      <c r="Z977" s="58"/>
    </row>
    <row r="978" spans="1:26" ht="15.75" customHeight="1" x14ac:dyDescent="0.2">
      <c r="A978" s="304"/>
      <c r="B978" s="304"/>
      <c r="C978" s="304"/>
      <c r="D978" s="304"/>
      <c r="E978" s="304"/>
      <c r="F978" s="304"/>
      <c r="G978" s="304"/>
      <c r="H978" s="304"/>
      <c r="I978" s="304"/>
      <c r="J978" s="304"/>
      <c r="K978" s="304"/>
      <c r="L978" s="278"/>
      <c r="M978" s="58"/>
      <c r="N978" s="58"/>
      <c r="O978" s="58"/>
      <c r="P978" s="58"/>
      <c r="Q978" s="278"/>
      <c r="R978" s="278"/>
      <c r="S978" s="278"/>
      <c r="T978" s="278"/>
      <c r="U978" s="278"/>
      <c r="V978" s="278"/>
      <c r="W978" s="58"/>
      <c r="X978" s="58"/>
      <c r="Y978" s="58"/>
      <c r="Z978" s="58"/>
    </row>
    <row r="979" spans="1:26" ht="15.75" customHeight="1" x14ac:dyDescent="0.2">
      <c r="A979" s="304"/>
      <c r="B979" s="304"/>
      <c r="C979" s="304"/>
      <c r="D979" s="304"/>
      <c r="E979" s="304"/>
      <c r="F979" s="304"/>
      <c r="G979" s="304"/>
      <c r="H979" s="304"/>
      <c r="I979" s="304"/>
      <c r="J979" s="304"/>
      <c r="K979" s="304"/>
      <c r="L979" s="278"/>
      <c r="M979" s="58"/>
      <c r="N979" s="58"/>
      <c r="O979" s="58"/>
      <c r="P979" s="58"/>
      <c r="Q979" s="278"/>
      <c r="R979" s="278"/>
      <c r="S979" s="278"/>
      <c r="T979" s="278"/>
      <c r="U979" s="278"/>
      <c r="V979" s="278"/>
      <c r="W979" s="58"/>
      <c r="X979" s="58"/>
      <c r="Y979" s="58"/>
      <c r="Z979" s="58"/>
    </row>
    <row r="980" spans="1:26" ht="15.75" customHeight="1" x14ac:dyDescent="0.2">
      <c r="A980" s="304"/>
      <c r="B980" s="304"/>
      <c r="C980" s="304"/>
      <c r="D980" s="304"/>
      <c r="E980" s="304"/>
      <c r="F980" s="304"/>
      <c r="G980" s="304"/>
      <c r="H980" s="304"/>
      <c r="I980" s="304"/>
      <c r="J980" s="304"/>
      <c r="K980" s="304"/>
      <c r="L980" s="278"/>
      <c r="M980" s="58"/>
      <c r="N980" s="58"/>
      <c r="O980" s="58"/>
      <c r="P980" s="58"/>
      <c r="Q980" s="278"/>
      <c r="R980" s="278"/>
      <c r="S980" s="278"/>
      <c r="T980" s="278"/>
      <c r="U980" s="278"/>
      <c r="V980" s="278"/>
      <c r="W980" s="58"/>
      <c r="X980" s="58"/>
      <c r="Y980" s="58"/>
      <c r="Z980" s="58"/>
    </row>
    <row r="981" spans="1:26" ht="15.75" customHeight="1" x14ac:dyDescent="0.2">
      <c r="A981" s="304"/>
      <c r="B981" s="304"/>
      <c r="C981" s="304"/>
      <c r="D981" s="304"/>
      <c r="E981" s="304"/>
      <c r="F981" s="304"/>
      <c r="G981" s="304"/>
      <c r="H981" s="304"/>
      <c r="I981" s="304"/>
      <c r="J981" s="304"/>
      <c r="K981" s="304"/>
      <c r="L981" s="278"/>
      <c r="M981" s="58"/>
      <c r="N981" s="58"/>
      <c r="O981" s="58"/>
      <c r="P981" s="58"/>
      <c r="Q981" s="278"/>
      <c r="R981" s="278"/>
      <c r="S981" s="278"/>
      <c r="T981" s="278"/>
      <c r="U981" s="278"/>
      <c r="V981" s="278"/>
      <c r="W981" s="58"/>
      <c r="X981" s="58"/>
      <c r="Y981" s="58"/>
      <c r="Z981" s="58"/>
    </row>
    <row r="982" spans="1:26" ht="15.75" customHeight="1" x14ac:dyDescent="0.2">
      <c r="A982" s="304"/>
      <c r="B982" s="304"/>
      <c r="C982" s="304"/>
      <c r="D982" s="304"/>
      <c r="E982" s="304"/>
      <c r="F982" s="304"/>
      <c r="G982" s="304"/>
      <c r="H982" s="304"/>
      <c r="I982" s="304"/>
      <c r="J982" s="304"/>
      <c r="K982" s="304"/>
      <c r="L982" s="278"/>
      <c r="M982" s="58"/>
      <c r="N982" s="58"/>
      <c r="O982" s="58"/>
      <c r="P982" s="58"/>
      <c r="Q982" s="278"/>
      <c r="R982" s="278"/>
      <c r="S982" s="278"/>
      <c r="T982" s="278"/>
      <c r="U982" s="278"/>
      <c r="V982" s="278"/>
      <c r="W982" s="58"/>
      <c r="X982" s="58"/>
      <c r="Y982" s="58"/>
      <c r="Z982" s="58"/>
    </row>
    <row r="983" spans="1:26" ht="15.75" customHeight="1" x14ac:dyDescent="0.2">
      <c r="A983" s="304"/>
      <c r="B983" s="304"/>
      <c r="C983" s="304"/>
      <c r="D983" s="304"/>
      <c r="E983" s="304"/>
      <c r="F983" s="304"/>
      <c r="G983" s="304"/>
      <c r="H983" s="304"/>
      <c r="I983" s="304"/>
      <c r="J983" s="304"/>
      <c r="K983" s="304"/>
      <c r="L983" s="278"/>
      <c r="M983" s="58"/>
      <c r="N983" s="58"/>
      <c r="O983" s="58"/>
      <c r="P983" s="58"/>
      <c r="Q983" s="278"/>
      <c r="R983" s="278"/>
      <c r="S983" s="278"/>
      <c r="T983" s="278"/>
      <c r="U983" s="278"/>
      <c r="V983" s="278"/>
      <c r="W983" s="58"/>
      <c r="X983" s="58"/>
      <c r="Y983" s="58"/>
      <c r="Z983" s="58"/>
    </row>
    <row r="984" spans="1:26" ht="15.75" customHeight="1" x14ac:dyDescent="0.2">
      <c r="A984" s="304"/>
      <c r="B984" s="304"/>
      <c r="C984" s="304"/>
      <c r="D984" s="304"/>
      <c r="E984" s="304"/>
      <c r="F984" s="304"/>
      <c r="G984" s="304"/>
      <c r="H984" s="304"/>
      <c r="I984" s="304"/>
      <c r="J984" s="304"/>
      <c r="K984" s="304"/>
      <c r="L984" s="278"/>
      <c r="M984" s="58"/>
      <c r="N984" s="58"/>
      <c r="O984" s="58"/>
      <c r="P984" s="58"/>
      <c r="Q984" s="278"/>
      <c r="R984" s="278"/>
      <c r="S984" s="278"/>
      <c r="T984" s="278"/>
      <c r="U984" s="278"/>
      <c r="V984" s="278"/>
      <c r="W984" s="58"/>
      <c r="X984" s="58"/>
      <c r="Y984" s="58"/>
      <c r="Z984" s="58"/>
    </row>
    <row r="985" spans="1:26" ht="15.75" customHeight="1" x14ac:dyDescent="0.2">
      <c r="A985" s="304"/>
      <c r="B985" s="304"/>
      <c r="C985" s="304"/>
      <c r="D985" s="304"/>
      <c r="E985" s="304"/>
      <c r="F985" s="304"/>
      <c r="G985" s="304"/>
      <c r="H985" s="304"/>
      <c r="I985" s="304"/>
      <c r="J985" s="304"/>
      <c r="K985" s="304"/>
      <c r="L985" s="278"/>
      <c r="M985" s="58"/>
      <c r="N985" s="58"/>
      <c r="O985" s="58"/>
      <c r="P985" s="58"/>
      <c r="Q985" s="278"/>
      <c r="R985" s="278"/>
      <c r="S985" s="278"/>
      <c r="T985" s="278"/>
      <c r="U985" s="278"/>
      <c r="V985" s="278"/>
      <c r="W985" s="58"/>
      <c r="X985" s="58"/>
      <c r="Y985" s="58"/>
      <c r="Z985" s="58"/>
    </row>
    <row r="986" spans="1:26" ht="15.75" customHeight="1" x14ac:dyDescent="0.2">
      <c r="A986" s="304"/>
      <c r="B986" s="304"/>
      <c r="C986" s="304"/>
      <c r="D986" s="304"/>
      <c r="E986" s="304"/>
      <c r="F986" s="304"/>
      <c r="G986" s="304"/>
      <c r="H986" s="304"/>
      <c r="I986" s="304"/>
      <c r="J986" s="304"/>
      <c r="K986" s="304"/>
      <c r="L986" s="278"/>
      <c r="M986" s="58"/>
      <c r="N986" s="58"/>
      <c r="O986" s="58"/>
      <c r="P986" s="58"/>
      <c r="Q986" s="278"/>
      <c r="R986" s="278"/>
      <c r="S986" s="278"/>
      <c r="T986" s="278"/>
      <c r="U986" s="278"/>
      <c r="V986" s="278"/>
      <c r="W986" s="58"/>
      <c r="X986" s="58"/>
      <c r="Y986" s="58"/>
      <c r="Z986" s="58"/>
    </row>
    <row r="987" spans="1:26" ht="15.75" customHeight="1" x14ac:dyDescent="0.2">
      <c r="A987" s="304"/>
      <c r="B987" s="304"/>
      <c r="C987" s="304"/>
      <c r="D987" s="304"/>
      <c r="E987" s="304"/>
      <c r="F987" s="304"/>
      <c r="G987" s="304"/>
      <c r="H987" s="304"/>
      <c r="I987" s="304"/>
      <c r="J987" s="304"/>
      <c r="K987" s="304"/>
      <c r="L987" s="278"/>
      <c r="M987" s="58"/>
      <c r="N987" s="58"/>
      <c r="O987" s="58"/>
      <c r="P987" s="58"/>
      <c r="Q987" s="278"/>
      <c r="R987" s="278"/>
      <c r="S987" s="278"/>
      <c r="T987" s="278"/>
      <c r="U987" s="278"/>
      <c r="V987" s="278"/>
      <c r="W987" s="58"/>
      <c r="X987" s="58"/>
      <c r="Y987" s="58"/>
      <c r="Z987" s="58"/>
    </row>
    <row r="988" spans="1:26" ht="15.75" customHeight="1" x14ac:dyDescent="0.2">
      <c r="A988" s="304"/>
      <c r="B988" s="304"/>
      <c r="C988" s="304"/>
      <c r="D988" s="304"/>
      <c r="E988" s="304"/>
      <c r="F988" s="304"/>
      <c r="G988" s="304"/>
      <c r="H988" s="304"/>
      <c r="I988" s="304"/>
      <c r="J988" s="304"/>
      <c r="K988" s="304"/>
      <c r="L988" s="278"/>
      <c r="M988" s="58"/>
      <c r="N988" s="58"/>
      <c r="O988" s="58"/>
      <c r="P988" s="58"/>
      <c r="Q988" s="278"/>
      <c r="R988" s="278"/>
      <c r="S988" s="278"/>
      <c r="T988" s="278"/>
      <c r="U988" s="278"/>
      <c r="V988" s="278"/>
      <c r="W988" s="58"/>
      <c r="X988" s="58"/>
      <c r="Y988" s="58"/>
      <c r="Z988" s="58"/>
    </row>
    <row r="989" spans="1:26" ht="15.75" customHeight="1" x14ac:dyDescent="0.2">
      <c r="A989" s="304"/>
      <c r="B989" s="304"/>
      <c r="C989" s="304"/>
      <c r="D989" s="304"/>
      <c r="E989" s="304"/>
      <c r="F989" s="304"/>
      <c r="G989" s="304"/>
      <c r="H989" s="304"/>
      <c r="I989" s="304"/>
      <c r="J989" s="304"/>
      <c r="K989" s="304"/>
      <c r="L989" s="278"/>
      <c r="M989" s="58"/>
      <c r="N989" s="58"/>
      <c r="O989" s="58"/>
      <c r="P989" s="58"/>
      <c r="Q989" s="278"/>
      <c r="R989" s="278"/>
      <c r="S989" s="278"/>
      <c r="T989" s="278"/>
      <c r="U989" s="278"/>
      <c r="V989" s="278"/>
      <c r="W989" s="58"/>
      <c r="X989" s="58"/>
      <c r="Y989" s="58"/>
      <c r="Z989" s="58"/>
    </row>
    <row r="990" spans="1:26" ht="15.75" customHeight="1" x14ac:dyDescent="0.2">
      <c r="A990" s="304"/>
      <c r="B990" s="304"/>
      <c r="C990" s="304"/>
      <c r="D990" s="304"/>
      <c r="E990" s="304"/>
      <c r="F990" s="304"/>
      <c r="G990" s="304"/>
      <c r="H990" s="304"/>
      <c r="I990" s="304"/>
      <c r="J990" s="304"/>
      <c r="K990" s="304"/>
      <c r="L990" s="278"/>
      <c r="M990" s="58"/>
      <c r="N990" s="58"/>
      <c r="O990" s="58"/>
      <c r="P990" s="58"/>
      <c r="Q990" s="278"/>
      <c r="R990" s="278"/>
      <c r="S990" s="278"/>
      <c r="T990" s="278"/>
      <c r="U990" s="278"/>
      <c r="V990" s="278"/>
      <c r="W990" s="58"/>
      <c r="X990" s="58"/>
      <c r="Y990" s="58"/>
      <c r="Z990" s="58"/>
    </row>
    <row r="991" spans="1:26" ht="15.75" customHeight="1" x14ac:dyDescent="0.2">
      <c r="A991" s="304"/>
      <c r="B991" s="304"/>
      <c r="C991" s="304"/>
      <c r="D991" s="304"/>
      <c r="E991" s="304"/>
      <c r="F991" s="304"/>
      <c r="G991" s="304"/>
      <c r="H991" s="304"/>
      <c r="I991" s="304"/>
      <c r="J991" s="304"/>
      <c r="K991" s="304"/>
      <c r="L991" s="278"/>
      <c r="M991" s="58"/>
      <c r="N991" s="58"/>
      <c r="O991" s="58"/>
      <c r="P991" s="58"/>
      <c r="Q991" s="278"/>
      <c r="R991" s="278"/>
      <c r="S991" s="278"/>
      <c r="T991" s="278"/>
      <c r="U991" s="278"/>
      <c r="V991" s="278"/>
      <c r="W991" s="58"/>
      <c r="X991" s="58"/>
      <c r="Y991" s="58"/>
      <c r="Z991" s="58"/>
    </row>
    <row r="992" spans="1:26" ht="15.75" customHeight="1" x14ac:dyDescent="0.2">
      <c r="A992" s="304"/>
      <c r="B992" s="304"/>
      <c r="C992" s="304"/>
      <c r="D992" s="304"/>
      <c r="E992" s="304"/>
      <c r="F992" s="304"/>
      <c r="G992" s="304"/>
      <c r="H992" s="304"/>
      <c r="I992" s="304"/>
      <c r="J992" s="304"/>
      <c r="K992" s="304"/>
      <c r="L992" s="278"/>
      <c r="M992" s="58"/>
      <c r="N992" s="58"/>
      <c r="O992" s="58"/>
      <c r="P992" s="58"/>
      <c r="Q992" s="278"/>
      <c r="R992" s="278"/>
      <c r="S992" s="278"/>
      <c r="T992" s="278"/>
      <c r="U992" s="278"/>
      <c r="V992" s="278"/>
      <c r="W992" s="58"/>
      <c r="X992" s="58"/>
      <c r="Y992" s="58"/>
      <c r="Z992" s="58"/>
    </row>
    <row r="993" spans="1:26" ht="15.75" customHeight="1" x14ac:dyDescent="0.2">
      <c r="A993" s="304"/>
      <c r="B993" s="304"/>
      <c r="C993" s="304"/>
      <c r="D993" s="304"/>
      <c r="E993" s="304"/>
      <c r="F993" s="304"/>
      <c r="G993" s="304"/>
      <c r="H993" s="304"/>
      <c r="I993" s="304"/>
      <c r="J993" s="304"/>
      <c r="K993" s="304"/>
      <c r="L993" s="278"/>
      <c r="M993" s="58"/>
      <c r="N993" s="58"/>
      <c r="O993" s="58"/>
      <c r="P993" s="58"/>
      <c r="Q993" s="278"/>
      <c r="R993" s="278"/>
      <c r="S993" s="278"/>
      <c r="T993" s="278"/>
      <c r="U993" s="278"/>
      <c r="V993" s="278"/>
      <c r="W993" s="58"/>
      <c r="X993" s="58"/>
      <c r="Y993" s="58"/>
      <c r="Z993" s="58"/>
    </row>
    <row r="994" spans="1:26" ht="15.75" customHeight="1" x14ac:dyDescent="0.2">
      <c r="A994" s="304"/>
      <c r="B994" s="304"/>
      <c r="C994" s="304"/>
      <c r="D994" s="304"/>
      <c r="E994" s="304"/>
      <c r="F994" s="304"/>
      <c r="G994" s="304"/>
      <c r="H994" s="304"/>
      <c r="I994" s="304"/>
      <c r="J994" s="304"/>
      <c r="K994" s="304"/>
      <c r="L994" s="278"/>
      <c r="M994" s="58"/>
      <c r="N994" s="58"/>
      <c r="O994" s="58"/>
      <c r="P994" s="58"/>
      <c r="Q994" s="278"/>
      <c r="R994" s="278"/>
      <c r="S994" s="278"/>
      <c r="T994" s="278"/>
      <c r="U994" s="278"/>
      <c r="V994" s="278"/>
      <c r="W994" s="58"/>
      <c r="X994" s="58"/>
      <c r="Y994" s="58"/>
      <c r="Z994" s="58"/>
    </row>
    <row r="995" spans="1:26" ht="15.75" customHeight="1" x14ac:dyDescent="0.2">
      <c r="A995" s="304"/>
      <c r="B995" s="304"/>
      <c r="C995" s="304"/>
      <c r="D995" s="304"/>
      <c r="E995" s="304"/>
      <c r="F995" s="304"/>
      <c r="G995" s="304"/>
      <c r="H995" s="304"/>
      <c r="I995" s="304"/>
      <c r="J995" s="304"/>
      <c r="K995" s="304"/>
      <c r="L995" s="278"/>
      <c r="M995" s="58"/>
      <c r="N995" s="58"/>
      <c r="O995" s="58"/>
      <c r="P995" s="58"/>
      <c r="Q995" s="278"/>
      <c r="R995" s="278"/>
      <c r="S995" s="278"/>
      <c r="T995" s="278"/>
      <c r="U995" s="278"/>
      <c r="V995" s="278"/>
      <c r="W995" s="58"/>
      <c r="X995" s="58"/>
      <c r="Y995" s="58"/>
      <c r="Z995" s="58"/>
    </row>
    <row r="996" spans="1:26" ht="15.75" customHeight="1" x14ac:dyDescent="0.2">
      <c r="A996" s="304"/>
      <c r="B996" s="304"/>
      <c r="C996" s="304"/>
      <c r="D996" s="304"/>
      <c r="E996" s="304"/>
      <c r="F996" s="304"/>
      <c r="G996" s="304"/>
      <c r="H996" s="304"/>
      <c r="I996" s="304"/>
      <c r="J996" s="304"/>
      <c r="K996" s="304"/>
      <c r="L996" s="278"/>
      <c r="M996" s="58"/>
      <c r="N996" s="58"/>
      <c r="O996" s="58"/>
      <c r="P996" s="58"/>
      <c r="Q996" s="278"/>
      <c r="R996" s="278"/>
      <c r="S996" s="278"/>
      <c r="T996" s="278"/>
      <c r="U996" s="278"/>
      <c r="V996" s="278"/>
      <c r="W996" s="58"/>
      <c r="X996" s="58"/>
      <c r="Y996" s="58"/>
      <c r="Z996" s="58"/>
    </row>
    <row r="997" spans="1:26" ht="15.75" customHeight="1" x14ac:dyDescent="0.2">
      <c r="A997" s="304"/>
      <c r="B997" s="304"/>
      <c r="C997" s="304"/>
      <c r="D997" s="304"/>
      <c r="E997" s="304"/>
      <c r="F997" s="304"/>
      <c r="G997" s="304"/>
      <c r="H997" s="304"/>
      <c r="I997" s="304"/>
      <c r="J997" s="304"/>
      <c r="K997" s="304"/>
      <c r="L997" s="278"/>
      <c r="M997" s="58"/>
      <c r="N997" s="58"/>
      <c r="O997" s="58"/>
      <c r="P997" s="58"/>
      <c r="Q997" s="278"/>
      <c r="R997" s="278"/>
      <c r="S997" s="278"/>
      <c r="T997" s="278"/>
      <c r="U997" s="278"/>
      <c r="V997" s="278"/>
      <c r="W997" s="58"/>
      <c r="X997" s="58"/>
      <c r="Y997" s="58"/>
      <c r="Z997" s="58"/>
    </row>
    <row r="998" spans="1:26" ht="15.75" customHeight="1" x14ac:dyDescent="0.2">
      <c r="A998" s="304"/>
      <c r="B998" s="304"/>
      <c r="C998" s="304"/>
      <c r="D998" s="304"/>
      <c r="E998" s="304"/>
      <c r="F998" s="304"/>
      <c r="G998" s="304"/>
      <c r="H998" s="304"/>
      <c r="I998" s="304"/>
      <c r="J998" s="304"/>
      <c r="K998" s="304"/>
      <c r="L998" s="278"/>
      <c r="M998" s="58"/>
      <c r="N998" s="58"/>
      <c r="O998" s="58"/>
      <c r="P998" s="58"/>
      <c r="Q998" s="278"/>
      <c r="R998" s="278"/>
      <c r="S998" s="278"/>
      <c r="T998" s="278"/>
      <c r="U998" s="278"/>
      <c r="V998" s="278"/>
      <c r="W998" s="58"/>
      <c r="X998" s="58"/>
      <c r="Y998" s="58"/>
      <c r="Z998" s="58"/>
    </row>
    <row r="999" spans="1:26" ht="15.75" customHeight="1" x14ac:dyDescent="0.2">
      <c r="A999" s="304"/>
      <c r="B999" s="304"/>
      <c r="C999" s="304"/>
      <c r="D999" s="304"/>
      <c r="E999" s="304"/>
      <c r="F999" s="304"/>
      <c r="G999" s="304"/>
      <c r="H999" s="304"/>
      <c r="I999" s="304"/>
      <c r="J999" s="304"/>
      <c r="K999" s="304"/>
      <c r="L999" s="278"/>
      <c r="M999" s="58"/>
      <c r="N999" s="58"/>
      <c r="O999" s="58"/>
      <c r="P999" s="58"/>
      <c r="Q999" s="278"/>
      <c r="R999" s="278"/>
      <c r="S999" s="278"/>
      <c r="T999" s="278"/>
      <c r="U999" s="278"/>
      <c r="V999" s="278"/>
      <c r="W999" s="58"/>
      <c r="X999" s="58"/>
      <c r="Y999" s="58"/>
      <c r="Z999" s="58"/>
    </row>
    <row r="1000" spans="1:26" ht="15.75" customHeight="1" x14ac:dyDescent="0.2">
      <c r="A1000" s="304"/>
      <c r="B1000" s="304"/>
      <c r="C1000" s="304"/>
      <c r="D1000" s="304"/>
      <c r="E1000" s="304"/>
      <c r="F1000" s="304"/>
      <c r="G1000" s="304"/>
      <c r="H1000" s="304"/>
      <c r="I1000" s="304"/>
      <c r="J1000" s="304"/>
      <c r="K1000" s="304"/>
      <c r="L1000" s="278"/>
      <c r="M1000" s="58"/>
      <c r="N1000" s="58"/>
      <c r="O1000" s="58"/>
      <c r="P1000" s="58"/>
      <c r="Q1000" s="278"/>
      <c r="R1000" s="278"/>
      <c r="S1000" s="278"/>
      <c r="T1000" s="278"/>
      <c r="U1000" s="278"/>
      <c r="V1000" s="278"/>
      <c r="W1000" s="58"/>
      <c r="X1000" s="58"/>
      <c r="Y1000" s="58"/>
      <c r="Z1000" s="58"/>
    </row>
  </sheetData>
  <autoFilter ref="A2:V333" xr:uid="{00000000-0009-0000-0000-00000E000000}"/>
  <pageMargins left="0.7" right="0.7" top="0.75" bottom="0.75" header="0" footer="0"/>
  <pageSetup orientation="landscape"/>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636C"/>
  </sheetPr>
  <dimension ref="A1:Z1000"/>
  <sheetViews>
    <sheetView showGridLines="0" topLeftCell="A2" workbookViewId="0"/>
  </sheetViews>
  <sheetFormatPr defaultColWidth="9.19921875" defaultRowHeight="15" customHeight="1" x14ac:dyDescent="0.2"/>
  <cols>
    <col min="1" max="1" width="8.296875" customWidth="1"/>
    <col min="2" max="2" width="55.09765625" customWidth="1"/>
    <col min="3" max="3" width="18.8984375" customWidth="1"/>
    <col min="4" max="4" width="55.69921875" customWidth="1"/>
    <col min="5" max="5" width="32" customWidth="1"/>
    <col min="6" max="6" width="30.69921875" customWidth="1"/>
    <col min="7" max="7" width="18.09765625" customWidth="1"/>
    <col min="8" max="10" width="18.09765625" hidden="1" customWidth="1"/>
    <col min="11" max="26" width="8.5" customWidth="1"/>
  </cols>
  <sheetData>
    <row r="1" spans="1:26" ht="15" hidden="1" customHeight="1" x14ac:dyDescent="0.2">
      <c r="A1" s="1" t="s">
        <v>0</v>
      </c>
      <c r="B1" s="2"/>
      <c r="C1" s="3"/>
      <c r="D1" s="4"/>
      <c r="E1" s="5"/>
      <c r="F1" s="2"/>
      <c r="G1" s="2"/>
      <c r="H1" s="2"/>
      <c r="I1" s="6"/>
      <c r="J1" s="6"/>
      <c r="K1" s="2"/>
      <c r="L1" s="2"/>
    </row>
    <row r="2" spans="1:26" ht="36" customHeight="1" x14ac:dyDescent="0.2">
      <c r="A2" s="7" t="s">
        <v>46</v>
      </c>
      <c r="B2" s="7"/>
      <c r="C2" s="8"/>
      <c r="D2" s="9"/>
      <c r="E2" s="10"/>
      <c r="F2" s="10" t="str">
        <f>'Auto Responses'!$A$36</f>
        <v>Version 4.1.4</v>
      </c>
      <c r="G2" s="2"/>
      <c r="H2" s="2"/>
      <c r="I2" s="6"/>
      <c r="J2" s="2"/>
      <c r="K2" s="2"/>
      <c r="L2" s="2"/>
    </row>
    <row r="3" spans="1:26" ht="28.5" customHeight="1" x14ac:dyDescent="0.2">
      <c r="A3" s="11" t="s">
        <v>2</v>
      </c>
      <c r="B3" s="12"/>
      <c r="C3" s="60">
        <f>'START HERE'!$C$3</f>
        <v>0</v>
      </c>
      <c r="D3" s="14"/>
      <c r="E3" s="15"/>
      <c r="F3" s="16"/>
      <c r="G3" s="2"/>
      <c r="H3" s="2"/>
      <c r="I3" s="6"/>
      <c r="J3" s="2"/>
      <c r="K3" s="2"/>
      <c r="L3" s="2"/>
      <c r="M3" s="2"/>
      <c r="N3" s="2"/>
      <c r="O3" s="2"/>
      <c r="P3" s="2"/>
      <c r="Q3" s="2"/>
      <c r="R3" s="2"/>
      <c r="S3" s="2"/>
      <c r="T3" s="2"/>
      <c r="U3" s="2"/>
      <c r="V3" s="2"/>
      <c r="W3" s="2"/>
      <c r="X3" s="2"/>
      <c r="Y3" s="2"/>
      <c r="Z3" s="2"/>
    </row>
    <row r="4" spans="1:26" ht="36" customHeight="1" x14ac:dyDescent="0.2">
      <c r="A4" s="17" t="s">
        <v>3</v>
      </c>
      <c r="B4" s="18"/>
      <c r="C4" s="19"/>
      <c r="D4" s="20"/>
      <c r="E4" s="21"/>
      <c r="F4" s="21"/>
      <c r="G4" s="2"/>
      <c r="H4" s="2"/>
      <c r="I4" s="6"/>
      <c r="J4" s="2"/>
      <c r="K4" s="2"/>
      <c r="L4" s="2"/>
      <c r="M4" s="2"/>
      <c r="N4" s="2"/>
      <c r="O4" s="2"/>
      <c r="P4" s="2"/>
      <c r="Q4" s="2"/>
      <c r="R4" s="2"/>
      <c r="S4" s="2"/>
      <c r="T4" s="2"/>
      <c r="U4" s="2"/>
      <c r="V4" s="2"/>
      <c r="W4" s="2"/>
      <c r="X4" s="2"/>
      <c r="Y4" s="2"/>
      <c r="Z4" s="2"/>
    </row>
    <row r="5" spans="1:26" ht="19.5" customHeight="1" x14ac:dyDescent="0.2">
      <c r="A5" s="22" t="str">
        <f>HLOOKUP($A$4,'Auto Responses'!$D$2:$D$8,2,0)&amp;""</f>
        <v>1. Complete the "Start Here" tab and review the "Required Questions" guidance to find the other sections are required for your product or service.</v>
      </c>
      <c r="B5" s="23"/>
      <c r="C5" s="24"/>
      <c r="D5" s="25"/>
      <c r="E5" s="23"/>
      <c r="F5" s="26"/>
      <c r="G5" s="2"/>
      <c r="H5" s="2"/>
      <c r="I5" s="6"/>
      <c r="J5" s="2"/>
      <c r="K5" s="2"/>
      <c r="L5" s="2"/>
      <c r="M5" s="2"/>
      <c r="N5" s="2"/>
      <c r="O5" s="2"/>
      <c r="P5" s="2"/>
      <c r="Q5" s="2"/>
      <c r="R5" s="2"/>
      <c r="S5" s="2"/>
      <c r="T5" s="2"/>
      <c r="U5" s="2"/>
      <c r="V5" s="2"/>
      <c r="W5" s="2"/>
      <c r="X5" s="2"/>
      <c r="Y5" s="2"/>
      <c r="Z5" s="2"/>
    </row>
    <row r="6" spans="1:26" ht="19.5" customHeight="1" x14ac:dyDescent="0.2">
      <c r="A6" s="22" t="str">
        <f>HLOOKUP($A$4,'Auto Responses'!$D$2:$D$8,3,0)&amp;""</f>
        <v>2. Complete the "Organization" tab and the applicable questions in each of the next 5 tabs (Product through Privacy) that apply, based on your answers to the "Required Questions."</v>
      </c>
      <c r="B6" s="23"/>
      <c r="C6" s="24"/>
      <c r="D6" s="25"/>
      <c r="E6" s="23"/>
      <c r="F6" s="27"/>
      <c r="G6" s="2"/>
      <c r="H6" s="2"/>
      <c r="I6" s="6"/>
      <c r="J6" s="2"/>
      <c r="K6" s="2"/>
      <c r="L6" s="2"/>
      <c r="M6" s="2"/>
      <c r="N6" s="2"/>
      <c r="O6" s="2"/>
      <c r="P6" s="2"/>
      <c r="Q6" s="2"/>
      <c r="R6" s="2"/>
      <c r="S6" s="2"/>
      <c r="T6" s="2"/>
      <c r="U6" s="2"/>
      <c r="V6" s="2"/>
      <c r="W6" s="2"/>
      <c r="X6" s="2"/>
      <c r="Y6" s="2"/>
      <c r="Z6" s="2"/>
    </row>
    <row r="7" spans="1:26" ht="19.5" customHeight="1" x14ac:dyDescent="0.2">
      <c r="A7" s="22" t="str">
        <f>HLOOKUP($A$4,'Auto Responses'!$D$2:$D$8,4,0)&amp;""</f>
        <v xml:space="preserve">3. Guidance in column E may change based on your answers to prompt details in "Additional Information." If leaving an answer blank, you must also state why in "Additional Information". </v>
      </c>
      <c r="B7" s="23"/>
      <c r="C7" s="24"/>
      <c r="D7" s="25"/>
      <c r="E7" s="23"/>
      <c r="F7" s="27"/>
      <c r="G7" s="2"/>
      <c r="H7" s="2"/>
      <c r="I7" s="6"/>
      <c r="J7" s="2"/>
      <c r="K7" s="2"/>
      <c r="L7" s="2"/>
      <c r="M7" s="2"/>
      <c r="N7" s="2"/>
      <c r="O7" s="2"/>
      <c r="P7" s="2"/>
      <c r="Q7" s="2"/>
      <c r="R7" s="2"/>
      <c r="S7" s="2"/>
      <c r="T7" s="2"/>
      <c r="U7" s="2"/>
      <c r="V7" s="2"/>
      <c r="W7" s="2"/>
      <c r="X7" s="2"/>
      <c r="Y7" s="2"/>
      <c r="Z7" s="2"/>
    </row>
    <row r="8" spans="1:26" ht="19.5" customHeight="1" x14ac:dyDescent="0.2">
      <c r="A8" s="22" t="str">
        <f>HLOOKUP($A$4,'Auto Responses'!$D$2:$D$8,5,0)&amp;""</f>
        <v>4. DO NOT complete any fields in the "Evaluation" sheets or the "Analyst Notes" column.</v>
      </c>
      <c r="B8" s="23"/>
      <c r="C8" s="24"/>
      <c r="D8" s="25"/>
      <c r="E8" s="23"/>
      <c r="F8" s="27"/>
      <c r="G8" s="2"/>
      <c r="H8" s="2"/>
      <c r="I8" s="6"/>
      <c r="J8" s="2"/>
      <c r="K8" s="2"/>
      <c r="L8" s="2"/>
      <c r="M8" s="2"/>
      <c r="N8" s="2"/>
      <c r="O8" s="2"/>
      <c r="P8" s="2"/>
      <c r="Q8" s="2"/>
      <c r="R8" s="2"/>
      <c r="S8" s="2"/>
      <c r="T8" s="2"/>
      <c r="U8" s="2"/>
      <c r="V8" s="2"/>
      <c r="W8" s="2"/>
      <c r="X8" s="2"/>
      <c r="Y8" s="2"/>
      <c r="Z8" s="2"/>
    </row>
    <row r="9" spans="1:26" ht="19.5" customHeight="1" x14ac:dyDescent="0.2">
      <c r="A9" s="22" t="str">
        <f>HLOOKUP($A$4,'Auto Responses'!$D$2:$D$8,6,0)&amp;""</f>
        <v>5. Return the completed file to institutions.</v>
      </c>
      <c r="B9" s="23"/>
      <c r="C9" s="24"/>
      <c r="D9" s="25"/>
      <c r="E9" s="23"/>
      <c r="F9" s="27"/>
      <c r="G9" s="2"/>
      <c r="H9" s="2"/>
      <c r="I9" s="6"/>
      <c r="J9" s="2"/>
      <c r="K9" s="2"/>
      <c r="L9" s="2"/>
      <c r="M9" s="2"/>
      <c r="N9" s="2"/>
      <c r="O9" s="2"/>
      <c r="P9" s="2"/>
      <c r="Q9" s="2"/>
      <c r="R9" s="2"/>
      <c r="S9" s="2"/>
      <c r="T9" s="2"/>
      <c r="U9" s="2"/>
      <c r="V9" s="2"/>
      <c r="W9" s="2"/>
      <c r="X9" s="2"/>
      <c r="Y9" s="2"/>
      <c r="Z9" s="2"/>
    </row>
    <row r="10" spans="1:26" ht="19.5" customHeight="1" x14ac:dyDescent="0.2">
      <c r="A10" s="28" t="str">
        <f>HLOOKUP($A$4,'Auto Responses'!$D$2:$D$8,7,0)&amp;""</f>
        <v>* Denotes critical questions. Critical questions are those deemed most important to institutions by higher education volunteers.</v>
      </c>
      <c r="B10" s="23"/>
      <c r="C10" s="24"/>
      <c r="D10" s="25"/>
      <c r="E10" s="23"/>
      <c r="F10" s="27"/>
      <c r="G10" s="2"/>
      <c r="H10" s="2"/>
      <c r="I10" s="6"/>
      <c r="J10" s="2"/>
      <c r="K10" s="2"/>
      <c r="L10" s="2"/>
      <c r="M10" s="2"/>
      <c r="N10" s="2"/>
      <c r="O10" s="2"/>
      <c r="P10" s="2"/>
      <c r="Q10" s="2"/>
      <c r="R10" s="2"/>
      <c r="S10" s="2"/>
      <c r="T10" s="2"/>
      <c r="U10" s="2"/>
      <c r="V10" s="2"/>
      <c r="W10" s="2"/>
      <c r="X10" s="2"/>
      <c r="Y10" s="2"/>
      <c r="Z10" s="2"/>
    </row>
    <row r="11" spans="1:26" ht="19.5" customHeight="1" x14ac:dyDescent="0.2">
      <c r="A11" s="29" t="str">
        <f>HLOOKUP($A$4,'Auto Responses'!$D$2:$D$9,8,0)&amp;""</f>
        <v>For full instructions, please visit educause.edu/HECVAT</v>
      </c>
      <c r="B11" s="28"/>
      <c r="C11" s="61"/>
      <c r="D11" s="62"/>
      <c r="E11" s="28"/>
      <c r="F11" s="63"/>
      <c r="G11" s="64"/>
      <c r="H11" s="64"/>
      <c r="I11" s="65"/>
      <c r="J11" s="64"/>
      <c r="K11" s="64"/>
      <c r="L11" s="64"/>
      <c r="M11" s="64"/>
      <c r="N11" s="64"/>
      <c r="O11" s="64"/>
      <c r="P11" s="64"/>
      <c r="Q11" s="64"/>
      <c r="R11" s="64"/>
      <c r="S11" s="64"/>
      <c r="T11" s="64"/>
      <c r="U11" s="64"/>
      <c r="V11" s="64"/>
      <c r="W11" s="64"/>
      <c r="X11" s="64"/>
      <c r="Y11" s="64"/>
      <c r="Z11" s="64"/>
    </row>
    <row r="12" spans="1:26" ht="36" customHeight="1" x14ac:dyDescent="0.2">
      <c r="A12" s="18" t="str">
        <f>VLOOKUP(LEFT($A13,4),'Auto Responses'!$N$4:$O$38,2,0)&amp;""</f>
        <v xml:space="preserve"> General Information</v>
      </c>
      <c r="B12" s="18"/>
      <c r="C12" s="19" t="s">
        <v>21</v>
      </c>
      <c r="D12" s="32"/>
      <c r="E12" s="33"/>
      <c r="F12" s="33"/>
      <c r="G12" s="2"/>
      <c r="H12" s="2"/>
      <c r="I12" s="6"/>
      <c r="J12" s="6"/>
      <c r="K12" s="2"/>
      <c r="L12" s="2"/>
      <c r="M12" s="2"/>
      <c r="N12" s="2"/>
      <c r="O12" s="2"/>
      <c r="P12" s="2"/>
      <c r="Q12" s="2"/>
      <c r="R12" s="2"/>
      <c r="S12" s="2"/>
      <c r="T12" s="2"/>
      <c r="U12" s="2"/>
      <c r="V12" s="2"/>
      <c r="W12" s="2"/>
      <c r="X12" s="2"/>
      <c r="Y12" s="2"/>
      <c r="Z12" s="2"/>
    </row>
    <row r="13" spans="1:26" ht="21.75" customHeight="1" x14ac:dyDescent="0.2">
      <c r="A13" s="34" t="s">
        <v>4</v>
      </c>
      <c r="B13" s="35" t="str">
        <f>VLOOKUP($A13,Questions!$A$2:$X$333,2,0)&amp;""</f>
        <v>Solution Provider Name</v>
      </c>
      <c r="C13" s="36" t="str">
        <f>VLOOKUP($A13,'START HERE'!$A$13:$C$21,3,0)&amp;""</f>
        <v>Leepfrog Technologies, Inc.</v>
      </c>
      <c r="D13" s="37"/>
      <c r="E13" s="37"/>
      <c r="F13" s="16"/>
      <c r="G13" s="2"/>
      <c r="H13" s="2"/>
      <c r="I13" s="6"/>
      <c r="J13" s="6"/>
      <c r="K13" s="2"/>
      <c r="L13" s="2"/>
      <c r="M13" s="2"/>
      <c r="N13" s="2"/>
      <c r="O13" s="2"/>
      <c r="P13" s="2"/>
      <c r="Q13" s="2"/>
      <c r="R13" s="2"/>
      <c r="S13" s="2"/>
      <c r="T13" s="2"/>
      <c r="U13" s="2"/>
      <c r="V13" s="2"/>
      <c r="W13" s="2"/>
      <c r="X13" s="2"/>
      <c r="Y13" s="2"/>
      <c r="Z13" s="2"/>
    </row>
    <row r="14" spans="1:26" ht="21.75" customHeight="1" x14ac:dyDescent="0.2">
      <c r="A14" s="34" t="s">
        <v>6</v>
      </c>
      <c r="B14" s="35" t="str">
        <f>VLOOKUP($A14,Questions!$A$2:$X$333,2,0)&amp;""</f>
        <v>Solution Name</v>
      </c>
      <c r="C14" s="36" t="str">
        <f>VLOOKUP($A14,'START HERE'!$A$13:$C$21,3,0)&amp;""</f>
        <v>CourseLeaf</v>
      </c>
      <c r="D14" s="37"/>
      <c r="E14" s="37"/>
      <c r="F14" s="16"/>
      <c r="G14" s="2"/>
      <c r="H14" s="2"/>
      <c r="I14" s="6"/>
      <c r="J14" s="6"/>
      <c r="K14" s="2"/>
      <c r="L14" s="2"/>
      <c r="M14" s="2"/>
      <c r="N14" s="2"/>
      <c r="O14" s="2"/>
      <c r="P14" s="2"/>
      <c r="Q14" s="2"/>
      <c r="R14" s="2"/>
      <c r="S14" s="2"/>
      <c r="T14" s="2"/>
      <c r="U14" s="2"/>
      <c r="V14" s="2"/>
      <c r="W14" s="2"/>
      <c r="X14" s="2"/>
      <c r="Y14" s="2"/>
      <c r="Z14" s="2"/>
    </row>
    <row r="15" spans="1:26" x14ac:dyDescent="0.2">
      <c r="A15" s="34" t="s">
        <v>8</v>
      </c>
      <c r="B15" s="35" t="str">
        <f>VLOOKUP($A15,Questions!$A$2:$X$333,2,0)&amp;""</f>
        <v>Solution Description</v>
      </c>
      <c r="C15" s="315" t="str">
        <f>VLOOKUP($A15,'START HERE'!$A$13:$C$21,3,0)&amp;""</f>
        <v>CourseLeaf is an innovative academic operations platform for higher education that streamlines curriculum management, catalog publication, academic scheduling, advising and registration, and syllabi management to improve efficiency, accuracy, and student success. The five products supported by CourseLeaf are CAT, CIM, CLSS, PATH, and SYL</v>
      </c>
      <c r="D15" s="313"/>
      <c r="E15" s="313"/>
      <c r="F15" s="314"/>
      <c r="G15" s="2"/>
      <c r="H15" s="2"/>
      <c r="I15" s="6"/>
      <c r="J15" s="6"/>
      <c r="K15" s="2"/>
      <c r="L15" s="2"/>
      <c r="M15" s="2"/>
      <c r="N15" s="2"/>
      <c r="O15" s="2"/>
      <c r="P15" s="2"/>
      <c r="Q15" s="2"/>
      <c r="R15" s="2"/>
      <c r="S15" s="2"/>
      <c r="T15" s="2"/>
      <c r="U15" s="2"/>
      <c r="V15" s="2"/>
      <c r="W15" s="2"/>
      <c r="X15" s="2"/>
      <c r="Y15" s="2"/>
      <c r="Z15" s="2"/>
    </row>
    <row r="16" spans="1:26" ht="21.75" customHeight="1" x14ac:dyDescent="0.2">
      <c r="A16" s="34" t="s">
        <v>10</v>
      </c>
      <c r="B16" s="35" t="str">
        <f>VLOOKUP($A16,Questions!$A$2:$X$333,2,0)&amp;""</f>
        <v>Solution Provider Contact Name</v>
      </c>
      <c r="C16" s="36" t="str">
        <f>VLOOKUP($A16,'START HERE'!$A$13:$C$21,3,0)&amp;""</f>
        <v>Cyndi Showalter</v>
      </c>
      <c r="D16" s="37"/>
      <c r="E16" s="37"/>
      <c r="F16" s="16"/>
      <c r="G16" s="2"/>
      <c r="H16" s="2"/>
      <c r="I16" s="6"/>
      <c r="J16" s="6"/>
      <c r="K16" s="2"/>
      <c r="L16" s="2"/>
      <c r="M16" s="2"/>
      <c r="N16" s="2"/>
      <c r="O16" s="2"/>
      <c r="P16" s="2"/>
      <c r="Q16" s="2"/>
      <c r="R16" s="2"/>
      <c r="S16" s="2"/>
      <c r="T16" s="2"/>
      <c r="U16" s="2"/>
      <c r="V16" s="2"/>
      <c r="W16" s="2"/>
      <c r="X16" s="2"/>
      <c r="Y16" s="2"/>
      <c r="Z16" s="2"/>
    </row>
    <row r="17" spans="1:26" ht="21.75" customHeight="1" x14ac:dyDescent="0.2">
      <c r="A17" s="34" t="s">
        <v>12</v>
      </c>
      <c r="B17" s="35" t="str">
        <f>VLOOKUP($A17,Questions!$A$2:$X$333,2,0)&amp;""</f>
        <v>Solution Provider Contact Title</v>
      </c>
      <c r="C17" s="36" t="str">
        <f>VLOOKUP($A17,'START HERE'!$A$13:$C$21,3,0)&amp;""</f>
        <v>Contracts &amp; Licensing - Business Analyst</v>
      </c>
      <c r="D17" s="37"/>
      <c r="E17" s="37"/>
      <c r="F17" s="16"/>
      <c r="G17" s="2"/>
      <c r="H17" s="2"/>
      <c r="I17" s="6"/>
      <c r="J17" s="6"/>
      <c r="K17" s="2"/>
      <c r="L17" s="2"/>
      <c r="M17" s="2"/>
      <c r="N17" s="2"/>
      <c r="O17" s="2"/>
      <c r="P17" s="2"/>
      <c r="Q17" s="2"/>
      <c r="R17" s="2"/>
      <c r="S17" s="2"/>
      <c r="T17" s="2"/>
      <c r="U17" s="2"/>
      <c r="V17" s="2"/>
      <c r="W17" s="2"/>
      <c r="X17" s="2"/>
      <c r="Y17" s="2"/>
      <c r="Z17" s="2"/>
    </row>
    <row r="18" spans="1:26" ht="21.75" customHeight="1" x14ac:dyDescent="0.2">
      <c r="A18" s="34" t="s">
        <v>14</v>
      </c>
      <c r="B18" s="35" t="str">
        <f>VLOOKUP($A18,Questions!$A$2:$X$333,2,0)&amp;""</f>
        <v>Solution Provider Contact Email</v>
      </c>
      <c r="C18" s="36" t="str">
        <f>VLOOKUP($A18,'START HERE'!$A$13:$C$21,3,0)&amp;""</f>
        <v>cshowalter@leepfrog.com</v>
      </c>
      <c r="D18" s="37"/>
      <c r="E18" s="37"/>
      <c r="F18" s="16"/>
      <c r="G18" s="2"/>
      <c r="H18" s="2"/>
      <c r="I18" s="6"/>
      <c r="J18" s="6"/>
      <c r="K18" s="2"/>
      <c r="L18" s="2"/>
      <c r="M18" s="2"/>
      <c r="N18" s="2"/>
      <c r="O18" s="2"/>
      <c r="P18" s="2"/>
      <c r="Q18" s="2"/>
      <c r="R18" s="2"/>
      <c r="S18" s="2"/>
      <c r="T18" s="2"/>
      <c r="U18" s="2"/>
      <c r="V18" s="2"/>
      <c r="W18" s="2"/>
      <c r="X18" s="2"/>
      <c r="Y18" s="2"/>
      <c r="Z18" s="2"/>
    </row>
    <row r="19" spans="1:26" ht="21.75" customHeight="1" x14ac:dyDescent="0.2">
      <c r="A19" s="34" t="s">
        <v>16</v>
      </c>
      <c r="B19" s="35" t="str">
        <f>VLOOKUP($A19,Questions!$A$2:$X$333,2,0)&amp;""</f>
        <v>Solution Provider Contact Phone Number</v>
      </c>
      <c r="C19" s="36" t="str">
        <f>VLOOKUP($A19,'START HERE'!$A$13:$C$21,3,0)&amp;""</f>
        <v/>
      </c>
      <c r="D19" s="37"/>
      <c r="E19" s="37"/>
      <c r="F19" s="16"/>
      <c r="G19" s="2"/>
      <c r="H19" s="2"/>
      <c r="I19" s="6"/>
      <c r="J19" s="6"/>
      <c r="K19" s="2"/>
      <c r="L19" s="2"/>
      <c r="M19" s="2"/>
      <c r="N19" s="2"/>
      <c r="O19" s="2"/>
      <c r="P19" s="2"/>
      <c r="Q19" s="2"/>
      <c r="R19" s="2"/>
      <c r="S19" s="2"/>
      <c r="T19" s="2"/>
      <c r="U19" s="2"/>
      <c r="V19" s="2"/>
      <c r="W19" s="2"/>
      <c r="X19" s="2"/>
      <c r="Y19" s="2"/>
      <c r="Z19" s="2"/>
    </row>
    <row r="20" spans="1:26" ht="21.75" customHeight="1" x14ac:dyDescent="0.2">
      <c r="A20" s="34" t="s">
        <v>17</v>
      </c>
      <c r="B20" s="35" t="str">
        <f>VLOOKUP($A20,Questions!$A$2:$X$333,2,0)&amp;""</f>
        <v>Country of Company Headquarters</v>
      </c>
      <c r="C20" s="36" t="str">
        <f>VLOOKUP($A20,'START HERE'!$A$13:$C$21,3,0)&amp;""</f>
        <v>United States of America</v>
      </c>
      <c r="D20" s="37"/>
      <c r="E20" s="37"/>
      <c r="F20" s="16"/>
      <c r="G20" s="2"/>
      <c r="H20" s="2"/>
      <c r="I20" s="6"/>
      <c r="J20" s="6"/>
      <c r="K20" s="2"/>
      <c r="L20" s="2"/>
      <c r="M20" s="2"/>
      <c r="N20" s="2"/>
      <c r="O20" s="2"/>
      <c r="P20" s="2"/>
      <c r="Q20" s="2"/>
      <c r="R20" s="2"/>
      <c r="S20" s="2"/>
      <c r="T20" s="2"/>
      <c r="U20" s="2"/>
      <c r="V20" s="2"/>
      <c r="W20" s="2"/>
      <c r="X20" s="2"/>
      <c r="Y20" s="2"/>
      <c r="Z20" s="2"/>
    </row>
    <row r="21" spans="1:26" ht="36.75" customHeight="1" x14ac:dyDescent="0.2">
      <c r="A21" s="18" t="str">
        <f>VLOOKUP(LEFT($A22,4),'Auto Responses'!$N$4:$O$38,2,0)&amp;""</f>
        <v xml:space="preserve"> Documentation</v>
      </c>
      <c r="B21" s="40"/>
      <c r="C21" s="19" t="s">
        <v>21</v>
      </c>
      <c r="D21" s="19" t="s">
        <v>22</v>
      </c>
      <c r="E21" s="41" t="s">
        <v>23</v>
      </c>
      <c r="F21" s="50" t="s">
        <v>24</v>
      </c>
      <c r="G21" s="2"/>
      <c r="H21" s="2"/>
      <c r="I21" s="6"/>
      <c r="J21" s="6"/>
      <c r="K21" s="2"/>
      <c r="L21" s="2"/>
      <c r="M21" s="2"/>
      <c r="N21" s="2"/>
      <c r="O21" s="2"/>
      <c r="P21" s="2"/>
      <c r="Q21" s="2"/>
      <c r="R21" s="2"/>
      <c r="S21" s="2"/>
      <c r="T21" s="2"/>
      <c r="U21" s="2"/>
      <c r="V21" s="2"/>
      <c r="W21" s="2"/>
      <c r="X21" s="2"/>
      <c r="Y21" s="2"/>
      <c r="Z21" s="2"/>
    </row>
    <row r="22" spans="1:26" ht="105" x14ac:dyDescent="0.2">
      <c r="A22" s="34" t="s">
        <v>47</v>
      </c>
      <c r="B22" s="43" t="str">
        <f>VLOOKUP($A22,Questions!$A$2:$X$333,2,0)</f>
        <v>Do you have a well-documented business continuity plan (BCP), with a clear owner, that is tested annually?*</v>
      </c>
      <c r="C22" s="44" t="s">
        <v>26</v>
      </c>
      <c r="D22" s="66" t="s">
        <v>48</v>
      </c>
      <c r="E22" s="46" t="str">
        <f>IF($C22='Auto Responses'!$J$3,VLOOKUP($A22,Questions!$A$2:$X$333,17,0)&amp;"",IF($C22='Auto Responses'!$J$4,VLOOKUP($A22,Questions!$A$2:$X$333,16,0)&amp;"",VLOOKUP($A22,Questions!$A$2:$X$333,15,0)&amp;""))</f>
        <v/>
      </c>
      <c r="F22" s="47" t="str">
        <f>VLOOKUP($A22,'Institution Evaluation'!$A$56:$F$345,6,0)&amp;""</f>
        <v/>
      </c>
      <c r="G22" s="2"/>
      <c r="H22" s="2"/>
      <c r="I22" s="6"/>
      <c r="J22" s="6"/>
      <c r="K22" s="2"/>
      <c r="L22" s="2"/>
      <c r="M22" s="2"/>
      <c r="N22" s="2"/>
      <c r="O22" s="2"/>
      <c r="P22" s="2"/>
      <c r="Q22" s="2"/>
      <c r="R22" s="2"/>
      <c r="S22" s="2"/>
      <c r="T22" s="2"/>
      <c r="U22" s="2"/>
      <c r="V22" s="2"/>
      <c r="W22" s="2"/>
      <c r="X22" s="2"/>
      <c r="Y22" s="2"/>
      <c r="Z22" s="2"/>
    </row>
    <row r="23" spans="1:26" ht="225" x14ac:dyDescent="0.2">
      <c r="A23" s="34" t="s">
        <v>49</v>
      </c>
      <c r="B23" s="43" t="str">
        <f>VLOOKUP($A23,Questions!$A$2:$X$333,2,0)</f>
        <v>Do you have a well-documented disaster recovery plan (DRP), with a clear owner, that is tested annually?*</v>
      </c>
      <c r="C23" s="44" t="s">
        <v>26</v>
      </c>
      <c r="D23" s="66" t="s">
        <v>50</v>
      </c>
      <c r="E23" s="46" t="str">
        <f>IF($C23='Auto Responses'!$J$3,VLOOKUP($A23,Questions!$A$2:$X$333,17,0)&amp;"",IF($C23='Auto Responses'!$J$4,VLOOKUP($A23,Questions!$A$2:$X$333,16,0)&amp;"",VLOOKUP($A23,Questions!$A$2:$X$333,15,0)&amp;""))</f>
        <v/>
      </c>
      <c r="F23" s="47" t="str">
        <f>VLOOKUP($A23,'Institution Evaluation'!$A$56:$F$345,6,0)&amp;""</f>
        <v/>
      </c>
      <c r="G23" s="2"/>
      <c r="H23" s="2"/>
      <c r="I23" s="6"/>
      <c r="J23" s="6"/>
      <c r="K23" s="2"/>
      <c r="L23" s="2"/>
      <c r="M23" s="2"/>
      <c r="N23" s="2"/>
      <c r="O23" s="2"/>
      <c r="P23" s="2"/>
      <c r="Q23" s="2"/>
      <c r="R23" s="2"/>
      <c r="S23" s="2"/>
      <c r="T23" s="2"/>
      <c r="U23" s="2"/>
      <c r="V23" s="2"/>
      <c r="W23" s="2"/>
      <c r="X23" s="2"/>
      <c r="Y23" s="2"/>
      <c r="Z23" s="2"/>
    </row>
    <row r="24" spans="1:26" ht="45.75" customHeight="1" x14ac:dyDescent="0.2">
      <c r="A24" s="34" t="s">
        <v>51</v>
      </c>
      <c r="B24" s="43" t="str">
        <f>VLOOKUP($A24,Questions!$A$2:$X$333,2,0)</f>
        <v>Have you undergone a SSAE 18/SOC 2 audit?</v>
      </c>
      <c r="C24" s="67" t="s">
        <v>40</v>
      </c>
      <c r="D24" s="66" t="s">
        <v>52</v>
      </c>
      <c r="E24" s="46" t="str">
        <f>IF($C24='Auto Responses'!$J$3,VLOOKUP($A24,Questions!$A$2:$X$333,17,0)&amp;"",IF($C24='Auto Responses'!$J$4,VLOOKUP($A24,Questions!$A$2:$X$333,16,0)&amp;"",VLOOKUP($A24,Questions!$A$2:$X$333,15,0)&amp;""))</f>
        <v>Describe any plans to undergo a SSAE 18 audit.</v>
      </c>
      <c r="F24" s="47" t="str">
        <f>VLOOKUP($A24,'Institution Evaluation'!$A$56:$F$345,6,0)&amp;""</f>
        <v/>
      </c>
      <c r="G24" s="2"/>
      <c r="H24" s="2"/>
      <c r="I24" s="6"/>
      <c r="J24" s="6"/>
      <c r="K24" s="2"/>
      <c r="L24" s="2"/>
      <c r="M24" s="2"/>
      <c r="N24" s="2"/>
      <c r="O24" s="2"/>
      <c r="P24" s="2"/>
      <c r="Q24" s="2"/>
      <c r="R24" s="2"/>
      <c r="S24" s="2"/>
      <c r="T24" s="2"/>
      <c r="U24" s="2"/>
      <c r="V24" s="2"/>
      <c r="W24" s="2"/>
      <c r="X24" s="2"/>
      <c r="Y24" s="2"/>
      <c r="Z24" s="2"/>
    </row>
    <row r="25" spans="1:26" ht="255" x14ac:dyDescent="0.2">
      <c r="A25" s="34" t="s">
        <v>53</v>
      </c>
      <c r="B25" s="43" t="str">
        <f>VLOOKUP($A25,Questions!$A$2:$X$333,2,0)</f>
        <v>Do you conform with a specific industry standard security framework (e.g., NIST Cybersecurity Framework, CIS Controls, ISO 27001, etc.)?</v>
      </c>
      <c r="C25" s="44" t="s">
        <v>40</v>
      </c>
      <c r="D25" s="66" t="s">
        <v>54</v>
      </c>
      <c r="E25" s="46" t="str">
        <f>IF($C25='Auto Responses'!$J$3,VLOOKUP($A25,Questions!$A$2:$X$333,17,0)&amp;"",IF($C25='Auto Responses'!$J$4,VLOOKUP($A25,Questions!$A$2:$X$333,16,0)&amp;"",VLOOKUP($A25,Questions!$A$2:$X$333,15,0)&amp;""))</f>
        <v>Describe any plans to conform to an industry standard security framework.</v>
      </c>
      <c r="F25" s="47" t="str">
        <f>VLOOKUP($A25,'Institution Evaluation'!$A$56:$F$345,6,0)&amp;""</f>
        <v/>
      </c>
      <c r="G25" s="2"/>
      <c r="H25" s="2"/>
      <c r="I25" s="6"/>
      <c r="J25" s="6"/>
      <c r="K25" s="2"/>
      <c r="L25" s="2"/>
      <c r="M25" s="2"/>
      <c r="N25" s="2"/>
      <c r="O25" s="2"/>
      <c r="P25" s="2"/>
      <c r="Q25" s="2"/>
      <c r="R25" s="2"/>
      <c r="S25" s="2"/>
      <c r="T25" s="2"/>
      <c r="U25" s="2"/>
      <c r="V25" s="2"/>
      <c r="W25" s="2"/>
      <c r="X25" s="2"/>
      <c r="Y25" s="2"/>
      <c r="Z25" s="2"/>
    </row>
    <row r="26" spans="1:26" ht="52.5" customHeight="1" x14ac:dyDescent="0.2">
      <c r="A26" s="34" t="s">
        <v>55</v>
      </c>
      <c r="B26" s="43" t="str">
        <f>VLOOKUP($A26,Questions!$A$2:$X$333,2,0)</f>
        <v>Can you provide overall system and/or application architecture diagrams, including a full description of the data flow for all components of the system?</v>
      </c>
      <c r="C26" s="44" t="s">
        <v>26</v>
      </c>
      <c r="D26" s="66" t="s">
        <v>56</v>
      </c>
      <c r="E26" s="46" t="str">
        <f>IF($C26='Auto Responses'!$J$3,VLOOKUP($A26,Questions!$A$2:$X$333,17,0)&amp;"",IF($C26='Auto Responses'!$J$4,VLOOKUP($A26,Questions!$A$2:$X$333,16,0)&amp;"",VLOOKUP($A26,Questions!$A$2:$X$333,15,0)&amp;""))</f>
        <v>Provide your diagrams (or a valid link to it) upon submission.</v>
      </c>
      <c r="F26" s="47" t="str">
        <f>VLOOKUP($A26,'Institution Evaluation'!$A$56:$F$345,6,0)&amp;""</f>
        <v/>
      </c>
      <c r="G26" s="2"/>
      <c r="H26" s="2"/>
      <c r="I26" s="6"/>
      <c r="J26" s="6"/>
      <c r="K26" s="2"/>
      <c r="L26" s="2"/>
      <c r="M26" s="2"/>
      <c r="N26" s="2"/>
      <c r="O26" s="2"/>
      <c r="P26" s="2"/>
      <c r="Q26" s="2"/>
      <c r="R26" s="2"/>
      <c r="S26" s="2"/>
      <c r="T26" s="2"/>
      <c r="U26" s="2"/>
      <c r="V26" s="2"/>
      <c r="W26" s="2"/>
      <c r="X26" s="2"/>
      <c r="Y26" s="2"/>
      <c r="Z26" s="2"/>
    </row>
    <row r="27" spans="1:26" ht="63.75" customHeight="1" x14ac:dyDescent="0.2">
      <c r="A27" s="34" t="s">
        <v>57</v>
      </c>
      <c r="B27" s="43" t="str">
        <f>VLOOKUP($A27,Questions!$A$2:$X$333,2,0)</f>
        <v>Does your organization have a data privacy policy?</v>
      </c>
      <c r="C27" s="44" t="s">
        <v>26</v>
      </c>
      <c r="D27" s="68" t="s">
        <v>58</v>
      </c>
      <c r="E27" s="46" t="str">
        <f>IF($C27='Auto Responses'!$J$3,VLOOKUP($A27,Questions!$A$2:$X$333,17,0)&amp;"",IF($C27='Auto Responses'!$J$4,VLOOKUP($A27,Questions!$A$2:$X$333,16,0)&amp;"",VLOOKUP($A27,Questions!$A$2:$X$333,15,0)&amp;""))</f>
        <v>Provide your data privacy document (or a valid link to it) upon submission.</v>
      </c>
      <c r="F27" s="47" t="str">
        <f>VLOOKUP($A27,'Institution Evaluation'!$A$56:$F$345,6,0)&amp;""</f>
        <v/>
      </c>
      <c r="G27" s="2"/>
      <c r="H27" s="2"/>
      <c r="I27" s="6"/>
      <c r="J27" s="6"/>
      <c r="K27" s="2"/>
      <c r="L27" s="2"/>
      <c r="M27" s="2"/>
      <c r="N27" s="2"/>
      <c r="O27" s="2"/>
      <c r="P27" s="2"/>
      <c r="Q27" s="2"/>
      <c r="R27" s="2"/>
      <c r="S27" s="2"/>
      <c r="T27" s="2"/>
      <c r="U27" s="2"/>
      <c r="V27" s="2"/>
      <c r="W27" s="2"/>
      <c r="X27" s="2"/>
      <c r="Y27" s="2"/>
      <c r="Z27" s="2"/>
    </row>
    <row r="28" spans="1:26" ht="139.5" customHeight="1" x14ac:dyDescent="0.2">
      <c r="A28" s="34" t="s">
        <v>59</v>
      </c>
      <c r="B28" s="43" t="str">
        <f>VLOOKUP($A28,Questions!$A$2:$X$333,2,0)</f>
        <v>Do you have a documented, and currently implemented, employee onboarding and offboarding policy?</v>
      </c>
      <c r="C28" s="44" t="s">
        <v>26</v>
      </c>
      <c r="D28" s="66" t="s">
        <v>60</v>
      </c>
      <c r="E28" s="46" t="str">
        <f>IF($C28='Auto Responses'!$J$3,VLOOKUP($A28,Questions!$A$2:$X$333,17,0)&amp;"",IF($C28='Auto Responses'!$J$4,VLOOKUP($A28,Questions!$A$2:$X$333,16,0)&amp;"",VLOOKUP($A28,Questions!$A$2:$X$333,15,0)&amp;""))</f>
        <v>Provide a reference to your employee onboarding and offboarding policy and supporting documentation or submit it along with this fully populated HECVAT.</v>
      </c>
      <c r="F28" s="47" t="str">
        <f>VLOOKUP($A28,'Institution Evaluation'!$A$56:$F$345,6,0)&amp;""</f>
        <v/>
      </c>
      <c r="G28" s="49" t="s">
        <v>31</v>
      </c>
      <c r="H28" s="2"/>
      <c r="I28" s="6"/>
      <c r="J28" s="6"/>
      <c r="K28" s="2"/>
      <c r="L28" s="2"/>
      <c r="M28" s="2"/>
      <c r="N28" s="2"/>
      <c r="O28" s="2"/>
      <c r="P28" s="2"/>
      <c r="Q28" s="2"/>
      <c r="R28" s="2"/>
      <c r="S28" s="2"/>
      <c r="T28" s="2"/>
      <c r="U28" s="2"/>
      <c r="V28" s="2"/>
      <c r="W28" s="2"/>
      <c r="X28" s="2"/>
      <c r="Y28" s="2"/>
      <c r="Z28" s="2"/>
    </row>
    <row r="29" spans="1:26" ht="36.75" customHeight="1" x14ac:dyDescent="0.2">
      <c r="A29" s="18" t="str">
        <f>VLOOKUP(LEFT($A30,4),'Auto Responses'!$N$4:$O$38,2,0)&amp;""</f>
        <v xml:space="preserve"> Assessment of Third Parties</v>
      </c>
      <c r="B29" s="40"/>
      <c r="C29" s="19" t="s">
        <v>21</v>
      </c>
      <c r="D29" s="19" t="s">
        <v>22</v>
      </c>
      <c r="E29" s="41" t="s">
        <v>23</v>
      </c>
      <c r="F29" s="50" t="s">
        <v>24</v>
      </c>
      <c r="G29" s="2"/>
      <c r="H29" s="2"/>
      <c r="I29" s="6"/>
      <c r="J29" s="6"/>
      <c r="K29" s="2"/>
      <c r="L29" s="2"/>
      <c r="M29" s="2"/>
      <c r="N29" s="2"/>
      <c r="O29" s="2"/>
      <c r="P29" s="2"/>
      <c r="Q29" s="2"/>
      <c r="R29" s="2"/>
      <c r="S29" s="2"/>
      <c r="T29" s="2"/>
      <c r="U29" s="2"/>
      <c r="V29" s="2"/>
      <c r="W29" s="2"/>
      <c r="X29" s="2"/>
      <c r="Y29" s="2"/>
      <c r="Z29" s="2"/>
    </row>
    <row r="30" spans="1:26" ht="93" customHeight="1" x14ac:dyDescent="0.2">
      <c r="A30" s="34" t="s">
        <v>61</v>
      </c>
      <c r="B30" s="43" t="str">
        <f>VLOOKUP($A30,Questions!$A$2:$X$333,2,0)</f>
        <v>Do you perform security assessments of third-party companies with which you share data (e.g., hosting providers, cloud services, PaaS, IaaS, SaaS)?*</v>
      </c>
      <c r="C30" s="44" t="s">
        <v>26</v>
      </c>
      <c r="D30" s="69" t="s">
        <v>62</v>
      </c>
      <c r="E30" s="46" t="str">
        <f>IF($C30='Auto Responses'!$J$3,VLOOKUP($A30,Questions!$A$2:$X$333,17,0)&amp;"",IF($C30='Auto Responses'!$J$4,VLOOKUP($A30,Questions!$A$2:$X$333,16,0)&amp;"",IF($C30='Auto Responses'!$J$5,VLOOKUP($A30,Questions!$A$2:$X$333,18,0)&amp;"",VLOOKUP($A30,Questions!$A$2:$X$333,15,0)&amp;"")))</f>
        <v>Provide a summary of your practices that assures that the third party will be subject to the appropriate standards regarding security, service recoverability, and confidentiality.</v>
      </c>
      <c r="F30" s="47" t="str">
        <f>VLOOKUP($A30,'Institution Evaluation'!$A$56:$F$345,6,0)&amp;""</f>
        <v/>
      </c>
      <c r="G30" s="2"/>
      <c r="H30" s="2"/>
      <c r="I30" s="6"/>
      <c r="J30" s="6"/>
      <c r="K30" s="2"/>
      <c r="L30" s="2"/>
      <c r="M30" s="2"/>
      <c r="N30" s="2"/>
      <c r="O30" s="2"/>
      <c r="P30" s="2"/>
      <c r="Q30" s="2"/>
      <c r="R30" s="2"/>
      <c r="S30" s="2"/>
      <c r="T30" s="2"/>
      <c r="U30" s="2"/>
      <c r="V30" s="2"/>
      <c r="W30" s="2"/>
      <c r="X30" s="2"/>
      <c r="Y30" s="2"/>
      <c r="Z30" s="2"/>
    </row>
    <row r="31" spans="1:26" ht="76.5" customHeight="1" x14ac:dyDescent="0.2">
      <c r="A31" s="34" t="s">
        <v>63</v>
      </c>
      <c r="B31" s="43" t="str">
        <f>VLOOKUP($A31,Questions!$A$2:$X$333,2,0)</f>
        <v>Do you have contractual language in place with third parties governing access to institutional data?*</v>
      </c>
      <c r="C31" s="44" t="s">
        <v>26</v>
      </c>
      <c r="D31" s="69" t="s">
        <v>64</v>
      </c>
      <c r="E31" s="46" t="str">
        <f>IF($C31='Auto Responses'!$J$3,VLOOKUP($A31,Questions!$A$2:$X$333,17,0)&amp;"",IF($C31='Auto Responses'!$J$4,VLOOKUP($A31,Questions!$A$2:$X$333,16,0)&amp;"",IF($C31='Auto Responses'!$J$5,VLOOKUP($A31,Questions!$A$2:$X$333,18,0)&amp;"",VLOOKUP($A31,Questions!$A$2:$X$333,15,0)&amp;"")))</f>
        <v>List each third party and why institutional data is shared with them. Format example: [Third Party Name] - Reason</v>
      </c>
      <c r="F31" s="47" t="str">
        <f>VLOOKUP($A31,'Institution Evaluation'!$A$56:$F$345,6,0)&amp;""</f>
        <v/>
      </c>
      <c r="G31" s="2"/>
      <c r="H31" s="2"/>
      <c r="I31" s="6"/>
      <c r="J31" s="6"/>
      <c r="K31" s="2"/>
      <c r="L31" s="2"/>
      <c r="M31" s="2"/>
      <c r="N31" s="2"/>
      <c r="O31" s="2"/>
      <c r="P31" s="2"/>
      <c r="Q31" s="2"/>
      <c r="R31" s="2"/>
      <c r="S31" s="2"/>
      <c r="T31" s="2"/>
      <c r="U31" s="2"/>
      <c r="V31" s="2"/>
      <c r="W31" s="2"/>
      <c r="X31" s="2"/>
      <c r="Y31" s="2"/>
      <c r="Z31" s="2"/>
    </row>
    <row r="32" spans="1:26" ht="50.25" customHeight="1" x14ac:dyDescent="0.2">
      <c r="A32" s="34" t="s">
        <v>65</v>
      </c>
      <c r="B32" s="43" t="str">
        <f>VLOOKUP($A32,Questions!$A$2:$X$333,2,0)</f>
        <v>Do the contracts in place with these third parties address liability in the event of a data breach?*</v>
      </c>
      <c r="C32" s="67" t="s">
        <v>26</v>
      </c>
      <c r="D32" s="69" t="s">
        <v>66</v>
      </c>
      <c r="E32" s="46" t="str">
        <f>IF($C32='Auto Responses'!$J$3,VLOOKUP($A32,Questions!$A$2:$X$333,17,0)&amp;"",IF($C32='Auto Responses'!$J$4,VLOOKUP($A32,Questions!$A$2:$X$333,16,0)&amp;"",IF($C32='Auto Responses'!$J$5,VLOOKUP($A32,Questions!$A$2:$X$333,18,0)&amp;"",VLOOKUP($A32,Questions!$A$2:$X$333,15,0)&amp;"")))</f>
        <v/>
      </c>
      <c r="F32" s="47" t="str">
        <f>VLOOKUP($A32,'Institution Evaluation'!$A$56:$F$345,6,0)&amp;""</f>
        <v/>
      </c>
      <c r="G32" s="2"/>
      <c r="H32" s="2"/>
      <c r="I32" s="6"/>
      <c r="J32" s="6"/>
      <c r="K32" s="2"/>
      <c r="L32" s="2"/>
      <c r="M32" s="2"/>
      <c r="N32" s="2"/>
      <c r="O32" s="2"/>
      <c r="P32" s="2"/>
      <c r="Q32" s="2"/>
      <c r="R32" s="2"/>
      <c r="S32" s="2"/>
      <c r="T32" s="2"/>
      <c r="U32" s="2"/>
      <c r="V32" s="2"/>
      <c r="W32" s="2"/>
      <c r="X32" s="2"/>
      <c r="Y32" s="2"/>
      <c r="Z32" s="2"/>
    </row>
    <row r="33" spans="1:26" ht="78.75" customHeight="1" x14ac:dyDescent="0.2">
      <c r="A33" s="34" t="s">
        <v>67</v>
      </c>
      <c r="B33" s="43" t="str">
        <f>VLOOKUP($A33,Questions!$A$2:$X$333,2,0)</f>
        <v>Do you have an implemented third-party management strategy?*</v>
      </c>
      <c r="C33" s="67" t="s">
        <v>26</v>
      </c>
      <c r="D33" s="69" t="s">
        <v>68</v>
      </c>
      <c r="E33" s="46" t="str">
        <f>IF($C33='Auto Responses'!$J$3,VLOOKUP($A33,Questions!$A$2:$X$333,17,0)&amp;"",IF($C33='Auto Responses'!$J$4,VLOOKUP($A33,Questions!$A$2:$X$333,16,0)&amp;"",IF($C33='Auto Responses'!$J$5,VLOOKUP($A33,Questions!$A$2:$X$333,18,0)&amp;"",VLOOKUP($A33,Questions!$A$2:$X$333,15,0)&amp;"")))</f>
        <v>Provide additional information that may help analysts better understand your environment and how it relates to third-party solutions.</v>
      </c>
      <c r="F33" s="47" t="str">
        <f>VLOOKUP($A33,'Institution Evaluation'!$A$56:$F$345,6,0)&amp;""</f>
        <v/>
      </c>
      <c r="G33" s="2"/>
      <c r="H33" s="2"/>
      <c r="I33" s="6"/>
      <c r="J33" s="6"/>
      <c r="K33" s="2"/>
      <c r="L33" s="2"/>
      <c r="M33" s="2"/>
      <c r="N33" s="2"/>
      <c r="O33" s="2"/>
      <c r="P33" s="2"/>
      <c r="Q33" s="2"/>
      <c r="R33" s="2"/>
      <c r="S33" s="2"/>
      <c r="T33" s="2"/>
      <c r="U33" s="2"/>
      <c r="V33" s="2"/>
      <c r="W33" s="2"/>
      <c r="X33" s="2"/>
      <c r="Y33" s="2"/>
      <c r="Z33" s="2"/>
    </row>
    <row r="34" spans="1:26" ht="53.25" customHeight="1" x14ac:dyDescent="0.2">
      <c r="A34" s="34" t="s">
        <v>69</v>
      </c>
      <c r="B34" s="43" t="str">
        <f>VLOOKUP($A34,Questions!$A$2:$X$333,2,0)</f>
        <v>Do you have a process and implemented procedures for managing your hardware supply chain (e.g., telecommunications equipment, export licensing, computing devices)?</v>
      </c>
      <c r="C34" s="44" t="s">
        <v>26</v>
      </c>
      <c r="D34" s="69" t="s">
        <v>70</v>
      </c>
      <c r="E34" s="46" t="str">
        <f>IF($C34='Auto Responses'!$J$3,VLOOKUP($A34,Questions!$A$2:$X$333,17,0)&amp;"",IF($C34='Auto Responses'!$J$4,VLOOKUP($A34,Questions!$A$2:$X$333,16,0)&amp;"",VLOOKUP($A34,Questions!$A$2:$X$333,15,0)&amp;""))</f>
        <v>State what countries and/or regions this process is compliant with.</v>
      </c>
      <c r="F34" s="47" t="str">
        <f>VLOOKUP($A34,'Institution Evaluation'!$A$56:$F$345,6,0)&amp;""</f>
        <v/>
      </c>
      <c r="G34" s="49" t="s">
        <v>31</v>
      </c>
      <c r="H34" s="2"/>
      <c r="I34" s="6"/>
      <c r="J34" s="6"/>
      <c r="K34" s="2"/>
      <c r="L34" s="2"/>
      <c r="M34" s="2"/>
      <c r="N34" s="2"/>
      <c r="O34" s="2"/>
      <c r="P34" s="2"/>
      <c r="Q34" s="2"/>
      <c r="R34" s="2"/>
      <c r="S34" s="2"/>
      <c r="T34" s="2"/>
      <c r="U34" s="2"/>
      <c r="V34" s="2"/>
      <c r="W34" s="2"/>
      <c r="X34" s="2"/>
      <c r="Y34" s="2"/>
      <c r="Z34" s="2"/>
    </row>
    <row r="35" spans="1:26" ht="36.75" customHeight="1" x14ac:dyDescent="0.2">
      <c r="A35" s="18" t="str">
        <f>VLOOKUP(LEFT($A36,4),'Auto Responses'!$N$4:$O$38,2,0)&amp;""</f>
        <v xml:space="preserve"> Change Management</v>
      </c>
      <c r="B35" s="40"/>
      <c r="C35" s="19" t="s">
        <v>21</v>
      </c>
      <c r="D35" s="19" t="s">
        <v>22</v>
      </c>
      <c r="E35" s="41" t="s">
        <v>23</v>
      </c>
      <c r="F35" s="50" t="s">
        <v>24</v>
      </c>
      <c r="G35" s="2"/>
      <c r="H35" s="2"/>
      <c r="I35" s="6"/>
      <c r="J35" s="6"/>
      <c r="K35" s="2"/>
      <c r="L35" s="2"/>
      <c r="M35" s="2"/>
      <c r="N35" s="2"/>
      <c r="O35" s="2"/>
      <c r="P35" s="2"/>
      <c r="Q35" s="2"/>
      <c r="R35" s="2"/>
      <c r="S35" s="2"/>
      <c r="T35" s="2"/>
      <c r="U35" s="2"/>
      <c r="V35" s="2"/>
      <c r="W35" s="2"/>
      <c r="X35" s="2"/>
      <c r="Y35" s="2"/>
      <c r="Z35" s="2"/>
    </row>
    <row r="36" spans="1:26" ht="38.25" customHeight="1" x14ac:dyDescent="0.2">
      <c r="A36" s="34" t="s">
        <v>71</v>
      </c>
      <c r="B36" s="43" t="str">
        <f>VLOOKUP($A36,Questions!$A$2:$X$333,2,0)</f>
        <v>Will the institution be notified of major changes to your environment that could impact the institution's security posture?*</v>
      </c>
      <c r="C36" s="44" t="s">
        <v>26</v>
      </c>
      <c r="D36" s="69" t="s">
        <v>72</v>
      </c>
      <c r="E36" s="46" t="str">
        <f>IF($C36='Auto Responses'!$J$3,VLOOKUP($A36,Questions!$A$2:$X$333,17,0)&amp;"",IF($C36='Auto Responses'!$J$4,VLOOKUP($A36,Questions!$A$2:$X$333,16,0)&amp;"",VLOOKUP($A36,Questions!$A$2:$X$333,15,0)&amp;""))</f>
        <v>State how and when the institution will be notified of major changes to your environment.</v>
      </c>
      <c r="F36" s="47" t="str">
        <f>VLOOKUP($A36,'Institution Evaluation'!$A$56:$F$345,6,0)&amp;""</f>
        <v/>
      </c>
      <c r="G36" s="2"/>
      <c r="H36" s="2"/>
      <c r="I36" s="6"/>
      <c r="J36" s="6"/>
      <c r="K36" s="2"/>
      <c r="L36" s="2"/>
      <c r="M36" s="2"/>
      <c r="N36" s="2"/>
      <c r="O36" s="2"/>
      <c r="P36" s="2"/>
      <c r="Q36" s="2"/>
      <c r="R36" s="2"/>
      <c r="S36" s="2"/>
      <c r="T36" s="2"/>
      <c r="U36" s="2"/>
      <c r="V36" s="2"/>
      <c r="W36" s="2"/>
      <c r="X36" s="2"/>
      <c r="Y36" s="2"/>
      <c r="Z36" s="2"/>
    </row>
    <row r="37" spans="1:26" ht="62.25" customHeight="1" x14ac:dyDescent="0.2">
      <c r="A37" s="34" t="s">
        <v>73</v>
      </c>
      <c r="B37" s="43" t="str">
        <f>VLOOKUP($A37,Questions!$A$2:$X$333,2,0)</f>
        <v>Does the system support client customizations from one release to another?*</v>
      </c>
      <c r="C37" s="44" t="s">
        <v>26</v>
      </c>
      <c r="D37" s="69" t="s">
        <v>74</v>
      </c>
      <c r="E37" s="46" t="str">
        <f>IF($C37='Auto Responses'!$J$3,VLOOKUP($A37,Questions!$A$2:$X$333,17,0)&amp;"",IF($C37='Auto Responses'!$J$4,VLOOKUP($A37,Questions!$A$2:$X$333,16,0)&amp;"",IF($C37='Auto Responses'!$J$5,VLOOKUP($A37,Questions!$A$2:$X$333,18,0)&amp;"",VLOOKUP($A37,Questions!$A$2:$X$333,15,0)&amp;"")))</f>
        <v>Describe or provide reference to your solution support strategy in regard to maintaining client customizations from one release to another.</v>
      </c>
      <c r="F37" s="47" t="str">
        <f>VLOOKUP($A37,'Institution Evaluation'!$A$56:$F$345,6,0)&amp;""</f>
        <v/>
      </c>
      <c r="G37" s="2"/>
      <c r="H37" s="2"/>
      <c r="I37" s="6"/>
      <c r="J37" s="6"/>
      <c r="K37" s="2"/>
      <c r="L37" s="2"/>
      <c r="M37" s="2"/>
      <c r="N37" s="2"/>
      <c r="O37" s="2"/>
      <c r="P37" s="2"/>
      <c r="Q37" s="2"/>
      <c r="R37" s="2"/>
      <c r="S37" s="2"/>
      <c r="T37" s="2"/>
      <c r="U37" s="2"/>
      <c r="V37" s="2"/>
      <c r="W37" s="2"/>
      <c r="X37" s="2"/>
      <c r="Y37" s="2"/>
      <c r="Z37" s="2"/>
    </row>
    <row r="38" spans="1:26" ht="65.25" customHeight="1" x14ac:dyDescent="0.2">
      <c r="A38" s="34" t="s">
        <v>75</v>
      </c>
      <c r="B38" s="43" t="str">
        <f>VLOOKUP($A38,Questions!$A$2:$X$333,2,0)</f>
        <v>Do you have an implemented system configuration management process (e.g.,secure "gold" images, etc.)?*</v>
      </c>
      <c r="C38" s="44" t="s">
        <v>26</v>
      </c>
      <c r="D38" s="69" t="s">
        <v>76</v>
      </c>
      <c r="E38" s="46" t="str">
        <f>IF($C38='Auto Responses'!$J$3,VLOOKUP($A38,Questions!$A$2:$X$333,17,0)&amp;"",IF($C38='Auto Responses'!$J$4,VLOOKUP($A38,Questions!$A$2:$X$333,16,0)&amp;"",IF($C38='Auto Responses'!$J$5,VLOOKUP($A38,Questions!$A$2:$X$333,18,0)&amp;"",VLOOKUP($A38,Questions!$A$2:$X$333,15,0)&amp;"")))</f>
        <v>Summarize your implemented system configuration management precess.</v>
      </c>
      <c r="F38" s="47" t="str">
        <f>VLOOKUP($A38,'Institution Evaluation'!$A$56:$F$345,6,0)&amp;""</f>
        <v/>
      </c>
      <c r="G38" s="2"/>
      <c r="H38" s="2"/>
      <c r="I38" s="6"/>
      <c r="J38" s="6"/>
      <c r="K38" s="2"/>
      <c r="L38" s="2"/>
      <c r="M38" s="2"/>
      <c r="N38" s="2"/>
      <c r="O38" s="2"/>
      <c r="P38" s="2"/>
      <c r="Q38" s="2"/>
      <c r="R38" s="2"/>
      <c r="S38" s="2"/>
      <c r="T38" s="2"/>
      <c r="U38" s="2"/>
      <c r="V38" s="2"/>
      <c r="W38" s="2"/>
      <c r="X38" s="2"/>
      <c r="Y38" s="2"/>
      <c r="Z38" s="2"/>
    </row>
    <row r="39" spans="1:26" ht="38.25" customHeight="1" x14ac:dyDescent="0.2">
      <c r="A39" s="34" t="s">
        <v>77</v>
      </c>
      <c r="B39" s="43" t="str">
        <f>VLOOKUP($A39,Questions!$A$2:$X$333,2,0)</f>
        <v>Do you have a documented change management process?</v>
      </c>
      <c r="C39" s="44" t="s">
        <v>26</v>
      </c>
      <c r="D39" s="69" t="s">
        <v>78</v>
      </c>
      <c r="E39" s="46" t="str">
        <f>IF($C39='Auto Responses'!$J$3,VLOOKUP($A39,Questions!$A$2:$X$333,17,0)&amp;"",IF($C39='Auto Responses'!$J$4,VLOOKUP($A39,Questions!$A$2:$X$333,16,0)&amp;"",VLOOKUP($A39,Questions!$A$2:$X$333,15,0)&amp;""))</f>
        <v>Summarize your current change management process.</v>
      </c>
      <c r="F39" s="47" t="str">
        <f>VLOOKUP($A39,'Institution Evaluation'!$A$56:$F$345,6,0)&amp;""</f>
        <v/>
      </c>
      <c r="G39" s="2"/>
      <c r="H39" s="2"/>
      <c r="I39" s="6"/>
      <c r="J39" s="6"/>
      <c r="K39" s="2"/>
      <c r="L39" s="2"/>
      <c r="M39" s="2"/>
      <c r="N39" s="2"/>
      <c r="O39" s="2"/>
      <c r="P39" s="2"/>
      <c r="Q39" s="2"/>
      <c r="R39" s="2"/>
      <c r="S39" s="2"/>
      <c r="T39" s="2"/>
      <c r="U39" s="2"/>
      <c r="V39" s="2"/>
      <c r="W39" s="2"/>
      <c r="X39" s="2"/>
      <c r="Y39" s="2"/>
      <c r="Z39" s="2"/>
    </row>
    <row r="40" spans="1:26" ht="72" customHeight="1" x14ac:dyDescent="0.2">
      <c r="A40" s="34" t="s">
        <v>79</v>
      </c>
      <c r="B40" s="43" t="str">
        <f>VLOOKUP($A40,Questions!$A$2:$X$333,2,0)</f>
        <v>Does your change management process minimally include authorization, impact analysis, testing, and validation before moving changes to production?</v>
      </c>
      <c r="C40" s="44" t="s">
        <v>26</v>
      </c>
      <c r="D40" s="69" t="s">
        <v>80</v>
      </c>
      <c r="E40" s="46" t="str">
        <f>IF($C40='Auto Responses'!$J$3,VLOOKUP($A40,Questions!$A$2:$X$333,17,0)&amp;"",IF($C40='Auto Responses'!$J$4,VLOOKUP($A40,Questions!$A$2:$X$333,16,0)&amp;"",VLOOKUP($A40,Questions!$A$2:$X$333,15,0)&amp;""))</f>
        <v>Indicate all procedures that are implemented in your change management process. (a) An impact analysis of the upgrade is performed. (b) The change is appropriately authorized. (c) Changes are made first in a test environment. (d) The ability to implement the upgrades/changes in the production environment is limited to appropriate IT personnel.</v>
      </c>
      <c r="F40" s="47" t="str">
        <f>VLOOKUP($A40,'Institution Evaluation'!$A$56:$F$345,6,0)&amp;""</f>
        <v/>
      </c>
      <c r="G40" s="2"/>
      <c r="H40" s="2"/>
      <c r="I40" s="6"/>
      <c r="J40" s="6"/>
      <c r="K40" s="2"/>
      <c r="L40" s="2"/>
      <c r="M40" s="2"/>
      <c r="N40" s="2"/>
      <c r="O40" s="2"/>
      <c r="P40" s="2"/>
      <c r="Q40" s="2"/>
      <c r="R40" s="2"/>
      <c r="S40" s="2"/>
      <c r="T40" s="2"/>
      <c r="U40" s="2"/>
      <c r="V40" s="2"/>
      <c r="W40" s="2"/>
      <c r="X40" s="2"/>
      <c r="Y40" s="2"/>
      <c r="Z40" s="2"/>
    </row>
    <row r="41" spans="1:26" ht="36" customHeight="1" x14ac:dyDescent="0.2">
      <c r="A41" s="34" t="s">
        <v>81</v>
      </c>
      <c r="B41" s="43" t="str">
        <f>VLOOKUP($A41,Questions!$A$2:$X$333,2,0)</f>
        <v>Does your change management process verify that all required third-party libraries and dependencies are still supported with each major change?</v>
      </c>
      <c r="C41" s="44" t="s">
        <v>26</v>
      </c>
      <c r="D41" s="69" t="s">
        <v>82</v>
      </c>
      <c r="E41" s="46" t="str">
        <f>IF($C41='Auto Responses'!$J$3,VLOOKUP($A41,Questions!$A$2:$X$333,17,0)&amp;"",IF($C41='Auto Responses'!$J$4,VLOOKUP($A41,Questions!$A$2:$X$333,16,0)&amp;"",VLOOKUP($A41,Questions!$A$2:$X$333,15,0)&amp;""))</f>
        <v>Please describe your program to track these dependancies.</v>
      </c>
      <c r="F41" s="47" t="str">
        <f>VLOOKUP($A41,'Institution Evaluation'!$A$56:$F$345,6,0)&amp;""</f>
        <v/>
      </c>
      <c r="G41" s="2"/>
      <c r="H41" s="2"/>
      <c r="I41" s="6"/>
      <c r="J41" s="6"/>
      <c r="K41" s="2"/>
      <c r="L41" s="2"/>
      <c r="M41" s="2"/>
      <c r="N41" s="2"/>
      <c r="O41" s="2"/>
      <c r="P41" s="2"/>
      <c r="Q41" s="2"/>
      <c r="R41" s="2"/>
      <c r="S41" s="2"/>
      <c r="T41" s="2"/>
      <c r="U41" s="2"/>
      <c r="V41" s="2"/>
      <c r="W41" s="2"/>
      <c r="X41" s="2"/>
      <c r="Y41" s="2"/>
      <c r="Z41" s="2"/>
    </row>
    <row r="42" spans="1:26" ht="53.25" customHeight="1" x14ac:dyDescent="0.2">
      <c r="A42" s="34" t="s">
        <v>83</v>
      </c>
      <c r="B42" s="43" t="str">
        <f>VLOOKUP($A42,Questions!$A$2:$X$333,2,0)</f>
        <v>Do you have policy and procedure, currently implemented, managing how critical patches are applied to all systems and applications?</v>
      </c>
      <c r="C42" s="44" t="s">
        <v>26</v>
      </c>
      <c r="D42" s="69" t="s">
        <v>84</v>
      </c>
      <c r="E42" s="46" t="str">
        <f>IF($C42='Auto Responses'!$J$3,VLOOKUP($A42,Questions!$A$2:$X$333,17,0)&amp;"",IF($C42='Auto Responses'!$J$4,VLOOKUP($A42,Questions!$A$2:$X$333,16,0)&amp;"",VLOOKUP($A42,Questions!$A$2:$X$333,15,0)&amp;""))</f>
        <v>Summarize the policy and procedure(s) managing how critical patches are applied to systems and applications.</v>
      </c>
      <c r="F42" s="47" t="str">
        <f>VLOOKUP($A42,'Institution Evaluation'!$A$56:$F$345,6,0)&amp;""</f>
        <v/>
      </c>
      <c r="G42" s="2"/>
      <c r="H42" s="2"/>
      <c r="I42" s="6"/>
      <c r="J42" s="6"/>
      <c r="K42" s="2"/>
      <c r="L42" s="2"/>
      <c r="M42" s="2"/>
      <c r="N42" s="2"/>
      <c r="O42" s="2"/>
      <c r="P42" s="2"/>
      <c r="Q42" s="2"/>
      <c r="R42" s="2"/>
      <c r="S42" s="2"/>
      <c r="T42" s="2"/>
      <c r="U42" s="2"/>
      <c r="V42" s="2"/>
      <c r="W42" s="2"/>
      <c r="X42" s="2"/>
      <c r="Y42" s="2"/>
      <c r="Z42" s="2"/>
    </row>
    <row r="43" spans="1:26" ht="48" customHeight="1" x14ac:dyDescent="0.2">
      <c r="A43" s="34" t="s">
        <v>85</v>
      </c>
      <c r="B43" s="43" t="str">
        <f>VLOOKUP($A43,Questions!$A$2:$X$333,2,0)</f>
        <v>Have you implemented policies and procedures that guide how security risks are mitigated until patches can be applied?</v>
      </c>
      <c r="C43" s="44" t="s">
        <v>26</v>
      </c>
      <c r="D43" s="69" t="s">
        <v>84</v>
      </c>
      <c r="E43" s="46" t="str">
        <f>IF($C43='Auto Responses'!$J$3,VLOOKUP($A43,Questions!$A$2:$X$333,17,0)&amp;"",IF($C43='Auto Responses'!$J$4,VLOOKUP($A43,Questions!$A$2:$X$333,16,0)&amp;"",VLOOKUP($A43,Questions!$A$2:$X$333,15,0)&amp;""))</f>
        <v>Summarize the policy and procedure(s) guiding risk mitigation practices before critical patches can be applied.</v>
      </c>
      <c r="F43" s="47" t="str">
        <f>VLOOKUP($A43,'Institution Evaluation'!$A$56:$F$345,6,0)&amp;""</f>
        <v/>
      </c>
      <c r="G43" s="2"/>
      <c r="H43" s="2"/>
      <c r="I43" s="6"/>
      <c r="J43" s="6"/>
      <c r="K43" s="2"/>
      <c r="L43" s="2"/>
      <c r="M43" s="2"/>
      <c r="N43" s="2"/>
      <c r="O43" s="2"/>
      <c r="P43" s="2"/>
      <c r="Q43" s="2"/>
      <c r="R43" s="2"/>
      <c r="S43" s="2"/>
      <c r="T43" s="2"/>
      <c r="U43" s="2"/>
      <c r="V43" s="2"/>
      <c r="W43" s="2"/>
      <c r="X43" s="2"/>
      <c r="Y43" s="2"/>
      <c r="Z43" s="2"/>
    </row>
    <row r="44" spans="1:26" ht="52.5" customHeight="1" x14ac:dyDescent="0.2">
      <c r="A44" s="34" t="s">
        <v>86</v>
      </c>
      <c r="B44" s="43" t="str">
        <f>VLOOKUP($A44,Questions!$A$2:$X$333,2,0)</f>
        <v>Do clients have the option to not participate in or postpone an upgrade to a new release?</v>
      </c>
      <c r="C44" s="44" t="s">
        <v>26</v>
      </c>
      <c r="D44" s="69" t="s">
        <v>87</v>
      </c>
      <c r="E44" s="46" t="str">
        <f>IF($C44='Auto Responses'!$J$3,VLOOKUP($A44,Questions!$A$2:$X$333,17,0)&amp;"",IF($C44='Auto Responses'!$J$4,VLOOKUP($A44,Questions!$A$2:$X$333,16,0)&amp;"",IF($C44='Auto Responses'!$J$5,VLOOKUP($A44,Questions!$A$2:$X$333,18,0)&amp;"",VLOOKUP($A44,Questions!$A$2:$X$333,15,0)&amp;"")))</f>
        <v>Provide reference the the process/procedure to manage releases.</v>
      </c>
      <c r="F44" s="47" t="str">
        <f>VLOOKUP($A44,'Institution Evaluation'!$A$56:$F$345,6,0)&amp;""</f>
        <v/>
      </c>
      <c r="G44" s="2"/>
      <c r="H44" s="2"/>
      <c r="I44" s="6"/>
      <c r="J44" s="6"/>
      <c r="K44" s="2"/>
      <c r="L44" s="2"/>
      <c r="M44" s="2"/>
      <c r="N44" s="2"/>
      <c r="O44" s="2"/>
      <c r="P44" s="2"/>
      <c r="Q44" s="2"/>
      <c r="R44" s="2"/>
      <c r="S44" s="2"/>
      <c r="T44" s="2"/>
      <c r="U44" s="2"/>
      <c r="V44" s="2"/>
      <c r="W44" s="2"/>
      <c r="X44" s="2"/>
      <c r="Y44" s="2"/>
      <c r="Z44" s="2"/>
    </row>
    <row r="45" spans="1:26" ht="64.5" customHeight="1" x14ac:dyDescent="0.2">
      <c r="A45" s="34" t="s">
        <v>88</v>
      </c>
      <c r="B45" s="43" t="str">
        <f>VLOOKUP($A45,Questions!$A$2:$X$333,2,0)</f>
        <v>Do you have a fully implemented solution support strategy that defines how many concurrent versions you support?</v>
      </c>
      <c r="C45" s="44" t="s">
        <v>26</v>
      </c>
      <c r="D45" s="69" t="s">
        <v>89</v>
      </c>
      <c r="E45" s="46" t="str">
        <f>IF($C45='Auto Responses'!$J$3,VLOOKUP($A45,Questions!$A$2:$X$333,17,0)&amp;"",IF($C45='Auto Responses'!$J$4,VLOOKUP($A45,Questions!$A$2:$X$333,16,0)&amp;"",IF($C45='Auto Responses'!$J$5,VLOOKUP($A45,Questions!$A$2:$X$333,18,0)&amp;"",VLOOKUP($A45,Questions!$A$2:$X$333,15,0)&amp;"")))</f>
        <v>Describe or provide a reference to your solution support strategy in regard to maintaining software currency (i.e., how many concurrent versions are you willing to run and support?).</v>
      </c>
      <c r="F45" s="47" t="str">
        <f>VLOOKUP($A45,'Institution Evaluation'!$A$56:$F$345,6,0)&amp;""</f>
        <v/>
      </c>
      <c r="G45" s="2"/>
      <c r="H45" s="2"/>
      <c r="I45" s="6"/>
      <c r="J45" s="6"/>
      <c r="K45" s="2"/>
      <c r="L45" s="2"/>
      <c r="M45" s="2"/>
      <c r="N45" s="2"/>
      <c r="O45" s="2"/>
      <c r="P45" s="2"/>
      <c r="Q45" s="2"/>
      <c r="R45" s="2"/>
      <c r="S45" s="2"/>
      <c r="T45" s="2"/>
      <c r="U45" s="2"/>
      <c r="V45" s="2"/>
      <c r="W45" s="2"/>
      <c r="X45" s="2"/>
      <c r="Y45" s="2"/>
      <c r="Z45" s="2"/>
    </row>
    <row r="46" spans="1:26" ht="40.5" customHeight="1" x14ac:dyDescent="0.2">
      <c r="A46" s="34" t="s">
        <v>90</v>
      </c>
      <c r="B46" s="43" t="str">
        <f>VLOOKUP($A46,Questions!$A$2:$X$333,2,0)</f>
        <v>Do you have a release schedule for product updates?</v>
      </c>
      <c r="C46" s="44" t="s">
        <v>26</v>
      </c>
      <c r="D46" s="69" t="s">
        <v>91</v>
      </c>
      <c r="E46" s="46" t="str">
        <f>IF($C46='Auto Responses'!$J$3,VLOOKUP($A46,Questions!$A$2:$X$333,17,0)&amp;"",IF($C46='Auto Responses'!$J$4,VLOOKUP($A46,Questions!$A$2:$X$333,16,0)&amp;"",IF($C46='Auto Responses'!$J$5,VLOOKUP($A46,Questions!$A$2:$X$333,18,0)&amp;"",VLOOKUP($A46,Questions!$A$2:$X$333,15,0)&amp;"")))</f>
        <v>Provide a reference to this solution's release schedule.</v>
      </c>
      <c r="F46" s="47" t="str">
        <f>VLOOKUP($A46,'Institution Evaluation'!$A$56:$F$345,6,0)&amp;""</f>
        <v/>
      </c>
      <c r="G46" s="2"/>
      <c r="H46" s="2"/>
      <c r="I46" s="6"/>
      <c r="J46" s="6"/>
      <c r="K46" s="2"/>
      <c r="L46" s="2"/>
      <c r="M46" s="2"/>
      <c r="N46" s="2"/>
      <c r="O46" s="2"/>
      <c r="P46" s="2"/>
      <c r="Q46" s="2"/>
      <c r="R46" s="2"/>
      <c r="S46" s="2"/>
      <c r="T46" s="2"/>
      <c r="U46" s="2"/>
      <c r="V46" s="2"/>
      <c r="W46" s="2"/>
      <c r="X46" s="2"/>
      <c r="Y46" s="2"/>
      <c r="Z46" s="2"/>
    </row>
    <row r="47" spans="1:26" ht="155.25" customHeight="1" x14ac:dyDescent="0.2">
      <c r="A47" s="34" t="s">
        <v>92</v>
      </c>
      <c r="B47" s="43" t="str">
        <f>VLOOKUP($A47,Questions!$A$2:$X$333,2,0)</f>
        <v>Do you have a technology roadmap, for at least the next two years, for enhancements and bug fixes for the solution being assessed?</v>
      </c>
      <c r="C47" s="67" t="s">
        <v>26</v>
      </c>
      <c r="D47" s="69" t="s">
        <v>93</v>
      </c>
      <c r="E47" s="46" t="str">
        <f>IF($C47='Auto Responses'!$J$3,VLOOKUP($A47,Questions!$A$2:$X$333,17,0)&amp;"",IF($C47='Auto Responses'!$J$4,VLOOKUP($A47,Questions!$A$2:$X$333,16,0)&amp;"",VLOOKUP($A47,Questions!$A$2:$X$333,15,0)&amp;""))</f>
        <v>Provide a reference to your technology roadmap.</v>
      </c>
      <c r="F47" s="47"/>
      <c r="G47" s="2"/>
      <c r="H47" s="2"/>
      <c r="I47" s="6"/>
      <c r="J47" s="6"/>
      <c r="K47" s="2"/>
      <c r="L47" s="2"/>
      <c r="M47" s="2"/>
      <c r="N47" s="2"/>
      <c r="O47" s="2"/>
      <c r="P47" s="2"/>
      <c r="Q47" s="2"/>
      <c r="R47" s="2"/>
      <c r="S47" s="2"/>
      <c r="T47" s="2"/>
      <c r="U47" s="2"/>
      <c r="V47" s="2"/>
      <c r="W47" s="2"/>
      <c r="X47" s="2"/>
      <c r="Y47" s="2"/>
      <c r="Z47" s="2"/>
    </row>
    <row r="48" spans="1:26" ht="63.75" customHeight="1" x14ac:dyDescent="0.2">
      <c r="A48" s="34" t="s">
        <v>94</v>
      </c>
      <c r="B48" s="43" t="str">
        <f>VLOOKUP($A48,Questions!$A$2:$X$333,2,0)</f>
        <v>Can solution updates be completed without institutional involvement (i.e., technically or organizationally)?</v>
      </c>
      <c r="C48" s="67" t="s">
        <v>26</v>
      </c>
      <c r="D48" s="69" t="s">
        <v>95</v>
      </c>
      <c r="E48" s="46" t="str">
        <f>IF($C48='Auto Responses'!$J$3,VLOOKUP($A48,Questions!$A$2:$X$333,17,0)&amp;"",IF($C48='Auto Responses'!$J$4,VLOOKUP($A48,Questions!$A$2:$X$333,16,0)&amp;"",VLOOKUP($A48,Questions!$A$2:$X$333,15,0)&amp;""))</f>
        <v/>
      </c>
      <c r="F48" s="47" t="s">
        <v>96</v>
      </c>
      <c r="G48" s="2"/>
      <c r="H48" s="2"/>
      <c r="I48" s="6"/>
      <c r="J48" s="6"/>
      <c r="K48" s="2"/>
      <c r="L48" s="2"/>
      <c r="M48" s="2"/>
      <c r="N48" s="2"/>
      <c r="O48" s="2"/>
      <c r="P48" s="2"/>
      <c r="Q48" s="2"/>
      <c r="R48" s="2"/>
      <c r="S48" s="2"/>
      <c r="T48" s="2"/>
      <c r="U48" s="2"/>
      <c r="V48" s="2"/>
      <c r="W48" s="2"/>
      <c r="X48" s="2"/>
      <c r="Y48" s="2"/>
      <c r="Z48" s="2"/>
    </row>
    <row r="49" spans="1:26" ht="61.5" customHeight="1" x14ac:dyDescent="0.2">
      <c r="A49" s="34" t="s">
        <v>97</v>
      </c>
      <c r="B49" s="43" t="str">
        <f>VLOOKUP($A49,Questions!$A$2:$X$333,2,0)</f>
        <v>Are upgrades or system changes installed during off-peak hours or in a manner that does not impact the customer?</v>
      </c>
      <c r="C49" s="44" t="s">
        <v>26</v>
      </c>
      <c r="D49" s="69" t="s">
        <v>98</v>
      </c>
      <c r="E49" s="46" t="str">
        <f>IF($C49='Auto Responses'!$J$3,VLOOKUP($A49,Questions!$A$2:$X$333,17,0)&amp;"",IF($C49='Auto Responses'!$J$4,VLOOKUP($A49,Questions!$A$2:$X$333,16,0)&amp;"",VLOOKUP($A49,Questions!$A$2:$X$333,15,0)&amp;""))</f>
        <v>Define current off-peak hours, including time zones as necessary.</v>
      </c>
      <c r="F49" s="47" t="str">
        <f>VLOOKUP($A49,'Institution Evaluation'!$A$56:$F$345,6,0)&amp;""</f>
        <v/>
      </c>
      <c r="G49" s="2"/>
      <c r="H49" s="2"/>
      <c r="I49" s="6"/>
      <c r="J49" s="6"/>
      <c r="K49" s="2"/>
      <c r="L49" s="2"/>
      <c r="M49" s="2"/>
      <c r="N49" s="2"/>
      <c r="O49" s="2"/>
      <c r="P49" s="2"/>
      <c r="Q49" s="2"/>
      <c r="R49" s="2"/>
      <c r="S49" s="2"/>
      <c r="T49" s="2"/>
      <c r="U49" s="2"/>
      <c r="V49" s="2"/>
      <c r="W49" s="2"/>
      <c r="X49" s="2"/>
      <c r="Y49" s="2"/>
      <c r="Z49" s="2"/>
    </row>
    <row r="50" spans="1:26" ht="38.25" customHeight="1" x14ac:dyDescent="0.2">
      <c r="A50" s="34" t="s">
        <v>99</v>
      </c>
      <c r="B50" s="43" t="str">
        <f>VLOOKUP($A50,Questions!$A$2:$X$333,2,0)</f>
        <v>Do procedures exist to provide that emergency changes are documented and authorized (including after-the-fact approval)?</v>
      </c>
      <c r="C50" s="44" t="s">
        <v>26</v>
      </c>
      <c r="D50" s="69" t="s">
        <v>100</v>
      </c>
      <c r="E50" s="46" t="str">
        <f>IF($C50='Auto Responses'!$J$3,VLOOKUP($A50,Questions!$A$2:$X$333,17,0)&amp;"",IF($C50='Auto Responses'!$J$4,VLOOKUP($A50,Questions!$A$2:$X$333,16,0)&amp;"",VLOOKUP($A50,Questions!$A$2:$X$333,15,0)&amp;""))</f>
        <v>Summarize implemented procedures ensuring that emergency changes are documented and authorized.</v>
      </c>
      <c r="F50" s="47" t="str">
        <f>VLOOKUP($A50,'Institution Evaluation'!$A$56:$F$345,6,0)&amp;""</f>
        <v/>
      </c>
      <c r="G50" s="2"/>
      <c r="H50" s="2"/>
      <c r="I50" s="6"/>
      <c r="J50" s="6"/>
      <c r="K50" s="2"/>
      <c r="L50" s="2"/>
      <c r="M50" s="2"/>
      <c r="N50" s="2"/>
      <c r="O50" s="2"/>
      <c r="P50" s="2"/>
      <c r="Q50" s="2"/>
      <c r="R50" s="2"/>
      <c r="S50" s="2"/>
      <c r="T50" s="2"/>
      <c r="U50" s="2"/>
      <c r="V50" s="2"/>
      <c r="W50" s="2"/>
      <c r="X50" s="2"/>
      <c r="Y50" s="2"/>
      <c r="Z50" s="2"/>
    </row>
    <row r="51" spans="1:26" ht="48" customHeight="1" x14ac:dyDescent="0.2">
      <c r="A51" s="34" t="s">
        <v>101</v>
      </c>
      <c r="B51" s="43" t="str">
        <f>VLOOKUP($A51,Questions!$A$2:$X$333,2,0)</f>
        <v>Do you have a systems management and configuration strategy that encompasses servers, appliances, cloud services, applications, and mobile devices (company and employee owned)?</v>
      </c>
      <c r="C51" s="44" t="s">
        <v>26</v>
      </c>
      <c r="D51" s="69" t="s">
        <v>102</v>
      </c>
      <c r="E51" s="46" t="str">
        <f>IF($C51='Auto Responses'!$J$3,VLOOKUP($A51,Questions!$A$2:$X$333,17,0)&amp;"",IF($C51='Auto Responses'!$J$4,VLOOKUP($A51,Questions!$A$2:$X$333,16,0)&amp;"",VLOOKUP($A51,Questions!$A$2:$X$333,15,0)&amp;""))</f>
        <v>Summarize your systems management and configuration strategy.</v>
      </c>
      <c r="F51" s="47" t="str">
        <f>VLOOKUP($A51,'Institution Evaluation'!$A$56:$F$345,6,0)&amp;""</f>
        <v/>
      </c>
      <c r="G51" s="49" t="s">
        <v>31</v>
      </c>
      <c r="H51" s="2"/>
      <c r="I51" s="6"/>
      <c r="J51" s="6"/>
      <c r="K51" s="2"/>
      <c r="L51" s="2"/>
      <c r="M51" s="2"/>
      <c r="N51" s="2"/>
      <c r="O51" s="2"/>
      <c r="P51" s="2"/>
      <c r="Q51" s="2"/>
      <c r="R51" s="2"/>
      <c r="S51" s="2"/>
      <c r="T51" s="2"/>
      <c r="U51" s="2"/>
      <c r="V51" s="2"/>
      <c r="W51" s="2"/>
      <c r="X51" s="2"/>
      <c r="Y51" s="2"/>
      <c r="Z51" s="2"/>
    </row>
    <row r="52" spans="1:26" ht="36.75" customHeight="1" x14ac:dyDescent="0.2">
      <c r="A52" s="18" t="str">
        <f>VLOOKUP(LEFT($A53,4),'Auto Responses'!$N$4:$O$38,2,0)&amp;""</f>
        <v xml:space="preserve"> Policies, Processes, and Procedures</v>
      </c>
      <c r="B52" s="40"/>
      <c r="C52" s="19" t="s">
        <v>21</v>
      </c>
      <c r="D52" s="19" t="s">
        <v>22</v>
      </c>
      <c r="E52" s="41" t="s">
        <v>23</v>
      </c>
      <c r="F52" s="50" t="s">
        <v>24</v>
      </c>
      <c r="G52" s="2"/>
      <c r="H52" s="2"/>
      <c r="I52" s="6"/>
      <c r="J52" s="6"/>
      <c r="K52" s="2"/>
      <c r="L52" s="2"/>
      <c r="M52" s="2"/>
      <c r="N52" s="2"/>
      <c r="O52" s="2"/>
      <c r="P52" s="2"/>
      <c r="Q52" s="2"/>
      <c r="R52" s="2"/>
      <c r="S52" s="2"/>
      <c r="T52" s="2"/>
      <c r="U52" s="2"/>
      <c r="V52" s="2"/>
      <c r="W52" s="2"/>
      <c r="X52" s="2"/>
      <c r="Y52" s="2"/>
      <c r="Z52" s="2"/>
    </row>
    <row r="53" spans="1:26" ht="52.5" customHeight="1" x14ac:dyDescent="0.2">
      <c r="A53" s="34" t="s">
        <v>103</v>
      </c>
      <c r="B53" s="43" t="str">
        <f>VLOOKUP($A53,Questions!$A$2:$X$333,2,0)</f>
        <v>Do you have a documented patch management process?*</v>
      </c>
      <c r="C53" s="44" t="s">
        <v>26</v>
      </c>
      <c r="D53" s="69" t="s">
        <v>84</v>
      </c>
      <c r="E53" s="46" t="str">
        <f>IF($C53='Auto Responses'!$J$3,VLOOKUP($A53,Questions!$A$2:$X$333,17,0)&amp;"",IF($C53='Auto Responses'!$J$4,VLOOKUP($A53,Questions!$A$2:$X$333,16,0)&amp;"",VLOOKUP($A53,Questions!$A$2:$X$333,15,0)&amp;""))</f>
        <v/>
      </c>
      <c r="F53" s="47" t="str">
        <f>VLOOKUP($A53,'Institution Evaluation'!$A$56:$F$345,6,0)&amp;""</f>
        <v/>
      </c>
      <c r="G53" s="2"/>
      <c r="H53" s="2"/>
      <c r="I53" s="6"/>
      <c r="J53" s="6"/>
      <c r="K53" s="2"/>
      <c r="L53" s="2"/>
      <c r="M53" s="2"/>
      <c r="N53" s="2"/>
      <c r="O53" s="2"/>
      <c r="P53" s="2"/>
      <c r="Q53" s="2"/>
      <c r="R53" s="2"/>
      <c r="S53" s="2"/>
      <c r="T53" s="2"/>
      <c r="U53" s="2"/>
      <c r="V53" s="2"/>
      <c r="W53" s="2"/>
      <c r="X53" s="2"/>
      <c r="Y53" s="2"/>
      <c r="Z53" s="2"/>
    </row>
    <row r="54" spans="1:26" ht="56.25" customHeight="1" x14ac:dyDescent="0.2">
      <c r="A54" s="34" t="s">
        <v>104</v>
      </c>
      <c r="B54" s="43" t="str">
        <f>VLOOKUP($A54,Questions!$A$2:$X$333,2,0)</f>
        <v>Can your organization comply with institutional policies on privacy and data protection with regard to users of institutional systems, if required?*</v>
      </c>
      <c r="C54" s="44" t="s">
        <v>26</v>
      </c>
      <c r="D54" s="69" t="s">
        <v>105</v>
      </c>
      <c r="E54" s="46" t="str">
        <f>IF($C54='Auto Responses'!$J$3,VLOOKUP($A54,Questions!$A$2:$X$333,17,0)&amp;"",IF($C54='Auto Responses'!$J$4,VLOOKUP($A54,Questions!$A$2:$X$333,16,0)&amp;"",VLOOKUP($A54,Questions!$A$2:$X$333,15,0)&amp;""))</f>
        <v>State that you have reviewed the institution's IT policies with regards to user privacy and data protection.</v>
      </c>
      <c r="F54" s="47"/>
      <c r="G54" s="2"/>
      <c r="H54" s="2"/>
      <c r="I54" s="6"/>
      <c r="J54" s="6"/>
      <c r="K54" s="2"/>
      <c r="L54" s="2"/>
      <c r="M54" s="2"/>
      <c r="N54" s="2"/>
      <c r="O54" s="2"/>
      <c r="P54" s="2"/>
      <c r="Q54" s="2"/>
      <c r="R54" s="2"/>
      <c r="S54" s="2"/>
      <c r="T54" s="2"/>
      <c r="U54" s="2"/>
      <c r="V54" s="2"/>
      <c r="W54" s="2"/>
      <c r="X54" s="2"/>
      <c r="Y54" s="2"/>
      <c r="Z54" s="2"/>
    </row>
    <row r="55" spans="1:26" ht="38.25" customHeight="1" x14ac:dyDescent="0.2">
      <c r="A55" s="34" t="s">
        <v>106</v>
      </c>
      <c r="B55" s="43" t="str">
        <f>VLOOKUP($A55,Questions!$A$2:$X$333,2,0)</f>
        <v>Is your company subject to the institution's geographic region's laws and regulations?*</v>
      </c>
      <c r="C55" s="44" t="s">
        <v>26</v>
      </c>
      <c r="D55" s="69" t="s">
        <v>107</v>
      </c>
      <c r="E55" s="46" t="str">
        <f>IF($C55='Auto Responses'!$J$3,VLOOKUP($A55,Questions!$A$2:$X$333,17,0)&amp;"",IF($C55='Auto Responses'!$J$4,VLOOKUP($A55,Questions!$A$2:$X$333,16,0)&amp;"",VLOOKUP($A55,Questions!$A$2:$X$333,15,0)&amp;""))</f>
        <v>State the country that governs and regulates your company.</v>
      </c>
      <c r="F55" s="47"/>
      <c r="G55" s="2"/>
      <c r="H55" s="2"/>
      <c r="I55" s="6"/>
      <c r="J55" s="6"/>
      <c r="K55" s="2"/>
      <c r="L55" s="2"/>
      <c r="M55" s="2"/>
      <c r="N55" s="2"/>
      <c r="O55" s="2"/>
      <c r="P55" s="2"/>
      <c r="Q55" s="2"/>
      <c r="R55" s="2"/>
      <c r="S55" s="2"/>
      <c r="T55" s="2"/>
      <c r="U55" s="2"/>
      <c r="V55" s="2"/>
      <c r="W55" s="2"/>
      <c r="X55" s="2"/>
      <c r="Y55" s="2"/>
      <c r="Z55" s="2"/>
    </row>
    <row r="56" spans="1:26" ht="38.25" customHeight="1" x14ac:dyDescent="0.2">
      <c r="A56" s="34" t="s">
        <v>108</v>
      </c>
      <c r="B56" s="43" t="str">
        <f>VLOOKUP($A56,Questions!$A$2:$X$333,2,0)</f>
        <v>Can you accommodate encryption requirements using open standards?</v>
      </c>
      <c r="C56" s="44" t="s">
        <v>26</v>
      </c>
      <c r="D56" s="69" t="s">
        <v>109</v>
      </c>
      <c r="E56" s="46" t="str">
        <f>IF($C56='Auto Responses'!$J$3,VLOOKUP($A56,Questions!$A$2:$X$333,17,0)&amp;"",IF($C56='Auto Responses'!$J$4,VLOOKUP($A56,Questions!$A$2:$X$333,16,0)&amp;"",VLOOKUP($A56,Questions!$A$2:$X$333,15,0)&amp;""))</f>
        <v/>
      </c>
      <c r="F56" s="47" t="str">
        <f>VLOOKUP($A56,'Institution Evaluation'!$A$56:$F$345,6,0)&amp;""</f>
        <v/>
      </c>
      <c r="G56" s="2"/>
      <c r="H56" s="2"/>
      <c r="I56" s="6"/>
      <c r="J56" s="6"/>
      <c r="K56" s="2"/>
      <c r="L56" s="2"/>
      <c r="M56" s="2"/>
      <c r="N56" s="2"/>
      <c r="O56" s="2"/>
      <c r="P56" s="2"/>
      <c r="Q56" s="2"/>
      <c r="R56" s="2"/>
      <c r="S56" s="2"/>
      <c r="T56" s="2"/>
      <c r="U56" s="2"/>
      <c r="V56" s="2"/>
      <c r="W56" s="2"/>
      <c r="X56" s="2"/>
      <c r="Y56" s="2"/>
      <c r="Z56" s="2"/>
    </row>
    <row r="57" spans="1:26" ht="114.75" customHeight="1" x14ac:dyDescent="0.2">
      <c r="A57" s="34" t="s">
        <v>110</v>
      </c>
      <c r="B57" s="43" t="str">
        <f>VLOOKUP($A57,Questions!$A$2:$X$333,2,0)</f>
        <v>Do you have a documented systems development life cycle (SDLC)?</v>
      </c>
      <c r="C57" s="44" t="s">
        <v>26</v>
      </c>
      <c r="D57" s="69" t="s">
        <v>111</v>
      </c>
      <c r="E57" s="46" t="str">
        <f>IF($C57='Auto Responses'!$J$3,VLOOKUP($A57,Questions!$A$2:$X$333,17,0)&amp;"",IF($C57='Auto Responses'!$J$4,VLOOKUP($A57,Questions!$A$2:$X$333,16,0)&amp;"",VLOOKUP($A57,Questions!$A$2:$X$333,15,0)&amp;""))</f>
        <v>Briefly summarize your SDLC or provide a link or attachment.</v>
      </c>
      <c r="F57" s="47" t="str">
        <f>VLOOKUP($A57,'Institution Evaluation'!$A$56:$F$345,6,0)&amp;""</f>
        <v/>
      </c>
      <c r="G57" s="2"/>
      <c r="H57" s="2"/>
      <c r="I57" s="6"/>
      <c r="J57" s="6"/>
      <c r="K57" s="2"/>
      <c r="L57" s="2"/>
      <c r="M57" s="2"/>
      <c r="N57" s="2"/>
      <c r="O57" s="2"/>
      <c r="P57" s="2"/>
      <c r="Q57" s="2"/>
      <c r="R57" s="2"/>
      <c r="S57" s="2"/>
      <c r="T57" s="2"/>
      <c r="U57" s="2"/>
      <c r="V57" s="2"/>
      <c r="W57" s="2"/>
      <c r="X57" s="2"/>
      <c r="Y57" s="2"/>
      <c r="Z57" s="2"/>
    </row>
    <row r="58" spans="1:26" ht="15.75" customHeight="1" x14ac:dyDescent="0.2">
      <c r="A58" s="34" t="s">
        <v>112</v>
      </c>
      <c r="B58" s="43" t="str">
        <f>VLOOKUP($A58,Questions!$A$2:$X$333,2,0)</f>
        <v>Do you perform background screenings or multi-state background checks on all employees prior to their first day of work?</v>
      </c>
      <c r="C58" s="44" t="s">
        <v>26</v>
      </c>
      <c r="D58" s="70" t="s">
        <v>113</v>
      </c>
      <c r="E58" s="46" t="str">
        <f>IF($C58='Auto Responses'!$J$3,VLOOKUP($A58,Questions!$A$2:$X$333,17,0)&amp;"",IF($C58='Auto Responses'!$J$4,VLOOKUP($A58,Questions!$A$2:$X$333,16,0)&amp;"",VLOOKUP($A58,Questions!$A$2:$X$333,15,0)&amp;""))</f>
        <v>Summarize your background check practices.</v>
      </c>
      <c r="F58" s="47" t="str">
        <f>VLOOKUP($A58,'Institution Evaluation'!$A$56:$F$345,6,0)&amp;""</f>
        <v/>
      </c>
      <c r="G58" s="2"/>
      <c r="H58" s="2"/>
      <c r="I58" s="6"/>
      <c r="J58" s="6"/>
      <c r="K58" s="2"/>
      <c r="L58" s="2"/>
      <c r="M58" s="2"/>
      <c r="N58" s="2"/>
      <c r="O58" s="2"/>
      <c r="P58" s="2"/>
      <c r="Q58" s="2"/>
      <c r="R58" s="2"/>
      <c r="S58" s="2"/>
      <c r="T58" s="2"/>
      <c r="U58" s="2"/>
      <c r="V58" s="2"/>
      <c r="W58" s="2"/>
      <c r="X58" s="2"/>
      <c r="Y58" s="2"/>
      <c r="Z58" s="2"/>
    </row>
    <row r="59" spans="1:26" ht="47.25" customHeight="1" x14ac:dyDescent="0.2">
      <c r="A59" s="34" t="s">
        <v>114</v>
      </c>
      <c r="B59" s="43" t="str">
        <f>VLOOKUP($A59,Questions!$A$2:$X$333,2,0)</f>
        <v>Do you require new employees to fill out agreements and review policies?</v>
      </c>
      <c r="C59" s="67" t="s">
        <v>26</v>
      </c>
      <c r="D59" s="71" t="s">
        <v>115</v>
      </c>
      <c r="E59" s="46" t="str">
        <f>IF($C59='Auto Responses'!$J$3,VLOOKUP($A59,Questions!$A$2:$X$333,17,0)&amp;"",IF($C59='Auto Responses'!$J$4,VLOOKUP($A59,Questions!$A$2:$X$333,16,0)&amp;"",VLOOKUP($A59,Questions!$A$2:$X$333,15,0)&amp;""))</f>
        <v>Summarize the required agreements and reviewed policies.</v>
      </c>
      <c r="F59" s="47" t="s">
        <v>116</v>
      </c>
      <c r="G59" s="2"/>
      <c r="H59" s="2"/>
      <c r="I59" s="6"/>
      <c r="J59" s="6"/>
      <c r="K59" s="2"/>
      <c r="L59" s="2"/>
      <c r="M59" s="2"/>
      <c r="N59" s="2"/>
      <c r="O59" s="2"/>
      <c r="P59" s="2"/>
      <c r="Q59" s="2"/>
      <c r="R59" s="2"/>
      <c r="S59" s="2"/>
      <c r="T59" s="2"/>
      <c r="U59" s="2"/>
      <c r="V59" s="2"/>
      <c r="W59" s="2"/>
      <c r="X59" s="2"/>
      <c r="Y59" s="2"/>
      <c r="Z59" s="2"/>
    </row>
    <row r="60" spans="1:26" ht="46.5" customHeight="1" x14ac:dyDescent="0.2">
      <c r="A60" s="34" t="s">
        <v>117</v>
      </c>
      <c r="B60" s="43" t="str">
        <f>VLOOKUP($A60,Questions!$A$2:$X$333,2,0)</f>
        <v>Do you have a documented information security policy?</v>
      </c>
      <c r="C60" s="44" t="s">
        <v>26</v>
      </c>
      <c r="D60" s="69" t="s">
        <v>118</v>
      </c>
      <c r="E60" s="46" t="str">
        <f>IF($C60='Auto Responses'!$J$3,VLOOKUP($A60,Questions!$A$2:$X$333,17,0)&amp;"",IF($C60='Auto Responses'!$J$4,VLOOKUP($A60,Questions!$A$2:$X$333,16,0)&amp;"",VLOOKUP($A60,Questions!$A$2:$X$333,15,0)&amp;""))</f>
        <v>Provide a reference to your information security policy or submit documentation with this fully populated HECVAT.</v>
      </c>
      <c r="F60" s="47" t="str">
        <f>VLOOKUP($A60,'Institution Evaluation'!$A$56:$F$345,6,0)&amp;""</f>
        <v/>
      </c>
      <c r="G60" s="2"/>
      <c r="H60" s="2"/>
      <c r="I60" s="6"/>
      <c r="J60" s="6"/>
      <c r="K60" s="2"/>
      <c r="L60" s="2"/>
      <c r="M60" s="2"/>
      <c r="N60" s="2"/>
      <c r="O60" s="2"/>
      <c r="P60" s="2"/>
      <c r="Q60" s="2"/>
      <c r="R60" s="2"/>
      <c r="S60" s="2"/>
      <c r="T60" s="2"/>
      <c r="U60" s="2"/>
      <c r="V60" s="2"/>
      <c r="W60" s="2"/>
      <c r="X60" s="2"/>
      <c r="Y60" s="2"/>
      <c r="Z60" s="2"/>
    </row>
    <row r="61" spans="1:26" ht="60" customHeight="1" x14ac:dyDescent="0.2">
      <c r="A61" s="34" t="s">
        <v>119</v>
      </c>
      <c r="B61" s="43" t="str">
        <f>VLOOKUP($A61,Questions!$A$2:$X$333,2,0)</f>
        <v>Are information security principles designed into the product lifecycle?</v>
      </c>
      <c r="C61" s="44" t="s">
        <v>26</v>
      </c>
      <c r="D61" s="69" t="s">
        <v>120</v>
      </c>
      <c r="E61" s="46" t="str">
        <f>IF($C61='Auto Responses'!$J$3,VLOOKUP($A61,Questions!$A$2:$X$333,17,0)&amp;"",IF($C61='Auto Responses'!$J$4,VLOOKUP($A61,Questions!$A$2:$X$333,16,0)&amp;"",VLOOKUP($A61,Questions!$A$2:$X$333,15,0)&amp;""))</f>
        <v>Summarize the information security principles designed into the product lifecycle.</v>
      </c>
      <c r="F61" s="47" t="str">
        <f>VLOOKUP($A61,'Institution Evaluation'!$A$56:$F$345,6,0)&amp;""</f>
        <v/>
      </c>
      <c r="G61" s="2"/>
      <c r="H61" s="2"/>
      <c r="I61" s="6"/>
      <c r="J61" s="6"/>
      <c r="K61" s="2"/>
      <c r="L61" s="2"/>
      <c r="M61" s="2"/>
      <c r="N61" s="2"/>
      <c r="O61" s="2"/>
      <c r="P61" s="2"/>
      <c r="Q61" s="2"/>
      <c r="R61" s="2"/>
      <c r="S61" s="2"/>
      <c r="T61" s="2"/>
      <c r="U61" s="2"/>
      <c r="V61" s="2"/>
      <c r="W61" s="2"/>
      <c r="X61" s="2"/>
      <c r="Y61" s="2"/>
      <c r="Z61" s="2"/>
    </row>
    <row r="62" spans="1:26" ht="28.5" customHeight="1" x14ac:dyDescent="0.2">
      <c r="A62" s="34" t="s">
        <v>121</v>
      </c>
      <c r="B62" s="43" t="str">
        <f>VLOOKUP($A62,Questions!$A$2:$X$333,2,0)</f>
        <v>Will you comply with applicable breach notification laws?</v>
      </c>
      <c r="C62" s="44" t="s">
        <v>26</v>
      </c>
      <c r="D62" s="69" t="s">
        <v>122</v>
      </c>
      <c r="E62" s="46" t="str">
        <f>IF($C62='Auto Responses'!$J$3,VLOOKUP($A62,Questions!$A$2:$X$333,17,0)&amp;"",IF($C62='Auto Responses'!$J$4,VLOOKUP($A62,Questions!$A$2:$X$333,16,0)&amp;"",VLOOKUP($A62,Questions!$A$2:$X$333,15,0)&amp;""))</f>
        <v>State how quickly the institution will be notified of a data breach or security incident.</v>
      </c>
      <c r="F62" s="47" t="str">
        <f>VLOOKUP($A62,'Institution Evaluation'!$A$56:$F$345,6,0)&amp;""</f>
        <v/>
      </c>
      <c r="G62" s="2"/>
      <c r="H62" s="2"/>
      <c r="I62" s="6"/>
      <c r="J62" s="6"/>
      <c r="K62" s="2"/>
      <c r="L62" s="2"/>
      <c r="M62" s="2"/>
      <c r="N62" s="2"/>
      <c r="O62" s="2"/>
      <c r="P62" s="2"/>
      <c r="Q62" s="2"/>
      <c r="R62" s="2"/>
      <c r="S62" s="2"/>
      <c r="T62" s="2"/>
      <c r="U62" s="2"/>
      <c r="V62" s="2"/>
      <c r="W62" s="2"/>
      <c r="X62" s="2"/>
      <c r="Y62" s="2"/>
      <c r="Z62" s="2"/>
    </row>
    <row r="63" spans="1:26" ht="28.5" customHeight="1" x14ac:dyDescent="0.2">
      <c r="A63" s="34" t="s">
        <v>123</v>
      </c>
      <c r="B63" s="43" t="str">
        <f>VLOOKUP($A63,Questions!$A$2:$X$333,2,0)</f>
        <v>Do you have an information security awareness program?</v>
      </c>
      <c r="C63" s="44" t="s">
        <v>26</v>
      </c>
      <c r="D63" s="69" t="s">
        <v>124</v>
      </c>
      <c r="E63" s="46" t="str">
        <f>IF($C63='Auto Responses'!$J$3,VLOOKUP($A63,Questions!$A$2:$X$333,17,0)&amp;"",IF($C63='Auto Responses'!$J$4,VLOOKUP($A63,Questions!$A$2:$X$333,16,0)&amp;"",VLOOKUP($A63,Questions!$A$2:$X$333,15,0)&amp;""))</f>
        <v>Summarize your information security awareness program.</v>
      </c>
      <c r="F63" s="47" t="str">
        <f>VLOOKUP($A63,'Institution Evaluation'!$A$56:$F$345,6,0)&amp;""</f>
        <v/>
      </c>
      <c r="G63" s="2"/>
      <c r="H63" s="2"/>
      <c r="I63" s="6"/>
      <c r="J63" s="6"/>
      <c r="K63" s="2"/>
      <c r="L63" s="2"/>
      <c r="M63" s="2"/>
      <c r="N63" s="2"/>
      <c r="O63" s="2"/>
      <c r="P63" s="2"/>
      <c r="Q63" s="2"/>
      <c r="R63" s="2"/>
      <c r="S63" s="2"/>
      <c r="T63" s="2"/>
      <c r="U63" s="2"/>
      <c r="V63" s="2"/>
      <c r="W63" s="2"/>
      <c r="X63" s="2"/>
      <c r="Y63" s="2"/>
      <c r="Z63" s="2"/>
    </row>
    <row r="64" spans="1:26" ht="28.5" customHeight="1" x14ac:dyDescent="0.2">
      <c r="A64" s="34" t="s">
        <v>125</v>
      </c>
      <c r="B64" s="43" t="str">
        <f>VLOOKUP($A64,Questions!$A$2:$X$333,2,0)</f>
        <v>Is security awareness training mandatory for all employees?</v>
      </c>
      <c r="C64" s="44" t="s">
        <v>26</v>
      </c>
      <c r="D64" s="69" t="s">
        <v>126</v>
      </c>
      <c r="E64" s="46" t="str">
        <f>IF($C64='Auto Responses'!$J$3,VLOOKUP($A64,Questions!$A$2:$X$333,17,0)&amp;"",IF($C64='Auto Responses'!$J$4,VLOOKUP($A64,Questions!$A$2:$X$333,16,0)&amp;"",VLOOKUP($A64,Questions!$A$2:$X$333,15,0)&amp;""))</f>
        <v>Summarize your security awareness training content and state how frequently employees are required to undergo security awareness training.</v>
      </c>
      <c r="F64" s="47" t="str">
        <f>VLOOKUP($A64,'Institution Evaluation'!$A$56:$F$345,6,0)&amp;""</f>
        <v/>
      </c>
      <c r="G64" s="2"/>
      <c r="H64" s="2"/>
      <c r="I64" s="6"/>
      <c r="J64" s="6"/>
      <c r="K64" s="2"/>
      <c r="L64" s="2"/>
      <c r="M64" s="2"/>
      <c r="N64" s="2"/>
      <c r="O64" s="2"/>
      <c r="P64" s="2"/>
      <c r="Q64" s="2"/>
      <c r="R64" s="2"/>
      <c r="S64" s="2"/>
      <c r="T64" s="2"/>
      <c r="U64" s="2"/>
      <c r="V64" s="2"/>
      <c r="W64" s="2"/>
      <c r="X64" s="2"/>
      <c r="Y64" s="2"/>
      <c r="Z64" s="2"/>
    </row>
    <row r="65" spans="1:26" ht="54" customHeight="1" x14ac:dyDescent="0.2">
      <c r="A65" s="34" t="s">
        <v>127</v>
      </c>
      <c r="B65" s="43" t="str">
        <f>VLOOKUP($A65,Questions!$A$2:$X$333,2,0)</f>
        <v>Do you have process and procedure(s) documented, and currently followed, that require a review and update of the access list(s) for privileged accounts?</v>
      </c>
      <c r="C65" s="44" t="s">
        <v>26</v>
      </c>
      <c r="D65" s="69" t="s">
        <v>128</v>
      </c>
      <c r="E65" s="46" t="str">
        <f>IF($C65='Auto Responses'!$J$3,VLOOKUP($A65,Questions!$A$2:$X$333,17,0)&amp;"",IF($C65='Auto Responses'!$J$4,VLOOKUP($A65,Questions!$A$2:$X$333,16,0)&amp;"",VLOOKUP($A65,Questions!$A$2:$X$333,15,0)&amp;""))</f>
        <v>Provide a brief summary and the implement review interval.</v>
      </c>
      <c r="F65" s="47" t="str">
        <f>VLOOKUP($A65,'Institution Evaluation'!$A$56:$F$345,6,0)&amp;""</f>
        <v/>
      </c>
      <c r="G65" s="2"/>
      <c r="H65" s="2"/>
      <c r="I65" s="6"/>
      <c r="J65" s="6"/>
      <c r="K65" s="2"/>
      <c r="L65" s="2"/>
      <c r="M65" s="2"/>
      <c r="N65" s="2"/>
      <c r="O65" s="2"/>
      <c r="P65" s="2"/>
      <c r="Q65" s="2"/>
      <c r="R65" s="2"/>
      <c r="S65" s="2"/>
      <c r="T65" s="2"/>
      <c r="U65" s="2"/>
      <c r="V65" s="2"/>
      <c r="W65" s="2"/>
      <c r="X65" s="2"/>
      <c r="Y65" s="2"/>
      <c r="Z65" s="2"/>
    </row>
    <row r="66" spans="1:26" ht="62.25" customHeight="1" x14ac:dyDescent="0.2">
      <c r="A66" s="34" t="s">
        <v>129</v>
      </c>
      <c r="B66" s="43" t="str">
        <f>VLOOKUP($A66,Questions!$A$2:$X$333,2,0)</f>
        <v>Do you have documented, and currently implemented, internal audit processes and procedures?</v>
      </c>
      <c r="C66" s="44" t="s">
        <v>26</v>
      </c>
      <c r="D66" s="70" t="s">
        <v>130</v>
      </c>
      <c r="E66" s="46" t="str">
        <f>IF($C66='Auto Responses'!$J$3,VLOOKUP($A66,Questions!$A$2:$X$333,17,0)&amp;"",IF($C66='Auto Responses'!$J$4,VLOOKUP($A66,Questions!$A$2:$X$333,16,0)&amp;"",VLOOKUP($A66,Questions!$A$2:$X$333,15,0)&amp;""))</f>
        <v>Summarize your internal audit processes and procedures.</v>
      </c>
      <c r="F66" s="47" t="str">
        <f>VLOOKUP($A66,'Institution Evaluation'!$A$56:$F$345,6,0)&amp;""</f>
        <v/>
      </c>
      <c r="G66" s="2"/>
      <c r="H66" s="2"/>
      <c r="I66" s="6"/>
      <c r="J66" s="6"/>
      <c r="K66" s="2"/>
      <c r="L66" s="2"/>
      <c r="M66" s="2"/>
      <c r="N66" s="2"/>
      <c r="O66" s="2"/>
      <c r="P66" s="2"/>
      <c r="Q66" s="2"/>
      <c r="R66" s="2"/>
      <c r="S66" s="2"/>
      <c r="T66" s="2"/>
      <c r="U66" s="2"/>
      <c r="V66" s="2"/>
      <c r="W66" s="2"/>
      <c r="X66" s="2"/>
      <c r="Y66" s="2"/>
      <c r="Z66" s="2"/>
    </row>
    <row r="67" spans="1:26" ht="39" customHeight="1" x14ac:dyDescent="0.2">
      <c r="A67" s="34" t="s">
        <v>131</v>
      </c>
      <c r="B67" s="43" t="str">
        <f>VLOOKUP($A67,Questions!$A$2:$X$333,2,0)</f>
        <v>Does your organization have physical security controls and policies in place?</v>
      </c>
      <c r="C67" s="67" t="s">
        <v>26</v>
      </c>
      <c r="D67" s="71" t="s">
        <v>132</v>
      </c>
      <c r="E67" s="46" t="str">
        <f>IF($C67='Auto Responses'!$J$3,VLOOKUP($A67,Questions!$A$2:$X$333,17,0)&amp;"",IF($C67='Auto Responses'!$J$4,VLOOKUP($A67,Questions!$A$2:$X$333,16,0)&amp;"",IF($C67='Auto Responses'!$J$5,VLOOKUP($A67,Questions!$A$2:$X$333,18,0)&amp;"",VLOOKUP($A67,Questions!$A$2:$X$333,15,0)&amp;"")))</f>
        <v>Provide a copy of your physical security controls and policies along with this document (link or attached).</v>
      </c>
      <c r="F67" s="47" t="s">
        <v>133</v>
      </c>
      <c r="G67" s="49" t="s">
        <v>31</v>
      </c>
      <c r="H67" s="6"/>
      <c r="I67" s="2"/>
      <c r="J67" s="2"/>
      <c r="K67" s="2"/>
      <c r="L67" s="2"/>
      <c r="M67" s="2"/>
      <c r="N67" s="2"/>
      <c r="O67" s="2"/>
      <c r="P67" s="2"/>
      <c r="Q67" s="2"/>
      <c r="R67" s="2"/>
      <c r="S67" s="2"/>
      <c r="T67" s="2"/>
      <c r="U67" s="2"/>
      <c r="V67" s="2"/>
      <c r="W67" s="2"/>
      <c r="X67" s="2"/>
      <c r="Y67" s="2"/>
      <c r="Z67" s="2"/>
    </row>
    <row r="68" spans="1:26" ht="39" customHeight="1" x14ac:dyDescent="0.2">
      <c r="A68" s="59" t="s">
        <v>45</v>
      </c>
      <c r="B68" s="54"/>
      <c r="C68" s="55"/>
      <c r="D68" s="72"/>
      <c r="E68" s="57"/>
      <c r="F68" s="58"/>
      <c r="G68" s="49"/>
      <c r="H68" s="6"/>
      <c r="I68" s="2"/>
      <c r="J68" s="2"/>
      <c r="K68" s="2"/>
      <c r="L68" s="2"/>
      <c r="M68" s="2"/>
      <c r="N68" s="2"/>
      <c r="O68" s="2"/>
      <c r="P68" s="2"/>
      <c r="Q68" s="2"/>
      <c r="R68" s="2"/>
      <c r="S68" s="2"/>
      <c r="T68" s="2"/>
      <c r="U68" s="2"/>
      <c r="V68" s="2"/>
      <c r="W68" s="2"/>
      <c r="X68" s="2"/>
      <c r="Y68" s="2"/>
      <c r="Z68" s="2"/>
    </row>
    <row r="69" spans="1:26" ht="15" customHeight="1" x14ac:dyDescent="0.2">
      <c r="A69" s="73"/>
      <c r="B69" s="2"/>
      <c r="C69" s="3"/>
      <c r="D69" s="4"/>
      <c r="E69" s="5"/>
      <c r="F69" s="2"/>
      <c r="G69" s="2"/>
      <c r="H69" s="2"/>
      <c r="I69" s="6"/>
      <c r="J69" s="6"/>
      <c r="K69" s="2"/>
      <c r="L69" s="2"/>
      <c r="M69" s="2"/>
      <c r="N69" s="2"/>
      <c r="O69" s="2"/>
      <c r="P69" s="2"/>
      <c r="Q69" s="2"/>
      <c r="R69" s="2"/>
      <c r="S69" s="2"/>
      <c r="T69" s="2"/>
      <c r="U69" s="2"/>
      <c r="V69" s="2"/>
      <c r="W69" s="2"/>
      <c r="X69" s="2"/>
      <c r="Y69" s="2"/>
      <c r="Z69" s="2"/>
    </row>
    <row r="70" spans="1:26" ht="15" hidden="1" customHeight="1" x14ac:dyDescent="0.2">
      <c r="B70" s="2"/>
      <c r="C70" s="3"/>
      <c r="D70" s="4"/>
      <c r="E70" s="5"/>
      <c r="F70" s="2"/>
      <c r="G70" s="2"/>
      <c r="H70" s="2"/>
      <c r="I70" s="6"/>
      <c r="J70" s="6"/>
      <c r="K70" s="2"/>
      <c r="L70" s="2"/>
      <c r="M70" s="2"/>
      <c r="N70" s="2"/>
      <c r="O70" s="2"/>
      <c r="P70" s="2"/>
      <c r="Q70" s="2"/>
      <c r="R70" s="2"/>
      <c r="S70" s="2"/>
      <c r="T70" s="2"/>
      <c r="U70" s="2"/>
      <c r="V70" s="2"/>
      <c r="W70" s="2"/>
      <c r="X70" s="2"/>
      <c r="Y70" s="2"/>
      <c r="Z70" s="2"/>
    </row>
    <row r="71" spans="1:26" ht="57" hidden="1" customHeight="1" x14ac:dyDescent="0.2">
      <c r="A71" s="34" t="e">
        <f t="shared" ref="A71:A77" si="0">#REF!</f>
        <v>#REF!</v>
      </c>
      <c r="B71" s="2"/>
      <c r="C71" s="3"/>
      <c r="D71" s="4"/>
      <c r="E71" s="5"/>
      <c r="F71" s="2"/>
      <c r="G71" s="2"/>
      <c r="H71" s="2"/>
      <c r="I71" s="6"/>
      <c r="J71" s="6"/>
      <c r="K71" s="2"/>
      <c r="L71" s="2"/>
    </row>
    <row r="72" spans="1:26" ht="42.75" hidden="1" customHeight="1" x14ac:dyDescent="0.2">
      <c r="A72" s="34" t="e">
        <f t="shared" si="0"/>
        <v>#REF!</v>
      </c>
      <c r="B72" s="2"/>
      <c r="C72" s="3"/>
      <c r="D72" s="4"/>
      <c r="E72" s="5"/>
      <c r="F72" s="2"/>
      <c r="G72" s="2"/>
      <c r="H72" s="2"/>
      <c r="I72" s="6"/>
      <c r="J72" s="6"/>
      <c r="K72" s="2"/>
      <c r="L72" s="2"/>
    </row>
    <row r="73" spans="1:26" ht="15" hidden="1" customHeight="1" x14ac:dyDescent="0.2">
      <c r="A73" s="34" t="e">
        <f t="shared" si="0"/>
        <v>#REF!</v>
      </c>
      <c r="B73" s="2"/>
      <c r="C73" s="3"/>
      <c r="D73" s="4"/>
      <c r="E73" s="5"/>
      <c r="F73" s="2"/>
      <c r="G73" s="2"/>
      <c r="H73" s="2"/>
      <c r="I73" s="6"/>
      <c r="J73" s="6"/>
      <c r="K73" s="2"/>
      <c r="L73" s="2"/>
    </row>
    <row r="74" spans="1:26" ht="15" hidden="1" customHeight="1" x14ac:dyDescent="0.2">
      <c r="A74" s="34" t="e">
        <f t="shared" si="0"/>
        <v>#REF!</v>
      </c>
      <c r="B74" s="2"/>
      <c r="C74" s="3"/>
      <c r="D74" s="4"/>
      <c r="E74" s="5"/>
      <c r="F74" s="2"/>
      <c r="G74" s="2"/>
      <c r="H74" s="2"/>
      <c r="I74" s="6"/>
      <c r="J74" s="6"/>
      <c r="K74" s="2"/>
      <c r="L74" s="2"/>
    </row>
    <row r="75" spans="1:26" ht="15" hidden="1" customHeight="1" x14ac:dyDescent="0.2">
      <c r="A75" s="34" t="e">
        <f t="shared" si="0"/>
        <v>#REF!</v>
      </c>
      <c r="B75" s="2"/>
      <c r="C75" s="3"/>
      <c r="D75" s="4"/>
      <c r="E75" s="5"/>
      <c r="F75" s="2"/>
      <c r="G75" s="2"/>
      <c r="H75" s="2"/>
      <c r="I75" s="6"/>
      <c r="J75" s="6"/>
      <c r="K75" s="2"/>
      <c r="L75" s="2"/>
    </row>
    <row r="76" spans="1:26" ht="15" hidden="1" customHeight="1" x14ac:dyDescent="0.2">
      <c r="A76" s="34" t="e">
        <f t="shared" si="0"/>
        <v>#REF!</v>
      </c>
      <c r="B76" s="2"/>
      <c r="C76" s="3"/>
      <c r="D76" s="4"/>
      <c r="E76" s="5"/>
      <c r="F76" s="2"/>
      <c r="G76" s="2"/>
      <c r="H76" s="2"/>
      <c r="I76" s="6"/>
      <c r="J76" s="6"/>
      <c r="K76" s="2"/>
      <c r="L76" s="2"/>
    </row>
    <row r="77" spans="1:26" ht="15" hidden="1" customHeight="1" x14ac:dyDescent="0.2">
      <c r="A77" s="34" t="e">
        <f t="shared" si="0"/>
        <v>#REF!</v>
      </c>
      <c r="B77" s="2"/>
      <c r="C77" s="3"/>
      <c r="D77" s="4"/>
      <c r="E77" s="5"/>
      <c r="F77" s="2"/>
      <c r="G77" s="2"/>
      <c r="H77" s="2"/>
      <c r="I77" s="6"/>
      <c r="J77" s="6"/>
      <c r="K77" s="2"/>
      <c r="L77" s="2"/>
    </row>
    <row r="78" spans="1:26" ht="15" hidden="1" customHeight="1" x14ac:dyDescent="0.2">
      <c r="B78" s="2"/>
      <c r="C78" s="3"/>
      <c r="D78" s="4"/>
      <c r="E78" s="5"/>
      <c r="F78" s="2"/>
      <c r="G78" s="2"/>
      <c r="H78" s="2"/>
      <c r="I78" s="6"/>
      <c r="J78" s="6"/>
      <c r="K78" s="2"/>
      <c r="L78" s="2"/>
    </row>
    <row r="79" spans="1:26" ht="15" hidden="1" customHeight="1" x14ac:dyDescent="0.2">
      <c r="B79" s="2"/>
      <c r="C79" s="3"/>
      <c r="D79" s="4"/>
      <c r="E79" s="5"/>
      <c r="F79" s="2"/>
      <c r="G79" s="2"/>
      <c r="H79" s="2"/>
      <c r="I79" s="6"/>
      <c r="J79" s="6"/>
      <c r="K79" s="2"/>
      <c r="L79" s="2"/>
    </row>
    <row r="80" spans="1:26" ht="15" hidden="1" customHeight="1" x14ac:dyDescent="0.2">
      <c r="B80" s="2"/>
      <c r="C80" s="3"/>
      <c r="D80" s="4"/>
      <c r="E80" s="5"/>
      <c r="F80" s="2"/>
      <c r="G80" s="2"/>
      <c r="H80" s="2"/>
      <c r="I80" s="6"/>
      <c r="J80" s="6"/>
      <c r="K80" s="2"/>
      <c r="L80" s="2"/>
    </row>
    <row r="81" spans="2:12" ht="15" hidden="1" customHeight="1" x14ac:dyDescent="0.2">
      <c r="B81" s="2"/>
      <c r="C81" s="3"/>
      <c r="D81" s="4"/>
      <c r="E81" s="5"/>
      <c r="F81" s="2"/>
      <c r="G81" s="2"/>
      <c r="H81" s="2"/>
      <c r="I81" s="6"/>
      <c r="J81" s="6"/>
      <c r="K81" s="2"/>
      <c r="L81" s="2"/>
    </row>
    <row r="82" spans="2:12" ht="15" hidden="1" customHeight="1" x14ac:dyDescent="0.2">
      <c r="B82" s="2"/>
      <c r="C82" s="3"/>
      <c r="D82" s="4"/>
      <c r="E82" s="5"/>
      <c r="F82" s="2"/>
      <c r="G82" s="2"/>
      <c r="H82" s="2"/>
      <c r="I82" s="6"/>
      <c r="J82" s="6"/>
      <c r="K82" s="2"/>
      <c r="L82" s="2"/>
    </row>
    <row r="83" spans="2:12" ht="15" hidden="1" customHeight="1" x14ac:dyDescent="0.2">
      <c r="B83" s="2"/>
      <c r="C83" s="3"/>
      <c r="D83" s="4"/>
      <c r="E83" s="5"/>
      <c r="F83" s="2"/>
      <c r="G83" s="2"/>
      <c r="H83" s="2"/>
      <c r="I83" s="6"/>
      <c r="J83" s="6"/>
      <c r="K83" s="2"/>
      <c r="L83" s="2"/>
    </row>
    <row r="84" spans="2:12" ht="15" hidden="1" customHeight="1" x14ac:dyDescent="0.2">
      <c r="B84" s="2"/>
      <c r="C84" s="3"/>
      <c r="D84" s="4"/>
      <c r="E84" s="5"/>
      <c r="F84" s="2"/>
      <c r="G84" s="2"/>
      <c r="H84" s="2"/>
      <c r="I84" s="6"/>
      <c r="J84" s="6"/>
      <c r="K84" s="2"/>
      <c r="L84" s="2"/>
    </row>
    <row r="85" spans="2:12" ht="15" hidden="1" customHeight="1" x14ac:dyDescent="0.2">
      <c r="B85" s="2"/>
      <c r="C85" s="3"/>
      <c r="D85" s="4"/>
      <c r="E85" s="5"/>
      <c r="F85" s="2"/>
      <c r="G85" s="2"/>
      <c r="H85" s="2"/>
      <c r="I85" s="6"/>
      <c r="J85" s="6"/>
      <c r="K85" s="2"/>
      <c r="L85" s="2"/>
    </row>
    <row r="86" spans="2:12" ht="15" hidden="1" customHeight="1" x14ac:dyDescent="0.2">
      <c r="B86" s="2"/>
      <c r="C86" s="3"/>
      <c r="D86" s="4"/>
      <c r="E86" s="5"/>
      <c r="F86" s="2"/>
      <c r="G86" s="2"/>
      <c r="H86" s="2"/>
      <c r="I86" s="6"/>
      <c r="J86" s="6"/>
      <c r="K86" s="2"/>
      <c r="L86" s="2"/>
    </row>
    <row r="87" spans="2:12" ht="15" hidden="1" customHeight="1" x14ac:dyDescent="0.2">
      <c r="B87" s="2"/>
      <c r="C87" s="3"/>
      <c r="D87" s="4"/>
      <c r="E87" s="5"/>
      <c r="F87" s="2"/>
      <c r="G87" s="2"/>
      <c r="H87" s="2"/>
      <c r="I87" s="6"/>
      <c r="J87" s="6"/>
      <c r="K87" s="2"/>
      <c r="L87" s="2"/>
    </row>
    <row r="88" spans="2:12" ht="15" hidden="1" customHeight="1" x14ac:dyDescent="0.2">
      <c r="B88" s="2"/>
      <c r="C88" s="3"/>
      <c r="D88" s="4"/>
      <c r="E88" s="5"/>
      <c r="F88" s="2"/>
      <c r="G88" s="2"/>
      <c r="H88" s="2"/>
      <c r="I88" s="6"/>
      <c r="J88" s="6"/>
      <c r="K88" s="2"/>
      <c r="L88" s="2"/>
    </row>
    <row r="89" spans="2:12" ht="15" hidden="1" customHeight="1" x14ac:dyDescent="0.2">
      <c r="B89" s="2"/>
      <c r="C89" s="3"/>
      <c r="D89" s="4"/>
      <c r="E89" s="5"/>
      <c r="F89" s="2"/>
      <c r="G89" s="2"/>
      <c r="H89" s="2"/>
      <c r="I89" s="6"/>
      <c r="J89" s="6"/>
      <c r="K89" s="2"/>
      <c r="L89" s="2"/>
    </row>
    <row r="90" spans="2:12" ht="15" hidden="1" customHeight="1" x14ac:dyDescent="0.2">
      <c r="B90" s="2"/>
      <c r="C90" s="3"/>
      <c r="D90" s="4"/>
      <c r="E90" s="5"/>
      <c r="F90" s="2"/>
      <c r="G90" s="2"/>
      <c r="H90" s="2"/>
      <c r="I90" s="6"/>
      <c r="J90" s="6"/>
      <c r="K90" s="2"/>
      <c r="L90" s="2"/>
    </row>
    <row r="91" spans="2:12" ht="15" hidden="1" customHeight="1" x14ac:dyDescent="0.2">
      <c r="B91" s="2"/>
      <c r="C91" s="3"/>
      <c r="D91" s="4"/>
      <c r="E91" s="5"/>
      <c r="F91" s="2"/>
      <c r="G91" s="2"/>
      <c r="H91" s="2"/>
      <c r="I91" s="6"/>
      <c r="J91" s="6"/>
      <c r="K91" s="2"/>
      <c r="L91" s="2"/>
    </row>
    <row r="92" spans="2:12" ht="15" hidden="1" customHeight="1" x14ac:dyDescent="0.2">
      <c r="B92" s="2"/>
      <c r="C92" s="3"/>
      <c r="D92" s="4"/>
      <c r="E92" s="5"/>
      <c r="F92" s="2"/>
      <c r="G92" s="2"/>
      <c r="H92" s="2"/>
      <c r="I92" s="6"/>
      <c r="J92" s="6"/>
      <c r="K92" s="2"/>
      <c r="L92" s="2"/>
    </row>
    <row r="93" spans="2:12" ht="15" hidden="1" customHeight="1" x14ac:dyDescent="0.2">
      <c r="B93" s="2"/>
      <c r="C93" s="3"/>
      <c r="D93" s="4"/>
      <c r="E93" s="5"/>
      <c r="F93" s="2"/>
      <c r="G93" s="2"/>
      <c r="H93" s="2"/>
      <c r="I93" s="6"/>
      <c r="J93" s="6"/>
      <c r="K93" s="2"/>
      <c r="L93" s="2"/>
    </row>
    <row r="94" spans="2:12" ht="15" hidden="1" customHeight="1" x14ac:dyDescent="0.2">
      <c r="B94" s="2"/>
      <c r="C94" s="3"/>
      <c r="D94" s="4"/>
      <c r="E94" s="5"/>
      <c r="F94" s="2"/>
      <c r="G94" s="2"/>
      <c r="H94" s="2"/>
      <c r="I94" s="6"/>
      <c r="J94" s="6"/>
      <c r="K94" s="2"/>
      <c r="L94" s="2"/>
    </row>
    <row r="95" spans="2:12" ht="15" hidden="1" customHeight="1" x14ac:dyDescent="0.2">
      <c r="B95" s="2"/>
      <c r="C95" s="3"/>
      <c r="D95" s="4"/>
      <c r="E95" s="5"/>
      <c r="F95" s="2"/>
      <c r="G95" s="2"/>
      <c r="H95" s="2"/>
      <c r="I95" s="6"/>
      <c r="J95" s="6"/>
      <c r="K95" s="2"/>
      <c r="L95" s="2"/>
    </row>
    <row r="96" spans="2:12" ht="15" hidden="1" customHeight="1" x14ac:dyDescent="0.2">
      <c r="B96" s="2"/>
      <c r="C96" s="3"/>
      <c r="D96" s="4"/>
      <c r="E96" s="5"/>
      <c r="F96" s="2"/>
      <c r="G96" s="2"/>
      <c r="H96" s="2"/>
      <c r="I96" s="6"/>
      <c r="J96" s="6"/>
      <c r="K96" s="2"/>
      <c r="L96" s="2"/>
    </row>
    <row r="97" spans="2:12" ht="15" hidden="1" customHeight="1" x14ac:dyDescent="0.2">
      <c r="B97" s="2"/>
      <c r="C97" s="3"/>
      <c r="D97" s="4"/>
      <c r="E97" s="5"/>
      <c r="F97" s="2"/>
      <c r="G97" s="2"/>
      <c r="H97" s="2"/>
      <c r="I97" s="6"/>
      <c r="J97" s="6"/>
      <c r="K97" s="2"/>
      <c r="L97" s="2"/>
    </row>
    <row r="98" spans="2:12" ht="15" hidden="1" customHeight="1" x14ac:dyDescent="0.2">
      <c r="B98" s="2"/>
      <c r="C98" s="3"/>
      <c r="D98" s="4"/>
      <c r="E98" s="5"/>
      <c r="F98" s="2"/>
      <c r="G98" s="2"/>
      <c r="H98" s="2"/>
      <c r="I98" s="6"/>
      <c r="J98" s="6"/>
      <c r="K98" s="2"/>
      <c r="L98" s="2"/>
    </row>
    <row r="99" spans="2:12" ht="15" hidden="1" customHeight="1" x14ac:dyDescent="0.2">
      <c r="B99" s="2"/>
      <c r="C99" s="3"/>
      <c r="D99" s="4"/>
      <c r="E99" s="5"/>
      <c r="F99" s="2"/>
      <c r="G99" s="2"/>
      <c r="H99" s="2"/>
      <c r="I99" s="6"/>
      <c r="J99" s="6"/>
      <c r="K99" s="2"/>
      <c r="L99" s="2"/>
    </row>
    <row r="100" spans="2:12" ht="15" hidden="1" customHeight="1" x14ac:dyDescent="0.2">
      <c r="B100" s="2"/>
      <c r="C100" s="3"/>
      <c r="D100" s="4"/>
      <c r="E100" s="5"/>
      <c r="F100" s="2"/>
      <c r="G100" s="2"/>
      <c r="H100" s="2"/>
      <c r="I100" s="6"/>
      <c r="J100" s="6"/>
      <c r="K100" s="2"/>
      <c r="L100" s="2"/>
    </row>
    <row r="101" spans="2:12" ht="15" hidden="1" customHeight="1" x14ac:dyDescent="0.2">
      <c r="B101" s="2"/>
      <c r="C101" s="3"/>
      <c r="D101" s="4"/>
      <c r="E101" s="5"/>
      <c r="F101" s="2"/>
      <c r="G101" s="2"/>
      <c r="H101" s="2"/>
      <c r="I101" s="6"/>
      <c r="J101" s="6"/>
      <c r="K101" s="2"/>
      <c r="L101" s="2"/>
    </row>
    <row r="102" spans="2:12" ht="15" hidden="1" customHeight="1" x14ac:dyDescent="0.2">
      <c r="B102" s="2"/>
      <c r="C102" s="3"/>
      <c r="D102" s="4"/>
      <c r="E102" s="5"/>
      <c r="F102" s="2"/>
      <c r="G102" s="2"/>
      <c r="H102" s="2"/>
      <c r="I102" s="6"/>
      <c r="J102" s="6"/>
      <c r="K102" s="2"/>
      <c r="L102" s="2"/>
    </row>
    <row r="103" spans="2:12" ht="15" hidden="1" customHeight="1" x14ac:dyDescent="0.2">
      <c r="B103" s="2"/>
      <c r="C103" s="3"/>
      <c r="D103" s="4"/>
      <c r="E103" s="5"/>
      <c r="F103" s="2"/>
      <c r="G103" s="2"/>
      <c r="H103" s="2"/>
      <c r="I103" s="6"/>
      <c r="J103" s="6"/>
      <c r="K103" s="2"/>
      <c r="L103" s="2"/>
    </row>
    <row r="104" spans="2:12" ht="15" hidden="1" customHeight="1" x14ac:dyDescent="0.2">
      <c r="B104" s="2"/>
      <c r="C104" s="3"/>
      <c r="D104" s="4"/>
      <c r="E104" s="5"/>
      <c r="F104" s="2"/>
      <c r="G104" s="2"/>
      <c r="H104" s="2"/>
      <c r="I104" s="6"/>
      <c r="J104" s="6"/>
      <c r="K104" s="2"/>
      <c r="L104" s="2"/>
    </row>
    <row r="105" spans="2:12" ht="15" hidden="1" customHeight="1" x14ac:dyDescent="0.2">
      <c r="B105" s="2"/>
      <c r="C105" s="3"/>
      <c r="D105" s="4"/>
      <c r="E105" s="5"/>
      <c r="F105" s="2"/>
      <c r="G105" s="2"/>
      <c r="H105" s="2"/>
      <c r="I105" s="6"/>
      <c r="J105" s="6"/>
      <c r="K105" s="2"/>
      <c r="L105" s="2"/>
    </row>
    <row r="106" spans="2:12" ht="15" hidden="1" customHeight="1" x14ac:dyDescent="0.2">
      <c r="B106" s="2"/>
      <c r="C106" s="3"/>
      <c r="D106" s="4"/>
      <c r="E106" s="5"/>
      <c r="F106" s="2"/>
      <c r="G106" s="2"/>
      <c r="H106" s="2"/>
      <c r="I106" s="6"/>
      <c r="J106" s="6"/>
      <c r="K106" s="2"/>
      <c r="L106" s="2"/>
    </row>
    <row r="107" spans="2:12" ht="15" hidden="1" customHeight="1" x14ac:dyDescent="0.2">
      <c r="B107" s="2"/>
      <c r="C107" s="3"/>
      <c r="D107" s="4"/>
      <c r="E107" s="5"/>
      <c r="F107" s="2"/>
      <c r="G107" s="2"/>
      <c r="H107" s="2"/>
      <c r="I107" s="6"/>
      <c r="J107" s="6"/>
      <c r="K107" s="2"/>
      <c r="L107" s="2"/>
    </row>
    <row r="108" spans="2:12" ht="15" hidden="1" customHeight="1" x14ac:dyDescent="0.2">
      <c r="B108" s="2"/>
      <c r="C108" s="3"/>
      <c r="D108" s="4"/>
      <c r="E108" s="5"/>
      <c r="F108" s="2"/>
      <c r="G108" s="2"/>
      <c r="H108" s="2"/>
      <c r="I108" s="6"/>
      <c r="J108" s="6"/>
      <c r="K108" s="2"/>
      <c r="L108" s="2"/>
    </row>
    <row r="109" spans="2:12" ht="15" hidden="1" customHeight="1" x14ac:dyDescent="0.2">
      <c r="B109" s="2"/>
      <c r="C109" s="3"/>
      <c r="D109" s="4"/>
      <c r="E109" s="5"/>
      <c r="F109" s="2"/>
      <c r="G109" s="2"/>
      <c r="H109" s="2"/>
      <c r="I109" s="6"/>
      <c r="J109" s="6"/>
      <c r="K109" s="2"/>
      <c r="L109" s="2"/>
    </row>
    <row r="110" spans="2:12" ht="15" hidden="1" customHeight="1" x14ac:dyDescent="0.2">
      <c r="B110" s="2"/>
      <c r="C110" s="3"/>
      <c r="D110" s="4"/>
      <c r="E110" s="5"/>
      <c r="F110" s="2"/>
      <c r="G110" s="2"/>
      <c r="H110" s="2"/>
      <c r="I110" s="6"/>
      <c r="J110" s="6"/>
      <c r="K110" s="2"/>
      <c r="L110" s="2"/>
    </row>
    <row r="111" spans="2:12" ht="15" hidden="1" customHeight="1" x14ac:dyDescent="0.2">
      <c r="B111" s="2"/>
      <c r="C111" s="3"/>
      <c r="D111" s="4"/>
      <c r="E111" s="5"/>
      <c r="F111" s="2"/>
      <c r="G111" s="2"/>
      <c r="H111" s="2"/>
      <c r="I111" s="6"/>
      <c r="J111" s="6"/>
      <c r="K111" s="2"/>
      <c r="L111" s="2"/>
    </row>
    <row r="112" spans="2:12" ht="15" hidden="1" customHeight="1" x14ac:dyDescent="0.2">
      <c r="B112" s="2"/>
      <c r="C112" s="3"/>
      <c r="D112" s="4"/>
      <c r="E112" s="5"/>
      <c r="F112" s="2"/>
      <c r="G112" s="2"/>
      <c r="H112" s="2"/>
      <c r="I112" s="6"/>
      <c r="J112" s="6"/>
      <c r="K112" s="2"/>
      <c r="L112" s="2"/>
    </row>
    <row r="113" spans="2:12" ht="15.75" customHeight="1" x14ac:dyDescent="0.2">
      <c r="B113" s="2"/>
      <c r="C113" s="3"/>
      <c r="D113" s="4"/>
      <c r="E113" s="5"/>
      <c r="F113" s="2"/>
      <c r="G113" s="2"/>
      <c r="H113" s="2"/>
      <c r="I113" s="6"/>
      <c r="J113" s="6"/>
      <c r="K113" s="2"/>
      <c r="L113" s="2"/>
    </row>
    <row r="114" spans="2:12" ht="15.75" customHeight="1" x14ac:dyDescent="0.2">
      <c r="B114" s="2"/>
      <c r="C114" s="3"/>
      <c r="D114" s="4"/>
      <c r="E114" s="5"/>
      <c r="F114" s="2"/>
      <c r="G114" s="2"/>
      <c r="H114" s="2"/>
      <c r="I114" s="6"/>
      <c r="J114" s="6"/>
      <c r="K114" s="2"/>
      <c r="L114" s="2"/>
    </row>
    <row r="115" spans="2:12" ht="15.75" customHeight="1" x14ac:dyDescent="0.2">
      <c r="B115" s="2"/>
      <c r="C115" s="3"/>
      <c r="D115" s="4"/>
      <c r="E115" s="5"/>
      <c r="F115" s="2"/>
      <c r="G115" s="2"/>
      <c r="H115" s="2"/>
      <c r="I115" s="6"/>
      <c r="J115" s="6"/>
      <c r="K115" s="2"/>
      <c r="L115" s="2"/>
    </row>
    <row r="116" spans="2:12" ht="15.75" customHeight="1" x14ac:dyDescent="0.2">
      <c r="B116" s="2"/>
      <c r="C116" s="3"/>
      <c r="D116" s="4"/>
      <c r="E116" s="5"/>
      <c r="F116" s="2"/>
      <c r="G116" s="2"/>
      <c r="H116" s="2"/>
      <c r="I116" s="6"/>
      <c r="J116" s="6"/>
      <c r="K116" s="2"/>
      <c r="L116" s="2"/>
    </row>
    <row r="117" spans="2:12" ht="15.75" customHeight="1" x14ac:dyDescent="0.2">
      <c r="B117" s="2"/>
      <c r="C117" s="3"/>
      <c r="D117" s="4"/>
      <c r="E117" s="5"/>
      <c r="F117" s="2"/>
      <c r="G117" s="2"/>
      <c r="H117" s="2"/>
      <c r="I117" s="6"/>
      <c r="J117" s="6"/>
      <c r="K117" s="2"/>
      <c r="L117" s="2"/>
    </row>
    <row r="118" spans="2:12" ht="15.75" customHeight="1" x14ac:dyDescent="0.2">
      <c r="B118" s="2"/>
      <c r="C118" s="3"/>
      <c r="D118" s="4"/>
      <c r="E118" s="5"/>
      <c r="F118" s="2"/>
      <c r="G118" s="2"/>
      <c r="H118" s="2"/>
      <c r="I118" s="6"/>
      <c r="J118" s="6"/>
      <c r="K118" s="2"/>
      <c r="L118" s="2"/>
    </row>
    <row r="119" spans="2:12" ht="15.75" customHeight="1" x14ac:dyDescent="0.2">
      <c r="B119" s="2"/>
      <c r="C119" s="3"/>
      <c r="D119" s="4"/>
      <c r="E119" s="5"/>
      <c r="F119" s="2"/>
      <c r="G119" s="2"/>
      <c r="H119" s="2"/>
      <c r="I119" s="6"/>
      <c r="J119" s="6"/>
      <c r="K119" s="2"/>
      <c r="L119" s="2"/>
    </row>
    <row r="120" spans="2:12" ht="15.75" customHeight="1" x14ac:dyDescent="0.2">
      <c r="B120" s="2"/>
      <c r="C120" s="3"/>
      <c r="D120" s="4"/>
      <c r="E120" s="5"/>
      <c r="F120" s="2"/>
      <c r="G120" s="2"/>
      <c r="H120" s="2"/>
      <c r="I120" s="6"/>
      <c r="J120" s="6"/>
      <c r="K120" s="2"/>
      <c r="L120" s="2"/>
    </row>
    <row r="121" spans="2:12" ht="15.75" customHeight="1" x14ac:dyDescent="0.2">
      <c r="B121" s="2"/>
      <c r="C121" s="3"/>
      <c r="D121" s="4"/>
      <c r="E121" s="5"/>
      <c r="F121" s="2"/>
      <c r="G121" s="2"/>
      <c r="H121" s="2"/>
      <c r="I121" s="6"/>
      <c r="J121" s="6"/>
      <c r="K121" s="2"/>
      <c r="L121" s="2"/>
    </row>
    <row r="122" spans="2:12" ht="15.75" customHeight="1" x14ac:dyDescent="0.2">
      <c r="B122" s="2"/>
      <c r="C122" s="3"/>
      <c r="D122" s="4"/>
      <c r="E122" s="5"/>
      <c r="F122" s="2"/>
      <c r="G122" s="2"/>
      <c r="H122" s="2"/>
      <c r="I122" s="6"/>
      <c r="J122" s="6"/>
      <c r="K122" s="2"/>
      <c r="L122" s="2"/>
    </row>
    <row r="123" spans="2:12" ht="15.75" customHeight="1" x14ac:dyDescent="0.2">
      <c r="B123" s="2"/>
      <c r="C123" s="3"/>
      <c r="D123" s="4"/>
      <c r="E123" s="5"/>
      <c r="F123" s="2"/>
      <c r="G123" s="2"/>
      <c r="H123" s="2"/>
      <c r="I123" s="6"/>
      <c r="J123" s="6"/>
      <c r="K123" s="2"/>
      <c r="L123" s="2"/>
    </row>
    <row r="124" spans="2:12" ht="15.75" customHeight="1" x14ac:dyDescent="0.2">
      <c r="B124" s="2"/>
      <c r="C124" s="3"/>
      <c r="D124" s="4"/>
      <c r="E124" s="5"/>
      <c r="F124" s="2"/>
      <c r="G124" s="2"/>
      <c r="H124" s="2"/>
      <c r="I124" s="6"/>
      <c r="J124" s="6"/>
      <c r="K124" s="2"/>
      <c r="L124" s="2"/>
    </row>
    <row r="125" spans="2:12" ht="15.75" customHeight="1" x14ac:dyDescent="0.2">
      <c r="B125" s="2"/>
      <c r="C125" s="3"/>
      <c r="D125" s="4"/>
      <c r="E125" s="5"/>
      <c r="F125" s="2"/>
      <c r="G125" s="2"/>
      <c r="H125" s="2"/>
      <c r="I125" s="6"/>
      <c r="J125" s="6"/>
      <c r="K125" s="2"/>
      <c r="L125" s="2"/>
    </row>
    <row r="126" spans="2:12" ht="15.75" customHeight="1" x14ac:dyDescent="0.2">
      <c r="B126" s="2"/>
      <c r="C126" s="3"/>
      <c r="D126" s="4"/>
      <c r="E126" s="5"/>
      <c r="F126" s="2"/>
      <c r="G126" s="2"/>
      <c r="H126" s="2"/>
      <c r="I126" s="6"/>
      <c r="J126" s="6"/>
      <c r="K126" s="2"/>
      <c r="L126" s="2"/>
    </row>
    <row r="127" spans="2:12" ht="15.75" customHeight="1" x14ac:dyDescent="0.2">
      <c r="B127" s="2"/>
      <c r="C127" s="3"/>
      <c r="D127" s="4"/>
      <c r="E127" s="5"/>
      <c r="F127" s="2"/>
      <c r="G127" s="2"/>
      <c r="H127" s="2"/>
      <c r="I127" s="6"/>
      <c r="J127" s="6"/>
      <c r="K127" s="2"/>
      <c r="L127" s="2"/>
    </row>
    <row r="128" spans="2:12" ht="15.75" customHeight="1" x14ac:dyDescent="0.2">
      <c r="B128" s="2"/>
      <c r="C128" s="3"/>
      <c r="D128" s="4"/>
      <c r="E128" s="5"/>
      <c r="F128" s="2"/>
      <c r="G128" s="2"/>
      <c r="H128" s="2"/>
      <c r="I128" s="6"/>
      <c r="J128" s="6"/>
      <c r="K128" s="2"/>
      <c r="L128" s="2"/>
    </row>
    <row r="129" spans="2:12" ht="15.75" customHeight="1" x14ac:dyDescent="0.2">
      <c r="B129" s="2"/>
      <c r="C129" s="3"/>
      <c r="D129" s="4"/>
      <c r="E129" s="5"/>
      <c r="F129" s="2"/>
      <c r="G129" s="2"/>
      <c r="H129" s="2"/>
      <c r="I129" s="6"/>
      <c r="J129" s="6"/>
      <c r="K129" s="2"/>
      <c r="L129" s="2"/>
    </row>
    <row r="130" spans="2:12" ht="15.75" customHeight="1" x14ac:dyDescent="0.2">
      <c r="B130" s="2"/>
      <c r="C130" s="3"/>
      <c r="D130" s="4"/>
      <c r="E130" s="5"/>
      <c r="F130" s="2"/>
      <c r="G130" s="2"/>
      <c r="H130" s="2"/>
      <c r="I130" s="6"/>
      <c r="J130" s="6"/>
      <c r="K130" s="2"/>
      <c r="L130" s="2"/>
    </row>
    <row r="131" spans="2:12" ht="15.75" customHeight="1" x14ac:dyDescent="0.2">
      <c r="B131" s="2"/>
      <c r="C131" s="3"/>
      <c r="D131" s="4"/>
      <c r="E131" s="5"/>
      <c r="F131" s="2"/>
      <c r="G131" s="2"/>
      <c r="H131" s="2"/>
      <c r="I131" s="6"/>
      <c r="J131" s="6"/>
      <c r="K131" s="2"/>
      <c r="L131" s="2"/>
    </row>
    <row r="132" spans="2:12" ht="15.75" customHeight="1" x14ac:dyDescent="0.2">
      <c r="B132" s="2"/>
      <c r="C132" s="3"/>
      <c r="D132" s="4"/>
      <c r="E132" s="5"/>
      <c r="F132" s="2"/>
      <c r="G132" s="2"/>
      <c r="H132" s="2"/>
      <c r="I132" s="6"/>
      <c r="J132" s="6"/>
      <c r="K132" s="2"/>
      <c r="L132" s="2"/>
    </row>
    <row r="133" spans="2:12" ht="15.75" customHeight="1" x14ac:dyDescent="0.2">
      <c r="B133" s="2"/>
      <c r="C133" s="3"/>
      <c r="D133" s="4"/>
      <c r="E133" s="5"/>
      <c r="F133" s="2"/>
      <c r="G133" s="2"/>
      <c r="H133" s="2"/>
      <c r="I133" s="6"/>
      <c r="J133" s="6"/>
      <c r="K133" s="2"/>
      <c r="L133" s="2"/>
    </row>
    <row r="134" spans="2:12" ht="15.75" customHeight="1" x14ac:dyDescent="0.2">
      <c r="B134" s="2"/>
      <c r="C134" s="3"/>
      <c r="D134" s="4"/>
      <c r="E134" s="5"/>
      <c r="F134" s="2"/>
      <c r="G134" s="2"/>
      <c r="H134" s="2"/>
      <c r="I134" s="6"/>
      <c r="J134" s="6"/>
      <c r="K134" s="2"/>
      <c r="L134" s="2"/>
    </row>
    <row r="135" spans="2:12" ht="15.75" customHeight="1" x14ac:dyDescent="0.2">
      <c r="B135" s="2"/>
      <c r="C135" s="3"/>
      <c r="D135" s="4"/>
      <c r="E135" s="5"/>
      <c r="F135" s="2"/>
      <c r="G135" s="2"/>
      <c r="H135" s="2"/>
      <c r="I135" s="6"/>
      <c r="J135" s="6"/>
      <c r="K135" s="2"/>
      <c r="L135" s="2"/>
    </row>
    <row r="136" spans="2:12" ht="15.75" customHeight="1" x14ac:dyDescent="0.2">
      <c r="B136" s="2"/>
      <c r="C136" s="3"/>
      <c r="D136" s="4"/>
      <c r="E136" s="5"/>
      <c r="F136" s="2"/>
      <c r="G136" s="2"/>
      <c r="H136" s="2"/>
      <c r="I136" s="6"/>
      <c r="J136" s="6"/>
      <c r="K136" s="2"/>
      <c r="L136" s="2"/>
    </row>
    <row r="137" spans="2:12" ht="15.75" customHeight="1" x14ac:dyDescent="0.2">
      <c r="B137" s="2"/>
      <c r="C137" s="3"/>
      <c r="D137" s="4"/>
      <c r="E137" s="5"/>
      <c r="F137" s="2"/>
      <c r="G137" s="2"/>
      <c r="H137" s="2"/>
      <c r="I137" s="6"/>
      <c r="J137" s="6"/>
      <c r="K137" s="2"/>
      <c r="L137" s="2"/>
    </row>
    <row r="138" spans="2:12" ht="15.75" customHeight="1" x14ac:dyDescent="0.2">
      <c r="B138" s="2"/>
      <c r="C138" s="3"/>
      <c r="D138" s="4"/>
      <c r="E138" s="5"/>
      <c r="F138" s="2"/>
      <c r="G138" s="2"/>
      <c r="H138" s="2"/>
      <c r="I138" s="6"/>
      <c r="J138" s="6"/>
      <c r="K138" s="2"/>
      <c r="L138" s="2"/>
    </row>
    <row r="139" spans="2:12" ht="15.75" customHeight="1" x14ac:dyDescent="0.2">
      <c r="B139" s="2"/>
      <c r="C139" s="3"/>
      <c r="D139" s="4"/>
      <c r="E139" s="5"/>
      <c r="F139" s="2"/>
      <c r="G139" s="2"/>
      <c r="H139" s="2"/>
      <c r="I139" s="6"/>
      <c r="J139" s="6"/>
      <c r="K139" s="2"/>
      <c r="L139" s="2"/>
    </row>
    <row r="140" spans="2:12" ht="15.75" customHeight="1" x14ac:dyDescent="0.2">
      <c r="B140" s="2"/>
      <c r="C140" s="3"/>
      <c r="D140" s="4"/>
      <c r="E140" s="5"/>
      <c r="F140" s="2"/>
      <c r="G140" s="2"/>
      <c r="H140" s="2"/>
      <c r="I140" s="6"/>
      <c r="J140" s="6"/>
      <c r="K140" s="2"/>
      <c r="L140" s="2"/>
    </row>
    <row r="141" spans="2:12" ht="15.75" customHeight="1" x14ac:dyDescent="0.2">
      <c r="B141" s="2"/>
      <c r="C141" s="3"/>
      <c r="D141" s="4"/>
      <c r="E141" s="5"/>
      <c r="F141" s="2"/>
      <c r="G141" s="2"/>
      <c r="H141" s="2"/>
      <c r="I141" s="6"/>
      <c r="J141" s="6"/>
      <c r="K141" s="2"/>
      <c r="L141" s="2"/>
    </row>
    <row r="142" spans="2:12" ht="15.75" customHeight="1" x14ac:dyDescent="0.2">
      <c r="B142" s="2"/>
      <c r="C142" s="3"/>
      <c r="D142" s="4"/>
      <c r="E142" s="5"/>
      <c r="F142" s="2"/>
      <c r="G142" s="2"/>
      <c r="H142" s="2"/>
      <c r="I142" s="6"/>
      <c r="J142" s="6"/>
      <c r="K142" s="2"/>
      <c r="L142" s="2"/>
    </row>
    <row r="143" spans="2:12" ht="15.75" customHeight="1" x14ac:dyDescent="0.2">
      <c r="B143" s="2"/>
      <c r="C143" s="3"/>
      <c r="D143" s="4"/>
      <c r="E143" s="5"/>
      <c r="F143" s="2"/>
      <c r="G143" s="2"/>
      <c r="H143" s="2"/>
      <c r="I143" s="6"/>
      <c r="J143" s="6"/>
      <c r="K143" s="2"/>
      <c r="L143" s="2"/>
    </row>
    <row r="144" spans="2:12" ht="15.75" customHeight="1" x14ac:dyDescent="0.2">
      <c r="B144" s="2"/>
      <c r="C144" s="3"/>
      <c r="D144" s="4"/>
      <c r="E144" s="5"/>
      <c r="F144" s="2"/>
      <c r="G144" s="2"/>
      <c r="H144" s="2"/>
      <c r="I144" s="6"/>
      <c r="J144" s="6"/>
      <c r="K144" s="2"/>
      <c r="L144" s="2"/>
    </row>
    <row r="145" spans="2:12" ht="15.75" customHeight="1" x14ac:dyDescent="0.2">
      <c r="B145" s="2"/>
      <c r="C145" s="3"/>
      <c r="D145" s="4"/>
      <c r="E145" s="5"/>
      <c r="F145" s="2"/>
      <c r="G145" s="2"/>
      <c r="H145" s="2"/>
      <c r="I145" s="6"/>
      <c r="J145" s="6"/>
      <c r="K145" s="2"/>
      <c r="L145" s="2"/>
    </row>
    <row r="146" spans="2:12" ht="15.75" customHeight="1" x14ac:dyDescent="0.2">
      <c r="B146" s="2"/>
      <c r="C146" s="3"/>
      <c r="D146" s="4"/>
      <c r="E146" s="5"/>
      <c r="F146" s="2"/>
      <c r="G146" s="2"/>
      <c r="H146" s="2"/>
      <c r="I146" s="6"/>
      <c r="J146" s="6"/>
      <c r="K146" s="2"/>
      <c r="L146" s="2"/>
    </row>
    <row r="147" spans="2:12" ht="15.75" customHeight="1" x14ac:dyDescent="0.2">
      <c r="B147" s="2"/>
      <c r="C147" s="3"/>
      <c r="D147" s="4"/>
      <c r="E147" s="5"/>
      <c r="F147" s="2"/>
      <c r="G147" s="2"/>
      <c r="H147" s="2"/>
      <c r="I147" s="6"/>
      <c r="J147" s="6"/>
      <c r="K147" s="2"/>
      <c r="L147" s="2"/>
    </row>
    <row r="148" spans="2:12" ht="15.75" customHeight="1" x14ac:dyDescent="0.2">
      <c r="B148" s="2"/>
      <c r="C148" s="3"/>
      <c r="D148" s="4"/>
      <c r="E148" s="5"/>
      <c r="F148" s="2"/>
      <c r="G148" s="2"/>
      <c r="H148" s="2"/>
      <c r="I148" s="6"/>
      <c r="J148" s="6"/>
      <c r="K148" s="2"/>
      <c r="L148" s="2"/>
    </row>
    <row r="149" spans="2:12" ht="15.75" customHeight="1" x14ac:dyDescent="0.2">
      <c r="B149" s="2"/>
      <c r="C149" s="3"/>
      <c r="D149" s="4"/>
      <c r="E149" s="5"/>
      <c r="F149" s="2"/>
      <c r="G149" s="2"/>
      <c r="H149" s="2"/>
      <c r="I149" s="6"/>
      <c r="J149" s="6"/>
      <c r="K149" s="2"/>
      <c r="L149" s="2"/>
    </row>
    <row r="150" spans="2:12" ht="15.75" customHeight="1" x14ac:dyDescent="0.2">
      <c r="B150" s="2"/>
      <c r="C150" s="3"/>
      <c r="D150" s="4"/>
      <c r="E150" s="5"/>
      <c r="F150" s="2"/>
      <c r="G150" s="2"/>
      <c r="H150" s="2"/>
      <c r="I150" s="6"/>
      <c r="J150" s="6"/>
      <c r="K150" s="2"/>
      <c r="L150" s="2"/>
    </row>
    <row r="151" spans="2:12" ht="15.75" customHeight="1" x14ac:dyDescent="0.2">
      <c r="B151" s="2"/>
      <c r="C151" s="3"/>
      <c r="D151" s="4"/>
      <c r="E151" s="5"/>
      <c r="F151" s="2"/>
      <c r="G151" s="2"/>
      <c r="H151" s="2"/>
      <c r="I151" s="6"/>
      <c r="J151" s="6"/>
      <c r="K151" s="2"/>
      <c r="L151" s="2"/>
    </row>
    <row r="152" spans="2:12" ht="15.75" customHeight="1" x14ac:dyDescent="0.2">
      <c r="B152" s="2"/>
      <c r="C152" s="3"/>
      <c r="D152" s="4"/>
      <c r="E152" s="5"/>
      <c r="F152" s="2"/>
      <c r="G152" s="2"/>
      <c r="H152" s="2"/>
      <c r="I152" s="6"/>
      <c r="J152" s="6"/>
      <c r="K152" s="2"/>
      <c r="L152" s="2"/>
    </row>
    <row r="153" spans="2:12" ht="15.75" customHeight="1" x14ac:dyDescent="0.2">
      <c r="B153" s="2"/>
      <c r="C153" s="3"/>
      <c r="D153" s="4"/>
      <c r="E153" s="5"/>
      <c r="F153" s="2"/>
      <c r="G153" s="2"/>
      <c r="H153" s="2"/>
      <c r="I153" s="6"/>
      <c r="J153" s="6"/>
      <c r="K153" s="2"/>
      <c r="L153" s="2"/>
    </row>
    <row r="154" spans="2:12" ht="15.75" customHeight="1" x14ac:dyDescent="0.2">
      <c r="B154" s="2"/>
      <c r="C154" s="3"/>
      <c r="D154" s="4"/>
      <c r="E154" s="5"/>
      <c r="F154" s="2"/>
      <c r="G154" s="2"/>
      <c r="H154" s="2"/>
      <c r="I154" s="6"/>
      <c r="J154" s="6"/>
      <c r="K154" s="2"/>
      <c r="L154" s="2"/>
    </row>
    <row r="155" spans="2:12" ht="15.75" customHeight="1" x14ac:dyDescent="0.2">
      <c r="B155" s="2"/>
      <c r="C155" s="3"/>
      <c r="D155" s="4"/>
      <c r="E155" s="5"/>
      <c r="F155" s="2"/>
      <c r="G155" s="2"/>
      <c r="H155" s="2"/>
      <c r="I155" s="6"/>
      <c r="J155" s="6"/>
      <c r="K155" s="2"/>
      <c r="L155" s="2"/>
    </row>
    <row r="156" spans="2:12" ht="15.75" customHeight="1" x14ac:dyDescent="0.2">
      <c r="B156" s="2"/>
      <c r="C156" s="3"/>
      <c r="D156" s="4"/>
      <c r="E156" s="5"/>
      <c r="F156" s="2"/>
      <c r="G156" s="2"/>
      <c r="H156" s="2"/>
      <c r="I156" s="6"/>
      <c r="J156" s="6"/>
      <c r="K156" s="2"/>
      <c r="L156" s="2"/>
    </row>
    <row r="157" spans="2:12" ht="15.75" customHeight="1" x14ac:dyDescent="0.2">
      <c r="B157" s="2"/>
      <c r="C157" s="3"/>
      <c r="D157" s="4"/>
      <c r="E157" s="5"/>
      <c r="F157" s="2"/>
      <c r="G157" s="2"/>
      <c r="H157" s="2"/>
      <c r="I157" s="6"/>
      <c r="J157" s="6"/>
      <c r="K157" s="2"/>
      <c r="L157" s="2"/>
    </row>
    <row r="158" spans="2:12" ht="15.75" customHeight="1" x14ac:dyDescent="0.2">
      <c r="B158" s="2"/>
      <c r="C158" s="3"/>
      <c r="D158" s="4"/>
      <c r="E158" s="5"/>
      <c r="F158" s="2"/>
      <c r="G158" s="2"/>
      <c r="H158" s="2"/>
      <c r="I158" s="6"/>
      <c r="J158" s="6"/>
      <c r="K158" s="2"/>
      <c r="L158" s="2"/>
    </row>
    <row r="159" spans="2:12" ht="15.75" customHeight="1" x14ac:dyDescent="0.2">
      <c r="B159" s="2"/>
      <c r="C159" s="3"/>
      <c r="D159" s="4"/>
      <c r="E159" s="5"/>
      <c r="F159" s="2"/>
      <c r="G159" s="2"/>
      <c r="H159" s="2"/>
      <c r="I159" s="6"/>
      <c r="J159" s="6"/>
      <c r="K159" s="2"/>
      <c r="L159" s="2"/>
    </row>
    <row r="160" spans="2:12" ht="15.75" customHeight="1" x14ac:dyDescent="0.2">
      <c r="B160" s="2"/>
      <c r="C160" s="3"/>
      <c r="D160" s="4"/>
      <c r="E160" s="5"/>
      <c r="F160" s="2"/>
      <c r="G160" s="2"/>
      <c r="H160" s="2"/>
      <c r="I160" s="6"/>
      <c r="J160" s="6"/>
      <c r="K160" s="2"/>
      <c r="L160" s="2"/>
    </row>
    <row r="161" spans="2:12" ht="15.75" customHeight="1" x14ac:dyDescent="0.2">
      <c r="B161" s="2"/>
      <c r="C161" s="3"/>
      <c r="D161" s="4"/>
      <c r="E161" s="5"/>
      <c r="F161" s="2"/>
      <c r="G161" s="2"/>
      <c r="H161" s="2"/>
      <c r="I161" s="6"/>
      <c r="J161" s="6"/>
      <c r="K161" s="2"/>
      <c r="L161" s="2"/>
    </row>
    <row r="162" spans="2:12" ht="15.75" customHeight="1" x14ac:dyDescent="0.2">
      <c r="B162" s="2"/>
      <c r="C162" s="3"/>
      <c r="D162" s="4"/>
      <c r="E162" s="5"/>
      <c r="F162" s="2"/>
      <c r="G162" s="2"/>
      <c r="H162" s="2"/>
      <c r="I162" s="6"/>
      <c r="J162" s="6"/>
      <c r="K162" s="2"/>
      <c r="L162" s="2"/>
    </row>
    <row r="163" spans="2:12" ht="15.75" customHeight="1" x14ac:dyDescent="0.2">
      <c r="B163" s="2"/>
      <c r="C163" s="3"/>
      <c r="D163" s="4"/>
      <c r="E163" s="5"/>
      <c r="F163" s="2"/>
      <c r="G163" s="2"/>
      <c r="H163" s="2"/>
      <c r="I163" s="6"/>
      <c r="J163" s="6"/>
      <c r="K163" s="2"/>
      <c r="L163" s="2"/>
    </row>
    <row r="164" spans="2:12" ht="15.75" customHeight="1" x14ac:dyDescent="0.2">
      <c r="B164" s="2"/>
      <c r="C164" s="3"/>
      <c r="D164" s="4"/>
      <c r="E164" s="5"/>
      <c r="F164" s="2"/>
      <c r="G164" s="2"/>
      <c r="H164" s="2"/>
      <c r="I164" s="6"/>
      <c r="J164" s="6"/>
      <c r="K164" s="2"/>
      <c r="L164" s="2"/>
    </row>
    <row r="165" spans="2:12" ht="15.75" customHeight="1" x14ac:dyDescent="0.2">
      <c r="B165" s="2"/>
      <c r="C165" s="3"/>
      <c r="D165" s="4"/>
      <c r="E165" s="5"/>
      <c r="F165" s="2"/>
      <c r="G165" s="2"/>
      <c r="H165" s="2"/>
      <c r="I165" s="6"/>
      <c r="J165" s="6"/>
      <c r="K165" s="2"/>
      <c r="L165" s="2"/>
    </row>
    <row r="166" spans="2:12" ht="15.75" customHeight="1" x14ac:dyDescent="0.2">
      <c r="B166" s="2"/>
      <c r="C166" s="3"/>
      <c r="D166" s="4"/>
      <c r="E166" s="5"/>
      <c r="F166" s="2"/>
      <c r="G166" s="2"/>
      <c r="H166" s="2"/>
      <c r="I166" s="6"/>
      <c r="J166" s="6"/>
      <c r="K166" s="2"/>
      <c r="L166" s="2"/>
    </row>
    <row r="167" spans="2:12" ht="15.75" customHeight="1" x14ac:dyDescent="0.2">
      <c r="B167" s="2"/>
      <c r="C167" s="3"/>
      <c r="D167" s="4"/>
      <c r="E167" s="5"/>
      <c r="F167" s="2"/>
      <c r="G167" s="2"/>
      <c r="H167" s="2"/>
      <c r="I167" s="6"/>
      <c r="J167" s="6"/>
      <c r="K167" s="2"/>
      <c r="L167" s="2"/>
    </row>
    <row r="168" spans="2:12" ht="15.75" customHeight="1" x14ac:dyDescent="0.2">
      <c r="B168" s="2"/>
      <c r="C168" s="3"/>
      <c r="D168" s="4"/>
      <c r="E168" s="5"/>
      <c r="F168" s="2"/>
      <c r="G168" s="2"/>
      <c r="H168" s="2"/>
      <c r="I168" s="6"/>
      <c r="J168" s="6"/>
      <c r="K168" s="2"/>
      <c r="L168" s="2"/>
    </row>
    <row r="169" spans="2:12" ht="15.75" customHeight="1" x14ac:dyDescent="0.2">
      <c r="B169" s="2"/>
      <c r="C169" s="3"/>
      <c r="D169" s="4"/>
      <c r="E169" s="5"/>
      <c r="F169" s="2"/>
      <c r="G169" s="2"/>
      <c r="H169" s="2"/>
      <c r="I169" s="6"/>
      <c r="J169" s="6"/>
      <c r="K169" s="2"/>
      <c r="L169" s="2"/>
    </row>
    <row r="170" spans="2:12" ht="15.75" customHeight="1" x14ac:dyDescent="0.2">
      <c r="B170" s="2"/>
      <c r="C170" s="3"/>
      <c r="D170" s="4"/>
      <c r="E170" s="5"/>
      <c r="F170" s="2"/>
      <c r="G170" s="2"/>
      <c r="H170" s="2"/>
      <c r="I170" s="6"/>
      <c r="J170" s="6"/>
      <c r="K170" s="2"/>
      <c r="L170" s="2"/>
    </row>
    <row r="171" spans="2:12" ht="15.75" customHeight="1" x14ac:dyDescent="0.2">
      <c r="B171" s="2"/>
      <c r="C171" s="3"/>
      <c r="D171" s="4"/>
      <c r="E171" s="5"/>
      <c r="F171" s="2"/>
      <c r="G171" s="2"/>
      <c r="H171" s="2"/>
      <c r="I171" s="6"/>
      <c r="J171" s="6"/>
      <c r="K171" s="2"/>
      <c r="L171" s="2"/>
    </row>
    <row r="172" spans="2:12" ht="15.75" customHeight="1" x14ac:dyDescent="0.2">
      <c r="B172" s="2"/>
      <c r="C172" s="3"/>
      <c r="D172" s="4"/>
      <c r="E172" s="5"/>
      <c r="F172" s="2"/>
      <c r="G172" s="2"/>
      <c r="H172" s="2"/>
      <c r="I172" s="6"/>
      <c r="J172" s="6"/>
      <c r="K172" s="2"/>
      <c r="L172" s="2"/>
    </row>
    <row r="173" spans="2:12" ht="15.75" customHeight="1" x14ac:dyDescent="0.2">
      <c r="B173" s="2"/>
      <c r="C173" s="3"/>
      <c r="D173" s="4"/>
      <c r="E173" s="5"/>
      <c r="F173" s="2"/>
      <c r="G173" s="2"/>
      <c r="H173" s="2"/>
      <c r="I173" s="6"/>
      <c r="J173" s="6"/>
      <c r="K173" s="2"/>
      <c r="L173" s="2"/>
    </row>
    <row r="174" spans="2:12" ht="15.75" customHeight="1" x14ac:dyDescent="0.2">
      <c r="B174" s="2"/>
      <c r="C174" s="3"/>
      <c r="D174" s="4"/>
      <c r="E174" s="5"/>
      <c r="F174" s="2"/>
      <c r="G174" s="2"/>
      <c r="H174" s="2"/>
      <c r="I174" s="6"/>
      <c r="J174" s="6"/>
      <c r="K174" s="2"/>
      <c r="L174" s="2"/>
    </row>
    <row r="175" spans="2:12" ht="15.75" customHeight="1" x14ac:dyDescent="0.2">
      <c r="B175" s="2"/>
      <c r="C175" s="3"/>
      <c r="D175" s="4"/>
      <c r="E175" s="5"/>
      <c r="F175" s="2"/>
      <c r="G175" s="2"/>
      <c r="H175" s="2"/>
      <c r="I175" s="6"/>
      <c r="J175" s="6"/>
      <c r="K175" s="2"/>
      <c r="L175" s="2"/>
    </row>
    <row r="176" spans="2:12" ht="15.75" customHeight="1" x14ac:dyDescent="0.2">
      <c r="B176" s="2"/>
      <c r="C176" s="3"/>
      <c r="D176" s="4"/>
      <c r="E176" s="5"/>
      <c r="F176" s="2"/>
      <c r="G176" s="2"/>
      <c r="H176" s="2"/>
      <c r="I176" s="6"/>
      <c r="J176" s="6"/>
      <c r="K176" s="2"/>
      <c r="L176" s="2"/>
    </row>
    <row r="177" spans="2:12" ht="15.75" customHeight="1" x14ac:dyDescent="0.2">
      <c r="B177" s="2"/>
      <c r="C177" s="3"/>
      <c r="D177" s="4"/>
      <c r="E177" s="5"/>
      <c r="F177" s="2"/>
      <c r="G177" s="2"/>
      <c r="H177" s="2"/>
      <c r="I177" s="6"/>
      <c r="J177" s="6"/>
      <c r="K177" s="2"/>
      <c r="L177" s="2"/>
    </row>
    <row r="178" spans="2:12" ht="15.75" customHeight="1" x14ac:dyDescent="0.2">
      <c r="B178" s="2"/>
      <c r="C178" s="3"/>
      <c r="D178" s="4"/>
      <c r="E178" s="5"/>
      <c r="F178" s="2"/>
      <c r="G178" s="2"/>
      <c r="H178" s="2"/>
      <c r="I178" s="6"/>
      <c r="J178" s="6"/>
      <c r="K178" s="2"/>
      <c r="L178" s="2"/>
    </row>
    <row r="179" spans="2:12" ht="15.75" customHeight="1" x14ac:dyDescent="0.2">
      <c r="B179" s="2"/>
      <c r="C179" s="3"/>
      <c r="D179" s="4"/>
      <c r="E179" s="5"/>
      <c r="F179" s="2"/>
      <c r="G179" s="2"/>
      <c r="H179" s="2"/>
      <c r="I179" s="6"/>
      <c r="J179" s="6"/>
      <c r="K179" s="2"/>
      <c r="L179" s="2"/>
    </row>
    <row r="180" spans="2:12" ht="15.75" customHeight="1" x14ac:dyDescent="0.2">
      <c r="B180" s="2"/>
      <c r="C180" s="3"/>
      <c r="D180" s="4"/>
      <c r="E180" s="5"/>
      <c r="F180" s="2"/>
      <c r="G180" s="2"/>
      <c r="H180" s="2"/>
      <c r="I180" s="6"/>
      <c r="J180" s="6"/>
      <c r="K180" s="2"/>
      <c r="L180" s="2"/>
    </row>
    <row r="181" spans="2:12" ht="15.75" customHeight="1" x14ac:dyDescent="0.2">
      <c r="B181" s="2"/>
      <c r="C181" s="3"/>
      <c r="D181" s="4"/>
      <c r="E181" s="5"/>
      <c r="F181" s="2"/>
      <c r="G181" s="2"/>
      <c r="H181" s="2"/>
      <c r="I181" s="6"/>
      <c r="J181" s="6"/>
      <c r="K181" s="2"/>
      <c r="L181" s="2"/>
    </row>
    <row r="182" spans="2:12" ht="15.75" customHeight="1" x14ac:dyDescent="0.2">
      <c r="B182" s="2"/>
      <c r="C182" s="3"/>
      <c r="D182" s="4"/>
      <c r="E182" s="5"/>
      <c r="F182" s="2"/>
      <c r="G182" s="2"/>
      <c r="H182" s="2"/>
      <c r="I182" s="6"/>
      <c r="J182" s="6"/>
      <c r="K182" s="2"/>
      <c r="L182" s="2"/>
    </row>
    <row r="183" spans="2:12" ht="15.75" customHeight="1" x14ac:dyDescent="0.2">
      <c r="B183" s="2"/>
      <c r="C183" s="3"/>
      <c r="D183" s="4"/>
      <c r="E183" s="5"/>
      <c r="F183" s="2"/>
      <c r="G183" s="2"/>
      <c r="H183" s="2"/>
      <c r="I183" s="6"/>
      <c r="J183" s="6"/>
      <c r="K183" s="2"/>
      <c r="L183" s="2"/>
    </row>
    <row r="184" spans="2:12" ht="15.75" customHeight="1" x14ac:dyDescent="0.2">
      <c r="B184" s="2"/>
      <c r="C184" s="3"/>
      <c r="D184" s="4"/>
      <c r="E184" s="5"/>
      <c r="F184" s="2"/>
      <c r="G184" s="2"/>
      <c r="H184" s="2"/>
      <c r="I184" s="6"/>
      <c r="J184" s="6"/>
      <c r="K184" s="2"/>
      <c r="L184" s="2"/>
    </row>
    <row r="185" spans="2:12" ht="15.75" customHeight="1" x14ac:dyDescent="0.2">
      <c r="B185" s="2"/>
      <c r="C185" s="3"/>
      <c r="D185" s="4"/>
      <c r="E185" s="5"/>
      <c r="F185" s="2"/>
      <c r="G185" s="2"/>
      <c r="H185" s="2"/>
      <c r="I185" s="6"/>
      <c r="J185" s="6"/>
      <c r="K185" s="2"/>
      <c r="L185" s="2"/>
    </row>
    <row r="186" spans="2:12" ht="15.75" customHeight="1" x14ac:dyDescent="0.2">
      <c r="B186" s="2"/>
      <c r="C186" s="3"/>
      <c r="D186" s="4"/>
      <c r="E186" s="5"/>
      <c r="F186" s="2"/>
      <c r="G186" s="2"/>
      <c r="H186" s="2"/>
      <c r="I186" s="6"/>
      <c r="J186" s="6"/>
      <c r="K186" s="2"/>
      <c r="L186" s="2"/>
    </row>
    <row r="187" spans="2:12" ht="15.75" customHeight="1" x14ac:dyDescent="0.2">
      <c r="B187" s="2"/>
      <c r="C187" s="3"/>
      <c r="D187" s="4"/>
      <c r="E187" s="5"/>
      <c r="F187" s="2"/>
      <c r="G187" s="2"/>
      <c r="H187" s="2"/>
      <c r="I187" s="6"/>
      <c r="J187" s="6"/>
      <c r="K187" s="2"/>
      <c r="L187" s="2"/>
    </row>
    <row r="188" spans="2:12" ht="15.75" customHeight="1" x14ac:dyDescent="0.2">
      <c r="B188" s="2"/>
      <c r="C188" s="3"/>
      <c r="D188" s="4"/>
      <c r="E188" s="5"/>
      <c r="F188" s="2"/>
      <c r="G188" s="2"/>
      <c r="H188" s="2"/>
      <c r="I188" s="6"/>
      <c r="J188" s="6"/>
      <c r="K188" s="2"/>
      <c r="L188" s="2"/>
    </row>
    <row r="189" spans="2:12" ht="15.75" customHeight="1" x14ac:dyDescent="0.2">
      <c r="B189" s="2"/>
      <c r="C189" s="3"/>
      <c r="D189" s="4"/>
      <c r="E189" s="5"/>
      <c r="F189" s="2"/>
      <c r="G189" s="2"/>
      <c r="H189" s="2"/>
      <c r="I189" s="6"/>
      <c r="J189" s="6"/>
      <c r="K189" s="2"/>
      <c r="L189" s="2"/>
    </row>
    <row r="190" spans="2:12" ht="15.75" customHeight="1" x14ac:dyDescent="0.2">
      <c r="B190" s="2"/>
      <c r="C190" s="3"/>
      <c r="D190" s="4"/>
      <c r="E190" s="5"/>
      <c r="F190" s="2"/>
      <c r="G190" s="2"/>
      <c r="H190" s="2"/>
      <c r="I190" s="6"/>
      <c r="J190" s="6"/>
      <c r="K190" s="2"/>
      <c r="L190" s="2"/>
    </row>
    <row r="191" spans="2:12" ht="15.75" customHeight="1" x14ac:dyDescent="0.2">
      <c r="B191" s="2"/>
      <c r="C191" s="3"/>
      <c r="D191" s="4"/>
      <c r="E191" s="5"/>
      <c r="F191" s="2"/>
      <c r="G191" s="2"/>
      <c r="H191" s="2"/>
      <c r="I191" s="6"/>
      <c r="J191" s="6"/>
      <c r="K191" s="2"/>
      <c r="L191" s="2"/>
    </row>
    <row r="192" spans="2:12" ht="15.75" customHeight="1" x14ac:dyDescent="0.2">
      <c r="B192" s="2"/>
      <c r="C192" s="3"/>
      <c r="D192" s="4"/>
      <c r="E192" s="5"/>
      <c r="F192" s="2"/>
      <c r="G192" s="2"/>
      <c r="H192" s="2"/>
      <c r="I192" s="6"/>
      <c r="J192" s="6"/>
      <c r="K192" s="2"/>
      <c r="L192" s="2"/>
    </row>
    <row r="193" spans="2:12" ht="15.75" customHeight="1" x14ac:dyDescent="0.2">
      <c r="B193" s="2"/>
      <c r="C193" s="3"/>
      <c r="D193" s="4"/>
      <c r="E193" s="5"/>
      <c r="F193" s="2"/>
      <c r="G193" s="2"/>
      <c r="H193" s="2"/>
      <c r="I193" s="6"/>
      <c r="J193" s="6"/>
      <c r="K193" s="2"/>
      <c r="L193" s="2"/>
    </row>
    <row r="194" spans="2:12" ht="15.75" customHeight="1" x14ac:dyDescent="0.2">
      <c r="B194" s="2"/>
      <c r="C194" s="3"/>
      <c r="D194" s="4"/>
      <c r="E194" s="5"/>
      <c r="F194" s="2"/>
      <c r="G194" s="2"/>
      <c r="H194" s="2"/>
      <c r="I194" s="6"/>
      <c r="J194" s="6"/>
      <c r="K194" s="2"/>
      <c r="L194" s="2"/>
    </row>
    <row r="195" spans="2:12" ht="15.75" customHeight="1" x14ac:dyDescent="0.2">
      <c r="B195" s="2"/>
      <c r="C195" s="3"/>
      <c r="D195" s="4"/>
      <c r="E195" s="5"/>
      <c r="F195" s="2"/>
      <c r="G195" s="2"/>
      <c r="H195" s="2"/>
      <c r="I195" s="6"/>
      <c r="J195" s="6"/>
      <c r="K195" s="2"/>
      <c r="L195" s="2"/>
    </row>
    <row r="196" spans="2:12" ht="15.75" customHeight="1" x14ac:dyDescent="0.2">
      <c r="B196" s="2"/>
      <c r="C196" s="3"/>
      <c r="D196" s="4"/>
      <c r="E196" s="5"/>
      <c r="F196" s="2"/>
      <c r="G196" s="2"/>
      <c r="H196" s="2"/>
      <c r="I196" s="6"/>
      <c r="J196" s="6"/>
      <c r="K196" s="2"/>
      <c r="L196" s="2"/>
    </row>
    <row r="197" spans="2:12" ht="15.75" customHeight="1" x14ac:dyDescent="0.2">
      <c r="B197" s="2"/>
      <c r="C197" s="3"/>
      <c r="D197" s="4"/>
      <c r="E197" s="5"/>
      <c r="F197" s="2"/>
      <c r="G197" s="2"/>
      <c r="H197" s="2"/>
      <c r="I197" s="6"/>
      <c r="J197" s="6"/>
      <c r="K197" s="2"/>
      <c r="L197" s="2"/>
    </row>
    <row r="198" spans="2:12" ht="15.75" customHeight="1" x14ac:dyDescent="0.2">
      <c r="B198" s="2"/>
      <c r="C198" s="3"/>
      <c r="D198" s="4"/>
      <c r="E198" s="5"/>
      <c r="F198" s="2"/>
      <c r="G198" s="2"/>
      <c r="H198" s="2"/>
      <c r="I198" s="6"/>
      <c r="J198" s="6"/>
      <c r="K198" s="2"/>
      <c r="L198" s="2"/>
    </row>
    <row r="199" spans="2:12" ht="15.75" customHeight="1" x14ac:dyDescent="0.2">
      <c r="B199" s="2"/>
      <c r="C199" s="3"/>
      <c r="D199" s="4"/>
      <c r="E199" s="5"/>
      <c r="F199" s="2"/>
      <c r="G199" s="2"/>
      <c r="H199" s="2"/>
      <c r="I199" s="6"/>
      <c r="J199" s="6"/>
      <c r="K199" s="2"/>
      <c r="L199" s="2"/>
    </row>
    <row r="200" spans="2:12" ht="15.75" customHeight="1" x14ac:dyDescent="0.2">
      <c r="B200" s="2"/>
      <c r="C200" s="3"/>
      <c r="D200" s="4"/>
      <c r="E200" s="5"/>
      <c r="F200" s="2"/>
      <c r="G200" s="2"/>
      <c r="H200" s="2"/>
      <c r="I200" s="6"/>
      <c r="J200" s="6"/>
      <c r="K200" s="2"/>
      <c r="L200" s="2"/>
    </row>
    <row r="201" spans="2:12" ht="15.75" customHeight="1" x14ac:dyDescent="0.2">
      <c r="B201" s="2"/>
      <c r="C201" s="3"/>
      <c r="D201" s="4"/>
      <c r="E201" s="5"/>
      <c r="F201" s="2"/>
      <c r="G201" s="2"/>
      <c r="H201" s="2"/>
      <c r="I201" s="6"/>
      <c r="J201" s="6"/>
      <c r="K201" s="2"/>
      <c r="L201" s="2"/>
    </row>
    <row r="202" spans="2:12" ht="15.75" customHeight="1" x14ac:dyDescent="0.2">
      <c r="B202" s="2"/>
      <c r="C202" s="3"/>
      <c r="D202" s="4"/>
      <c r="E202" s="5"/>
      <c r="F202" s="2"/>
      <c r="G202" s="2"/>
      <c r="H202" s="2"/>
      <c r="I202" s="6"/>
      <c r="J202" s="6"/>
      <c r="K202" s="2"/>
      <c r="L202" s="2"/>
    </row>
    <row r="203" spans="2:12" ht="15.75" customHeight="1" x14ac:dyDescent="0.2">
      <c r="B203" s="2"/>
      <c r="C203" s="3"/>
      <c r="D203" s="4"/>
      <c r="E203" s="5"/>
      <c r="F203" s="2"/>
      <c r="G203" s="2"/>
      <c r="H203" s="2"/>
      <c r="I203" s="6"/>
      <c r="J203" s="6"/>
      <c r="K203" s="2"/>
      <c r="L203" s="2"/>
    </row>
    <row r="204" spans="2:12" ht="15.75" customHeight="1" x14ac:dyDescent="0.2">
      <c r="B204" s="2"/>
      <c r="C204" s="3"/>
      <c r="D204" s="4"/>
      <c r="E204" s="5"/>
      <c r="F204" s="2"/>
      <c r="G204" s="2"/>
      <c r="H204" s="2"/>
      <c r="I204" s="6"/>
      <c r="J204" s="6"/>
      <c r="K204" s="2"/>
      <c r="L204" s="2"/>
    </row>
    <row r="205" spans="2:12" ht="15.75" customHeight="1" x14ac:dyDescent="0.2">
      <c r="B205" s="2"/>
      <c r="C205" s="3"/>
      <c r="D205" s="4"/>
      <c r="E205" s="5"/>
      <c r="F205" s="2"/>
      <c r="G205" s="2"/>
      <c r="H205" s="2"/>
      <c r="I205" s="6"/>
      <c r="J205" s="6"/>
      <c r="K205" s="2"/>
      <c r="L205" s="2"/>
    </row>
    <row r="206" spans="2:12" ht="15.75" customHeight="1" x14ac:dyDescent="0.2">
      <c r="B206" s="2"/>
      <c r="C206" s="3"/>
      <c r="D206" s="4"/>
      <c r="E206" s="5"/>
      <c r="F206" s="2"/>
      <c r="G206" s="2"/>
      <c r="H206" s="2"/>
      <c r="I206" s="6"/>
      <c r="J206" s="6"/>
      <c r="K206" s="2"/>
      <c r="L206" s="2"/>
    </row>
    <row r="207" spans="2:12" ht="15.75" customHeight="1" x14ac:dyDescent="0.2">
      <c r="B207" s="2"/>
      <c r="C207" s="3"/>
      <c r="D207" s="4"/>
      <c r="E207" s="5"/>
      <c r="F207" s="2"/>
      <c r="G207" s="2"/>
      <c r="H207" s="2"/>
      <c r="I207" s="6"/>
      <c r="J207" s="6"/>
      <c r="K207" s="2"/>
      <c r="L207" s="2"/>
    </row>
    <row r="208" spans="2:12" ht="15.75" customHeight="1" x14ac:dyDescent="0.2">
      <c r="B208" s="2"/>
      <c r="C208" s="3"/>
      <c r="D208" s="4"/>
      <c r="E208" s="5"/>
      <c r="F208" s="2"/>
      <c r="G208" s="2"/>
      <c r="H208" s="2"/>
      <c r="I208" s="6"/>
      <c r="J208" s="6"/>
      <c r="K208" s="2"/>
      <c r="L208" s="2"/>
    </row>
    <row r="209" spans="2:12" ht="15.75" customHeight="1" x14ac:dyDescent="0.2">
      <c r="B209" s="2"/>
      <c r="C209" s="3"/>
      <c r="D209" s="4"/>
      <c r="E209" s="5"/>
      <c r="F209" s="2"/>
      <c r="G209" s="2"/>
      <c r="H209" s="2"/>
      <c r="I209" s="6"/>
      <c r="J209" s="6"/>
      <c r="K209" s="2"/>
      <c r="L209" s="2"/>
    </row>
    <row r="210" spans="2:12" ht="15.75" customHeight="1" x14ac:dyDescent="0.2">
      <c r="B210" s="2"/>
      <c r="C210" s="3"/>
      <c r="D210" s="4"/>
      <c r="E210" s="5"/>
      <c r="F210" s="2"/>
      <c r="G210" s="2"/>
      <c r="H210" s="2"/>
      <c r="I210" s="6"/>
      <c r="J210" s="6"/>
      <c r="K210" s="2"/>
      <c r="L210" s="2"/>
    </row>
    <row r="211" spans="2:12" ht="15.75" customHeight="1" x14ac:dyDescent="0.2">
      <c r="B211" s="2"/>
      <c r="C211" s="3"/>
      <c r="D211" s="4"/>
      <c r="E211" s="5"/>
      <c r="F211" s="2"/>
      <c r="G211" s="2"/>
      <c r="H211" s="2"/>
      <c r="I211" s="6"/>
      <c r="J211" s="6"/>
      <c r="K211" s="2"/>
      <c r="L211" s="2"/>
    </row>
    <row r="212" spans="2:12" ht="15.75" customHeight="1" x14ac:dyDescent="0.2">
      <c r="B212" s="2"/>
      <c r="C212" s="3"/>
      <c r="D212" s="4"/>
      <c r="E212" s="5"/>
      <c r="F212" s="2"/>
      <c r="G212" s="2"/>
      <c r="H212" s="2"/>
      <c r="I212" s="6"/>
      <c r="J212" s="6"/>
      <c r="K212" s="2"/>
      <c r="L212" s="2"/>
    </row>
    <row r="213" spans="2:12" ht="15.75" customHeight="1" x14ac:dyDescent="0.2">
      <c r="B213" s="2"/>
      <c r="C213" s="3"/>
      <c r="D213" s="4"/>
      <c r="E213" s="5"/>
      <c r="F213" s="2"/>
      <c r="G213" s="2"/>
      <c r="H213" s="2"/>
      <c r="I213" s="6"/>
      <c r="J213" s="6"/>
      <c r="K213" s="2"/>
      <c r="L213" s="2"/>
    </row>
    <row r="214" spans="2:12" ht="15.75" customHeight="1" x14ac:dyDescent="0.2">
      <c r="B214" s="2"/>
      <c r="C214" s="3"/>
      <c r="D214" s="4"/>
      <c r="E214" s="5"/>
      <c r="F214" s="2"/>
      <c r="G214" s="2"/>
      <c r="H214" s="2"/>
      <c r="I214" s="6"/>
      <c r="J214" s="6"/>
      <c r="K214" s="2"/>
      <c r="L214" s="2"/>
    </row>
    <row r="215" spans="2:12" ht="15.75" customHeight="1" x14ac:dyDescent="0.2">
      <c r="B215" s="2"/>
      <c r="C215" s="3"/>
      <c r="D215" s="4"/>
      <c r="E215" s="5"/>
      <c r="F215" s="2"/>
      <c r="G215" s="2"/>
      <c r="H215" s="2"/>
      <c r="I215" s="6"/>
      <c r="J215" s="6"/>
      <c r="K215" s="2"/>
      <c r="L215" s="2"/>
    </row>
    <row r="216" spans="2:12" ht="15.75" customHeight="1" x14ac:dyDescent="0.2">
      <c r="B216" s="2"/>
      <c r="C216" s="3"/>
      <c r="D216" s="4"/>
      <c r="E216" s="5"/>
      <c r="F216" s="2"/>
      <c r="G216" s="2"/>
      <c r="H216" s="2"/>
      <c r="I216" s="6"/>
      <c r="J216" s="6"/>
      <c r="K216" s="2"/>
      <c r="L216" s="2"/>
    </row>
    <row r="217" spans="2:12" ht="15.75" customHeight="1" x14ac:dyDescent="0.2">
      <c r="B217" s="2"/>
      <c r="C217" s="3"/>
      <c r="D217" s="4"/>
      <c r="E217" s="5"/>
      <c r="F217" s="2"/>
      <c r="G217" s="2"/>
      <c r="H217" s="2"/>
      <c r="I217" s="6"/>
      <c r="J217" s="6"/>
      <c r="K217" s="2"/>
      <c r="L217" s="2"/>
    </row>
    <row r="218" spans="2:12" ht="15.75" customHeight="1" x14ac:dyDescent="0.2">
      <c r="B218" s="2"/>
      <c r="C218" s="3"/>
      <c r="D218" s="4"/>
      <c r="E218" s="5"/>
      <c r="F218" s="2"/>
      <c r="G218" s="2"/>
      <c r="H218" s="2"/>
      <c r="I218" s="6"/>
      <c r="J218" s="6"/>
      <c r="K218" s="2"/>
      <c r="L218" s="2"/>
    </row>
    <row r="219" spans="2:12" ht="15.75" customHeight="1" x14ac:dyDescent="0.2">
      <c r="B219" s="2"/>
      <c r="C219" s="3"/>
      <c r="D219" s="4"/>
      <c r="E219" s="5"/>
      <c r="F219" s="2"/>
      <c r="G219" s="2"/>
      <c r="H219" s="2"/>
      <c r="I219" s="6"/>
      <c r="J219" s="6"/>
      <c r="K219" s="2"/>
      <c r="L219" s="2"/>
    </row>
    <row r="220" spans="2:12" ht="15.75" customHeight="1" x14ac:dyDescent="0.2">
      <c r="B220" s="2"/>
      <c r="C220" s="3"/>
      <c r="D220" s="4"/>
      <c r="E220" s="5"/>
      <c r="F220" s="2"/>
      <c r="G220" s="2"/>
      <c r="H220" s="2"/>
      <c r="I220" s="6"/>
      <c r="J220" s="6"/>
      <c r="K220" s="2"/>
      <c r="L220" s="2"/>
    </row>
    <row r="221" spans="2:12" ht="15.75" customHeight="1" x14ac:dyDescent="0.2">
      <c r="B221" s="2"/>
      <c r="C221" s="3"/>
      <c r="D221" s="4"/>
      <c r="E221" s="5"/>
      <c r="F221" s="2"/>
      <c r="G221" s="2"/>
      <c r="H221" s="2"/>
      <c r="I221" s="6"/>
      <c r="J221" s="6"/>
      <c r="K221" s="2"/>
      <c r="L221" s="2"/>
    </row>
    <row r="222" spans="2:12" ht="15.75" customHeight="1" x14ac:dyDescent="0.2">
      <c r="B222" s="2"/>
      <c r="C222" s="3"/>
      <c r="D222" s="4"/>
      <c r="E222" s="5"/>
      <c r="F222" s="2"/>
      <c r="G222" s="2"/>
      <c r="H222" s="2"/>
      <c r="I222" s="6"/>
      <c r="J222" s="6"/>
      <c r="K222" s="2"/>
      <c r="L222" s="2"/>
    </row>
    <row r="223" spans="2:12" ht="15.75" customHeight="1" x14ac:dyDescent="0.2">
      <c r="B223" s="2"/>
      <c r="C223" s="3"/>
      <c r="D223" s="4"/>
      <c r="E223" s="5"/>
      <c r="F223" s="2"/>
      <c r="G223" s="2"/>
      <c r="H223" s="2"/>
      <c r="I223" s="6"/>
      <c r="J223" s="6"/>
      <c r="K223" s="2"/>
      <c r="L223" s="2"/>
    </row>
    <row r="224" spans="2:12" ht="15.75" customHeight="1" x14ac:dyDescent="0.2">
      <c r="B224" s="2"/>
      <c r="C224" s="3"/>
      <c r="D224" s="4"/>
      <c r="E224" s="5"/>
      <c r="F224" s="2"/>
      <c r="G224" s="2"/>
      <c r="H224" s="2"/>
      <c r="I224" s="6"/>
      <c r="J224" s="6"/>
      <c r="K224" s="2"/>
      <c r="L224" s="2"/>
    </row>
    <row r="225" spans="2:12" ht="15.75" customHeight="1" x14ac:dyDescent="0.2">
      <c r="B225" s="2"/>
      <c r="C225" s="3"/>
      <c r="D225" s="4"/>
      <c r="E225" s="5"/>
      <c r="F225" s="2"/>
      <c r="G225" s="2"/>
      <c r="H225" s="2"/>
      <c r="I225" s="6"/>
      <c r="J225" s="6"/>
      <c r="K225" s="2"/>
      <c r="L225" s="2"/>
    </row>
    <row r="226" spans="2:12" ht="15.75" customHeight="1" x14ac:dyDescent="0.2">
      <c r="B226" s="2"/>
      <c r="C226" s="3"/>
      <c r="D226" s="4"/>
      <c r="E226" s="5"/>
      <c r="F226" s="2"/>
      <c r="G226" s="2"/>
      <c r="H226" s="2"/>
      <c r="I226" s="6"/>
      <c r="J226" s="6"/>
      <c r="K226" s="2"/>
      <c r="L226" s="2"/>
    </row>
    <row r="227" spans="2:12" ht="15.75" customHeight="1" x14ac:dyDescent="0.2">
      <c r="B227" s="2"/>
      <c r="C227" s="3"/>
      <c r="D227" s="4"/>
      <c r="E227" s="5"/>
      <c r="F227" s="2"/>
      <c r="G227" s="2"/>
      <c r="H227" s="2"/>
      <c r="I227" s="6"/>
      <c r="J227" s="6"/>
      <c r="K227" s="2"/>
      <c r="L227" s="2"/>
    </row>
    <row r="228" spans="2:12" ht="15.75" customHeight="1" x14ac:dyDescent="0.2">
      <c r="B228" s="2"/>
      <c r="C228" s="3"/>
      <c r="D228" s="4"/>
      <c r="E228" s="5"/>
      <c r="F228" s="2"/>
      <c r="G228" s="2"/>
      <c r="H228" s="2"/>
      <c r="I228" s="6"/>
      <c r="J228" s="6"/>
      <c r="K228" s="2"/>
      <c r="L228" s="2"/>
    </row>
    <row r="229" spans="2:12" ht="15.75" customHeight="1" x14ac:dyDescent="0.2">
      <c r="B229" s="2"/>
      <c r="C229" s="3"/>
      <c r="D229" s="4"/>
      <c r="E229" s="5"/>
      <c r="F229" s="2"/>
      <c r="G229" s="2"/>
      <c r="H229" s="2"/>
      <c r="I229" s="6"/>
      <c r="J229" s="6"/>
      <c r="K229" s="2"/>
      <c r="L229" s="2"/>
    </row>
    <row r="230" spans="2:12" ht="15.75" customHeight="1" x14ac:dyDescent="0.2">
      <c r="B230" s="2"/>
      <c r="C230" s="3"/>
      <c r="D230" s="4"/>
      <c r="E230" s="5"/>
      <c r="F230" s="2"/>
      <c r="G230" s="2"/>
      <c r="H230" s="2"/>
      <c r="I230" s="6"/>
      <c r="J230" s="6"/>
      <c r="K230" s="2"/>
      <c r="L230" s="2"/>
    </row>
    <row r="231" spans="2:12" ht="15.75" customHeight="1" x14ac:dyDescent="0.2">
      <c r="B231" s="2"/>
      <c r="C231" s="3"/>
      <c r="D231" s="4"/>
      <c r="E231" s="5"/>
      <c r="F231" s="2"/>
      <c r="G231" s="2"/>
      <c r="H231" s="2"/>
      <c r="I231" s="6"/>
      <c r="J231" s="6"/>
      <c r="K231" s="2"/>
      <c r="L231" s="2"/>
    </row>
    <row r="232" spans="2:12" ht="15.75" customHeight="1" x14ac:dyDescent="0.2">
      <c r="B232" s="2"/>
      <c r="C232" s="3"/>
      <c r="D232" s="4"/>
      <c r="E232" s="5"/>
      <c r="F232" s="2"/>
      <c r="G232" s="2"/>
      <c r="H232" s="2"/>
      <c r="I232" s="6"/>
      <c r="J232" s="6"/>
      <c r="K232" s="2"/>
      <c r="L232" s="2"/>
    </row>
    <row r="233" spans="2:12" ht="15.75" customHeight="1" x14ac:dyDescent="0.2">
      <c r="B233" s="2"/>
      <c r="C233" s="3"/>
      <c r="D233" s="4"/>
      <c r="E233" s="5"/>
      <c r="F233" s="2"/>
      <c r="G233" s="2"/>
      <c r="H233" s="2"/>
      <c r="I233" s="6"/>
      <c r="J233" s="6"/>
      <c r="K233" s="2"/>
      <c r="L233" s="2"/>
    </row>
    <row r="234" spans="2:12" ht="15.75" customHeight="1" x14ac:dyDescent="0.2">
      <c r="B234" s="2"/>
      <c r="C234" s="3"/>
      <c r="D234" s="4"/>
      <c r="E234" s="5"/>
      <c r="F234" s="2"/>
      <c r="G234" s="2"/>
      <c r="H234" s="2"/>
      <c r="I234" s="6"/>
      <c r="J234" s="6"/>
      <c r="K234" s="2"/>
      <c r="L234" s="2"/>
    </row>
    <row r="235" spans="2:12" ht="15.75" customHeight="1" x14ac:dyDescent="0.2">
      <c r="B235" s="2"/>
      <c r="C235" s="3"/>
      <c r="D235" s="4"/>
      <c r="E235" s="5"/>
      <c r="F235" s="2"/>
      <c r="G235" s="2"/>
      <c r="H235" s="2"/>
      <c r="I235" s="6"/>
      <c r="J235" s="6"/>
      <c r="K235" s="2"/>
      <c r="L235" s="2"/>
    </row>
    <row r="236" spans="2:12" ht="15.75" customHeight="1" x14ac:dyDescent="0.2">
      <c r="B236" s="2"/>
      <c r="C236" s="3"/>
      <c r="D236" s="4"/>
      <c r="E236" s="5"/>
      <c r="F236" s="2"/>
      <c r="G236" s="2"/>
      <c r="H236" s="2"/>
      <c r="I236" s="6"/>
      <c r="J236" s="6"/>
      <c r="K236" s="2"/>
      <c r="L236" s="2"/>
    </row>
    <row r="237" spans="2:12" ht="15.75" customHeight="1" x14ac:dyDescent="0.2">
      <c r="B237" s="2"/>
      <c r="C237" s="3"/>
      <c r="D237" s="4"/>
      <c r="E237" s="5"/>
      <c r="F237" s="2"/>
      <c r="G237" s="2"/>
      <c r="H237" s="2"/>
      <c r="I237" s="6"/>
      <c r="J237" s="6"/>
      <c r="K237" s="2"/>
      <c r="L237" s="2"/>
    </row>
    <row r="238" spans="2:12" ht="15.75" customHeight="1" x14ac:dyDescent="0.2">
      <c r="B238" s="2"/>
      <c r="C238" s="3"/>
      <c r="D238" s="4"/>
      <c r="E238" s="5"/>
      <c r="F238" s="2"/>
      <c r="G238" s="2"/>
      <c r="H238" s="2"/>
      <c r="I238" s="6"/>
      <c r="J238" s="6"/>
      <c r="K238" s="2"/>
      <c r="L238" s="2"/>
    </row>
    <row r="239" spans="2:12" ht="15.75" customHeight="1" x14ac:dyDescent="0.2">
      <c r="B239" s="2"/>
      <c r="C239" s="3"/>
      <c r="D239" s="4"/>
      <c r="E239" s="5"/>
      <c r="F239" s="2"/>
      <c r="G239" s="2"/>
      <c r="H239" s="2"/>
      <c r="I239" s="6"/>
      <c r="J239" s="6"/>
      <c r="K239" s="2"/>
      <c r="L239" s="2"/>
    </row>
    <row r="240" spans="2:12" ht="15.75" customHeight="1" x14ac:dyDescent="0.2">
      <c r="B240" s="2"/>
      <c r="C240" s="3"/>
      <c r="D240" s="4"/>
      <c r="E240" s="5"/>
      <c r="F240" s="2"/>
      <c r="G240" s="2"/>
      <c r="H240" s="2"/>
      <c r="I240" s="6"/>
      <c r="J240" s="6"/>
      <c r="K240" s="2"/>
      <c r="L240" s="2"/>
    </row>
    <row r="241" spans="2:12" ht="15.75" customHeight="1" x14ac:dyDescent="0.2">
      <c r="B241" s="2"/>
      <c r="C241" s="3"/>
      <c r="D241" s="4"/>
      <c r="E241" s="5"/>
      <c r="F241" s="2"/>
      <c r="G241" s="2"/>
      <c r="H241" s="2"/>
      <c r="I241" s="6"/>
      <c r="J241" s="6"/>
      <c r="K241" s="2"/>
      <c r="L241" s="2"/>
    </row>
    <row r="242" spans="2:12" ht="15.75" customHeight="1" x14ac:dyDescent="0.2">
      <c r="B242" s="2"/>
      <c r="C242" s="3"/>
      <c r="D242" s="4"/>
      <c r="E242" s="5"/>
      <c r="F242" s="2"/>
      <c r="G242" s="2"/>
      <c r="H242" s="2"/>
      <c r="I242" s="6"/>
      <c r="J242" s="6"/>
      <c r="K242" s="2"/>
      <c r="L242" s="2"/>
    </row>
    <row r="243" spans="2:12" ht="15.75" customHeight="1" x14ac:dyDescent="0.2">
      <c r="B243" s="2"/>
      <c r="C243" s="3"/>
      <c r="D243" s="4"/>
      <c r="E243" s="5"/>
      <c r="F243" s="2"/>
      <c r="G243" s="2"/>
      <c r="H243" s="2"/>
      <c r="I243" s="6"/>
      <c r="J243" s="6"/>
      <c r="K243" s="2"/>
      <c r="L243" s="2"/>
    </row>
    <row r="244" spans="2:12" ht="15.75" customHeight="1" x14ac:dyDescent="0.2">
      <c r="B244" s="2"/>
      <c r="C244" s="3"/>
      <c r="D244" s="4"/>
      <c r="E244" s="5"/>
      <c r="F244" s="2"/>
      <c r="G244" s="2"/>
      <c r="H244" s="2"/>
      <c r="I244" s="6"/>
      <c r="J244" s="6"/>
      <c r="K244" s="2"/>
      <c r="L244" s="2"/>
    </row>
    <row r="245" spans="2:12" ht="15.75" customHeight="1" x14ac:dyDescent="0.2">
      <c r="B245" s="2"/>
      <c r="C245" s="3"/>
      <c r="D245" s="4"/>
      <c r="E245" s="5"/>
      <c r="F245" s="2"/>
      <c r="G245" s="2"/>
      <c r="H245" s="2"/>
      <c r="I245" s="6"/>
      <c r="J245" s="6"/>
      <c r="K245" s="2"/>
      <c r="L245" s="2"/>
    </row>
    <row r="246" spans="2:12" ht="15.75" customHeight="1" x14ac:dyDescent="0.2">
      <c r="B246" s="2"/>
      <c r="C246" s="3"/>
      <c r="D246" s="4"/>
      <c r="E246" s="5"/>
      <c r="F246" s="2"/>
      <c r="G246" s="2"/>
      <c r="H246" s="2"/>
      <c r="I246" s="6"/>
      <c r="J246" s="6"/>
      <c r="K246" s="2"/>
      <c r="L246" s="2"/>
    </row>
    <row r="247" spans="2:12" ht="15.75" customHeight="1" x14ac:dyDescent="0.2">
      <c r="B247" s="2"/>
      <c r="C247" s="3"/>
      <c r="D247" s="4"/>
      <c r="E247" s="5"/>
      <c r="F247" s="2"/>
      <c r="G247" s="2"/>
      <c r="H247" s="2"/>
      <c r="I247" s="6"/>
      <c r="J247" s="6"/>
      <c r="K247" s="2"/>
      <c r="L247" s="2"/>
    </row>
    <row r="248" spans="2:12" ht="15.75" customHeight="1" x14ac:dyDescent="0.2">
      <c r="B248" s="2"/>
      <c r="C248" s="3"/>
      <c r="D248" s="4"/>
      <c r="E248" s="5"/>
      <c r="F248" s="2"/>
      <c r="G248" s="2"/>
      <c r="H248" s="2"/>
      <c r="I248" s="6"/>
      <c r="J248" s="6"/>
      <c r="K248" s="2"/>
      <c r="L248" s="2"/>
    </row>
    <row r="249" spans="2:12" ht="15.75" customHeight="1" x14ac:dyDescent="0.2">
      <c r="B249" s="2"/>
      <c r="C249" s="3"/>
      <c r="D249" s="4"/>
      <c r="E249" s="5"/>
      <c r="F249" s="2"/>
      <c r="G249" s="2"/>
      <c r="H249" s="2"/>
      <c r="I249" s="6"/>
      <c r="J249" s="6"/>
      <c r="K249" s="2"/>
      <c r="L249" s="2"/>
    </row>
    <row r="250" spans="2:12" ht="15.75" customHeight="1" x14ac:dyDescent="0.2">
      <c r="B250" s="2"/>
      <c r="C250" s="3"/>
      <c r="D250" s="4"/>
      <c r="E250" s="5"/>
      <c r="F250" s="2"/>
      <c r="G250" s="2"/>
      <c r="H250" s="2"/>
      <c r="I250" s="6"/>
      <c r="J250" s="6"/>
      <c r="K250" s="2"/>
      <c r="L250" s="2"/>
    </row>
    <row r="251" spans="2:12" ht="15.75" customHeight="1" x14ac:dyDescent="0.2">
      <c r="B251" s="2"/>
      <c r="C251" s="3"/>
      <c r="D251" s="4"/>
      <c r="E251" s="5"/>
      <c r="F251" s="2"/>
      <c r="G251" s="2"/>
      <c r="H251" s="2"/>
      <c r="I251" s="6"/>
      <c r="J251" s="6"/>
      <c r="K251" s="2"/>
      <c r="L251" s="2"/>
    </row>
    <row r="252" spans="2:12" ht="15.75" customHeight="1" x14ac:dyDescent="0.2">
      <c r="B252" s="2"/>
      <c r="C252" s="3"/>
      <c r="D252" s="4"/>
      <c r="E252" s="5"/>
      <c r="F252" s="2"/>
      <c r="G252" s="2"/>
      <c r="H252" s="2"/>
      <c r="I252" s="6"/>
      <c r="J252" s="6"/>
      <c r="K252" s="2"/>
      <c r="L252" s="2"/>
    </row>
    <row r="253" spans="2:12" ht="15.75" customHeight="1" x14ac:dyDescent="0.2">
      <c r="B253" s="2"/>
      <c r="C253" s="3"/>
      <c r="D253" s="4"/>
      <c r="E253" s="5"/>
      <c r="F253" s="2"/>
      <c r="G253" s="2"/>
      <c r="H253" s="2"/>
      <c r="I253" s="6"/>
      <c r="J253" s="6"/>
      <c r="K253" s="2"/>
      <c r="L253" s="2"/>
    </row>
    <row r="254" spans="2:12" ht="15.75" customHeight="1" x14ac:dyDescent="0.2">
      <c r="B254" s="2"/>
      <c r="C254" s="3"/>
      <c r="D254" s="4"/>
      <c r="E254" s="5"/>
      <c r="F254" s="2"/>
      <c r="G254" s="2"/>
      <c r="H254" s="2"/>
      <c r="I254" s="6"/>
      <c r="J254" s="6"/>
      <c r="K254" s="2"/>
      <c r="L254" s="2"/>
    </row>
    <row r="255" spans="2:12" ht="15.75" customHeight="1" x14ac:dyDescent="0.2">
      <c r="B255" s="2"/>
      <c r="C255" s="3"/>
      <c r="D255" s="4"/>
      <c r="E255" s="5"/>
      <c r="F255" s="2"/>
      <c r="G255" s="2"/>
      <c r="H255" s="2"/>
      <c r="I255" s="6"/>
      <c r="J255" s="6"/>
      <c r="K255" s="2"/>
      <c r="L255" s="2"/>
    </row>
    <row r="256" spans="2:12" ht="15.75" customHeight="1" x14ac:dyDescent="0.2">
      <c r="B256" s="2"/>
      <c r="C256" s="3"/>
      <c r="D256" s="4"/>
      <c r="E256" s="5"/>
      <c r="F256" s="2"/>
      <c r="G256" s="2"/>
      <c r="H256" s="2"/>
      <c r="I256" s="6"/>
      <c r="J256" s="6"/>
      <c r="K256" s="2"/>
      <c r="L256" s="2"/>
    </row>
    <row r="257" spans="2:12" ht="15.75" customHeight="1" x14ac:dyDescent="0.2">
      <c r="B257" s="2"/>
      <c r="C257" s="3"/>
      <c r="D257" s="4"/>
      <c r="E257" s="5"/>
      <c r="F257" s="2"/>
      <c r="G257" s="2"/>
      <c r="H257" s="2"/>
      <c r="I257" s="6"/>
      <c r="J257" s="6"/>
      <c r="K257" s="2"/>
      <c r="L257" s="2"/>
    </row>
    <row r="258" spans="2:12" ht="15.75" customHeight="1" x14ac:dyDescent="0.2">
      <c r="B258" s="2"/>
      <c r="C258" s="3"/>
      <c r="D258" s="4"/>
      <c r="E258" s="5"/>
      <c r="F258" s="2"/>
      <c r="G258" s="2"/>
      <c r="H258" s="2"/>
      <c r="I258" s="6"/>
      <c r="J258" s="6"/>
      <c r="K258" s="2"/>
      <c r="L258" s="2"/>
    </row>
    <row r="259" spans="2:12" ht="15.75" customHeight="1" x14ac:dyDescent="0.2">
      <c r="B259" s="2"/>
      <c r="C259" s="3"/>
      <c r="D259" s="4"/>
      <c r="E259" s="5"/>
      <c r="F259" s="2"/>
      <c r="G259" s="2"/>
      <c r="H259" s="2"/>
      <c r="I259" s="6"/>
      <c r="J259" s="6"/>
      <c r="K259" s="2"/>
      <c r="L259" s="2"/>
    </row>
    <row r="260" spans="2:12" ht="15.75" customHeight="1" x14ac:dyDescent="0.2">
      <c r="B260" s="2"/>
      <c r="C260" s="3"/>
      <c r="D260" s="4"/>
      <c r="E260" s="5"/>
      <c r="F260" s="2"/>
      <c r="G260" s="2"/>
      <c r="H260" s="2"/>
      <c r="I260" s="6"/>
      <c r="J260" s="6"/>
      <c r="K260" s="2"/>
      <c r="L260" s="2"/>
    </row>
    <row r="261" spans="2:12" ht="15.75" customHeight="1" x14ac:dyDescent="0.2">
      <c r="B261" s="2"/>
      <c r="C261" s="3"/>
      <c r="D261" s="4"/>
      <c r="E261" s="5"/>
      <c r="F261" s="2"/>
      <c r="G261" s="2"/>
      <c r="H261" s="2"/>
      <c r="I261" s="6"/>
      <c r="J261" s="6"/>
      <c r="K261" s="2"/>
      <c r="L261" s="2"/>
    </row>
    <row r="262" spans="2:12" ht="15.75" customHeight="1" x14ac:dyDescent="0.2">
      <c r="B262" s="2"/>
      <c r="C262" s="3"/>
      <c r="D262" s="4"/>
      <c r="E262" s="5"/>
      <c r="F262" s="2"/>
      <c r="G262" s="2"/>
      <c r="H262" s="2"/>
      <c r="I262" s="6"/>
      <c r="J262" s="6"/>
      <c r="K262" s="2"/>
      <c r="L262" s="2"/>
    </row>
    <row r="263" spans="2:12" ht="15.75" customHeight="1" x14ac:dyDescent="0.2">
      <c r="B263" s="2"/>
      <c r="C263" s="3"/>
      <c r="D263" s="4"/>
      <c r="E263" s="5"/>
      <c r="F263" s="2"/>
      <c r="G263" s="2"/>
      <c r="H263" s="2"/>
      <c r="I263" s="6"/>
      <c r="J263" s="6"/>
      <c r="K263" s="2"/>
      <c r="L263" s="2"/>
    </row>
    <row r="264" spans="2:12" ht="15.75" customHeight="1" x14ac:dyDescent="0.2">
      <c r="B264" s="2"/>
      <c r="C264" s="3"/>
      <c r="D264" s="4"/>
      <c r="E264" s="5"/>
      <c r="F264" s="2"/>
      <c r="G264" s="2"/>
      <c r="H264" s="2"/>
      <c r="I264" s="6"/>
      <c r="J264" s="6"/>
      <c r="K264" s="2"/>
      <c r="L264" s="2"/>
    </row>
    <row r="265" spans="2:12" ht="15.75" customHeight="1" x14ac:dyDescent="0.2">
      <c r="B265" s="2"/>
      <c r="C265" s="3"/>
      <c r="D265" s="4"/>
      <c r="E265" s="5"/>
      <c r="F265" s="2"/>
      <c r="G265" s="2"/>
      <c r="H265" s="2"/>
      <c r="I265" s="6"/>
      <c r="J265" s="6"/>
      <c r="K265" s="2"/>
      <c r="L265" s="2"/>
    </row>
    <row r="266" spans="2:12" ht="15.75" customHeight="1" x14ac:dyDescent="0.2">
      <c r="B266" s="2"/>
      <c r="C266" s="3"/>
      <c r="D266" s="4"/>
      <c r="E266" s="5"/>
      <c r="F266" s="2"/>
      <c r="G266" s="2"/>
      <c r="H266" s="2"/>
      <c r="I266" s="6"/>
      <c r="J266" s="6"/>
      <c r="K266" s="2"/>
      <c r="L266" s="2"/>
    </row>
    <row r="267" spans="2:12" ht="15.75" customHeight="1" x14ac:dyDescent="0.2">
      <c r="B267" s="2"/>
      <c r="C267" s="3"/>
      <c r="D267" s="4"/>
      <c r="E267" s="5"/>
      <c r="F267" s="2"/>
      <c r="G267" s="2"/>
      <c r="H267" s="2"/>
      <c r="I267" s="6"/>
      <c r="J267" s="6"/>
      <c r="K267" s="2"/>
      <c r="L267" s="2"/>
    </row>
    <row r="268" spans="2:12" ht="15.75" customHeight="1" x14ac:dyDescent="0.2">
      <c r="B268" s="2"/>
      <c r="C268" s="3"/>
      <c r="D268" s="4"/>
      <c r="E268" s="5"/>
      <c r="F268" s="2"/>
      <c r="G268" s="2"/>
      <c r="H268" s="2"/>
      <c r="I268" s="6"/>
      <c r="J268" s="6"/>
      <c r="K268" s="2"/>
      <c r="L268" s="2"/>
    </row>
    <row r="269" spans="2:12" ht="15.75" customHeight="1" x14ac:dyDescent="0.2">
      <c r="B269" s="2"/>
      <c r="C269" s="3"/>
      <c r="D269" s="4"/>
      <c r="E269" s="5"/>
      <c r="F269" s="2"/>
      <c r="G269" s="2"/>
      <c r="H269" s="2"/>
      <c r="I269" s="6"/>
      <c r="J269" s="6"/>
      <c r="K269" s="2"/>
      <c r="L269" s="2"/>
    </row>
    <row r="270" spans="2:12" ht="15.75" customHeight="1" x14ac:dyDescent="0.2">
      <c r="B270" s="2"/>
      <c r="C270" s="3"/>
      <c r="D270" s="4"/>
      <c r="E270" s="5"/>
      <c r="F270" s="2"/>
      <c r="G270" s="2"/>
      <c r="H270" s="2"/>
      <c r="I270" s="6"/>
      <c r="J270" s="6"/>
      <c r="K270" s="2"/>
      <c r="L270" s="2"/>
    </row>
    <row r="271" spans="2:12" ht="15.75" customHeight="1" x14ac:dyDescent="0.2">
      <c r="B271" s="2"/>
      <c r="C271" s="3"/>
      <c r="D271" s="4"/>
      <c r="E271" s="5"/>
      <c r="F271" s="2"/>
      <c r="G271" s="2"/>
      <c r="H271" s="2"/>
      <c r="I271" s="6"/>
      <c r="J271" s="6"/>
      <c r="K271" s="2"/>
      <c r="L271" s="2"/>
    </row>
    <row r="272" spans="2:12" ht="15.75" customHeight="1" x14ac:dyDescent="0.2">
      <c r="B272" s="2"/>
      <c r="C272" s="3"/>
      <c r="D272" s="4"/>
      <c r="E272" s="5"/>
      <c r="F272" s="2"/>
      <c r="G272" s="2"/>
      <c r="H272" s="2"/>
      <c r="I272" s="6"/>
      <c r="J272" s="6"/>
      <c r="K272" s="2"/>
      <c r="L272" s="2"/>
    </row>
    <row r="273" spans="2:12" ht="15.75" customHeight="1" x14ac:dyDescent="0.2">
      <c r="B273" s="2"/>
      <c r="C273" s="3"/>
      <c r="D273" s="4"/>
      <c r="E273" s="5"/>
      <c r="F273" s="2"/>
      <c r="G273" s="2"/>
      <c r="H273" s="2"/>
      <c r="I273" s="6"/>
      <c r="J273" s="6"/>
      <c r="K273" s="2"/>
      <c r="L273" s="2"/>
    </row>
    <row r="274" spans="2:12" ht="15.75" customHeight="1" x14ac:dyDescent="0.2">
      <c r="B274" s="2"/>
      <c r="C274" s="3"/>
      <c r="D274" s="4"/>
      <c r="E274" s="5"/>
      <c r="F274" s="2"/>
      <c r="G274" s="2"/>
      <c r="H274" s="2"/>
      <c r="I274" s="6"/>
      <c r="J274" s="6"/>
      <c r="K274" s="2"/>
      <c r="L274" s="2"/>
    </row>
    <row r="275" spans="2:12" ht="15.75" customHeight="1" x14ac:dyDescent="0.2">
      <c r="B275" s="2"/>
      <c r="C275" s="3"/>
      <c r="D275" s="4"/>
      <c r="E275" s="5"/>
      <c r="F275" s="2"/>
      <c r="G275" s="2"/>
      <c r="H275" s="2"/>
      <c r="I275" s="6"/>
      <c r="J275" s="6"/>
      <c r="K275" s="2"/>
      <c r="L275" s="2"/>
    </row>
    <row r="276" spans="2:12" ht="15.75" customHeight="1" x14ac:dyDescent="0.2">
      <c r="B276" s="2"/>
      <c r="C276" s="3"/>
      <c r="D276" s="4"/>
      <c r="E276" s="5"/>
      <c r="F276" s="2"/>
      <c r="G276" s="2"/>
      <c r="H276" s="2"/>
      <c r="I276" s="6"/>
      <c r="J276" s="6"/>
      <c r="K276" s="2"/>
      <c r="L276" s="2"/>
    </row>
    <row r="277" spans="2:12" ht="15.75" customHeight="1" x14ac:dyDescent="0.2">
      <c r="B277" s="2"/>
      <c r="C277" s="3"/>
      <c r="D277" s="4"/>
      <c r="E277" s="5"/>
      <c r="F277" s="2"/>
      <c r="G277" s="2"/>
      <c r="H277" s="2"/>
      <c r="I277" s="6"/>
      <c r="J277" s="6"/>
      <c r="K277" s="2"/>
      <c r="L277" s="2"/>
    </row>
    <row r="278" spans="2:12" ht="15.75" customHeight="1" x14ac:dyDescent="0.2">
      <c r="B278" s="2"/>
      <c r="C278" s="3"/>
      <c r="D278" s="4"/>
      <c r="E278" s="5"/>
      <c r="F278" s="2"/>
      <c r="G278" s="2"/>
      <c r="H278" s="2"/>
      <c r="I278" s="6"/>
      <c r="J278" s="6"/>
      <c r="K278" s="2"/>
      <c r="L278" s="2"/>
    </row>
    <row r="279" spans="2:12" ht="15.75" customHeight="1" x14ac:dyDescent="0.2">
      <c r="B279" s="2"/>
      <c r="C279" s="3"/>
      <c r="D279" s="4"/>
      <c r="E279" s="5"/>
      <c r="F279" s="2"/>
      <c r="G279" s="2"/>
      <c r="H279" s="2"/>
      <c r="I279" s="6"/>
      <c r="J279" s="6"/>
      <c r="K279" s="2"/>
      <c r="L279" s="2"/>
    </row>
    <row r="280" spans="2:12" ht="15.75" customHeight="1" x14ac:dyDescent="0.2">
      <c r="B280" s="2"/>
      <c r="C280" s="3"/>
      <c r="D280" s="4"/>
      <c r="E280" s="5"/>
      <c r="F280" s="2"/>
      <c r="G280" s="2"/>
      <c r="H280" s="2"/>
      <c r="I280" s="6"/>
      <c r="J280" s="6"/>
      <c r="K280" s="2"/>
      <c r="L280" s="2"/>
    </row>
    <row r="281" spans="2:12" ht="15.75" customHeight="1" x14ac:dyDescent="0.2">
      <c r="B281" s="2"/>
      <c r="C281" s="3"/>
      <c r="D281" s="4"/>
      <c r="E281" s="5"/>
      <c r="F281" s="2"/>
      <c r="G281" s="2"/>
      <c r="H281" s="2"/>
      <c r="I281" s="6"/>
      <c r="J281" s="6"/>
      <c r="K281" s="2"/>
      <c r="L281" s="2"/>
    </row>
    <row r="282" spans="2:12" ht="15.75" customHeight="1" x14ac:dyDescent="0.2">
      <c r="B282" s="2"/>
      <c r="C282" s="3"/>
      <c r="D282" s="4"/>
      <c r="E282" s="5"/>
      <c r="F282" s="2"/>
      <c r="G282" s="2"/>
      <c r="H282" s="2"/>
      <c r="I282" s="6"/>
      <c r="J282" s="6"/>
      <c r="K282" s="2"/>
      <c r="L282" s="2"/>
    </row>
    <row r="283" spans="2:12" ht="15.75" customHeight="1" x14ac:dyDescent="0.2">
      <c r="B283" s="2"/>
      <c r="C283" s="3"/>
      <c r="D283" s="4"/>
      <c r="E283" s="5"/>
      <c r="F283" s="2"/>
      <c r="G283" s="2"/>
      <c r="H283" s="2"/>
      <c r="I283" s="6"/>
      <c r="J283" s="6"/>
      <c r="K283" s="2"/>
      <c r="L283" s="2"/>
    </row>
    <row r="284" spans="2:12" ht="15.75" customHeight="1" x14ac:dyDescent="0.2">
      <c r="B284" s="2"/>
      <c r="C284" s="3"/>
      <c r="D284" s="4"/>
      <c r="E284" s="5"/>
      <c r="F284" s="2"/>
      <c r="G284" s="2"/>
      <c r="H284" s="2"/>
      <c r="I284" s="6"/>
      <c r="J284" s="6"/>
      <c r="K284" s="2"/>
      <c r="L284" s="2"/>
    </row>
    <row r="285" spans="2:12" ht="15.75" customHeight="1" x14ac:dyDescent="0.2">
      <c r="B285" s="2"/>
      <c r="C285" s="3"/>
      <c r="D285" s="4"/>
      <c r="E285" s="5"/>
      <c r="F285" s="2"/>
      <c r="G285" s="2"/>
      <c r="H285" s="2"/>
      <c r="I285" s="6"/>
      <c r="J285" s="6"/>
      <c r="K285" s="2"/>
      <c r="L285" s="2"/>
    </row>
    <row r="286" spans="2:12" ht="15.75" customHeight="1" x14ac:dyDescent="0.2">
      <c r="B286" s="2"/>
      <c r="C286" s="3"/>
      <c r="D286" s="4"/>
      <c r="E286" s="5"/>
      <c r="F286" s="2"/>
      <c r="G286" s="2"/>
      <c r="H286" s="2"/>
      <c r="I286" s="6"/>
      <c r="J286" s="6"/>
      <c r="K286" s="2"/>
      <c r="L286" s="2"/>
    </row>
    <row r="287" spans="2:12" ht="15.75" customHeight="1" x14ac:dyDescent="0.2">
      <c r="B287" s="2"/>
      <c r="C287" s="3"/>
      <c r="D287" s="4"/>
      <c r="E287" s="5"/>
      <c r="F287" s="2"/>
      <c r="G287" s="2"/>
      <c r="H287" s="2"/>
      <c r="I287" s="6"/>
      <c r="J287" s="6"/>
      <c r="K287" s="2"/>
      <c r="L287" s="2"/>
    </row>
    <row r="288" spans="2:12" ht="15.75" customHeight="1" x14ac:dyDescent="0.2">
      <c r="B288" s="2"/>
      <c r="C288" s="3"/>
      <c r="D288" s="4"/>
      <c r="E288" s="5"/>
      <c r="F288" s="2"/>
      <c r="G288" s="2"/>
      <c r="H288" s="2"/>
      <c r="I288" s="6"/>
      <c r="J288" s="6"/>
      <c r="K288" s="2"/>
      <c r="L288" s="2"/>
    </row>
    <row r="289" spans="2:12" ht="15.75" customHeight="1" x14ac:dyDescent="0.2">
      <c r="B289" s="2"/>
      <c r="C289" s="3"/>
      <c r="D289" s="4"/>
      <c r="E289" s="5"/>
      <c r="F289" s="2"/>
      <c r="G289" s="2"/>
      <c r="H289" s="2"/>
      <c r="I289" s="6"/>
      <c r="J289" s="6"/>
      <c r="K289" s="2"/>
      <c r="L289" s="2"/>
    </row>
    <row r="290" spans="2:12" ht="15.75" customHeight="1" x14ac:dyDescent="0.2">
      <c r="B290" s="2"/>
      <c r="C290" s="3"/>
      <c r="D290" s="4"/>
      <c r="E290" s="5"/>
      <c r="F290" s="2"/>
      <c r="G290" s="2"/>
      <c r="H290" s="2"/>
      <c r="I290" s="6"/>
      <c r="J290" s="6"/>
      <c r="K290" s="2"/>
      <c r="L290" s="2"/>
    </row>
    <row r="291" spans="2:12" ht="15.75" customHeight="1" x14ac:dyDescent="0.2">
      <c r="B291" s="2"/>
      <c r="C291" s="3"/>
      <c r="D291" s="4"/>
      <c r="E291" s="5"/>
      <c r="F291" s="2"/>
      <c r="G291" s="2"/>
      <c r="H291" s="2"/>
      <c r="I291" s="6"/>
      <c r="J291" s="6"/>
      <c r="K291" s="2"/>
      <c r="L291" s="2"/>
    </row>
    <row r="292" spans="2:12" ht="15.75" customHeight="1" x14ac:dyDescent="0.2">
      <c r="B292" s="2"/>
      <c r="C292" s="3"/>
      <c r="D292" s="4"/>
      <c r="E292" s="5"/>
      <c r="F292" s="2"/>
      <c r="G292" s="2"/>
      <c r="H292" s="2"/>
      <c r="I292" s="6"/>
      <c r="J292" s="6"/>
      <c r="K292" s="2"/>
      <c r="L292" s="2"/>
    </row>
    <row r="293" spans="2:12" ht="15.75" customHeight="1" x14ac:dyDescent="0.2">
      <c r="B293" s="2"/>
      <c r="C293" s="3"/>
      <c r="D293" s="4"/>
      <c r="E293" s="5"/>
      <c r="F293" s="2"/>
      <c r="G293" s="2"/>
      <c r="H293" s="2"/>
      <c r="I293" s="6"/>
      <c r="J293" s="6"/>
      <c r="K293" s="2"/>
      <c r="L293" s="2"/>
    </row>
    <row r="294" spans="2:12" ht="15.75" customHeight="1" x14ac:dyDescent="0.2">
      <c r="B294" s="2"/>
      <c r="C294" s="3"/>
      <c r="D294" s="4"/>
      <c r="E294" s="5"/>
      <c r="F294" s="2"/>
      <c r="G294" s="2"/>
      <c r="H294" s="2"/>
      <c r="I294" s="6"/>
      <c r="J294" s="6"/>
      <c r="K294" s="2"/>
      <c r="L294" s="2"/>
    </row>
    <row r="295" spans="2:12" ht="15.75" customHeight="1" x14ac:dyDescent="0.2">
      <c r="B295" s="2"/>
      <c r="C295" s="3"/>
      <c r="D295" s="4"/>
      <c r="E295" s="5"/>
      <c r="F295" s="2"/>
      <c r="G295" s="2"/>
      <c r="H295" s="2"/>
      <c r="I295" s="6"/>
      <c r="J295" s="6"/>
      <c r="K295" s="2"/>
      <c r="L295" s="2"/>
    </row>
    <row r="296" spans="2:12" ht="15.75" customHeight="1" x14ac:dyDescent="0.2">
      <c r="B296" s="2"/>
      <c r="C296" s="3"/>
      <c r="D296" s="4"/>
      <c r="E296" s="5"/>
      <c r="F296" s="2"/>
      <c r="G296" s="2"/>
      <c r="H296" s="2"/>
      <c r="I296" s="6"/>
      <c r="J296" s="6"/>
      <c r="K296" s="2"/>
      <c r="L296" s="2"/>
    </row>
    <row r="297" spans="2:12" ht="15.75" customHeight="1" x14ac:dyDescent="0.2">
      <c r="B297" s="2"/>
      <c r="C297" s="3"/>
      <c r="D297" s="4"/>
      <c r="E297" s="5"/>
      <c r="F297" s="2"/>
      <c r="G297" s="2"/>
      <c r="H297" s="2"/>
      <c r="I297" s="6"/>
      <c r="J297" s="6"/>
      <c r="K297" s="2"/>
      <c r="L297" s="2"/>
    </row>
    <row r="298" spans="2:12" ht="15.75" customHeight="1" x14ac:dyDescent="0.2">
      <c r="B298" s="2"/>
      <c r="C298" s="3"/>
      <c r="D298" s="4"/>
      <c r="E298" s="5"/>
      <c r="F298" s="2"/>
      <c r="G298" s="2"/>
      <c r="H298" s="2"/>
      <c r="I298" s="6"/>
      <c r="J298" s="6"/>
      <c r="K298" s="2"/>
      <c r="L298" s="2"/>
    </row>
    <row r="299" spans="2:12" ht="15.75" customHeight="1" x14ac:dyDescent="0.2">
      <c r="B299" s="2"/>
      <c r="C299" s="3"/>
      <c r="D299" s="4"/>
      <c r="E299" s="5"/>
      <c r="F299" s="2"/>
      <c r="G299" s="2"/>
      <c r="H299" s="2"/>
      <c r="I299" s="6"/>
      <c r="J299" s="6"/>
      <c r="K299" s="2"/>
      <c r="L299" s="2"/>
    </row>
    <row r="300" spans="2:12" ht="15.75" customHeight="1" x14ac:dyDescent="0.2">
      <c r="B300" s="2"/>
      <c r="C300" s="3"/>
      <c r="D300" s="4"/>
      <c r="E300" s="5"/>
      <c r="F300" s="2"/>
      <c r="G300" s="2"/>
      <c r="H300" s="2"/>
      <c r="I300" s="6"/>
      <c r="J300" s="6"/>
      <c r="K300" s="2"/>
      <c r="L300" s="2"/>
    </row>
    <row r="301" spans="2:12" ht="15.75" customHeight="1" x14ac:dyDescent="0.2">
      <c r="B301" s="2"/>
      <c r="C301" s="3"/>
      <c r="D301" s="4"/>
      <c r="E301" s="5"/>
      <c r="F301" s="2"/>
      <c r="G301" s="2"/>
      <c r="H301" s="2"/>
      <c r="I301" s="6"/>
      <c r="J301" s="6"/>
      <c r="K301" s="2"/>
      <c r="L301" s="2"/>
    </row>
    <row r="302" spans="2:12" ht="15.75" customHeight="1" x14ac:dyDescent="0.2">
      <c r="B302" s="2"/>
      <c r="C302" s="3"/>
      <c r="D302" s="4"/>
      <c r="E302" s="5"/>
      <c r="F302" s="2"/>
      <c r="G302" s="2"/>
      <c r="H302" s="2"/>
      <c r="I302" s="6"/>
      <c r="J302" s="6"/>
      <c r="K302" s="2"/>
      <c r="L302" s="2"/>
    </row>
    <row r="303" spans="2:12" ht="15.75" customHeight="1" x14ac:dyDescent="0.2">
      <c r="B303" s="2"/>
      <c r="C303" s="3"/>
      <c r="D303" s="4"/>
      <c r="E303" s="5"/>
      <c r="F303" s="2"/>
      <c r="G303" s="2"/>
      <c r="H303" s="2"/>
      <c r="I303" s="6"/>
      <c r="J303" s="6"/>
      <c r="K303" s="2"/>
      <c r="L303" s="2"/>
    </row>
    <row r="304" spans="2:12" ht="15.75" customHeight="1" x14ac:dyDescent="0.2">
      <c r="B304" s="2"/>
      <c r="C304" s="3"/>
      <c r="D304" s="4"/>
      <c r="E304" s="5"/>
      <c r="F304" s="2"/>
      <c r="G304" s="2"/>
      <c r="H304" s="2"/>
      <c r="I304" s="6"/>
      <c r="J304" s="6"/>
      <c r="K304" s="2"/>
      <c r="L304" s="2"/>
    </row>
    <row r="305" spans="2:12" ht="15.75" customHeight="1" x14ac:dyDescent="0.2">
      <c r="B305" s="2"/>
      <c r="C305" s="3"/>
      <c r="D305" s="4"/>
      <c r="E305" s="5"/>
      <c r="F305" s="2"/>
      <c r="G305" s="2"/>
      <c r="H305" s="2"/>
      <c r="I305" s="6"/>
      <c r="J305" s="6"/>
      <c r="K305" s="2"/>
      <c r="L305" s="2"/>
    </row>
    <row r="306" spans="2:12" ht="15.75" customHeight="1" x14ac:dyDescent="0.2">
      <c r="B306" s="2"/>
      <c r="C306" s="3"/>
      <c r="D306" s="4"/>
      <c r="E306" s="5"/>
      <c r="F306" s="2"/>
      <c r="G306" s="2"/>
      <c r="H306" s="2"/>
      <c r="I306" s="6"/>
      <c r="J306" s="6"/>
      <c r="K306" s="2"/>
      <c r="L306" s="2"/>
    </row>
    <row r="307" spans="2:12" ht="15.75" customHeight="1" x14ac:dyDescent="0.2">
      <c r="B307" s="2"/>
      <c r="C307" s="3"/>
      <c r="D307" s="4"/>
      <c r="E307" s="5"/>
      <c r="F307" s="2"/>
      <c r="G307" s="2"/>
      <c r="H307" s="2"/>
      <c r="I307" s="6"/>
      <c r="J307" s="6"/>
      <c r="K307" s="2"/>
      <c r="L307" s="2"/>
    </row>
    <row r="308" spans="2:12" ht="15.75" customHeight="1" x14ac:dyDescent="0.2">
      <c r="B308" s="2"/>
      <c r="C308" s="3"/>
      <c r="D308" s="4"/>
      <c r="E308" s="5"/>
      <c r="F308" s="2"/>
      <c r="G308" s="2"/>
      <c r="H308" s="2"/>
      <c r="I308" s="6"/>
      <c r="J308" s="6"/>
      <c r="K308" s="2"/>
      <c r="L308" s="2"/>
    </row>
    <row r="309" spans="2:12" ht="15.75" customHeight="1" x14ac:dyDescent="0.2">
      <c r="B309" s="2"/>
      <c r="C309" s="3"/>
      <c r="D309" s="4"/>
      <c r="E309" s="5"/>
      <c r="F309" s="2"/>
      <c r="G309" s="2"/>
      <c r="H309" s="2"/>
      <c r="I309" s="6"/>
      <c r="J309" s="6"/>
      <c r="K309" s="2"/>
      <c r="L309" s="2"/>
    </row>
    <row r="310" spans="2:12" ht="15.75" customHeight="1" x14ac:dyDescent="0.2">
      <c r="B310" s="2"/>
      <c r="C310" s="3"/>
      <c r="D310" s="4"/>
      <c r="E310" s="5"/>
      <c r="F310" s="2"/>
      <c r="G310" s="2"/>
      <c r="H310" s="2"/>
      <c r="I310" s="6"/>
      <c r="J310" s="6"/>
      <c r="K310" s="2"/>
      <c r="L310" s="2"/>
    </row>
    <row r="311" spans="2:12" ht="15.75" customHeight="1" x14ac:dyDescent="0.2">
      <c r="B311" s="2"/>
      <c r="C311" s="3"/>
      <c r="D311" s="4"/>
      <c r="E311" s="5"/>
      <c r="F311" s="2"/>
      <c r="G311" s="2"/>
      <c r="H311" s="2"/>
      <c r="I311" s="6"/>
      <c r="J311" s="6"/>
      <c r="K311" s="2"/>
      <c r="L311" s="2"/>
    </row>
    <row r="312" spans="2:12" ht="15.75" customHeight="1" x14ac:dyDescent="0.2">
      <c r="B312" s="2"/>
      <c r="C312" s="3"/>
      <c r="D312" s="4"/>
      <c r="E312" s="5"/>
      <c r="F312" s="2"/>
      <c r="G312" s="2"/>
      <c r="H312" s="2"/>
      <c r="I312" s="6"/>
      <c r="J312" s="6"/>
      <c r="K312" s="2"/>
      <c r="L312" s="2"/>
    </row>
    <row r="313" spans="2:12" ht="15.75" customHeight="1" x14ac:dyDescent="0.2">
      <c r="B313" s="2"/>
      <c r="C313" s="3"/>
      <c r="D313" s="4"/>
      <c r="E313" s="5"/>
      <c r="F313" s="2"/>
      <c r="G313" s="2"/>
      <c r="H313" s="2"/>
      <c r="I313" s="6"/>
      <c r="J313" s="6"/>
      <c r="K313" s="2"/>
      <c r="L313" s="2"/>
    </row>
    <row r="314" spans="2:12" ht="15.75" customHeight="1" x14ac:dyDescent="0.2">
      <c r="B314" s="2"/>
      <c r="C314" s="3"/>
      <c r="D314" s="4"/>
      <c r="E314" s="5"/>
      <c r="F314" s="2"/>
      <c r="G314" s="2"/>
      <c r="H314" s="2"/>
      <c r="I314" s="6"/>
      <c r="J314" s="6"/>
      <c r="K314" s="2"/>
      <c r="L314" s="2"/>
    </row>
    <row r="315" spans="2:12" ht="15.75" customHeight="1" x14ac:dyDescent="0.2">
      <c r="B315" s="2"/>
      <c r="C315" s="3"/>
      <c r="D315" s="4"/>
      <c r="E315" s="5"/>
      <c r="F315" s="2"/>
      <c r="G315" s="2"/>
      <c r="H315" s="2"/>
      <c r="I315" s="6"/>
      <c r="J315" s="6"/>
      <c r="K315" s="2"/>
      <c r="L315" s="2"/>
    </row>
    <row r="316" spans="2:12" ht="15.75" customHeight="1" x14ac:dyDescent="0.2">
      <c r="B316" s="2"/>
      <c r="C316" s="3"/>
      <c r="D316" s="4"/>
      <c r="E316" s="5"/>
      <c r="F316" s="2"/>
      <c r="G316" s="2"/>
      <c r="H316" s="2"/>
      <c r="I316" s="6"/>
      <c r="J316" s="6"/>
      <c r="K316" s="2"/>
      <c r="L316" s="2"/>
    </row>
    <row r="317" spans="2:12" ht="15.75" customHeight="1" x14ac:dyDescent="0.2">
      <c r="B317" s="2"/>
      <c r="C317" s="3"/>
      <c r="D317" s="4"/>
      <c r="E317" s="5"/>
      <c r="F317" s="2"/>
      <c r="G317" s="2"/>
      <c r="H317" s="2"/>
      <c r="I317" s="6"/>
      <c r="J317" s="6"/>
      <c r="K317" s="2"/>
      <c r="L317" s="2"/>
    </row>
    <row r="318" spans="2:12" ht="15.75" customHeight="1" x14ac:dyDescent="0.2">
      <c r="B318" s="2"/>
      <c r="C318" s="3"/>
      <c r="D318" s="4"/>
      <c r="E318" s="5"/>
      <c r="F318" s="2"/>
      <c r="G318" s="2"/>
      <c r="H318" s="2"/>
      <c r="I318" s="6"/>
      <c r="J318" s="6"/>
      <c r="K318" s="2"/>
      <c r="L318" s="2"/>
    </row>
    <row r="319" spans="2:12" ht="15.75" customHeight="1" x14ac:dyDescent="0.2">
      <c r="B319" s="2"/>
      <c r="C319" s="3"/>
      <c r="D319" s="4"/>
      <c r="E319" s="5"/>
      <c r="F319" s="2"/>
      <c r="G319" s="2"/>
      <c r="H319" s="2"/>
      <c r="I319" s="6"/>
      <c r="J319" s="6"/>
      <c r="K319" s="2"/>
      <c r="L319" s="2"/>
    </row>
    <row r="320" spans="2:12" ht="15.75" customHeight="1" x14ac:dyDescent="0.2">
      <c r="B320" s="2"/>
      <c r="C320" s="3"/>
      <c r="D320" s="4"/>
      <c r="E320" s="5"/>
      <c r="F320" s="2"/>
      <c r="G320" s="2"/>
      <c r="H320" s="2"/>
      <c r="I320" s="6"/>
      <c r="J320" s="6"/>
      <c r="K320" s="2"/>
      <c r="L320" s="2"/>
    </row>
    <row r="321" spans="2:12" ht="15.75" customHeight="1" x14ac:dyDescent="0.2">
      <c r="B321" s="2"/>
      <c r="C321" s="3"/>
      <c r="D321" s="4"/>
      <c r="E321" s="5"/>
      <c r="F321" s="2"/>
      <c r="G321" s="2"/>
      <c r="H321" s="2"/>
      <c r="I321" s="6"/>
      <c r="J321" s="6"/>
      <c r="K321" s="2"/>
      <c r="L321" s="2"/>
    </row>
    <row r="322" spans="2:12" ht="15.75" customHeight="1" x14ac:dyDescent="0.2">
      <c r="B322" s="2"/>
      <c r="C322" s="3"/>
      <c r="D322" s="4"/>
      <c r="E322" s="5"/>
      <c r="F322" s="2"/>
      <c r="G322" s="2"/>
      <c r="H322" s="2"/>
      <c r="I322" s="6"/>
      <c r="J322" s="6"/>
      <c r="K322" s="2"/>
      <c r="L322" s="2"/>
    </row>
    <row r="323" spans="2:12" ht="15.75" customHeight="1" x14ac:dyDescent="0.2">
      <c r="B323" s="2"/>
      <c r="C323" s="3"/>
      <c r="D323" s="4"/>
      <c r="E323" s="5"/>
      <c r="F323" s="2"/>
      <c r="G323" s="2"/>
      <c r="H323" s="2"/>
      <c r="I323" s="6"/>
      <c r="J323" s="6"/>
      <c r="K323" s="2"/>
      <c r="L323" s="2"/>
    </row>
    <row r="324" spans="2:12" ht="15.75" customHeight="1" x14ac:dyDescent="0.2">
      <c r="B324" s="2"/>
      <c r="C324" s="3"/>
      <c r="D324" s="4"/>
      <c r="E324" s="5"/>
      <c r="F324" s="2"/>
      <c r="G324" s="2"/>
      <c r="H324" s="2"/>
      <c r="I324" s="6"/>
      <c r="J324" s="6"/>
      <c r="K324" s="2"/>
      <c r="L324" s="2"/>
    </row>
    <row r="325" spans="2:12" ht="15.75" customHeight="1" x14ac:dyDescent="0.2">
      <c r="B325" s="2"/>
      <c r="C325" s="3"/>
      <c r="D325" s="4"/>
      <c r="E325" s="5"/>
      <c r="F325" s="2"/>
      <c r="G325" s="2"/>
      <c r="H325" s="2"/>
      <c r="I325" s="6"/>
      <c r="J325" s="6"/>
      <c r="K325" s="2"/>
      <c r="L325" s="2"/>
    </row>
    <row r="326" spans="2:12" ht="15.75" customHeight="1" x14ac:dyDescent="0.2">
      <c r="B326" s="2"/>
      <c r="C326" s="3"/>
      <c r="D326" s="4"/>
      <c r="E326" s="5"/>
      <c r="F326" s="2"/>
      <c r="G326" s="2"/>
      <c r="H326" s="2"/>
      <c r="I326" s="6"/>
      <c r="J326" s="6"/>
      <c r="K326" s="2"/>
      <c r="L326" s="2"/>
    </row>
    <row r="327" spans="2:12" ht="15.75" customHeight="1" x14ac:dyDescent="0.2">
      <c r="B327" s="2"/>
      <c r="C327" s="3"/>
      <c r="D327" s="4"/>
      <c r="E327" s="5"/>
      <c r="F327" s="2"/>
      <c r="G327" s="2"/>
      <c r="H327" s="2"/>
      <c r="I327" s="6"/>
      <c r="J327" s="6"/>
      <c r="K327" s="2"/>
      <c r="L327" s="2"/>
    </row>
    <row r="328" spans="2:12" ht="15.75" customHeight="1" x14ac:dyDescent="0.2">
      <c r="B328" s="2"/>
      <c r="C328" s="3"/>
      <c r="D328" s="4"/>
      <c r="E328" s="5"/>
      <c r="F328" s="2"/>
      <c r="G328" s="2"/>
      <c r="H328" s="2"/>
      <c r="I328" s="6"/>
      <c r="J328" s="6"/>
      <c r="K328" s="2"/>
      <c r="L328" s="2"/>
    </row>
    <row r="329" spans="2:12" ht="15.75" customHeight="1" x14ac:dyDescent="0.2">
      <c r="B329" s="2"/>
      <c r="C329" s="3"/>
      <c r="D329" s="4"/>
      <c r="E329" s="5"/>
      <c r="F329" s="2"/>
      <c r="G329" s="2"/>
      <c r="H329" s="2"/>
      <c r="I329" s="6"/>
      <c r="J329" s="6"/>
      <c r="K329" s="2"/>
      <c r="L329" s="2"/>
    </row>
    <row r="330" spans="2:12" ht="15.75" customHeight="1" x14ac:dyDescent="0.2">
      <c r="B330" s="2"/>
      <c r="C330" s="3"/>
      <c r="D330" s="4"/>
      <c r="E330" s="5"/>
      <c r="F330" s="2"/>
      <c r="G330" s="2"/>
      <c r="H330" s="2"/>
      <c r="I330" s="6"/>
      <c r="J330" s="6"/>
      <c r="K330" s="2"/>
      <c r="L330" s="2"/>
    </row>
    <row r="331" spans="2:12" ht="15.75" customHeight="1" x14ac:dyDescent="0.2">
      <c r="B331" s="2"/>
      <c r="C331" s="3"/>
      <c r="D331" s="4"/>
      <c r="E331" s="5"/>
      <c r="F331" s="2"/>
      <c r="G331" s="2"/>
      <c r="H331" s="2"/>
      <c r="I331" s="6"/>
      <c r="J331" s="6"/>
      <c r="K331" s="2"/>
      <c r="L331" s="2"/>
    </row>
    <row r="332" spans="2:12" ht="15.75" customHeight="1" x14ac:dyDescent="0.2">
      <c r="B332" s="2"/>
      <c r="C332" s="3"/>
      <c r="D332" s="4"/>
      <c r="E332" s="5"/>
      <c r="F332" s="2"/>
      <c r="G332" s="2"/>
      <c r="H332" s="2"/>
      <c r="I332" s="6"/>
      <c r="J332" s="6"/>
      <c r="K332" s="2"/>
      <c r="L332" s="2"/>
    </row>
    <row r="333" spans="2:12" ht="15.75" customHeight="1" x14ac:dyDescent="0.2">
      <c r="B333" s="2"/>
      <c r="C333" s="3"/>
      <c r="D333" s="4"/>
      <c r="E333" s="5"/>
      <c r="F333" s="2"/>
      <c r="G333" s="2"/>
      <c r="H333" s="2"/>
      <c r="I333" s="6"/>
      <c r="J333" s="6"/>
      <c r="K333" s="2"/>
      <c r="L333" s="2"/>
    </row>
    <row r="334" spans="2:12" ht="15.75" customHeight="1" x14ac:dyDescent="0.2">
      <c r="B334" s="2"/>
      <c r="C334" s="3"/>
      <c r="D334" s="4"/>
      <c r="E334" s="5"/>
      <c r="F334" s="2"/>
      <c r="G334" s="2"/>
      <c r="H334" s="2"/>
      <c r="I334" s="6"/>
      <c r="J334" s="6"/>
      <c r="K334" s="2"/>
      <c r="L334" s="2"/>
    </row>
    <row r="335" spans="2:12" ht="15.75" customHeight="1" x14ac:dyDescent="0.2">
      <c r="B335" s="2"/>
      <c r="C335" s="3"/>
      <c r="D335" s="4"/>
      <c r="E335" s="5"/>
      <c r="F335" s="2"/>
      <c r="G335" s="2"/>
      <c r="H335" s="2"/>
      <c r="I335" s="6"/>
      <c r="J335" s="6"/>
      <c r="K335" s="2"/>
      <c r="L335" s="2"/>
    </row>
    <row r="336" spans="2:12" ht="15.75" customHeight="1" x14ac:dyDescent="0.2">
      <c r="B336" s="2"/>
      <c r="C336" s="3"/>
      <c r="D336" s="4"/>
      <c r="E336" s="5"/>
      <c r="F336" s="2"/>
      <c r="G336" s="2"/>
      <c r="H336" s="2"/>
      <c r="I336" s="6"/>
      <c r="J336" s="6"/>
      <c r="K336" s="2"/>
      <c r="L336" s="2"/>
    </row>
    <row r="337" spans="2:12" ht="15.75" customHeight="1" x14ac:dyDescent="0.2">
      <c r="B337" s="2"/>
      <c r="C337" s="3"/>
      <c r="D337" s="4"/>
      <c r="E337" s="5"/>
      <c r="F337" s="2"/>
      <c r="G337" s="2"/>
      <c r="H337" s="2"/>
      <c r="I337" s="6"/>
      <c r="J337" s="6"/>
      <c r="K337" s="2"/>
      <c r="L337" s="2"/>
    </row>
    <row r="338" spans="2:12" ht="15.75" customHeight="1" x14ac:dyDescent="0.2">
      <c r="B338" s="2"/>
      <c r="C338" s="3"/>
      <c r="D338" s="4"/>
      <c r="E338" s="5"/>
      <c r="F338" s="2"/>
      <c r="G338" s="2"/>
      <c r="H338" s="2"/>
      <c r="I338" s="6"/>
      <c r="J338" s="6"/>
      <c r="K338" s="2"/>
      <c r="L338" s="2"/>
    </row>
    <row r="339" spans="2:12" ht="15.75" customHeight="1" x14ac:dyDescent="0.2">
      <c r="B339" s="2"/>
      <c r="C339" s="3"/>
      <c r="D339" s="4"/>
      <c r="E339" s="5"/>
      <c r="F339" s="2"/>
      <c r="G339" s="2"/>
      <c r="H339" s="2"/>
      <c r="I339" s="6"/>
      <c r="J339" s="6"/>
      <c r="K339" s="2"/>
      <c r="L339" s="2"/>
    </row>
    <row r="340" spans="2:12" ht="15.75" customHeight="1" x14ac:dyDescent="0.2">
      <c r="B340" s="2"/>
      <c r="C340" s="3"/>
      <c r="D340" s="4"/>
      <c r="E340" s="5"/>
      <c r="F340" s="2"/>
      <c r="G340" s="2"/>
      <c r="H340" s="2"/>
      <c r="I340" s="6"/>
      <c r="J340" s="6"/>
      <c r="K340" s="2"/>
      <c r="L340" s="2"/>
    </row>
    <row r="341" spans="2:12" ht="15.75" customHeight="1" x14ac:dyDescent="0.2">
      <c r="B341" s="2"/>
      <c r="C341" s="3"/>
      <c r="D341" s="4"/>
      <c r="E341" s="5"/>
      <c r="F341" s="2"/>
      <c r="G341" s="2"/>
      <c r="H341" s="2"/>
      <c r="I341" s="6"/>
      <c r="J341" s="6"/>
      <c r="K341" s="2"/>
      <c r="L341" s="2"/>
    </row>
    <row r="342" spans="2:12" ht="15.75" customHeight="1" x14ac:dyDescent="0.2">
      <c r="B342" s="2"/>
      <c r="C342" s="3"/>
      <c r="D342" s="4"/>
      <c r="E342" s="5"/>
      <c r="F342" s="2"/>
      <c r="G342" s="2"/>
      <c r="H342" s="2"/>
      <c r="I342" s="6"/>
      <c r="J342" s="6"/>
      <c r="K342" s="2"/>
      <c r="L342" s="2"/>
    </row>
    <row r="343" spans="2:12" ht="15.75" customHeight="1" x14ac:dyDescent="0.2">
      <c r="B343" s="2"/>
      <c r="C343" s="3"/>
      <c r="D343" s="4"/>
      <c r="E343" s="5"/>
      <c r="F343" s="2"/>
      <c r="G343" s="2"/>
      <c r="H343" s="2"/>
      <c r="I343" s="6"/>
      <c r="J343" s="6"/>
      <c r="K343" s="2"/>
      <c r="L343" s="2"/>
    </row>
    <row r="344" spans="2:12" ht="15.75" customHeight="1" x14ac:dyDescent="0.2">
      <c r="B344" s="2"/>
      <c r="C344" s="3"/>
      <c r="D344" s="4"/>
      <c r="E344" s="5"/>
      <c r="F344" s="2"/>
      <c r="G344" s="2"/>
      <c r="H344" s="2"/>
      <c r="I344" s="6"/>
      <c r="J344" s="6"/>
      <c r="K344" s="2"/>
      <c r="L344" s="2"/>
    </row>
    <row r="345" spans="2:12" ht="15.75" customHeight="1" x14ac:dyDescent="0.2">
      <c r="B345" s="2"/>
      <c r="C345" s="3"/>
      <c r="D345" s="4"/>
      <c r="E345" s="5"/>
      <c r="F345" s="2"/>
      <c r="G345" s="2"/>
      <c r="H345" s="2"/>
      <c r="I345" s="6"/>
      <c r="J345" s="6"/>
      <c r="K345" s="2"/>
      <c r="L345" s="2"/>
    </row>
    <row r="346" spans="2:12" ht="15.75" customHeight="1" x14ac:dyDescent="0.2">
      <c r="B346" s="2"/>
      <c r="C346" s="3"/>
      <c r="D346" s="4"/>
      <c r="E346" s="5"/>
      <c r="F346" s="2"/>
      <c r="G346" s="2"/>
      <c r="H346" s="2"/>
      <c r="I346" s="6"/>
      <c r="J346" s="6"/>
      <c r="K346" s="2"/>
      <c r="L346" s="2"/>
    </row>
    <row r="347" spans="2:12" ht="15.75" customHeight="1" x14ac:dyDescent="0.2">
      <c r="B347" s="2"/>
      <c r="C347" s="3"/>
      <c r="D347" s="4"/>
      <c r="E347" s="5"/>
      <c r="F347" s="2"/>
      <c r="G347" s="2"/>
      <c r="H347" s="2"/>
      <c r="I347" s="6"/>
      <c r="J347" s="6"/>
      <c r="K347" s="2"/>
      <c r="L347" s="2"/>
    </row>
    <row r="348" spans="2:12" ht="15.75" customHeight="1" x14ac:dyDescent="0.2">
      <c r="B348" s="2"/>
      <c r="C348" s="3"/>
      <c r="D348" s="4"/>
      <c r="E348" s="5"/>
      <c r="F348" s="2"/>
      <c r="G348" s="2"/>
      <c r="H348" s="2"/>
      <c r="I348" s="6"/>
      <c r="J348" s="6"/>
      <c r="K348" s="2"/>
      <c r="L348" s="2"/>
    </row>
    <row r="349" spans="2:12" ht="15.75" customHeight="1" x14ac:dyDescent="0.2">
      <c r="B349" s="2"/>
      <c r="C349" s="3"/>
      <c r="D349" s="4"/>
      <c r="E349" s="5"/>
      <c r="F349" s="2"/>
      <c r="G349" s="2"/>
      <c r="H349" s="2"/>
      <c r="I349" s="6"/>
      <c r="J349" s="6"/>
      <c r="K349" s="2"/>
      <c r="L349" s="2"/>
    </row>
    <row r="350" spans="2:12" ht="15.75" customHeight="1" x14ac:dyDescent="0.2">
      <c r="B350" s="2"/>
      <c r="C350" s="3"/>
      <c r="D350" s="4"/>
      <c r="E350" s="5"/>
      <c r="F350" s="2"/>
      <c r="G350" s="2"/>
      <c r="H350" s="2"/>
      <c r="I350" s="6"/>
      <c r="J350" s="6"/>
      <c r="K350" s="2"/>
      <c r="L350" s="2"/>
    </row>
    <row r="351" spans="2:12" ht="15.75" customHeight="1" x14ac:dyDescent="0.2">
      <c r="B351" s="2"/>
      <c r="C351" s="3"/>
      <c r="D351" s="4"/>
      <c r="E351" s="5"/>
      <c r="F351" s="2"/>
      <c r="G351" s="2"/>
      <c r="H351" s="2"/>
      <c r="I351" s="6"/>
      <c r="J351" s="6"/>
      <c r="K351" s="2"/>
      <c r="L351" s="2"/>
    </row>
    <row r="352" spans="2:12" ht="15.75" customHeight="1" x14ac:dyDescent="0.2">
      <c r="B352" s="2"/>
      <c r="C352" s="3"/>
      <c r="D352" s="4"/>
      <c r="E352" s="5"/>
      <c r="F352" s="2"/>
      <c r="G352" s="2"/>
      <c r="H352" s="2"/>
      <c r="I352" s="6"/>
      <c r="J352" s="6"/>
      <c r="K352" s="2"/>
      <c r="L352" s="2"/>
    </row>
    <row r="353" spans="2:12" ht="15.75" customHeight="1" x14ac:dyDescent="0.2">
      <c r="B353" s="2"/>
      <c r="C353" s="3"/>
      <c r="D353" s="4"/>
      <c r="E353" s="5"/>
      <c r="F353" s="2"/>
      <c r="G353" s="2"/>
      <c r="H353" s="2"/>
      <c r="I353" s="6"/>
      <c r="J353" s="6"/>
      <c r="K353" s="2"/>
      <c r="L353" s="2"/>
    </row>
    <row r="354" spans="2:12" ht="15.75" customHeight="1" x14ac:dyDescent="0.2">
      <c r="B354" s="2"/>
      <c r="C354" s="3"/>
      <c r="D354" s="4"/>
      <c r="E354" s="5"/>
      <c r="F354" s="2"/>
      <c r="G354" s="2"/>
      <c r="H354" s="2"/>
      <c r="I354" s="6"/>
      <c r="J354" s="6"/>
      <c r="K354" s="2"/>
      <c r="L354" s="2"/>
    </row>
    <row r="355" spans="2:12" ht="15.75" customHeight="1" x14ac:dyDescent="0.2">
      <c r="B355" s="2"/>
      <c r="C355" s="3"/>
      <c r="D355" s="4"/>
      <c r="E355" s="5"/>
      <c r="F355" s="2"/>
      <c r="G355" s="2"/>
      <c r="H355" s="2"/>
      <c r="I355" s="6"/>
      <c r="J355" s="6"/>
      <c r="K355" s="2"/>
      <c r="L355" s="2"/>
    </row>
    <row r="356" spans="2:12" ht="15.75" customHeight="1" x14ac:dyDescent="0.2">
      <c r="B356" s="2"/>
      <c r="C356" s="3"/>
      <c r="D356" s="4"/>
      <c r="E356" s="5"/>
      <c r="F356" s="2"/>
      <c r="G356" s="2"/>
      <c r="H356" s="2"/>
      <c r="I356" s="6"/>
      <c r="J356" s="6"/>
      <c r="K356" s="2"/>
      <c r="L356" s="2"/>
    </row>
    <row r="357" spans="2:12" ht="15.75" customHeight="1" x14ac:dyDescent="0.2">
      <c r="B357" s="2"/>
      <c r="C357" s="3"/>
      <c r="D357" s="4"/>
      <c r="E357" s="5"/>
      <c r="F357" s="2"/>
      <c r="G357" s="2"/>
      <c r="H357" s="2"/>
      <c r="I357" s="6"/>
      <c r="J357" s="6"/>
      <c r="K357" s="2"/>
      <c r="L357" s="2"/>
    </row>
    <row r="358" spans="2:12" ht="15.75" customHeight="1" x14ac:dyDescent="0.2">
      <c r="B358" s="2"/>
      <c r="C358" s="3"/>
      <c r="D358" s="4"/>
      <c r="E358" s="5"/>
      <c r="F358" s="2"/>
      <c r="G358" s="2"/>
      <c r="H358" s="2"/>
      <c r="I358" s="6"/>
      <c r="J358" s="6"/>
      <c r="K358" s="2"/>
      <c r="L358" s="2"/>
    </row>
    <row r="359" spans="2:12" ht="15.75" customHeight="1" x14ac:dyDescent="0.2">
      <c r="B359" s="2"/>
      <c r="C359" s="3"/>
      <c r="D359" s="4"/>
      <c r="E359" s="5"/>
      <c r="F359" s="2"/>
      <c r="G359" s="2"/>
      <c r="H359" s="2"/>
      <c r="I359" s="6"/>
      <c r="J359" s="6"/>
      <c r="K359" s="2"/>
      <c r="L359" s="2"/>
    </row>
    <row r="360" spans="2:12" ht="15.75" customHeight="1" x14ac:dyDescent="0.2">
      <c r="B360" s="2"/>
      <c r="C360" s="3"/>
      <c r="D360" s="4"/>
      <c r="E360" s="5"/>
      <c r="F360" s="2"/>
      <c r="G360" s="2"/>
      <c r="H360" s="2"/>
      <c r="I360" s="6"/>
      <c r="J360" s="6"/>
      <c r="K360" s="2"/>
      <c r="L360" s="2"/>
    </row>
    <row r="361" spans="2:12" ht="15.75" customHeight="1" x14ac:dyDescent="0.2">
      <c r="B361" s="2"/>
      <c r="C361" s="3"/>
      <c r="D361" s="4"/>
      <c r="E361" s="5"/>
      <c r="F361" s="2"/>
      <c r="G361" s="2"/>
      <c r="H361" s="2"/>
      <c r="I361" s="6"/>
      <c r="J361" s="6"/>
      <c r="K361" s="2"/>
      <c r="L361" s="2"/>
    </row>
    <row r="362" spans="2:12" ht="15.75" customHeight="1" x14ac:dyDescent="0.2">
      <c r="B362" s="2"/>
      <c r="C362" s="3"/>
      <c r="D362" s="4"/>
      <c r="E362" s="5"/>
      <c r="F362" s="2"/>
      <c r="G362" s="2"/>
      <c r="H362" s="2"/>
      <c r="I362" s="6"/>
      <c r="J362" s="6"/>
      <c r="K362" s="2"/>
      <c r="L362" s="2"/>
    </row>
    <row r="363" spans="2:12" ht="15.75" customHeight="1" x14ac:dyDescent="0.2">
      <c r="B363" s="2"/>
      <c r="C363" s="3"/>
      <c r="D363" s="4"/>
      <c r="E363" s="5"/>
      <c r="F363" s="2"/>
      <c r="G363" s="2"/>
      <c r="H363" s="2"/>
      <c r="I363" s="6"/>
      <c r="J363" s="6"/>
      <c r="K363" s="2"/>
      <c r="L363" s="2"/>
    </row>
    <row r="364" spans="2:12" ht="15.75" customHeight="1" x14ac:dyDescent="0.2">
      <c r="B364" s="2"/>
      <c r="C364" s="3"/>
      <c r="D364" s="4"/>
      <c r="E364" s="5"/>
      <c r="F364" s="2"/>
      <c r="G364" s="2"/>
      <c r="H364" s="2"/>
      <c r="I364" s="6"/>
      <c r="J364" s="6"/>
      <c r="K364" s="2"/>
      <c r="L364" s="2"/>
    </row>
    <row r="365" spans="2:12" ht="15.75" customHeight="1" x14ac:dyDescent="0.2">
      <c r="B365" s="2"/>
      <c r="C365" s="3"/>
      <c r="D365" s="4"/>
      <c r="E365" s="5"/>
      <c r="F365" s="2"/>
      <c r="G365" s="2"/>
      <c r="H365" s="2"/>
      <c r="I365" s="6"/>
      <c r="J365" s="6"/>
      <c r="K365" s="2"/>
      <c r="L365" s="2"/>
    </row>
    <row r="366" spans="2:12" ht="15.75" customHeight="1" x14ac:dyDescent="0.2">
      <c r="B366" s="2"/>
      <c r="C366" s="3"/>
      <c r="D366" s="4"/>
      <c r="E366" s="5"/>
      <c r="F366" s="2"/>
      <c r="G366" s="2"/>
      <c r="H366" s="2"/>
      <c r="I366" s="6"/>
      <c r="J366" s="6"/>
      <c r="K366" s="2"/>
      <c r="L366" s="2"/>
    </row>
    <row r="367" spans="2:12" ht="15.75" customHeight="1" x14ac:dyDescent="0.2">
      <c r="B367" s="2"/>
      <c r="C367" s="3"/>
      <c r="D367" s="4"/>
      <c r="E367" s="5"/>
      <c r="F367" s="2"/>
      <c r="G367" s="2"/>
      <c r="H367" s="2"/>
      <c r="I367" s="6"/>
      <c r="J367" s="6"/>
      <c r="K367" s="2"/>
      <c r="L367" s="2"/>
    </row>
    <row r="368" spans="2:12" ht="15.75" customHeight="1" x14ac:dyDescent="0.2">
      <c r="B368" s="2"/>
      <c r="C368" s="3"/>
      <c r="D368" s="4"/>
      <c r="E368" s="5"/>
      <c r="F368" s="2"/>
      <c r="G368" s="2"/>
      <c r="H368" s="2"/>
      <c r="I368" s="6"/>
      <c r="J368" s="6"/>
      <c r="K368" s="2"/>
      <c r="L368" s="2"/>
    </row>
    <row r="369" spans="2:12" ht="15.75" customHeight="1" x14ac:dyDescent="0.2">
      <c r="B369" s="2"/>
      <c r="C369" s="3"/>
      <c r="D369" s="4"/>
      <c r="E369" s="5"/>
      <c r="F369" s="2"/>
      <c r="G369" s="2"/>
      <c r="H369" s="2"/>
      <c r="I369" s="6"/>
      <c r="J369" s="6"/>
      <c r="K369" s="2"/>
      <c r="L369" s="2"/>
    </row>
    <row r="370" spans="2:12" ht="15.75" customHeight="1" x14ac:dyDescent="0.2">
      <c r="B370" s="2"/>
      <c r="C370" s="3"/>
      <c r="D370" s="4"/>
      <c r="E370" s="5"/>
      <c r="F370" s="2"/>
      <c r="G370" s="2"/>
      <c r="H370" s="2"/>
      <c r="I370" s="6"/>
      <c r="J370" s="6"/>
      <c r="K370" s="2"/>
      <c r="L370" s="2"/>
    </row>
    <row r="371" spans="2:12" ht="15.75" customHeight="1" x14ac:dyDescent="0.2">
      <c r="B371" s="2"/>
      <c r="C371" s="3"/>
      <c r="D371" s="4"/>
      <c r="E371" s="5"/>
      <c r="F371" s="2"/>
      <c r="G371" s="2"/>
      <c r="H371" s="2"/>
      <c r="I371" s="6"/>
      <c r="J371" s="6"/>
      <c r="K371" s="2"/>
      <c r="L371" s="2"/>
    </row>
    <row r="372" spans="2:12" ht="15.75" customHeight="1" x14ac:dyDescent="0.2">
      <c r="B372" s="2"/>
      <c r="C372" s="3"/>
      <c r="D372" s="4"/>
      <c r="E372" s="5"/>
      <c r="F372" s="2"/>
      <c r="G372" s="2"/>
      <c r="H372" s="2"/>
      <c r="I372" s="6"/>
      <c r="J372" s="6"/>
      <c r="K372" s="2"/>
      <c r="L372" s="2"/>
    </row>
    <row r="373" spans="2:12" ht="15.75" customHeight="1" x14ac:dyDescent="0.2">
      <c r="B373" s="2"/>
      <c r="C373" s="3"/>
      <c r="D373" s="4"/>
      <c r="E373" s="5"/>
      <c r="F373" s="2"/>
      <c r="G373" s="2"/>
      <c r="H373" s="2"/>
      <c r="I373" s="6"/>
      <c r="J373" s="6"/>
      <c r="K373" s="2"/>
      <c r="L373" s="2"/>
    </row>
    <row r="374" spans="2:12" ht="15.75" customHeight="1" x14ac:dyDescent="0.2">
      <c r="B374" s="2"/>
      <c r="C374" s="3"/>
      <c r="D374" s="4"/>
      <c r="E374" s="5"/>
      <c r="F374" s="2"/>
      <c r="G374" s="2"/>
      <c r="H374" s="2"/>
      <c r="I374" s="6"/>
      <c r="J374" s="6"/>
      <c r="K374" s="2"/>
      <c r="L374" s="2"/>
    </row>
    <row r="375" spans="2:12" ht="15.75" customHeight="1" x14ac:dyDescent="0.2">
      <c r="B375" s="2"/>
      <c r="C375" s="3"/>
      <c r="D375" s="4"/>
      <c r="E375" s="5"/>
      <c r="F375" s="2"/>
      <c r="G375" s="2"/>
      <c r="H375" s="2"/>
      <c r="I375" s="6"/>
      <c r="J375" s="6"/>
      <c r="K375" s="2"/>
      <c r="L375" s="2"/>
    </row>
    <row r="376" spans="2:12" ht="15.75" customHeight="1" x14ac:dyDescent="0.2">
      <c r="B376" s="2"/>
      <c r="C376" s="3"/>
      <c r="D376" s="4"/>
      <c r="E376" s="5"/>
      <c r="F376" s="2"/>
      <c r="G376" s="2"/>
      <c r="H376" s="2"/>
      <c r="I376" s="6"/>
      <c r="J376" s="6"/>
      <c r="K376" s="2"/>
      <c r="L376" s="2"/>
    </row>
    <row r="377" spans="2:12" ht="15.75" customHeight="1" x14ac:dyDescent="0.2">
      <c r="B377" s="2"/>
      <c r="C377" s="3"/>
      <c r="D377" s="4"/>
      <c r="E377" s="5"/>
      <c r="F377" s="2"/>
      <c r="G377" s="2"/>
      <c r="H377" s="2"/>
      <c r="I377" s="6"/>
      <c r="J377" s="6"/>
      <c r="K377" s="2"/>
      <c r="L377" s="2"/>
    </row>
    <row r="378" spans="2:12" ht="15.75" customHeight="1" x14ac:dyDescent="0.2">
      <c r="B378" s="2"/>
      <c r="C378" s="3"/>
      <c r="D378" s="4"/>
      <c r="E378" s="5"/>
      <c r="F378" s="2"/>
      <c r="G378" s="2"/>
      <c r="H378" s="2"/>
      <c r="I378" s="6"/>
      <c r="J378" s="6"/>
      <c r="K378" s="2"/>
      <c r="L378" s="2"/>
    </row>
    <row r="379" spans="2:12" ht="15.75" customHeight="1" x14ac:dyDescent="0.2">
      <c r="B379" s="2"/>
      <c r="C379" s="3"/>
      <c r="D379" s="4"/>
      <c r="E379" s="5"/>
      <c r="F379" s="2"/>
      <c r="G379" s="2"/>
      <c r="H379" s="2"/>
      <c r="I379" s="6"/>
      <c r="J379" s="6"/>
      <c r="K379" s="2"/>
      <c r="L379" s="2"/>
    </row>
    <row r="380" spans="2:12" ht="15.75" customHeight="1" x14ac:dyDescent="0.2">
      <c r="B380" s="2"/>
      <c r="C380" s="3"/>
      <c r="D380" s="4"/>
      <c r="E380" s="5"/>
      <c r="F380" s="2"/>
      <c r="G380" s="2"/>
      <c r="H380" s="2"/>
      <c r="I380" s="6"/>
      <c r="J380" s="6"/>
      <c r="K380" s="2"/>
      <c r="L380" s="2"/>
    </row>
    <row r="381" spans="2:12" ht="15.75" customHeight="1" x14ac:dyDescent="0.2">
      <c r="B381" s="2"/>
      <c r="C381" s="3"/>
      <c r="D381" s="4"/>
      <c r="E381" s="5"/>
      <c r="F381" s="2"/>
      <c r="G381" s="2"/>
      <c r="H381" s="2"/>
      <c r="I381" s="6"/>
      <c r="J381" s="6"/>
      <c r="K381" s="2"/>
      <c r="L381" s="2"/>
    </row>
    <row r="382" spans="2:12" ht="15.75" customHeight="1" x14ac:dyDescent="0.2">
      <c r="B382" s="2"/>
      <c r="C382" s="3"/>
      <c r="D382" s="4"/>
      <c r="E382" s="5"/>
      <c r="F382" s="2"/>
      <c r="G382" s="2"/>
      <c r="H382" s="2"/>
      <c r="I382" s="6"/>
      <c r="J382" s="6"/>
      <c r="K382" s="2"/>
      <c r="L382" s="2"/>
    </row>
    <row r="383" spans="2:12" ht="15.75" customHeight="1" x14ac:dyDescent="0.2">
      <c r="B383" s="2"/>
      <c r="C383" s="3"/>
      <c r="D383" s="4"/>
      <c r="E383" s="5"/>
      <c r="F383" s="2"/>
      <c r="G383" s="2"/>
      <c r="H383" s="2"/>
      <c r="I383" s="6"/>
      <c r="J383" s="6"/>
      <c r="K383" s="2"/>
      <c r="L383" s="2"/>
    </row>
    <row r="384" spans="2:12" ht="15.75" customHeight="1" x14ac:dyDescent="0.2">
      <c r="B384" s="2"/>
      <c r="C384" s="3"/>
      <c r="D384" s="4"/>
      <c r="E384" s="5"/>
      <c r="F384" s="2"/>
      <c r="G384" s="2"/>
      <c r="H384" s="2"/>
      <c r="I384" s="6"/>
      <c r="J384" s="6"/>
      <c r="K384" s="2"/>
      <c r="L384" s="2"/>
    </row>
    <row r="385" spans="2:12" ht="15.75" customHeight="1" x14ac:dyDescent="0.2">
      <c r="B385" s="2"/>
      <c r="C385" s="3"/>
      <c r="D385" s="4"/>
      <c r="E385" s="5"/>
      <c r="F385" s="2"/>
      <c r="G385" s="2"/>
      <c r="H385" s="2"/>
      <c r="I385" s="6"/>
      <c r="J385" s="6"/>
      <c r="K385" s="2"/>
      <c r="L385" s="2"/>
    </row>
    <row r="386" spans="2:12" ht="15.75" customHeight="1" x14ac:dyDescent="0.2">
      <c r="B386" s="2"/>
      <c r="C386" s="3"/>
      <c r="D386" s="4"/>
      <c r="E386" s="5"/>
      <c r="F386" s="2"/>
      <c r="G386" s="2"/>
      <c r="H386" s="2"/>
      <c r="I386" s="6"/>
      <c r="J386" s="6"/>
      <c r="K386" s="2"/>
      <c r="L386" s="2"/>
    </row>
    <row r="387" spans="2:12" ht="15.75" customHeight="1" x14ac:dyDescent="0.2">
      <c r="B387" s="2"/>
      <c r="C387" s="3"/>
      <c r="D387" s="4"/>
      <c r="E387" s="5"/>
      <c r="F387" s="2"/>
      <c r="G387" s="2"/>
      <c r="H387" s="2"/>
      <c r="I387" s="6"/>
      <c r="J387" s="6"/>
      <c r="K387" s="2"/>
      <c r="L387" s="2"/>
    </row>
    <row r="388" spans="2:12" ht="15.75" customHeight="1" x14ac:dyDescent="0.2">
      <c r="B388" s="2"/>
      <c r="C388" s="3"/>
      <c r="D388" s="4"/>
      <c r="E388" s="5"/>
      <c r="F388" s="2"/>
      <c r="G388" s="2"/>
      <c r="H388" s="2"/>
      <c r="I388" s="6"/>
      <c r="J388" s="6"/>
      <c r="K388" s="2"/>
      <c r="L388" s="2"/>
    </row>
    <row r="389" spans="2:12" ht="15.75" customHeight="1" x14ac:dyDescent="0.2">
      <c r="B389" s="2"/>
      <c r="C389" s="3"/>
      <c r="D389" s="4"/>
      <c r="E389" s="5"/>
      <c r="F389" s="2"/>
      <c r="G389" s="2"/>
      <c r="H389" s="2"/>
      <c r="I389" s="6"/>
      <c r="J389" s="6"/>
      <c r="K389" s="2"/>
      <c r="L389" s="2"/>
    </row>
    <row r="390" spans="2:12" ht="15.75" customHeight="1" x14ac:dyDescent="0.2">
      <c r="B390" s="2"/>
      <c r="C390" s="3"/>
      <c r="D390" s="4"/>
      <c r="E390" s="5"/>
      <c r="F390" s="2"/>
      <c r="G390" s="2"/>
      <c r="H390" s="2"/>
      <c r="I390" s="6"/>
      <c r="J390" s="6"/>
      <c r="K390" s="2"/>
      <c r="L390" s="2"/>
    </row>
    <row r="391" spans="2:12" ht="15.75" customHeight="1" x14ac:dyDescent="0.2">
      <c r="B391" s="2"/>
      <c r="C391" s="3"/>
      <c r="D391" s="4"/>
      <c r="E391" s="5"/>
      <c r="F391" s="2"/>
      <c r="G391" s="2"/>
      <c r="H391" s="2"/>
      <c r="I391" s="6"/>
      <c r="J391" s="6"/>
      <c r="K391" s="2"/>
      <c r="L391" s="2"/>
    </row>
    <row r="392" spans="2:12" ht="15.75" customHeight="1" x14ac:dyDescent="0.2">
      <c r="B392" s="2"/>
      <c r="C392" s="3"/>
      <c r="D392" s="4"/>
      <c r="E392" s="5"/>
      <c r="F392" s="2"/>
      <c r="G392" s="2"/>
      <c r="H392" s="2"/>
      <c r="I392" s="6"/>
      <c r="J392" s="6"/>
      <c r="K392" s="2"/>
      <c r="L392" s="2"/>
    </row>
    <row r="393" spans="2:12" ht="15.75" customHeight="1" x14ac:dyDescent="0.2">
      <c r="B393" s="2"/>
      <c r="C393" s="3"/>
      <c r="D393" s="4"/>
      <c r="E393" s="5"/>
      <c r="F393" s="2"/>
      <c r="G393" s="2"/>
      <c r="H393" s="2"/>
      <c r="I393" s="6"/>
      <c r="J393" s="6"/>
      <c r="K393" s="2"/>
      <c r="L393" s="2"/>
    </row>
    <row r="394" spans="2:12" ht="15.75" customHeight="1" x14ac:dyDescent="0.2">
      <c r="B394" s="2"/>
      <c r="C394" s="3"/>
      <c r="D394" s="4"/>
      <c r="E394" s="5"/>
      <c r="F394" s="2"/>
      <c r="G394" s="2"/>
      <c r="H394" s="2"/>
      <c r="I394" s="6"/>
      <c r="J394" s="6"/>
      <c r="K394" s="2"/>
      <c r="L394" s="2"/>
    </row>
    <row r="395" spans="2:12" ht="15.75" customHeight="1" x14ac:dyDescent="0.2">
      <c r="B395" s="2"/>
      <c r="C395" s="3"/>
      <c r="D395" s="4"/>
      <c r="E395" s="5"/>
      <c r="F395" s="2"/>
      <c r="G395" s="2"/>
      <c r="H395" s="2"/>
      <c r="I395" s="6"/>
      <c r="J395" s="6"/>
      <c r="K395" s="2"/>
      <c r="L395" s="2"/>
    </row>
    <row r="396" spans="2:12" ht="15.75" customHeight="1" x14ac:dyDescent="0.2">
      <c r="B396" s="2"/>
      <c r="C396" s="3"/>
      <c r="D396" s="4"/>
      <c r="E396" s="5"/>
      <c r="F396" s="2"/>
      <c r="G396" s="2"/>
      <c r="H396" s="2"/>
      <c r="I396" s="6"/>
      <c r="J396" s="6"/>
      <c r="K396" s="2"/>
      <c r="L396" s="2"/>
    </row>
    <row r="397" spans="2:12" ht="15.75" customHeight="1" x14ac:dyDescent="0.2">
      <c r="B397" s="2"/>
      <c r="C397" s="3"/>
      <c r="D397" s="4"/>
      <c r="E397" s="5"/>
      <c r="F397" s="2"/>
      <c r="G397" s="2"/>
      <c r="H397" s="2"/>
      <c r="I397" s="6"/>
      <c r="J397" s="6"/>
      <c r="K397" s="2"/>
      <c r="L397" s="2"/>
    </row>
    <row r="398" spans="2:12" ht="15.75" customHeight="1" x14ac:dyDescent="0.2">
      <c r="B398" s="2"/>
      <c r="C398" s="3"/>
      <c r="D398" s="4"/>
      <c r="E398" s="5"/>
      <c r="F398" s="2"/>
      <c r="G398" s="2"/>
      <c r="H398" s="2"/>
      <c r="I398" s="6"/>
      <c r="J398" s="6"/>
      <c r="K398" s="2"/>
      <c r="L398" s="2"/>
    </row>
    <row r="399" spans="2:12" ht="15.75" customHeight="1" x14ac:dyDescent="0.2">
      <c r="B399" s="2"/>
      <c r="C399" s="3"/>
      <c r="D399" s="4"/>
      <c r="E399" s="5"/>
      <c r="F399" s="2"/>
      <c r="G399" s="2"/>
      <c r="H399" s="2"/>
      <c r="I399" s="6"/>
      <c r="J399" s="6"/>
      <c r="K399" s="2"/>
      <c r="L399" s="2"/>
    </row>
    <row r="400" spans="2:12" ht="15.75" customHeight="1" x14ac:dyDescent="0.2">
      <c r="B400" s="2"/>
      <c r="C400" s="3"/>
      <c r="D400" s="4"/>
      <c r="E400" s="5"/>
      <c r="F400" s="2"/>
      <c r="G400" s="2"/>
      <c r="H400" s="2"/>
      <c r="I400" s="6"/>
      <c r="J400" s="6"/>
      <c r="K400" s="2"/>
      <c r="L400" s="2"/>
    </row>
    <row r="401" spans="2:12" ht="15.75" customHeight="1" x14ac:dyDescent="0.2">
      <c r="B401" s="2"/>
      <c r="C401" s="3"/>
      <c r="D401" s="4"/>
      <c r="E401" s="5"/>
      <c r="F401" s="2"/>
      <c r="G401" s="2"/>
      <c r="H401" s="2"/>
      <c r="I401" s="6"/>
      <c r="J401" s="6"/>
      <c r="K401" s="2"/>
      <c r="L401" s="2"/>
    </row>
    <row r="402" spans="2:12" ht="15.75" customHeight="1" x14ac:dyDescent="0.2">
      <c r="B402" s="2"/>
      <c r="C402" s="3"/>
      <c r="D402" s="4"/>
      <c r="E402" s="5"/>
      <c r="F402" s="2"/>
      <c r="G402" s="2"/>
      <c r="H402" s="2"/>
      <c r="I402" s="6"/>
      <c r="J402" s="6"/>
      <c r="K402" s="2"/>
      <c r="L402" s="2"/>
    </row>
    <row r="403" spans="2:12" ht="15.75" customHeight="1" x14ac:dyDescent="0.2">
      <c r="B403" s="2"/>
      <c r="C403" s="3"/>
      <c r="D403" s="4"/>
      <c r="E403" s="5"/>
      <c r="F403" s="2"/>
      <c r="G403" s="2"/>
      <c r="H403" s="2"/>
      <c r="I403" s="6"/>
      <c r="J403" s="6"/>
      <c r="K403" s="2"/>
      <c r="L403" s="2"/>
    </row>
    <row r="404" spans="2:12" ht="15.75" customHeight="1" x14ac:dyDescent="0.2">
      <c r="B404" s="2"/>
      <c r="C404" s="3"/>
      <c r="D404" s="4"/>
      <c r="E404" s="5"/>
      <c r="F404" s="2"/>
      <c r="G404" s="2"/>
      <c r="H404" s="2"/>
      <c r="I404" s="6"/>
      <c r="J404" s="6"/>
      <c r="K404" s="2"/>
      <c r="L404" s="2"/>
    </row>
    <row r="405" spans="2:12" ht="15.75" customHeight="1" x14ac:dyDescent="0.2">
      <c r="B405" s="2"/>
      <c r="C405" s="3"/>
      <c r="D405" s="4"/>
      <c r="E405" s="5"/>
      <c r="F405" s="2"/>
      <c r="G405" s="2"/>
      <c r="H405" s="2"/>
      <c r="I405" s="6"/>
      <c r="J405" s="6"/>
      <c r="K405" s="2"/>
      <c r="L405" s="2"/>
    </row>
    <row r="406" spans="2:12" ht="15.75" customHeight="1" x14ac:dyDescent="0.2">
      <c r="B406" s="2"/>
      <c r="C406" s="3"/>
      <c r="D406" s="4"/>
      <c r="E406" s="5"/>
      <c r="F406" s="2"/>
      <c r="G406" s="2"/>
      <c r="H406" s="2"/>
      <c r="I406" s="6"/>
      <c r="J406" s="6"/>
      <c r="K406" s="2"/>
      <c r="L406" s="2"/>
    </row>
    <row r="407" spans="2:12" ht="15.75" customHeight="1" x14ac:dyDescent="0.2">
      <c r="B407" s="2"/>
      <c r="C407" s="3"/>
      <c r="D407" s="4"/>
      <c r="E407" s="5"/>
      <c r="F407" s="2"/>
      <c r="G407" s="2"/>
      <c r="H407" s="2"/>
      <c r="I407" s="6"/>
      <c r="J407" s="6"/>
      <c r="K407" s="2"/>
      <c r="L407" s="2"/>
    </row>
    <row r="408" spans="2:12" ht="15.75" customHeight="1" x14ac:dyDescent="0.2">
      <c r="B408" s="2"/>
      <c r="C408" s="3"/>
      <c r="D408" s="4"/>
      <c r="E408" s="5"/>
      <c r="F408" s="2"/>
      <c r="G408" s="2"/>
      <c r="H408" s="2"/>
      <c r="I408" s="6"/>
      <c r="J408" s="6"/>
      <c r="K408" s="2"/>
      <c r="L408" s="2"/>
    </row>
    <row r="409" spans="2:12" ht="15.75" customHeight="1" x14ac:dyDescent="0.2">
      <c r="B409" s="2"/>
      <c r="C409" s="3"/>
      <c r="D409" s="4"/>
      <c r="E409" s="5"/>
      <c r="F409" s="2"/>
      <c r="G409" s="2"/>
      <c r="H409" s="2"/>
      <c r="I409" s="6"/>
      <c r="J409" s="6"/>
      <c r="K409" s="2"/>
      <c r="L409" s="2"/>
    </row>
    <row r="410" spans="2:12" ht="15.75" customHeight="1" x14ac:dyDescent="0.2">
      <c r="B410" s="2"/>
      <c r="C410" s="3"/>
      <c r="D410" s="4"/>
      <c r="E410" s="5"/>
      <c r="F410" s="2"/>
      <c r="G410" s="2"/>
      <c r="H410" s="2"/>
      <c r="I410" s="6"/>
      <c r="J410" s="6"/>
      <c r="K410" s="2"/>
      <c r="L410" s="2"/>
    </row>
    <row r="411" spans="2:12" ht="15.75" customHeight="1" x14ac:dyDescent="0.2">
      <c r="B411" s="2"/>
      <c r="C411" s="3"/>
      <c r="D411" s="4"/>
      <c r="E411" s="5"/>
      <c r="F411" s="2"/>
      <c r="G411" s="2"/>
      <c r="H411" s="2"/>
      <c r="I411" s="6"/>
      <c r="J411" s="6"/>
      <c r="K411" s="2"/>
      <c r="L411" s="2"/>
    </row>
    <row r="412" spans="2:12" ht="15.75" customHeight="1" x14ac:dyDescent="0.2">
      <c r="B412" s="2"/>
      <c r="C412" s="3"/>
      <c r="D412" s="4"/>
      <c r="E412" s="5"/>
      <c r="F412" s="2"/>
      <c r="G412" s="2"/>
      <c r="H412" s="2"/>
      <c r="I412" s="6"/>
      <c r="J412" s="6"/>
      <c r="K412" s="2"/>
      <c r="L412" s="2"/>
    </row>
    <row r="413" spans="2:12" ht="15.75" customHeight="1" x14ac:dyDescent="0.2">
      <c r="B413" s="2"/>
      <c r="C413" s="3"/>
      <c r="D413" s="4"/>
      <c r="E413" s="5"/>
      <c r="F413" s="2"/>
      <c r="G413" s="2"/>
      <c r="H413" s="2"/>
      <c r="I413" s="6"/>
      <c r="J413" s="6"/>
      <c r="K413" s="2"/>
      <c r="L413" s="2"/>
    </row>
    <row r="414" spans="2:12" ht="15.75" customHeight="1" x14ac:dyDescent="0.2">
      <c r="B414" s="2"/>
      <c r="C414" s="3"/>
      <c r="D414" s="4"/>
      <c r="E414" s="5"/>
      <c r="F414" s="2"/>
      <c r="G414" s="2"/>
      <c r="H414" s="2"/>
      <c r="I414" s="6"/>
      <c r="J414" s="6"/>
      <c r="K414" s="2"/>
      <c r="L414" s="2"/>
    </row>
    <row r="415" spans="2:12" ht="15.75" customHeight="1" x14ac:dyDescent="0.2">
      <c r="B415" s="2"/>
      <c r="C415" s="3"/>
      <c r="D415" s="4"/>
      <c r="E415" s="5"/>
      <c r="F415" s="2"/>
      <c r="G415" s="2"/>
      <c r="H415" s="2"/>
      <c r="I415" s="6"/>
      <c r="J415" s="6"/>
      <c r="K415" s="2"/>
      <c r="L415" s="2"/>
    </row>
    <row r="416" spans="2:12" ht="15.75" customHeight="1" x14ac:dyDescent="0.2">
      <c r="B416" s="2"/>
      <c r="C416" s="3"/>
      <c r="D416" s="4"/>
      <c r="E416" s="5"/>
      <c r="F416" s="2"/>
      <c r="G416" s="2"/>
      <c r="H416" s="2"/>
      <c r="I416" s="6"/>
      <c r="J416" s="6"/>
      <c r="K416" s="2"/>
      <c r="L416" s="2"/>
    </row>
    <row r="417" spans="2:12" ht="15.75" customHeight="1" x14ac:dyDescent="0.2">
      <c r="B417" s="2"/>
      <c r="C417" s="3"/>
      <c r="D417" s="4"/>
      <c r="E417" s="5"/>
      <c r="F417" s="2"/>
      <c r="G417" s="2"/>
      <c r="H417" s="2"/>
      <c r="I417" s="6"/>
      <c r="J417" s="6"/>
      <c r="K417" s="2"/>
      <c r="L417" s="2"/>
    </row>
    <row r="418" spans="2:12" ht="15.75" customHeight="1" x14ac:dyDescent="0.2">
      <c r="B418" s="2"/>
      <c r="C418" s="3"/>
      <c r="D418" s="4"/>
      <c r="E418" s="5"/>
      <c r="F418" s="2"/>
      <c r="G418" s="2"/>
      <c r="H418" s="2"/>
      <c r="I418" s="6"/>
      <c r="J418" s="6"/>
      <c r="K418" s="2"/>
      <c r="L418" s="2"/>
    </row>
    <row r="419" spans="2:12" ht="15.75" customHeight="1" x14ac:dyDescent="0.2">
      <c r="B419" s="2"/>
      <c r="C419" s="3"/>
      <c r="D419" s="4"/>
      <c r="E419" s="5"/>
      <c r="F419" s="2"/>
      <c r="G419" s="2"/>
      <c r="H419" s="2"/>
      <c r="I419" s="6"/>
      <c r="J419" s="6"/>
      <c r="K419" s="2"/>
      <c r="L419" s="2"/>
    </row>
    <row r="420" spans="2:12" ht="15.75" customHeight="1" x14ac:dyDescent="0.2">
      <c r="B420" s="2"/>
      <c r="C420" s="3"/>
      <c r="D420" s="4"/>
      <c r="E420" s="5"/>
      <c r="F420" s="2"/>
      <c r="G420" s="2"/>
      <c r="H420" s="2"/>
      <c r="I420" s="6"/>
      <c r="J420" s="6"/>
      <c r="K420" s="2"/>
      <c r="L420" s="2"/>
    </row>
    <row r="421" spans="2:12" ht="15.75" customHeight="1" x14ac:dyDescent="0.2">
      <c r="B421" s="2"/>
      <c r="C421" s="3"/>
      <c r="D421" s="4"/>
      <c r="E421" s="5"/>
      <c r="F421" s="2"/>
      <c r="G421" s="2"/>
      <c r="H421" s="2"/>
      <c r="I421" s="6"/>
      <c r="J421" s="6"/>
      <c r="K421" s="2"/>
      <c r="L421" s="2"/>
    </row>
    <row r="422" spans="2:12" ht="15.75" customHeight="1" x14ac:dyDescent="0.2">
      <c r="B422" s="2"/>
      <c r="C422" s="3"/>
      <c r="D422" s="4"/>
      <c r="E422" s="5"/>
      <c r="F422" s="2"/>
      <c r="G422" s="2"/>
      <c r="H422" s="2"/>
      <c r="I422" s="6"/>
      <c r="J422" s="6"/>
      <c r="K422" s="2"/>
      <c r="L422" s="2"/>
    </row>
    <row r="423" spans="2:12" ht="15.75" customHeight="1" x14ac:dyDescent="0.2">
      <c r="B423" s="2"/>
      <c r="C423" s="3"/>
      <c r="D423" s="4"/>
      <c r="E423" s="5"/>
      <c r="F423" s="2"/>
      <c r="G423" s="2"/>
      <c r="H423" s="2"/>
      <c r="I423" s="6"/>
      <c r="J423" s="6"/>
      <c r="K423" s="2"/>
      <c r="L423" s="2"/>
    </row>
    <row r="424" spans="2:12" ht="15.75" customHeight="1" x14ac:dyDescent="0.2">
      <c r="B424" s="2"/>
      <c r="C424" s="3"/>
      <c r="D424" s="4"/>
      <c r="E424" s="5"/>
      <c r="F424" s="2"/>
      <c r="G424" s="2"/>
      <c r="H424" s="2"/>
      <c r="I424" s="6"/>
      <c r="J424" s="6"/>
      <c r="K424" s="2"/>
      <c r="L424" s="2"/>
    </row>
    <row r="425" spans="2:12" ht="15.75" customHeight="1" x14ac:dyDescent="0.2">
      <c r="B425" s="2"/>
      <c r="C425" s="3"/>
      <c r="D425" s="4"/>
      <c r="E425" s="5"/>
      <c r="F425" s="2"/>
      <c r="G425" s="2"/>
      <c r="H425" s="2"/>
      <c r="I425" s="6"/>
      <c r="J425" s="6"/>
      <c r="K425" s="2"/>
      <c r="L425" s="2"/>
    </row>
    <row r="426" spans="2:12" ht="15.75" customHeight="1" x14ac:dyDescent="0.2">
      <c r="B426" s="2"/>
      <c r="C426" s="3"/>
      <c r="D426" s="4"/>
      <c r="E426" s="5"/>
      <c r="F426" s="2"/>
      <c r="G426" s="2"/>
      <c r="H426" s="2"/>
      <c r="I426" s="6"/>
      <c r="J426" s="6"/>
      <c r="K426" s="2"/>
      <c r="L426" s="2"/>
    </row>
    <row r="427" spans="2:12" ht="15.75" customHeight="1" x14ac:dyDescent="0.2">
      <c r="B427" s="2"/>
      <c r="C427" s="3"/>
      <c r="D427" s="4"/>
      <c r="E427" s="5"/>
      <c r="F427" s="2"/>
      <c r="G427" s="2"/>
      <c r="H427" s="2"/>
      <c r="I427" s="6"/>
      <c r="J427" s="6"/>
      <c r="K427" s="2"/>
      <c r="L427" s="2"/>
    </row>
    <row r="428" spans="2:12" ht="15.75" customHeight="1" x14ac:dyDescent="0.2">
      <c r="B428" s="2"/>
      <c r="C428" s="3"/>
      <c r="D428" s="4"/>
      <c r="E428" s="5"/>
      <c r="F428" s="2"/>
      <c r="G428" s="2"/>
      <c r="H428" s="2"/>
      <c r="I428" s="6"/>
      <c r="J428" s="6"/>
      <c r="K428" s="2"/>
      <c r="L428" s="2"/>
    </row>
    <row r="429" spans="2:12" ht="15.75" customHeight="1" x14ac:dyDescent="0.2">
      <c r="B429" s="2"/>
      <c r="C429" s="3"/>
      <c r="D429" s="4"/>
      <c r="E429" s="5"/>
      <c r="F429" s="2"/>
      <c r="G429" s="2"/>
      <c r="H429" s="2"/>
      <c r="I429" s="6"/>
      <c r="J429" s="6"/>
      <c r="K429" s="2"/>
      <c r="L429" s="2"/>
    </row>
    <row r="430" spans="2:12" ht="15.75" customHeight="1" x14ac:dyDescent="0.2">
      <c r="B430" s="2"/>
      <c r="C430" s="3"/>
      <c r="D430" s="4"/>
      <c r="E430" s="5"/>
      <c r="F430" s="2"/>
      <c r="G430" s="2"/>
      <c r="H430" s="2"/>
      <c r="I430" s="6"/>
      <c r="J430" s="6"/>
      <c r="K430" s="2"/>
      <c r="L430" s="2"/>
    </row>
    <row r="431" spans="2:12" ht="15.75" customHeight="1" x14ac:dyDescent="0.2">
      <c r="B431" s="2"/>
      <c r="C431" s="3"/>
      <c r="D431" s="4"/>
      <c r="E431" s="5"/>
      <c r="F431" s="2"/>
      <c r="G431" s="2"/>
      <c r="H431" s="2"/>
      <c r="I431" s="6"/>
      <c r="J431" s="6"/>
      <c r="K431" s="2"/>
      <c r="L431" s="2"/>
    </row>
    <row r="432" spans="2:12" ht="15.75" customHeight="1" x14ac:dyDescent="0.2">
      <c r="B432" s="2"/>
      <c r="C432" s="3"/>
      <c r="D432" s="4"/>
      <c r="E432" s="5"/>
      <c r="F432" s="2"/>
      <c r="G432" s="2"/>
      <c r="H432" s="2"/>
      <c r="I432" s="6"/>
      <c r="J432" s="6"/>
      <c r="K432" s="2"/>
      <c r="L432" s="2"/>
    </row>
    <row r="433" spans="2:12" ht="15.75" customHeight="1" x14ac:dyDescent="0.2">
      <c r="B433" s="2"/>
      <c r="C433" s="3"/>
      <c r="D433" s="4"/>
      <c r="E433" s="5"/>
      <c r="F433" s="2"/>
      <c r="G433" s="2"/>
      <c r="H433" s="2"/>
      <c r="I433" s="6"/>
      <c r="J433" s="6"/>
      <c r="K433" s="2"/>
      <c r="L433" s="2"/>
    </row>
    <row r="434" spans="2:12" ht="15.75" customHeight="1" x14ac:dyDescent="0.2">
      <c r="B434" s="2"/>
      <c r="C434" s="3"/>
      <c r="D434" s="4"/>
      <c r="E434" s="5"/>
      <c r="F434" s="2"/>
      <c r="G434" s="2"/>
      <c r="H434" s="2"/>
      <c r="I434" s="6"/>
      <c r="J434" s="6"/>
      <c r="K434" s="2"/>
      <c r="L434" s="2"/>
    </row>
    <row r="435" spans="2:12" ht="15.75" customHeight="1" x14ac:dyDescent="0.2">
      <c r="B435" s="2"/>
      <c r="C435" s="3"/>
      <c r="D435" s="4"/>
      <c r="E435" s="5"/>
      <c r="F435" s="2"/>
      <c r="G435" s="2"/>
      <c r="H435" s="2"/>
      <c r="I435" s="6"/>
      <c r="J435" s="6"/>
      <c r="K435" s="2"/>
      <c r="L435" s="2"/>
    </row>
    <row r="436" spans="2:12" ht="15.75" customHeight="1" x14ac:dyDescent="0.2">
      <c r="B436" s="2"/>
      <c r="C436" s="3"/>
      <c r="D436" s="4"/>
      <c r="E436" s="5"/>
      <c r="F436" s="2"/>
      <c r="G436" s="2"/>
      <c r="H436" s="2"/>
      <c r="I436" s="6"/>
      <c r="J436" s="6"/>
      <c r="K436" s="2"/>
      <c r="L436" s="2"/>
    </row>
    <row r="437" spans="2:12" ht="15.75" customHeight="1" x14ac:dyDescent="0.2">
      <c r="B437" s="2"/>
      <c r="C437" s="3"/>
      <c r="D437" s="4"/>
      <c r="E437" s="5"/>
      <c r="F437" s="2"/>
      <c r="G437" s="2"/>
      <c r="H437" s="2"/>
      <c r="I437" s="6"/>
      <c r="J437" s="6"/>
      <c r="K437" s="2"/>
      <c r="L437" s="2"/>
    </row>
    <row r="438" spans="2:12" ht="15.75" customHeight="1" x14ac:dyDescent="0.2">
      <c r="B438" s="2"/>
      <c r="C438" s="3"/>
      <c r="D438" s="4"/>
      <c r="E438" s="5"/>
      <c r="F438" s="2"/>
      <c r="G438" s="2"/>
      <c r="H438" s="2"/>
      <c r="I438" s="6"/>
      <c r="J438" s="6"/>
      <c r="K438" s="2"/>
      <c r="L438" s="2"/>
    </row>
    <row r="439" spans="2:12" ht="15.75" customHeight="1" x14ac:dyDescent="0.2">
      <c r="B439" s="2"/>
      <c r="C439" s="3"/>
      <c r="D439" s="4"/>
      <c r="E439" s="5"/>
      <c r="F439" s="2"/>
      <c r="G439" s="2"/>
      <c r="H439" s="2"/>
      <c r="I439" s="6"/>
      <c r="J439" s="6"/>
      <c r="K439" s="2"/>
      <c r="L439" s="2"/>
    </row>
    <row r="440" spans="2:12" ht="15.75" customHeight="1" x14ac:dyDescent="0.2">
      <c r="B440" s="2"/>
      <c r="C440" s="3"/>
      <c r="D440" s="4"/>
      <c r="E440" s="5"/>
      <c r="F440" s="2"/>
      <c r="G440" s="2"/>
      <c r="H440" s="2"/>
      <c r="I440" s="6"/>
      <c r="J440" s="6"/>
      <c r="K440" s="2"/>
      <c r="L440" s="2"/>
    </row>
    <row r="441" spans="2:12" ht="15.75" customHeight="1" x14ac:dyDescent="0.2">
      <c r="B441" s="2"/>
      <c r="C441" s="3"/>
      <c r="D441" s="4"/>
      <c r="E441" s="5"/>
      <c r="F441" s="2"/>
      <c r="G441" s="2"/>
      <c r="H441" s="2"/>
      <c r="I441" s="6"/>
      <c r="J441" s="6"/>
      <c r="K441" s="2"/>
      <c r="L441" s="2"/>
    </row>
    <row r="442" spans="2:12" ht="15.75" customHeight="1" x14ac:dyDescent="0.2">
      <c r="B442" s="2"/>
      <c r="C442" s="3"/>
      <c r="D442" s="4"/>
      <c r="E442" s="5"/>
      <c r="F442" s="2"/>
      <c r="G442" s="2"/>
      <c r="H442" s="2"/>
      <c r="I442" s="6"/>
      <c r="J442" s="6"/>
      <c r="K442" s="2"/>
      <c r="L442" s="2"/>
    </row>
    <row r="443" spans="2:12" ht="15.75" customHeight="1" x14ac:dyDescent="0.2">
      <c r="B443" s="2"/>
      <c r="C443" s="3"/>
      <c r="D443" s="4"/>
      <c r="E443" s="5"/>
      <c r="F443" s="2"/>
      <c r="G443" s="2"/>
      <c r="H443" s="2"/>
      <c r="I443" s="6"/>
      <c r="J443" s="6"/>
      <c r="K443" s="2"/>
      <c r="L443" s="2"/>
    </row>
    <row r="444" spans="2:12" ht="15.75" customHeight="1" x14ac:dyDescent="0.2">
      <c r="B444" s="2"/>
      <c r="C444" s="3"/>
      <c r="D444" s="4"/>
      <c r="E444" s="5"/>
      <c r="F444" s="2"/>
      <c r="G444" s="2"/>
      <c r="H444" s="2"/>
      <c r="I444" s="6"/>
      <c r="J444" s="6"/>
      <c r="K444" s="2"/>
      <c r="L444" s="2"/>
    </row>
    <row r="445" spans="2:12" ht="15.75" customHeight="1" x14ac:dyDescent="0.2">
      <c r="B445" s="2"/>
      <c r="C445" s="3"/>
      <c r="D445" s="4"/>
      <c r="E445" s="5"/>
      <c r="F445" s="2"/>
      <c r="G445" s="2"/>
      <c r="H445" s="2"/>
      <c r="I445" s="6"/>
      <c r="J445" s="6"/>
      <c r="K445" s="2"/>
      <c r="L445" s="2"/>
    </row>
    <row r="446" spans="2:12" ht="15.75" customHeight="1" x14ac:dyDescent="0.2">
      <c r="B446" s="2"/>
      <c r="C446" s="3"/>
      <c r="D446" s="4"/>
      <c r="E446" s="5"/>
      <c r="F446" s="2"/>
      <c r="G446" s="2"/>
      <c r="H446" s="2"/>
      <c r="I446" s="6"/>
      <c r="J446" s="6"/>
      <c r="K446" s="2"/>
      <c r="L446" s="2"/>
    </row>
    <row r="447" spans="2:12" ht="15.75" customHeight="1" x14ac:dyDescent="0.2">
      <c r="B447" s="2"/>
      <c r="C447" s="3"/>
      <c r="D447" s="4"/>
      <c r="E447" s="5"/>
      <c r="F447" s="2"/>
      <c r="G447" s="2"/>
      <c r="H447" s="2"/>
      <c r="I447" s="6"/>
      <c r="J447" s="6"/>
      <c r="K447" s="2"/>
      <c r="L447" s="2"/>
    </row>
    <row r="448" spans="2:12" ht="15.75" customHeight="1" x14ac:dyDescent="0.2">
      <c r="B448" s="2"/>
      <c r="C448" s="3"/>
      <c r="D448" s="4"/>
      <c r="E448" s="5"/>
      <c r="F448" s="2"/>
      <c r="G448" s="2"/>
      <c r="H448" s="2"/>
      <c r="I448" s="6"/>
      <c r="J448" s="6"/>
      <c r="K448" s="2"/>
      <c r="L448" s="2"/>
    </row>
    <row r="449" spans="2:12" ht="15.75" customHeight="1" x14ac:dyDescent="0.2">
      <c r="B449" s="2"/>
      <c r="C449" s="3"/>
      <c r="D449" s="4"/>
      <c r="E449" s="5"/>
      <c r="F449" s="2"/>
      <c r="G449" s="2"/>
      <c r="H449" s="2"/>
      <c r="I449" s="6"/>
      <c r="J449" s="6"/>
      <c r="K449" s="2"/>
      <c r="L449" s="2"/>
    </row>
    <row r="450" spans="2:12" ht="15.75" customHeight="1" x14ac:dyDescent="0.2">
      <c r="B450" s="2"/>
      <c r="C450" s="3"/>
      <c r="D450" s="4"/>
      <c r="E450" s="5"/>
      <c r="F450" s="2"/>
      <c r="G450" s="2"/>
      <c r="H450" s="2"/>
      <c r="I450" s="6"/>
      <c r="J450" s="6"/>
      <c r="K450" s="2"/>
      <c r="L450" s="2"/>
    </row>
    <row r="451" spans="2:12" ht="15.75" customHeight="1" x14ac:dyDescent="0.2">
      <c r="B451" s="2"/>
      <c r="C451" s="3"/>
      <c r="D451" s="4"/>
      <c r="E451" s="5"/>
      <c r="F451" s="2"/>
      <c r="G451" s="2"/>
      <c r="H451" s="2"/>
      <c r="I451" s="6"/>
      <c r="J451" s="6"/>
      <c r="K451" s="2"/>
      <c r="L451" s="2"/>
    </row>
    <row r="452" spans="2:12" ht="15.75" customHeight="1" x14ac:dyDescent="0.2">
      <c r="B452" s="2"/>
      <c r="C452" s="3"/>
      <c r="D452" s="4"/>
      <c r="E452" s="5"/>
      <c r="F452" s="2"/>
      <c r="G452" s="2"/>
      <c r="H452" s="2"/>
      <c r="I452" s="6"/>
      <c r="J452" s="6"/>
      <c r="K452" s="2"/>
      <c r="L452" s="2"/>
    </row>
    <row r="453" spans="2:12" ht="15.75" customHeight="1" x14ac:dyDescent="0.2">
      <c r="B453" s="2"/>
      <c r="C453" s="3"/>
      <c r="D453" s="4"/>
      <c r="E453" s="5"/>
      <c r="F453" s="2"/>
      <c r="G453" s="2"/>
      <c r="H453" s="2"/>
      <c r="I453" s="6"/>
      <c r="J453" s="6"/>
      <c r="K453" s="2"/>
      <c r="L453" s="2"/>
    </row>
    <row r="454" spans="2:12" ht="15.75" customHeight="1" x14ac:dyDescent="0.2">
      <c r="B454" s="2"/>
      <c r="C454" s="3"/>
      <c r="D454" s="4"/>
      <c r="E454" s="5"/>
      <c r="F454" s="2"/>
      <c r="G454" s="2"/>
      <c r="H454" s="2"/>
      <c r="I454" s="6"/>
      <c r="J454" s="6"/>
      <c r="K454" s="2"/>
      <c r="L454" s="2"/>
    </row>
    <row r="455" spans="2:12" ht="15.75" customHeight="1" x14ac:dyDescent="0.2">
      <c r="B455" s="2"/>
      <c r="C455" s="3"/>
      <c r="D455" s="4"/>
      <c r="E455" s="5"/>
      <c r="F455" s="2"/>
      <c r="G455" s="2"/>
      <c r="H455" s="2"/>
      <c r="I455" s="6"/>
      <c r="J455" s="6"/>
      <c r="K455" s="2"/>
      <c r="L455" s="2"/>
    </row>
    <row r="456" spans="2:12" ht="15.75" customHeight="1" x14ac:dyDescent="0.2">
      <c r="B456" s="2"/>
      <c r="C456" s="3"/>
      <c r="D456" s="4"/>
      <c r="E456" s="5"/>
      <c r="F456" s="2"/>
      <c r="G456" s="2"/>
      <c r="H456" s="2"/>
      <c r="I456" s="6"/>
      <c r="J456" s="6"/>
      <c r="K456" s="2"/>
      <c r="L456" s="2"/>
    </row>
    <row r="457" spans="2:12" ht="15.75" customHeight="1" x14ac:dyDescent="0.2">
      <c r="B457" s="2"/>
      <c r="C457" s="3"/>
      <c r="D457" s="4"/>
      <c r="E457" s="5"/>
      <c r="F457" s="2"/>
      <c r="G457" s="2"/>
      <c r="H457" s="2"/>
      <c r="I457" s="6"/>
      <c r="J457" s="6"/>
      <c r="K457" s="2"/>
      <c r="L457" s="2"/>
    </row>
    <row r="458" spans="2:12" ht="15.75" customHeight="1" x14ac:dyDescent="0.2">
      <c r="B458" s="2"/>
      <c r="C458" s="3"/>
      <c r="D458" s="4"/>
      <c r="E458" s="5"/>
      <c r="F458" s="2"/>
      <c r="G458" s="2"/>
      <c r="H458" s="2"/>
      <c r="I458" s="6"/>
      <c r="J458" s="6"/>
      <c r="K458" s="2"/>
      <c r="L458" s="2"/>
    </row>
    <row r="459" spans="2:12" ht="15.75" customHeight="1" x14ac:dyDescent="0.2">
      <c r="B459" s="2"/>
      <c r="C459" s="3"/>
      <c r="D459" s="4"/>
      <c r="E459" s="5"/>
      <c r="F459" s="2"/>
      <c r="G459" s="2"/>
      <c r="H459" s="2"/>
      <c r="I459" s="6"/>
      <c r="J459" s="6"/>
      <c r="K459" s="2"/>
      <c r="L459" s="2"/>
    </row>
    <row r="460" spans="2:12" ht="15.75" customHeight="1" x14ac:dyDescent="0.2">
      <c r="B460" s="2"/>
      <c r="C460" s="3"/>
      <c r="D460" s="4"/>
      <c r="E460" s="5"/>
      <c r="F460" s="2"/>
      <c r="G460" s="2"/>
      <c r="H460" s="2"/>
      <c r="I460" s="6"/>
      <c r="J460" s="6"/>
      <c r="K460" s="2"/>
      <c r="L460" s="2"/>
    </row>
    <row r="461" spans="2:12" ht="15.75" customHeight="1" x14ac:dyDescent="0.2">
      <c r="B461" s="2"/>
      <c r="C461" s="3"/>
      <c r="D461" s="4"/>
      <c r="E461" s="5"/>
      <c r="F461" s="2"/>
      <c r="G461" s="2"/>
      <c r="H461" s="2"/>
      <c r="I461" s="6"/>
      <c r="J461" s="6"/>
      <c r="K461" s="2"/>
      <c r="L461" s="2"/>
    </row>
    <row r="462" spans="2:12" ht="15.75" customHeight="1" x14ac:dyDescent="0.2">
      <c r="B462" s="2"/>
      <c r="C462" s="3"/>
      <c r="D462" s="4"/>
      <c r="E462" s="5"/>
      <c r="F462" s="2"/>
      <c r="G462" s="2"/>
      <c r="H462" s="2"/>
      <c r="I462" s="6"/>
      <c r="J462" s="6"/>
      <c r="K462" s="2"/>
      <c r="L462" s="2"/>
    </row>
    <row r="463" spans="2:12" ht="15.75" customHeight="1" x14ac:dyDescent="0.2">
      <c r="B463" s="2"/>
      <c r="C463" s="3"/>
      <c r="D463" s="4"/>
      <c r="E463" s="5"/>
      <c r="F463" s="2"/>
      <c r="G463" s="2"/>
      <c r="H463" s="2"/>
      <c r="I463" s="6"/>
      <c r="J463" s="6"/>
      <c r="K463" s="2"/>
      <c r="L463" s="2"/>
    </row>
    <row r="464" spans="2:12" ht="15.75" customHeight="1" x14ac:dyDescent="0.2">
      <c r="B464" s="2"/>
      <c r="C464" s="3"/>
      <c r="D464" s="4"/>
      <c r="E464" s="5"/>
      <c r="F464" s="2"/>
      <c r="G464" s="2"/>
      <c r="H464" s="2"/>
      <c r="I464" s="6"/>
      <c r="J464" s="6"/>
      <c r="K464" s="2"/>
      <c r="L464" s="2"/>
    </row>
    <row r="465" spans="2:12" ht="15.75" customHeight="1" x14ac:dyDescent="0.2">
      <c r="B465" s="2"/>
      <c r="C465" s="3"/>
      <c r="D465" s="4"/>
      <c r="E465" s="5"/>
      <c r="F465" s="2"/>
      <c r="G465" s="2"/>
      <c r="H465" s="2"/>
      <c r="I465" s="6"/>
      <c r="J465" s="6"/>
      <c r="K465" s="2"/>
      <c r="L465" s="2"/>
    </row>
    <row r="466" spans="2:12" ht="15.75" customHeight="1" x14ac:dyDescent="0.2">
      <c r="B466" s="2"/>
      <c r="C466" s="3"/>
      <c r="D466" s="4"/>
      <c r="E466" s="5"/>
      <c r="F466" s="2"/>
      <c r="G466" s="2"/>
      <c r="H466" s="2"/>
      <c r="I466" s="6"/>
      <c r="J466" s="6"/>
      <c r="K466" s="2"/>
      <c r="L466" s="2"/>
    </row>
    <row r="467" spans="2:12" ht="15.75" customHeight="1" x14ac:dyDescent="0.2">
      <c r="B467" s="2"/>
      <c r="C467" s="3"/>
      <c r="D467" s="4"/>
      <c r="E467" s="5"/>
      <c r="F467" s="2"/>
      <c r="G467" s="2"/>
      <c r="H467" s="2"/>
      <c r="I467" s="6"/>
      <c r="J467" s="6"/>
      <c r="K467" s="2"/>
      <c r="L467" s="2"/>
    </row>
    <row r="468" spans="2:12" ht="15.75" customHeight="1" x14ac:dyDescent="0.2">
      <c r="B468" s="2"/>
      <c r="C468" s="3"/>
      <c r="D468" s="4"/>
      <c r="E468" s="5"/>
      <c r="F468" s="2"/>
      <c r="G468" s="2"/>
      <c r="H468" s="2"/>
      <c r="I468" s="6"/>
      <c r="J468" s="6"/>
      <c r="K468" s="2"/>
      <c r="L468" s="2"/>
    </row>
    <row r="469" spans="2:12" ht="15.75" customHeight="1" x14ac:dyDescent="0.2">
      <c r="B469" s="2"/>
      <c r="C469" s="3"/>
      <c r="D469" s="4"/>
      <c r="E469" s="5"/>
      <c r="F469" s="2"/>
      <c r="G469" s="2"/>
      <c r="H469" s="2"/>
      <c r="I469" s="6"/>
      <c r="J469" s="6"/>
      <c r="K469" s="2"/>
      <c r="L469" s="2"/>
    </row>
    <row r="470" spans="2:12" ht="15.75" customHeight="1" x14ac:dyDescent="0.2">
      <c r="B470" s="2"/>
      <c r="C470" s="3"/>
      <c r="D470" s="4"/>
      <c r="E470" s="5"/>
      <c r="F470" s="2"/>
      <c r="G470" s="2"/>
      <c r="H470" s="2"/>
      <c r="I470" s="6"/>
      <c r="J470" s="6"/>
      <c r="K470" s="2"/>
      <c r="L470" s="2"/>
    </row>
    <row r="471" spans="2:12" ht="15.75" customHeight="1" x14ac:dyDescent="0.2">
      <c r="B471" s="2"/>
      <c r="C471" s="3"/>
      <c r="D471" s="4"/>
      <c r="E471" s="5"/>
      <c r="F471" s="2"/>
      <c r="G471" s="2"/>
      <c r="H471" s="2"/>
      <c r="I471" s="6"/>
      <c r="J471" s="6"/>
      <c r="K471" s="2"/>
      <c r="L471" s="2"/>
    </row>
    <row r="472" spans="2:12" ht="15.75" customHeight="1" x14ac:dyDescent="0.2">
      <c r="B472" s="2"/>
      <c r="C472" s="3"/>
      <c r="D472" s="4"/>
      <c r="E472" s="5"/>
      <c r="F472" s="2"/>
      <c r="G472" s="2"/>
      <c r="H472" s="2"/>
      <c r="I472" s="6"/>
      <c r="J472" s="6"/>
      <c r="K472" s="2"/>
      <c r="L472" s="2"/>
    </row>
    <row r="473" spans="2:12" ht="15.75" customHeight="1" x14ac:dyDescent="0.2">
      <c r="B473" s="2"/>
      <c r="C473" s="3"/>
      <c r="D473" s="4"/>
      <c r="E473" s="5"/>
      <c r="F473" s="2"/>
      <c r="G473" s="2"/>
      <c r="H473" s="2"/>
      <c r="I473" s="6"/>
      <c r="J473" s="6"/>
      <c r="K473" s="2"/>
      <c r="L473" s="2"/>
    </row>
    <row r="474" spans="2:12" ht="15.75" customHeight="1" x14ac:dyDescent="0.2">
      <c r="B474" s="2"/>
      <c r="C474" s="3"/>
      <c r="D474" s="4"/>
      <c r="E474" s="5"/>
      <c r="F474" s="2"/>
      <c r="G474" s="2"/>
      <c r="H474" s="2"/>
      <c r="I474" s="6"/>
      <c r="J474" s="6"/>
      <c r="K474" s="2"/>
      <c r="L474" s="2"/>
    </row>
    <row r="475" spans="2:12" ht="15.75" customHeight="1" x14ac:dyDescent="0.2">
      <c r="B475" s="2"/>
      <c r="C475" s="3"/>
      <c r="D475" s="4"/>
      <c r="E475" s="5"/>
      <c r="F475" s="2"/>
      <c r="G475" s="2"/>
      <c r="H475" s="2"/>
      <c r="I475" s="6"/>
      <c r="J475" s="6"/>
      <c r="K475" s="2"/>
      <c r="L475" s="2"/>
    </row>
    <row r="476" spans="2:12" ht="15.75" customHeight="1" x14ac:dyDescent="0.2">
      <c r="B476" s="2"/>
      <c r="C476" s="3"/>
      <c r="D476" s="4"/>
      <c r="E476" s="5"/>
      <c r="F476" s="2"/>
      <c r="G476" s="2"/>
      <c r="H476" s="2"/>
      <c r="I476" s="6"/>
      <c r="J476" s="6"/>
      <c r="K476" s="2"/>
      <c r="L476" s="2"/>
    </row>
    <row r="477" spans="2:12" ht="15.75" customHeight="1" x14ac:dyDescent="0.2">
      <c r="B477" s="2"/>
      <c r="C477" s="3"/>
      <c r="D477" s="4"/>
      <c r="E477" s="5"/>
      <c r="F477" s="2"/>
      <c r="G477" s="2"/>
      <c r="H477" s="2"/>
      <c r="I477" s="6"/>
      <c r="J477" s="6"/>
      <c r="K477" s="2"/>
      <c r="L477" s="2"/>
    </row>
    <row r="478" spans="2:12" ht="15.75" customHeight="1" x14ac:dyDescent="0.2">
      <c r="B478" s="2"/>
      <c r="C478" s="3"/>
      <c r="D478" s="4"/>
      <c r="E478" s="5"/>
      <c r="F478" s="2"/>
      <c r="G478" s="2"/>
      <c r="H478" s="2"/>
      <c r="I478" s="6"/>
      <c r="J478" s="6"/>
      <c r="K478" s="2"/>
      <c r="L478" s="2"/>
    </row>
    <row r="479" spans="2:12" ht="15.75" customHeight="1" x14ac:dyDescent="0.2">
      <c r="B479" s="2"/>
      <c r="C479" s="3"/>
      <c r="D479" s="4"/>
      <c r="E479" s="5"/>
      <c r="F479" s="2"/>
      <c r="G479" s="2"/>
      <c r="H479" s="2"/>
      <c r="I479" s="6"/>
      <c r="J479" s="6"/>
      <c r="K479" s="2"/>
      <c r="L479" s="2"/>
    </row>
    <row r="480" spans="2:12" ht="15.75" customHeight="1" x14ac:dyDescent="0.2">
      <c r="B480" s="2"/>
      <c r="C480" s="3"/>
      <c r="D480" s="4"/>
      <c r="E480" s="5"/>
      <c r="F480" s="2"/>
      <c r="G480" s="2"/>
      <c r="H480" s="2"/>
      <c r="I480" s="6"/>
      <c r="J480" s="6"/>
      <c r="K480" s="2"/>
      <c r="L480" s="2"/>
    </row>
    <row r="481" spans="2:12" ht="15.75" customHeight="1" x14ac:dyDescent="0.2">
      <c r="B481" s="2"/>
      <c r="C481" s="3"/>
      <c r="D481" s="4"/>
      <c r="E481" s="5"/>
      <c r="F481" s="2"/>
      <c r="G481" s="2"/>
      <c r="H481" s="2"/>
      <c r="I481" s="6"/>
      <c r="J481" s="6"/>
      <c r="K481" s="2"/>
      <c r="L481" s="2"/>
    </row>
    <row r="482" spans="2:12" ht="15.75" customHeight="1" x14ac:dyDescent="0.2">
      <c r="B482" s="2"/>
      <c r="C482" s="3"/>
      <c r="D482" s="4"/>
      <c r="E482" s="5"/>
      <c r="F482" s="2"/>
      <c r="G482" s="2"/>
      <c r="H482" s="2"/>
      <c r="I482" s="6"/>
      <c r="J482" s="6"/>
      <c r="K482" s="2"/>
      <c r="L482" s="2"/>
    </row>
    <row r="483" spans="2:12" ht="15.75" customHeight="1" x14ac:dyDescent="0.2">
      <c r="B483" s="2"/>
      <c r="C483" s="3"/>
      <c r="D483" s="4"/>
      <c r="E483" s="5"/>
      <c r="F483" s="2"/>
      <c r="G483" s="2"/>
      <c r="H483" s="2"/>
      <c r="I483" s="6"/>
      <c r="J483" s="6"/>
      <c r="K483" s="2"/>
      <c r="L483" s="2"/>
    </row>
    <row r="484" spans="2:12" ht="15.75" customHeight="1" x14ac:dyDescent="0.2">
      <c r="B484" s="2"/>
      <c r="C484" s="3"/>
      <c r="D484" s="4"/>
      <c r="E484" s="5"/>
      <c r="F484" s="2"/>
      <c r="G484" s="2"/>
      <c r="H484" s="2"/>
      <c r="I484" s="6"/>
      <c r="J484" s="6"/>
      <c r="K484" s="2"/>
      <c r="L484" s="2"/>
    </row>
    <row r="485" spans="2:12" ht="15.75" customHeight="1" x14ac:dyDescent="0.2">
      <c r="B485" s="2"/>
      <c r="C485" s="3"/>
      <c r="D485" s="4"/>
      <c r="E485" s="5"/>
      <c r="F485" s="2"/>
      <c r="G485" s="2"/>
      <c r="H485" s="2"/>
      <c r="I485" s="6"/>
      <c r="J485" s="6"/>
      <c r="K485" s="2"/>
      <c r="L485" s="2"/>
    </row>
    <row r="486" spans="2:12" ht="15.75" customHeight="1" x14ac:dyDescent="0.2">
      <c r="B486" s="2"/>
      <c r="C486" s="3"/>
      <c r="D486" s="4"/>
      <c r="E486" s="5"/>
      <c r="F486" s="2"/>
      <c r="G486" s="2"/>
      <c r="H486" s="2"/>
      <c r="I486" s="6"/>
      <c r="J486" s="6"/>
      <c r="K486" s="2"/>
      <c r="L486" s="2"/>
    </row>
    <row r="487" spans="2:12" ht="15.75" customHeight="1" x14ac:dyDescent="0.2">
      <c r="B487" s="2"/>
      <c r="C487" s="3"/>
      <c r="D487" s="4"/>
      <c r="E487" s="5"/>
      <c r="F487" s="2"/>
      <c r="G487" s="2"/>
      <c r="H487" s="2"/>
      <c r="I487" s="6"/>
      <c r="J487" s="6"/>
      <c r="K487" s="2"/>
      <c r="L487" s="2"/>
    </row>
    <row r="488" spans="2:12" ht="15.75" customHeight="1" x14ac:dyDescent="0.2">
      <c r="B488" s="2"/>
      <c r="C488" s="3"/>
      <c r="D488" s="4"/>
      <c r="E488" s="5"/>
      <c r="F488" s="2"/>
      <c r="G488" s="2"/>
      <c r="H488" s="2"/>
      <c r="I488" s="6"/>
      <c r="J488" s="6"/>
      <c r="K488" s="2"/>
      <c r="L488" s="2"/>
    </row>
    <row r="489" spans="2:12" ht="15.75" customHeight="1" x14ac:dyDescent="0.2">
      <c r="B489" s="2"/>
      <c r="C489" s="3"/>
      <c r="D489" s="4"/>
      <c r="E489" s="5"/>
      <c r="F489" s="2"/>
      <c r="G489" s="2"/>
      <c r="H489" s="2"/>
      <c r="I489" s="6"/>
      <c r="J489" s="6"/>
      <c r="K489" s="2"/>
      <c r="L489" s="2"/>
    </row>
    <row r="490" spans="2:12" ht="15.75" customHeight="1" x14ac:dyDescent="0.2">
      <c r="B490" s="2"/>
      <c r="C490" s="3"/>
      <c r="D490" s="4"/>
      <c r="E490" s="5"/>
      <c r="F490" s="2"/>
      <c r="G490" s="2"/>
      <c r="H490" s="2"/>
      <c r="I490" s="6"/>
      <c r="J490" s="6"/>
      <c r="K490" s="2"/>
      <c r="L490" s="2"/>
    </row>
    <row r="491" spans="2:12" ht="15.75" customHeight="1" x14ac:dyDescent="0.2">
      <c r="B491" s="2"/>
      <c r="C491" s="3"/>
      <c r="D491" s="4"/>
      <c r="E491" s="5"/>
      <c r="F491" s="2"/>
      <c r="G491" s="2"/>
      <c r="H491" s="2"/>
      <c r="I491" s="6"/>
      <c r="J491" s="6"/>
      <c r="K491" s="2"/>
      <c r="L491" s="2"/>
    </row>
    <row r="492" spans="2:12" ht="15.75" customHeight="1" x14ac:dyDescent="0.2">
      <c r="B492" s="2"/>
      <c r="C492" s="3"/>
      <c r="D492" s="4"/>
      <c r="E492" s="5"/>
      <c r="F492" s="2"/>
      <c r="G492" s="2"/>
      <c r="H492" s="2"/>
      <c r="I492" s="6"/>
      <c r="J492" s="6"/>
      <c r="K492" s="2"/>
      <c r="L492" s="2"/>
    </row>
    <row r="493" spans="2:12" ht="15.75" customHeight="1" x14ac:dyDescent="0.2">
      <c r="B493" s="2"/>
      <c r="C493" s="3"/>
      <c r="D493" s="4"/>
      <c r="E493" s="5"/>
      <c r="F493" s="2"/>
      <c r="G493" s="2"/>
      <c r="H493" s="2"/>
      <c r="I493" s="6"/>
      <c r="J493" s="6"/>
      <c r="K493" s="2"/>
      <c r="L493" s="2"/>
    </row>
    <row r="494" spans="2:12" ht="15.75" customHeight="1" x14ac:dyDescent="0.2">
      <c r="B494" s="2"/>
      <c r="C494" s="3"/>
      <c r="D494" s="4"/>
      <c r="E494" s="5"/>
      <c r="F494" s="2"/>
      <c r="G494" s="2"/>
      <c r="H494" s="2"/>
      <c r="I494" s="6"/>
      <c r="J494" s="6"/>
      <c r="K494" s="2"/>
      <c r="L494" s="2"/>
    </row>
    <row r="495" spans="2:12" ht="15.75" customHeight="1" x14ac:dyDescent="0.2">
      <c r="B495" s="2"/>
      <c r="C495" s="3"/>
      <c r="D495" s="4"/>
      <c r="E495" s="5"/>
      <c r="F495" s="2"/>
      <c r="G495" s="2"/>
      <c r="H495" s="2"/>
      <c r="I495" s="6"/>
      <c r="J495" s="6"/>
      <c r="K495" s="2"/>
      <c r="L495" s="2"/>
    </row>
    <row r="496" spans="2:12" ht="15.75" customHeight="1" x14ac:dyDescent="0.2">
      <c r="B496" s="2"/>
      <c r="C496" s="3"/>
      <c r="D496" s="4"/>
      <c r="E496" s="5"/>
      <c r="F496" s="2"/>
      <c r="G496" s="2"/>
      <c r="H496" s="2"/>
      <c r="I496" s="6"/>
      <c r="J496" s="6"/>
      <c r="K496" s="2"/>
      <c r="L496" s="2"/>
    </row>
    <row r="497" spans="2:12" ht="15.75" customHeight="1" x14ac:dyDescent="0.2">
      <c r="B497" s="2"/>
      <c r="C497" s="3"/>
      <c r="D497" s="4"/>
      <c r="E497" s="5"/>
      <c r="F497" s="2"/>
      <c r="G497" s="2"/>
      <c r="H497" s="2"/>
      <c r="I497" s="6"/>
      <c r="J497" s="6"/>
      <c r="K497" s="2"/>
      <c r="L497" s="2"/>
    </row>
    <row r="498" spans="2:12" ht="15.75" customHeight="1" x14ac:dyDescent="0.2">
      <c r="B498" s="2"/>
      <c r="C498" s="3"/>
      <c r="D498" s="4"/>
      <c r="E498" s="5"/>
      <c r="F498" s="2"/>
      <c r="G498" s="2"/>
      <c r="H498" s="2"/>
      <c r="I498" s="6"/>
      <c r="J498" s="6"/>
      <c r="K498" s="2"/>
      <c r="L498" s="2"/>
    </row>
    <row r="499" spans="2:12" ht="15.75" customHeight="1" x14ac:dyDescent="0.2">
      <c r="B499" s="2"/>
      <c r="C499" s="3"/>
      <c r="D499" s="4"/>
      <c r="E499" s="5"/>
      <c r="F499" s="2"/>
      <c r="G499" s="2"/>
      <c r="H499" s="2"/>
      <c r="I499" s="6"/>
      <c r="J499" s="6"/>
      <c r="K499" s="2"/>
      <c r="L499" s="2"/>
    </row>
    <row r="500" spans="2:12" ht="15.75" customHeight="1" x14ac:dyDescent="0.2">
      <c r="B500" s="2"/>
      <c r="C500" s="3"/>
      <c r="D500" s="4"/>
      <c r="E500" s="5"/>
      <c r="F500" s="2"/>
      <c r="G500" s="2"/>
      <c r="H500" s="2"/>
      <c r="I500" s="6"/>
      <c r="J500" s="6"/>
      <c r="K500" s="2"/>
      <c r="L500" s="2"/>
    </row>
    <row r="501" spans="2:12" ht="15.75" customHeight="1" x14ac:dyDescent="0.2">
      <c r="B501" s="2"/>
      <c r="C501" s="3"/>
      <c r="D501" s="4"/>
      <c r="E501" s="5"/>
      <c r="F501" s="2"/>
      <c r="G501" s="2"/>
      <c r="H501" s="2"/>
      <c r="I501" s="6"/>
      <c r="J501" s="6"/>
      <c r="K501" s="2"/>
      <c r="L501" s="2"/>
    </row>
    <row r="502" spans="2:12" ht="15.75" customHeight="1" x14ac:dyDescent="0.2">
      <c r="B502" s="2"/>
      <c r="C502" s="3"/>
      <c r="D502" s="4"/>
      <c r="E502" s="5"/>
      <c r="F502" s="2"/>
      <c r="G502" s="2"/>
      <c r="H502" s="2"/>
      <c r="I502" s="6"/>
      <c r="J502" s="6"/>
      <c r="K502" s="2"/>
      <c r="L502" s="2"/>
    </row>
    <row r="503" spans="2:12" ht="15.75" customHeight="1" x14ac:dyDescent="0.2">
      <c r="B503" s="2"/>
      <c r="C503" s="3"/>
      <c r="D503" s="4"/>
      <c r="E503" s="5"/>
      <c r="F503" s="2"/>
      <c r="G503" s="2"/>
      <c r="H503" s="2"/>
      <c r="I503" s="6"/>
      <c r="J503" s="6"/>
      <c r="K503" s="2"/>
      <c r="L503" s="2"/>
    </row>
    <row r="504" spans="2:12" ht="15.75" customHeight="1" x14ac:dyDescent="0.2">
      <c r="B504" s="2"/>
      <c r="C504" s="3"/>
      <c r="D504" s="4"/>
      <c r="E504" s="5"/>
      <c r="F504" s="2"/>
      <c r="G504" s="2"/>
      <c r="H504" s="2"/>
      <c r="I504" s="6"/>
      <c r="J504" s="6"/>
      <c r="K504" s="2"/>
      <c r="L504" s="2"/>
    </row>
    <row r="505" spans="2:12" ht="15.75" customHeight="1" x14ac:dyDescent="0.2">
      <c r="B505" s="2"/>
      <c r="C505" s="3"/>
      <c r="D505" s="4"/>
      <c r="E505" s="5"/>
      <c r="F505" s="2"/>
      <c r="G505" s="2"/>
      <c r="H505" s="2"/>
      <c r="I505" s="6"/>
      <c r="J505" s="6"/>
      <c r="K505" s="2"/>
      <c r="L505" s="2"/>
    </row>
    <row r="506" spans="2:12" ht="15.75" customHeight="1" x14ac:dyDescent="0.2">
      <c r="B506" s="2"/>
      <c r="C506" s="3"/>
      <c r="D506" s="4"/>
      <c r="E506" s="5"/>
      <c r="F506" s="2"/>
      <c r="G506" s="2"/>
      <c r="H506" s="2"/>
      <c r="I506" s="6"/>
      <c r="J506" s="6"/>
      <c r="K506" s="2"/>
      <c r="L506" s="2"/>
    </row>
    <row r="507" spans="2:12" ht="15.75" customHeight="1" x14ac:dyDescent="0.2">
      <c r="B507" s="2"/>
      <c r="C507" s="3"/>
      <c r="D507" s="4"/>
      <c r="E507" s="5"/>
      <c r="F507" s="2"/>
      <c r="G507" s="2"/>
      <c r="H507" s="2"/>
      <c r="I507" s="6"/>
      <c r="J507" s="6"/>
      <c r="K507" s="2"/>
      <c r="L507" s="2"/>
    </row>
    <row r="508" spans="2:12" ht="15.75" customHeight="1" x14ac:dyDescent="0.2">
      <c r="B508" s="2"/>
      <c r="C508" s="3"/>
      <c r="D508" s="4"/>
      <c r="E508" s="5"/>
      <c r="F508" s="2"/>
      <c r="G508" s="2"/>
      <c r="H508" s="2"/>
      <c r="I508" s="6"/>
      <c r="J508" s="6"/>
      <c r="K508" s="2"/>
      <c r="L508" s="2"/>
    </row>
    <row r="509" spans="2:12" ht="15.75" customHeight="1" x14ac:dyDescent="0.2">
      <c r="B509" s="2"/>
      <c r="C509" s="3"/>
      <c r="D509" s="4"/>
      <c r="E509" s="5"/>
      <c r="F509" s="2"/>
      <c r="G509" s="2"/>
      <c r="H509" s="2"/>
      <c r="I509" s="6"/>
      <c r="J509" s="6"/>
      <c r="K509" s="2"/>
      <c r="L509" s="2"/>
    </row>
    <row r="510" spans="2:12" ht="15.75" customHeight="1" x14ac:dyDescent="0.2">
      <c r="B510" s="2"/>
      <c r="C510" s="3"/>
      <c r="D510" s="4"/>
      <c r="E510" s="5"/>
      <c r="F510" s="2"/>
      <c r="G510" s="2"/>
      <c r="H510" s="2"/>
      <c r="I510" s="6"/>
      <c r="J510" s="6"/>
      <c r="K510" s="2"/>
      <c r="L510" s="2"/>
    </row>
    <row r="511" spans="2:12" ht="15.75" customHeight="1" x14ac:dyDescent="0.2">
      <c r="B511" s="2"/>
      <c r="C511" s="3"/>
      <c r="D511" s="4"/>
      <c r="E511" s="5"/>
      <c r="F511" s="2"/>
      <c r="G511" s="2"/>
      <c r="H511" s="2"/>
      <c r="I511" s="6"/>
      <c r="J511" s="6"/>
      <c r="K511" s="2"/>
      <c r="L511" s="2"/>
    </row>
    <row r="512" spans="2:12" ht="15.75" customHeight="1" x14ac:dyDescent="0.2">
      <c r="B512" s="2"/>
      <c r="C512" s="3"/>
      <c r="D512" s="4"/>
      <c r="E512" s="5"/>
      <c r="F512" s="2"/>
      <c r="G512" s="2"/>
      <c r="H512" s="2"/>
      <c r="I512" s="6"/>
      <c r="J512" s="6"/>
      <c r="K512" s="2"/>
      <c r="L512" s="2"/>
    </row>
    <row r="513" spans="2:12" ht="15.75" customHeight="1" x14ac:dyDescent="0.2">
      <c r="B513" s="2"/>
      <c r="C513" s="3"/>
      <c r="D513" s="4"/>
      <c r="E513" s="5"/>
      <c r="F513" s="2"/>
      <c r="G513" s="2"/>
      <c r="H513" s="2"/>
      <c r="I513" s="6"/>
      <c r="J513" s="6"/>
      <c r="K513" s="2"/>
      <c r="L513" s="2"/>
    </row>
    <row r="514" spans="2:12" ht="15.75" customHeight="1" x14ac:dyDescent="0.2">
      <c r="B514" s="2"/>
      <c r="C514" s="3"/>
      <c r="D514" s="4"/>
      <c r="E514" s="5"/>
      <c r="F514" s="2"/>
      <c r="G514" s="2"/>
      <c r="H514" s="2"/>
      <c r="I514" s="6"/>
      <c r="J514" s="6"/>
      <c r="K514" s="2"/>
      <c r="L514" s="2"/>
    </row>
    <row r="515" spans="2:12" ht="15.75" customHeight="1" x14ac:dyDescent="0.2">
      <c r="B515" s="2"/>
      <c r="C515" s="3"/>
      <c r="D515" s="4"/>
      <c r="E515" s="5"/>
      <c r="F515" s="2"/>
      <c r="G515" s="2"/>
      <c r="H515" s="2"/>
      <c r="I515" s="6"/>
      <c r="J515" s="6"/>
      <c r="K515" s="2"/>
      <c r="L515" s="2"/>
    </row>
    <row r="516" spans="2:12" ht="15.75" customHeight="1" x14ac:dyDescent="0.2">
      <c r="B516" s="2"/>
      <c r="C516" s="3"/>
      <c r="D516" s="4"/>
      <c r="E516" s="5"/>
      <c r="F516" s="2"/>
      <c r="G516" s="2"/>
      <c r="H516" s="2"/>
      <c r="I516" s="6"/>
      <c r="J516" s="6"/>
      <c r="K516" s="2"/>
      <c r="L516" s="2"/>
    </row>
    <row r="517" spans="2:12" ht="15.75" customHeight="1" x14ac:dyDescent="0.2">
      <c r="B517" s="2"/>
      <c r="C517" s="3"/>
      <c r="D517" s="4"/>
      <c r="E517" s="5"/>
      <c r="F517" s="2"/>
      <c r="G517" s="2"/>
      <c r="H517" s="2"/>
      <c r="I517" s="6"/>
      <c r="J517" s="6"/>
      <c r="K517" s="2"/>
      <c r="L517" s="2"/>
    </row>
    <row r="518" spans="2:12" ht="15.75" customHeight="1" x14ac:dyDescent="0.2">
      <c r="B518" s="2"/>
      <c r="C518" s="3"/>
      <c r="D518" s="4"/>
      <c r="E518" s="5"/>
      <c r="F518" s="2"/>
      <c r="G518" s="2"/>
      <c r="H518" s="2"/>
      <c r="I518" s="6"/>
      <c r="J518" s="6"/>
      <c r="K518" s="2"/>
      <c r="L518" s="2"/>
    </row>
    <row r="519" spans="2:12" ht="15.75" customHeight="1" x14ac:dyDescent="0.2">
      <c r="B519" s="2"/>
      <c r="C519" s="3"/>
      <c r="D519" s="4"/>
      <c r="E519" s="5"/>
      <c r="F519" s="2"/>
      <c r="G519" s="2"/>
      <c r="H519" s="2"/>
      <c r="I519" s="6"/>
      <c r="J519" s="6"/>
      <c r="K519" s="2"/>
      <c r="L519" s="2"/>
    </row>
    <row r="520" spans="2:12" ht="15.75" customHeight="1" x14ac:dyDescent="0.2">
      <c r="B520" s="2"/>
      <c r="C520" s="3"/>
      <c r="D520" s="4"/>
      <c r="E520" s="5"/>
      <c r="F520" s="2"/>
      <c r="G520" s="2"/>
      <c r="H520" s="2"/>
      <c r="I520" s="6"/>
      <c r="J520" s="6"/>
      <c r="K520" s="2"/>
      <c r="L520" s="2"/>
    </row>
    <row r="521" spans="2:12" ht="15.75" customHeight="1" x14ac:dyDescent="0.2">
      <c r="B521" s="2"/>
      <c r="C521" s="3"/>
      <c r="D521" s="4"/>
      <c r="E521" s="5"/>
      <c r="F521" s="2"/>
      <c r="G521" s="2"/>
      <c r="H521" s="2"/>
      <c r="I521" s="6"/>
      <c r="J521" s="6"/>
      <c r="K521" s="2"/>
      <c r="L521" s="2"/>
    </row>
    <row r="522" spans="2:12" ht="15.75" customHeight="1" x14ac:dyDescent="0.2">
      <c r="B522" s="2"/>
      <c r="C522" s="3"/>
      <c r="D522" s="4"/>
      <c r="E522" s="5"/>
      <c r="F522" s="2"/>
      <c r="G522" s="2"/>
      <c r="H522" s="2"/>
      <c r="I522" s="6"/>
      <c r="J522" s="6"/>
      <c r="K522" s="2"/>
      <c r="L522" s="2"/>
    </row>
    <row r="523" spans="2:12" ht="15.75" customHeight="1" x14ac:dyDescent="0.2">
      <c r="B523" s="2"/>
      <c r="C523" s="3"/>
      <c r="D523" s="4"/>
      <c r="E523" s="5"/>
      <c r="F523" s="2"/>
      <c r="G523" s="2"/>
      <c r="H523" s="2"/>
      <c r="I523" s="6"/>
      <c r="J523" s="6"/>
      <c r="K523" s="2"/>
      <c r="L523" s="2"/>
    </row>
    <row r="524" spans="2:12" ht="15.75" customHeight="1" x14ac:dyDescent="0.2">
      <c r="B524" s="2"/>
      <c r="C524" s="3"/>
      <c r="D524" s="4"/>
      <c r="E524" s="5"/>
      <c r="F524" s="2"/>
      <c r="G524" s="2"/>
      <c r="H524" s="2"/>
      <c r="I524" s="6"/>
      <c r="J524" s="6"/>
      <c r="K524" s="2"/>
      <c r="L524" s="2"/>
    </row>
    <row r="525" spans="2:12" ht="15.75" customHeight="1" x14ac:dyDescent="0.2">
      <c r="B525" s="2"/>
      <c r="C525" s="3"/>
      <c r="D525" s="4"/>
      <c r="E525" s="5"/>
      <c r="F525" s="2"/>
      <c r="G525" s="2"/>
      <c r="H525" s="2"/>
      <c r="I525" s="6"/>
      <c r="J525" s="6"/>
      <c r="K525" s="2"/>
      <c r="L525" s="2"/>
    </row>
    <row r="526" spans="2:12" ht="15.75" customHeight="1" x14ac:dyDescent="0.2">
      <c r="B526" s="2"/>
      <c r="C526" s="3"/>
      <c r="D526" s="4"/>
      <c r="E526" s="5"/>
      <c r="F526" s="2"/>
      <c r="G526" s="2"/>
      <c r="H526" s="2"/>
      <c r="I526" s="6"/>
      <c r="J526" s="6"/>
      <c r="K526" s="2"/>
      <c r="L526" s="2"/>
    </row>
    <row r="527" spans="2:12" ht="15.75" customHeight="1" x14ac:dyDescent="0.2">
      <c r="B527" s="2"/>
      <c r="C527" s="3"/>
      <c r="D527" s="4"/>
      <c r="E527" s="5"/>
      <c r="F527" s="2"/>
      <c r="G527" s="2"/>
      <c r="H527" s="2"/>
      <c r="I527" s="6"/>
      <c r="J527" s="6"/>
      <c r="K527" s="2"/>
      <c r="L527" s="2"/>
    </row>
    <row r="528" spans="2:12" ht="15.75" customHeight="1" x14ac:dyDescent="0.2">
      <c r="B528" s="2"/>
      <c r="C528" s="3"/>
      <c r="D528" s="4"/>
      <c r="E528" s="5"/>
      <c r="F528" s="2"/>
      <c r="G528" s="2"/>
      <c r="H528" s="2"/>
      <c r="I528" s="6"/>
      <c r="J528" s="6"/>
      <c r="K528" s="2"/>
      <c r="L528" s="2"/>
    </row>
    <row r="529" spans="2:12" ht="15.75" customHeight="1" x14ac:dyDescent="0.2">
      <c r="B529" s="2"/>
      <c r="C529" s="3"/>
      <c r="D529" s="4"/>
      <c r="E529" s="5"/>
      <c r="F529" s="2"/>
      <c r="G529" s="2"/>
      <c r="H529" s="2"/>
      <c r="I529" s="6"/>
      <c r="J529" s="6"/>
      <c r="K529" s="2"/>
      <c r="L529" s="2"/>
    </row>
    <row r="530" spans="2:12" ht="15.75" customHeight="1" x14ac:dyDescent="0.2">
      <c r="B530" s="2"/>
      <c r="C530" s="3"/>
      <c r="D530" s="4"/>
      <c r="E530" s="5"/>
      <c r="F530" s="2"/>
      <c r="G530" s="2"/>
      <c r="H530" s="2"/>
      <c r="I530" s="6"/>
      <c r="J530" s="6"/>
      <c r="K530" s="2"/>
      <c r="L530" s="2"/>
    </row>
    <row r="531" spans="2:12" ht="15.75" customHeight="1" x14ac:dyDescent="0.2">
      <c r="B531" s="2"/>
      <c r="C531" s="3"/>
      <c r="D531" s="4"/>
      <c r="E531" s="5"/>
      <c r="F531" s="2"/>
      <c r="G531" s="2"/>
      <c r="H531" s="2"/>
      <c r="I531" s="6"/>
      <c r="J531" s="6"/>
      <c r="K531" s="2"/>
      <c r="L531" s="2"/>
    </row>
    <row r="532" spans="2:12" ht="15.75" customHeight="1" x14ac:dyDescent="0.2">
      <c r="B532" s="2"/>
      <c r="C532" s="3"/>
      <c r="D532" s="4"/>
      <c r="E532" s="5"/>
      <c r="F532" s="2"/>
      <c r="G532" s="2"/>
      <c r="H532" s="2"/>
      <c r="I532" s="6"/>
      <c r="J532" s="6"/>
      <c r="K532" s="2"/>
      <c r="L532" s="2"/>
    </row>
    <row r="533" spans="2:12" ht="15.75" customHeight="1" x14ac:dyDescent="0.2">
      <c r="B533" s="2"/>
      <c r="C533" s="3"/>
      <c r="D533" s="4"/>
      <c r="E533" s="5"/>
      <c r="F533" s="2"/>
      <c r="G533" s="2"/>
      <c r="H533" s="2"/>
      <c r="I533" s="6"/>
      <c r="J533" s="6"/>
      <c r="K533" s="2"/>
      <c r="L533" s="2"/>
    </row>
    <row r="534" spans="2:12" ht="15.75" customHeight="1" x14ac:dyDescent="0.2">
      <c r="B534" s="2"/>
      <c r="C534" s="3"/>
      <c r="D534" s="4"/>
      <c r="E534" s="5"/>
      <c r="F534" s="2"/>
      <c r="G534" s="2"/>
      <c r="H534" s="2"/>
      <c r="I534" s="6"/>
      <c r="J534" s="6"/>
      <c r="K534" s="2"/>
      <c r="L534" s="2"/>
    </row>
    <row r="535" spans="2:12" ht="15.75" customHeight="1" x14ac:dyDescent="0.2">
      <c r="B535" s="2"/>
      <c r="C535" s="3"/>
      <c r="D535" s="4"/>
      <c r="E535" s="5"/>
      <c r="F535" s="2"/>
      <c r="G535" s="2"/>
      <c r="H535" s="2"/>
      <c r="I535" s="6"/>
      <c r="J535" s="6"/>
      <c r="K535" s="2"/>
      <c r="L535" s="2"/>
    </row>
    <row r="536" spans="2:12" ht="15.75" customHeight="1" x14ac:dyDescent="0.2">
      <c r="B536" s="2"/>
      <c r="C536" s="3"/>
      <c r="D536" s="4"/>
      <c r="E536" s="5"/>
      <c r="F536" s="2"/>
      <c r="G536" s="2"/>
      <c r="H536" s="2"/>
      <c r="I536" s="6"/>
      <c r="J536" s="6"/>
      <c r="K536" s="2"/>
      <c r="L536" s="2"/>
    </row>
    <row r="537" spans="2:12" ht="15.75" customHeight="1" x14ac:dyDescent="0.2">
      <c r="B537" s="2"/>
      <c r="C537" s="3"/>
      <c r="D537" s="4"/>
      <c r="E537" s="5"/>
      <c r="F537" s="2"/>
      <c r="G537" s="2"/>
      <c r="H537" s="2"/>
      <c r="I537" s="6"/>
      <c r="J537" s="6"/>
      <c r="K537" s="2"/>
      <c r="L537" s="2"/>
    </row>
    <row r="538" spans="2:12" ht="15.75" customHeight="1" x14ac:dyDescent="0.2">
      <c r="B538" s="2"/>
      <c r="C538" s="3"/>
      <c r="D538" s="4"/>
      <c r="E538" s="5"/>
      <c r="F538" s="2"/>
      <c r="G538" s="2"/>
      <c r="H538" s="2"/>
      <c r="I538" s="6"/>
      <c r="J538" s="6"/>
      <c r="K538" s="2"/>
      <c r="L538" s="2"/>
    </row>
    <row r="539" spans="2:12" ht="15.75" customHeight="1" x14ac:dyDescent="0.2">
      <c r="B539" s="2"/>
      <c r="C539" s="3"/>
      <c r="D539" s="4"/>
      <c r="E539" s="5"/>
      <c r="F539" s="2"/>
      <c r="G539" s="2"/>
      <c r="H539" s="2"/>
      <c r="I539" s="6"/>
      <c r="J539" s="6"/>
      <c r="K539" s="2"/>
      <c r="L539" s="2"/>
    </row>
    <row r="540" spans="2:12" ht="15.75" customHeight="1" x14ac:dyDescent="0.2">
      <c r="B540" s="2"/>
      <c r="C540" s="3"/>
      <c r="D540" s="4"/>
      <c r="E540" s="5"/>
      <c r="F540" s="2"/>
      <c r="G540" s="2"/>
      <c r="H540" s="2"/>
      <c r="I540" s="6"/>
      <c r="J540" s="6"/>
      <c r="K540" s="2"/>
      <c r="L540" s="2"/>
    </row>
    <row r="541" spans="2:12" ht="15.75" customHeight="1" x14ac:dyDescent="0.2">
      <c r="B541" s="2"/>
      <c r="C541" s="3"/>
      <c r="D541" s="4"/>
      <c r="E541" s="5"/>
      <c r="F541" s="2"/>
      <c r="G541" s="2"/>
      <c r="H541" s="2"/>
      <c r="I541" s="6"/>
      <c r="J541" s="6"/>
      <c r="K541" s="2"/>
      <c r="L541" s="2"/>
    </row>
    <row r="542" spans="2:12" ht="15.75" customHeight="1" x14ac:dyDescent="0.2">
      <c r="B542" s="2"/>
      <c r="C542" s="3"/>
      <c r="D542" s="4"/>
      <c r="E542" s="5"/>
      <c r="F542" s="2"/>
      <c r="G542" s="2"/>
      <c r="H542" s="2"/>
      <c r="I542" s="6"/>
      <c r="J542" s="6"/>
      <c r="K542" s="2"/>
      <c r="L542" s="2"/>
    </row>
    <row r="543" spans="2:12" ht="15.75" customHeight="1" x14ac:dyDescent="0.2">
      <c r="B543" s="2"/>
      <c r="C543" s="3"/>
      <c r="D543" s="4"/>
      <c r="E543" s="5"/>
      <c r="F543" s="2"/>
      <c r="G543" s="2"/>
      <c r="H543" s="2"/>
      <c r="I543" s="6"/>
      <c r="J543" s="6"/>
      <c r="K543" s="2"/>
      <c r="L543" s="2"/>
    </row>
    <row r="544" spans="2:12" ht="15.75" customHeight="1" x14ac:dyDescent="0.2">
      <c r="B544" s="2"/>
      <c r="C544" s="3"/>
      <c r="D544" s="4"/>
      <c r="E544" s="5"/>
      <c r="F544" s="2"/>
      <c r="G544" s="2"/>
      <c r="H544" s="2"/>
      <c r="I544" s="6"/>
      <c r="J544" s="6"/>
      <c r="K544" s="2"/>
      <c r="L544" s="2"/>
    </row>
    <row r="545" spans="2:12" ht="15.75" customHeight="1" x14ac:dyDescent="0.2">
      <c r="B545" s="2"/>
      <c r="C545" s="3"/>
      <c r="D545" s="4"/>
      <c r="E545" s="5"/>
      <c r="F545" s="2"/>
      <c r="G545" s="2"/>
      <c r="H545" s="2"/>
      <c r="I545" s="6"/>
      <c r="J545" s="6"/>
      <c r="K545" s="2"/>
      <c r="L545" s="2"/>
    </row>
    <row r="546" spans="2:12" ht="15.75" customHeight="1" x14ac:dyDescent="0.2">
      <c r="B546" s="2"/>
      <c r="C546" s="3"/>
      <c r="D546" s="4"/>
      <c r="E546" s="5"/>
      <c r="F546" s="2"/>
      <c r="G546" s="2"/>
      <c r="H546" s="2"/>
      <c r="I546" s="6"/>
      <c r="J546" s="6"/>
      <c r="K546" s="2"/>
      <c r="L546" s="2"/>
    </row>
    <row r="547" spans="2:12" ht="15.75" customHeight="1" x14ac:dyDescent="0.2">
      <c r="B547" s="2"/>
      <c r="C547" s="3"/>
      <c r="D547" s="4"/>
      <c r="E547" s="5"/>
      <c r="F547" s="2"/>
      <c r="G547" s="2"/>
      <c r="H547" s="2"/>
      <c r="I547" s="6"/>
      <c r="J547" s="6"/>
      <c r="K547" s="2"/>
      <c r="L547" s="2"/>
    </row>
    <row r="548" spans="2:12" ht="15.75" customHeight="1" x14ac:dyDescent="0.2">
      <c r="B548" s="2"/>
      <c r="C548" s="3"/>
      <c r="D548" s="4"/>
      <c r="E548" s="5"/>
      <c r="F548" s="2"/>
      <c r="G548" s="2"/>
      <c r="H548" s="2"/>
      <c r="I548" s="6"/>
      <c r="J548" s="6"/>
      <c r="K548" s="2"/>
      <c r="L548" s="2"/>
    </row>
    <row r="549" spans="2:12" ht="15.75" customHeight="1" x14ac:dyDescent="0.2">
      <c r="B549" s="2"/>
      <c r="C549" s="3"/>
      <c r="D549" s="4"/>
      <c r="E549" s="5"/>
      <c r="F549" s="2"/>
      <c r="G549" s="2"/>
      <c r="H549" s="2"/>
      <c r="I549" s="6"/>
      <c r="J549" s="6"/>
      <c r="K549" s="2"/>
      <c r="L549" s="2"/>
    </row>
    <row r="550" spans="2:12" ht="15.75" customHeight="1" x14ac:dyDescent="0.2">
      <c r="B550" s="2"/>
      <c r="C550" s="3"/>
      <c r="D550" s="4"/>
      <c r="E550" s="5"/>
      <c r="F550" s="2"/>
      <c r="G550" s="2"/>
      <c r="H550" s="2"/>
      <c r="I550" s="6"/>
      <c r="J550" s="6"/>
      <c r="K550" s="2"/>
      <c r="L550" s="2"/>
    </row>
    <row r="551" spans="2:12" ht="15.75" customHeight="1" x14ac:dyDescent="0.2">
      <c r="B551" s="2"/>
      <c r="C551" s="3"/>
      <c r="D551" s="4"/>
      <c r="E551" s="5"/>
      <c r="F551" s="2"/>
      <c r="G551" s="2"/>
      <c r="H551" s="2"/>
      <c r="I551" s="6"/>
      <c r="J551" s="6"/>
      <c r="K551" s="2"/>
      <c r="L551" s="2"/>
    </row>
    <row r="552" spans="2:12" ht="15.75" customHeight="1" x14ac:dyDescent="0.2">
      <c r="B552" s="2"/>
      <c r="C552" s="3"/>
      <c r="D552" s="4"/>
      <c r="E552" s="5"/>
      <c r="F552" s="2"/>
      <c r="G552" s="2"/>
      <c r="H552" s="2"/>
      <c r="I552" s="6"/>
      <c r="J552" s="6"/>
      <c r="K552" s="2"/>
      <c r="L552" s="2"/>
    </row>
    <row r="553" spans="2:12" ht="15.75" customHeight="1" x14ac:dyDescent="0.2">
      <c r="B553" s="2"/>
      <c r="C553" s="3"/>
      <c r="D553" s="4"/>
      <c r="E553" s="5"/>
      <c r="F553" s="2"/>
      <c r="G553" s="2"/>
      <c r="H553" s="2"/>
      <c r="I553" s="6"/>
      <c r="J553" s="6"/>
      <c r="K553" s="2"/>
      <c r="L553" s="2"/>
    </row>
    <row r="554" spans="2:12" ht="15.75" customHeight="1" x14ac:dyDescent="0.2">
      <c r="B554" s="2"/>
      <c r="C554" s="3"/>
      <c r="D554" s="4"/>
      <c r="E554" s="5"/>
      <c r="F554" s="2"/>
      <c r="G554" s="2"/>
      <c r="H554" s="2"/>
      <c r="I554" s="6"/>
      <c r="J554" s="6"/>
      <c r="K554" s="2"/>
      <c r="L554" s="2"/>
    </row>
    <row r="555" spans="2:12" ht="15.75" customHeight="1" x14ac:dyDescent="0.2">
      <c r="B555" s="2"/>
      <c r="C555" s="3"/>
      <c r="D555" s="4"/>
      <c r="E555" s="5"/>
      <c r="F555" s="2"/>
      <c r="G555" s="2"/>
      <c r="H555" s="2"/>
      <c r="I555" s="6"/>
      <c r="J555" s="6"/>
      <c r="K555" s="2"/>
      <c r="L555" s="2"/>
    </row>
    <row r="556" spans="2:12" ht="15.75" customHeight="1" x14ac:dyDescent="0.2">
      <c r="B556" s="2"/>
      <c r="C556" s="3"/>
      <c r="D556" s="4"/>
      <c r="E556" s="5"/>
      <c r="F556" s="2"/>
      <c r="G556" s="2"/>
      <c r="H556" s="2"/>
      <c r="I556" s="6"/>
      <c r="J556" s="6"/>
      <c r="K556" s="2"/>
      <c r="L556" s="2"/>
    </row>
    <row r="557" spans="2:12" ht="15.75" customHeight="1" x14ac:dyDescent="0.2">
      <c r="B557" s="2"/>
      <c r="C557" s="3"/>
      <c r="D557" s="4"/>
      <c r="E557" s="5"/>
      <c r="F557" s="2"/>
      <c r="G557" s="2"/>
      <c r="H557" s="2"/>
      <c r="I557" s="6"/>
      <c r="J557" s="6"/>
      <c r="K557" s="2"/>
      <c r="L557" s="2"/>
    </row>
    <row r="558" spans="2:12" ht="15.75" customHeight="1" x14ac:dyDescent="0.2">
      <c r="B558" s="2"/>
      <c r="C558" s="3"/>
      <c r="D558" s="4"/>
      <c r="E558" s="5"/>
      <c r="F558" s="2"/>
      <c r="G558" s="2"/>
      <c r="H558" s="2"/>
      <c r="I558" s="6"/>
      <c r="J558" s="6"/>
      <c r="K558" s="2"/>
      <c r="L558" s="2"/>
    </row>
    <row r="559" spans="2:12" ht="15.75" customHeight="1" x14ac:dyDescent="0.2">
      <c r="B559" s="2"/>
      <c r="C559" s="3"/>
      <c r="D559" s="4"/>
      <c r="E559" s="5"/>
      <c r="F559" s="2"/>
      <c r="G559" s="2"/>
      <c r="H559" s="2"/>
      <c r="I559" s="6"/>
      <c r="J559" s="6"/>
      <c r="K559" s="2"/>
      <c r="L559" s="2"/>
    </row>
    <row r="560" spans="2:12" ht="15.75" customHeight="1" x14ac:dyDescent="0.2">
      <c r="B560" s="2"/>
      <c r="C560" s="3"/>
      <c r="D560" s="4"/>
      <c r="E560" s="5"/>
      <c r="F560" s="2"/>
      <c r="G560" s="2"/>
      <c r="H560" s="2"/>
      <c r="I560" s="6"/>
      <c r="J560" s="6"/>
      <c r="K560" s="2"/>
      <c r="L560" s="2"/>
    </row>
    <row r="561" spans="2:12" ht="15.75" customHeight="1" x14ac:dyDescent="0.2">
      <c r="B561" s="2"/>
      <c r="C561" s="3"/>
      <c r="D561" s="4"/>
      <c r="E561" s="5"/>
      <c r="F561" s="2"/>
      <c r="G561" s="2"/>
      <c r="H561" s="2"/>
      <c r="I561" s="6"/>
      <c r="J561" s="6"/>
      <c r="K561" s="2"/>
      <c r="L561" s="2"/>
    </row>
    <row r="562" spans="2:12" ht="15.75" customHeight="1" x14ac:dyDescent="0.2">
      <c r="B562" s="2"/>
      <c r="C562" s="3"/>
      <c r="D562" s="4"/>
      <c r="E562" s="5"/>
      <c r="F562" s="2"/>
      <c r="G562" s="2"/>
      <c r="H562" s="2"/>
      <c r="I562" s="6"/>
      <c r="J562" s="6"/>
      <c r="K562" s="2"/>
      <c r="L562" s="2"/>
    </row>
    <row r="563" spans="2:12" ht="15.75" customHeight="1" x14ac:dyDescent="0.2">
      <c r="B563" s="2"/>
      <c r="C563" s="3"/>
      <c r="D563" s="4"/>
      <c r="E563" s="5"/>
      <c r="F563" s="2"/>
      <c r="G563" s="2"/>
      <c r="H563" s="2"/>
      <c r="I563" s="6"/>
      <c r="J563" s="6"/>
      <c r="K563" s="2"/>
      <c r="L563" s="2"/>
    </row>
    <row r="564" spans="2:12" ht="15.75" customHeight="1" x14ac:dyDescent="0.2">
      <c r="B564" s="2"/>
      <c r="C564" s="3"/>
      <c r="D564" s="4"/>
      <c r="E564" s="5"/>
      <c r="F564" s="2"/>
      <c r="G564" s="2"/>
      <c r="H564" s="2"/>
      <c r="I564" s="6"/>
      <c r="J564" s="6"/>
      <c r="K564" s="2"/>
      <c r="L564" s="2"/>
    </row>
    <row r="565" spans="2:12" ht="15.75" customHeight="1" x14ac:dyDescent="0.2">
      <c r="B565" s="2"/>
      <c r="C565" s="3"/>
      <c r="D565" s="4"/>
      <c r="E565" s="5"/>
      <c r="F565" s="2"/>
      <c r="G565" s="2"/>
      <c r="H565" s="2"/>
      <c r="I565" s="6"/>
      <c r="J565" s="6"/>
      <c r="K565" s="2"/>
      <c r="L565" s="2"/>
    </row>
    <row r="566" spans="2:12" ht="15.75" customHeight="1" x14ac:dyDescent="0.2">
      <c r="B566" s="2"/>
      <c r="C566" s="3"/>
      <c r="D566" s="4"/>
      <c r="E566" s="5"/>
      <c r="F566" s="2"/>
      <c r="G566" s="2"/>
      <c r="H566" s="2"/>
      <c r="I566" s="6"/>
      <c r="J566" s="6"/>
      <c r="K566" s="2"/>
      <c r="L566" s="2"/>
    </row>
    <row r="567" spans="2:12" ht="15.75" customHeight="1" x14ac:dyDescent="0.2">
      <c r="B567" s="2"/>
      <c r="C567" s="3"/>
      <c r="D567" s="4"/>
      <c r="E567" s="5"/>
      <c r="F567" s="2"/>
      <c r="G567" s="2"/>
      <c r="H567" s="2"/>
      <c r="I567" s="6"/>
      <c r="J567" s="6"/>
      <c r="K567" s="2"/>
      <c r="L567" s="2"/>
    </row>
    <row r="568" spans="2:12" ht="15.75" customHeight="1" x14ac:dyDescent="0.2">
      <c r="B568" s="2"/>
      <c r="C568" s="3"/>
      <c r="D568" s="4"/>
      <c r="E568" s="5"/>
      <c r="F568" s="2"/>
      <c r="G568" s="2"/>
      <c r="H568" s="2"/>
      <c r="I568" s="6"/>
      <c r="J568" s="6"/>
      <c r="K568" s="2"/>
      <c r="L568" s="2"/>
    </row>
    <row r="569" spans="2:12" ht="15.75" customHeight="1" x14ac:dyDescent="0.2">
      <c r="B569" s="2"/>
      <c r="C569" s="3"/>
      <c r="D569" s="4"/>
      <c r="E569" s="5"/>
      <c r="F569" s="2"/>
      <c r="G569" s="2"/>
      <c r="H569" s="2"/>
      <c r="I569" s="6"/>
      <c r="J569" s="6"/>
      <c r="K569" s="2"/>
      <c r="L569" s="2"/>
    </row>
    <row r="570" spans="2:12" ht="15.75" customHeight="1" x14ac:dyDescent="0.2">
      <c r="B570" s="2"/>
      <c r="C570" s="3"/>
      <c r="D570" s="4"/>
      <c r="E570" s="5"/>
      <c r="F570" s="2"/>
      <c r="G570" s="2"/>
      <c r="H570" s="2"/>
      <c r="I570" s="6"/>
      <c r="J570" s="6"/>
      <c r="K570" s="2"/>
      <c r="L570" s="2"/>
    </row>
    <row r="571" spans="2:12" ht="15.75" customHeight="1" x14ac:dyDescent="0.2">
      <c r="B571" s="2"/>
      <c r="C571" s="3"/>
      <c r="D571" s="4"/>
      <c r="E571" s="5"/>
      <c r="F571" s="2"/>
      <c r="G571" s="2"/>
      <c r="H571" s="2"/>
      <c r="I571" s="6"/>
      <c r="J571" s="6"/>
      <c r="K571" s="2"/>
      <c r="L571" s="2"/>
    </row>
    <row r="572" spans="2:12" ht="15.75" customHeight="1" x14ac:dyDescent="0.2">
      <c r="B572" s="2"/>
      <c r="C572" s="3"/>
      <c r="D572" s="4"/>
      <c r="E572" s="5"/>
      <c r="F572" s="2"/>
      <c r="G572" s="2"/>
      <c r="H572" s="2"/>
      <c r="I572" s="6"/>
      <c r="J572" s="6"/>
      <c r="K572" s="2"/>
      <c r="L572" s="2"/>
    </row>
    <row r="573" spans="2:12" ht="15.75" customHeight="1" x14ac:dyDescent="0.2">
      <c r="B573" s="2"/>
      <c r="C573" s="3"/>
      <c r="D573" s="4"/>
      <c r="E573" s="5"/>
      <c r="F573" s="2"/>
      <c r="G573" s="2"/>
      <c r="H573" s="2"/>
      <c r="I573" s="6"/>
      <c r="J573" s="6"/>
      <c r="K573" s="2"/>
      <c r="L573" s="2"/>
    </row>
    <row r="574" spans="2:12" ht="15.75" customHeight="1" x14ac:dyDescent="0.2">
      <c r="B574" s="2"/>
      <c r="C574" s="3"/>
      <c r="D574" s="4"/>
      <c r="E574" s="5"/>
      <c r="F574" s="2"/>
      <c r="G574" s="2"/>
      <c r="H574" s="2"/>
      <c r="I574" s="6"/>
      <c r="J574" s="6"/>
      <c r="K574" s="2"/>
      <c r="L574" s="2"/>
    </row>
    <row r="575" spans="2:12" ht="15.75" customHeight="1" x14ac:dyDescent="0.2">
      <c r="B575" s="2"/>
      <c r="C575" s="3"/>
      <c r="D575" s="4"/>
      <c r="E575" s="5"/>
      <c r="F575" s="2"/>
      <c r="G575" s="2"/>
      <c r="H575" s="2"/>
      <c r="I575" s="6"/>
      <c r="J575" s="6"/>
      <c r="K575" s="2"/>
      <c r="L575" s="2"/>
    </row>
    <row r="576" spans="2:12" ht="15.75" customHeight="1" x14ac:dyDescent="0.2">
      <c r="B576" s="2"/>
      <c r="C576" s="3"/>
      <c r="D576" s="4"/>
      <c r="E576" s="5"/>
      <c r="F576" s="2"/>
      <c r="G576" s="2"/>
      <c r="H576" s="2"/>
      <c r="I576" s="6"/>
      <c r="J576" s="6"/>
      <c r="K576" s="2"/>
      <c r="L576" s="2"/>
    </row>
    <row r="577" spans="2:12" ht="15.75" customHeight="1" x14ac:dyDescent="0.2">
      <c r="B577" s="2"/>
      <c r="C577" s="3"/>
      <c r="D577" s="4"/>
      <c r="E577" s="5"/>
      <c r="F577" s="2"/>
      <c r="G577" s="2"/>
      <c r="H577" s="2"/>
      <c r="I577" s="6"/>
      <c r="J577" s="6"/>
      <c r="K577" s="2"/>
      <c r="L577" s="2"/>
    </row>
    <row r="578" spans="2:12" ht="15.75" customHeight="1" x14ac:dyDescent="0.2">
      <c r="B578" s="2"/>
      <c r="C578" s="3"/>
      <c r="D578" s="4"/>
      <c r="E578" s="5"/>
      <c r="F578" s="2"/>
      <c r="G578" s="2"/>
      <c r="H578" s="2"/>
      <c r="I578" s="6"/>
      <c r="J578" s="6"/>
      <c r="K578" s="2"/>
      <c r="L578" s="2"/>
    </row>
    <row r="579" spans="2:12" ht="15.75" customHeight="1" x14ac:dyDescent="0.2">
      <c r="B579" s="2"/>
      <c r="C579" s="3"/>
      <c r="D579" s="4"/>
      <c r="E579" s="5"/>
      <c r="F579" s="2"/>
      <c r="G579" s="2"/>
      <c r="H579" s="2"/>
      <c r="I579" s="6"/>
      <c r="J579" s="6"/>
      <c r="K579" s="2"/>
      <c r="L579" s="2"/>
    </row>
    <row r="580" spans="2:12" ht="15.75" customHeight="1" x14ac:dyDescent="0.2">
      <c r="B580" s="2"/>
      <c r="C580" s="3"/>
      <c r="D580" s="4"/>
      <c r="E580" s="5"/>
      <c r="F580" s="2"/>
      <c r="G580" s="2"/>
      <c r="H580" s="2"/>
      <c r="I580" s="6"/>
      <c r="J580" s="6"/>
      <c r="K580" s="2"/>
      <c r="L580" s="2"/>
    </row>
    <row r="581" spans="2:12" ht="15.75" customHeight="1" x14ac:dyDescent="0.2">
      <c r="B581" s="2"/>
      <c r="C581" s="3"/>
      <c r="D581" s="4"/>
      <c r="E581" s="5"/>
      <c r="F581" s="2"/>
      <c r="G581" s="2"/>
      <c r="H581" s="2"/>
      <c r="I581" s="6"/>
      <c r="J581" s="6"/>
      <c r="K581" s="2"/>
      <c r="L581" s="2"/>
    </row>
    <row r="582" spans="2:12" ht="15.75" customHeight="1" x14ac:dyDescent="0.2">
      <c r="B582" s="2"/>
      <c r="C582" s="3"/>
      <c r="D582" s="4"/>
      <c r="E582" s="5"/>
      <c r="F582" s="2"/>
      <c r="G582" s="2"/>
      <c r="H582" s="2"/>
      <c r="I582" s="6"/>
      <c r="J582" s="6"/>
      <c r="K582" s="2"/>
      <c r="L582" s="2"/>
    </row>
    <row r="583" spans="2:12" ht="15.75" customHeight="1" x14ac:dyDescent="0.2">
      <c r="B583" s="2"/>
      <c r="C583" s="3"/>
      <c r="D583" s="4"/>
      <c r="E583" s="5"/>
      <c r="F583" s="2"/>
      <c r="G583" s="2"/>
      <c r="H583" s="2"/>
      <c r="I583" s="6"/>
      <c r="J583" s="6"/>
      <c r="K583" s="2"/>
      <c r="L583" s="2"/>
    </row>
    <row r="584" spans="2:12" ht="15.75" customHeight="1" x14ac:dyDescent="0.2">
      <c r="B584" s="2"/>
      <c r="C584" s="3"/>
      <c r="D584" s="4"/>
      <c r="E584" s="5"/>
      <c r="F584" s="2"/>
      <c r="G584" s="2"/>
      <c r="H584" s="2"/>
      <c r="I584" s="6"/>
      <c r="J584" s="6"/>
      <c r="K584" s="2"/>
      <c r="L584" s="2"/>
    </row>
    <row r="585" spans="2:12" ht="15.75" customHeight="1" x14ac:dyDescent="0.2">
      <c r="B585" s="2"/>
      <c r="C585" s="3"/>
      <c r="D585" s="4"/>
      <c r="E585" s="5"/>
      <c r="F585" s="2"/>
      <c r="G585" s="2"/>
      <c r="H585" s="2"/>
      <c r="I585" s="6"/>
      <c r="J585" s="6"/>
      <c r="K585" s="2"/>
      <c r="L585" s="2"/>
    </row>
    <row r="586" spans="2:12" ht="15.75" customHeight="1" x14ac:dyDescent="0.2">
      <c r="B586" s="2"/>
      <c r="C586" s="3"/>
      <c r="D586" s="4"/>
      <c r="E586" s="5"/>
      <c r="F586" s="2"/>
      <c r="G586" s="2"/>
      <c r="H586" s="2"/>
      <c r="I586" s="6"/>
      <c r="J586" s="6"/>
      <c r="K586" s="2"/>
      <c r="L586" s="2"/>
    </row>
    <row r="587" spans="2:12" ht="15.75" customHeight="1" x14ac:dyDescent="0.2">
      <c r="B587" s="2"/>
      <c r="C587" s="3"/>
      <c r="D587" s="4"/>
      <c r="E587" s="5"/>
      <c r="F587" s="2"/>
      <c r="G587" s="2"/>
      <c r="H587" s="2"/>
      <c r="I587" s="6"/>
      <c r="J587" s="6"/>
      <c r="K587" s="2"/>
      <c r="L587" s="2"/>
    </row>
    <row r="588" spans="2:12" ht="15.75" customHeight="1" x14ac:dyDescent="0.2">
      <c r="B588" s="2"/>
      <c r="C588" s="3"/>
      <c r="D588" s="4"/>
      <c r="E588" s="5"/>
      <c r="F588" s="2"/>
      <c r="G588" s="2"/>
      <c r="H588" s="2"/>
      <c r="I588" s="6"/>
      <c r="J588" s="6"/>
      <c r="K588" s="2"/>
      <c r="L588" s="2"/>
    </row>
    <row r="589" spans="2:12" ht="15.75" customHeight="1" x14ac:dyDescent="0.2">
      <c r="B589" s="2"/>
      <c r="C589" s="3"/>
      <c r="D589" s="4"/>
      <c r="E589" s="5"/>
      <c r="F589" s="2"/>
      <c r="G589" s="2"/>
      <c r="H589" s="2"/>
      <c r="I589" s="6"/>
      <c r="J589" s="6"/>
      <c r="K589" s="2"/>
      <c r="L589" s="2"/>
    </row>
    <row r="590" spans="2:12" ht="15.75" customHeight="1" x14ac:dyDescent="0.2">
      <c r="B590" s="2"/>
      <c r="C590" s="3"/>
      <c r="D590" s="4"/>
      <c r="E590" s="5"/>
      <c r="F590" s="2"/>
      <c r="G590" s="2"/>
      <c r="H590" s="2"/>
      <c r="I590" s="6"/>
      <c r="J590" s="6"/>
      <c r="K590" s="2"/>
      <c r="L590" s="2"/>
    </row>
    <row r="591" spans="2:12" ht="15.75" customHeight="1" x14ac:dyDescent="0.2">
      <c r="B591" s="2"/>
      <c r="C591" s="3"/>
      <c r="D591" s="4"/>
      <c r="E591" s="5"/>
      <c r="F591" s="2"/>
      <c r="G591" s="2"/>
      <c r="H591" s="2"/>
      <c r="I591" s="6"/>
      <c r="J591" s="6"/>
      <c r="K591" s="2"/>
      <c r="L591" s="2"/>
    </row>
    <row r="592" spans="2:12" ht="15.75" customHeight="1" x14ac:dyDescent="0.2">
      <c r="B592" s="2"/>
      <c r="C592" s="3"/>
      <c r="D592" s="4"/>
      <c r="E592" s="5"/>
      <c r="F592" s="2"/>
      <c r="G592" s="2"/>
      <c r="H592" s="2"/>
      <c r="I592" s="6"/>
      <c r="J592" s="6"/>
      <c r="K592" s="2"/>
      <c r="L592" s="2"/>
    </row>
    <row r="593" spans="2:12" ht="15.75" customHeight="1" x14ac:dyDescent="0.2">
      <c r="B593" s="2"/>
      <c r="C593" s="3"/>
      <c r="D593" s="4"/>
      <c r="E593" s="5"/>
      <c r="F593" s="2"/>
      <c r="G593" s="2"/>
      <c r="H593" s="2"/>
      <c r="I593" s="6"/>
      <c r="J593" s="6"/>
      <c r="K593" s="2"/>
      <c r="L593" s="2"/>
    </row>
    <row r="594" spans="2:12" ht="15.75" customHeight="1" x14ac:dyDescent="0.2">
      <c r="B594" s="2"/>
      <c r="C594" s="3"/>
      <c r="D594" s="4"/>
      <c r="E594" s="5"/>
      <c r="F594" s="2"/>
      <c r="G594" s="2"/>
      <c r="H594" s="2"/>
      <c r="I594" s="6"/>
      <c r="J594" s="6"/>
      <c r="K594" s="2"/>
      <c r="L594" s="2"/>
    </row>
    <row r="595" spans="2:12" ht="15.75" customHeight="1" x14ac:dyDescent="0.2">
      <c r="B595" s="2"/>
      <c r="C595" s="3"/>
      <c r="D595" s="4"/>
      <c r="E595" s="5"/>
      <c r="F595" s="2"/>
      <c r="G595" s="2"/>
      <c r="H595" s="2"/>
      <c r="I595" s="6"/>
      <c r="J595" s="6"/>
      <c r="K595" s="2"/>
      <c r="L595" s="2"/>
    </row>
    <row r="596" spans="2:12" ht="15.75" customHeight="1" x14ac:dyDescent="0.2">
      <c r="B596" s="2"/>
      <c r="C596" s="3"/>
      <c r="D596" s="4"/>
      <c r="E596" s="5"/>
      <c r="F596" s="2"/>
      <c r="G596" s="2"/>
      <c r="H596" s="2"/>
      <c r="I596" s="6"/>
      <c r="J596" s="6"/>
      <c r="K596" s="2"/>
      <c r="L596" s="2"/>
    </row>
    <row r="597" spans="2:12" ht="15.75" customHeight="1" x14ac:dyDescent="0.2">
      <c r="B597" s="2"/>
      <c r="C597" s="3"/>
      <c r="D597" s="4"/>
      <c r="E597" s="5"/>
      <c r="F597" s="2"/>
      <c r="G597" s="2"/>
      <c r="H597" s="2"/>
      <c r="I597" s="6"/>
      <c r="J597" s="6"/>
      <c r="K597" s="2"/>
      <c r="L597" s="2"/>
    </row>
    <row r="598" spans="2:12" ht="15.75" customHeight="1" x14ac:dyDescent="0.2">
      <c r="B598" s="2"/>
      <c r="C598" s="3"/>
      <c r="D598" s="4"/>
      <c r="E598" s="5"/>
      <c r="F598" s="2"/>
      <c r="G598" s="2"/>
      <c r="H598" s="2"/>
      <c r="I598" s="6"/>
      <c r="J598" s="6"/>
      <c r="K598" s="2"/>
      <c r="L598" s="2"/>
    </row>
    <row r="599" spans="2:12" ht="15.75" customHeight="1" x14ac:dyDescent="0.2">
      <c r="B599" s="2"/>
      <c r="C599" s="3"/>
      <c r="D599" s="4"/>
      <c r="E599" s="5"/>
      <c r="F599" s="2"/>
      <c r="G599" s="2"/>
      <c r="H599" s="2"/>
      <c r="I599" s="6"/>
      <c r="J599" s="6"/>
      <c r="K599" s="2"/>
      <c r="L599" s="2"/>
    </row>
    <row r="600" spans="2:12" ht="15.75" customHeight="1" x14ac:dyDescent="0.2">
      <c r="B600" s="2"/>
      <c r="C600" s="3"/>
      <c r="D600" s="4"/>
      <c r="E600" s="5"/>
      <c r="F600" s="2"/>
      <c r="G600" s="2"/>
      <c r="H600" s="2"/>
      <c r="I600" s="6"/>
      <c r="J600" s="6"/>
      <c r="K600" s="2"/>
      <c r="L600" s="2"/>
    </row>
    <row r="601" spans="2:12" ht="15.75" customHeight="1" x14ac:dyDescent="0.2">
      <c r="B601" s="2"/>
      <c r="C601" s="3"/>
      <c r="D601" s="4"/>
      <c r="E601" s="5"/>
      <c r="F601" s="2"/>
      <c r="G601" s="2"/>
      <c r="H601" s="2"/>
      <c r="I601" s="6"/>
      <c r="J601" s="6"/>
      <c r="K601" s="2"/>
      <c r="L601" s="2"/>
    </row>
    <row r="602" spans="2:12" ht="15.75" customHeight="1" x14ac:dyDescent="0.2">
      <c r="B602" s="2"/>
      <c r="C602" s="3"/>
      <c r="D602" s="4"/>
      <c r="E602" s="5"/>
      <c r="F602" s="2"/>
      <c r="G602" s="2"/>
      <c r="H602" s="2"/>
      <c r="I602" s="6"/>
      <c r="J602" s="6"/>
      <c r="K602" s="2"/>
      <c r="L602" s="2"/>
    </row>
    <row r="603" spans="2:12" ht="15.75" customHeight="1" x14ac:dyDescent="0.2">
      <c r="B603" s="2"/>
      <c r="C603" s="3"/>
      <c r="D603" s="4"/>
      <c r="E603" s="5"/>
      <c r="F603" s="2"/>
      <c r="G603" s="2"/>
      <c r="H603" s="2"/>
      <c r="I603" s="6"/>
      <c r="J603" s="6"/>
      <c r="K603" s="2"/>
      <c r="L603" s="2"/>
    </row>
    <row r="604" spans="2:12" ht="15.75" customHeight="1" x14ac:dyDescent="0.2">
      <c r="B604" s="2"/>
      <c r="C604" s="3"/>
      <c r="D604" s="4"/>
      <c r="E604" s="5"/>
      <c r="F604" s="2"/>
      <c r="G604" s="2"/>
      <c r="H604" s="2"/>
      <c r="I604" s="6"/>
      <c r="J604" s="6"/>
      <c r="K604" s="2"/>
      <c r="L604" s="2"/>
    </row>
    <row r="605" spans="2:12" ht="15.75" customHeight="1" x14ac:dyDescent="0.2">
      <c r="B605" s="2"/>
      <c r="C605" s="3"/>
      <c r="D605" s="4"/>
      <c r="E605" s="5"/>
      <c r="F605" s="2"/>
      <c r="G605" s="2"/>
      <c r="H605" s="2"/>
      <c r="I605" s="6"/>
      <c r="J605" s="6"/>
      <c r="K605" s="2"/>
      <c r="L605" s="2"/>
    </row>
    <row r="606" spans="2:12" ht="15.75" customHeight="1" x14ac:dyDescent="0.2">
      <c r="B606" s="2"/>
      <c r="C606" s="3"/>
      <c r="D606" s="4"/>
      <c r="E606" s="5"/>
      <c r="F606" s="2"/>
      <c r="G606" s="2"/>
      <c r="H606" s="2"/>
      <c r="I606" s="6"/>
      <c r="J606" s="6"/>
      <c r="K606" s="2"/>
      <c r="L606" s="2"/>
    </row>
    <row r="607" spans="2:12" ht="15.75" customHeight="1" x14ac:dyDescent="0.2">
      <c r="B607" s="2"/>
      <c r="C607" s="3"/>
      <c r="D607" s="4"/>
      <c r="E607" s="5"/>
      <c r="F607" s="2"/>
      <c r="G607" s="2"/>
      <c r="H607" s="2"/>
      <c r="I607" s="6"/>
      <c r="J607" s="6"/>
      <c r="K607" s="2"/>
      <c r="L607" s="2"/>
    </row>
    <row r="608" spans="2:12" ht="15.75" customHeight="1" x14ac:dyDescent="0.2">
      <c r="B608" s="2"/>
      <c r="C608" s="3"/>
      <c r="D608" s="4"/>
      <c r="E608" s="5"/>
      <c r="F608" s="2"/>
      <c r="G608" s="2"/>
      <c r="H608" s="2"/>
      <c r="I608" s="6"/>
      <c r="J608" s="6"/>
      <c r="K608" s="2"/>
      <c r="L608" s="2"/>
    </row>
    <row r="609" spans="2:12" ht="15.75" customHeight="1" x14ac:dyDescent="0.2">
      <c r="B609" s="2"/>
      <c r="C609" s="3"/>
      <c r="D609" s="4"/>
      <c r="E609" s="5"/>
      <c r="F609" s="2"/>
      <c r="G609" s="2"/>
      <c r="H609" s="2"/>
      <c r="I609" s="6"/>
      <c r="J609" s="6"/>
      <c r="K609" s="2"/>
      <c r="L609" s="2"/>
    </row>
    <row r="610" spans="2:12" ht="15.75" customHeight="1" x14ac:dyDescent="0.2">
      <c r="B610" s="2"/>
      <c r="C610" s="3"/>
      <c r="D610" s="4"/>
      <c r="E610" s="5"/>
      <c r="F610" s="2"/>
      <c r="G610" s="2"/>
      <c r="H610" s="2"/>
      <c r="I610" s="6"/>
      <c r="J610" s="6"/>
      <c r="K610" s="2"/>
      <c r="L610" s="2"/>
    </row>
    <row r="611" spans="2:12" ht="15.75" customHeight="1" x14ac:dyDescent="0.2">
      <c r="B611" s="2"/>
      <c r="C611" s="3"/>
      <c r="D611" s="4"/>
      <c r="E611" s="5"/>
      <c r="F611" s="2"/>
      <c r="G611" s="2"/>
      <c r="H611" s="2"/>
      <c r="I611" s="6"/>
      <c r="J611" s="6"/>
      <c r="K611" s="2"/>
      <c r="L611" s="2"/>
    </row>
    <row r="612" spans="2:12" ht="15.75" customHeight="1" x14ac:dyDescent="0.2">
      <c r="B612" s="2"/>
      <c r="C612" s="3"/>
      <c r="D612" s="4"/>
      <c r="E612" s="5"/>
      <c r="F612" s="2"/>
      <c r="G612" s="2"/>
      <c r="H612" s="2"/>
      <c r="I612" s="6"/>
      <c r="J612" s="6"/>
      <c r="K612" s="2"/>
      <c r="L612" s="2"/>
    </row>
    <row r="613" spans="2:12" ht="15.75" customHeight="1" x14ac:dyDescent="0.2">
      <c r="B613" s="2"/>
      <c r="C613" s="3"/>
      <c r="D613" s="4"/>
      <c r="E613" s="5"/>
      <c r="F613" s="2"/>
      <c r="G613" s="2"/>
      <c r="H613" s="2"/>
      <c r="I613" s="6"/>
      <c r="J613" s="6"/>
      <c r="K613" s="2"/>
      <c r="L613" s="2"/>
    </row>
    <row r="614" spans="2:12" ht="15.75" customHeight="1" x14ac:dyDescent="0.2">
      <c r="B614" s="2"/>
      <c r="C614" s="3"/>
      <c r="D614" s="4"/>
      <c r="E614" s="5"/>
      <c r="F614" s="2"/>
      <c r="G614" s="2"/>
      <c r="H614" s="2"/>
      <c r="I614" s="6"/>
      <c r="J614" s="6"/>
      <c r="K614" s="2"/>
      <c r="L614" s="2"/>
    </row>
    <row r="615" spans="2:12" ht="15.75" customHeight="1" x14ac:dyDescent="0.2">
      <c r="B615" s="2"/>
      <c r="C615" s="3"/>
      <c r="D615" s="4"/>
      <c r="E615" s="5"/>
      <c r="F615" s="2"/>
      <c r="G615" s="2"/>
      <c r="H615" s="2"/>
      <c r="I615" s="6"/>
      <c r="J615" s="6"/>
      <c r="K615" s="2"/>
      <c r="L615" s="2"/>
    </row>
    <row r="616" spans="2:12" ht="15.75" customHeight="1" x14ac:dyDescent="0.2">
      <c r="B616" s="2"/>
      <c r="C616" s="3"/>
      <c r="D616" s="4"/>
      <c r="E616" s="5"/>
      <c r="F616" s="2"/>
      <c r="G616" s="2"/>
      <c r="H616" s="2"/>
      <c r="I616" s="6"/>
      <c r="J616" s="6"/>
      <c r="K616" s="2"/>
      <c r="L616" s="2"/>
    </row>
    <row r="617" spans="2:12" ht="15.75" customHeight="1" x14ac:dyDescent="0.2">
      <c r="B617" s="2"/>
      <c r="C617" s="3"/>
      <c r="D617" s="4"/>
      <c r="E617" s="5"/>
      <c r="F617" s="2"/>
      <c r="G617" s="2"/>
      <c r="H617" s="2"/>
      <c r="I617" s="6"/>
      <c r="J617" s="6"/>
      <c r="K617" s="2"/>
      <c r="L617" s="2"/>
    </row>
    <row r="618" spans="2:12" ht="15.75" customHeight="1" x14ac:dyDescent="0.2">
      <c r="B618" s="2"/>
      <c r="C618" s="3"/>
      <c r="D618" s="4"/>
      <c r="E618" s="5"/>
      <c r="F618" s="2"/>
      <c r="G618" s="2"/>
      <c r="H618" s="2"/>
      <c r="I618" s="6"/>
      <c r="J618" s="6"/>
      <c r="K618" s="2"/>
      <c r="L618" s="2"/>
    </row>
    <row r="619" spans="2:12" ht="15.75" customHeight="1" x14ac:dyDescent="0.2">
      <c r="B619" s="2"/>
      <c r="C619" s="3"/>
      <c r="D619" s="4"/>
      <c r="E619" s="5"/>
      <c r="F619" s="2"/>
      <c r="G619" s="2"/>
      <c r="H619" s="2"/>
      <c r="I619" s="6"/>
      <c r="J619" s="6"/>
      <c r="K619" s="2"/>
      <c r="L619" s="2"/>
    </row>
    <row r="620" spans="2:12" ht="15.75" customHeight="1" x14ac:dyDescent="0.2">
      <c r="B620" s="2"/>
      <c r="C620" s="3"/>
      <c r="D620" s="4"/>
      <c r="E620" s="5"/>
      <c r="F620" s="2"/>
      <c r="G620" s="2"/>
      <c r="H620" s="2"/>
      <c r="I620" s="6"/>
      <c r="J620" s="6"/>
      <c r="K620" s="2"/>
      <c r="L620" s="2"/>
    </row>
    <row r="621" spans="2:12" ht="15.75" customHeight="1" x14ac:dyDescent="0.2">
      <c r="B621" s="2"/>
      <c r="C621" s="3"/>
      <c r="D621" s="4"/>
      <c r="E621" s="5"/>
      <c r="F621" s="2"/>
      <c r="G621" s="2"/>
      <c r="H621" s="2"/>
      <c r="I621" s="6"/>
      <c r="J621" s="6"/>
      <c r="K621" s="2"/>
      <c r="L621" s="2"/>
    </row>
    <row r="622" spans="2:12" ht="15.75" customHeight="1" x14ac:dyDescent="0.2">
      <c r="B622" s="2"/>
      <c r="C622" s="3"/>
      <c r="D622" s="4"/>
      <c r="E622" s="5"/>
      <c r="F622" s="2"/>
      <c r="G622" s="2"/>
      <c r="H622" s="2"/>
      <c r="I622" s="6"/>
      <c r="J622" s="6"/>
      <c r="K622" s="2"/>
      <c r="L622" s="2"/>
    </row>
    <row r="623" spans="2:12" ht="15.75" customHeight="1" x14ac:dyDescent="0.2">
      <c r="B623" s="2"/>
      <c r="C623" s="3"/>
      <c r="D623" s="4"/>
      <c r="E623" s="5"/>
      <c r="F623" s="2"/>
      <c r="G623" s="2"/>
      <c r="H623" s="2"/>
      <c r="I623" s="6"/>
      <c r="J623" s="6"/>
      <c r="K623" s="2"/>
      <c r="L623" s="2"/>
    </row>
    <row r="624" spans="2:12" ht="15.75" customHeight="1" x14ac:dyDescent="0.2">
      <c r="B624" s="2"/>
      <c r="C624" s="3"/>
      <c r="D624" s="4"/>
      <c r="E624" s="5"/>
      <c r="F624" s="2"/>
      <c r="G624" s="2"/>
      <c r="H624" s="2"/>
      <c r="I624" s="6"/>
      <c r="J624" s="6"/>
      <c r="K624" s="2"/>
      <c r="L624" s="2"/>
    </row>
    <row r="625" spans="2:12" ht="15.75" customHeight="1" x14ac:dyDescent="0.2">
      <c r="B625" s="2"/>
      <c r="C625" s="3"/>
      <c r="D625" s="4"/>
      <c r="E625" s="5"/>
      <c r="F625" s="2"/>
      <c r="G625" s="2"/>
      <c r="H625" s="2"/>
      <c r="I625" s="6"/>
      <c r="J625" s="6"/>
      <c r="K625" s="2"/>
      <c r="L625" s="2"/>
    </row>
    <row r="626" spans="2:12" ht="15.75" customHeight="1" x14ac:dyDescent="0.2">
      <c r="B626" s="2"/>
      <c r="C626" s="3"/>
      <c r="D626" s="4"/>
      <c r="E626" s="5"/>
      <c r="F626" s="2"/>
      <c r="G626" s="2"/>
      <c r="H626" s="2"/>
      <c r="I626" s="6"/>
      <c r="J626" s="6"/>
      <c r="K626" s="2"/>
      <c r="L626" s="2"/>
    </row>
    <row r="627" spans="2:12" ht="15.75" customHeight="1" x14ac:dyDescent="0.2">
      <c r="B627" s="2"/>
      <c r="C627" s="3"/>
      <c r="D627" s="4"/>
      <c r="E627" s="5"/>
      <c r="F627" s="2"/>
      <c r="G627" s="2"/>
      <c r="H627" s="2"/>
      <c r="I627" s="6"/>
      <c r="J627" s="6"/>
      <c r="K627" s="2"/>
      <c r="L627" s="2"/>
    </row>
    <row r="628" spans="2:12" ht="15.75" customHeight="1" x14ac:dyDescent="0.2">
      <c r="B628" s="2"/>
      <c r="C628" s="3"/>
      <c r="D628" s="4"/>
      <c r="E628" s="5"/>
      <c r="F628" s="2"/>
      <c r="G628" s="2"/>
      <c r="H628" s="2"/>
      <c r="I628" s="6"/>
      <c r="J628" s="6"/>
      <c r="K628" s="2"/>
      <c r="L628" s="2"/>
    </row>
    <row r="629" spans="2:12" ht="15.75" customHeight="1" x14ac:dyDescent="0.2">
      <c r="B629" s="2"/>
      <c r="C629" s="3"/>
      <c r="D629" s="4"/>
      <c r="E629" s="5"/>
      <c r="F629" s="2"/>
      <c r="G629" s="2"/>
      <c r="H629" s="2"/>
      <c r="I629" s="6"/>
      <c r="J629" s="6"/>
      <c r="K629" s="2"/>
      <c r="L629" s="2"/>
    </row>
    <row r="630" spans="2:12" ht="15.75" customHeight="1" x14ac:dyDescent="0.2">
      <c r="B630" s="2"/>
      <c r="C630" s="3"/>
      <c r="D630" s="4"/>
      <c r="E630" s="5"/>
      <c r="F630" s="2"/>
      <c r="G630" s="2"/>
      <c r="H630" s="2"/>
      <c r="I630" s="6"/>
      <c r="J630" s="6"/>
      <c r="K630" s="2"/>
      <c r="L630" s="2"/>
    </row>
    <row r="631" spans="2:12" ht="15.75" customHeight="1" x14ac:dyDescent="0.2">
      <c r="B631" s="2"/>
      <c r="C631" s="3"/>
      <c r="D631" s="4"/>
      <c r="E631" s="5"/>
      <c r="F631" s="2"/>
      <c r="G631" s="2"/>
      <c r="H631" s="2"/>
      <c r="I631" s="6"/>
      <c r="J631" s="6"/>
      <c r="K631" s="2"/>
      <c r="L631" s="2"/>
    </row>
    <row r="632" spans="2:12" ht="15.75" customHeight="1" x14ac:dyDescent="0.2">
      <c r="B632" s="2"/>
      <c r="C632" s="3"/>
      <c r="D632" s="4"/>
      <c r="E632" s="5"/>
      <c r="F632" s="2"/>
      <c r="G632" s="2"/>
      <c r="H632" s="2"/>
      <c r="I632" s="6"/>
      <c r="J632" s="6"/>
      <c r="K632" s="2"/>
      <c r="L632" s="2"/>
    </row>
    <row r="633" spans="2:12" ht="15.75" customHeight="1" x14ac:dyDescent="0.2">
      <c r="B633" s="2"/>
      <c r="C633" s="3"/>
      <c r="D633" s="4"/>
      <c r="E633" s="5"/>
      <c r="F633" s="2"/>
      <c r="G633" s="2"/>
      <c r="H633" s="2"/>
      <c r="I633" s="6"/>
      <c r="J633" s="6"/>
      <c r="K633" s="2"/>
      <c r="L633" s="2"/>
    </row>
    <row r="634" spans="2:12" ht="15.75" customHeight="1" x14ac:dyDescent="0.2">
      <c r="B634" s="2"/>
      <c r="C634" s="3"/>
      <c r="D634" s="4"/>
      <c r="E634" s="5"/>
      <c r="F634" s="2"/>
      <c r="G634" s="2"/>
      <c r="H634" s="2"/>
      <c r="I634" s="6"/>
      <c r="J634" s="6"/>
      <c r="K634" s="2"/>
      <c r="L634" s="2"/>
    </row>
    <row r="635" spans="2:12" ht="15.75" customHeight="1" x14ac:dyDescent="0.2">
      <c r="B635" s="2"/>
      <c r="C635" s="3"/>
      <c r="D635" s="4"/>
      <c r="E635" s="5"/>
      <c r="F635" s="2"/>
      <c r="G635" s="2"/>
      <c r="H635" s="2"/>
      <c r="I635" s="6"/>
      <c r="J635" s="6"/>
      <c r="K635" s="2"/>
      <c r="L635" s="2"/>
    </row>
    <row r="636" spans="2:12" ht="15.75" customHeight="1" x14ac:dyDescent="0.2">
      <c r="B636" s="2"/>
      <c r="C636" s="3"/>
      <c r="D636" s="4"/>
      <c r="E636" s="5"/>
      <c r="F636" s="2"/>
      <c r="G636" s="2"/>
      <c r="H636" s="2"/>
      <c r="I636" s="6"/>
      <c r="J636" s="6"/>
      <c r="K636" s="2"/>
      <c r="L636" s="2"/>
    </row>
    <row r="637" spans="2:12" ht="15.75" customHeight="1" x14ac:dyDescent="0.2">
      <c r="B637" s="2"/>
      <c r="C637" s="3"/>
      <c r="D637" s="4"/>
      <c r="E637" s="5"/>
      <c r="F637" s="2"/>
      <c r="G637" s="2"/>
      <c r="H637" s="2"/>
      <c r="I637" s="6"/>
      <c r="J637" s="6"/>
      <c r="K637" s="2"/>
      <c r="L637" s="2"/>
    </row>
    <row r="638" spans="2:12" ht="15.75" customHeight="1" x14ac:dyDescent="0.2">
      <c r="B638" s="2"/>
      <c r="C638" s="3"/>
      <c r="D638" s="4"/>
      <c r="E638" s="5"/>
      <c r="F638" s="2"/>
      <c r="G638" s="2"/>
      <c r="H638" s="2"/>
      <c r="I638" s="6"/>
      <c r="J638" s="6"/>
      <c r="K638" s="2"/>
      <c r="L638" s="2"/>
    </row>
    <row r="639" spans="2:12" ht="15.75" customHeight="1" x14ac:dyDescent="0.2">
      <c r="B639" s="2"/>
      <c r="C639" s="3"/>
      <c r="D639" s="4"/>
      <c r="E639" s="5"/>
      <c r="F639" s="2"/>
      <c r="G639" s="2"/>
      <c r="H639" s="2"/>
      <c r="I639" s="6"/>
      <c r="J639" s="6"/>
      <c r="K639" s="2"/>
      <c r="L639" s="2"/>
    </row>
    <row r="640" spans="2:12" ht="15.75" customHeight="1" x14ac:dyDescent="0.2">
      <c r="B640" s="2"/>
      <c r="C640" s="3"/>
      <c r="D640" s="4"/>
      <c r="E640" s="5"/>
      <c r="F640" s="2"/>
      <c r="G640" s="2"/>
      <c r="H640" s="2"/>
      <c r="I640" s="6"/>
      <c r="J640" s="6"/>
      <c r="K640" s="2"/>
      <c r="L640" s="2"/>
    </row>
    <row r="641" spans="2:12" ht="15.75" customHeight="1" x14ac:dyDescent="0.2">
      <c r="B641" s="2"/>
      <c r="C641" s="3"/>
      <c r="D641" s="4"/>
      <c r="E641" s="5"/>
      <c r="F641" s="2"/>
      <c r="G641" s="2"/>
      <c r="H641" s="2"/>
      <c r="I641" s="6"/>
      <c r="J641" s="6"/>
      <c r="K641" s="2"/>
      <c r="L641" s="2"/>
    </row>
    <row r="642" spans="2:12" ht="15.75" customHeight="1" x14ac:dyDescent="0.2">
      <c r="B642" s="2"/>
      <c r="C642" s="3"/>
      <c r="D642" s="4"/>
      <c r="E642" s="5"/>
      <c r="F642" s="2"/>
      <c r="G642" s="2"/>
      <c r="H642" s="2"/>
      <c r="I642" s="6"/>
      <c r="J642" s="6"/>
      <c r="K642" s="2"/>
      <c r="L642" s="2"/>
    </row>
    <row r="643" spans="2:12" ht="15.75" customHeight="1" x14ac:dyDescent="0.2">
      <c r="B643" s="2"/>
      <c r="C643" s="3"/>
      <c r="D643" s="4"/>
      <c r="E643" s="5"/>
      <c r="F643" s="2"/>
      <c r="G643" s="2"/>
      <c r="H643" s="2"/>
      <c r="I643" s="6"/>
      <c r="J643" s="6"/>
      <c r="K643" s="2"/>
      <c r="L643" s="2"/>
    </row>
    <row r="644" spans="2:12" ht="15.75" customHeight="1" x14ac:dyDescent="0.2">
      <c r="B644" s="2"/>
      <c r="C644" s="3"/>
      <c r="D644" s="4"/>
      <c r="E644" s="5"/>
      <c r="F644" s="2"/>
      <c r="G644" s="2"/>
      <c r="H644" s="2"/>
      <c r="I644" s="6"/>
      <c r="J644" s="6"/>
      <c r="K644" s="2"/>
      <c r="L644" s="2"/>
    </row>
    <row r="645" spans="2:12" ht="15.75" customHeight="1" x14ac:dyDescent="0.2">
      <c r="B645" s="2"/>
      <c r="C645" s="3"/>
      <c r="D645" s="4"/>
      <c r="E645" s="5"/>
      <c r="F645" s="2"/>
      <c r="G645" s="2"/>
      <c r="H645" s="2"/>
      <c r="I645" s="6"/>
      <c r="J645" s="6"/>
      <c r="K645" s="2"/>
      <c r="L645" s="2"/>
    </row>
    <row r="646" spans="2:12" ht="15.75" customHeight="1" x14ac:dyDescent="0.2">
      <c r="B646" s="2"/>
      <c r="C646" s="3"/>
      <c r="D646" s="4"/>
      <c r="E646" s="5"/>
      <c r="F646" s="2"/>
      <c r="G646" s="2"/>
      <c r="H646" s="2"/>
      <c r="I646" s="6"/>
      <c r="J646" s="6"/>
      <c r="K646" s="2"/>
      <c r="L646" s="2"/>
    </row>
    <row r="647" spans="2:12" ht="15.75" customHeight="1" x14ac:dyDescent="0.2">
      <c r="B647" s="2"/>
      <c r="C647" s="3"/>
      <c r="D647" s="4"/>
      <c r="E647" s="5"/>
      <c r="F647" s="2"/>
      <c r="G647" s="2"/>
      <c r="H647" s="2"/>
      <c r="I647" s="6"/>
      <c r="J647" s="6"/>
      <c r="K647" s="2"/>
      <c r="L647" s="2"/>
    </row>
    <row r="648" spans="2:12" ht="15.75" customHeight="1" x14ac:dyDescent="0.2">
      <c r="B648" s="2"/>
      <c r="C648" s="3"/>
      <c r="D648" s="4"/>
      <c r="E648" s="5"/>
      <c r="F648" s="2"/>
      <c r="G648" s="2"/>
      <c r="H648" s="2"/>
      <c r="I648" s="6"/>
      <c r="J648" s="6"/>
      <c r="K648" s="2"/>
      <c r="L648" s="2"/>
    </row>
    <row r="649" spans="2:12" ht="15.75" customHeight="1" x14ac:dyDescent="0.2">
      <c r="B649" s="2"/>
      <c r="C649" s="3"/>
      <c r="D649" s="4"/>
      <c r="E649" s="5"/>
      <c r="F649" s="2"/>
      <c r="G649" s="2"/>
      <c r="H649" s="2"/>
      <c r="I649" s="6"/>
      <c r="J649" s="6"/>
      <c r="K649" s="2"/>
      <c r="L649" s="2"/>
    </row>
    <row r="650" spans="2:12" ht="15.75" customHeight="1" x14ac:dyDescent="0.2">
      <c r="B650" s="2"/>
      <c r="C650" s="3"/>
      <c r="D650" s="4"/>
      <c r="E650" s="5"/>
      <c r="F650" s="2"/>
      <c r="G650" s="2"/>
      <c r="H650" s="2"/>
      <c r="I650" s="6"/>
      <c r="J650" s="6"/>
      <c r="K650" s="2"/>
      <c r="L650" s="2"/>
    </row>
    <row r="651" spans="2:12" ht="15.75" customHeight="1" x14ac:dyDescent="0.2">
      <c r="B651" s="2"/>
      <c r="C651" s="3"/>
      <c r="D651" s="4"/>
      <c r="E651" s="5"/>
      <c r="F651" s="2"/>
      <c r="G651" s="2"/>
      <c r="H651" s="2"/>
      <c r="I651" s="6"/>
      <c r="J651" s="6"/>
      <c r="K651" s="2"/>
      <c r="L651" s="2"/>
    </row>
    <row r="652" spans="2:12" ht="15.75" customHeight="1" x14ac:dyDescent="0.2">
      <c r="B652" s="2"/>
      <c r="C652" s="3"/>
      <c r="D652" s="4"/>
      <c r="E652" s="5"/>
      <c r="F652" s="2"/>
      <c r="G652" s="2"/>
      <c r="H652" s="2"/>
      <c r="I652" s="6"/>
      <c r="J652" s="6"/>
      <c r="K652" s="2"/>
      <c r="L652" s="2"/>
    </row>
    <row r="653" spans="2:12" ht="15.75" customHeight="1" x14ac:dyDescent="0.2">
      <c r="B653" s="2"/>
      <c r="C653" s="3"/>
      <c r="D653" s="4"/>
      <c r="E653" s="5"/>
      <c r="F653" s="2"/>
      <c r="G653" s="2"/>
      <c r="H653" s="2"/>
      <c r="I653" s="6"/>
      <c r="J653" s="6"/>
      <c r="K653" s="2"/>
      <c r="L653" s="2"/>
    </row>
    <row r="654" spans="2:12" ht="15.75" customHeight="1" x14ac:dyDescent="0.2">
      <c r="B654" s="2"/>
      <c r="C654" s="3"/>
      <c r="D654" s="4"/>
      <c r="E654" s="5"/>
      <c r="F654" s="2"/>
      <c r="G654" s="2"/>
      <c r="H654" s="2"/>
      <c r="I654" s="6"/>
      <c r="J654" s="6"/>
      <c r="K654" s="2"/>
      <c r="L654" s="2"/>
    </row>
    <row r="655" spans="2:12" ht="15.75" customHeight="1" x14ac:dyDescent="0.2">
      <c r="B655" s="2"/>
      <c r="C655" s="3"/>
      <c r="D655" s="4"/>
      <c r="E655" s="5"/>
      <c r="F655" s="2"/>
      <c r="G655" s="2"/>
      <c r="H655" s="2"/>
      <c r="I655" s="6"/>
      <c r="J655" s="6"/>
      <c r="K655" s="2"/>
      <c r="L655" s="2"/>
    </row>
    <row r="656" spans="2:12" ht="15.75" customHeight="1" x14ac:dyDescent="0.2">
      <c r="B656" s="2"/>
      <c r="C656" s="3"/>
      <c r="D656" s="4"/>
      <c r="E656" s="5"/>
      <c r="F656" s="2"/>
      <c r="G656" s="2"/>
      <c r="H656" s="2"/>
      <c r="I656" s="6"/>
      <c r="J656" s="6"/>
      <c r="K656" s="2"/>
      <c r="L656" s="2"/>
    </row>
    <row r="657" spans="2:12" ht="15.75" customHeight="1" x14ac:dyDescent="0.2">
      <c r="B657" s="2"/>
      <c r="C657" s="3"/>
      <c r="D657" s="4"/>
      <c r="E657" s="5"/>
      <c r="F657" s="2"/>
      <c r="G657" s="2"/>
      <c r="H657" s="2"/>
      <c r="I657" s="6"/>
      <c r="J657" s="6"/>
      <c r="K657" s="2"/>
      <c r="L657" s="2"/>
    </row>
    <row r="658" spans="2:12" ht="15.75" customHeight="1" x14ac:dyDescent="0.2">
      <c r="B658" s="2"/>
      <c r="C658" s="3"/>
      <c r="D658" s="4"/>
      <c r="E658" s="5"/>
      <c r="F658" s="2"/>
      <c r="G658" s="2"/>
      <c r="H658" s="2"/>
      <c r="I658" s="6"/>
      <c r="J658" s="6"/>
      <c r="K658" s="2"/>
      <c r="L658" s="2"/>
    </row>
    <row r="659" spans="2:12" ht="15.75" customHeight="1" x14ac:dyDescent="0.2">
      <c r="B659" s="2"/>
      <c r="C659" s="3"/>
      <c r="D659" s="4"/>
      <c r="E659" s="5"/>
      <c r="F659" s="2"/>
      <c r="G659" s="2"/>
      <c r="H659" s="2"/>
      <c r="I659" s="6"/>
      <c r="J659" s="6"/>
      <c r="K659" s="2"/>
      <c r="L659" s="2"/>
    </row>
    <row r="660" spans="2:12" ht="15.75" customHeight="1" x14ac:dyDescent="0.2">
      <c r="B660" s="2"/>
      <c r="C660" s="3"/>
      <c r="D660" s="4"/>
      <c r="E660" s="5"/>
      <c r="F660" s="2"/>
      <c r="G660" s="2"/>
      <c r="H660" s="2"/>
      <c r="I660" s="6"/>
      <c r="J660" s="6"/>
      <c r="K660" s="2"/>
      <c r="L660" s="2"/>
    </row>
    <row r="661" spans="2:12" ht="15.75" customHeight="1" x14ac:dyDescent="0.2">
      <c r="B661" s="2"/>
      <c r="C661" s="3"/>
      <c r="D661" s="4"/>
      <c r="E661" s="5"/>
      <c r="F661" s="2"/>
      <c r="G661" s="2"/>
      <c r="H661" s="2"/>
      <c r="I661" s="6"/>
      <c r="J661" s="6"/>
      <c r="K661" s="2"/>
      <c r="L661" s="2"/>
    </row>
    <row r="662" spans="2:12" ht="15.75" customHeight="1" x14ac:dyDescent="0.2">
      <c r="B662" s="2"/>
      <c r="C662" s="3"/>
      <c r="D662" s="4"/>
      <c r="E662" s="5"/>
      <c r="F662" s="2"/>
      <c r="G662" s="2"/>
      <c r="H662" s="2"/>
      <c r="I662" s="6"/>
      <c r="J662" s="6"/>
      <c r="K662" s="2"/>
      <c r="L662" s="2"/>
    </row>
    <row r="663" spans="2:12" ht="15.75" customHeight="1" x14ac:dyDescent="0.2">
      <c r="B663" s="2"/>
      <c r="C663" s="3"/>
      <c r="D663" s="4"/>
      <c r="E663" s="5"/>
      <c r="F663" s="2"/>
      <c r="G663" s="2"/>
      <c r="H663" s="2"/>
      <c r="I663" s="6"/>
      <c r="J663" s="6"/>
      <c r="K663" s="2"/>
      <c r="L663" s="2"/>
    </row>
    <row r="664" spans="2:12" ht="15.75" customHeight="1" x14ac:dyDescent="0.2">
      <c r="B664" s="2"/>
      <c r="C664" s="3"/>
      <c r="D664" s="4"/>
      <c r="E664" s="5"/>
      <c r="F664" s="2"/>
      <c r="G664" s="2"/>
      <c r="H664" s="2"/>
      <c r="I664" s="6"/>
      <c r="J664" s="6"/>
      <c r="K664" s="2"/>
      <c r="L664" s="2"/>
    </row>
    <row r="665" spans="2:12" ht="15.75" customHeight="1" x14ac:dyDescent="0.2">
      <c r="B665" s="2"/>
      <c r="C665" s="3"/>
      <c r="D665" s="4"/>
      <c r="E665" s="5"/>
      <c r="F665" s="2"/>
      <c r="G665" s="2"/>
      <c r="H665" s="2"/>
      <c r="I665" s="6"/>
      <c r="J665" s="6"/>
      <c r="K665" s="2"/>
      <c r="L665" s="2"/>
    </row>
    <row r="666" spans="2:12" ht="15.75" customHeight="1" x14ac:dyDescent="0.2">
      <c r="B666" s="2"/>
      <c r="C666" s="3"/>
      <c r="D666" s="4"/>
      <c r="E666" s="5"/>
      <c r="F666" s="2"/>
      <c r="G666" s="2"/>
      <c r="H666" s="2"/>
      <c r="I666" s="6"/>
      <c r="J666" s="6"/>
      <c r="K666" s="2"/>
      <c r="L666" s="2"/>
    </row>
    <row r="667" spans="2:12" ht="15.75" customHeight="1" x14ac:dyDescent="0.2">
      <c r="B667" s="2"/>
      <c r="C667" s="3"/>
      <c r="D667" s="4"/>
      <c r="E667" s="5"/>
      <c r="F667" s="2"/>
      <c r="G667" s="2"/>
      <c r="H667" s="2"/>
      <c r="I667" s="6"/>
      <c r="J667" s="6"/>
      <c r="K667" s="2"/>
      <c r="L667" s="2"/>
    </row>
    <row r="668" spans="2:12" ht="15.75" customHeight="1" x14ac:dyDescent="0.2">
      <c r="B668" s="2"/>
      <c r="C668" s="3"/>
      <c r="D668" s="4"/>
      <c r="E668" s="5"/>
      <c r="F668" s="2"/>
      <c r="G668" s="2"/>
      <c r="H668" s="2"/>
      <c r="I668" s="6"/>
      <c r="J668" s="6"/>
      <c r="K668" s="2"/>
      <c r="L668" s="2"/>
    </row>
    <row r="669" spans="2:12" ht="15.75" customHeight="1" x14ac:dyDescent="0.2">
      <c r="B669" s="2"/>
      <c r="C669" s="3"/>
      <c r="D669" s="4"/>
      <c r="E669" s="5"/>
      <c r="F669" s="2"/>
      <c r="G669" s="2"/>
      <c r="H669" s="2"/>
      <c r="I669" s="6"/>
      <c r="J669" s="6"/>
      <c r="K669" s="2"/>
      <c r="L669" s="2"/>
    </row>
    <row r="670" spans="2:12" ht="15.75" customHeight="1" x14ac:dyDescent="0.2">
      <c r="B670" s="2"/>
      <c r="C670" s="3"/>
      <c r="D670" s="4"/>
      <c r="E670" s="5"/>
      <c r="F670" s="2"/>
      <c r="G670" s="2"/>
      <c r="H670" s="2"/>
      <c r="I670" s="6"/>
      <c r="J670" s="6"/>
      <c r="K670" s="2"/>
      <c r="L670" s="2"/>
    </row>
    <row r="671" spans="2:12" ht="15.75" customHeight="1" x14ac:dyDescent="0.2">
      <c r="B671" s="2"/>
      <c r="C671" s="3"/>
      <c r="D671" s="4"/>
      <c r="E671" s="5"/>
      <c r="F671" s="2"/>
      <c r="G671" s="2"/>
      <c r="H671" s="2"/>
      <c r="I671" s="6"/>
      <c r="J671" s="6"/>
      <c r="K671" s="2"/>
      <c r="L671" s="2"/>
    </row>
    <row r="672" spans="2:12" ht="15.75" customHeight="1" x14ac:dyDescent="0.2">
      <c r="B672" s="2"/>
      <c r="C672" s="3"/>
      <c r="D672" s="4"/>
      <c r="E672" s="5"/>
      <c r="F672" s="2"/>
      <c r="G672" s="2"/>
      <c r="H672" s="2"/>
      <c r="I672" s="6"/>
      <c r="J672" s="6"/>
      <c r="K672" s="2"/>
      <c r="L672" s="2"/>
    </row>
    <row r="673" spans="2:12" ht="15.75" customHeight="1" x14ac:dyDescent="0.2">
      <c r="B673" s="2"/>
      <c r="C673" s="3"/>
      <c r="D673" s="4"/>
      <c r="E673" s="5"/>
      <c r="F673" s="2"/>
      <c r="G673" s="2"/>
      <c r="H673" s="2"/>
      <c r="I673" s="6"/>
      <c r="J673" s="6"/>
      <c r="K673" s="2"/>
      <c r="L673" s="2"/>
    </row>
    <row r="674" spans="2:12" ht="15.75" customHeight="1" x14ac:dyDescent="0.2">
      <c r="B674" s="2"/>
      <c r="C674" s="3"/>
      <c r="D674" s="4"/>
      <c r="E674" s="5"/>
      <c r="F674" s="2"/>
      <c r="G674" s="2"/>
      <c r="H674" s="2"/>
      <c r="I674" s="6"/>
      <c r="J674" s="6"/>
      <c r="K674" s="2"/>
      <c r="L674" s="2"/>
    </row>
    <row r="675" spans="2:12" ht="15.75" customHeight="1" x14ac:dyDescent="0.2">
      <c r="B675" s="2"/>
      <c r="C675" s="3"/>
      <c r="D675" s="4"/>
      <c r="E675" s="5"/>
      <c r="F675" s="2"/>
      <c r="G675" s="2"/>
      <c r="H675" s="2"/>
      <c r="I675" s="6"/>
      <c r="J675" s="6"/>
      <c r="K675" s="2"/>
      <c r="L675" s="2"/>
    </row>
    <row r="676" spans="2:12" ht="15.75" customHeight="1" x14ac:dyDescent="0.2">
      <c r="B676" s="2"/>
      <c r="C676" s="3"/>
      <c r="D676" s="4"/>
      <c r="E676" s="5"/>
      <c r="F676" s="2"/>
      <c r="G676" s="2"/>
      <c r="H676" s="2"/>
      <c r="I676" s="6"/>
      <c r="J676" s="6"/>
      <c r="K676" s="2"/>
      <c r="L676" s="2"/>
    </row>
    <row r="677" spans="2:12" ht="15.75" customHeight="1" x14ac:dyDescent="0.2">
      <c r="B677" s="2"/>
      <c r="C677" s="3"/>
      <c r="D677" s="4"/>
      <c r="E677" s="5"/>
      <c r="F677" s="2"/>
      <c r="G677" s="2"/>
      <c r="H677" s="2"/>
      <c r="I677" s="6"/>
      <c r="J677" s="6"/>
      <c r="K677" s="2"/>
      <c r="L677" s="2"/>
    </row>
    <row r="678" spans="2:12" ht="15.75" customHeight="1" x14ac:dyDescent="0.2">
      <c r="B678" s="2"/>
      <c r="C678" s="3"/>
      <c r="D678" s="4"/>
      <c r="E678" s="5"/>
      <c r="F678" s="2"/>
      <c r="G678" s="2"/>
      <c r="H678" s="2"/>
      <c r="I678" s="6"/>
      <c r="J678" s="6"/>
      <c r="K678" s="2"/>
      <c r="L678" s="2"/>
    </row>
    <row r="679" spans="2:12" ht="15.75" customHeight="1" x14ac:dyDescent="0.2">
      <c r="B679" s="2"/>
      <c r="C679" s="3"/>
      <c r="D679" s="4"/>
      <c r="E679" s="5"/>
      <c r="F679" s="2"/>
      <c r="G679" s="2"/>
      <c r="H679" s="2"/>
      <c r="I679" s="6"/>
      <c r="J679" s="6"/>
      <c r="K679" s="2"/>
      <c r="L679" s="2"/>
    </row>
    <row r="680" spans="2:12" ht="15.75" customHeight="1" x14ac:dyDescent="0.2">
      <c r="B680" s="2"/>
      <c r="C680" s="3"/>
      <c r="D680" s="4"/>
      <c r="E680" s="5"/>
      <c r="F680" s="2"/>
      <c r="G680" s="2"/>
      <c r="H680" s="2"/>
      <c r="I680" s="6"/>
      <c r="J680" s="6"/>
      <c r="K680" s="2"/>
      <c r="L680" s="2"/>
    </row>
    <row r="681" spans="2:12" ht="15.75" customHeight="1" x14ac:dyDescent="0.2">
      <c r="B681" s="2"/>
      <c r="C681" s="3"/>
      <c r="D681" s="4"/>
      <c r="E681" s="5"/>
      <c r="F681" s="2"/>
      <c r="G681" s="2"/>
      <c r="H681" s="2"/>
      <c r="I681" s="6"/>
      <c r="J681" s="6"/>
      <c r="K681" s="2"/>
      <c r="L681" s="2"/>
    </row>
    <row r="682" spans="2:12" ht="15.75" customHeight="1" x14ac:dyDescent="0.2">
      <c r="B682" s="2"/>
      <c r="C682" s="3"/>
      <c r="D682" s="4"/>
      <c r="E682" s="5"/>
      <c r="F682" s="2"/>
      <c r="G682" s="2"/>
      <c r="H682" s="2"/>
      <c r="I682" s="6"/>
      <c r="J682" s="6"/>
      <c r="K682" s="2"/>
      <c r="L682" s="2"/>
    </row>
    <row r="683" spans="2:12" ht="15.75" customHeight="1" x14ac:dyDescent="0.2">
      <c r="B683" s="2"/>
      <c r="C683" s="3"/>
      <c r="D683" s="4"/>
      <c r="E683" s="5"/>
      <c r="F683" s="2"/>
      <c r="G683" s="2"/>
      <c r="H683" s="2"/>
      <c r="I683" s="6"/>
      <c r="J683" s="6"/>
      <c r="K683" s="2"/>
      <c r="L683" s="2"/>
    </row>
    <row r="684" spans="2:12" ht="15.75" customHeight="1" x14ac:dyDescent="0.2">
      <c r="B684" s="2"/>
      <c r="C684" s="3"/>
      <c r="D684" s="4"/>
      <c r="E684" s="5"/>
      <c r="F684" s="2"/>
      <c r="G684" s="2"/>
      <c r="H684" s="2"/>
      <c r="I684" s="6"/>
      <c r="J684" s="6"/>
      <c r="K684" s="2"/>
      <c r="L684" s="2"/>
    </row>
    <row r="685" spans="2:12" ht="15.75" customHeight="1" x14ac:dyDescent="0.2">
      <c r="B685" s="2"/>
      <c r="C685" s="3"/>
      <c r="D685" s="4"/>
      <c r="E685" s="5"/>
      <c r="F685" s="2"/>
      <c r="G685" s="2"/>
      <c r="H685" s="2"/>
      <c r="I685" s="6"/>
      <c r="J685" s="6"/>
      <c r="K685" s="2"/>
      <c r="L685" s="2"/>
    </row>
    <row r="686" spans="2:12" ht="15.75" customHeight="1" x14ac:dyDescent="0.2">
      <c r="B686" s="2"/>
      <c r="C686" s="3"/>
      <c r="D686" s="4"/>
      <c r="E686" s="5"/>
      <c r="F686" s="2"/>
      <c r="G686" s="2"/>
      <c r="H686" s="2"/>
      <c r="I686" s="6"/>
      <c r="J686" s="6"/>
      <c r="K686" s="2"/>
      <c r="L686" s="2"/>
    </row>
    <row r="687" spans="2:12" ht="15.75" customHeight="1" x14ac:dyDescent="0.2">
      <c r="B687" s="2"/>
      <c r="C687" s="3"/>
      <c r="D687" s="4"/>
      <c r="E687" s="5"/>
      <c r="F687" s="2"/>
      <c r="G687" s="2"/>
      <c r="H687" s="2"/>
      <c r="I687" s="6"/>
      <c r="J687" s="6"/>
      <c r="K687" s="2"/>
      <c r="L687" s="2"/>
    </row>
    <row r="688" spans="2:12" ht="15.75" customHeight="1" x14ac:dyDescent="0.2">
      <c r="B688" s="2"/>
      <c r="C688" s="3"/>
      <c r="D688" s="4"/>
      <c r="E688" s="5"/>
      <c r="F688" s="2"/>
      <c r="G688" s="2"/>
      <c r="H688" s="2"/>
      <c r="I688" s="6"/>
      <c r="J688" s="6"/>
      <c r="K688" s="2"/>
      <c r="L688" s="2"/>
    </row>
    <row r="689" spans="2:12" ht="15.75" customHeight="1" x14ac:dyDescent="0.2">
      <c r="B689" s="2"/>
      <c r="C689" s="3"/>
      <c r="D689" s="4"/>
      <c r="E689" s="5"/>
      <c r="F689" s="2"/>
      <c r="G689" s="2"/>
      <c r="H689" s="2"/>
      <c r="I689" s="6"/>
      <c r="J689" s="6"/>
      <c r="K689" s="2"/>
      <c r="L689" s="2"/>
    </row>
    <row r="690" spans="2:12" ht="15.75" customHeight="1" x14ac:dyDescent="0.2">
      <c r="B690" s="2"/>
      <c r="C690" s="3"/>
      <c r="D690" s="4"/>
      <c r="E690" s="5"/>
      <c r="F690" s="2"/>
      <c r="G690" s="2"/>
      <c r="H690" s="2"/>
      <c r="I690" s="6"/>
      <c r="J690" s="6"/>
      <c r="K690" s="2"/>
      <c r="L690" s="2"/>
    </row>
    <row r="691" spans="2:12" ht="15.75" customHeight="1" x14ac:dyDescent="0.2">
      <c r="B691" s="2"/>
      <c r="C691" s="3"/>
      <c r="D691" s="4"/>
      <c r="E691" s="5"/>
      <c r="F691" s="2"/>
      <c r="G691" s="2"/>
      <c r="H691" s="2"/>
      <c r="I691" s="6"/>
      <c r="J691" s="6"/>
      <c r="K691" s="2"/>
      <c r="L691" s="2"/>
    </row>
    <row r="692" spans="2:12" ht="15.75" customHeight="1" x14ac:dyDescent="0.2">
      <c r="B692" s="2"/>
      <c r="C692" s="3"/>
      <c r="D692" s="4"/>
      <c r="E692" s="5"/>
      <c r="F692" s="2"/>
      <c r="G692" s="2"/>
      <c r="H692" s="2"/>
      <c r="I692" s="6"/>
      <c r="J692" s="6"/>
      <c r="K692" s="2"/>
      <c r="L692" s="2"/>
    </row>
    <row r="693" spans="2:12" ht="15.75" customHeight="1" x14ac:dyDescent="0.2">
      <c r="B693" s="2"/>
      <c r="C693" s="3"/>
      <c r="D693" s="4"/>
      <c r="E693" s="5"/>
      <c r="F693" s="2"/>
      <c r="G693" s="2"/>
      <c r="H693" s="2"/>
      <c r="I693" s="6"/>
      <c r="J693" s="6"/>
      <c r="K693" s="2"/>
      <c r="L693" s="2"/>
    </row>
    <row r="694" spans="2:12" ht="15.75" customHeight="1" x14ac:dyDescent="0.2">
      <c r="B694" s="2"/>
      <c r="C694" s="3"/>
      <c r="D694" s="4"/>
      <c r="E694" s="5"/>
      <c r="F694" s="2"/>
      <c r="G694" s="2"/>
      <c r="H694" s="2"/>
      <c r="I694" s="6"/>
      <c r="J694" s="6"/>
      <c r="K694" s="2"/>
      <c r="L694" s="2"/>
    </row>
    <row r="695" spans="2:12" ht="15.75" customHeight="1" x14ac:dyDescent="0.2">
      <c r="B695" s="2"/>
      <c r="C695" s="3"/>
      <c r="D695" s="4"/>
      <c r="E695" s="5"/>
      <c r="F695" s="2"/>
      <c r="G695" s="2"/>
      <c r="H695" s="2"/>
      <c r="I695" s="6"/>
      <c r="J695" s="6"/>
      <c r="K695" s="2"/>
      <c r="L695" s="2"/>
    </row>
    <row r="696" spans="2:12" ht="15.75" customHeight="1" x14ac:dyDescent="0.2">
      <c r="B696" s="2"/>
      <c r="C696" s="3"/>
      <c r="D696" s="4"/>
      <c r="E696" s="5"/>
      <c r="F696" s="2"/>
      <c r="G696" s="2"/>
      <c r="H696" s="2"/>
      <c r="I696" s="6"/>
      <c r="J696" s="6"/>
      <c r="K696" s="2"/>
      <c r="L696" s="2"/>
    </row>
    <row r="697" spans="2:12" ht="15.75" customHeight="1" x14ac:dyDescent="0.2">
      <c r="B697" s="2"/>
      <c r="C697" s="3"/>
      <c r="D697" s="4"/>
      <c r="E697" s="5"/>
      <c r="F697" s="2"/>
      <c r="G697" s="2"/>
      <c r="H697" s="2"/>
      <c r="I697" s="6"/>
      <c r="J697" s="6"/>
      <c r="K697" s="2"/>
      <c r="L697" s="2"/>
    </row>
    <row r="698" spans="2:12" ht="15.75" customHeight="1" x14ac:dyDescent="0.2">
      <c r="B698" s="2"/>
      <c r="C698" s="3"/>
      <c r="D698" s="4"/>
      <c r="E698" s="5"/>
      <c r="F698" s="2"/>
      <c r="G698" s="2"/>
      <c r="H698" s="2"/>
      <c r="I698" s="6"/>
      <c r="J698" s="6"/>
      <c r="K698" s="2"/>
      <c r="L698" s="2"/>
    </row>
    <row r="699" spans="2:12" ht="15.75" customHeight="1" x14ac:dyDescent="0.2">
      <c r="B699" s="2"/>
      <c r="C699" s="3"/>
      <c r="D699" s="4"/>
      <c r="E699" s="5"/>
      <c r="F699" s="2"/>
      <c r="G699" s="2"/>
      <c r="H699" s="2"/>
      <c r="I699" s="6"/>
      <c r="J699" s="6"/>
      <c r="K699" s="2"/>
      <c r="L699" s="2"/>
    </row>
    <row r="700" spans="2:12" ht="15.75" customHeight="1" x14ac:dyDescent="0.2">
      <c r="B700" s="2"/>
      <c r="C700" s="3"/>
      <c r="D700" s="4"/>
      <c r="E700" s="5"/>
      <c r="F700" s="2"/>
      <c r="G700" s="2"/>
      <c r="H700" s="2"/>
      <c r="I700" s="6"/>
      <c r="J700" s="6"/>
      <c r="K700" s="2"/>
      <c r="L700" s="2"/>
    </row>
    <row r="701" spans="2:12" ht="15.75" customHeight="1" x14ac:dyDescent="0.2">
      <c r="B701" s="2"/>
      <c r="C701" s="3"/>
      <c r="D701" s="4"/>
      <c r="E701" s="5"/>
      <c r="F701" s="2"/>
      <c r="G701" s="2"/>
      <c r="H701" s="2"/>
      <c r="I701" s="6"/>
      <c r="J701" s="6"/>
      <c r="K701" s="2"/>
      <c r="L701" s="2"/>
    </row>
    <row r="702" spans="2:12" ht="15.75" customHeight="1" x14ac:dyDescent="0.2">
      <c r="B702" s="2"/>
      <c r="C702" s="3"/>
      <c r="D702" s="4"/>
      <c r="E702" s="5"/>
      <c r="F702" s="2"/>
      <c r="G702" s="2"/>
      <c r="H702" s="2"/>
      <c r="I702" s="6"/>
      <c r="J702" s="6"/>
      <c r="K702" s="2"/>
      <c r="L702" s="2"/>
    </row>
    <row r="703" spans="2:12" ht="15.75" customHeight="1" x14ac:dyDescent="0.2">
      <c r="B703" s="2"/>
      <c r="C703" s="3"/>
      <c r="D703" s="4"/>
      <c r="E703" s="5"/>
      <c r="F703" s="2"/>
      <c r="G703" s="2"/>
      <c r="H703" s="2"/>
      <c r="I703" s="6"/>
      <c r="J703" s="6"/>
      <c r="K703" s="2"/>
      <c r="L703" s="2"/>
    </row>
    <row r="704" spans="2:12" ht="15.75" customHeight="1" x14ac:dyDescent="0.2">
      <c r="B704" s="2"/>
      <c r="C704" s="3"/>
      <c r="D704" s="4"/>
      <c r="E704" s="5"/>
      <c r="F704" s="2"/>
      <c r="G704" s="2"/>
      <c r="H704" s="2"/>
      <c r="I704" s="6"/>
      <c r="J704" s="6"/>
      <c r="K704" s="2"/>
      <c r="L704" s="2"/>
    </row>
    <row r="705" spans="2:12" ht="15.75" customHeight="1" x14ac:dyDescent="0.2">
      <c r="B705" s="2"/>
      <c r="C705" s="3"/>
      <c r="D705" s="4"/>
      <c r="E705" s="5"/>
      <c r="F705" s="2"/>
      <c r="G705" s="2"/>
      <c r="H705" s="2"/>
      <c r="I705" s="6"/>
      <c r="J705" s="6"/>
      <c r="K705" s="2"/>
      <c r="L705" s="2"/>
    </row>
    <row r="706" spans="2:12" ht="15.75" customHeight="1" x14ac:dyDescent="0.2">
      <c r="B706" s="2"/>
      <c r="C706" s="3"/>
      <c r="D706" s="4"/>
      <c r="E706" s="5"/>
      <c r="F706" s="2"/>
      <c r="G706" s="2"/>
      <c r="H706" s="2"/>
      <c r="I706" s="6"/>
      <c r="J706" s="6"/>
      <c r="K706" s="2"/>
      <c r="L706" s="2"/>
    </row>
    <row r="707" spans="2:12" ht="15.75" customHeight="1" x14ac:dyDescent="0.2">
      <c r="B707" s="2"/>
      <c r="C707" s="3"/>
      <c r="D707" s="4"/>
      <c r="E707" s="5"/>
      <c r="F707" s="2"/>
      <c r="G707" s="2"/>
      <c r="H707" s="2"/>
      <c r="I707" s="6"/>
      <c r="J707" s="6"/>
      <c r="K707" s="2"/>
      <c r="L707" s="2"/>
    </row>
    <row r="708" spans="2:12" ht="15.75" customHeight="1" x14ac:dyDescent="0.2">
      <c r="B708" s="2"/>
      <c r="C708" s="3"/>
      <c r="D708" s="4"/>
      <c r="E708" s="5"/>
      <c r="F708" s="2"/>
      <c r="G708" s="2"/>
      <c r="H708" s="2"/>
      <c r="I708" s="6"/>
      <c r="J708" s="6"/>
      <c r="K708" s="2"/>
      <c r="L708" s="2"/>
    </row>
    <row r="709" spans="2:12" ht="15.75" customHeight="1" x14ac:dyDescent="0.2">
      <c r="B709" s="2"/>
      <c r="C709" s="3"/>
      <c r="D709" s="4"/>
      <c r="E709" s="5"/>
      <c r="F709" s="2"/>
      <c r="G709" s="2"/>
      <c r="H709" s="2"/>
      <c r="I709" s="6"/>
      <c r="J709" s="6"/>
      <c r="K709" s="2"/>
      <c r="L709" s="2"/>
    </row>
    <row r="710" spans="2:12" ht="15.75" customHeight="1" x14ac:dyDescent="0.2">
      <c r="B710" s="2"/>
      <c r="C710" s="3"/>
      <c r="D710" s="4"/>
      <c r="E710" s="5"/>
      <c r="F710" s="2"/>
      <c r="G710" s="2"/>
      <c r="H710" s="2"/>
      <c r="I710" s="6"/>
      <c r="J710" s="6"/>
      <c r="K710" s="2"/>
      <c r="L710" s="2"/>
    </row>
    <row r="711" spans="2:12" ht="15.75" customHeight="1" x14ac:dyDescent="0.2">
      <c r="B711" s="2"/>
      <c r="C711" s="3"/>
      <c r="D711" s="4"/>
      <c r="E711" s="5"/>
      <c r="F711" s="2"/>
      <c r="G711" s="2"/>
      <c r="H711" s="2"/>
      <c r="I711" s="6"/>
      <c r="J711" s="6"/>
      <c r="K711" s="2"/>
      <c r="L711" s="2"/>
    </row>
    <row r="712" spans="2:12" ht="15.75" customHeight="1" x14ac:dyDescent="0.2">
      <c r="B712" s="2"/>
      <c r="C712" s="3"/>
      <c r="D712" s="4"/>
      <c r="E712" s="5"/>
      <c r="F712" s="2"/>
      <c r="G712" s="2"/>
      <c r="H712" s="2"/>
      <c r="I712" s="6"/>
      <c r="J712" s="6"/>
      <c r="K712" s="2"/>
      <c r="L712" s="2"/>
    </row>
    <row r="713" spans="2:12" ht="15.75" customHeight="1" x14ac:dyDescent="0.2">
      <c r="B713" s="2"/>
      <c r="C713" s="3"/>
      <c r="D713" s="4"/>
      <c r="E713" s="5"/>
      <c r="F713" s="2"/>
      <c r="G713" s="2"/>
      <c r="H713" s="2"/>
      <c r="I713" s="6"/>
      <c r="J713" s="6"/>
      <c r="K713" s="2"/>
      <c r="L713" s="2"/>
    </row>
    <row r="714" spans="2:12" ht="15.75" customHeight="1" x14ac:dyDescent="0.2">
      <c r="B714" s="2"/>
      <c r="C714" s="3"/>
      <c r="D714" s="4"/>
      <c r="E714" s="5"/>
      <c r="F714" s="2"/>
      <c r="G714" s="2"/>
      <c r="H714" s="2"/>
      <c r="I714" s="6"/>
      <c r="J714" s="6"/>
      <c r="K714" s="2"/>
      <c r="L714" s="2"/>
    </row>
    <row r="715" spans="2:12" ht="15.75" customHeight="1" x14ac:dyDescent="0.2">
      <c r="B715" s="2"/>
      <c r="C715" s="3"/>
      <c r="D715" s="4"/>
      <c r="E715" s="5"/>
      <c r="F715" s="2"/>
      <c r="G715" s="2"/>
      <c r="H715" s="2"/>
      <c r="I715" s="6"/>
      <c r="J715" s="6"/>
      <c r="K715" s="2"/>
      <c r="L715" s="2"/>
    </row>
    <row r="716" spans="2:12" ht="15.75" customHeight="1" x14ac:dyDescent="0.2">
      <c r="B716" s="2"/>
      <c r="C716" s="3"/>
      <c r="D716" s="4"/>
      <c r="E716" s="5"/>
      <c r="F716" s="2"/>
      <c r="G716" s="2"/>
      <c r="H716" s="2"/>
      <c r="I716" s="6"/>
      <c r="J716" s="6"/>
      <c r="K716" s="2"/>
      <c r="L716" s="2"/>
    </row>
    <row r="717" spans="2:12" ht="15.75" customHeight="1" x14ac:dyDescent="0.2">
      <c r="B717" s="2"/>
      <c r="C717" s="3"/>
      <c r="D717" s="4"/>
      <c r="E717" s="5"/>
      <c r="F717" s="2"/>
      <c r="G717" s="2"/>
      <c r="H717" s="2"/>
      <c r="I717" s="6"/>
      <c r="J717" s="6"/>
      <c r="K717" s="2"/>
      <c r="L717" s="2"/>
    </row>
    <row r="718" spans="2:12" ht="15.75" customHeight="1" x14ac:dyDescent="0.2">
      <c r="B718" s="2"/>
      <c r="C718" s="3"/>
      <c r="D718" s="4"/>
      <c r="E718" s="5"/>
      <c r="F718" s="2"/>
      <c r="G718" s="2"/>
      <c r="H718" s="2"/>
      <c r="I718" s="6"/>
      <c r="J718" s="6"/>
      <c r="K718" s="2"/>
      <c r="L718" s="2"/>
    </row>
    <row r="719" spans="2:12" ht="15.75" customHeight="1" x14ac:dyDescent="0.2">
      <c r="B719" s="2"/>
      <c r="C719" s="3"/>
      <c r="D719" s="4"/>
      <c r="E719" s="5"/>
      <c r="F719" s="2"/>
      <c r="G719" s="2"/>
      <c r="H719" s="2"/>
      <c r="I719" s="6"/>
      <c r="J719" s="6"/>
      <c r="K719" s="2"/>
      <c r="L719" s="2"/>
    </row>
    <row r="720" spans="2:12" ht="15.75" customHeight="1" x14ac:dyDescent="0.2">
      <c r="B720" s="2"/>
      <c r="C720" s="3"/>
      <c r="D720" s="4"/>
      <c r="E720" s="5"/>
      <c r="F720" s="2"/>
      <c r="G720" s="2"/>
      <c r="H720" s="2"/>
      <c r="I720" s="6"/>
      <c r="J720" s="6"/>
      <c r="K720" s="2"/>
      <c r="L720" s="2"/>
    </row>
    <row r="721" spans="2:12" ht="15.75" customHeight="1" x14ac:dyDescent="0.2">
      <c r="B721" s="2"/>
      <c r="C721" s="3"/>
      <c r="D721" s="4"/>
      <c r="E721" s="5"/>
      <c r="F721" s="2"/>
      <c r="G721" s="2"/>
      <c r="H721" s="2"/>
      <c r="I721" s="6"/>
      <c r="J721" s="6"/>
      <c r="K721" s="2"/>
      <c r="L721" s="2"/>
    </row>
    <row r="722" spans="2:12" ht="15.75" customHeight="1" x14ac:dyDescent="0.2">
      <c r="B722" s="2"/>
      <c r="C722" s="3"/>
      <c r="D722" s="4"/>
      <c r="E722" s="5"/>
      <c r="F722" s="2"/>
      <c r="G722" s="2"/>
      <c r="H722" s="2"/>
      <c r="I722" s="6"/>
      <c r="J722" s="6"/>
      <c r="K722" s="2"/>
      <c r="L722" s="2"/>
    </row>
    <row r="723" spans="2:12" ht="15.75" customHeight="1" x14ac:dyDescent="0.2">
      <c r="B723" s="2"/>
      <c r="C723" s="3"/>
      <c r="D723" s="4"/>
      <c r="E723" s="5"/>
      <c r="F723" s="2"/>
      <c r="G723" s="2"/>
      <c r="H723" s="2"/>
      <c r="I723" s="6"/>
      <c r="J723" s="6"/>
      <c r="K723" s="2"/>
      <c r="L723" s="2"/>
    </row>
    <row r="724" spans="2:12" ht="15.75" customHeight="1" x14ac:dyDescent="0.2">
      <c r="B724" s="2"/>
      <c r="C724" s="3"/>
      <c r="D724" s="4"/>
      <c r="E724" s="5"/>
      <c r="F724" s="2"/>
      <c r="G724" s="2"/>
      <c r="H724" s="2"/>
      <c r="I724" s="6"/>
      <c r="J724" s="6"/>
      <c r="K724" s="2"/>
      <c r="L724" s="2"/>
    </row>
    <row r="725" spans="2:12" ht="15.75" customHeight="1" x14ac:dyDescent="0.2">
      <c r="B725" s="2"/>
      <c r="C725" s="3"/>
      <c r="D725" s="4"/>
      <c r="E725" s="5"/>
      <c r="F725" s="2"/>
      <c r="G725" s="2"/>
      <c r="H725" s="2"/>
      <c r="I725" s="6"/>
      <c r="J725" s="6"/>
      <c r="K725" s="2"/>
      <c r="L725" s="2"/>
    </row>
    <row r="726" spans="2:12" ht="15.75" customHeight="1" x14ac:dyDescent="0.2">
      <c r="B726" s="2"/>
      <c r="C726" s="3"/>
      <c r="D726" s="4"/>
      <c r="E726" s="5"/>
      <c r="F726" s="2"/>
      <c r="G726" s="2"/>
      <c r="H726" s="2"/>
      <c r="I726" s="6"/>
      <c r="J726" s="6"/>
      <c r="K726" s="2"/>
      <c r="L726" s="2"/>
    </row>
    <row r="727" spans="2:12" ht="15.75" customHeight="1" x14ac:dyDescent="0.2">
      <c r="B727" s="2"/>
      <c r="C727" s="3"/>
      <c r="D727" s="4"/>
      <c r="E727" s="5"/>
      <c r="F727" s="2"/>
      <c r="G727" s="2"/>
      <c r="H727" s="2"/>
      <c r="I727" s="6"/>
      <c r="J727" s="6"/>
      <c r="K727" s="2"/>
      <c r="L727" s="2"/>
    </row>
    <row r="728" spans="2:12" ht="15.75" customHeight="1" x14ac:dyDescent="0.2">
      <c r="B728" s="2"/>
      <c r="C728" s="3"/>
      <c r="D728" s="4"/>
      <c r="E728" s="5"/>
      <c r="F728" s="2"/>
      <c r="G728" s="2"/>
      <c r="H728" s="2"/>
      <c r="I728" s="6"/>
      <c r="J728" s="6"/>
      <c r="K728" s="2"/>
      <c r="L728" s="2"/>
    </row>
    <row r="729" spans="2:12" ht="15.75" customHeight="1" x14ac:dyDescent="0.2">
      <c r="B729" s="2"/>
      <c r="C729" s="3"/>
      <c r="D729" s="4"/>
      <c r="E729" s="5"/>
      <c r="F729" s="2"/>
      <c r="G729" s="2"/>
      <c r="H729" s="2"/>
      <c r="I729" s="6"/>
      <c r="J729" s="6"/>
      <c r="K729" s="2"/>
      <c r="L729" s="2"/>
    </row>
    <row r="730" spans="2:12" ht="15.75" customHeight="1" x14ac:dyDescent="0.2">
      <c r="B730" s="2"/>
      <c r="C730" s="3"/>
      <c r="D730" s="4"/>
      <c r="E730" s="5"/>
      <c r="F730" s="2"/>
      <c r="G730" s="2"/>
      <c r="H730" s="2"/>
      <c r="I730" s="6"/>
      <c r="J730" s="6"/>
      <c r="K730" s="2"/>
      <c r="L730" s="2"/>
    </row>
    <row r="731" spans="2:12" ht="15.75" customHeight="1" x14ac:dyDescent="0.2">
      <c r="B731" s="2"/>
      <c r="C731" s="3"/>
      <c r="D731" s="4"/>
      <c r="E731" s="5"/>
      <c r="F731" s="2"/>
      <c r="G731" s="2"/>
      <c r="H731" s="2"/>
      <c r="I731" s="6"/>
      <c r="J731" s="6"/>
      <c r="K731" s="2"/>
      <c r="L731" s="2"/>
    </row>
    <row r="732" spans="2:12" ht="15.75" customHeight="1" x14ac:dyDescent="0.2">
      <c r="B732" s="2"/>
      <c r="C732" s="3"/>
      <c r="D732" s="4"/>
      <c r="E732" s="5"/>
      <c r="F732" s="2"/>
      <c r="G732" s="2"/>
      <c r="H732" s="2"/>
      <c r="I732" s="6"/>
      <c r="J732" s="6"/>
      <c r="K732" s="2"/>
      <c r="L732" s="2"/>
    </row>
    <row r="733" spans="2:12" ht="15.75" customHeight="1" x14ac:dyDescent="0.2">
      <c r="B733" s="2"/>
      <c r="C733" s="3"/>
      <c r="D733" s="4"/>
      <c r="E733" s="5"/>
      <c r="F733" s="2"/>
      <c r="G733" s="2"/>
      <c r="H733" s="2"/>
      <c r="I733" s="6"/>
      <c r="J733" s="6"/>
      <c r="K733" s="2"/>
      <c r="L733" s="2"/>
    </row>
    <row r="734" spans="2:12" ht="15.75" customHeight="1" x14ac:dyDescent="0.2">
      <c r="B734" s="2"/>
      <c r="C734" s="3"/>
      <c r="D734" s="4"/>
      <c r="E734" s="5"/>
      <c r="F734" s="2"/>
      <c r="G734" s="2"/>
      <c r="H734" s="2"/>
      <c r="I734" s="6"/>
      <c r="J734" s="6"/>
      <c r="K734" s="2"/>
      <c r="L734" s="2"/>
    </row>
    <row r="735" spans="2:12" ht="15.75" customHeight="1" x14ac:dyDescent="0.2">
      <c r="B735" s="2"/>
      <c r="C735" s="3"/>
      <c r="D735" s="4"/>
      <c r="E735" s="5"/>
      <c r="F735" s="2"/>
      <c r="G735" s="2"/>
      <c r="H735" s="2"/>
      <c r="I735" s="6"/>
      <c r="J735" s="6"/>
      <c r="K735" s="2"/>
      <c r="L735" s="2"/>
    </row>
    <row r="736" spans="2:12" ht="15.75" customHeight="1" x14ac:dyDescent="0.2">
      <c r="B736" s="2"/>
      <c r="C736" s="3"/>
      <c r="D736" s="4"/>
      <c r="E736" s="5"/>
      <c r="F736" s="2"/>
      <c r="G736" s="2"/>
      <c r="H736" s="2"/>
      <c r="I736" s="6"/>
      <c r="J736" s="6"/>
      <c r="K736" s="2"/>
      <c r="L736" s="2"/>
    </row>
    <row r="737" spans="2:12" ht="15.75" customHeight="1" x14ac:dyDescent="0.2">
      <c r="B737" s="2"/>
      <c r="C737" s="3"/>
      <c r="D737" s="4"/>
      <c r="E737" s="5"/>
      <c r="F737" s="2"/>
      <c r="G737" s="2"/>
      <c r="H737" s="2"/>
      <c r="I737" s="6"/>
      <c r="J737" s="6"/>
      <c r="K737" s="2"/>
      <c r="L737" s="2"/>
    </row>
    <row r="738" spans="2:12" ht="15.75" customHeight="1" x14ac:dyDescent="0.2">
      <c r="B738" s="2"/>
      <c r="C738" s="3"/>
      <c r="D738" s="4"/>
      <c r="E738" s="5"/>
      <c r="F738" s="2"/>
      <c r="G738" s="2"/>
      <c r="H738" s="2"/>
      <c r="I738" s="6"/>
      <c r="J738" s="6"/>
      <c r="K738" s="2"/>
      <c r="L738" s="2"/>
    </row>
    <row r="739" spans="2:12" ht="15.75" customHeight="1" x14ac:dyDescent="0.2">
      <c r="B739" s="2"/>
      <c r="C739" s="3"/>
      <c r="D739" s="4"/>
      <c r="E739" s="5"/>
      <c r="F739" s="2"/>
      <c r="G739" s="2"/>
      <c r="H739" s="2"/>
      <c r="I739" s="6"/>
      <c r="J739" s="6"/>
      <c r="K739" s="2"/>
      <c r="L739" s="2"/>
    </row>
    <row r="740" spans="2:12" ht="15.75" customHeight="1" x14ac:dyDescent="0.2">
      <c r="B740" s="2"/>
      <c r="C740" s="3"/>
      <c r="D740" s="4"/>
      <c r="E740" s="5"/>
      <c r="F740" s="2"/>
      <c r="G740" s="2"/>
      <c r="H740" s="2"/>
      <c r="I740" s="6"/>
      <c r="J740" s="6"/>
      <c r="K740" s="2"/>
      <c r="L740" s="2"/>
    </row>
    <row r="741" spans="2:12" ht="15.75" customHeight="1" x14ac:dyDescent="0.2">
      <c r="B741" s="2"/>
      <c r="C741" s="3"/>
      <c r="D741" s="4"/>
      <c r="E741" s="5"/>
      <c r="F741" s="2"/>
      <c r="G741" s="2"/>
      <c r="H741" s="2"/>
      <c r="I741" s="6"/>
      <c r="J741" s="6"/>
      <c r="K741" s="2"/>
      <c r="L741" s="2"/>
    </row>
    <row r="742" spans="2:12" ht="15.75" customHeight="1" x14ac:dyDescent="0.2">
      <c r="B742" s="2"/>
      <c r="C742" s="3"/>
      <c r="D742" s="4"/>
      <c r="E742" s="5"/>
      <c r="F742" s="2"/>
      <c r="G742" s="2"/>
      <c r="H742" s="2"/>
      <c r="I742" s="6"/>
      <c r="J742" s="6"/>
      <c r="K742" s="2"/>
      <c r="L742" s="2"/>
    </row>
    <row r="743" spans="2:12" ht="15.75" customHeight="1" x14ac:dyDescent="0.2">
      <c r="B743" s="2"/>
      <c r="C743" s="3"/>
      <c r="D743" s="4"/>
      <c r="E743" s="5"/>
      <c r="F743" s="2"/>
      <c r="G743" s="2"/>
      <c r="H743" s="2"/>
      <c r="I743" s="6"/>
      <c r="J743" s="6"/>
      <c r="K743" s="2"/>
      <c r="L743" s="2"/>
    </row>
    <row r="744" spans="2:12" ht="15.75" customHeight="1" x14ac:dyDescent="0.2">
      <c r="B744" s="2"/>
      <c r="C744" s="3"/>
      <c r="D744" s="4"/>
      <c r="E744" s="5"/>
      <c r="F744" s="2"/>
      <c r="G744" s="2"/>
      <c r="H744" s="2"/>
      <c r="I744" s="6"/>
      <c r="J744" s="6"/>
      <c r="K744" s="2"/>
      <c r="L744" s="2"/>
    </row>
    <row r="745" spans="2:12" ht="15.75" customHeight="1" x14ac:dyDescent="0.2">
      <c r="B745" s="2"/>
      <c r="C745" s="3"/>
      <c r="D745" s="4"/>
      <c r="E745" s="5"/>
      <c r="F745" s="2"/>
      <c r="G745" s="2"/>
      <c r="H745" s="2"/>
      <c r="I745" s="6"/>
      <c r="J745" s="6"/>
      <c r="K745" s="2"/>
      <c r="L745" s="2"/>
    </row>
    <row r="746" spans="2:12" ht="15.75" customHeight="1" x14ac:dyDescent="0.2">
      <c r="B746" s="2"/>
      <c r="C746" s="3"/>
      <c r="D746" s="4"/>
      <c r="E746" s="5"/>
      <c r="F746" s="2"/>
      <c r="G746" s="2"/>
      <c r="H746" s="2"/>
      <c r="I746" s="6"/>
      <c r="J746" s="6"/>
      <c r="K746" s="2"/>
      <c r="L746" s="2"/>
    </row>
    <row r="747" spans="2:12" ht="15.75" customHeight="1" x14ac:dyDescent="0.2">
      <c r="B747" s="2"/>
      <c r="C747" s="3"/>
      <c r="D747" s="4"/>
      <c r="E747" s="5"/>
      <c r="F747" s="2"/>
      <c r="G747" s="2"/>
      <c r="H747" s="2"/>
      <c r="I747" s="6"/>
      <c r="J747" s="6"/>
      <c r="K747" s="2"/>
      <c r="L747" s="2"/>
    </row>
    <row r="748" spans="2:12" ht="15.75" customHeight="1" x14ac:dyDescent="0.2">
      <c r="B748" s="2"/>
      <c r="C748" s="3"/>
      <c r="D748" s="4"/>
      <c r="E748" s="5"/>
      <c r="F748" s="2"/>
      <c r="G748" s="2"/>
      <c r="H748" s="2"/>
      <c r="I748" s="6"/>
      <c r="J748" s="6"/>
      <c r="K748" s="2"/>
      <c r="L748" s="2"/>
    </row>
    <row r="749" spans="2:12" ht="15.75" customHeight="1" x14ac:dyDescent="0.2">
      <c r="B749" s="2"/>
      <c r="C749" s="3"/>
      <c r="D749" s="4"/>
      <c r="E749" s="5"/>
      <c r="F749" s="2"/>
      <c r="G749" s="2"/>
      <c r="H749" s="2"/>
      <c r="I749" s="6"/>
      <c r="J749" s="6"/>
      <c r="K749" s="2"/>
      <c r="L749" s="2"/>
    </row>
    <row r="750" spans="2:12" ht="15.75" customHeight="1" x14ac:dyDescent="0.2">
      <c r="B750" s="2"/>
      <c r="C750" s="3"/>
      <c r="D750" s="4"/>
      <c r="E750" s="5"/>
      <c r="F750" s="2"/>
      <c r="G750" s="2"/>
      <c r="H750" s="2"/>
      <c r="I750" s="6"/>
      <c r="J750" s="6"/>
      <c r="K750" s="2"/>
      <c r="L750" s="2"/>
    </row>
    <row r="751" spans="2:12" ht="15.75" customHeight="1" x14ac:dyDescent="0.2">
      <c r="B751" s="2"/>
      <c r="C751" s="3"/>
      <c r="D751" s="4"/>
      <c r="E751" s="5"/>
      <c r="F751" s="2"/>
      <c r="G751" s="2"/>
      <c r="H751" s="2"/>
      <c r="I751" s="6"/>
      <c r="J751" s="6"/>
      <c r="K751" s="2"/>
      <c r="L751" s="2"/>
    </row>
    <row r="752" spans="2:12" ht="15.75" customHeight="1" x14ac:dyDescent="0.2">
      <c r="B752" s="2"/>
      <c r="C752" s="3"/>
      <c r="D752" s="4"/>
      <c r="E752" s="5"/>
      <c r="F752" s="2"/>
      <c r="G752" s="2"/>
      <c r="H752" s="2"/>
      <c r="I752" s="6"/>
      <c r="J752" s="6"/>
      <c r="K752" s="2"/>
      <c r="L752" s="2"/>
    </row>
    <row r="753" spans="2:12" ht="15.75" customHeight="1" x14ac:dyDescent="0.2">
      <c r="B753" s="2"/>
      <c r="C753" s="3"/>
      <c r="D753" s="4"/>
      <c r="E753" s="5"/>
      <c r="F753" s="2"/>
      <c r="G753" s="2"/>
      <c r="H753" s="2"/>
      <c r="I753" s="6"/>
      <c r="J753" s="6"/>
      <c r="K753" s="2"/>
      <c r="L753" s="2"/>
    </row>
    <row r="754" spans="2:12" ht="15.75" customHeight="1" x14ac:dyDescent="0.2">
      <c r="B754" s="2"/>
      <c r="C754" s="3"/>
      <c r="D754" s="4"/>
      <c r="E754" s="5"/>
      <c r="F754" s="2"/>
      <c r="G754" s="2"/>
      <c r="H754" s="2"/>
      <c r="I754" s="6"/>
      <c r="J754" s="6"/>
      <c r="K754" s="2"/>
      <c r="L754" s="2"/>
    </row>
    <row r="755" spans="2:12" ht="15.75" customHeight="1" x14ac:dyDescent="0.2">
      <c r="B755" s="2"/>
      <c r="C755" s="3"/>
      <c r="D755" s="4"/>
      <c r="E755" s="5"/>
      <c r="F755" s="2"/>
      <c r="G755" s="2"/>
      <c r="H755" s="2"/>
      <c r="I755" s="6"/>
      <c r="J755" s="6"/>
      <c r="K755" s="2"/>
      <c r="L755" s="2"/>
    </row>
    <row r="756" spans="2:12" ht="15.75" customHeight="1" x14ac:dyDescent="0.2">
      <c r="B756" s="2"/>
      <c r="C756" s="3"/>
      <c r="D756" s="4"/>
      <c r="E756" s="5"/>
      <c r="F756" s="2"/>
      <c r="G756" s="2"/>
      <c r="H756" s="2"/>
      <c r="I756" s="6"/>
      <c r="J756" s="6"/>
      <c r="K756" s="2"/>
      <c r="L756" s="2"/>
    </row>
    <row r="757" spans="2:12" ht="15.75" customHeight="1" x14ac:dyDescent="0.2">
      <c r="B757" s="2"/>
      <c r="C757" s="3"/>
      <c r="D757" s="4"/>
      <c r="E757" s="5"/>
      <c r="F757" s="2"/>
      <c r="G757" s="2"/>
      <c r="H757" s="2"/>
      <c r="I757" s="6"/>
      <c r="J757" s="6"/>
      <c r="K757" s="2"/>
      <c r="L757" s="2"/>
    </row>
    <row r="758" spans="2:12" ht="15.75" customHeight="1" x14ac:dyDescent="0.2">
      <c r="B758" s="2"/>
      <c r="C758" s="3"/>
      <c r="D758" s="4"/>
      <c r="E758" s="5"/>
      <c r="F758" s="2"/>
      <c r="G758" s="2"/>
      <c r="H758" s="2"/>
      <c r="I758" s="6"/>
      <c r="J758" s="6"/>
      <c r="K758" s="2"/>
      <c r="L758" s="2"/>
    </row>
    <row r="759" spans="2:12" ht="15.75" customHeight="1" x14ac:dyDescent="0.2">
      <c r="B759" s="2"/>
      <c r="C759" s="3"/>
      <c r="D759" s="4"/>
      <c r="E759" s="5"/>
      <c r="F759" s="2"/>
      <c r="G759" s="2"/>
      <c r="H759" s="2"/>
      <c r="I759" s="6"/>
      <c r="J759" s="6"/>
      <c r="K759" s="2"/>
      <c r="L759" s="2"/>
    </row>
    <row r="760" spans="2:12" ht="15.75" customHeight="1" x14ac:dyDescent="0.2">
      <c r="B760" s="2"/>
      <c r="C760" s="3"/>
      <c r="D760" s="4"/>
      <c r="E760" s="5"/>
      <c r="F760" s="2"/>
      <c r="G760" s="2"/>
      <c r="H760" s="2"/>
      <c r="I760" s="6"/>
      <c r="J760" s="6"/>
      <c r="K760" s="2"/>
      <c r="L760" s="2"/>
    </row>
    <row r="761" spans="2:12" ht="15.75" customHeight="1" x14ac:dyDescent="0.2">
      <c r="B761" s="2"/>
      <c r="C761" s="3"/>
      <c r="D761" s="4"/>
      <c r="E761" s="5"/>
      <c r="F761" s="2"/>
      <c r="G761" s="2"/>
      <c r="H761" s="2"/>
      <c r="I761" s="6"/>
      <c r="J761" s="6"/>
      <c r="K761" s="2"/>
      <c r="L761" s="2"/>
    </row>
    <row r="762" spans="2:12" ht="15.75" customHeight="1" x14ac:dyDescent="0.2">
      <c r="B762" s="2"/>
      <c r="C762" s="3"/>
      <c r="D762" s="4"/>
      <c r="E762" s="5"/>
      <c r="F762" s="2"/>
      <c r="G762" s="2"/>
      <c r="H762" s="2"/>
      <c r="I762" s="6"/>
      <c r="J762" s="6"/>
      <c r="K762" s="2"/>
      <c r="L762" s="2"/>
    </row>
    <row r="763" spans="2:12" ht="15.75" customHeight="1" x14ac:dyDescent="0.2">
      <c r="B763" s="2"/>
      <c r="C763" s="3"/>
      <c r="D763" s="4"/>
      <c r="E763" s="5"/>
      <c r="F763" s="2"/>
      <c r="G763" s="2"/>
      <c r="H763" s="2"/>
      <c r="I763" s="6"/>
      <c r="J763" s="6"/>
      <c r="K763" s="2"/>
      <c r="L763" s="2"/>
    </row>
    <row r="764" spans="2:12" ht="15.75" customHeight="1" x14ac:dyDescent="0.2">
      <c r="B764" s="2"/>
      <c r="C764" s="3"/>
      <c r="D764" s="4"/>
      <c r="E764" s="5"/>
      <c r="F764" s="2"/>
      <c r="G764" s="2"/>
      <c r="H764" s="2"/>
      <c r="I764" s="6"/>
      <c r="J764" s="6"/>
      <c r="K764" s="2"/>
      <c r="L764" s="2"/>
    </row>
    <row r="765" spans="2:12" ht="15.75" customHeight="1" x14ac:dyDescent="0.2">
      <c r="B765" s="2"/>
      <c r="C765" s="3"/>
      <c r="D765" s="4"/>
      <c r="E765" s="5"/>
      <c r="F765" s="2"/>
      <c r="G765" s="2"/>
      <c r="H765" s="2"/>
      <c r="I765" s="6"/>
      <c r="J765" s="6"/>
      <c r="K765" s="2"/>
      <c r="L765" s="2"/>
    </row>
    <row r="766" spans="2:12" ht="15.75" customHeight="1" x14ac:dyDescent="0.2">
      <c r="B766" s="2"/>
      <c r="C766" s="3"/>
      <c r="D766" s="4"/>
      <c r="E766" s="5"/>
      <c r="F766" s="2"/>
      <c r="G766" s="2"/>
      <c r="H766" s="2"/>
      <c r="I766" s="6"/>
      <c r="J766" s="6"/>
      <c r="K766" s="2"/>
      <c r="L766" s="2"/>
    </row>
    <row r="767" spans="2:12" ht="15.75" customHeight="1" x14ac:dyDescent="0.2">
      <c r="B767" s="2"/>
      <c r="C767" s="3"/>
      <c r="D767" s="4"/>
      <c r="E767" s="5"/>
      <c r="F767" s="2"/>
      <c r="G767" s="2"/>
      <c r="H767" s="2"/>
      <c r="I767" s="6"/>
      <c r="J767" s="6"/>
      <c r="K767" s="2"/>
      <c r="L767" s="2"/>
    </row>
    <row r="768" spans="2:12" ht="15.75" customHeight="1" x14ac:dyDescent="0.2">
      <c r="B768" s="2"/>
      <c r="C768" s="3"/>
      <c r="D768" s="4"/>
      <c r="E768" s="5"/>
      <c r="F768" s="2"/>
      <c r="G768" s="2"/>
      <c r="H768" s="2"/>
      <c r="I768" s="6"/>
      <c r="J768" s="6"/>
      <c r="K768" s="2"/>
      <c r="L768" s="2"/>
    </row>
    <row r="769" spans="2:12" ht="15.75" customHeight="1" x14ac:dyDescent="0.2">
      <c r="B769" s="2"/>
      <c r="C769" s="3"/>
      <c r="D769" s="4"/>
      <c r="E769" s="5"/>
      <c r="F769" s="2"/>
      <c r="G769" s="2"/>
      <c r="H769" s="2"/>
      <c r="I769" s="6"/>
      <c r="J769" s="6"/>
      <c r="K769" s="2"/>
      <c r="L769" s="2"/>
    </row>
    <row r="770" spans="2:12" ht="15.75" customHeight="1" x14ac:dyDescent="0.2">
      <c r="B770" s="2"/>
      <c r="C770" s="3"/>
      <c r="D770" s="4"/>
      <c r="E770" s="5"/>
      <c r="F770" s="2"/>
      <c r="G770" s="2"/>
      <c r="H770" s="2"/>
      <c r="I770" s="6"/>
      <c r="J770" s="6"/>
      <c r="K770" s="2"/>
      <c r="L770" s="2"/>
    </row>
    <row r="771" spans="2:12" ht="15.75" customHeight="1" x14ac:dyDescent="0.2">
      <c r="B771" s="2"/>
      <c r="C771" s="3"/>
      <c r="D771" s="4"/>
      <c r="E771" s="5"/>
      <c r="F771" s="2"/>
      <c r="G771" s="2"/>
      <c r="H771" s="2"/>
      <c r="I771" s="6"/>
      <c r="J771" s="6"/>
      <c r="K771" s="2"/>
      <c r="L771" s="2"/>
    </row>
    <row r="772" spans="2:12" ht="15.75" customHeight="1" x14ac:dyDescent="0.2">
      <c r="B772" s="2"/>
      <c r="C772" s="3"/>
      <c r="D772" s="4"/>
      <c r="E772" s="5"/>
      <c r="F772" s="2"/>
      <c r="G772" s="2"/>
      <c r="H772" s="2"/>
      <c r="I772" s="6"/>
      <c r="J772" s="6"/>
      <c r="K772" s="2"/>
      <c r="L772" s="2"/>
    </row>
    <row r="773" spans="2:12" ht="15.75" customHeight="1" x14ac:dyDescent="0.2">
      <c r="B773" s="2"/>
      <c r="C773" s="3"/>
      <c r="D773" s="4"/>
      <c r="E773" s="5"/>
      <c r="F773" s="2"/>
      <c r="G773" s="2"/>
      <c r="H773" s="2"/>
      <c r="I773" s="6"/>
      <c r="J773" s="6"/>
      <c r="K773" s="2"/>
      <c r="L773" s="2"/>
    </row>
    <row r="774" spans="2:12" ht="15.75" customHeight="1" x14ac:dyDescent="0.2">
      <c r="B774" s="2"/>
      <c r="C774" s="3"/>
      <c r="D774" s="4"/>
      <c r="E774" s="5"/>
      <c r="F774" s="2"/>
      <c r="G774" s="2"/>
      <c r="H774" s="2"/>
      <c r="I774" s="6"/>
      <c r="J774" s="6"/>
      <c r="K774" s="2"/>
      <c r="L774" s="2"/>
    </row>
    <row r="775" spans="2:12" ht="15.75" customHeight="1" x14ac:dyDescent="0.2">
      <c r="B775" s="2"/>
      <c r="C775" s="3"/>
      <c r="D775" s="4"/>
      <c r="E775" s="5"/>
      <c r="F775" s="2"/>
      <c r="G775" s="2"/>
      <c r="H775" s="2"/>
      <c r="I775" s="6"/>
      <c r="J775" s="6"/>
      <c r="K775" s="2"/>
      <c r="L775" s="2"/>
    </row>
    <row r="776" spans="2:12" ht="15.75" customHeight="1" x14ac:dyDescent="0.2">
      <c r="B776" s="2"/>
      <c r="C776" s="3"/>
      <c r="D776" s="4"/>
      <c r="E776" s="5"/>
      <c r="F776" s="2"/>
      <c r="G776" s="2"/>
      <c r="H776" s="2"/>
      <c r="I776" s="6"/>
      <c r="J776" s="6"/>
      <c r="K776" s="2"/>
      <c r="L776" s="2"/>
    </row>
    <row r="777" spans="2:12" ht="15.75" customHeight="1" x14ac:dyDescent="0.2">
      <c r="B777" s="2"/>
      <c r="C777" s="3"/>
      <c r="D777" s="4"/>
      <c r="E777" s="5"/>
      <c r="F777" s="2"/>
      <c r="G777" s="2"/>
      <c r="H777" s="2"/>
      <c r="I777" s="6"/>
      <c r="J777" s="6"/>
      <c r="K777" s="2"/>
      <c r="L777" s="2"/>
    </row>
    <row r="778" spans="2:12" ht="15.75" customHeight="1" x14ac:dyDescent="0.2">
      <c r="B778" s="2"/>
      <c r="C778" s="3"/>
      <c r="D778" s="4"/>
      <c r="E778" s="5"/>
      <c r="F778" s="2"/>
      <c r="G778" s="2"/>
      <c r="H778" s="2"/>
      <c r="I778" s="6"/>
      <c r="J778" s="6"/>
      <c r="K778" s="2"/>
      <c r="L778" s="2"/>
    </row>
    <row r="779" spans="2:12" ht="15.75" customHeight="1" x14ac:dyDescent="0.2">
      <c r="B779" s="2"/>
      <c r="C779" s="3"/>
      <c r="D779" s="4"/>
      <c r="E779" s="5"/>
      <c r="F779" s="2"/>
      <c r="G779" s="2"/>
      <c r="H779" s="2"/>
      <c r="I779" s="6"/>
      <c r="J779" s="6"/>
      <c r="K779" s="2"/>
      <c r="L779" s="2"/>
    </row>
    <row r="780" spans="2:12" ht="15.75" customHeight="1" x14ac:dyDescent="0.2">
      <c r="B780" s="2"/>
      <c r="C780" s="3"/>
      <c r="D780" s="4"/>
      <c r="E780" s="5"/>
      <c r="F780" s="2"/>
      <c r="G780" s="2"/>
      <c r="H780" s="2"/>
      <c r="I780" s="6"/>
      <c r="J780" s="6"/>
      <c r="K780" s="2"/>
      <c r="L780" s="2"/>
    </row>
    <row r="781" spans="2:12" ht="15.75" customHeight="1" x14ac:dyDescent="0.2">
      <c r="B781" s="2"/>
      <c r="C781" s="3"/>
      <c r="D781" s="4"/>
      <c r="E781" s="5"/>
      <c r="F781" s="2"/>
      <c r="G781" s="2"/>
      <c r="H781" s="2"/>
      <c r="I781" s="6"/>
      <c r="J781" s="6"/>
      <c r="K781" s="2"/>
      <c r="L781" s="2"/>
    </row>
    <row r="782" spans="2:12" ht="15.75" customHeight="1" x14ac:dyDescent="0.2">
      <c r="B782" s="2"/>
      <c r="C782" s="3"/>
      <c r="D782" s="4"/>
      <c r="E782" s="5"/>
      <c r="F782" s="2"/>
      <c r="G782" s="2"/>
      <c r="H782" s="2"/>
      <c r="I782" s="6"/>
      <c r="J782" s="6"/>
      <c r="K782" s="2"/>
      <c r="L782" s="2"/>
    </row>
    <row r="783" spans="2:12" ht="15.75" customHeight="1" x14ac:dyDescent="0.2">
      <c r="B783" s="2"/>
      <c r="C783" s="3"/>
      <c r="D783" s="4"/>
      <c r="E783" s="5"/>
      <c r="F783" s="2"/>
      <c r="G783" s="2"/>
      <c r="H783" s="2"/>
      <c r="I783" s="6"/>
      <c r="J783" s="6"/>
      <c r="K783" s="2"/>
      <c r="L783" s="2"/>
    </row>
    <row r="784" spans="2:12" ht="15.75" customHeight="1" x14ac:dyDescent="0.2">
      <c r="B784" s="2"/>
      <c r="C784" s="3"/>
      <c r="D784" s="4"/>
      <c r="E784" s="5"/>
      <c r="F784" s="2"/>
      <c r="G784" s="2"/>
      <c r="H784" s="2"/>
      <c r="I784" s="6"/>
      <c r="J784" s="6"/>
      <c r="K784" s="2"/>
      <c r="L784" s="2"/>
    </row>
    <row r="785" spans="2:12" ht="15.75" customHeight="1" x14ac:dyDescent="0.2">
      <c r="B785" s="2"/>
      <c r="C785" s="3"/>
      <c r="D785" s="4"/>
      <c r="E785" s="5"/>
      <c r="F785" s="2"/>
      <c r="G785" s="2"/>
      <c r="H785" s="2"/>
      <c r="I785" s="6"/>
      <c r="J785" s="6"/>
      <c r="K785" s="2"/>
      <c r="L785" s="2"/>
    </row>
    <row r="786" spans="2:12" ht="15.75" customHeight="1" x14ac:dyDescent="0.2">
      <c r="B786" s="2"/>
      <c r="C786" s="3"/>
      <c r="D786" s="4"/>
      <c r="E786" s="5"/>
      <c r="F786" s="2"/>
      <c r="G786" s="2"/>
      <c r="H786" s="2"/>
      <c r="I786" s="6"/>
      <c r="J786" s="6"/>
      <c r="K786" s="2"/>
      <c r="L786" s="2"/>
    </row>
    <row r="787" spans="2:12" ht="15.75" customHeight="1" x14ac:dyDescent="0.2">
      <c r="B787" s="2"/>
      <c r="C787" s="3"/>
      <c r="D787" s="4"/>
      <c r="E787" s="5"/>
      <c r="F787" s="2"/>
      <c r="G787" s="2"/>
      <c r="H787" s="2"/>
      <c r="I787" s="6"/>
      <c r="J787" s="6"/>
      <c r="K787" s="2"/>
      <c r="L787" s="2"/>
    </row>
    <row r="788" spans="2:12" ht="15.75" customHeight="1" x14ac:dyDescent="0.2">
      <c r="B788" s="2"/>
      <c r="C788" s="3"/>
      <c r="D788" s="4"/>
      <c r="E788" s="5"/>
      <c r="F788" s="2"/>
      <c r="G788" s="2"/>
      <c r="H788" s="2"/>
      <c r="I788" s="6"/>
      <c r="J788" s="6"/>
      <c r="K788" s="2"/>
      <c r="L788" s="2"/>
    </row>
    <row r="789" spans="2:12" ht="15.75" customHeight="1" x14ac:dyDescent="0.2">
      <c r="B789" s="2"/>
      <c r="C789" s="3"/>
      <c r="D789" s="4"/>
      <c r="E789" s="5"/>
      <c r="F789" s="2"/>
      <c r="G789" s="2"/>
      <c r="H789" s="2"/>
      <c r="I789" s="6"/>
      <c r="J789" s="6"/>
      <c r="K789" s="2"/>
      <c r="L789" s="2"/>
    </row>
    <row r="790" spans="2:12" ht="15.75" customHeight="1" x14ac:dyDescent="0.2">
      <c r="B790" s="2"/>
      <c r="C790" s="3"/>
      <c r="D790" s="4"/>
      <c r="E790" s="5"/>
      <c r="F790" s="2"/>
      <c r="G790" s="2"/>
      <c r="H790" s="2"/>
      <c r="I790" s="6"/>
      <c r="J790" s="6"/>
      <c r="K790" s="2"/>
      <c r="L790" s="2"/>
    </row>
    <row r="791" spans="2:12" ht="15.75" customHeight="1" x14ac:dyDescent="0.2">
      <c r="B791" s="2"/>
      <c r="C791" s="3"/>
      <c r="D791" s="4"/>
      <c r="E791" s="5"/>
      <c r="F791" s="2"/>
      <c r="G791" s="2"/>
      <c r="H791" s="2"/>
      <c r="I791" s="6"/>
      <c r="J791" s="6"/>
      <c r="K791" s="2"/>
      <c r="L791" s="2"/>
    </row>
    <row r="792" spans="2:12" ht="15.75" customHeight="1" x14ac:dyDescent="0.2">
      <c r="B792" s="2"/>
      <c r="C792" s="3"/>
      <c r="D792" s="4"/>
      <c r="E792" s="5"/>
      <c r="F792" s="2"/>
      <c r="G792" s="2"/>
      <c r="H792" s="2"/>
      <c r="I792" s="6"/>
      <c r="J792" s="6"/>
      <c r="K792" s="2"/>
      <c r="L792" s="2"/>
    </row>
    <row r="793" spans="2:12" ht="15.75" customHeight="1" x14ac:dyDescent="0.2">
      <c r="B793" s="2"/>
      <c r="C793" s="3"/>
      <c r="D793" s="4"/>
      <c r="E793" s="5"/>
      <c r="F793" s="2"/>
      <c r="G793" s="2"/>
      <c r="H793" s="2"/>
      <c r="I793" s="6"/>
      <c r="J793" s="6"/>
      <c r="K793" s="2"/>
      <c r="L793" s="2"/>
    </row>
    <row r="794" spans="2:12" ht="15.75" customHeight="1" x14ac:dyDescent="0.2">
      <c r="B794" s="2"/>
      <c r="C794" s="3"/>
      <c r="D794" s="4"/>
      <c r="E794" s="5"/>
      <c r="F794" s="2"/>
      <c r="G794" s="2"/>
      <c r="H794" s="2"/>
      <c r="I794" s="6"/>
      <c r="J794" s="6"/>
      <c r="K794" s="2"/>
      <c r="L794" s="2"/>
    </row>
    <row r="795" spans="2:12" ht="15.75" customHeight="1" x14ac:dyDescent="0.2">
      <c r="B795" s="2"/>
      <c r="C795" s="3"/>
      <c r="D795" s="4"/>
      <c r="E795" s="5"/>
      <c r="F795" s="2"/>
      <c r="G795" s="2"/>
      <c r="H795" s="2"/>
      <c r="I795" s="6"/>
      <c r="J795" s="6"/>
      <c r="K795" s="2"/>
      <c r="L795" s="2"/>
    </row>
    <row r="796" spans="2:12" ht="15.75" customHeight="1" x14ac:dyDescent="0.2">
      <c r="B796" s="2"/>
      <c r="C796" s="3"/>
      <c r="D796" s="4"/>
      <c r="E796" s="5"/>
      <c r="F796" s="2"/>
      <c r="G796" s="2"/>
      <c r="H796" s="2"/>
      <c r="I796" s="6"/>
      <c r="J796" s="6"/>
      <c r="K796" s="2"/>
      <c r="L796" s="2"/>
    </row>
    <row r="797" spans="2:12" ht="15.75" customHeight="1" x14ac:dyDescent="0.2">
      <c r="B797" s="2"/>
      <c r="C797" s="3"/>
      <c r="D797" s="4"/>
      <c r="E797" s="5"/>
      <c r="F797" s="2"/>
      <c r="G797" s="2"/>
      <c r="H797" s="2"/>
      <c r="I797" s="6"/>
      <c r="J797" s="6"/>
      <c r="K797" s="2"/>
      <c r="L797" s="2"/>
    </row>
    <row r="798" spans="2:12" ht="15.75" customHeight="1" x14ac:dyDescent="0.2">
      <c r="B798" s="2"/>
      <c r="C798" s="3"/>
      <c r="D798" s="4"/>
      <c r="E798" s="5"/>
      <c r="F798" s="2"/>
      <c r="G798" s="2"/>
      <c r="H798" s="2"/>
      <c r="I798" s="6"/>
      <c r="J798" s="6"/>
      <c r="K798" s="2"/>
      <c r="L798" s="2"/>
    </row>
    <row r="799" spans="2:12" ht="15.75" customHeight="1" x14ac:dyDescent="0.2">
      <c r="B799" s="2"/>
      <c r="C799" s="3"/>
      <c r="D799" s="4"/>
      <c r="E799" s="5"/>
      <c r="F799" s="2"/>
      <c r="G799" s="2"/>
      <c r="H799" s="2"/>
      <c r="I799" s="6"/>
      <c r="J799" s="6"/>
      <c r="K799" s="2"/>
      <c r="L799" s="2"/>
    </row>
    <row r="800" spans="2:12" ht="15.75" customHeight="1" x14ac:dyDescent="0.2">
      <c r="B800" s="2"/>
      <c r="C800" s="3"/>
      <c r="D800" s="4"/>
      <c r="E800" s="5"/>
      <c r="F800" s="2"/>
      <c r="G800" s="2"/>
      <c r="H800" s="2"/>
      <c r="I800" s="6"/>
      <c r="J800" s="6"/>
      <c r="K800" s="2"/>
      <c r="L800" s="2"/>
    </row>
    <row r="801" spans="2:12" ht="15.75" customHeight="1" x14ac:dyDescent="0.2">
      <c r="B801" s="2"/>
      <c r="C801" s="3"/>
      <c r="D801" s="4"/>
      <c r="E801" s="5"/>
      <c r="F801" s="2"/>
      <c r="G801" s="2"/>
      <c r="H801" s="2"/>
      <c r="I801" s="6"/>
      <c r="J801" s="6"/>
      <c r="K801" s="2"/>
      <c r="L801" s="2"/>
    </row>
    <row r="802" spans="2:12" ht="15.75" customHeight="1" x14ac:dyDescent="0.2">
      <c r="B802" s="2"/>
      <c r="C802" s="3"/>
      <c r="D802" s="4"/>
      <c r="E802" s="5"/>
      <c r="F802" s="2"/>
      <c r="G802" s="2"/>
      <c r="H802" s="2"/>
      <c r="I802" s="6"/>
      <c r="J802" s="6"/>
      <c r="K802" s="2"/>
      <c r="L802" s="2"/>
    </row>
    <row r="803" spans="2:12" ht="15.75" customHeight="1" x14ac:dyDescent="0.2">
      <c r="B803" s="2"/>
      <c r="C803" s="3"/>
      <c r="D803" s="4"/>
      <c r="E803" s="5"/>
      <c r="F803" s="2"/>
      <c r="G803" s="2"/>
      <c r="H803" s="2"/>
      <c r="I803" s="6"/>
      <c r="J803" s="6"/>
      <c r="K803" s="2"/>
      <c r="L803" s="2"/>
    </row>
    <row r="804" spans="2:12" ht="15.75" customHeight="1" x14ac:dyDescent="0.2">
      <c r="B804" s="2"/>
      <c r="C804" s="3"/>
      <c r="D804" s="4"/>
      <c r="E804" s="5"/>
      <c r="F804" s="2"/>
      <c r="G804" s="2"/>
      <c r="H804" s="2"/>
      <c r="I804" s="6"/>
      <c r="J804" s="6"/>
      <c r="K804" s="2"/>
      <c r="L804" s="2"/>
    </row>
    <row r="805" spans="2:12" ht="15.75" customHeight="1" x14ac:dyDescent="0.2">
      <c r="B805" s="2"/>
      <c r="C805" s="3"/>
      <c r="D805" s="4"/>
      <c r="E805" s="5"/>
      <c r="F805" s="2"/>
      <c r="G805" s="2"/>
      <c r="H805" s="2"/>
      <c r="I805" s="6"/>
      <c r="J805" s="6"/>
      <c r="K805" s="2"/>
      <c r="L805" s="2"/>
    </row>
    <row r="806" spans="2:12" ht="15.75" customHeight="1" x14ac:dyDescent="0.2">
      <c r="B806" s="2"/>
      <c r="C806" s="3"/>
      <c r="D806" s="4"/>
      <c r="E806" s="5"/>
      <c r="F806" s="2"/>
      <c r="G806" s="2"/>
      <c r="H806" s="2"/>
      <c r="I806" s="6"/>
      <c r="J806" s="6"/>
      <c r="K806" s="2"/>
      <c r="L806" s="2"/>
    </row>
    <row r="807" spans="2:12" ht="15.75" customHeight="1" x14ac:dyDescent="0.2">
      <c r="B807" s="2"/>
      <c r="C807" s="3"/>
      <c r="D807" s="4"/>
      <c r="E807" s="5"/>
      <c r="F807" s="2"/>
      <c r="G807" s="2"/>
      <c r="H807" s="2"/>
      <c r="I807" s="6"/>
      <c r="J807" s="6"/>
      <c r="K807" s="2"/>
      <c r="L807" s="2"/>
    </row>
    <row r="808" spans="2:12" ht="15.75" customHeight="1" x14ac:dyDescent="0.2">
      <c r="B808" s="2"/>
      <c r="C808" s="3"/>
      <c r="D808" s="4"/>
      <c r="E808" s="5"/>
      <c r="F808" s="2"/>
      <c r="G808" s="2"/>
      <c r="H808" s="2"/>
      <c r="I808" s="6"/>
      <c r="J808" s="6"/>
      <c r="K808" s="2"/>
      <c r="L808" s="2"/>
    </row>
    <row r="809" spans="2:12" ht="15.75" customHeight="1" x14ac:dyDescent="0.2">
      <c r="B809" s="2"/>
      <c r="C809" s="3"/>
      <c r="D809" s="4"/>
      <c r="E809" s="5"/>
      <c r="F809" s="2"/>
      <c r="G809" s="2"/>
      <c r="H809" s="2"/>
      <c r="I809" s="6"/>
      <c r="J809" s="6"/>
      <c r="K809" s="2"/>
      <c r="L809" s="2"/>
    </row>
    <row r="810" spans="2:12" ht="15.75" customHeight="1" x14ac:dyDescent="0.2">
      <c r="B810" s="2"/>
      <c r="C810" s="3"/>
      <c r="D810" s="4"/>
      <c r="E810" s="5"/>
      <c r="F810" s="2"/>
      <c r="G810" s="2"/>
      <c r="H810" s="2"/>
      <c r="I810" s="6"/>
      <c r="J810" s="6"/>
      <c r="K810" s="2"/>
      <c r="L810" s="2"/>
    </row>
    <row r="811" spans="2:12" ht="15.75" customHeight="1" x14ac:dyDescent="0.2">
      <c r="B811" s="2"/>
      <c r="C811" s="3"/>
      <c r="D811" s="4"/>
      <c r="E811" s="5"/>
      <c r="F811" s="2"/>
      <c r="G811" s="2"/>
      <c r="H811" s="2"/>
      <c r="I811" s="6"/>
      <c r="J811" s="6"/>
      <c r="K811" s="2"/>
      <c r="L811" s="2"/>
    </row>
    <row r="812" spans="2:12" ht="15.75" customHeight="1" x14ac:dyDescent="0.2">
      <c r="B812" s="2"/>
      <c r="C812" s="3"/>
      <c r="D812" s="4"/>
      <c r="E812" s="5"/>
      <c r="F812" s="2"/>
      <c r="G812" s="2"/>
      <c r="H812" s="2"/>
      <c r="I812" s="6"/>
      <c r="J812" s="6"/>
      <c r="K812" s="2"/>
      <c r="L812" s="2"/>
    </row>
    <row r="813" spans="2:12" ht="15.75" customHeight="1" x14ac:dyDescent="0.2">
      <c r="B813" s="2"/>
      <c r="C813" s="3"/>
      <c r="D813" s="4"/>
      <c r="E813" s="5"/>
      <c r="F813" s="2"/>
      <c r="G813" s="2"/>
      <c r="H813" s="2"/>
      <c r="I813" s="6"/>
      <c r="J813" s="6"/>
      <c r="K813" s="2"/>
      <c r="L813" s="2"/>
    </row>
    <row r="814" spans="2:12" ht="15.75" customHeight="1" x14ac:dyDescent="0.2">
      <c r="B814" s="2"/>
      <c r="C814" s="3"/>
      <c r="D814" s="4"/>
      <c r="E814" s="5"/>
      <c r="F814" s="2"/>
      <c r="G814" s="2"/>
      <c r="H814" s="2"/>
      <c r="I814" s="6"/>
      <c r="J814" s="6"/>
      <c r="K814" s="2"/>
      <c r="L814" s="2"/>
    </row>
    <row r="815" spans="2:12" ht="15.75" customHeight="1" x14ac:dyDescent="0.2">
      <c r="B815" s="2"/>
      <c r="C815" s="3"/>
      <c r="D815" s="4"/>
      <c r="E815" s="5"/>
      <c r="F815" s="2"/>
      <c r="G815" s="2"/>
      <c r="H815" s="2"/>
      <c r="I815" s="6"/>
      <c r="J815" s="6"/>
      <c r="K815" s="2"/>
      <c r="L815" s="2"/>
    </row>
    <row r="816" spans="2:12" ht="15.75" customHeight="1" x14ac:dyDescent="0.2">
      <c r="B816" s="2"/>
      <c r="C816" s="3"/>
      <c r="D816" s="4"/>
      <c r="E816" s="5"/>
      <c r="F816" s="2"/>
      <c r="G816" s="2"/>
      <c r="H816" s="2"/>
      <c r="I816" s="6"/>
      <c r="J816" s="6"/>
      <c r="K816" s="2"/>
      <c r="L816" s="2"/>
    </row>
    <row r="817" spans="2:12" ht="15.75" customHeight="1" x14ac:dyDescent="0.2">
      <c r="B817" s="2"/>
      <c r="C817" s="3"/>
      <c r="D817" s="4"/>
      <c r="E817" s="5"/>
      <c r="F817" s="2"/>
      <c r="G817" s="2"/>
      <c r="H817" s="2"/>
      <c r="I817" s="6"/>
      <c r="J817" s="6"/>
      <c r="K817" s="2"/>
      <c r="L817" s="2"/>
    </row>
    <row r="818" spans="2:12" ht="15.75" customHeight="1" x14ac:dyDescent="0.2">
      <c r="B818" s="2"/>
      <c r="C818" s="3"/>
      <c r="D818" s="4"/>
      <c r="E818" s="5"/>
      <c r="F818" s="2"/>
      <c r="G818" s="2"/>
      <c r="H818" s="2"/>
      <c r="I818" s="6"/>
      <c r="J818" s="6"/>
      <c r="K818" s="2"/>
      <c r="L818" s="2"/>
    </row>
    <row r="819" spans="2:12" ht="15.75" customHeight="1" x14ac:dyDescent="0.2">
      <c r="B819" s="2"/>
      <c r="C819" s="3"/>
      <c r="D819" s="4"/>
      <c r="E819" s="5"/>
      <c r="F819" s="2"/>
      <c r="G819" s="2"/>
      <c r="H819" s="2"/>
      <c r="I819" s="6"/>
      <c r="J819" s="6"/>
      <c r="K819" s="2"/>
      <c r="L819" s="2"/>
    </row>
    <row r="820" spans="2:12" ht="15.75" customHeight="1" x14ac:dyDescent="0.2">
      <c r="B820" s="2"/>
      <c r="C820" s="3"/>
      <c r="D820" s="4"/>
      <c r="E820" s="5"/>
      <c r="F820" s="2"/>
      <c r="G820" s="2"/>
      <c r="H820" s="2"/>
      <c r="I820" s="6"/>
      <c r="J820" s="6"/>
      <c r="K820" s="2"/>
      <c r="L820" s="2"/>
    </row>
    <row r="821" spans="2:12" ht="15.75" customHeight="1" x14ac:dyDescent="0.2">
      <c r="B821" s="2"/>
      <c r="C821" s="3"/>
      <c r="D821" s="4"/>
      <c r="E821" s="5"/>
      <c r="F821" s="2"/>
      <c r="G821" s="2"/>
      <c r="H821" s="2"/>
      <c r="I821" s="6"/>
      <c r="J821" s="6"/>
      <c r="K821" s="2"/>
      <c r="L821" s="2"/>
    </row>
    <row r="822" spans="2:12" ht="15.75" customHeight="1" x14ac:dyDescent="0.2">
      <c r="B822" s="2"/>
      <c r="C822" s="3"/>
      <c r="D822" s="4"/>
      <c r="E822" s="5"/>
      <c r="F822" s="2"/>
      <c r="G822" s="2"/>
      <c r="H822" s="2"/>
      <c r="I822" s="6"/>
      <c r="J822" s="6"/>
      <c r="K822" s="2"/>
      <c r="L822" s="2"/>
    </row>
    <row r="823" spans="2:12" ht="15.75" customHeight="1" x14ac:dyDescent="0.2">
      <c r="B823" s="2"/>
      <c r="C823" s="3"/>
      <c r="D823" s="4"/>
      <c r="E823" s="5"/>
      <c r="F823" s="2"/>
      <c r="G823" s="2"/>
      <c r="H823" s="2"/>
      <c r="I823" s="6"/>
      <c r="J823" s="6"/>
      <c r="K823" s="2"/>
      <c r="L823" s="2"/>
    </row>
    <row r="824" spans="2:12" ht="15.75" customHeight="1" x14ac:dyDescent="0.2">
      <c r="B824" s="2"/>
      <c r="C824" s="3"/>
      <c r="D824" s="4"/>
      <c r="E824" s="5"/>
      <c r="F824" s="2"/>
      <c r="G824" s="2"/>
      <c r="H824" s="2"/>
      <c r="I824" s="6"/>
      <c r="J824" s="6"/>
      <c r="K824" s="2"/>
      <c r="L824" s="2"/>
    </row>
    <row r="825" spans="2:12" ht="15.75" customHeight="1" x14ac:dyDescent="0.2">
      <c r="B825" s="2"/>
      <c r="C825" s="3"/>
      <c r="D825" s="4"/>
      <c r="E825" s="5"/>
      <c r="F825" s="2"/>
      <c r="G825" s="2"/>
      <c r="H825" s="2"/>
      <c r="I825" s="6"/>
      <c r="J825" s="6"/>
      <c r="K825" s="2"/>
      <c r="L825" s="2"/>
    </row>
    <row r="826" spans="2:12" ht="15.75" customHeight="1" x14ac:dyDescent="0.2">
      <c r="B826" s="2"/>
      <c r="C826" s="3"/>
      <c r="D826" s="4"/>
      <c r="E826" s="5"/>
      <c r="F826" s="2"/>
      <c r="G826" s="2"/>
      <c r="H826" s="2"/>
      <c r="I826" s="6"/>
      <c r="J826" s="6"/>
      <c r="K826" s="2"/>
      <c r="L826" s="2"/>
    </row>
    <row r="827" spans="2:12" ht="15.75" customHeight="1" x14ac:dyDescent="0.2">
      <c r="B827" s="2"/>
      <c r="C827" s="3"/>
      <c r="D827" s="4"/>
      <c r="E827" s="5"/>
      <c r="F827" s="2"/>
      <c r="G827" s="2"/>
      <c r="H827" s="2"/>
      <c r="I827" s="6"/>
      <c r="J827" s="6"/>
      <c r="K827" s="2"/>
      <c r="L827" s="2"/>
    </row>
    <row r="828" spans="2:12" ht="15.75" customHeight="1" x14ac:dyDescent="0.2">
      <c r="B828" s="2"/>
      <c r="C828" s="3"/>
      <c r="D828" s="4"/>
      <c r="E828" s="5"/>
      <c r="F828" s="2"/>
      <c r="G828" s="2"/>
      <c r="H828" s="2"/>
      <c r="I828" s="6"/>
      <c r="J828" s="6"/>
      <c r="K828" s="2"/>
      <c r="L828" s="2"/>
    </row>
    <row r="829" spans="2:12" ht="15.75" customHeight="1" x14ac:dyDescent="0.2">
      <c r="B829" s="2"/>
      <c r="C829" s="3"/>
      <c r="D829" s="4"/>
      <c r="E829" s="5"/>
      <c r="F829" s="2"/>
      <c r="G829" s="2"/>
      <c r="H829" s="2"/>
      <c r="I829" s="6"/>
      <c r="J829" s="6"/>
      <c r="K829" s="2"/>
      <c r="L829" s="2"/>
    </row>
    <row r="830" spans="2:12" ht="15.75" customHeight="1" x14ac:dyDescent="0.2">
      <c r="B830" s="2"/>
      <c r="C830" s="3"/>
      <c r="D830" s="4"/>
      <c r="E830" s="5"/>
      <c r="F830" s="2"/>
      <c r="G830" s="2"/>
      <c r="H830" s="2"/>
      <c r="I830" s="6"/>
      <c r="J830" s="6"/>
      <c r="K830" s="2"/>
      <c r="L830" s="2"/>
    </row>
    <row r="831" spans="2:12" ht="15.75" customHeight="1" x14ac:dyDescent="0.2">
      <c r="B831" s="2"/>
      <c r="C831" s="3"/>
      <c r="D831" s="4"/>
      <c r="E831" s="5"/>
      <c r="F831" s="2"/>
      <c r="G831" s="2"/>
      <c r="H831" s="2"/>
      <c r="I831" s="6"/>
      <c r="J831" s="6"/>
      <c r="K831" s="2"/>
      <c r="L831" s="2"/>
    </row>
    <row r="832" spans="2:12" ht="15.75" customHeight="1" x14ac:dyDescent="0.2">
      <c r="B832" s="2"/>
      <c r="C832" s="3"/>
      <c r="D832" s="4"/>
      <c r="E832" s="5"/>
      <c r="F832" s="2"/>
      <c r="G832" s="2"/>
      <c r="H832" s="2"/>
      <c r="I832" s="6"/>
      <c r="J832" s="6"/>
      <c r="K832" s="2"/>
      <c r="L832" s="2"/>
    </row>
    <row r="833" spans="2:12" ht="15.75" customHeight="1" x14ac:dyDescent="0.2">
      <c r="B833" s="2"/>
      <c r="C833" s="3"/>
      <c r="D833" s="4"/>
      <c r="E833" s="5"/>
      <c r="F833" s="2"/>
      <c r="G833" s="2"/>
      <c r="H833" s="2"/>
      <c r="I833" s="6"/>
      <c r="J833" s="6"/>
      <c r="K833" s="2"/>
      <c r="L833" s="2"/>
    </row>
    <row r="834" spans="2:12" ht="15.75" customHeight="1" x14ac:dyDescent="0.2">
      <c r="B834" s="2"/>
      <c r="C834" s="3"/>
      <c r="D834" s="4"/>
      <c r="E834" s="5"/>
      <c r="F834" s="2"/>
      <c r="G834" s="2"/>
      <c r="H834" s="2"/>
      <c r="I834" s="6"/>
      <c r="J834" s="6"/>
      <c r="K834" s="2"/>
      <c r="L834" s="2"/>
    </row>
    <row r="835" spans="2:12" ht="15.75" customHeight="1" x14ac:dyDescent="0.2">
      <c r="B835" s="2"/>
      <c r="C835" s="3"/>
      <c r="D835" s="4"/>
      <c r="E835" s="5"/>
      <c r="F835" s="2"/>
      <c r="G835" s="2"/>
      <c r="H835" s="2"/>
      <c r="I835" s="6"/>
      <c r="J835" s="6"/>
      <c r="K835" s="2"/>
      <c r="L835" s="2"/>
    </row>
    <row r="836" spans="2:12" ht="15.75" customHeight="1" x14ac:dyDescent="0.2">
      <c r="B836" s="2"/>
      <c r="C836" s="3"/>
      <c r="D836" s="4"/>
      <c r="E836" s="5"/>
      <c r="F836" s="2"/>
      <c r="G836" s="2"/>
      <c r="H836" s="2"/>
      <c r="I836" s="6"/>
      <c r="J836" s="6"/>
      <c r="K836" s="2"/>
      <c r="L836" s="2"/>
    </row>
    <row r="837" spans="2:12" ht="15.75" customHeight="1" x14ac:dyDescent="0.2">
      <c r="B837" s="2"/>
      <c r="C837" s="3"/>
      <c r="D837" s="4"/>
      <c r="E837" s="5"/>
      <c r="F837" s="2"/>
      <c r="G837" s="2"/>
      <c r="H837" s="2"/>
      <c r="I837" s="6"/>
      <c r="J837" s="6"/>
      <c r="K837" s="2"/>
      <c r="L837" s="2"/>
    </row>
    <row r="838" spans="2:12" ht="15.75" customHeight="1" x14ac:dyDescent="0.2">
      <c r="B838" s="2"/>
      <c r="C838" s="3"/>
      <c r="D838" s="4"/>
      <c r="E838" s="5"/>
      <c r="F838" s="2"/>
      <c r="G838" s="2"/>
      <c r="H838" s="2"/>
      <c r="I838" s="6"/>
      <c r="J838" s="6"/>
      <c r="K838" s="2"/>
      <c r="L838" s="2"/>
    </row>
    <row r="839" spans="2:12" ht="15.75" customHeight="1" x14ac:dyDescent="0.2">
      <c r="B839" s="2"/>
      <c r="C839" s="3"/>
      <c r="D839" s="4"/>
      <c r="E839" s="5"/>
      <c r="F839" s="2"/>
      <c r="G839" s="2"/>
      <c r="H839" s="2"/>
      <c r="I839" s="6"/>
      <c r="J839" s="6"/>
      <c r="K839" s="2"/>
      <c r="L839" s="2"/>
    </row>
    <row r="840" spans="2:12" ht="15.75" customHeight="1" x14ac:dyDescent="0.2">
      <c r="B840" s="2"/>
      <c r="C840" s="3"/>
      <c r="D840" s="4"/>
      <c r="E840" s="5"/>
      <c r="F840" s="2"/>
      <c r="G840" s="2"/>
      <c r="H840" s="2"/>
      <c r="I840" s="6"/>
      <c r="J840" s="6"/>
      <c r="K840" s="2"/>
      <c r="L840" s="2"/>
    </row>
    <row r="841" spans="2:12" ht="15.75" customHeight="1" x14ac:dyDescent="0.2">
      <c r="B841" s="2"/>
      <c r="C841" s="3"/>
      <c r="D841" s="4"/>
      <c r="E841" s="5"/>
      <c r="F841" s="2"/>
      <c r="G841" s="2"/>
      <c r="H841" s="2"/>
      <c r="I841" s="6"/>
      <c r="J841" s="6"/>
      <c r="K841" s="2"/>
      <c r="L841" s="2"/>
    </row>
    <row r="842" spans="2:12" ht="15.75" customHeight="1" x14ac:dyDescent="0.2">
      <c r="B842" s="2"/>
      <c r="C842" s="3"/>
      <c r="D842" s="4"/>
      <c r="E842" s="5"/>
      <c r="F842" s="2"/>
      <c r="G842" s="2"/>
      <c r="H842" s="2"/>
      <c r="I842" s="6"/>
      <c r="J842" s="6"/>
      <c r="K842" s="2"/>
      <c r="L842" s="2"/>
    </row>
    <row r="843" spans="2:12" ht="15.75" customHeight="1" x14ac:dyDescent="0.2">
      <c r="B843" s="2"/>
      <c r="C843" s="3"/>
      <c r="D843" s="4"/>
      <c r="E843" s="5"/>
      <c r="F843" s="2"/>
      <c r="G843" s="2"/>
      <c r="H843" s="2"/>
      <c r="I843" s="6"/>
      <c r="J843" s="6"/>
      <c r="K843" s="2"/>
      <c r="L843" s="2"/>
    </row>
    <row r="844" spans="2:12" ht="15.75" customHeight="1" x14ac:dyDescent="0.2">
      <c r="B844" s="2"/>
      <c r="C844" s="3"/>
      <c r="D844" s="4"/>
      <c r="E844" s="5"/>
      <c r="F844" s="2"/>
      <c r="G844" s="2"/>
      <c r="H844" s="2"/>
      <c r="I844" s="6"/>
      <c r="J844" s="6"/>
      <c r="K844" s="2"/>
      <c r="L844" s="2"/>
    </row>
    <row r="845" spans="2:12" ht="15.75" customHeight="1" x14ac:dyDescent="0.2">
      <c r="B845" s="2"/>
      <c r="C845" s="3"/>
      <c r="D845" s="4"/>
      <c r="E845" s="5"/>
      <c r="F845" s="2"/>
      <c r="G845" s="2"/>
      <c r="H845" s="2"/>
      <c r="I845" s="6"/>
      <c r="J845" s="6"/>
      <c r="K845" s="2"/>
      <c r="L845" s="2"/>
    </row>
    <row r="846" spans="2:12" ht="15.75" customHeight="1" x14ac:dyDescent="0.2">
      <c r="B846" s="2"/>
      <c r="C846" s="3"/>
      <c r="D846" s="4"/>
      <c r="E846" s="5"/>
      <c r="F846" s="2"/>
      <c r="G846" s="2"/>
      <c r="H846" s="2"/>
      <c r="I846" s="6"/>
      <c r="J846" s="6"/>
      <c r="K846" s="2"/>
      <c r="L846" s="2"/>
    </row>
    <row r="847" spans="2:12" ht="15.75" customHeight="1" x14ac:dyDescent="0.2">
      <c r="B847" s="2"/>
      <c r="C847" s="3"/>
      <c r="D847" s="4"/>
      <c r="E847" s="5"/>
      <c r="F847" s="2"/>
      <c r="G847" s="2"/>
      <c r="H847" s="2"/>
      <c r="I847" s="6"/>
      <c r="J847" s="6"/>
      <c r="K847" s="2"/>
      <c r="L847" s="2"/>
    </row>
    <row r="848" spans="2:12" ht="15.75" customHeight="1" x14ac:dyDescent="0.2">
      <c r="B848" s="2"/>
      <c r="C848" s="3"/>
      <c r="D848" s="4"/>
      <c r="E848" s="5"/>
      <c r="F848" s="2"/>
      <c r="G848" s="2"/>
      <c r="H848" s="2"/>
      <c r="I848" s="6"/>
      <c r="J848" s="6"/>
      <c r="K848" s="2"/>
      <c r="L848" s="2"/>
    </row>
    <row r="849" spans="2:12" ht="15.75" customHeight="1" x14ac:dyDescent="0.2">
      <c r="B849" s="2"/>
      <c r="C849" s="3"/>
      <c r="D849" s="4"/>
      <c r="E849" s="5"/>
      <c r="F849" s="2"/>
      <c r="G849" s="2"/>
      <c r="H849" s="2"/>
      <c r="I849" s="6"/>
      <c r="J849" s="6"/>
      <c r="K849" s="2"/>
      <c r="L849" s="2"/>
    </row>
    <row r="850" spans="2:12" ht="15.75" customHeight="1" x14ac:dyDescent="0.2">
      <c r="B850" s="2"/>
      <c r="C850" s="3"/>
      <c r="D850" s="4"/>
      <c r="E850" s="5"/>
      <c r="F850" s="2"/>
      <c r="G850" s="2"/>
      <c r="H850" s="2"/>
      <c r="I850" s="6"/>
      <c r="J850" s="6"/>
      <c r="K850" s="2"/>
      <c r="L850" s="2"/>
    </row>
    <row r="851" spans="2:12" ht="15.75" customHeight="1" x14ac:dyDescent="0.2">
      <c r="B851" s="2"/>
      <c r="C851" s="3"/>
      <c r="D851" s="4"/>
      <c r="E851" s="5"/>
      <c r="F851" s="2"/>
      <c r="G851" s="2"/>
      <c r="H851" s="2"/>
      <c r="I851" s="6"/>
      <c r="J851" s="6"/>
      <c r="K851" s="2"/>
      <c r="L851" s="2"/>
    </row>
    <row r="852" spans="2:12" ht="15.75" customHeight="1" x14ac:dyDescent="0.2">
      <c r="B852" s="2"/>
      <c r="C852" s="3"/>
      <c r="D852" s="4"/>
      <c r="E852" s="5"/>
      <c r="F852" s="2"/>
      <c r="G852" s="2"/>
      <c r="H852" s="2"/>
      <c r="I852" s="6"/>
      <c r="J852" s="6"/>
      <c r="K852" s="2"/>
      <c r="L852" s="2"/>
    </row>
    <row r="853" spans="2:12" ht="15.75" customHeight="1" x14ac:dyDescent="0.2">
      <c r="B853" s="2"/>
      <c r="C853" s="3"/>
      <c r="D853" s="4"/>
      <c r="E853" s="5"/>
      <c r="F853" s="2"/>
      <c r="G853" s="2"/>
      <c r="H853" s="2"/>
      <c r="I853" s="6"/>
      <c r="J853" s="6"/>
      <c r="K853" s="2"/>
      <c r="L853" s="2"/>
    </row>
    <row r="854" spans="2:12" ht="15.75" customHeight="1" x14ac:dyDescent="0.2">
      <c r="B854" s="2"/>
      <c r="C854" s="3"/>
      <c r="D854" s="4"/>
      <c r="E854" s="5"/>
      <c r="F854" s="2"/>
      <c r="G854" s="2"/>
      <c r="H854" s="2"/>
      <c r="I854" s="6"/>
      <c r="J854" s="6"/>
      <c r="K854" s="2"/>
      <c r="L854" s="2"/>
    </row>
    <row r="855" spans="2:12" ht="15.75" customHeight="1" x14ac:dyDescent="0.2">
      <c r="B855" s="2"/>
      <c r="C855" s="3"/>
      <c r="D855" s="4"/>
      <c r="E855" s="5"/>
      <c r="F855" s="2"/>
      <c r="G855" s="2"/>
      <c r="H855" s="2"/>
      <c r="I855" s="6"/>
      <c r="J855" s="6"/>
      <c r="K855" s="2"/>
      <c r="L855" s="2"/>
    </row>
    <row r="856" spans="2:12" ht="15.75" customHeight="1" x14ac:dyDescent="0.2">
      <c r="B856" s="2"/>
      <c r="C856" s="3"/>
      <c r="D856" s="4"/>
      <c r="E856" s="5"/>
      <c r="F856" s="2"/>
      <c r="G856" s="2"/>
      <c r="H856" s="2"/>
      <c r="I856" s="6"/>
      <c r="J856" s="6"/>
      <c r="K856" s="2"/>
      <c r="L856" s="2"/>
    </row>
    <row r="857" spans="2:12" ht="15.75" customHeight="1" x14ac:dyDescent="0.2">
      <c r="B857" s="2"/>
      <c r="C857" s="3"/>
      <c r="D857" s="4"/>
      <c r="E857" s="5"/>
      <c r="F857" s="2"/>
      <c r="G857" s="2"/>
      <c r="H857" s="2"/>
      <c r="I857" s="6"/>
      <c r="J857" s="6"/>
      <c r="K857" s="2"/>
      <c r="L857" s="2"/>
    </row>
    <row r="858" spans="2:12" ht="15.75" customHeight="1" x14ac:dyDescent="0.2">
      <c r="B858" s="2"/>
      <c r="C858" s="3"/>
      <c r="D858" s="4"/>
      <c r="E858" s="5"/>
      <c r="F858" s="2"/>
      <c r="G858" s="2"/>
      <c r="H858" s="2"/>
      <c r="I858" s="6"/>
      <c r="J858" s="6"/>
      <c r="K858" s="2"/>
      <c r="L858" s="2"/>
    </row>
    <row r="859" spans="2:12" ht="15.75" customHeight="1" x14ac:dyDescent="0.2">
      <c r="B859" s="2"/>
      <c r="C859" s="3"/>
      <c r="D859" s="4"/>
      <c r="E859" s="5"/>
      <c r="F859" s="2"/>
      <c r="G859" s="2"/>
      <c r="H859" s="2"/>
      <c r="I859" s="6"/>
      <c r="J859" s="6"/>
      <c r="K859" s="2"/>
      <c r="L859" s="2"/>
    </row>
    <row r="860" spans="2:12" ht="15.75" customHeight="1" x14ac:dyDescent="0.2">
      <c r="B860" s="2"/>
      <c r="C860" s="3"/>
      <c r="D860" s="4"/>
      <c r="E860" s="5"/>
      <c r="F860" s="2"/>
      <c r="G860" s="2"/>
      <c r="H860" s="2"/>
      <c r="I860" s="6"/>
      <c r="J860" s="6"/>
      <c r="K860" s="2"/>
      <c r="L860" s="2"/>
    </row>
    <row r="861" spans="2:12" ht="15.75" customHeight="1" x14ac:dyDescent="0.2">
      <c r="B861" s="2"/>
      <c r="C861" s="3"/>
      <c r="D861" s="4"/>
      <c r="E861" s="5"/>
      <c r="F861" s="2"/>
      <c r="G861" s="2"/>
      <c r="H861" s="2"/>
      <c r="I861" s="6"/>
      <c r="J861" s="6"/>
      <c r="K861" s="2"/>
      <c r="L861" s="2"/>
    </row>
    <row r="862" spans="2:12" ht="15.75" customHeight="1" x14ac:dyDescent="0.2">
      <c r="B862" s="2"/>
      <c r="C862" s="3"/>
      <c r="D862" s="4"/>
      <c r="E862" s="5"/>
      <c r="F862" s="2"/>
      <c r="G862" s="2"/>
      <c r="H862" s="2"/>
      <c r="I862" s="6"/>
      <c r="J862" s="6"/>
      <c r="K862" s="2"/>
      <c r="L862" s="2"/>
    </row>
    <row r="863" spans="2:12" ht="15.75" customHeight="1" x14ac:dyDescent="0.2">
      <c r="B863" s="2"/>
      <c r="C863" s="3"/>
      <c r="D863" s="4"/>
      <c r="E863" s="5"/>
      <c r="F863" s="2"/>
      <c r="G863" s="2"/>
      <c r="H863" s="2"/>
      <c r="I863" s="6"/>
      <c r="J863" s="6"/>
      <c r="K863" s="2"/>
      <c r="L863" s="2"/>
    </row>
    <row r="864" spans="2:12" ht="15.75" customHeight="1" x14ac:dyDescent="0.2">
      <c r="B864" s="2"/>
      <c r="C864" s="3"/>
      <c r="D864" s="4"/>
      <c r="E864" s="5"/>
      <c r="F864" s="2"/>
      <c r="G864" s="2"/>
      <c r="H864" s="2"/>
      <c r="I864" s="6"/>
      <c r="J864" s="6"/>
      <c r="K864" s="2"/>
      <c r="L864" s="2"/>
    </row>
    <row r="865" spans="2:12" ht="15.75" customHeight="1" x14ac:dyDescent="0.2">
      <c r="B865" s="2"/>
      <c r="C865" s="3"/>
      <c r="D865" s="4"/>
      <c r="E865" s="5"/>
      <c r="F865" s="2"/>
      <c r="G865" s="2"/>
      <c r="H865" s="2"/>
      <c r="I865" s="6"/>
      <c r="J865" s="6"/>
      <c r="K865" s="2"/>
      <c r="L865" s="2"/>
    </row>
    <row r="866" spans="2:12" ht="15.75" customHeight="1" x14ac:dyDescent="0.2">
      <c r="B866" s="2"/>
      <c r="C866" s="3"/>
      <c r="D866" s="4"/>
      <c r="E866" s="5"/>
      <c r="F866" s="2"/>
      <c r="G866" s="2"/>
      <c r="H866" s="2"/>
      <c r="I866" s="6"/>
      <c r="J866" s="6"/>
      <c r="K866" s="2"/>
      <c r="L866" s="2"/>
    </row>
    <row r="867" spans="2:12" ht="15.75" customHeight="1" x14ac:dyDescent="0.2">
      <c r="B867" s="2"/>
      <c r="C867" s="3"/>
      <c r="D867" s="4"/>
      <c r="E867" s="5"/>
      <c r="F867" s="2"/>
      <c r="G867" s="2"/>
      <c r="H867" s="2"/>
      <c r="I867" s="6"/>
      <c r="J867" s="6"/>
      <c r="K867" s="2"/>
      <c r="L867" s="2"/>
    </row>
    <row r="868" spans="2:12" ht="15.75" customHeight="1" x14ac:dyDescent="0.2">
      <c r="B868" s="2"/>
      <c r="C868" s="3"/>
      <c r="D868" s="4"/>
      <c r="E868" s="5"/>
      <c r="F868" s="2"/>
      <c r="G868" s="2"/>
      <c r="H868" s="2"/>
      <c r="I868" s="6"/>
      <c r="J868" s="6"/>
      <c r="K868" s="2"/>
      <c r="L868" s="2"/>
    </row>
    <row r="869" spans="2:12" ht="15.75" customHeight="1" x14ac:dyDescent="0.2">
      <c r="B869" s="2"/>
      <c r="C869" s="3"/>
      <c r="D869" s="4"/>
      <c r="E869" s="5"/>
      <c r="F869" s="2"/>
      <c r="G869" s="2"/>
      <c r="H869" s="2"/>
      <c r="I869" s="6"/>
      <c r="J869" s="6"/>
      <c r="K869" s="2"/>
      <c r="L869" s="2"/>
    </row>
    <row r="870" spans="2:12" ht="15.75" customHeight="1" x14ac:dyDescent="0.2">
      <c r="B870" s="2"/>
      <c r="C870" s="3"/>
      <c r="D870" s="4"/>
      <c r="E870" s="5"/>
      <c r="F870" s="2"/>
      <c r="G870" s="2"/>
      <c r="H870" s="2"/>
      <c r="I870" s="6"/>
      <c r="J870" s="6"/>
      <c r="K870" s="2"/>
      <c r="L870" s="2"/>
    </row>
    <row r="871" spans="2:12" ht="15.75" customHeight="1" x14ac:dyDescent="0.2">
      <c r="B871" s="2"/>
      <c r="C871" s="3"/>
      <c r="D871" s="4"/>
      <c r="E871" s="5"/>
      <c r="F871" s="2"/>
      <c r="G871" s="2"/>
      <c r="H871" s="2"/>
      <c r="I871" s="6"/>
      <c r="J871" s="6"/>
      <c r="K871" s="2"/>
      <c r="L871" s="2"/>
    </row>
    <row r="872" spans="2:12" ht="15.75" customHeight="1" x14ac:dyDescent="0.2">
      <c r="B872" s="2"/>
      <c r="C872" s="3"/>
      <c r="D872" s="4"/>
      <c r="E872" s="5"/>
      <c r="F872" s="2"/>
      <c r="G872" s="2"/>
      <c r="H872" s="2"/>
      <c r="I872" s="6"/>
      <c r="J872" s="6"/>
      <c r="K872" s="2"/>
      <c r="L872" s="2"/>
    </row>
    <row r="873" spans="2:12" ht="15.75" customHeight="1" x14ac:dyDescent="0.2">
      <c r="B873" s="2"/>
      <c r="C873" s="3"/>
      <c r="D873" s="4"/>
      <c r="E873" s="5"/>
      <c r="F873" s="2"/>
      <c r="G873" s="2"/>
      <c r="H873" s="2"/>
      <c r="I873" s="6"/>
      <c r="J873" s="6"/>
      <c r="K873" s="2"/>
      <c r="L873" s="2"/>
    </row>
    <row r="874" spans="2:12" ht="15.75" customHeight="1" x14ac:dyDescent="0.2">
      <c r="B874" s="2"/>
      <c r="C874" s="3"/>
      <c r="D874" s="4"/>
      <c r="E874" s="5"/>
      <c r="F874" s="2"/>
      <c r="G874" s="2"/>
      <c r="H874" s="2"/>
      <c r="I874" s="6"/>
      <c r="J874" s="6"/>
      <c r="K874" s="2"/>
      <c r="L874" s="2"/>
    </row>
    <row r="875" spans="2:12" ht="15.75" customHeight="1" x14ac:dyDescent="0.2">
      <c r="B875" s="2"/>
      <c r="C875" s="3"/>
      <c r="D875" s="4"/>
      <c r="E875" s="5"/>
      <c r="F875" s="2"/>
      <c r="G875" s="2"/>
      <c r="H875" s="2"/>
      <c r="I875" s="6"/>
      <c r="J875" s="6"/>
      <c r="K875" s="2"/>
      <c r="L875" s="2"/>
    </row>
    <row r="876" spans="2:12" ht="15.75" customHeight="1" x14ac:dyDescent="0.2">
      <c r="B876" s="2"/>
      <c r="C876" s="3"/>
      <c r="D876" s="4"/>
      <c r="E876" s="5"/>
      <c r="F876" s="2"/>
      <c r="G876" s="2"/>
      <c r="H876" s="2"/>
      <c r="I876" s="6"/>
      <c r="J876" s="6"/>
      <c r="K876" s="2"/>
      <c r="L876" s="2"/>
    </row>
    <row r="877" spans="2:12" ht="15.75" customHeight="1" x14ac:dyDescent="0.2">
      <c r="B877" s="2"/>
      <c r="C877" s="3"/>
      <c r="D877" s="4"/>
      <c r="E877" s="5"/>
      <c r="F877" s="2"/>
      <c r="G877" s="2"/>
      <c r="H877" s="2"/>
      <c r="I877" s="6"/>
      <c r="J877" s="6"/>
      <c r="K877" s="2"/>
      <c r="L877" s="2"/>
    </row>
    <row r="878" spans="2:12" ht="15.75" customHeight="1" x14ac:dyDescent="0.2">
      <c r="B878" s="2"/>
      <c r="C878" s="3"/>
      <c r="D878" s="4"/>
      <c r="E878" s="5"/>
      <c r="F878" s="2"/>
      <c r="G878" s="2"/>
      <c r="H878" s="2"/>
      <c r="I878" s="6"/>
      <c r="J878" s="6"/>
      <c r="K878" s="2"/>
      <c r="L878" s="2"/>
    </row>
    <row r="879" spans="2:12" ht="15.75" customHeight="1" x14ac:dyDescent="0.2">
      <c r="B879" s="2"/>
      <c r="C879" s="3"/>
      <c r="D879" s="4"/>
      <c r="E879" s="5"/>
      <c r="F879" s="2"/>
      <c r="G879" s="2"/>
      <c r="H879" s="2"/>
      <c r="I879" s="6"/>
      <c r="J879" s="6"/>
      <c r="K879" s="2"/>
      <c r="L879" s="2"/>
    </row>
    <row r="880" spans="2:12" ht="15.75" customHeight="1" x14ac:dyDescent="0.2">
      <c r="B880" s="2"/>
      <c r="C880" s="3"/>
      <c r="D880" s="4"/>
      <c r="E880" s="5"/>
      <c r="F880" s="2"/>
      <c r="G880" s="2"/>
      <c r="H880" s="2"/>
      <c r="I880" s="6"/>
      <c r="J880" s="6"/>
      <c r="K880" s="2"/>
      <c r="L880" s="2"/>
    </row>
    <row r="881" spans="2:12" ht="15.75" customHeight="1" x14ac:dyDescent="0.2">
      <c r="B881" s="2"/>
      <c r="C881" s="3"/>
      <c r="D881" s="4"/>
      <c r="E881" s="5"/>
      <c r="F881" s="2"/>
      <c r="G881" s="2"/>
      <c r="H881" s="2"/>
      <c r="I881" s="6"/>
      <c r="J881" s="6"/>
      <c r="K881" s="2"/>
      <c r="L881" s="2"/>
    </row>
    <row r="882" spans="2:12" ht="15.75" customHeight="1" x14ac:dyDescent="0.2">
      <c r="B882" s="2"/>
      <c r="C882" s="3"/>
      <c r="D882" s="4"/>
      <c r="E882" s="5"/>
      <c r="F882" s="2"/>
      <c r="G882" s="2"/>
      <c r="H882" s="2"/>
      <c r="I882" s="6"/>
      <c r="J882" s="6"/>
      <c r="K882" s="2"/>
      <c r="L882" s="2"/>
    </row>
    <row r="883" spans="2:12" ht="15.75" customHeight="1" x14ac:dyDescent="0.2">
      <c r="B883" s="2"/>
      <c r="C883" s="3"/>
      <c r="D883" s="4"/>
      <c r="E883" s="5"/>
      <c r="F883" s="2"/>
      <c r="G883" s="2"/>
      <c r="H883" s="2"/>
      <c r="I883" s="6"/>
      <c r="J883" s="6"/>
      <c r="K883" s="2"/>
      <c r="L883" s="2"/>
    </row>
    <row r="884" spans="2:12" ht="15.75" customHeight="1" x14ac:dyDescent="0.2">
      <c r="B884" s="2"/>
      <c r="C884" s="3"/>
      <c r="D884" s="4"/>
      <c r="E884" s="5"/>
      <c r="F884" s="2"/>
      <c r="G884" s="2"/>
      <c r="H884" s="2"/>
      <c r="I884" s="6"/>
      <c r="J884" s="6"/>
      <c r="K884" s="2"/>
      <c r="L884" s="2"/>
    </row>
    <row r="885" spans="2:12" ht="15.75" customHeight="1" x14ac:dyDescent="0.2">
      <c r="B885" s="2"/>
      <c r="C885" s="3"/>
      <c r="D885" s="4"/>
      <c r="E885" s="5"/>
      <c r="F885" s="2"/>
      <c r="G885" s="2"/>
      <c r="H885" s="2"/>
      <c r="I885" s="6"/>
      <c r="J885" s="6"/>
      <c r="K885" s="2"/>
      <c r="L885" s="2"/>
    </row>
    <row r="886" spans="2:12" ht="15.75" customHeight="1" x14ac:dyDescent="0.2">
      <c r="B886" s="2"/>
      <c r="C886" s="3"/>
      <c r="D886" s="4"/>
      <c r="E886" s="5"/>
      <c r="F886" s="2"/>
      <c r="G886" s="2"/>
      <c r="H886" s="2"/>
      <c r="I886" s="6"/>
      <c r="J886" s="6"/>
      <c r="K886" s="2"/>
      <c r="L886" s="2"/>
    </row>
    <row r="887" spans="2:12" ht="15.75" customHeight="1" x14ac:dyDescent="0.2">
      <c r="B887" s="2"/>
      <c r="C887" s="3"/>
      <c r="D887" s="4"/>
      <c r="E887" s="5"/>
      <c r="F887" s="2"/>
      <c r="G887" s="2"/>
      <c r="H887" s="2"/>
      <c r="I887" s="6"/>
      <c r="J887" s="6"/>
      <c r="K887" s="2"/>
      <c r="L887" s="2"/>
    </row>
    <row r="888" spans="2:12" ht="15.75" customHeight="1" x14ac:dyDescent="0.2">
      <c r="B888" s="2"/>
      <c r="C888" s="3"/>
      <c r="D888" s="4"/>
      <c r="E888" s="5"/>
      <c r="F888" s="2"/>
      <c r="G888" s="2"/>
      <c r="H888" s="2"/>
      <c r="I888" s="6"/>
      <c r="J888" s="6"/>
      <c r="K888" s="2"/>
      <c r="L888" s="2"/>
    </row>
    <row r="889" spans="2:12" ht="15.75" customHeight="1" x14ac:dyDescent="0.2">
      <c r="B889" s="2"/>
      <c r="C889" s="3"/>
      <c r="D889" s="4"/>
      <c r="E889" s="5"/>
      <c r="F889" s="2"/>
      <c r="G889" s="2"/>
      <c r="H889" s="2"/>
      <c r="I889" s="6"/>
      <c r="J889" s="6"/>
      <c r="K889" s="2"/>
      <c r="L889" s="2"/>
    </row>
    <row r="890" spans="2:12" ht="15.75" customHeight="1" x14ac:dyDescent="0.2">
      <c r="B890" s="2"/>
      <c r="C890" s="3"/>
      <c r="D890" s="4"/>
      <c r="E890" s="5"/>
      <c r="F890" s="2"/>
      <c r="G890" s="2"/>
      <c r="H890" s="2"/>
      <c r="I890" s="6"/>
      <c r="J890" s="6"/>
      <c r="K890" s="2"/>
      <c r="L890" s="2"/>
    </row>
    <row r="891" spans="2:12" ht="15.75" customHeight="1" x14ac:dyDescent="0.2">
      <c r="B891" s="2"/>
      <c r="C891" s="3"/>
      <c r="D891" s="4"/>
      <c r="E891" s="5"/>
      <c r="F891" s="2"/>
      <c r="G891" s="2"/>
      <c r="H891" s="2"/>
      <c r="I891" s="6"/>
      <c r="J891" s="6"/>
      <c r="K891" s="2"/>
      <c r="L891" s="2"/>
    </row>
    <row r="892" spans="2:12" ht="15.75" customHeight="1" x14ac:dyDescent="0.2">
      <c r="B892" s="2"/>
      <c r="C892" s="3"/>
      <c r="D892" s="4"/>
      <c r="E892" s="5"/>
      <c r="F892" s="2"/>
      <c r="G892" s="2"/>
      <c r="H892" s="2"/>
      <c r="I892" s="6"/>
      <c r="J892" s="6"/>
      <c r="K892" s="2"/>
      <c r="L892" s="2"/>
    </row>
    <row r="893" spans="2:12" ht="15.75" customHeight="1" x14ac:dyDescent="0.2">
      <c r="B893" s="2"/>
      <c r="C893" s="3"/>
      <c r="D893" s="4"/>
      <c r="E893" s="5"/>
      <c r="F893" s="2"/>
      <c r="G893" s="2"/>
      <c r="H893" s="2"/>
      <c r="I893" s="6"/>
      <c r="J893" s="6"/>
      <c r="K893" s="2"/>
      <c r="L893" s="2"/>
    </row>
    <row r="894" spans="2:12" ht="15.75" customHeight="1" x14ac:dyDescent="0.2">
      <c r="B894" s="2"/>
      <c r="C894" s="3"/>
      <c r="D894" s="4"/>
      <c r="E894" s="5"/>
      <c r="F894" s="2"/>
      <c r="G894" s="2"/>
      <c r="H894" s="2"/>
      <c r="I894" s="6"/>
      <c r="J894" s="6"/>
      <c r="K894" s="2"/>
      <c r="L894" s="2"/>
    </row>
    <row r="895" spans="2:12" ht="15.75" customHeight="1" x14ac:dyDescent="0.2">
      <c r="B895" s="2"/>
      <c r="C895" s="3"/>
      <c r="D895" s="4"/>
      <c r="E895" s="5"/>
      <c r="F895" s="2"/>
      <c r="G895" s="2"/>
      <c r="H895" s="2"/>
      <c r="I895" s="6"/>
      <c r="J895" s="6"/>
      <c r="K895" s="2"/>
      <c r="L895" s="2"/>
    </row>
    <row r="896" spans="2:12" ht="15.75" customHeight="1" x14ac:dyDescent="0.2">
      <c r="B896" s="2"/>
      <c r="C896" s="3"/>
      <c r="D896" s="4"/>
      <c r="E896" s="5"/>
      <c r="F896" s="2"/>
      <c r="G896" s="2"/>
      <c r="H896" s="2"/>
      <c r="I896" s="6"/>
      <c r="J896" s="6"/>
      <c r="K896" s="2"/>
      <c r="L896" s="2"/>
    </row>
    <row r="897" spans="2:12" ht="15.75" customHeight="1" x14ac:dyDescent="0.2">
      <c r="B897" s="2"/>
      <c r="C897" s="3"/>
      <c r="D897" s="4"/>
      <c r="E897" s="5"/>
      <c r="F897" s="2"/>
      <c r="G897" s="2"/>
      <c r="H897" s="2"/>
      <c r="I897" s="6"/>
      <c r="J897" s="6"/>
      <c r="K897" s="2"/>
      <c r="L897" s="2"/>
    </row>
    <row r="898" spans="2:12" ht="15.75" customHeight="1" x14ac:dyDescent="0.2">
      <c r="B898" s="2"/>
      <c r="C898" s="3"/>
      <c r="D898" s="4"/>
      <c r="E898" s="5"/>
      <c r="F898" s="2"/>
      <c r="G898" s="2"/>
      <c r="H898" s="2"/>
      <c r="I898" s="6"/>
      <c r="J898" s="6"/>
      <c r="K898" s="2"/>
      <c r="L898" s="2"/>
    </row>
    <row r="899" spans="2:12" ht="15.75" customHeight="1" x14ac:dyDescent="0.2">
      <c r="B899" s="2"/>
      <c r="C899" s="3"/>
      <c r="D899" s="4"/>
      <c r="E899" s="5"/>
      <c r="F899" s="2"/>
      <c r="G899" s="2"/>
      <c r="H899" s="2"/>
      <c r="I899" s="6"/>
      <c r="J899" s="6"/>
      <c r="K899" s="2"/>
      <c r="L899" s="2"/>
    </row>
    <row r="900" spans="2:12" ht="15.75" customHeight="1" x14ac:dyDescent="0.2">
      <c r="B900" s="2"/>
      <c r="C900" s="3"/>
      <c r="D900" s="4"/>
      <c r="E900" s="5"/>
      <c r="F900" s="2"/>
      <c r="G900" s="2"/>
      <c r="H900" s="2"/>
      <c r="I900" s="6"/>
      <c r="J900" s="6"/>
      <c r="K900" s="2"/>
      <c r="L900" s="2"/>
    </row>
    <row r="901" spans="2:12" ht="15.75" customHeight="1" x14ac:dyDescent="0.2">
      <c r="B901" s="2"/>
      <c r="C901" s="3"/>
      <c r="D901" s="4"/>
      <c r="E901" s="5"/>
      <c r="F901" s="2"/>
      <c r="G901" s="2"/>
      <c r="H901" s="2"/>
      <c r="I901" s="6"/>
      <c r="J901" s="6"/>
      <c r="K901" s="2"/>
      <c r="L901" s="2"/>
    </row>
    <row r="902" spans="2:12" ht="15.75" customHeight="1" x14ac:dyDescent="0.2">
      <c r="B902" s="2"/>
      <c r="C902" s="3"/>
      <c r="D902" s="4"/>
      <c r="E902" s="5"/>
      <c r="F902" s="2"/>
      <c r="G902" s="2"/>
      <c r="H902" s="2"/>
      <c r="I902" s="6"/>
      <c r="J902" s="6"/>
      <c r="K902" s="2"/>
      <c r="L902" s="2"/>
    </row>
    <row r="903" spans="2:12" ht="15.75" customHeight="1" x14ac:dyDescent="0.2">
      <c r="B903" s="2"/>
      <c r="C903" s="3"/>
      <c r="D903" s="4"/>
      <c r="E903" s="5"/>
      <c r="F903" s="2"/>
      <c r="G903" s="2"/>
      <c r="H903" s="2"/>
      <c r="I903" s="6"/>
      <c r="J903" s="6"/>
      <c r="K903" s="2"/>
      <c r="L903" s="2"/>
    </row>
    <row r="904" spans="2:12" ht="15.75" customHeight="1" x14ac:dyDescent="0.2">
      <c r="B904" s="2"/>
      <c r="C904" s="3"/>
      <c r="D904" s="4"/>
      <c r="E904" s="5"/>
      <c r="F904" s="2"/>
      <c r="G904" s="2"/>
      <c r="H904" s="2"/>
      <c r="I904" s="6"/>
      <c r="J904" s="6"/>
      <c r="K904" s="2"/>
      <c r="L904" s="2"/>
    </row>
    <row r="905" spans="2:12" ht="15.75" customHeight="1" x14ac:dyDescent="0.2">
      <c r="B905" s="2"/>
      <c r="C905" s="3"/>
      <c r="D905" s="4"/>
      <c r="E905" s="5"/>
      <c r="F905" s="2"/>
      <c r="G905" s="2"/>
      <c r="H905" s="2"/>
      <c r="I905" s="6"/>
      <c r="J905" s="6"/>
      <c r="K905" s="2"/>
      <c r="L905" s="2"/>
    </row>
    <row r="906" spans="2:12" ht="15.75" customHeight="1" x14ac:dyDescent="0.2">
      <c r="B906" s="2"/>
      <c r="C906" s="3"/>
      <c r="D906" s="4"/>
      <c r="E906" s="5"/>
      <c r="F906" s="2"/>
      <c r="G906" s="2"/>
      <c r="H906" s="2"/>
      <c r="I906" s="6"/>
      <c r="J906" s="6"/>
      <c r="K906" s="2"/>
      <c r="L906" s="2"/>
    </row>
    <row r="907" spans="2:12" ht="15.75" customHeight="1" x14ac:dyDescent="0.2">
      <c r="B907" s="2"/>
      <c r="C907" s="3"/>
      <c r="D907" s="4"/>
      <c r="E907" s="5"/>
      <c r="F907" s="2"/>
      <c r="G907" s="2"/>
      <c r="H907" s="2"/>
      <c r="I907" s="6"/>
      <c r="J907" s="6"/>
      <c r="K907" s="2"/>
      <c r="L907" s="2"/>
    </row>
    <row r="908" spans="2:12" ht="15.75" customHeight="1" x14ac:dyDescent="0.2">
      <c r="B908" s="2"/>
      <c r="C908" s="3"/>
      <c r="D908" s="4"/>
      <c r="E908" s="5"/>
      <c r="F908" s="2"/>
      <c r="G908" s="2"/>
      <c r="H908" s="2"/>
      <c r="I908" s="6"/>
      <c r="J908" s="6"/>
      <c r="K908" s="2"/>
      <c r="L908" s="2"/>
    </row>
    <row r="909" spans="2:12" ht="15.75" customHeight="1" x14ac:dyDescent="0.2">
      <c r="B909" s="2"/>
      <c r="C909" s="3"/>
      <c r="D909" s="4"/>
      <c r="E909" s="5"/>
      <c r="F909" s="2"/>
      <c r="G909" s="2"/>
      <c r="H909" s="2"/>
      <c r="I909" s="6"/>
      <c r="J909" s="6"/>
      <c r="K909" s="2"/>
      <c r="L909" s="2"/>
    </row>
    <row r="910" spans="2:12" ht="15.75" customHeight="1" x14ac:dyDescent="0.2">
      <c r="B910" s="2"/>
      <c r="C910" s="3"/>
      <c r="D910" s="4"/>
      <c r="E910" s="5"/>
      <c r="F910" s="2"/>
      <c r="G910" s="2"/>
      <c r="H910" s="2"/>
      <c r="I910" s="6"/>
      <c r="J910" s="6"/>
      <c r="K910" s="2"/>
      <c r="L910" s="2"/>
    </row>
    <row r="911" spans="2:12" ht="15.75" customHeight="1" x14ac:dyDescent="0.2">
      <c r="B911" s="2"/>
      <c r="C911" s="3"/>
      <c r="D911" s="4"/>
      <c r="E911" s="5"/>
      <c r="F911" s="2"/>
      <c r="G911" s="2"/>
      <c r="H911" s="2"/>
      <c r="I911" s="6"/>
      <c r="J911" s="6"/>
      <c r="K911" s="2"/>
      <c r="L911" s="2"/>
    </row>
    <row r="912" spans="2:12" ht="15.75" customHeight="1" x14ac:dyDescent="0.2">
      <c r="B912" s="2"/>
      <c r="C912" s="3"/>
      <c r="D912" s="4"/>
      <c r="E912" s="5"/>
      <c r="F912" s="2"/>
      <c r="G912" s="2"/>
      <c r="H912" s="2"/>
      <c r="I912" s="6"/>
      <c r="J912" s="6"/>
      <c r="K912" s="2"/>
      <c r="L912" s="2"/>
    </row>
    <row r="913" spans="2:12" ht="15.75" customHeight="1" x14ac:dyDescent="0.2">
      <c r="B913" s="2"/>
      <c r="C913" s="3"/>
      <c r="D913" s="4"/>
      <c r="E913" s="5"/>
      <c r="F913" s="2"/>
      <c r="G913" s="2"/>
      <c r="H913" s="2"/>
      <c r="I913" s="6"/>
      <c r="J913" s="6"/>
      <c r="K913" s="2"/>
      <c r="L913" s="2"/>
    </row>
    <row r="914" spans="2:12" ht="15.75" customHeight="1" x14ac:dyDescent="0.2">
      <c r="B914" s="2"/>
      <c r="C914" s="3"/>
      <c r="D914" s="4"/>
      <c r="E914" s="5"/>
      <c r="F914" s="2"/>
      <c r="G914" s="2"/>
      <c r="H914" s="2"/>
      <c r="I914" s="6"/>
      <c r="J914" s="6"/>
      <c r="K914" s="2"/>
      <c r="L914" s="2"/>
    </row>
    <row r="915" spans="2:12" ht="15.75" customHeight="1" x14ac:dyDescent="0.2">
      <c r="B915" s="2"/>
      <c r="C915" s="3"/>
      <c r="D915" s="4"/>
      <c r="E915" s="5"/>
      <c r="F915" s="2"/>
      <c r="G915" s="2"/>
      <c r="H915" s="2"/>
      <c r="I915" s="6"/>
      <c r="J915" s="6"/>
      <c r="K915" s="2"/>
      <c r="L915" s="2"/>
    </row>
    <row r="916" spans="2:12" ht="15.75" customHeight="1" x14ac:dyDescent="0.2">
      <c r="B916" s="2"/>
      <c r="C916" s="3"/>
      <c r="D916" s="4"/>
      <c r="E916" s="5"/>
      <c r="F916" s="2"/>
      <c r="G916" s="2"/>
      <c r="H916" s="2"/>
      <c r="I916" s="6"/>
      <c r="J916" s="6"/>
      <c r="K916" s="2"/>
      <c r="L916" s="2"/>
    </row>
    <row r="917" spans="2:12" ht="15.75" customHeight="1" x14ac:dyDescent="0.2">
      <c r="B917" s="2"/>
      <c r="C917" s="3"/>
      <c r="D917" s="4"/>
      <c r="E917" s="5"/>
      <c r="F917" s="2"/>
      <c r="G917" s="2"/>
      <c r="H917" s="2"/>
      <c r="I917" s="6"/>
      <c r="J917" s="6"/>
      <c r="K917" s="2"/>
      <c r="L917" s="2"/>
    </row>
    <row r="918" spans="2:12" ht="15.75" customHeight="1" x14ac:dyDescent="0.2">
      <c r="B918" s="2"/>
      <c r="C918" s="3"/>
      <c r="D918" s="4"/>
      <c r="E918" s="5"/>
      <c r="F918" s="2"/>
      <c r="G918" s="2"/>
      <c r="H918" s="2"/>
      <c r="I918" s="6"/>
      <c r="J918" s="6"/>
      <c r="K918" s="2"/>
      <c r="L918" s="2"/>
    </row>
    <row r="919" spans="2:12" ht="15.75" customHeight="1" x14ac:dyDescent="0.2">
      <c r="B919" s="2"/>
      <c r="C919" s="3"/>
      <c r="D919" s="4"/>
      <c r="E919" s="5"/>
      <c r="F919" s="2"/>
      <c r="G919" s="2"/>
      <c r="H919" s="2"/>
      <c r="I919" s="6"/>
      <c r="J919" s="6"/>
      <c r="K919" s="2"/>
      <c r="L919" s="2"/>
    </row>
    <row r="920" spans="2:12" ht="15.75" customHeight="1" x14ac:dyDescent="0.2">
      <c r="B920" s="2"/>
      <c r="C920" s="3"/>
      <c r="D920" s="4"/>
      <c r="E920" s="5"/>
      <c r="F920" s="2"/>
      <c r="G920" s="2"/>
      <c r="H920" s="2"/>
      <c r="I920" s="6"/>
      <c r="J920" s="6"/>
      <c r="K920" s="2"/>
      <c r="L920" s="2"/>
    </row>
    <row r="921" spans="2:12" ht="15.75" customHeight="1" x14ac:dyDescent="0.2">
      <c r="B921" s="2"/>
      <c r="C921" s="3"/>
      <c r="D921" s="4"/>
      <c r="E921" s="5"/>
      <c r="F921" s="2"/>
      <c r="G921" s="2"/>
      <c r="H921" s="2"/>
      <c r="I921" s="6"/>
      <c r="J921" s="6"/>
      <c r="K921" s="2"/>
      <c r="L921" s="2"/>
    </row>
    <row r="922" spans="2:12" ht="15.75" customHeight="1" x14ac:dyDescent="0.2">
      <c r="B922" s="2"/>
      <c r="C922" s="3"/>
      <c r="D922" s="4"/>
      <c r="E922" s="5"/>
      <c r="F922" s="2"/>
      <c r="G922" s="2"/>
      <c r="H922" s="2"/>
      <c r="I922" s="6"/>
      <c r="J922" s="6"/>
      <c r="K922" s="2"/>
      <c r="L922" s="2"/>
    </row>
    <row r="923" spans="2:12" ht="15.75" customHeight="1" x14ac:dyDescent="0.2">
      <c r="B923" s="2"/>
      <c r="C923" s="3"/>
      <c r="D923" s="4"/>
      <c r="E923" s="5"/>
      <c r="F923" s="2"/>
      <c r="G923" s="2"/>
      <c r="H923" s="2"/>
      <c r="I923" s="6"/>
      <c r="J923" s="6"/>
      <c r="K923" s="2"/>
      <c r="L923" s="2"/>
    </row>
    <row r="924" spans="2:12" ht="15.75" customHeight="1" x14ac:dyDescent="0.2">
      <c r="B924" s="2"/>
      <c r="C924" s="3"/>
      <c r="D924" s="4"/>
      <c r="E924" s="5"/>
      <c r="F924" s="2"/>
      <c r="G924" s="2"/>
      <c r="H924" s="2"/>
      <c r="I924" s="6"/>
      <c r="J924" s="6"/>
      <c r="K924" s="2"/>
      <c r="L924" s="2"/>
    </row>
    <row r="925" spans="2:12" ht="15.75" customHeight="1" x14ac:dyDescent="0.2">
      <c r="B925" s="2"/>
      <c r="C925" s="3"/>
      <c r="D925" s="4"/>
      <c r="E925" s="5"/>
      <c r="F925" s="2"/>
      <c r="G925" s="2"/>
      <c r="H925" s="2"/>
      <c r="I925" s="6"/>
      <c r="J925" s="6"/>
      <c r="K925" s="2"/>
      <c r="L925" s="2"/>
    </row>
    <row r="926" spans="2:12" ht="15.75" customHeight="1" x14ac:dyDescent="0.2">
      <c r="B926" s="2"/>
      <c r="C926" s="3"/>
      <c r="D926" s="4"/>
      <c r="E926" s="5"/>
      <c r="F926" s="2"/>
      <c r="G926" s="2"/>
      <c r="H926" s="2"/>
      <c r="I926" s="6"/>
      <c r="J926" s="6"/>
      <c r="K926" s="2"/>
      <c r="L926" s="2"/>
    </row>
    <row r="927" spans="2:12" ht="15.75" customHeight="1" x14ac:dyDescent="0.2">
      <c r="B927" s="2"/>
      <c r="C927" s="3"/>
      <c r="D927" s="4"/>
      <c r="E927" s="5"/>
      <c r="F927" s="2"/>
      <c r="G927" s="2"/>
      <c r="H927" s="2"/>
      <c r="I927" s="6"/>
      <c r="J927" s="6"/>
      <c r="K927" s="2"/>
      <c r="L927" s="2"/>
    </row>
    <row r="928" spans="2:12" ht="15.75" customHeight="1" x14ac:dyDescent="0.2">
      <c r="B928" s="2"/>
      <c r="C928" s="3"/>
      <c r="D928" s="4"/>
      <c r="E928" s="5"/>
      <c r="F928" s="2"/>
      <c r="G928" s="2"/>
      <c r="H928" s="2"/>
      <c r="I928" s="6"/>
      <c r="J928" s="6"/>
      <c r="K928" s="2"/>
      <c r="L928" s="2"/>
    </row>
    <row r="929" spans="2:12" ht="15.75" customHeight="1" x14ac:dyDescent="0.2">
      <c r="B929" s="2"/>
      <c r="C929" s="3"/>
      <c r="D929" s="4"/>
      <c r="E929" s="5"/>
      <c r="F929" s="2"/>
      <c r="G929" s="2"/>
      <c r="H929" s="2"/>
      <c r="I929" s="6"/>
      <c r="J929" s="6"/>
      <c r="K929" s="2"/>
      <c r="L929" s="2"/>
    </row>
    <row r="930" spans="2:12" ht="15.75" customHeight="1" x14ac:dyDescent="0.2">
      <c r="B930" s="2"/>
      <c r="C930" s="3"/>
      <c r="D930" s="4"/>
      <c r="E930" s="5"/>
      <c r="F930" s="2"/>
      <c r="G930" s="2"/>
      <c r="H930" s="2"/>
      <c r="I930" s="6"/>
      <c r="J930" s="6"/>
      <c r="K930" s="2"/>
      <c r="L930" s="2"/>
    </row>
    <row r="931" spans="2:12" ht="15.75" customHeight="1" x14ac:dyDescent="0.2">
      <c r="B931" s="2"/>
      <c r="C931" s="3"/>
      <c r="D931" s="4"/>
      <c r="E931" s="5"/>
      <c r="F931" s="2"/>
      <c r="G931" s="2"/>
      <c r="H931" s="2"/>
      <c r="I931" s="6"/>
      <c r="J931" s="6"/>
      <c r="K931" s="2"/>
      <c r="L931" s="2"/>
    </row>
    <row r="932" spans="2:12" ht="15.75" customHeight="1" x14ac:dyDescent="0.2">
      <c r="B932" s="2"/>
      <c r="C932" s="3"/>
      <c r="D932" s="4"/>
      <c r="E932" s="5"/>
      <c r="F932" s="2"/>
      <c r="G932" s="2"/>
      <c r="H932" s="2"/>
      <c r="I932" s="6"/>
      <c r="J932" s="6"/>
      <c r="K932" s="2"/>
      <c r="L932" s="2"/>
    </row>
    <row r="933" spans="2:12" ht="15.75" customHeight="1" x14ac:dyDescent="0.2">
      <c r="B933" s="2"/>
      <c r="C933" s="3"/>
      <c r="D933" s="4"/>
      <c r="E933" s="5"/>
      <c r="F933" s="2"/>
      <c r="G933" s="2"/>
      <c r="H933" s="2"/>
      <c r="I933" s="6"/>
      <c r="J933" s="6"/>
      <c r="K933" s="2"/>
      <c r="L933" s="2"/>
    </row>
    <row r="934" spans="2:12" ht="15.75" customHeight="1" x14ac:dyDescent="0.2">
      <c r="B934" s="2"/>
      <c r="C934" s="3"/>
      <c r="D934" s="4"/>
      <c r="E934" s="5"/>
      <c r="F934" s="2"/>
      <c r="G934" s="2"/>
      <c r="H934" s="2"/>
      <c r="I934" s="6"/>
      <c r="J934" s="6"/>
      <c r="K934" s="2"/>
      <c r="L934" s="2"/>
    </row>
    <row r="935" spans="2:12" ht="15.75" customHeight="1" x14ac:dyDescent="0.2">
      <c r="B935" s="2"/>
      <c r="C935" s="3"/>
      <c r="D935" s="4"/>
      <c r="E935" s="5"/>
      <c r="F935" s="2"/>
      <c r="G935" s="2"/>
      <c r="H935" s="2"/>
      <c r="I935" s="6"/>
      <c r="J935" s="6"/>
      <c r="K935" s="2"/>
      <c r="L935" s="2"/>
    </row>
    <row r="936" spans="2:12" ht="15.75" customHeight="1" x14ac:dyDescent="0.2">
      <c r="B936" s="2"/>
      <c r="C936" s="3"/>
      <c r="D936" s="4"/>
      <c r="E936" s="5"/>
      <c r="F936" s="2"/>
      <c r="G936" s="2"/>
      <c r="H936" s="2"/>
      <c r="I936" s="6"/>
      <c r="J936" s="6"/>
      <c r="K936" s="2"/>
      <c r="L936" s="2"/>
    </row>
    <row r="937" spans="2:12" ht="15.75" customHeight="1" x14ac:dyDescent="0.2">
      <c r="B937" s="2"/>
      <c r="C937" s="3"/>
      <c r="D937" s="4"/>
      <c r="E937" s="5"/>
      <c r="F937" s="2"/>
      <c r="G937" s="2"/>
      <c r="H937" s="2"/>
      <c r="I937" s="6"/>
      <c r="J937" s="6"/>
      <c r="K937" s="2"/>
      <c r="L937" s="2"/>
    </row>
    <row r="938" spans="2:12" ht="15.75" customHeight="1" x14ac:dyDescent="0.2">
      <c r="B938" s="2"/>
      <c r="C938" s="3"/>
      <c r="D938" s="4"/>
      <c r="E938" s="5"/>
      <c r="F938" s="2"/>
      <c r="G938" s="2"/>
      <c r="H938" s="2"/>
      <c r="I938" s="6"/>
      <c r="J938" s="6"/>
      <c r="K938" s="2"/>
      <c r="L938" s="2"/>
    </row>
    <row r="939" spans="2:12" ht="15.75" customHeight="1" x14ac:dyDescent="0.2">
      <c r="B939" s="2"/>
      <c r="C939" s="3"/>
      <c r="D939" s="4"/>
      <c r="E939" s="5"/>
      <c r="F939" s="2"/>
      <c r="G939" s="2"/>
      <c r="H939" s="2"/>
      <c r="I939" s="6"/>
      <c r="J939" s="6"/>
      <c r="K939" s="2"/>
      <c r="L939" s="2"/>
    </row>
    <row r="940" spans="2:12" ht="15.75" customHeight="1" x14ac:dyDescent="0.2">
      <c r="B940" s="2"/>
      <c r="C940" s="3"/>
      <c r="D940" s="4"/>
      <c r="E940" s="5"/>
      <c r="F940" s="2"/>
      <c r="G940" s="2"/>
      <c r="H940" s="2"/>
      <c r="I940" s="6"/>
      <c r="J940" s="6"/>
      <c r="K940" s="2"/>
      <c r="L940" s="2"/>
    </row>
    <row r="941" spans="2:12" ht="15.75" customHeight="1" x14ac:dyDescent="0.2">
      <c r="B941" s="2"/>
      <c r="C941" s="3"/>
      <c r="D941" s="4"/>
      <c r="E941" s="5"/>
      <c r="F941" s="2"/>
      <c r="G941" s="2"/>
      <c r="H941" s="2"/>
      <c r="I941" s="6"/>
      <c r="J941" s="6"/>
      <c r="K941" s="2"/>
      <c r="L941" s="2"/>
    </row>
    <row r="942" spans="2:12" ht="15.75" customHeight="1" x14ac:dyDescent="0.2">
      <c r="B942" s="2"/>
      <c r="C942" s="3"/>
      <c r="D942" s="4"/>
      <c r="E942" s="5"/>
      <c r="F942" s="2"/>
      <c r="G942" s="2"/>
      <c r="H942" s="2"/>
      <c r="I942" s="6"/>
      <c r="J942" s="6"/>
      <c r="K942" s="2"/>
      <c r="L942" s="2"/>
    </row>
    <row r="943" spans="2:12" ht="15.75" customHeight="1" x14ac:dyDescent="0.2">
      <c r="B943" s="2"/>
      <c r="C943" s="3"/>
      <c r="D943" s="4"/>
      <c r="E943" s="5"/>
      <c r="F943" s="2"/>
      <c r="G943" s="2"/>
      <c r="H943" s="2"/>
      <c r="I943" s="6"/>
      <c r="J943" s="6"/>
      <c r="K943" s="2"/>
      <c r="L943" s="2"/>
    </row>
    <row r="944" spans="2:12" ht="15.75" customHeight="1" x14ac:dyDescent="0.2">
      <c r="B944" s="2"/>
      <c r="C944" s="3"/>
      <c r="D944" s="4"/>
      <c r="E944" s="5"/>
      <c r="F944" s="2"/>
      <c r="G944" s="2"/>
      <c r="H944" s="2"/>
      <c r="I944" s="6"/>
      <c r="J944" s="6"/>
      <c r="K944" s="2"/>
      <c r="L944" s="2"/>
    </row>
    <row r="945" spans="2:12" ht="15.75" customHeight="1" x14ac:dyDescent="0.2">
      <c r="B945" s="2"/>
      <c r="C945" s="3"/>
      <c r="D945" s="4"/>
      <c r="E945" s="5"/>
      <c r="F945" s="2"/>
      <c r="G945" s="2"/>
      <c r="H945" s="2"/>
      <c r="I945" s="6"/>
      <c r="J945" s="6"/>
      <c r="K945" s="2"/>
      <c r="L945" s="2"/>
    </row>
    <row r="946" spans="2:12" ht="15.75" customHeight="1" x14ac:dyDescent="0.2">
      <c r="B946" s="2"/>
      <c r="C946" s="3"/>
      <c r="D946" s="4"/>
      <c r="E946" s="5"/>
      <c r="F946" s="2"/>
      <c r="G946" s="2"/>
      <c r="H946" s="2"/>
      <c r="I946" s="6"/>
      <c r="J946" s="6"/>
      <c r="K946" s="2"/>
      <c r="L946" s="2"/>
    </row>
    <row r="947" spans="2:12" ht="15.75" customHeight="1" x14ac:dyDescent="0.2">
      <c r="B947" s="2"/>
      <c r="C947" s="3"/>
      <c r="D947" s="4"/>
      <c r="E947" s="5"/>
      <c r="F947" s="2"/>
      <c r="G947" s="2"/>
      <c r="H947" s="2"/>
      <c r="I947" s="6"/>
      <c r="J947" s="6"/>
      <c r="K947" s="2"/>
      <c r="L947" s="2"/>
    </row>
    <row r="948" spans="2:12" ht="15.75" customHeight="1" x14ac:dyDescent="0.2">
      <c r="B948" s="2"/>
      <c r="C948" s="3"/>
      <c r="D948" s="4"/>
      <c r="E948" s="5"/>
      <c r="F948" s="2"/>
      <c r="G948" s="2"/>
      <c r="H948" s="2"/>
      <c r="I948" s="6"/>
      <c r="J948" s="6"/>
      <c r="K948" s="2"/>
      <c r="L948" s="2"/>
    </row>
    <row r="949" spans="2:12" ht="15.75" customHeight="1" x14ac:dyDescent="0.2">
      <c r="B949" s="2"/>
      <c r="C949" s="3"/>
      <c r="D949" s="4"/>
      <c r="E949" s="5"/>
      <c r="F949" s="2"/>
      <c r="G949" s="2"/>
      <c r="H949" s="2"/>
      <c r="I949" s="6"/>
      <c r="J949" s="6"/>
      <c r="K949" s="2"/>
      <c r="L949" s="2"/>
    </row>
    <row r="950" spans="2:12" ht="15.75" customHeight="1" x14ac:dyDescent="0.2">
      <c r="B950" s="2"/>
      <c r="C950" s="3"/>
      <c r="D950" s="4"/>
      <c r="E950" s="5"/>
      <c r="F950" s="2"/>
      <c r="G950" s="2"/>
      <c r="H950" s="2"/>
      <c r="I950" s="6"/>
      <c r="J950" s="6"/>
      <c r="K950" s="2"/>
      <c r="L950" s="2"/>
    </row>
    <row r="951" spans="2:12" ht="15.75" customHeight="1" x14ac:dyDescent="0.2">
      <c r="B951" s="2"/>
      <c r="C951" s="3"/>
      <c r="D951" s="4"/>
      <c r="E951" s="5"/>
      <c r="F951" s="2"/>
      <c r="G951" s="2"/>
      <c r="H951" s="2"/>
      <c r="I951" s="6"/>
      <c r="J951" s="6"/>
      <c r="K951" s="2"/>
      <c r="L951" s="2"/>
    </row>
    <row r="952" spans="2:12" ht="15.75" customHeight="1" x14ac:dyDescent="0.2">
      <c r="B952" s="2"/>
      <c r="C952" s="3"/>
      <c r="D952" s="4"/>
      <c r="E952" s="5"/>
      <c r="F952" s="2"/>
      <c r="G952" s="2"/>
      <c r="H952" s="2"/>
      <c r="I952" s="6"/>
      <c r="J952" s="6"/>
      <c r="K952" s="2"/>
      <c r="L952" s="2"/>
    </row>
    <row r="953" spans="2:12" ht="15.75" customHeight="1" x14ac:dyDescent="0.2">
      <c r="B953" s="2"/>
      <c r="C953" s="3"/>
      <c r="D953" s="4"/>
      <c r="E953" s="5"/>
      <c r="F953" s="2"/>
      <c r="G953" s="2"/>
      <c r="H953" s="2"/>
      <c r="I953" s="6"/>
      <c r="J953" s="6"/>
      <c r="K953" s="2"/>
      <c r="L953" s="2"/>
    </row>
    <row r="954" spans="2:12" ht="15.75" customHeight="1" x14ac:dyDescent="0.2">
      <c r="B954" s="2"/>
      <c r="C954" s="3"/>
      <c r="D954" s="4"/>
      <c r="E954" s="5"/>
      <c r="F954" s="2"/>
      <c r="G954" s="2"/>
      <c r="H954" s="2"/>
      <c r="I954" s="6"/>
      <c r="J954" s="6"/>
      <c r="K954" s="2"/>
      <c r="L954" s="2"/>
    </row>
    <row r="955" spans="2:12" ht="15.75" customHeight="1" x14ac:dyDescent="0.2">
      <c r="B955" s="2"/>
      <c r="C955" s="3"/>
      <c r="D955" s="4"/>
      <c r="E955" s="5"/>
      <c r="F955" s="2"/>
      <c r="G955" s="2"/>
      <c r="H955" s="2"/>
      <c r="I955" s="6"/>
      <c r="J955" s="6"/>
      <c r="K955" s="2"/>
      <c r="L955" s="2"/>
    </row>
    <row r="956" spans="2:12" ht="15.75" customHeight="1" x14ac:dyDescent="0.2">
      <c r="B956" s="2"/>
      <c r="C956" s="3"/>
      <c r="D956" s="4"/>
      <c r="E956" s="5"/>
      <c r="F956" s="2"/>
      <c r="G956" s="2"/>
      <c r="H956" s="2"/>
      <c r="I956" s="6"/>
      <c r="J956" s="6"/>
      <c r="K956" s="2"/>
      <c r="L956" s="2"/>
    </row>
    <row r="957" spans="2:12" ht="15.75" customHeight="1" x14ac:dyDescent="0.2">
      <c r="B957" s="2"/>
      <c r="C957" s="3"/>
      <c r="D957" s="4"/>
      <c r="E957" s="5"/>
      <c r="F957" s="2"/>
      <c r="G957" s="2"/>
      <c r="H957" s="2"/>
      <c r="I957" s="6"/>
      <c r="J957" s="6"/>
      <c r="K957" s="2"/>
      <c r="L957" s="2"/>
    </row>
    <row r="958" spans="2:12" ht="15.75" customHeight="1" x14ac:dyDescent="0.2">
      <c r="B958" s="2"/>
      <c r="C958" s="3"/>
      <c r="D958" s="4"/>
      <c r="E958" s="5"/>
      <c r="F958" s="2"/>
      <c r="G958" s="2"/>
      <c r="H958" s="2"/>
      <c r="I958" s="6"/>
      <c r="J958" s="6"/>
      <c r="K958" s="2"/>
      <c r="L958" s="2"/>
    </row>
    <row r="959" spans="2:12" ht="15.75" customHeight="1" x14ac:dyDescent="0.2">
      <c r="B959" s="2"/>
      <c r="C959" s="3"/>
      <c r="D959" s="4"/>
      <c r="E959" s="5"/>
      <c r="F959" s="2"/>
      <c r="G959" s="2"/>
      <c r="H959" s="2"/>
      <c r="I959" s="6"/>
      <c r="J959" s="6"/>
      <c r="K959" s="2"/>
      <c r="L959" s="2"/>
    </row>
    <row r="960" spans="2:12" ht="15.75" customHeight="1" x14ac:dyDescent="0.2">
      <c r="B960" s="2"/>
      <c r="C960" s="3"/>
      <c r="D960" s="4"/>
      <c r="E960" s="5"/>
      <c r="F960" s="2"/>
      <c r="G960" s="2"/>
      <c r="H960" s="2"/>
      <c r="I960" s="6"/>
      <c r="J960" s="6"/>
      <c r="K960" s="2"/>
      <c r="L960" s="2"/>
    </row>
    <row r="961" spans="2:12" ht="15.75" customHeight="1" x14ac:dyDescent="0.2">
      <c r="B961" s="2"/>
      <c r="C961" s="3"/>
      <c r="D961" s="4"/>
      <c r="E961" s="5"/>
      <c r="F961" s="2"/>
      <c r="G961" s="2"/>
      <c r="H961" s="2"/>
      <c r="I961" s="6"/>
      <c r="J961" s="6"/>
      <c r="K961" s="2"/>
      <c r="L961" s="2"/>
    </row>
    <row r="962" spans="2:12" ht="15.75" customHeight="1" x14ac:dyDescent="0.2">
      <c r="B962" s="2"/>
      <c r="C962" s="3"/>
      <c r="D962" s="4"/>
      <c r="E962" s="5"/>
      <c r="F962" s="2"/>
      <c r="G962" s="2"/>
      <c r="H962" s="2"/>
      <c r="I962" s="6"/>
      <c r="J962" s="6"/>
      <c r="K962" s="2"/>
      <c r="L962" s="2"/>
    </row>
    <row r="963" spans="2:12" ht="15.75" customHeight="1" x14ac:dyDescent="0.2">
      <c r="B963" s="2"/>
      <c r="C963" s="3"/>
      <c r="D963" s="4"/>
      <c r="E963" s="5"/>
      <c r="F963" s="2"/>
      <c r="G963" s="2"/>
      <c r="H963" s="2"/>
      <c r="I963" s="6"/>
      <c r="J963" s="6"/>
      <c r="K963" s="2"/>
      <c r="L963" s="2"/>
    </row>
    <row r="964" spans="2:12" ht="15.75" customHeight="1" x14ac:dyDescent="0.2">
      <c r="B964" s="2"/>
      <c r="C964" s="3"/>
      <c r="D964" s="4"/>
      <c r="E964" s="5"/>
      <c r="F964" s="2"/>
      <c r="G964" s="2"/>
      <c r="H964" s="2"/>
      <c r="I964" s="6"/>
      <c r="J964" s="6"/>
      <c r="K964" s="2"/>
      <c r="L964" s="2"/>
    </row>
    <row r="965" spans="2:12" ht="15.75" customHeight="1" x14ac:dyDescent="0.2">
      <c r="B965" s="2"/>
      <c r="C965" s="3"/>
      <c r="D965" s="4"/>
      <c r="E965" s="5"/>
      <c r="F965" s="2"/>
      <c r="G965" s="2"/>
      <c r="H965" s="2"/>
      <c r="I965" s="6"/>
      <c r="J965" s="6"/>
      <c r="K965" s="2"/>
      <c r="L965" s="2"/>
    </row>
    <row r="966" spans="2:12" ht="15.75" customHeight="1" x14ac:dyDescent="0.2">
      <c r="B966" s="2"/>
      <c r="C966" s="3"/>
      <c r="D966" s="4"/>
      <c r="E966" s="5"/>
      <c r="F966" s="2"/>
      <c r="G966" s="2"/>
      <c r="H966" s="2"/>
      <c r="I966" s="6"/>
      <c r="J966" s="6"/>
      <c r="K966" s="2"/>
      <c r="L966" s="2"/>
    </row>
    <row r="967" spans="2:12" ht="15.75" customHeight="1" x14ac:dyDescent="0.2">
      <c r="B967" s="2"/>
      <c r="C967" s="3"/>
      <c r="D967" s="4"/>
      <c r="E967" s="5"/>
      <c r="F967" s="2"/>
      <c r="G967" s="2"/>
      <c r="H967" s="2"/>
      <c r="I967" s="6"/>
      <c r="J967" s="6"/>
      <c r="K967" s="2"/>
      <c r="L967" s="2"/>
    </row>
    <row r="968" spans="2:12" ht="15.75" customHeight="1" x14ac:dyDescent="0.2">
      <c r="B968" s="2"/>
      <c r="C968" s="3"/>
      <c r="D968" s="4"/>
      <c r="E968" s="5"/>
      <c r="F968" s="2"/>
      <c r="G968" s="2"/>
      <c r="H968" s="2"/>
      <c r="I968" s="6"/>
      <c r="J968" s="6"/>
      <c r="K968" s="2"/>
      <c r="L968" s="2"/>
    </row>
    <row r="969" spans="2:12" ht="15.75" customHeight="1" x14ac:dyDescent="0.2">
      <c r="B969" s="2"/>
      <c r="C969" s="3"/>
      <c r="D969" s="4"/>
      <c r="E969" s="5"/>
      <c r="F969" s="2"/>
      <c r="G969" s="2"/>
      <c r="H969" s="2"/>
      <c r="I969" s="6"/>
      <c r="J969" s="6"/>
      <c r="K969" s="2"/>
      <c r="L969" s="2"/>
    </row>
    <row r="970" spans="2:12" ht="15.75" customHeight="1" x14ac:dyDescent="0.2">
      <c r="B970" s="2"/>
      <c r="C970" s="3"/>
      <c r="D970" s="4"/>
      <c r="E970" s="5"/>
      <c r="F970" s="2"/>
      <c r="G970" s="2"/>
      <c r="H970" s="2"/>
      <c r="I970" s="6"/>
      <c r="J970" s="6"/>
      <c r="K970" s="2"/>
      <c r="L970" s="2"/>
    </row>
    <row r="971" spans="2:12" ht="15.75" customHeight="1" x14ac:dyDescent="0.2">
      <c r="B971" s="2"/>
      <c r="C971" s="3"/>
      <c r="D971" s="4"/>
      <c r="E971" s="5"/>
      <c r="F971" s="2"/>
      <c r="G971" s="2"/>
      <c r="H971" s="2"/>
      <c r="I971" s="6"/>
      <c r="J971" s="6"/>
      <c r="K971" s="2"/>
      <c r="L971" s="2"/>
    </row>
    <row r="972" spans="2:12" ht="15.75" customHeight="1" x14ac:dyDescent="0.2">
      <c r="B972" s="2"/>
      <c r="C972" s="3"/>
      <c r="D972" s="4"/>
      <c r="E972" s="5"/>
      <c r="F972" s="2"/>
      <c r="G972" s="2"/>
      <c r="H972" s="2"/>
      <c r="I972" s="6"/>
      <c r="J972" s="6"/>
      <c r="K972" s="2"/>
      <c r="L972" s="2"/>
    </row>
    <row r="973" spans="2:12" ht="15.75" customHeight="1" x14ac:dyDescent="0.2">
      <c r="B973" s="2"/>
      <c r="C973" s="3"/>
      <c r="D973" s="4"/>
      <c r="E973" s="5"/>
      <c r="F973" s="2"/>
      <c r="G973" s="2"/>
      <c r="H973" s="2"/>
      <c r="I973" s="6"/>
      <c r="J973" s="6"/>
      <c r="K973" s="2"/>
      <c r="L973" s="2"/>
    </row>
    <row r="974" spans="2:12" ht="15.75" customHeight="1" x14ac:dyDescent="0.2">
      <c r="B974" s="2"/>
      <c r="C974" s="3"/>
      <c r="D974" s="4"/>
      <c r="E974" s="5"/>
      <c r="F974" s="2"/>
      <c r="G974" s="2"/>
      <c r="H974" s="2"/>
      <c r="I974" s="6"/>
      <c r="J974" s="6"/>
      <c r="K974" s="2"/>
      <c r="L974" s="2"/>
    </row>
    <row r="975" spans="2:12" ht="15.75" customHeight="1" x14ac:dyDescent="0.2">
      <c r="B975" s="2"/>
      <c r="C975" s="3"/>
      <c r="D975" s="4"/>
      <c r="E975" s="5"/>
      <c r="F975" s="2"/>
      <c r="G975" s="2"/>
      <c r="H975" s="2"/>
      <c r="I975" s="6"/>
      <c r="J975" s="6"/>
      <c r="K975" s="2"/>
      <c r="L975" s="2"/>
    </row>
    <row r="976" spans="2:12" ht="15.75" customHeight="1" x14ac:dyDescent="0.2">
      <c r="B976" s="2"/>
      <c r="C976" s="3"/>
      <c r="D976" s="4"/>
      <c r="E976" s="5"/>
      <c r="F976" s="2"/>
      <c r="G976" s="2"/>
      <c r="H976" s="2"/>
      <c r="I976" s="6"/>
      <c r="J976" s="6"/>
      <c r="K976" s="2"/>
      <c r="L976" s="2"/>
    </row>
    <row r="977" spans="2:12" ht="15.75" customHeight="1" x14ac:dyDescent="0.2">
      <c r="B977" s="2"/>
      <c r="C977" s="3"/>
      <c r="D977" s="4"/>
      <c r="E977" s="5"/>
      <c r="F977" s="2"/>
      <c r="G977" s="2"/>
      <c r="H977" s="2"/>
      <c r="I977" s="6"/>
      <c r="J977" s="6"/>
      <c r="K977" s="2"/>
      <c r="L977" s="2"/>
    </row>
    <row r="978" spans="2:12" ht="15.75" customHeight="1" x14ac:dyDescent="0.2">
      <c r="B978" s="2"/>
      <c r="C978" s="3"/>
      <c r="D978" s="4"/>
      <c r="E978" s="5"/>
      <c r="F978" s="2"/>
      <c r="G978" s="2"/>
      <c r="H978" s="2"/>
      <c r="I978" s="6"/>
      <c r="J978" s="6"/>
      <c r="K978" s="2"/>
      <c r="L978" s="2"/>
    </row>
    <row r="979" spans="2:12" ht="15.75" customHeight="1" x14ac:dyDescent="0.2">
      <c r="B979" s="2"/>
      <c r="C979" s="3"/>
      <c r="D979" s="4"/>
      <c r="E979" s="5"/>
      <c r="F979" s="2"/>
      <c r="G979" s="2"/>
      <c r="H979" s="2"/>
      <c r="I979" s="6"/>
      <c r="J979" s="6"/>
      <c r="K979" s="2"/>
      <c r="L979" s="2"/>
    </row>
    <row r="980" spans="2:12" ht="15.75" customHeight="1" x14ac:dyDescent="0.2">
      <c r="B980" s="2"/>
      <c r="C980" s="3"/>
      <c r="D980" s="4"/>
      <c r="E980" s="5"/>
      <c r="F980" s="2"/>
      <c r="G980" s="2"/>
      <c r="H980" s="2"/>
      <c r="I980" s="6"/>
      <c r="J980" s="6"/>
      <c r="K980" s="2"/>
      <c r="L980" s="2"/>
    </row>
    <row r="981" spans="2:12" ht="15.75" customHeight="1" x14ac:dyDescent="0.2">
      <c r="B981" s="2"/>
      <c r="C981" s="3"/>
      <c r="D981" s="4"/>
      <c r="E981" s="5"/>
      <c r="F981" s="2"/>
      <c r="G981" s="2"/>
      <c r="H981" s="2"/>
      <c r="I981" s="6"/>
      <c r="J981" s="6"/>
      <c r="K981" s="2"/>
      <c r="L981" s="2"/>
    </row>
    <row r="982" spans="2:12" ht="15.75" customHeight="1" x14ac:dyDescent="0.2">
      <c r="B982" s="2"/>
      <c r="C982" s="3"/>
      <c r="D982" s="4"/>
      <c r="E982" s="5"/>
      <c r="F982" s="2"/>
      <c r="G982" s="2"/>
      <c r="H982" s="2"/>
      <c r="I982" s="6"/>
      <c r="J982" s="6"/>
      <c r="K982" s="2"/>
      <c r="L982" s="2"/>
    </row>
    <row r="983" spans="2:12" ht="15.75" customHeight="1" x14ac:dyDescent="0.2">
      <c r="B983" s="2"/>
      <c r="C983" s="3"/>
      <c r="D983" s="4"/>
      <c r="E983" s="5"/>
      <c r="F983" s="2"/>
      <c r="G983" s="2"/>
      <c r="H983" s="2"/>
      <c r="I983" s="6"/>
      <c r="J983" s="6"/>
      <c r="K983" s="2"/>
      <c r="L983" s="2"/>
    </row>
    <row r="984" spans="2:12" ht="15.75" customHeight="1" x14ac:dyDescent="0.2">
      <c r="B984" s="2"/>
      <c r="C984" s="3"/>
      <c r="D984" s="4"/>
      <c r="E984" s="5"/>
      <c r="F984" s="2"/>
      <c r="G984" s="2"/>
      <c r="H984" s="2"/>
      <c r="I984" s="6"/>
      <c r="J984" s="6"/>
      <c r="K984" s="2"/>
      <c r="L984" s="2"/>
    </row>
    <row r="985" spans="2:12" ht="15.75" customHeight="1" x14ac:dyDescent="0.2">
      <c r="B985" s="2"/>
      <c r="C985" s="3"/>
      <c r="D985" s="4"/>
      <c r="E985" s="5"/>
      <c r="F985" s="2"/>
      <c r="G985" s="2"/>
      <c r="H985" s="2"/>
      <c r="I985" s="6"/>
      <c r="J985" s="6"/>
      <c r="K985" s="2"/>
      <c r="L985" s="2"/>
    </row>
    <row r="986" spans="2:12" ht="15.75" customHeight="1" x14ac:dyDescent="0.2">
      <c r="B986" s="2"/>
      <c r="C986" s="3"/>
      <c r="D986" s="4"/>
      <c r="E986" s="5"/>
      <c r="F986" s="2"/>
      <c r="G986" s="2"/>
      <c r="H986" s="2"/>
      <c r="I986" s="6"/>
      <c r="J986" s="6"/>
      <c r="K986" s="2"/>
      <c r="L986" s="2"/>
    </row>
    <row r="987" spans="2:12" ht="15.75" customHeight="1" x14ac:dyDescent="0.2">
      <c r="B987" s="2"/>
      <c r="C987" s="3"/>
      <c r="D987" s="4"/>
      <c r="E987" s="5"/>
      <c r="F987" s="2"/>
      <c r="G987" s="2"/>
      <c r="H987" s="2"/>
      <c r="I987" s="6"/>
      <c r="J987" s="6"/>
      <c r="K987" s="2"/>
      <c r="L987" s="2"/>
    </row>
    <row r="988" spans="2:12" ht="15.75" customHeight="1" x14ac:dyDescent="0.2">
      <c r="B988" s="2"/>
      <c r="C988" s="3"/>
      <c r="D988" s="4"/>
      <c r="E988" s="5"/>
      <c r="F988" s="2"/>
      <c r="G988" s="2"/>
      <c r="H988" s="2"/>
      <c r="I988" s="6"/>
      <c r="J988" s="6"/>
      <c r="K988" s="2"/>
      <c r="L988" s="2"/>
    </row>
    <row r="989" spans="2:12" ht="15.75" customHeight="1" x14ac:dyDescent="0.2">
      <c r="B989" s="2"/>
      <c r="C989" s="3"/>
      <c r="D989" s="4"/>
      <c r="E989" s="5"/>
      <c r="F989" s="2"/>
      <c r="G989" s="2"/>
      <c r="H989" s="2"/>
      <c r="I989" s="6"/>
      <c r="J989" s="6"/>
      <c r="K989" s="2"/>
      <c r="L989" s="2"/>
    </row>
    <row r="990" spans="2:12" ht="15.75" customHeight="1" x14ac:dyDescent="0.2">
      <c r="B990" s="2"/>
      <c r="C990" s="3"/>
      <c r="D990" s="4"/>
      <c r="E990" s="5"/>
      <c r="F990" s="2"/>
      <c r="G990" s="2"/>
      <c r="H990" s="2"/>
      <c r="I990" s="6"/>
      <c r="J990" s="6"/>
      <c r="K990" s="2"/>
      <c r="L990" s="2"/>
    </row>
    <row r="991" spans="2:12" ht="15.75" customHeight="1" x14ac:dyDescent="0.2">
      <c r="B991" s="2"/>
      <c r="C991" s="3"/>
      <c r="D991" s="4"/>
      <c r="E991" s="5"/>
      <c r="F991" s="2"/>
      <c r="G991" s="2"/>
      <c r="H991" s="2"/>
      <c r="I991" s="6"/>
      <c r="J991" s="6"/>
      <c r="K991" s="2"/>
      <c r="L991" s="2"/>
    </row>
    <row r="992" spans="2:12" ht="15.75" customHeight="1" x14ac:dyDescent="0.2">
      <c r="B992" s="2"/>
      <c r="C992" s="3"/>
      <c r="D992" s="4"/>
      <c r="E992" s="5"/>
      <c r="F992" s="2"/>
      <c r="G992" s="2"/>
      <c r="H992" s="2"/>
      <c r="I992" s="6"/>
      <c r="J992" s="6"/>
      <c r="K992" s="2"/>
      <c r="L992" s="2"/>
    </row>
    <row r="993" spans="2:12" ht="15.75" customHeight="1" x14ac:dyDescent="0.2">
      <c r="B993" s="2"/>
      <c r="C993" s="3"/>
      <c r="D993" s="4"/>
      <c r="E993" s="5"/>
      <c r="F993" s="2"/>
      <c r="G993" s="2"/>
      <c r="H993" s="2"/>
      <c r="I993" s="6"/>
      <c r="J993" s="6"/>
      <c r="K993" s="2"/>
      <c r="L993" s="2"/>
    </row>
    <row r="994" spans="2:12" ht="15.75" customHeight="1" x14ac:dyDescent="0.2">
      <c r="B994" s="2"/>
      <c r="C994" s="3"/>
      <c r="D994" s="4"/>
      <c r="E994" s="5"/>
      <c r="F994" s="2"/>
      <c r="G994" s="2"/>
      <c r="H994" s="2"/>
      <c r="I994" s="6"/>
      <c r="J994" s="6"/>
      <c r="K994" s="2"/>
      <c r="L994" s="2"/>
    </row>
    <row r="995" spans="2:12" ht="15.75" customHeight="1" x14ac:dyDescent="0.2">
      <c r="B995" s="2"/>
      <c r="C995" s="3"/>
      <c r="D995" s="4"/>
      <c r="E995" s="5"/>
      <c r="F995" s="2"/>
      <c r="G995" s="2"/>
      <c r="H995" s="2"/>
      <c r="I995" s="6"/>
      <c r="J995" s="6"/>
      <c r="K995" s="2"/>
      <c r="L995" s="2"/>
    </row>
    <row r="996" spans="2:12" ht="15.75" customHeight="1" x14ac:dyDescent="0.2">
      <c r="B996" s="2"/>
      <c r="C996" s="3"/>
      <c r="D996" s="4"/>
      <c r="E996" s="5"/>
      <c r="F996" s="2"/>
      <c r="G996" s="2"/>
      <c r="H996" s="2"/>
      <c r="I996" s="6"/>
      <c r="J996" s="6"/>
      <c r="K996" s="2"/>
      <c r="L996" s="2"/>
    </row>
    <row r="997" spans="2:12" ht="15.75" customHeight="1" x14ac:dyDescent="0.2">
      <c r="B997" s="2"/>
      <c r="C997" s="3"/>
      <c r="D997" s="4"/>
      <c r="E997" s="5"/>
      <c r="F997" s="2"/>
      <c r="G997" s="2"/>
      <c r="H997" s="2"/>
      <c r="I997" s="6"/>
      <c r="J997" s="6"/>
      <c r="K997" s="2"/>
      <c r="L997" s="2"/>
    </row>
    <row r="998" spans="2:12" ht="15.75" customHeight="1" x14ac:dyDescent="0.2">
      <c r="B998" s="2"/>
      <c r="C998" s="3"/>
      <c r="D998" s="4"/>
      <c r="E998" s="5"/>
      <c r="F998" s="2"/>
      <c r="G998" s="2"/>
      <c r="H998" s="2"/>
      <c r="I998" s="6"/>
      <c r="J998" s="6"/>
      <c r="K998" s="2"/>
      <c r="L998" s="2"/>
    </row>
    <row r="999" spans="2:12" ht="15.75" customHeight="1" x14ac:dyDescent="0.2">
      <c r="B999" s="2"/>
      <c r="C999" s="3"/>
      <c r="D999" s="4"/>
      <c r="E999" s="5"/>
      <c r="F999" s="2"/>
      <c r="G999" s="2"/>
      <c r="H999" s="2"/>
      <c r="I999" s="6"/>
      <c r="J999" s="6"/>
      <c r="K999" s="2"/>
      <c r="L999" s="2"/>
    </row>
    <row r="1000" spans="2:12" ht="15.75" customHeight="1" x14ac:dyDescent="0.2">
      <c r="B1000" s="2"/>
      <c r="C1000" s="3"/>
      <c r="D1000" s="4"/>
      <c r="E1000" s="5"/>
      <c r="F1000" s="2"/>
      <c r="G1000" s="2"/>
      <c r="H1000" s="2"/>
      <c r="I1000" s="6"/>
      <c r="J1000" s="6"/>
      <c r="K1000" s="2"/>
      <c r="L1000" s="2"/>
    </row>
  </sheetData>
  <mergeCells count="1">
    <mergeCell ref="C15:F15"/>
  </mergeCells>
  <hyperlinks>
    <hyperlink ref="D27" r:id="rId1" xr:uid="{00000000-0004-0000-0100-000000000000}"/>
  </hyperlinks>
  <pageMargins left="0.75" right="0.75" top="1" bottom="1" header="0" footer="0"/>
  <pageSetup paperSize="8" orientation="landscape"/>
  <headerFooter>
    <oddFooter>&amp;L000000	&amp;P</oddFooter>
  </headerFooter>
  <extLst>
    <ext xmlns:x14="http://schemas.microsoft.com/office/spreadsheetml/2009/9/main" uri="{CCE6A557-97BC-4b89-ADB6-D9C93CAAB3DF}">
      <x14:dataValidations xmlns:xm="http://schemas.microsoft.com/office/excel/2006/main" count="2">
        <x14:dataValidation type="list" allowBlank="1" showErrorMessage="1" xr:uid="{00000000-0002-0000-0100-000000000000}">
          <x14:formula1>
            <xm:f>'Auto Responses'!$J$3:$J$4</xm:f>
          </x14:formula1>
          <xm:sqref>C22:C28 C34 C36 C39:C43 C47:C51 C53:C66 C68</xm:sqref>
        </x14:dataValidation>
        <x14:dataValidation type="list" allowBlank="1" showErrorMessage="1" xr:uid="{00000000-0002-0000-0100-000001000000}">
          <x14:formula1>
            <xm:f>'Auto Responses'!$J$3:$J$5</xm:f>
          </x14:formula1>
          <xm:sqref>C30:C33 C37:C38 C44:C46 C67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636C"/>
  </sheetPr>
  <dimension ref="A1:Z1000"/>
  <sheetViews>
    <sheetView showGridLines="0" topLeftCell="A2" workbookViewId="0"/>
  </sheetViews>
  <sheetFormatPr defaultColWidth="9.19921875" defaultRowHeight="15" customHeight="1" x14ac:dyDescent="0.2"/>
  <cols>
    <col min="1" max="1" width="8.296875" customWidth="1"/>
    <col min="2" max="2" width="55.09765625" customWidth="1"/>
    <col min="3" max="3" width="18.8984375" customWidth="1"/>
    <col min="4" max="4" width="55.69921875" customWidth="1"/>
    <col min="5" max="5" width="32" customWidth="1"/>
    <col min="6" max="6" width="30.69921875" customWidth="1"/>
    <col min="7" max="7" width="18.09765625" customWidth="1"/>
    <col min="8" max="10" width="18.09765625" hidden="1" customWidth="1"/>
    <col min="11" max="11" width="4.5" hidden="1" customWidth="1"/>
    <col min="12" max="12" width="6.69921875" hidden="1" customWidth="1"/>
    <col min="13" max="26" width="8.5" customWidth="1"/>
  </cols>
  <sheetData>
    <row r="1" spans="1:26" ht="15" hidden="1" customHeight="1" x14ac:dyDescent="0.2">
      <c r="A1" s="1" t="s">
        <v>0</v>
      </c>
      <c r="B1" s="2"/>
      <c r="C1" s="3"/>
      <c r="D1" s="4"/>
      <c r="E1" s="5"/>
      <c r="F1" s="2"/>
      <c r="G1" s="2"/>
      <c r="H1" s="2"/>
      <c r="I1" s="6"/>
      <c r="J1" s="6"/>
      <c r="K1" s="2"/>
      <c r="L1" s="2"/>
    </row>
    <row r="2" spans="1:26" ht="36" customHeight="1" x14ac:dyDescent="0.2">
      <c r="A2" s="7" t="s">
        <v>134</v>
      </c>
      <c r="B2" s="7"/>
      <c r="C2" s="8"/>
      <c r="D2" s="9"/>
      <c r="E2" s="10"/>
      <c r="F2" s="10" t="str">
        <f>'Auto Responses'!$A$36</f>
        <v>Version 4.1.4</v>
      </c>
      <c r="G2" s="2"/>
      <c r="H2" s="2"/>
      <c r="I2" s="6"/>
      <c r="J2" s="2"/>
      <c r="K2" s="2"/>
      <c r="L2" s="2"/>
    </row>
    <row r="3" spans="1:26" ht="28.5" customHeight="1" x14ac:dyDescent="0.2">
      <c r="A3" s="11" t="s">
        <v>2</v>
      </c>
      <c r="B3" s="12"/>
      <c r="C3" s="60">
        <f>'START HERE'!$C$3</f>
        <v>0</v>
      </c>
      <c r="D3" s="14"/>
      <c r="E3" s="15"/>
      <c r="F3" s="16"/>
      <c r="G3" s="2"/>
      <c r="H3" s="2"/>
      <c r="I3" s="6"/>
      <c r="J3" s="2"/>
      <c r="K3" s="2"/>
      <c r="L3" s="2"/>
      <c r="M3" s="2"/>
      <c r="N3" s="2"/>
      <c r="O3" s="2"/>
      <c r="P3" s="2"/>
      <c r="Q3" s="2"/>
      <c r="R3" s="2"/>
      <c r="S3" s="2"/>
      <c r="T3" s="2"/>
      <c r="U3" s="2"/>
      <c r="V3" s="2"/>
      <c r="W3" s="2"/>
      <c r="X3" s="2"/>
      <c r="Y3" s="2"/>
      <c r="Z3" s="2"/>
    </row>
    <row r="4" spans="1:26" ht="36" customHeight="1" x14ac:dyDescent="0.2">
      <c r="A4" s="17" t="s">
        <v>3</v>
      </c>
      <c r="B4" s="18"/>
      <c r="C4" s="19"/>
      <c r="D4" s="20"/>
      <c r="E4" s="21"/>
      <c r="F4" s="21"/>
      <c r="G4" s="2"/>
      <c r="H4" s="2"/>
      <c r="I4" s="6"/>
      <c r="J4" s="2"/>
      <c r="K4" s="2"/>
      <c r="L4" s="2"/>
      <c r="M4" s="2"/>
      <c r="N4" s="2"/>
      <c r="O4" s="2"/>
      <c r="P4" s="2"/>
      <c r="Q4" s="2"/>
      <c r="R4" s="2"/>
      <c r="S4" s="2"/>
      <c r="T4" s="2"/>
      <c r="U4" s="2"/>
      <c r="V4" s="2"/>
      <c r="W4" s="2"/>
      <c r="X4" s="2"/>
      <c r="Y4" s="2"/>
      <c r="Z4" s="2"/>
    </row>
    <row r="5" spans="1:26" ht="19.5" customHeight="1" x14ac:dyDescent="0.2">
      <c r="A5" s="22" t="str">
        <f>HLOOKUP($A$4,'Auto Responses'!$D$2:$D$8,2,0)&amp;""</f>
        <v>1. Complete the "Start Here" tab and review the "Required Questions" guidance to find the other sections are required for your product or service.</v>
      </c>
      <c r="B5" s="23"/>
      <c r="C5" s="24"/>
      <c r="D5" s="25"/>
      <c r="E5" s="23"/>
      <c r="F5" s="23"/>
      <c r="G5" s="2"/>
      <c r="H5" s="2"/>
      <c r="I5" s="6"/>
      <c r="J5" s="2"/>
      <c r="K5" s="2"/>
      <c r="L5" s="2"/>
      <c r="M5" s="2"/>
      <c r="N5" s="2"/>
      <c r="O5" s="2"/>
      <c r="P5" s="2"/>
      <c r="Q5" s="2"/>
      <c r="R5" s="2"/>
      <c r="S5" s="2"/>
      <c r="T5" s="2"/>
      <c r="U5" s="2"/>
      <c r="V5" s="2"/>
      <c r="W5" s="2"/>
      <c r="X5" s="2"/>
      <c r="Y5" s="2"/>
      <c r="Z5" s="2"/>
    </row>
    <row r="6" spans="1:26" ht="19.5" customHeight="1" x14ac:dyDescent="0.2">
      <c r="A6" s="22" t="str">
        <f>HLOOKUP($A$4,'Auto Responses'!$D$2:$D$8,3,0)&amp;""</f>
        <v>2. Complete the "Organization" tab and the applicable questions in each of the next 5 tabs (Product through Privacy) that apply, based on your answers to the "Required Questions."</v>
      </c>
      <c r="B6" s="23"/>
      <c r="C6" s="24"/>
      <c r="D6" s="25"/>
      <c r="E6" s="23"/>
      <c r="F6" s="23"/>
      <c r="G6" s="2"/>
      <c r="H6" s="2"/>
      <c r="I6" s="6"/>
      <c r="J6" s="2"/>
      <c r="K6" s="2"/>
      <c r="L6" s="2"/>
      <c r="M6" s="2"/>
      <c r="N6" s="2"/>
      <c r="O6" s="2"/>
      <c r="P6" s="2"/>
      <c r="Q6" s="2"/>
      <c r="R6" s="2"/>
      <c r="S6" s="2"/>
      <c r="T6" s="2"/>
      <c r="U6" s="2"/>
      <c r="V6" s="2"/>
      <c r="W6" s="2"/>
      <c r="X6" s="2"/>
      <c r="Y6" s="2"/>
      <c r="Z6" s="2"/>
    </row>
    <row r="7" spans="1:26" ht="19.5" customHeight="1" x14ac:dyDescent="0.2">
      <c r="A7" s="22" t="str">
        <f>HLOOKUP($A$4,'Auto Responses'!$D$2:$D$8,4,0)&amp;""</f>
        <v xml:space="preserve">3. Guidance in column E may change based on your answers to prompt details in "Additional Information." If leaving an answer blank, you must also state why in "Additional Information". </v>
      </c>
      <c r="B7" s="23"/>
      <c r="C7" s="24"/>
      <c r="D7" s="25"/>
      <c r="E7" s="23"/>
      <c r="F7" s="23"/>
      <c r="G7" s="2"/>
      <c r="H7" s="2"/>
      <c r="I7" s="6"/>
      <c r="J7" s="2"/>
      <c r="K7" s="2"/>
      <c r="L7" s="2"/>
      <c r="M7" s="2"/>
      <c r="N7" s="2"/>
      <c r="O7" s="2"/>
      <c r="P7" s="2"/>
      <c r="Q7" s="2"/>
      <c r="R7" s="2"/>
      <c r="S7" s="2"/>
      <c r="T7" s="2"/>
      <c r="U7" s="2"/>
      <c r="V7" s="2"/>
      <c r="W7" s="2"/>
      <c r="X7" s="2"/>
      <c r="Y7" s="2"/>
      <c r="Z7" s="2"/>
    </row>
    <row r="8" spans="1:26" ht="19.5" customHeight="1" x14ac:dyDescent="0.2">
      <c r="A8" s="22" t="str">
        <f>HLOOKUP($A$4,'Auto Responses'!$D$2:$D$8,5,0)&amp;""</f>
        <v>4. DO NOT complete any fields in the "Evaluation" sheets or the "Analyst Notes" column.</v>
      </c>
      <c r="B8" s="23"/>
      <c r="C8" s="24"/>
      <c r="D8" s="25"/>
      <c r="E8" s="23"/>
      <c r="F8" s="23"/>
      <c r="G8" s="2"/>
      <c r="H8" s="2"/>
      <c r="I8" s="6"/>
      <c r="J8" s="2"/>
      <c r="K8" s="2"/>
      <c r="L8" s="2"/>
      <c r="M8" s="2"/>
      <c r="N8" s="2"/>
      <c r="O8" s="2"/>
      <c r="P8" s="2"/>
      <c r="Q8" s="2"/>
      <c r="R8" s="2"/>
      <c r="S8" s="2"/>
      <c r="T8" s="2"/>
      <c r="U8" s="2"/>
      <c r="V8" s="2"/>
      <c r="W8" s="2"/>
      <c r="X8" s="2"/>
      <c r="Y8" s="2"/>
      <c r="Z8" s="2"/>
    </row>
    <row r="9" spans="1:26" ht="19.5" customHeight="1" x14ac:dyDescent="0.2">
      <c r="A9" s="22" t="str">
        <f>HLOOKUP($A$4,'Auto Responses'!$D$2:$D$8,6,0)&amp;""</f>
        <v>5. Return the completed file to institutions.</v>
      </c>
      <c r="B9" s="23"/>
      <c r="C9" s="24"/>
      <c r="D9" s="25"/>
      <c r="E9" s="23"/>
      <c r="F9" s="23"/>
      <c r="G9" s="2"/>
      <c r="H9" s="2"/>
      <c r="I9" s="6"/>
      <c r="J9" s="2"/>
      <c r="K9" s="2"/>
      <c r="L9" s="2"/>
      <c r="M9" s="2"/>
      <c r="N9" s="2"/>
      <c r="O9" s="2"/>
      <c r="P9" s="2"/>
      <c r="Q9" s="2"/>
      <c r="R9" s="2"/>
      <c r="S9" s="2"/>
      <c r="T9" s="2"/>
      <c r="U9" s="2"/>
      <c r="V9" s="2"/>
      <c r="W9" s="2"/>
      <c r="X9" s="2"/>
      <c r="Y9" s="2"/>
      <c r="Z9" s="2"/>
    </row>
    <row r="10" spans="1:26" ht="19.5" customHeight="1" x14ac:dyDescent="0.2">
      <c r="A10" s="28" t="str">
        <f>HLOOKUP($A$4,'Auto Responses'!$D$2:$D$8,7,0)&amp;""</f>
        <v>* Denotes critical questions. Critical questions are those deemed most important to institutions by higher education volunteers.</v>
      </c>
      <c r="B10" s="23"/>
      <c r="C10" s="24"/>
      <c r="D10" s="25"/>
      <c r="E10" s="23"/>
      <c r="F10" s="23"/>
      <c r="G10" s="2"/>
      <c r="H10" s="2"/>
      <c r="I10" s="6"/>
      <c r="J10" s="2"/>
      <c r="K10" s="2"/>
      <c r="L10" s="2"/>
      <c r="M10" s="2"/>
      <c r="N10" s="2"/>
      <c r="O10" s="2"/>
      <c r="P10" s="2"/>
      <c r="Q10" s="2"/>
      <c r="R10" s="2"/>
      <c r="S10" s="2"/>
      <c r="T10" s="2"/>
      <c r="U10" s="2"/>
      <c r="V10" s="2"/>
      <c r="W10" s="2"/>
      <c r="X10" s="2"/>
      <c r="Y10" s="2"/>
      <c r="Z10" s="2"/>
    </row>
    <row r="11" spans="1:26" ht="19.5" customHeight="1" x14ac:dyDescent="0.2">
      <c r="A11" s="29" t="str">
        <f>HLOOKUP($A$4,'Auto Responses'!$D$2:$D$9,8,0)&amp;""</f>
        <v>For full instructions, please visit educause.edu/HECVAT</v>
      </c>
      <c r="B11" s="23"/>
      <c r="C11" s="24"/>
      <c r="D11" s="25"/>
      <c r="E11" s="23"/>
      <c r="F11" s="23"/>
      <c r="G11" s="2"/>
      <c r="H11" s="2"/>
      <c r="I11" s="6"/>
      <c r="J11" s="2"/>
      <c r="K11" s="2"/>
      <c r="L11" s="2"/>
      <c r="M11" s="2"/>
      <c r="N11" s="2"/>
      <c r="O11" s="2"/>
      <c r="P11" s="2"/>
      <c r="Q11" s="2"/>
      <c r="R11" s="2"/>
      <c r="S11" s="2"/>
      <c r="T11" s="2"/>
      <c r="U11" s="2"/>
      <c r="V11" s="2"/>
      <c r="W11" s="2"/>
      <c r="X11" s="2"/>
      <c r="Y11" s="2"/>
      <c r="Z11" s="2"/>
    </row>
    <row r="12" spans="1:26" ht="36" customHeight="1" x14ac:dyDescent="0.2">
      <c r="A12" s="18" t="str">
        <f>VLOOKUP(LEFT($A13,4),'Auto Responses'!$N$4:$O$38,2,0)&amp;""</f>
        <v xml:space="preserve"> General Information</v>
      </c>
      <c r="B12" s="18"/>
      <c r="C12" s="19" t="s">
        <v>21</v>
      </c>
      <c r="D12" s="32"/>
      <c r="E12" s="33"/>
      <c r="F12" s="33"/>
      <c r="G12" s="2"/>
      <c r="H12" s="2"/>
      <c r="I12" s="6"/>
      <c r="J12" s="6"/>
      <c r="K12" s="2"/>
      <c r="L12" s="2"/>
      <c r="M12" s="2"/>
      <c r="N12" s="2"/>
      <c r="O12" s="2"/>
      <c r="P12" s="2"/>
      <c r="Q12" s="2"/>
      <c r="R12" s="2"/>
      <c r="S12" s="2"/>
      <c r="T12" s="2"/>
      <c r="U12" s="2"/>
      <c r="V12" s="2"/>
      <c r="W12" s="2"/>
      <c r="X12" s="2"/>
      <c r="Y12" s="2"/>
      <c r="Z12" s="2"/>
    </row>
    <row r="13" spans="1:26" ht="21.75" customHeight="1" x14ac:dyDescent="0.2">
      <c r="A13" s="34" t="s">
        <v>4</v>
      </c>
      <c r="B13" s="35" t="str">
        <f>VLOOKUP($A13,Questions!$A$2:$X$333,2,0)&amp;""</f>
        <v>Solution Provider Name</v>
      </c>
      <c r="C13" s="36" t="str">
        <f>VLOOKUP($A13,'START HERE'!$A$13:$C$21,3,0)&amp;""</f>
        <v>Leepfrog Technologies, Inc.</v>
      </c>
      <c r="D13" s="37"/>
      <c r="E13" s="37"/>
      <c r="F13" s="16"/>
      <c r="G13" s="2"/>
      <c r="H13" s="2"/>
      <c r="I13" s="6"/>
      <c r="J13" s="6"/>
      <c r="K13" s="2"/>
      <c r="L13" s="2"/>
      <c r="M13" s="2"/>
      <c r="N13" s="2"/>
      <c r="O13" s="2"/>
      <c r="P13" s="2"/>
      <c r="Q13" s="2"/>
      <c r="R13" s="2"/>
      <c r="S13" s="2"/>
      <c r="T13" s="2"/>
      <c r="U13" s="2"/>
      <c r="V13" s="2"/>
      <c r="W13" s="2"/>
      <c r="X13" s="2"/>
      <c r="Y13" s="2"/>
      <c r="Z13" s="2"/>
    </row>
    <row r="14" spans="1:26" ht="21.75" customHeight="1" x14ac:dyDescent="0.2">
      <c r="A14" s="34" t="s">
        <v>6</v>
      </c>
      <c r="B14" s="35" t="str">
        <f>VLOOKUP($A14,Questions!$A$2:$X$333,2,0)&amp;""</f>
        <v>Solution Name</v>
      </c>
      <c r="C14" s="36" t="str">
        <f>VLOOKUP($A14,'START HERE'!$A$13:$C$21,3,0)&amp;""</f>
        <v>CourseLeaf</v>
      </c>
      <c r="D14" s="37"/>
      <c r="E14" s="37"/>
      <c r="F14" s="16"/>
      <c r="G14" s="2"/>
      <c r="H14" s="2"/>
      <c r="I14" s="6"/>
      <c r="J14" s="6"/>
      <c r="K14" s="2"/>
      <c r="L14" s="2"/>
      <c r="M14" s="2"/>
      <c r="N14" s="2"/>
      <c r="O14" s="2"/>
      <c r="P14" s="2"/>
      <c r="Q14" s="2"/>
      <c r="R14" s="2"/>
      <c r="S14" s="2"/>
      <c r="T14" s="2"/>
      <c r="U14" s="2"/>
      <c r="V14" s="2"/>
      <c r="W14" s="2"/>
      <c r="X14" s="2"/>
      <c r="Y14" s="2"/>
      <c r="Z14" s="2"/>
    </row>
    <row r="15" spans="1:26" ht="21.75" customHeight="1" x14ac:dyDescent="0.2">
      <c r="A15" s="34" t="s">
        <v>8</v>
      </c>
      <c r="B15" s="35" t="str">
        <f>VLOOKUP($A15,Questions!$A$2:$X$333,2,0)&amp;""</f>
        <v>Solution Description</v>
      </c>
      <c r="C15" s="36" t="str">
        <f>VLOOKUP($A15,'START HERE'!$A$13:$C$21,3,0)&amp;""</f>
        <v>CourseLeaf is an innovative academic operations platform for higher education that streamlines curriculum management, catalog publication, academic scheduling, advising and registration, and syllabi management to improve efficiency, accuracy, and student success. The five products supported by CourseLeaf are CAT, CIM, CLSS, PATH, and SYL</v>
      </c>
      <c r="D15" s="37"/>
      <c r="E15" s="37"/>
      <c r="F15" s="16"/>
      <c r="G15" s="2"/>
      <c r="H15" s="2"/>
      <c r="I15" s="6"/>
      <c r="J15" s="6"/>
      <c r="K15" s="2"/>
      <c r="L15" s="2"/>
      <c r="M15" s="2"/>
      <c r="N15" s="2"/>
      <c r="O15" s="2"/>
      <c r="P15" s="2"/>
      <c r="Q15" s="2"/>
      <c r="R15" s="2"/>
      <c r="S15" s="2"/>
      <c r="T15" s="2"/>
      <c r="U15" s="2"/>
      <c r="V15" s="2"/>
      <c r="W15" s="2"/>
      <c r="X15" s="2"/>
      <c r="Y15" s="2"/>
      <c r="Z15" s="2"/>
    </row>
    <row r="16" spans="1:26" ht="21.75" customHeight="1" x14ac:dyDescent="0.2">
      <c r="A16" s="34" t="s">
        <v>17</v>
      </c>
      <c r="B16" s="35" t="str">
        <f>VLOOKUP($A16,Questions!$A$2:$X$333,2,0)&amp;""</f>
        <v>Country of Company Headquarters</v>
      </c>
      <c r="C16" s="36" t="str">
        <f>VLOOKUP($A16,'START HERE'!$A$13:$C$21,3,0)&amp;""</f>
        <v>United States of America</v>
      </c>
      <c r="D16" s="37"/>
      <c r="E16" s="37"/>
      <c r="F16" s="16"/>
      <c r="G16" s="2"/>
      <c r="H16" s="2"/>
      <c r="I16" s="6"/>
      <c r="J16" s="6"/>
      <c r="K16" s="2"/>
      <c r="L16" s="2"/>
      <c r="M16" s="2"/>
      <c r="N16" s="2"/>
      <c r="O16" s="2"/>
      <c r="P16" s="2"/>
      <c r="Q16" s="2"/>
      <c r="R16" s="2"/>
      <c r="S16" s="2"/>
      <c r="T16" s="2"/>
      <c r="U16" s="2"/>
      <c r="V16" s="2"/>
      <c r="W16" s="2"/>
      <c r="X16" s="2"/>
      <c r="Y16" s="2"/>
      <c r="Z16" s="2"/>
    </row>
    <row r="17" spans="1:26" ht="36.75" customHeight="1" x14ac:dyDescent="0.2">
      <c r="A17" s="18" t="str">
        <f>VLOOKUP(LEFT($A18,4),'Auto Responses'!$N$4:$O$38,2,0)&amp;""</f>
        <v xml:space="preserve"> Required Questions</v>
      </c>
      <c r="B17" s="40"/>
      <c r="C17" s="19" t="s">
        <v>21</v>
      </c>
      <c r="D17" s="19"/>
      <c r="E17" s="41" t="s">
        <v>23</v>
      </c>
      <c r="F17" s="50" t="s">
        <v>24</v>
      </c>
      <c r="G17" s="2"/>
      <c r="H17" s="2"/>
      <c r="I17" s="6"/>
      <c r="J17" s="6"/>
      <c r="K17" s="2"/>
      <c r="L17" s="2"/>
      <c r="M17" s="2"/>
      <c r="N17" s="2"/>
      <c r="O17" s="2"/>
      <c r="P17" s="2"/>
      <c r="Q17" s="2"/>
      <c r="R17" s="2"/>
      <c r="S17" s="2"/>
      <c r="T17" s="2"/>
      <c r="U17" s="2"/>
      <c r="V17" s="2"/>
      <c r="W17" s="2"/>
      <c r="X17" s="2"/>
      <c r="Y17" s="2"/>
      <c r="Z17" s="2"/>
    </row>
    <row r="18" spans="1:26" ht="28.5" x14ac:dyDescent="0.2">
      <c r="A18" s="34" t="s">
        <v>32</v>
      </c>
      <c r="B18" s="43" t="str">
        <f>VLOOKUP($A18,Questions!$A$2:$X$333,2,0)</f>
        <v>Are you offering a cloud-based product?</v>
      </c>
      <c r="C18" s="74" t="str">
        <f>VLOOKUP($A18,'START HERE'!$A$23:$F$36,3,0)&amp;""</f>
        <v>Yes</v>
      </c>
      <c r="D18" s="75" t="str">
        <f>VLOOKUP($A18,'START HERE'!$A$23:$F$36,4,0)&amp;""</f>
        <v>For certain client engagements, Leepfrogs offers a cloud-based product</v>
      </c>
      <c r="E18" s="46" t="str">
        <f>IF($C18='Auto Responses'!$J$3,VLOOKUP($A18,Questions!$A$2:$X$333,17,0)&amp;"",IF($C18='Auto Responses'!$J$4,VLOOKUP($A18,Questions!$A$2:$X$333,16,0)&amp;"",VLOOKUP($A18,Questions!$A$2:$X$333,15,0)&amp;""))</f>
        <v>DO complete the Product and Infrastructure worksheets</v>
      </c>
      <c r="F18" s="47" t="str">
        <f>VLOOKUP($A18,'Institution Evaluation'!$A$56:$F$345,6,0)&amp;""</f>
        <v/>
      </c>
      <c r="G18" s="49" t="s">
        <v>31</v>
      </c>
      <c r="H18" s="2"/>
      <c r="I18" s="6"/>
      <c r="J18" s="6"/>
      <c r="K18" s="2"/>
      <c r="L18" s="2"/>
      <c r="M18" s="2"/>
      <c r="N18" s="2"/>
      <c r="O18" s="2"/>
      <c r="P18" s="2"/>
      <c r="Q18" s="2"/>
      <c r="R18" s="2"/>
      <c r="S18" s="2"/>
      <c r="T18" s="2"/>
      <c r="U18" s="2"/>
      <c r="V18" s="2"/>
      <c r="W18" s="2"/>
      <c r="X18" s="2"/>
      <c r="Y18" s="2"/>
      <c r="Z18" s="2"/>
    </row>
    <row r="19" spans="1:26" ht="36.75" customHeight="1" x14ac:dyDescent="0.2">
      <c r="A19" s="18" t="str">
        <f>VLOOKUP(LEFT($A20,4),'Auto Responses'!$N$4:$O$38,2,0)&amp;""</f>
        <v xml:space="preserve"> Authentication, Authorization, and Account Management</v>
      </c>
      <c r="B19" s="40"/>
      <c r="C19" s="19" t="s">
        <v>21</v>
      </c>
      <c r="D19" s="19" t="s">
        <v>22</v>
      </c>
      <c r="E19" s="41" t="s">
        <v>23</v>
      </c>
      <c r="F19" s="50" t="s">
        <v>24</v>
      </c>
      <c r="G19" s="2"/>
      <c r="H19" s="2"/>
      <c r="I19" s="6"/>
      <c r="J19" s="6"/>
      <c r="K19" s="2"/>
      <c r="L19" s="2"/>
      <c r="M19" s="2"/>
      <c r="N19" s="2"/>
      <c r="O19" s="2"/>
      <c r="P19" s="2"/>
      <c r="Q19" s="2"/>
      <c r="R19" s="2"/>
      <c r="S19" s="2"/>
      <c r="T19" s="2"/>
      <c r="U19" s="2"/>
      <c r="V19" s="2"/>
      <c r="W19" s="2"/>
      <c r="X19" s="2"/>
      <c r="Y19" s="2"/>
      <c r="Z19" s="2"/>
    </row>
    <row r="20" spans="1:26" ht="97.5" customHeight="1" x14ac:dyDescent="0.2">
      <c r="A20" s="34" t="s">
        <v>135</v>
      </c>
      <c r="B20" s="43" t="str">
        <f>VLOOKUP($A20,Questions!$A$2:$X$333,2,0)</f>
        <v>Does your solution support single sign-on (SSO) protocols for user and administrator authentication?*</v>
      </c>
      <c r="C20" s="44" t="s">
        <v>26</v>
      </c>
      <c r="D20" s="45" t="s">
        <v>136</v>
      </c>
      <c r="E20" s="46" t="str">
        <f>IF($C$18='Auto Responses'!$J$4,'Auto Responses'!$A$3,IF($C20='Auto Responses'!$J$3,VLOOKUP($A20,Questions!$A$2:$X$333,17,0)&amp;"",IF($C20='Auto Responses'!$J$4,VLOOKUP($A20,Questions!$A$2:$X$333,16,0)&amp;"",VLOOKUP($A20,Questions!$A$2:$X$333,15,0)&amp;"")))</f>
        <v>Describe how strong authentication is enforced (e.g., complex passwords, multifactor tokens, certificates, biometrics, aging requirements, re-use policy).</v>
      </c>
      <c r="F20" s="47" t="str">
        <f>VLOOKUP($A20,'Institution Evaluation'!$A$56:$F$345,6,0)&amp;""</f>
        <v/>
      </c>
      <c r="G20" s="2"/>
      <c r="H20" s="2"/>
      <c r="I20" s="6"/>
      <c r="J20" s="6"/>
      <c r="K20" s="2"/>
      <c r="L20" s="2"/>
      <c r="M20" s="2"/>
      <c r="N20" s="2"/>
      <c r="O20" s="2"/>
      <c r="P20" s="2"/>
      <c r="Q20" s="2"/>
      <c r="R20" s="2"/>
      <c r="S20" s="2"/>
      <c r="T20" s="2"/>
      <c r="U20" s="2"/>
      <c r="V20" s="2"/>
      <c r="W20" s="2"/>
      <c r="X20" s="2"/>
      <c r="Y20" s="2"/>
      <c r="Z20" s="2"/>
    </row>
    <row r="21" spans="1:26" ht="96.75" customHeight="1" x14ac:dyDescent="0.2">
      <c r="A21" s="34" t="s">
        <v>137</v>
      </c>
      <c r="B21" s="43" t="str">
        <f>VLOOKUP($A21,Questions!$A$2:$X$333,2,0)</f>
        <v>For customers not using SSO, does your solution support local authentication protocols for user and administrator authentication?*</v>
      </c>
      <c r="C21" s="44" t="s">
        <v>26</v>
      </c>
      <c r="D21" s="45" t="s">
        <v>138</v>
      </c>
      <c r="E21" s="46" t="str">
        <f>IF($C$18='Auto Responses'!$J$4,'Auto Responses'!$A$3,IF($C21='Auto Responses'!$J$3,VLOOKUP($A21,Questions!$A$2:$X$333,17,0)&amp;"",IF($C21='Auto Responses'!$J$4,VLOOKUP($A21,Questions!$A$2:$X$333,16,0)&amp;"",VLOOKUP($A21,Questions!$A$2:$X$333,15,0)&amp;"")))</f>
        <v>Provide a detailed description of your local authentication mode practices.</v>
      </c>
      <c r="F21" s="47" t="str">
        <f>VLOOKUP($A21,'Institution Evaluation'!$A$56:$F$345,6,0)&amp;""</f>
        <v/>
      </c>
      <c r="G21" s="2"/>
      <c r="H21" s="2"/>
      <c r="I21" s="6"/>
      <c r="J21" s="6"/>
      <c r="K21" s="2"/>
      <c r="L21" s="2"/>
      <c r="M21" s="2"/>
      <c r="N21" s="2"/>
      <c r="O21" s="2"/>
      <c r="P21" s="2"/>
      <c r="Q21" s="2"/>
      <c r="R21" s="2"/>
      <c r="S21" s="2"/>
      <c r="T21" s="2"/>
      <c r="U21" s="2"/>
      <c r="V21" s="2"/>
      <c r="W21" s="2"/>
      <c r="X21" s="2"/>
      <c r="Y21" s="2"/>
      <c r="Z21" s="2"/>
    </row>
    <row r="22" spans="1:26" ht="105.75" customHeight="1" x14ac:dyDescent="0.2">
      <c r="A22" s="34" t="s">
        <v>139</v>
      </c>
      <c r="B22" s="43" t="str">
        <f>VLOOKUP($A22,Questions!$A$2:$X$333,2,0)</f>
        <v>For customers not using SSO, can you enforce password/passphrase complexity requirements (provided by the institution)?*</v>
      </c>
      <c r="C22" s="44" t="s">
        <v>26</v>
      </c>
      <c r="D22" s="45" t="s">
        <v>138</v>
      </c>
      <c r="E22" s="46" t="str">
        <f>IF($C$18='Auto Responses'!$J$4,'Auto Responses'!$A$3,IF($C22='Auto Responses'!$J$3,VLOOKUP($A22,Questions!$A$2:$X$333,17,0)&amp;"",IF($C22='Auto Responses'!$J$4,VLOOKUP($A22,Questions!$A$2:$X$333,16,0)&amp;"",VLOOKUP($A22,Questions!$A$2:$X$333,15,0)&amp;"")))</f>
        <v>Describe how password/passphrase complexity requirements are implemented in the product.</v>
      </c>
      <c r="F22" s="47" t="str">
        <f>VLOOKUP($A22,'Institution Evaluation'!$A$56:$F$345,6,0)&amp;""</f>
        <v/>
      </c>
      <c r="G22" s="2"/>
      <c r="H22" s="2"/>
      <c r="I22" s="6"/>
      <c r="J22" s="6"/>
      <c r="K22" s="2"/>
      <c r="L22" s="2"/>
      <c r="M22" s="2"/>
      <c r="N22" s="2"/>
      <c r="O22" s="2"/>
      <c r="P22" s="2"/>
      <c r="Q22" s="2"/>
      <c r="R22" s="2"/>
      <c r="S22" s="2"/>
      <c r="T22" s="2"/>
      <c r="U22" s="2"/>
      <c r="V22" s="2"/>
      <c r="W22" s="2"/>
      <c r="X22" s="2"/>
      <c r="Y22" s="2"/>
      <c r="Z22" s="2"/>
    </row>
    <row r="23" spans="1:26" ht="99" customHeight="1" x14ac:dyDescent="0.2">
      <c r="A23" s="34" t="s">
        <v>140</v>
      </c>
      <c r="B23" s="43" t="str">
        <f>VLOOKUP($A23,Questions!$A$2:$X$333,2,0)</f>
        <v>For customers not using SSO, does the system have password complexity or length limitations and/or restrictions?*</v>
      </c>
      <c r="C23" s="44" t="s">
        <v>26</v>
      </c>
      <c r="D23" s="45" t="s">
        <v>138</v>
      </c>
      <c r="E23" s="46" t="str">
        <f>IF($C$18='Auto Responses'!$J$4,'Auto Responses'!$A$3,IF($C23='Auto Responses'!$J$3,VLOOKUP($A23,Questions!$A$2:$X$333,17,0)&amp;"",IF($C23='Auto Responses'!$J$4,VLOOKUP($A23,Questions!$A$2:$X$333,16,0)&amp;"",VLOOKUP($A23,Questions!$A$2:$X$333,15,0)&amp;"")))</f>
        <v>Describe these limitations and/or restrictions and state what lengths and complexities are supported.</v>
      </c>
      <c r="F23" s="47" t="str">
        <f>VLOOKUP($A23,'Institution Evaluation'!$A$56:$F$345,6,0)&amp;""</f>
        <v/>
      </c>
      <c r="G23" s="2"/>
      <c r="H23" s="2"/>
      <c r="I23" s="6"/>
      <c r="J23" s="6"/>
      <c r="K23" s="2"/>
      <c r="L23" s="2"/>
      <c r="M23" s="2"/>
      <c r="N23" s="2"/>
      <c r="O23" s="2"/>
      <c r="P23" s="2"/>
      <c r="Q23" s="2"/>
      <c r="R23" s="2"/>
      <c r="S23" s="2"/>
      <c r="T23" s="2"/>
      <c r="U23" s="2"/>
      <c r="V23" s="2"/>
      <c r="W23" s="2"/>
      <c r="X23" s="2"/>
      <c r="Y23" s="2"/>
      <c r="Z23" s="2"/>
    </row>
    <row r="24" spans="1:26" ht="102" customHeight="1" x14ac:dyDescent="0.2">
      <c r="A24" s="34" t="s">
        <v>141</v>
      </c>
      <c r="B24" s="43" t="str">
        <f>VLOOKUP($A24,Questions!$A$2:$X$333,2,0)</f>
        <v>For customers not using SSO, do you have documented password/passphrase reset procedures that are currently implemented in the system and/or customer support?*</v>
      </c>
      <c r="C24" s="44" t="s">
        <v>26</v>
      </c>
      <c r="D24" s="45" t="s">
        <v>138</v>
      </c>
      <c r="E24" s="46" t="str">
        <f>IF($C$18='Auto Responses'!$J$4,'Auto Responses'!$A$3,IF($C24='Auto Responses'!$J$3,VLOOKUP($A24,Questions!$A$2:$X$333,17,0)&amp;"",IF($C24='Auto Responses'!$J$4,VLOOKUP($A24,Questions!$A$2:$X$333,16,0)&amp;"",VLOOKUP($A24,Questions!$A$2:$X$333,15,0)&amp;"")))</f>
        <v>Describe your documented password/passphrase reset procedures that are currently implemented in the system and/or customer support.</v>
      </c>
      <c r="F24" s="47" t="str">
        <f>VLOOKUP($A24,'Institution Evaluation'!$A$56:$F$345,6,0)&amp;""</f>
        <v/>
      </c>
      <c r="G24" s="2"/>
      <c r="H24" s="6"/>
      <c r="I24" s="6"/>
      <c r="J24" s="6"/>
      <c r="K24" s="2"/>
      <c r="L24" s="2"/>
      <c r="M24" s="2"/>
      <c r="N24" s="2"/>
      <c r="O24" s="2"/>
      <c r="P24" s="2"/>
      <c r="Q24" s="2"/>
      <c r="R24" s="2"/>
      <c r="S24" s="2"/>
      <c r="T24" s="2"/>
      <c r="U24" s="2"/>
      <c r="V24" s="2"/>
      <c r="W24" s="2"/>
      <c r="X24" s="2"/>
      <c r="Y24" s="2"/>
      <c r="Z24" s="2"/>
    </row>
    <row r="25" spans="1:26" ht="70.5" customHeight="1" x14ac:dyDescent="0.2">
      <c r="A25" s="34" t="s">
        <v>142</v>
      </c>
      <c r="B25" s="43" t="str">
        <f>VLOOKUP($A25,Questions!$A$2:$X$333,2,0)</f>
        <v>Does your organization participate in InCommon or another eduGAIN-affiliated trust federation?*</v>
      </c>
      <c r="C25" s="44" t="s">
        <v>26</v>
      </c>
      <c r="D25" s="45" t="s">
        <v>143</v>
      </c>
      <c r="E25" s="46" t="str">
        <f>IF($C$18='Auto Responses'!$J$4,'Auto Responses'!$A$3,IF($C25='Auto Responses'!$J$3,VLOOKUP($A25,Questions!$A$2:$X$333,17,0)&amp;"",IF($C25='Auto Responses'!$J$4,VLOOKUP($A25,Questions!$A$2:$X$333,16,0)&amp;"",VLOOKUP($A25,Questions!$A$2:$X$333,15,0)&amp;"")))</f>
        <v>List the entity IDs registered in the Additional Information column.</v>
      </c>
      <c r="F25" s="47" t="str">
        <f>VLOOKUP($A25,'Institution Evaluation'!$A$56:$F$345,6,0)&amp;""</f>
        <v/>
      </c>
      <c r="G25" s="2"/>
      <c r="H25" s="2"/>
      <c r="I25" s="6"/>
      <c r="J25" s="6"/>
      <c r="K25" s="2"/>
      <c r="L25" s="2"/>
      <c r="M25" s="2"/>
      <c r="N25" s="2"/>
      <c r="O25" s="2"/>
      <c r="P25" s="2"/>
      <c r="Q25" s="2"/>
      <c r="R25" s="2"/>
      <c r="S25" s="2"/>
      <c r="T25" s="2"/>
      <c r="U25" s="2"/>
      <c r="V25" s="2"/>
      <c r="W25" s="2"/>
      <c r="X25" s="2"/>
      <c r="Y25" s="2"/>
      <c r="Z25" s="2"/>
    </row>
    <row r="26" spans="1:26" ht="38.25" customHeight="1" x14ac:dyDescent="0.2">
      <c r="A26" s="34" t="s">
        <v>144</v>
      </c>
      <c r="B26" s="43" t="str">
        <f>VLOOKUP($A26,Questions!$A$2:$X$333,2,0)</f>
        <v>Are there any passwords/passphrases hard-coded into your systems or solutions?*</v>
      </c>
      <c r="C26" s="44" t="s">
        <v>40</v>
      </c>
      <c r="D26" s="45" t="s">
        <v>145</v>
      </c>
      <c r="E26" s="46" t="str">
        <f>IF($C$18='Auto Responses'!$J$4,'Auto Responses'!$A$3,IF($C26='Auto Responses'!$J$3,VLOOKUP($A26,Questions!$A$2:$X$333,17,0)&amp;"",IF($C26='Auto Responses'!$J$4,VLOOKUP($A26,Questions!$A$2:$X$333,16,0)&amp;"",VLOOKUP($A26,Questions!$A$2:$X$333,15,0)&amp;"")))</f>
        <v/>
      </c>
      <c r="F26" s="47" t="str">
        <f>VLOOKUP($A26,'Institution Evaluation'!$A$56:$F$345,6,0)&amp;""</f>
        <v/>
      </c>
      <c r="G26" s="2"/>
      <c r="H26" s="2"/>
      <c r="I26" s="6"/>
      <c r="J26" s="6"/>
      <c r="K26" s="2"/>
      <c r="L26" s="2"/>
      <c r="M26" s="2"/>
      <c r="N26" s="2"/>
      <c r="O26" s="2"/>
      <c r="P26" s="2"/>
      <c r="Q26" s="2"/>
      <c r="R26" s="2"/>
      <c r="S26" s="2"/>
      <c r="T26" s="2"/>
      <c r="U26" s="2"/>
      <c r="V26" s="2"/>
      <c r="W26" s="2"/>
      <c r="X26" s="2"/>
      <c r="Y26" s="2"/>
      <c r="Z26" s="2"/>
    </row>
    <row r="27" spans="1:26" ht="38.25" customHeight="1" x14ac:dyDescent="0.2">
      <c r="A27" s="34" t="s">
        <v>146</v>
      </c>
      <c r="B27" s="43" t="str">
        <f>VLOOKUP($A27,Questions!$A$2:$X$333,2,0)</f>
        <v>Are you storing any passwords in plaintext?*</v>
      </c>
      <c r="C27" s="44" t="s">
        <v>40</v>
      </c>
      <c r="D27" s="45" t="s">
        <v>147</v>
      </c>
      <c r="E27" s="46" t="str">
        <f>IF($C$18='Auto Responses'!$J$4,'Auto Responses'!$A$3,IF($C27='Auto Responses'!$J$3,VLOOKUP($A27,Questions!$A$2:$X$333,17,0)&amp;"",IF($C27='Auto Responses'!$J$4,VLOOKUP($A27,Questions!$A$2:$X$333,16,0)&amp;"",VLOOKUP($A27,Questions!$A$2:$X$333,15,0)&amp;"")))</f>
        <v/>
      </c>
      <c r="F27" s="47" t="str">
        <f>VLOOKUP($A27,'Institution Evaluation'!$A$56:$F$345,6,0)&amp;""</f>
        <v/>
      </c>
      <c r="G27" s="2"/>
      <c r="H27" s="2"/>
      <c r="I27" s="6"/>
      <c r="J27" s="6"/>
      <c r="K27" s="2"/>
      <c r="L27" s="2"/>
      <c r="M27" s="2"/>
      <c r="N27" s="2"/>
      <c r="O27" s="2"/>
      <c r="P27" s="2"/>
      <c r="Q27" s="2"/>
      <c r="R27" s="2"/>
      <c r="S27" s="2"/>
      <c r="T27" s="2"/>
      <c r="U27" s="2"/>
      <c r="V27" s="2"/>
      <c r="W27" s="2"/>
      <c r="X27" s="2"/>
      <c r="Y27" s="2"/>
      <c r="Z27" s="2"/>
    </row>
    <row r="28" spans="1:26" ht="69.75" customHeight="1" x14ac:dyDescent="0.2">
      <c r="A28" s="34" t="s">
        <v>148</v>
      </c>
      <c r="B28" s="43" t="str">
        <f>VLOOKUP($A28,Questions!$A$2:$X$333,2,0)</f>
        <v>Are audit logs available that include AT LEAST all of the following: login, logout, actions performed, and source IP address?*</v>
      </c>
      <c r="C28" s="44" t="s">
        <v>26</v>
      </c>
      <c r="D28" s="45" t="s">
        <v>149</v>
      </c>
      <c r="E28" s="46" t="str">
        <f>IF($C$18='Auto Responses'!$J$4,'Auto Responses'!$A$3,IF($C28='Auto Responses'!$J$3,VLOOKUP($A28,Questions!$A$2:$X$333,17,0)&amp;"",IF($C28='Auto Responses'!$J$4,VLOOKUP($A28,Questions!$A$2:$X$333,16,0)&amp;"",VLOOKUP($A28,Questions!$A$2:$X$333,15,0)&amp;"")))</f>
        <v/>
      </c>
      <c r="F28" s="47" t="str">
        <f>VLOOKUP($A28,'Institution Evaluation'!$A$56:$F$345,6,0)&amp;""</f>
        <v/>
      </c>
      <c r="G28" s="2"/>
      <c r="H28" s="2"/>
      <c r="I28" s="6"/>
      <c r="J28" s="6"/>
      <c r="K28" s="2"/>
      <c r="L28" s="2"/>
      <c r="M28" s="2"/>
      <c r="N28" s="2"/>
      <c r="O28" s="2"/>
      <c r="P28" s="2"/>
      <c r="Q28" s="2"/>
      <c r="R28" s="2"/>
      <c r="S28" s="2"/>
      <c r="T28" s="2"/>
      <c r="U28" s="2"/>
      <c r="V28" s="2"/>
      <c r="W28" s="2"/>
      <c r="X28" s="2"/>
      <c r="Y28" s="2"/>
      <c r="Z28" s="2"/>
    </row>
    <row r="29" spans="1:26" ht="104.25" customHeight="1" x14ac:dyDescent="0.2">
      <c r="A29" s="34" t="s">
        <v>150</v>
      </c>
      <c r="B29" s="76" t="str">
        <f>VLOOKUP($A29,Questions!$A$2:$X$333,2,0)</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29" s="316" t="s">
        <v>151</v>
      </c>
      <c r="D29" s="314"/>
      <c r="E29" s="46" t="str">
        <f>IF($C$18='Auto Responses'!$J$4,'Auto Responses'!$A$3,IF($C29='Auto Responses'!$J$3,VLOOKUP($A29,Questions!$A$2:$X$333,17,0)&amp;"",IF($C29='Auto Responses'!$J$4,VLOOKUP($A29,Questions!$A$2:$X$333,16,0)&amp;"",VLOOKUP($A29,Questions!$A$2:$X$333,15,0)&amp;"")))</f>
        <v>Ensure that all elements of AAAI-10 are clearly stated in your response.</v>
      </c>
      <c r="F29" s="47" t="str">
        <f>VLOOKUP($A29,'Institution Evaluation'!$A$56:$F$345,6,0)&amp;""</f>
        <v/>
      </c>
      <c r="G29" s="2"/>
      <c r="H29" s="2"/>
      <c r="I29" s="6"/>
      <c r="J29" s="6"/>
      <c r="K29" s="2"/>
      <c r="L29" s="2"/>
      <c r="M29" s="2"/>
      <c r="N29" s="2"/>
      <c r="O29" s="2"/>
      <c r="P29" s="2"/>
      <c r="Q29" s="2"/>
      <c r="R29" s="2"/>
      <c r="S29" s="2"/>
      <c r="T29" s="2"/>
      <c r="U29" s="2"/>
      <c r="V29" s="2"/>
      <c r="W29" s="2"/>
      <c r="X29" s="2"/>
      <c r="Y29" s="2"/>
      <c r="Z29" s="2"/>
    </row>
    <row r="30" spans="1:26" ht="48" customHeight="1" x14ac:dyDescent="0.2">
      <c r="A30" s="34" t="s">
        <v>152</v>
      </c>
      <c r="B30" s="43" t="str">
        <f>VLOOKUP($A30,Questions!$A$2:$X$333,2,0)</f>
        <v>Can you provide the institution documentation regarding the retention period for those logs, how logs are protected, and whether they are accessible to the customer (and if so, how)?*</v>
      </c>
      <c r="C30" s="44" t="s">
        <v>26</v>
      </c>
      <c r="D30" s="45" t="s">
        <v>153</v>
      </c>
      <c r="E30" s="46" t="str">
        <f>IF($C$18='Auto Responses'!$J$4,'Auto Responses'!$A$3,IF($C30='Auto Responses'!$J$3,VLOOKUP($A30,Questions!$A$2:$X$333,17,0)&amp;"",IF($C30='Auto Responses'!$J$4,VLOOKUP($A30,Questions!$A$2:$X$333,16,0)&amp;"",VLOOKUP($A30,Questions!$A$2:$X$333,15,0)&amp;"")))</f>
        <v>Ensure that all elements of AAAI-11 are clearly stated in your response.</v>
      </c>
      <c r="F30" s="47" t="str">
        <f>VLOOKUP($A30,'Institution Evaluation'!$A$56:$F$345,6,0)&amp;""</f>
        <v/>
      </c>
      <c r="G30" s="2"/>
      <c r="H30" s="2"/>
      <c r="I30" s="6"/>
      <c r="J30" s="6"/>
      <c r="K30" s="2"/>
      <c r="L30" s="2"/>
      <c r="M30" s="2"/>
      <c r="N30" s="2"/>
      <c r="O30" s="2"/>
      <c r="P30" s="2"/>
      <c r="Q30" s="2"/>
      <c r="R30" s="2"/>
      <c r="S30" s="2"/>
      <c r="T30" s="2"/>
      <c r="U30" s="2"/>
      <c r="V30" s="2"/>
      <c r="W30" s="2"/>
      <c r="X30" s="2"/>
      <c r="Y30" s="2"/>
      <c r="Z30" s="2"/>
    </row>
    <row r="31" spans="1:26" ht="55.5" customHeight="1" x14ac:dyDescent="0.2">
      <c r="A31" s="34" t="s">
        <v>154</v>
      </c>
      <c r="B31" s="77" t="str">
        <f>VLOOKUP($A31,Questions!$A$2:$X$333,2,0)</f>
        <v>For customers not using SSO, does your application support integration with other authentication and authorization systems?</v>
      </c>
      <c r="C31" s="44" t="s">
        <v>26</v>
      </c>
      <c r="D31" s="45" t="s">
        <v>155</v>
      </c>
      <c r="E31" s="46" t="str">
        <f>IF($C$18='Auto Responses'!$J$4,'Auto Responses'!$A$3,IF($C31='Auto Responses'!$J$3,VLOOKUP($A31,Questions!$A$2:$X$333,17,0)&amp;"",IF($C31='Auto Responses'!$J$4,VLOOKUP($A31,Questions!$A$2:$X$333,16,0)&amp;"",VLOOKUP($A31,Questions!$A$2:$X$333,15,0)&amp;"")))</f>
        <v>List which systems and versions supported (such as Active Directory, Kerberos, or other LDAP compatible directory) in Additional Info.</v>
      </c>
      <c r="F31" s="47" t="str">
        <f>VLOOKUP($A31,'Institution Evaluation'!$A$56:$F$345,6,0)&amp;""</f>
        <v/>
      </c>
      <c r="G31" s="2"/>
      <c r="H31" s="2"/>
      <c r="I31" s="6"/>
      <c r="J31" s="6"/>
      <c r="K31" s="2"/>
      <c r="L31" s="2"/>
      <c r="M31" s="2"/>
      <c r="N31" s="2"/>
      <c r="O31" s="2"/>
      <c r="P31" s="2"/>
      <c r="Q31" s="2"/>
      <c r="R31" s="2"/>
      <c r="S31" s="2"/>
      <c r="T31" s="2"/>
      <c r="U31" s="2"/>
      <c r="V31" s="2"/>
      <c r="W31" s="2"/>
      <c r="X31" s="2"/>
      <c r="Y31" s="2"/>
      <c r="Z31" s="2"/>
    </row>
    <row r="32" spans="1:26" ht="51.75" customHeight="1" x14ac:dyDescent="0.2">
      <c r="A32" s="34" t="s">
        <v>156</v>
      </c>
      <c r="B32" s="43" t="str">
        <f>VLOOKUP($A32,Questions!$A$2:$X$333,2,0)</f>
        <v>Do you allow the customer to specify attribute mappings for any needed information beyond a user identifier? (e.g., Reference eduPerson, ePPA/ePPN/ePE)</v>
      </c>
      <c r="C32" s="44" t="s">
        <v>26</v>
      </c>
      <c r="D32" s="45" t="s">
        <v>157</v>
      </c>
      <c r="E32" s="46" t="str">
        <f>IF($C$18='Auto Responses'!$J$4,'Auto Responses'!$A$3,IF($C32='Auto Responses'!$J$3,VLOOKUP($A32,Questions!$A$2:$X$333,17,0)&amp;"",IF($C32='Auto Responses'!$J$4,VLOOKUP($A32,Questions!$A$2:$X$333,16,0)&amp;"",VLOOKUP($A32,Questions!$A$2:$X$333,15,0)&amp;"")))</f>
        <v/>
      </c>
      <c r="F32" s="47" t="str">
        <f>VLOOKUP($A32,'Institution Evaluation'!$A$56:$F$345,6,0)&amp;""</f>
        <v/>
      </c>
      <c r="G32" s="2"/>
      <c r="H32" s="2"/>
      <c r="I32" s="6"/>
      <c r="J32" s="6"/>
      <c r="K32" s="2"/>
      <c r="L32" s="2"/>
      <c r="M32" s="2"/>
      <c r="N32" s="2"/>
      <c r="O32" s="2"/>
      <c r="P32" s="2"/>
      <c r="Q32" s="2"/>
      <c r="R32" s="2"/>
      <c r="S32" s="2"/>
      <c r="T32" s="2"/>
      <c r="U32" s="2"/>
      <c r="V32" s="2"/>
      <c r="W32" s="2"/>
      <c r="X32" s="2"/>
      <c r="Y32" s="2"/>
      <c r="Z32" s="2"/>
    </row>
    <row r="33" spans="1:26" ht="87" customHeight="1" x14ac:dyDescent="0.2">
      <c r="A33" s="34" t="s">
        <v>158</v>
      </c>
      <c r="B33" s="43" t="str">
        <f>VLOOKUP($A33,Questions!$A$2:$X$333,2,0)</f>
        <v>For customers not using SSO, does your application support directory integration for user accounts?</v>
      </c>
      <c r="C33" s="44" t="s">
        <v>26</v>
      </c>
      <c r="D33" s="45" t="s">
        <v>155</v>
      </c>
      <c r="E33" s="46" t="str">
        <f>IF($C$18='Auto Responses'!$J$4,'Auto Responses'!$A$3,IF($C33='Auto Responses'!$J$3,VLOOKUP($A33,Questions!$A$2:$X$333,17,0)&amp;"",IF($C33='Auto Responses'!$J$4,VLOOKUP($A33,Questions!$A$2:$X$333,16,0)&amp;"",VLOOKUP($A33,Questions!$A$2:$X$333,15,0)&amp;"")))</f>
        <v>Describe all authentication services supported by the system.</v>
      </c>
      <c r="F33" s="47" t="str">
        <f>VLOOKUP($A33,'Institution Evaluation'!$A$56:$F$345,6,0)&amp;""</f>
        <v/>
      </c>
      <c r="G33" s="2"/>
      <c r="H33" s="2"/>
      <c r="I33" s="6"/>
      <c r="J33" s="6"/>
      <c r="K33" s="2"/>
      <c r="L33" s="2"/>
      <c r="M33" s="2"/>
      <c r="N33" s="2"/>
      <c r="O33" s="2"/>
      <c r="P33" s="2"/>
      <c r="Q33" s="2"/>
      <c r="R33" s="2"/>
      <c r="S33" s="2"/>
      <c r="T33" s="2"/>
      <c r="U33" s="2"/>
      <c r="V33" s="2"/>
      <c r="W33" s="2"/>
      <c r="X33" s="2"/>
      <c r="Y33" s="2"/>
      <c r="Z33" s="2"/>
    </row>
    <row r="34" spans="1:26" ht="75" customHeight="1" x14ac:dyDescent="0.2">
      <c r="A34" s="34" t="s">
        <v>159</v>
      </c>
      <c r="B34" s="43" t="str">
        <f>VLOOKUP($A34,Questions!$A$2:$X$333,2,0)</f>
        <v>Does your solution support any of the following web SSO standards: SAML2 (with redirect flow), OIDC, CAS, or other?</v>
      </c>
      <c r="C34" s="44" t="s">
        <v>26</v>
      </c>
      <c r="D34" s="45" t="s">
        <v>160</v>
      </c>
      <c r="E34" s="46" t="str">
        <f>IF($C$18='Auto Responses'!$J$4,'Auto Responses'!$A$3,IF($C34='Auto Responses'!$J$3,VLOOKUP($A34,Questions!$A$2:$X$333,17,0)&amp;"",IF($C34='Auto Responses'!$J$4,VLOOKUP($A34,Questions!$A$2:$X$333,16,0)&amp;"",VLOOKUP($A34,Questions!$A$2:$X$333,15,0)&amp;"")))</f>
        <v>State the web SSO standards supported by your solution and provide additional details about your support, including framework(s) in use, how information is exchanged securely, etc.</v>
      </c>
      <c r="F34" s="47" t="str">
        <f>VLOOKUP($A34,'Institution Evaluation'!$A$56:$F$345,6,0)&amp;""</f>
        <v/>
      </c>
      <c r="G34" s="2"/>
      <c r="H34" s="2"/>
      <c r="I34" s="6"/>
      <c r="J34" s="6"/>
      <c r="K34" s="2"/>
      <c r="L34" s="2"/>
      <c r="M34" s="2"/>
      <c r="N34" s="2"/>
      <c r="O34" s="2"/>
      <c r="P34" s="2"/>
      <c r="Q34" s="2"/>
      <c r="R34" s="2"/>
      <c r="S34" s="2"/>
      <c r="T34" s="2"/>
      <c r="U34" s="2"/>
      <c r="V34" s="2"/>
      <c r="W34" s="2"/>
      <c r="X34" s="2"/>
      <c r="Y34" s="2"/>
      <c r="Z34" s="2"/>
    </row>
    <row r="35" spans="1:26" ht="70.5" customHeight="1" x14ac:dyDescent="0.2">
      <c r="A35" s="34" t="s">
        <v>161</v>
      </c>
      <c r="B35" s="43" t="str">
        <f>VLOOKUP($A35,Questions!$A$2:$X$333,2,0)</f>
        <v>Do you support differentiation between email address and user identifier?</v>
      </c>
      <c r="C35" s="44" t="s">
        <v>26</v>
      </c>
      <c r="D35" s="45" t="s">
        <v>162</v>
      </c>
      <c r="E35" s="46" t="str">
        <f>IF($C$18='Auto Responses'!$J$4,'Auto Responses'!$A$3,IF($C35='Auto Responses'!$J$3,VLOOKUP($A35,Questions!$A$2:$X$333,17,0)&amp;"",IF($C35='Auto Responses'!$J$4,VLOOKUP($A35,Questions!$A$2:$X$333,16,0)&amp;"",VLOOKUP($A35,Questions!$A$2:$X$333,15,0)&amp;"")))</f>
        <v/>
      </c>
      <c r="F35" s="47" t="str">
        <f>VLOOKUP($A35,'Institution Evaluation'!$A$56:$F$345,6,0)&amp;""</f>
        <v/>
      </c>
      <c r="G35" s="2"/>
      <c r="H35" s="2"/>
      <c r="I35" s="6"/>
      <c r="J35" s="6"/>
      <c r="K35" s="2"/>
      <c r="L35" s="2"/>
      <c r="M35" s="2"/>
      <c r="N35" s="2"/>
      <c r="O35" s="2"/>
      <c r="P35" s="2"/>
      <c r="Q35" s="2"/>
      <c r="R35" s="2"/>
      <c r="S35" s="2"/>
      <c r="T35" s="2"/>
      <c r="U35" s="2"/>
      <c r="V35" s="2"/>
      <c r="W35" s="2"/>
      <c r="X35" s="2"/>
      <c r="Y35" s="2"/>
      <c r="Z35" s="2"/>
    </row>
    <row r="36" spans="1:26" ht="86.25" customHeight="1" x14ac:dyDescent="0.2">
      <c r="A36" s="34" t="s">
        <v>163</v>
      </c>
      <c r="B36" s="43" t="str">
        <f>VLOOKUP($A36,Questions!$A$2:$X$333,2,0)</f>
        <v>For customers not using SSO, does your application and/or user frontend/portal support multifactor authentication (e.g., Duo, Google Authenticator, OTP, etc.)?</v>
      </c>
      <c r="C36" s="44" t="s">
        <v>26</v>
      </c>
      <c r="D36" s="45" t="s">
        <v>155</v>
      </c>
      <c r="E36" s="46" t="str">
        <f>IF($C$18='Auto Responses'!$J$4,'Auto Responses'!$A$3,IF($C$20='Auto Responses'!$J$4,'Auto Responses'!$A$28,IF($C36='Auto Responses'!$J$3,VLOOKUP($A36,Questions!$A$2:$X$333,17,0)&amp;"",IF($C36='Auto Responses'!$J$4,VLOOKUP($A36,Questions!$A$2:$X$333,16,0)&amp;"",VLOOKUP($A36,Questions!$A$2:$X$333,15,0)&amp;""))))</f>
        <v>List all supported multifactor authentication methods, technologies, and/or solutions and provide a brief summary of each.</v>
      </c>
      <c r="F36" s="47" t="str">
        <f>VLOOKUP($A36,'Institution Evaluation'!$A$56:$F$345,6,0)&amp;""</f>
        <v/>
      </c>
      <c r="G36" s="2"/>
      <c r="H36" s="2"/>
      <c r="I36" s="6"/>
      <c r="J36" s="6"/>
      <c r="K36" s="2"/>
      <c r="L36" s="2"/>
      <c r="M36" s="2"/>
      <c r="N36" s="2"/>
      <c r="O36" s="2"/>
      <c r="P36" s="2"/>
      <c r="Q36" s="2"/>
      <c r="R36" s="2"/>
      <c r="S36" s="2"/>
      <c r="T36" s="2"/>
      <c r="U36" s="2"/>
      <c r="V36" s="2"/>
      <c r="W36" s="2"/>
      <c r="X36" s="2"/>
      <c r="Y36" s="2"/>
      <c r="Z36" s="2"/>
    </row>
    <row r="37" spans="1:26" ht="99" customHeight="1" x14ac:dyDescent="0.2">
      <c r="A37" s="34" t="s">
        <v>164</v>
      </c>
      <c r="B37" s="43" t="str">
        <f>VLOOKUP($A37,Questions!$A$2:$X$333,2,0)</f>
        <v>Does your application automatically lock the session or log out an account after a period of inactivity?</v>
      </c>
      <c r="C37" s="44" t="s">
        <v>40</v>
      </c>
      <c r="D37" s="45" t="s">
        <v>165</v>
      </c>
      <c r="E37" s="46" t="str">
        <f>IF($C$18='Auto Responses'!$J$4,'Auto Responses'!$A$3,IF($C37='Auto Responses'!$J$3,VLOOKUP($A37,Questions!$A$2:$X$333,17,0)&amp;"",IF($C37='Auto Responses'!$J$4,VLOOKUP($A37,Questions!$A$2:$X$333,16,0)&amp;"",VLOOKUP($A37,Questions!$A$2:$X$333,15,0)&amp;"")))</f>
        <v>Describe any plans to support automatic lock or log-out.</v>
      </c>
      <c r="F37" s="47" t="str">
        <f>VLOOKUP($A37,'Institution Evaluation'!$A$56:$F$345,6,0)&amp;""</f>
        <v/>
      </c>
      <c r="G37" s="49" t="s">
        <v>31</v>
      </c>
      <c r="H37" s="2"/>
      <c r="I37" s="6"/>
      <c r="J37" s="6"/>
      <c r="K37" s="2"/>
      <c r="L37" s="2"/>
      <c r="M37" s="2"/>
      <c r="N37" s="2"/>
      <c r="O37" s="2"/>
      <c r="P37" s="2"/>
      <c r="Q37" s="2"/>
      <c r="R37" s="2"/>
      <c r="S37" s="2"/>
      <c r="T37" s="2"/>
      <c r="U37" s="2"/>
      <c r="V37" s="2"/>
      <c r="W37" s="2"/>
      <c r="X37" s="2"/>
      <c r="Y37" s="2"/>
      <c r="Z37" s="2"/>
    </row>
    <row r="38" spans="1:26" ht="36.75" customHeight="1" x14ac:dyDescent="0.2">
      <c r="A38" s="18" t="str">
        <f>VLOOKUP(LEFT($A39,4),'Auto Responses'!$N$4:$O$38,2,0)&amp;""</f>
        <v xml:space="preserve"> Data</v>
      </c>
      <c r="B38" s="40"/>
      <c r="C38" s="19" t="s">
        <v>21</v>
      </c>
      <c r="D38" s="19" t="s">
        <v>22</v>
      </c>
      <c r="E38" s="41" t="s">
        <v>23</v>
      </c>
      <c r="F38" s="50" t="s">
        <v>24</v>
      </c>
      <c r="G38" s="2"/>
      <c r="H38" s="2"/>
      <c r="I38" s="6"/>
      <c r="J38" s="6"/>
      <c r="K38" s="2"/>
      <c r="L38" s="2"/>
      <c r="M38" s="2"/>
      <c r="N38" s="2"/>
      <c r="O38" s="2"/>
      <c r="P38" s="2"/>
      <c r="Q38" s="2"/>
      <c r="R38" s="2"/>
      <c r="S38" s="2"/>
      <c r="T38" s="2"/>
      <c r="U38" s="2"/>
      <c r="V38" s="2"/>
      <c r="W38" s="2"/>
      <c r="X38" s="2"/>
      <c r="Y38" s="2"/>
      <c r="Z38" s="2"/>
    </row>
    <row r="39" spans="1:26" ht="72" customHeight="1" x14ac:dyDescent="0.2">
      <c r="A39" s="34" t="s">
        <v>166</v>
      </c>
      <c r="B39" s="43" t="str">
        <f>VLOOKUP($A39,Questions!$A$2:$X$333,2,0)</f>
        <v>Will the institution's data be stored on any devices (database servers, file servers, SAN, NAS, etc.) configured with non-RFC 1918/4193 (i.e., publicly routable) IP addresses?*</v>
      </c>
      <c r="C39" s="44" t="s">
        <v>40</v>
      </c>
      <c r="D39" s="45"/>
      <c r="E39" s="46" t="str">
        <f>IF($C$18='Auto Responses'!$J$4,'Auto Responses'!$A$3,IF($C39='Auto Responses'!$J$3,VLOOKUP($A39,Questions!$A$2:$X$333,17,0)&amp;"",IF($C39='Auto Responses'!$J$4,VLOOKUP($A39,Questions!$A$2:$X$333,16,0)&amp;"",VLOOKUP($A39,Questions!$A$2:$X$333,15,0)&amp;"")))</f>
        <v/>
      </c>
      <c r="F39" s="47" t="str">
        <f>VLOOKUP($A39,'Institution Evaluation'!$A$56:$F$345,6,0)&amp;""</f>
        <v/>
      </c>
      <c r="G39" s="2"/>
      <c r="H39" s="2"/>
      <c r="I39" s="6"/>
      <c r="J39" s="6"/>
      <c r="K39" s="2"/>
      <c r="L39" s="2"/>
      <c r="M39" s="2"/>
      <c r="N39" s="2"/>
      <c r="O39" s="2"/>
      <c r="P39" s="2"/>
      <c r="Q39" s="2"/>
      <c r="R39" s="2"/>
      <c r="S39" s="2"/>
      <c r="T39" s="2"/>
      <c r="U39" s="2"/>
      <c r="V39" s="2"/>
      <c r="W39" s="2"/>
      <c r="X39" s="2"/>
      <c r="Y39" s="2"/>
      <c r="Z39" s="2"/>
    </row>
    <row r="40" spans="1:26" ht="61.5" customHeight="1" x14ac:dyDescent="0.2">
      <c r="A40" s="34" t="s">
        <v>167</v>
      </c>
      <c r="B40" s="43" t="str">
        <f>VLOOKUP($A40,Questions!$A$2:$X$333,2,0)</f>
        <v>Is the transport of sensitive data encrypted using security protocols/algorithms (e.g., system-to-client)?*</v>
      </c>
      <c r="C40" s="44" t="s">
        <v>26</v>
      </c>
      <c r="D40" s="45" t="s">
        <v>168</v>
      </c>
      <c r="E40" s="46" t="str">
        <f>IF($C$18='Auto Responses'!$J$4,'Auto Responses'!$A$3,IF($C40='Auto Responses'!$J$3,VLOOKUP($A40,Questions!$A$2:$X$333,17,0)&amp;"",IF($C40='Auto Responses'!$J$4,VLOOKUP($A40,Questions!$A$2:$X$333,16,0)&amp;"",VLOOKUP($A40,Questions!$A$2:$X$333,15,0)&amp;"")))</f>
        <v>Summarize your transport encryption strategy.</v>
      </c>
      <c r="F40" s="47" t="str">
        <f>VLOOKUP($A40,'Institution Evaluation'!$A$56:$F$345,6,0)&amp;""</f>
        <v/>
      </c>
      <c r="G40" s="2"/>
      <c r="H40" s="2"/>
      <c r="I40" s="6"/>
      <c r="J40" s="6"/>
      <c r="K40" s="2"/>
      <c r="L40" s="2"/>
      <c r="M40" s="2"/>
      <c r="N40" s="2"/>
      <c r="O40" s="2"/>
      <c r="P40" s="2"/>
      <c r="Q40" s="2"/>
      <c r="R40" s="2"/>
      <c r="S40" s="2"/>
      <c r="T40" s="2"/>
      <c r="U40" s="2"/>
      <c r="V40" s="2"/>
      <c r="W40" s="2"/>
      <c r="X40" s="2"/>
      <c r="Y40" s="2"/>
      <c r="Z40" s="2"/>
    </row>
    <row r="41" spans="1:26" ht="68.25" customHeight="1" x14ac:dyDescent="0.2">
      <c r="A41" s="34" t="s">
        <v>169</v>
      </c>
      <c r="B41" s="43" t="str">
        <f>VLOOKUP($A41,Questions!$A$2:$X$333,2,0)</f>
        <v>Is the storage of sensitive data encrypted using security protocols/algorithms (e.g., disk encryption, at-rest, files, and within a running database)?*</v>
      </c>
      <c r="C41" s="44" t="s">
        <v>40</v>
      </c>
      <c r="D41" s="45" t="s">
        <v>170</v>
      </c>
      <c r="E41" s="46" t="str">
        <f>IF($C$18='Auto Responses'!$J$4,'Auto Responses'!$A$3,IF($C41='Auto Responses'!$J$3,VLOOKUP($A41,Questions!$A$2:$X$333,17,0)&amp;"",IF($C41='Auto Responses'!$J$4,VLOOKUP($A41,Questions!$A$2:$X$333,16,0)&amp;"",VLOOKUP($A41,Questions!$A$2:$X$333,15,0)&amp;"")))</f>
        <v>Describe why sensitive data is not encrypted in storage.</v>
      </c>
      <c r="F41" s="47" t="str">
        <f>VLOOKUP($A41,'Institution Evaluation'!$A$56:$F$345,6,0)&amp;""</f>
        <v/>
      </c>
      <c r="G41" s="2"/>
      <c r="H41" s="2"/>
      <c r="I41" s="6"/>
      <c r="J41" s="6"/>
      <c r="K41" s="2"/>
      <c r="L41" s="2"/>
      <c r="M41" s="2"/>
      <c r="N41" s="2"/>
      <c r="O41" s="2"/>
      <c r="P41" s="2"/>
      <c r="Q41" s="2"/>
      <c r="R41" s="2"/>
      <c r="S41" s="2"/>
      <c r="T41" s="2"/>
      <c r="U41" s="2"/>
      <c r="V41" s="2"/>
      <c r="W41" s="2"/>
      <c r="X41" s="2"/>
      <c r="Y41" s="2"/>
      <c r="Z41" s="2"/>
    </row>
    <row r="42" spans="1:26" ht="51.75" customHeight="1" x14ac:dyDescent="0.2">
      <c r="A42" s="78" t="s">
        <v>171</v>
      </c>
      <c r="B42" s="43" t="str">
        <f>VLOOKUP($A42,Questions!$A$2:$X$333,2,0)</f>
        <v>Do all cryptographic modules in use in your solution conform to the Federal Information Processing Standards (FIPS PUB 140-2 or 140-3)?*</v>
      </c>
      <c r="C42" s="44" t="s">
        <v>40</v>
      </c>
      <c r="D42" s="45" t="s">
        <v>172</v>
      </c>
      <c r="E42" s="46" t="str">
        <f>IF($C$18='Auto Responses'!$J$4,'Auto Responses'!$A$3,IF($C42='Auto Responses'!$J$3,VLOOKUP($A42,Questions!$A$2:$X$333,17,0)&amp;"",IF($C42='Auto Responses'!$J$4,VLOOKUP($A42,Questions!$A$2:$X$333,16,0)&amp;"",VLOOKUP($A42,Questions!$A$2:$X$333,15,0)&amp;"")))</f>
        <v>Provide a detailed description of all non-conforming modules.</v>
      </c>
      <c r="F42" s="47" t="str">
        <f>VLOOKUP($A42,'Institution Evaluation'!$A$56:$F$345,6,0)&amp;""</f>
        <v/>
      </c>
      <c r="G42" s="2"/>
      <c r="H42" s="2"/>
      <c r="I42" s="6"/>
      <c r="J42" s="6"/>
      <c r="K42" s="2"/>
      <c r="L42" s="2"/>
      <c r="M42" s="2"/>
      <c r="N42" s="2"/>
      <c r="O42" s="2"/>
      <c r="P42" s="2"/>
      <c r="Q42" s="2"/>
      <c r="R42" s="2"/>
      <c r="S42" s="2"/>
      <c r="T42" s="2"/>
      <c r="U42" s="2"/>
      <c r="V42" s="2"/>
      <c r="W42" s="2"/>
      <c r="X42" s="2"/>
      <c r="Y42" s="2"/>
      <c r="Z42" s="2"/>
    </row>
    <row r="43" spans="1:26" ht="38.25" customHeight="1" x14ac:dyDescent="0.2">
      <c r="A43" s="34" t="s">
        <v>173</v>
      </c>
      <c r="B43" s="43" t="str">
        <f>VLOOKUP($A43,Questions!$A$2:$X$333,2,0)</f>
        <v>Will the institution's data be available within the system for a period of time at the completion of this contract?*</v>
      </c>
      <c r="C43" s="44" t="s">
        <v>26</v>
      </c>
      <c r="D43" s="45" t="s">
        <v>174</v>
      </c>
      <c r="E43" s="46" t="str">
        <f>IF($C$18='Auto Responses'!$J$4,'Auto Responses'!$A$3,IF($C43='Auto Responses'!$J$3,VLOOKUP($A43,Questions!$A$2:$X$333,17,0)&amp;"",IF($C43='Auto Responses'!$J$4,VLOOKUP($A43,Questions!$A$2:$X$333,16,0)&amp;"",VLOOKUP($A43,Questions!$A$2:$X$333,15,0)&amp;"")))</f>
        <v>State the length of time that the institution's data will be available in the system at the completion of the contract.</v>
      </c>
      <c r="F43" s="47" t="str">
        <f>VLOOKUP($A43,'Institution Evaluation'!$A$56:$F$345,6,0)&amp;""</f>
        <v/>
      </c>
      <c r="G43" s="2"/>
      <c r="H43" s="2"/>
      <c r="I43" s="6"/>
      <c r="J43" s="6"/>
      <c r="K43" s="2"/>
      <c r="L43" s="2"/>
      <c r="M43" s="2"/>
      <c r="N43" s="2"/>
      <c r="O43" s="2"/>
      <c r="P43" s="2"/>
      <c r="Q43" s="2"/>
      <c r="R43" s="2"/>
      <c r="S43" s="2"/>
      <c r="T43" s="2"/>
      <c r="U43" s="2"/>
      <c r="V43" s="2"/>
      <c r="W43" s="2"/>
      <c r="X43" s="2"/>
      <c r="Y43" s="2"/>
      <c r="Z43" s="2"/>
    </row>
    <row r="44" spans="1:26" ht="38.25" customHeight="1" x14ac:dyDescent="0.2">
      <c r="A44" s="34" t="s">
        <v>175</v>
      </c>
      <c r="B44" s="43" t="str">
        <f>VLOOKUP($A44,Questions!$A$2:$X$333,2,0)</f>
        <v>Are ownership rights to all data, inputs, outputs, and metadata retained even through a provider acquisition or bankruptcy event?*</v>
      </c>
      <c r="C44" s="44" t="s">
        <v>26</v>
      </c>
      <c r="D44" s="45" t="s">
        <v>176</v>
      </c>
      <c r="E44" s="46" t="str">
        <f>IF($C$18='Auto Responses'!$J$4,'Auto Responses'!$A$3,IF($C44='Auto Responses'!$J$3,VLOOKUP($A44,Questions!$A$2:$X$333,17,0)&amp;"",IF($C44='Auto Responses'!$J$4,VLOOKUP($A44,Questions!$A$2:$X$333,16,0)&amp;"",VLOOKUP($A44,Questions!$A$2:$X$333,15,0)&amp;"")))</f>
        <v>Provide references, as needed.</v>
      </c>
      <c r="F44" s="47" t="str">
        <f>VLOOKUP($A44,'Institution Evaluation'!$A$56:$F$345,6,0)&amp;""</f>
        <v/>
      </c>
      <c r="G44" s="2"/>
      <c r="H44" s="2"/>
      <c r="I44" s="6"/>
      <c r="J44" s="6"/>
      <c r="K44" s="2"/>
      <c r="L44" s="2"/>
      <c r="M44" s="2"/>
      <c r="N44" s="2"/>
      <c r="O44" s="2"/>
      <c r="P44" s="2"/>
      <c r="Q44" s="2"/>
      <c r="R44" s="2"/>
      <c r="S44" s="2"/>
      <c r="T44" s="2"/>
      <c r="U44" s="2"/>
      <c r="V44" s="2"/>
      <c r="W44" s="2"/>
      <c r="X44" s="2"/>
      <c r="Y44" s="2"/>
      <c r="Z44" s="2"/>
    </row>
    <row r="45" spans="1:26" ht="38.25" customHeight="1" x14ac:dyDescent="0.2">
      <c r="A45" s="34" t="s">
        <v>177</v>
      </c>
      <c r="B45" s="43" t="str">
        <f>VLOOKUP($A45,Questions!$A$2:$X$333,2,0)</f>
        <v>Do backups containing the institution's data ever leave the institution's data zone either physically or via network routing?*</v>
      </c>
      <c r="C45" s="44" t="s">
        <v>40</v>
      </c>
      <c r="D45" s="45"/>
      <c r="E45" s="46" t="str">
        <f>IF($C$18='Auto Responses'!$J$4,'Auto Responses'!$A$3,IF($C45='Auto Responses'!$J$3,VLOOKUP($A45,Questions!$A$2:$X$333,17,0)&amp;"",IF($C45='Auto Responses'!$J$4,VLOOKUP($A45,Questions!$A$2:$X$333,16,0)&amp;"",VLOOKUP($A45,Questions!$A$2:$X$333,15,0)&amp;"")))</f>
        <v/>
      </c>
      <c r="F45" s="47" t="str">
        <f>VLOOKUP($A45,'Institution Evaluation'!$A$56:$F$345,6,0)&amp;""</f>
        <v/>
      </c>
      <c r="G45" s="2"/>
      <c r="H45" s="2"/>
      <c r="I45" s="6"/>
      <c r="J45" s="6"/>
      <c r="K45" s="2"/>
      <c r="L45" s="2"/>
      <c r="M45" s="2"/>
      <c r="N45" s="2"/>
      <c r="O45" s="2"/>
      <c r="P45" s="2"/>
      <c r="Q45" s="2"/>
      <c r="R45" s="2"/>
      <c r="S45" s="2"/>
      <c r="T45" s="2"/>
      <c r="U45" s="2"/>
      <c r="V45" s="2"/>
      <c r="W45" s="2"/>
      <c r="X45" s="2"/>
      <c r="Y45" s="2"/>
      <c r="Z45" s="2"/>
    </row>
    <row r="46" spans="1:26" ht="44.25" customHeight="1" x14ac:dyDescent="0.2">
      <c r="A46" s="34" t="s">
        <v>178</v>
      </c>
      <c r="B46" s="43" t="str">
        <f>VLOOKUP($A46,Questions!$A$2:$X$333,2,0)</f>
        <v>Is media used for long-term retention of business data and archival purposes stored in a secure, environmentally protected area?*</v>
      </c>
      <c r="C46" s="44" t="s">
        <v>26</v>
      </c>
      <c r="D46" s="45" t="s">
        <v>179</v>
      </c>
      <c r="E46" s="46" t="str">
        <f>IF($C$18='Auto Responses'!$J$4,'Auto Responses'!$A$3,IF($C46='Auto Responses'!$J$3,VLOOKUP($A46,Questions!$A$2:$X$333,17,0)&amp;"",IF($C46='Auto Responses'!$J$4,VLOOKUP($A46,Questions!$A$2:$X$333,16,0)&amp;"",VLOOKUP($A46,Questions!$A$2:$X$333,15,0)&amp;"")))</f>
        <v>Provide a general summary of your archival environment.</v>
      </c>
      <c r="F46" s="47" t="str">
        <f>VLOOKUP($A46,'Institution Evaluation'!$A$56:$F$345,6,0)&amp;""</f>
        <v/>
      </c>
      <c r="G46" s="2"/>
      <c r="H46" s="2"/>
      <c r="I46" s="6"/>
      <c r="J46" s="6"/>
      <c r="K46" s="2"/>
      <c r="L46" s="2"/>
      <c r="M46" s="2"/>
      <c r="N46" s="2"/>
      <c r="O46" s="2"/>
      <c r="P46" s="2"/>
      <c r="Q46" s="2"/>
      <c r="R46" s="2"/>
      <c r="S46" s="2"/>
      <c r="T46" s="2"/>
      <c r="U46" s="2"/>
      <c r="V46" s="2"/>
      <c r="W46" s="2"/>
      <c r="X46" s="2"/>
      <c r="Y46" s="2"/>
      <c r="Z46" s="2"/>
    </row>
    <row r="47" spans="1:26" ht="48" customHeight="1" x14ac:dyDescent="0.2">
      <c r="A47" s="34" t="s">
        <v>180</v>
      </c>
      <c r="B47" s="43" t="str">
        <f>VLOOKUP($A47,Questions!$A$2:$X$333,2,0)</f>
        <v>At the completion of this contract, will data be returned to the institution and/or deleted from all your systems and archives?</v>
      </c>
      <c r="C47" s="44" t="s">
        <v>26</v>
      </c>
      <c r="D47" s="45" t="s">
        <v>181</v>
      </c>
      <c r="E47" s="46" t="str">
        <f>IF($C$18='Auto Responses'!$J$4,'Auto Responses'!$A$3,IF($C47='Auto Responses'!$J$3,VLOOKUP($A47,Questions!$A$2:$X$333,17,0)&amp;"",IF($C47='Auto Responses'!$J$4,VLOOKUP($A47,Questions!$A$2:$X$333,16,0)&amp;"",VLOOKUP($A47,Questions!$A$2:$X$333,15,0)&amp;"")))</f>
        <v>State the length of time that the institution's data will be available in the system at the completion of the contract.</v>
      </c>
      <c r="F47" s="47" t="s">
        <v>182</v>
      </c>
      <c r="G47" s="2"/>
      <c r="H47" s="2"/>
      <c r="I47" s="6"/>
      <c r="J47" s="6"/>
      <c r="K47" s="2"/>
      <c r="L47" s="2"/>
      <c r="M47" s="2"/>
      <c r="N47" s="2"/>
      <c r="O47" s="2"/>
      <c r="P47" s="2"/>
      <c r="Q47" s="2"/>
      <c r="R47" s="2"/>
      <c r="S47" s="2"/>
      <c r="T47" s="2"/>
      <c r="U47" s="2"/>
      <c r="V47" s="2"/>
      <c r="W47" s="2"/>
      <c r="X47" s="2"/>
      <c r="Y47" s="2"/>
      <c r="Z47" s="2"/>
    </row>
    <row r="48" spans="1:26" ht="38.25" customHeight="1" x14ac:dyDescent="0.2">
      <c r="A48" s="34" t="s">
        <v>183</v>
      </c>
      <c r="B48" s="43" t="str">
        <f>VLOOKUP($A48,Questions!$A$2:$X$333,2,0)</f>
        <v>Can the institution extract a full or partial backup of data?</v>
      </c>
      <c r="C48" s="44" t="s">
        <v>40</v>
      </c>
      <c r="D48" s="45" t="s">
        <v>184</v>
      </c>
      <c r="E48" s="46" t="str">
        <f>IF($C$18='Auto Responses'!$J$4,'Auto Responses'!$A$3,IF($C48='Auto Responses'!$J$3,VLOOKUP($A48,Questions!$A$2:$X$333,17,0)&amp;"",IF($C48='Auto Responses'!$J$4,VLOOKUP($A48,Questions!$A$2:$X$333,16,0)&amp;"",VLOOKUP($A48,Questions!$A$2:$X$333,15,0)&amp;"")))</f>
        <v>State plans to implement capabilities for the institution to extract a full or partial backup of data.</v>
      </c>
      <c r="F48" s="47" t="str">
        <f>VLOOKUP($A48,'Institution Evaluation'!$A$56:$F$345,6,0)&amp;""</f>
        <v/>
      </c>
      <c r="G48" s="2"/>
      <c r="H48" s="2"/>
      <c r="I48" s="6"/>
      <c r="J48" s="6"/>
      <c r="K48" s="2"/>
      <c r="L48" s="2"/>
      <c r="M48" s="2"/>
      <c r="N48" s="2"/>
      <c r="O48" s="2"/>
      <c r="P48" s="2"/>
      <c r="Q48" s="2"/>
      <c r="R48" s="2"/>
      <c r="S48" s="2"/>
      <c r="T48" s="2"/>
      <c r="U48" s="2"/>
      <c r="V48" s="2"/>
      <c r="W48" s="2"/>
      <c r="X48" s="2"/>
      <c r="Y48" s="2"/>
      <c r="Z48" s="2"/>
    </row>
    <row r="49" spans="1:26" ht="72.75" customHeight="1" x14ac:dyDescent="0.2">
      <c r="A49" s="34" t="s">
        <v>185</v>
      </c>
      <c r="B49" s="43" t="str">
        <f>VLOOKUP($A49,Questions!$A$2:$X$333,2,0)</f>
        <v>Do current backups include all operating system software, utilities, security software, application software, and data files necessary for recovery?</v>
      </c>
      <c r="C49" s="44" t="s">
        <v>26</v>
      </c>
      <c r="D49" s="45" t="s">
        <v>186</v>
      </c>
      <c r="E49" s="46" t="str">
        <f>IF($C$18='Auto Responses'!$J$4,'Auto Responses'!$A$3,IF($C49='Auto Responses'!$J$3,VLOOKUP($A49,Questions!$A$2:$X$333,17,0)&amp;"",IF($C49='Auto Responses'!$J$4,VLOOKUP($A49,Questions!$A$2:$X$333,16,0)&amp;"",VLOOKUP($A49,Questions!$A$2:$X$333,15,0)&amp;"")))</f>
        <v>Decribe your overall strategy to accomplish these elements.</v>
      </c>
      <c r="F49" s="47" t="str">
        <f>VLOOKUP($A49,'Institution Evaluation'!$A$56:$F$345,6,0)&amp;""</f>
        <v/>
      </c>
      <c r="G49" s="2"/>
      <c r="H49" s="2"/>
      <c r="I49" s="6"/>
      <c r="J49" s="6"/>
      <c r="K49" s="2"/>
      <c r="L49" s="2"/>
      <c r="M49" s="2"/>
      <c r="N49" s="2"/>
      <c r="O49" s="2"/>
      <c r="P49" s="2"/>
      <c r="Q49" s="2"/>
      <c r="R49" s="2"/>
      <c r="S49" s="2"/>
      <c r="T49" s="2"/>
      <c r="U49" s="2"/>
      <c r="V49" s="2"/>
      <c r="W49" s="2"/>
      <c r="X49" s="2"/>
      <c r="Y49" s="2"/>
      <c r="Z49" s="2"/>
    </row>
    <row r="50" spans="1:26" ht="53.25" customHeight="1" x14ac:dyDescent="0.2">
      <c r="A50" s="34" t="s">
        <v>187</v>
      </c>
      <c r="B50" s="43" t="str">
        <f>VLOOKUP($A50,Questions!$A$2:$X$333,2,0)</f>
        <v>Are you performing off-site backups (i.e., digitally moved off site)?</v>
      </c>
      <c r="C50" s="44" t="s">
        <v>26</v>
      </c>
      <c r="D50" s="45" t="s">
        <v>188</v>
      </c>
      <c r="E50" s="46" t="str">
        <f>IF($C$18='Auto Responses'!$J$4,'Auto Responses'!$A$3,IF($C50='Auto Responses'!$J$3,VLOOKUP($A50,Questions!$A$2:$X$333,17,0)&amp;"",IF($C50='Auto Responses'!$J$4,VLOOKUP($A50,Questions!$A$2:$X$333,16,0)&amp;"",VLOOKUP($A50,Questions!$A$2:$X$333,15,0)&amp;"")))</f>
        <v>Summarize your off-site backup strategy.</v>
      </c>
      <c r="F50" s="47" t="str">
        <f>VLOOKUP($A50,'Institution Evaluation'!$A$56:$F$345,6,0)&amp;""</f>
        <v/>
      </c>
      <c r="G50" s="2"/>
      <c r="H50" s="2"/>
      <c r="I50" s="6"/>
      <c r="J50" s="6"/>
      <c r="K50" s="2"/>
      <c r="L50" s="2"/>
      <c r="M50" s="2"/>
      <c r="N50" s="2"/>
      <c r="O50" s="2"/>
      <c r="P50" s="2"/>
      <c r="Q50" s="2"/>
      <c r="R50" s="2"/>
      <c r="S50" s="2"/>
      <c r="T50" s="2"/>
      <c r="U50" s="2"/>
      <c r="V50" s="2"/>
      <c r="W50" s="2"/>
      <c r="X50" s="2"/>
      <c r="Y50" s="2"/>
      <c r="Z50" s="2"/>
    </row>
    <row r="51" spans="1:26" ht="51.75" customHeight="1" x14ac:dyDescent="0.2">
      <c r="A51" s="34" t="s">
        <v>189</v>
      </c>
      <c r="B51" s="43" t="str">
        <f>VLOOKUP($A51,Questions!$A$2:$X$333,2,0)</f>
        <v>Are physical backups taken off-site (i.e., physically moved off site)?</v>
      </c>
      <c r="C51" s="44" t="s">
        <v>26</v>
      </c>
      <c r="D51" s="45" t="s">
        <v>190</v>
      </c>
      <c r="E51" s="46" t="str">
        <f>IF($C$18='Auto Responses'!$J$4,'Auto Responses'!$A$3,IF($C51='Auto Responses'!$J$3,VLOOKUP($A51,Questions!$A$2:$X$333,17,0)&amp;"",IF($C51='Auto Responses'!$J$4,VLOOKUP($A51,Questions!$A$2:$X$333,16,0)&amp;"",VLOOKUP($A51,Questions!$A$2:$X$333,15,0)&amp;"")))</f>
        <v>Provide the distance (in miles) between the primary and off-site locations.</v>
      </c>
      <c r="F51" s="47" t="s">
        <v>191</v>
      </c>
      <c r="G51" s="2"/>
      <c r="H51" s="2"/>
      <c r="I51" s="6"/>
      <c r="J51" s="6"/>
      <c r="K51" s="2"/>
      <c r="L51" s="2"/>
      <c r="M51" s="2"/>
      <c r="N51" s="2"/>
      <c r="O51" s="2"/>
      <c r="P51" s="2"/>
      <c r="Q51" s="2"/>
      <c r="R51" s="2"/>
      <c r="S51" s="2"/>
      <c r="T51" s="2"/>
      <c r="U51" s="2"/>
      <c r="V51" s="2"/>
      <c r="W51" s="2"/>
      <c r="X51" s="2"/>
      <c r="Y51" s="2"/>
      <c r="Z51" s="2"/>
    </row>
    <row r="52" spans="1:26" ht="75.75" customHeight="1" x14ac:dyDescent="0.2">
      <c r="A52" s="34" t="s">
        <v>192</v>
      </c>
      <c r="B52" s="43" t="str">
        <f>VLOOKUP($A52,Questions!$A$2:$X$333,2,0)</f>
        <v>Are data backups encrypted?</v>
      </c>
      <c r="C52" s="44" t="s">
        <v>26</v>
      </c>
      <c r="D52" s="45" t="s">
        <v>193</v>
      </c>
      <c r="E52" s="46" t="str">
        <f>IF($C$18='Auto Responses'!$J$4,'Auto Responses'!$A$3,IF($C52='Auto Responses'!$J$3,VLOOKUP($A52,Questions!$A$2:$X$333,17,0)&amp;"",IF($C52='Auto Responses'!$J$4,VLOOKUP($A52,Questions!$A$2:$X$333,16,0)&amp;"",VLOOKUP($A52,Questions!$A$2:$X$333,15,0)&amp;"")))</f>
        <v>Summarize the encryption algorithm/strategy you are using to secure backups.</v>
      </c>
      <c r="F52" s="47" t="str">
        <f>VLOOKUP($A52,'Institution Evaluation'!$A$56:$F$345,6,0)&amp;""</f>
        <v/>
      </c>
      <c r="G52" s="2"/>
      <c r="H52" s="2"/>
      <c r="I52" s="6"/>
      <c r="J52" s="6"/>
      <c r="K52" s="2"/>
      <c r="L52" s="2"/>
      <c r="M52" s="2"/>
      <c r="N52" s="2"/>
      <c r="O52" s="2"/>
      <c r="P52" s="2"/>
      <c r="Q52" s="2"/>
      <c r="R52" s="2"/>
      <c r="S52" s="2"/>
      <c r="T52" s="2"/>
      <c r="U52" s="2"/>
      <c r="V52" s="2"/>
      <c r="W52" s="2"/>
      <c r="X52" s="2"/>
      <c r="Y52" s="2"/>
      <c r="Z52" s="2"/>
    </row>
    <row r="53" spans="1:26" ht="66" customHeight="1" x14ac:dyDescent="0.2">
      <c r="A53" s="34" t="s">
        <v>194</v>
      </c>
      <c r="B53" s="43" t="str">
        <f>VLOOKUP($A53,Questions!$A$2:$X$333,2,0)</f>
        <v>Do you have a media handling process that is documented and currently implemented that meets established business needs and regulatory requirements, including end-of-life, repurposing, and data-sanitization procedures?</v>
      </c>
      <c r="C53" s="44" t="s">
        <v>40</v>
      </c>
      <c r="D53" s="45" t="s">
        <v>195</v>
      </c>
      <c r="E53" s="46" t="str">
        <f>IF($C$18='Auto Responses'!$J$4,'Auto Responses'!$A$3,IF($C53='Auto Responses'!$J$3,VLOOKUP($A53,Questions!$A$2:$X$333,17,0)&amp;"",IF($C53='Auto Responses'!$J$4,VLOOKUP($A53,Questions!$A$2:$X$333,16,0)&amp;"",VLOOKUP($A53,Questions!$A$2:$X$333,15,0)&amp;"")))</f>
        <v>Provide a detailed summary of media handling processes that do exist.</v>
      </c>
      <c r="F53" s="47" t="str">
        <f>VLOOKUP($A53,'Institution Evaluation'!$A$56:$F$345,6,0)&amp;""</f>
        <v/>
      </c>
      <c r="G53" s="2"/>
      <c r="H53" s="2"/>
      <c r="I53" s="6"/>
      <c r="J53" s="6"/>
      <c r="K53" s="2"/>
      <c r="L53" s="2"/>
      <c r="M53" s="2"/>
      <c r="N53" s="2"/>
      <c r="O53" s="2"/>
      <c r="P53" s="2"/>
      <c r="Q53" s="2"/>
      <c r="R53" s="2"/>
      <c r="S53" s="2"/>
      <c r="T53" s="2"/>
      <c r="U53" s="2"/>
      <c r="V53" s="2"/>
      <c r="W53" s="2"/>
      <c r="X53" s="2"/>
      <c r="Y53" s="2"/>
      <c r="Z53" s="2"/>
    </row>
    <row r="54" spans="1:26" ht="44.25" customHeight="1" x14ac:dyDescent="0.2">
      <c r="A54" s="34" t="s">
        <v>196</v>
      </c>
      <c r="B54" s="43" t="str">
        <f>VLOOKUP($A54,Questions!$A$2:$X$333,2,0)</f>
        <v>Does the process described in DATA-15 adhere to DoD 5220.22-M and/or NIST SP 800-88 standards?</v>
      </c>
      <c r="C54" s="44" t="s">
        <v>40</v>
      </c>
      <c r="D54" s="45" t="s">
        <v>197</v>
      </c>
      <c r="E54" s="46" t="str">
        <f>IF($C$18='Auto Responses'!$J$4,'Auto Responses'!$A$3,IF($C54='Auto Responses'!$J$3,VLOOKUP($A54,Questions!$A$2:$X$333,17,0)&amp;"",IF($C54='Auto Responses'!$J$4,VLOOKUP($A54,Questions!$A$2:$X$333,16,0)&amp;"",VLOOKUP($A54,Questions!$A$2:$X$333,15,0)&amp;"")))</f>
        <v>State plans to adhere to DoD 5220.22-M and/or NIST SP 800-88 standards.</v>
      </c>
      <c r="F54" s="47" t="str">
        <f>VLOOKUP($A54,'Institution Evaluation'!$A$56:$F$345,6,0)&amp;""</f>
        <v/>
      </c>
      <c r="G54" s="2"/>
      <c r="H54" s="2"/>
      <c r="I54" s="6"/>
      <c r="J54" s="6"/>
      <c r="K54" s="2"/>
      <c r="L54" s="2"/>
      <c r="M54" s="2"/>
      <c r="N54" s="2"/>
      <c r="O54" s="2"/>
      <c r="P54" s="2"/>
      <c r="Q54" s="2"/>
      <c r="R54" s="2"/>
      <c r="S54" s="2"/>
      <c r="T54" s="2"/>
      <c r="U54" s="2"/>
      <c r="V54" s="2"/>
      <c r="W54" s="2"/>
      <c r="X54" s="2"/>
      <c r="Y54" s="2"/>
      <c r="Z54" s="2"/>
    </row>
    <row r="55" spans="1:26" ht="46.5" customHeight="1" x14ac:dyDescent="0.2">
      <c r="A55" s="34" t="s">
        <v>198</v>
      </c>
      <c r="B55" s="43" t="str">
        <f>VLOOKUP($A55,Questions!$A$2:$X$333,2,0)</f>
        <v>Does your staff (or third party) have access to institutional data (e.g., financial, PHI, or other sensitive information) through any means?</v>
      </c>
      <c r="C55" s="44" t="s">
        <v>40</v>
      </c>
      <c r="D55" s="45"/>
      <c r="E55" s="46" t="str">
        <f>IF($C$18='Auto Responses'!$J$4,'Auto Responses'!$A$3,IF($C55='Auto Responses'!$J$3,VLOOKUP($A55,Questions!$A$2:$X$333,17,0)&amp;"",IF($C55='Auto Responses'!$J$4,VLOOKUP($A55,Questions!$A$2:$X$333,16,0)&amp;"",VLOOKUP($A55,Questions!$A$2:$X$333,15,0)&amp;"")))</f>
        <v/>
      </c>
      <c r="F55" s="47" t="str">
        <f>VLOOKUP($A55,'Institution Evaluation'!$A$56:$F$345,6,0)&amp;""</f>
        <v/>
      </c>
      <c r="G55" s="2"/>
      <c r="H55" s="2"/>
      <c r="I55" s="6"/>
      <c r="J55" s="6"/>
      <c r="K55" s="2"/>
      <c r="L55" s="2"/>
      <c r="M55" s="2"/>
      <c r="N55" s="2"/>
      <c r="O55" s="2"/>
      <c r="P55" s="2"/>
      <c r="Q55" s="2"/>
      <c r="R55" s="2"/>
      <c r="S55" s="2"/>
      <c r="T55" s="2"/>
      <c r="U55" s="2"/>
      <c r="V55" s="2"/>
      <c r="W55" s="2"/>
      <c r="X55" s="2"/>
      <c r="Y55" s="2"/>
      <c r="Z55" s="2"/>
    </row>
    <row r="56" spans="1:26" ht="67.5" customHeight="1" x14ac:dyDescent="0.2">
      <c r="A56" s="34" t="s">
        <v>199</v>
      </c>
      <c r="B56" s="43" t="str">
        <f>VLOOKUP($A56,Questions!$A$2:$X$333,2,0)</f>
        <v>Do you have a documented and currently implemented strategy for securing employee workstations when they work remotely (i.e., not in a trusted computing environment)?</v>
      </c>
      <c r="C56" s="44" t="s">
        <v>26</v>
      </c>
      <c r="D56" s="45" t="s">
        <v>200</v>
      </c>
      <c r="E56" s="46" t="str">
        <f>IF($C$18='Auto Responses'!$J$4,'Auto Responses'!$A$3,IF($C56='Auto Responses'!$J$3,VLOOKUP($A56,Questions!$A$2:$X$333,17,0)&amp;"",IF($C56='Auto Responses'!$J$4,VLOOKUP($A56,Questions!$A$2:$X$333,16,0)&amp;"",VLOOKUP($A56,Questions!$A$2:$X$333,15,0)&amp;"")))</f>
        <v>Provide a detailed summary outlining the security controls implemented to protect the institution's data.</v>
      </c>
      <c r="F56" s="47" t="str">
        <f>VLOOKUP($A56,'Institution Evaluation'!$A$56:$F$345,6,0)&amp;""</f>
        <v/>
      </c>
      <c r="G56" s="2"/>
      <c r="H56" s="2"/>
      <c r="I56" s="6"/>
      <c r="J56" s="6"/>
      <c r="K56" s="2"/>
      <c r="L56" s="2"/>
      <c r="M56" s="2"/>
      <c r="N56" s="2"/>
      <c r="O56" s="2"/>
      <c r="P56" s="2"/>
      <c r="Q56" s="2"/>
      <c r="R56" s="2"/>
      <c r="S56" s="2"/>
      <c r="T56" s="2"/>
      <c r="U56" s="2"/>
      <c r="V56" s="2"/>
      <c r="W56" s="2"/>
      <c r="X56" s="2"/>
      <c r="Y56" s="2"/>
      <c r="Z56" s="2"/>
    </row>
    <row r="57" spans="1:26" ht="68.25" customHeight="1" x14ac:dyDescent="0.2">
      <c r="A57" s="34" t="s">
        <v>201</v>
      </c>
      <c r="B57" s="43" t="str">
        <f>VLOOKUP($A57,Questions!$A$2:$X$333,2,0)</f>
        <v>Does the environment provide for dedicated single-tenant capabilities? If not, describe how your solution or environment separates data from different customers (e.g., logically, physically, single tenancy, multi-tenancy).</v>
      </c>
      <c r="C57" s="44" t="s">
        <v>26</v>
      </c>
      <c r="D57" s="45" t="s">
        <v>202</v>
      </c>
      <c r="E57" s="46" t="str">
        <f>IF($C$18='Auto Responses'!$J$4,'Auto Responses'!$A$3,IF($C57='Auto Responses'!$J$3,VLOOKUP($A57,Questions!$A$2:$X$333,17,0)&amp;"",IF($C57='Auto Responses'!$J$4,VLOOKUP($A57,Questions!$A$2:$X$333,16,0)&amp;"",VLOOKUP($A57,Questions!$A$2:$X$333,15,0)&amp;"")))</f>
        <v>Describe or provide a reference to how institution data is separated from that of other customers.</v>
      </c>
      <c r="F57" s="47" t="str">
        <f>VLOOKUP($A57,'Institution Evaluation'!$A$56:$F$345,6,0)&amp;""</f>
        <v/>
      </c>
      <c r="G57" s="2"/>
      <c r="H57" s="2"/>
      <c r="I57" s="6"/>
      <c r="J57" s="6"/>
      <c r="K57" s="2"/>
      <c r="L57" s="2"/>
      <c r="M57" s="2"/>
      <c r="N57" s="2"/>
      <c r="O57" s="2"/>
      <c r="P57" s="2"/>
      <c r="Q57" s="2"/>
      <c r="R57" s="2"/>
      <c r="S57" s="2"/>
      <c r="T57" s="2"/>
      <c r="U57" s="2"/>
      <c r="V57" s="2"/>
      <c r="W57" s="2"/>
      <c r="X57" s="2"/>
      <c r="Y57" s="2"/>
      <c r="Z57" s="2"/>
    </row>
    <row r="58" spans="1:26" ht="55.5" customHeight="1" x14ac:dyDescent="0.2">
      <c r="A58" s="34" t="s">
        <v>203</v>
      </c>
      <c r="B58" s="43" t="str">
        <f>VLOOKUP($A58,Questions!$A$2:$X$333,2,0)</f>
        <v>Are ownership rights to all data, inputs, outputs, and metadata retained by the institution?</v>
      </c>
      <c r="C58" s="44" t="s">
        <v>40</v>
      </c>
      <c r="D58" s="45" t="s">
        <v>204</v>
      </c>
      <c r="E58" s="46" t="str">
        <f>IF($C$18='Auto Responses'!$J$4,'Auto Responses'!$A$3,IF($C58='Auto Responses'!$J$3,VLOOKUP($A58,Questions!$A$2:$X$333,17,0)&amp;"",IF($C58='Auto Responses'!$J$4,VLOOKUP($A58,Questions!$A$2:$X$333,16,0)&amp;"",VLOOKUP($A58,Questions!$A$2:$X$333,15,0)&amp;"")))</f>
        <v>Describe in detail why ownership rights are not retained by the institution.</v>
      </c>
      <c r="F58" s="47" t="str">
        <f>VLOOKUP($A58,'Institution Evaluation'!$A$56:$F$345,6,0)&amp;""</f>
        <v/>
      </c>
      <c r="G58" s="2"/>
      <c r="H58" s="2"/>
      <c r="I58" s="6"/>
      <c r="J58" s="6"/>
      <c r="K58" s="2"/>
      <c r="L58" s="2"/>
      <c r="M58" s="2"/>
      <c r="N58" s="2"/>
      <c r="O58" s="2"/>
      <c r="P58" s="2"/>
      <c r="Q58" s="2"/>
      <c r="R58" s="2"/>
      <c r="S58" s="2"/>
      <c r="T58" s="2"/>
      <c r="U58" s="2"/>
      <c r="V58" s="2"/>
      <c r="W58" s="2"/>
      <c r="X58" s="2"/>
      <c r="Y58" s="2"/>
      <c r="Z58" s="2"/>
    </row>
    <row r="59" spans="1:26" ht="45.75" customHeight="1" x14ac:dyDescent="0.2">
      <c r="A59" s="34" t="s">
        <v>205</v>
      </c>
      <c r="B59" s="43" t="str">
        <f>VLOOKUP($A59,Questions!$A$2:$X$333,2,0)</f>
        <v>In the event of imminent bankruptcy, closing of business, or retirement of service, will you provide 90 days for customers to get their data out of the system and migrate applications?</v>
      </c>
      <c r="C59" s="44" t="s">
        <v>26</v>
      </c>
      <c r="D59" s="45" t="s">
        <v>206</v>
      </c>
      <c r="E59" s="46" t="str">
        <f>IF($C$18='Auto Responses'!$J$4,'Auto Responses'!$A$3,IF($C59='Auto Responses'!$J$3,VLOOKUP($A59,Questions!$A$2:$X$333,17,0)&amp;"",IF($C59='Auto Responses'!$J$4,VLOOKUP($A59,Questions!$A$2:$X$333,16,0)&amp;"",VLOOKUP($A59,Questions!$A$2:$X$333,15,0)&amp;"")))</f>
        <v>State how the institution will be notified of imminent termination.</v>
      </c>
      <c r="F59" s="47" t="str">
        <f>VLOOKUP($A59,'Institution Evaluation'!$A$56:$F$345,6,0)&amp;""</f>
        <v/>
      </c>
      <c r="G59" s="2"/>
      <c r="H59" s="2"/>
      <c r="I59" s="6"/>
      <c r="J59" s="6"/>
      <c r="K59" s="2"/>
      <c r="L59" s="2"/>
      <c r="M59" s="2"/>
      <c r="N59" s="2"/>
      <c r="O59" s="2"/>
      <c r="P59" s="2"/>
      <c r="Q59" s="2"/>
      <c r="R59" s="2"/>
      <c r="S59" s="2"/>
      <c r="T59" s="2"/>
      <c r="U59" s="2"/>
      <c r="V59" s="2"/>
      <c r="W59" s="2"/>
      <c r="X59" s="2"/>
      <c r="Y59" s="2"/>
      <c r="Z59" s="2"/>
    </row>
    <row r="60" spans="1:26" ht="54" customHeight="1" x14ac:dyDescent="0.2">
      <c r="A60" s="34" t="s">
        <v>207</v>
      </c>
      <c r="B60" s="43" t="str">
        <f>VLOOKUP($A60,Questions!$A$2:$X$333,2,0)</f>
        <v>Are involatile backup copies made according to predefined schedules and securely stored and protected?</v>
      </c>
      <c r="C60" s="44" t="s">
        <v>26</v>
      </c>
      <c r="D60" s="45" t="s">
        <v>208</v>
      </c>
      <c r="E60" s="46" t="str">
        <f>IF($C$18='Auto Responses'!$J$4,'Auto Responses'!$A$3,IF($C60='Auto Responses'!$J$3,VLOOKUP($A60,Questions!$A$2:$X$333,17,0)&amp;"",IF($C60='Auto Responses'!$J$4,VLOOKUP($A60,Questions!$A$2:$X$333,16,0)&amp;"",VLOOKUP($A60,Questions!$A$2:$X$333,15,0)&amp;"")))</f>
        <v>If your strategy uses different processes for services and data, ensure that all strategies are clearly stated and supported.</v>
      </c>
      <c r="F60" s="47" t="str">
        <f>VLOOKUP($A60,'Institution Evaluation'!$A$56:$F$345,6,0)&amp;""</f>
        <v/>
      </c>
      <c r="G60" s="2"/>
      <c r="H60" s="2"/>
      <c r="I60" s="6"/>
      <c r="J60" s="6"/>
      <c r="K60" s="2"/>
      <c r="L60" s="2"/>
      <c r="M60" s="2"/>
      <c r="N60" s="2"/>
      <c r="O60" s="2"/>
      <c r="P60" s="2"/>
      <c r="Q60" s="2"/>
      <c r="R60" s="2"/>
      <c r="S60" s="2"/>
      <c r="T60" s="2"/>
      <c r="U60" s="2"/>
      <c r="V60" s="2"/>
      <c r="W60" s="2"/>
      <c r="X60" s="2"/>
      <c r="Y60" s="2"/>
      <c r="Z60" s="2"/>
    </row>
    <row r="61" spans="1:26" ht="76.5" customHeight="1" x14ac:dyDescent="0.2">
      <c r="A61" s="78" t="s">
        <v>209</v>
      </c>
      <c r="B61" s="43" t="str">
        <f>VLOOKUP($A61,Questions!$A$2:$X$333,2,0)</f>
        <v>Do you have a cryptographic key management process (generation, exchange, storage, safeguards, use, vetting, and replacement) that is documented and currently implemented, for all system components (e.g., database, system, web, etc.)?</v>
      </c>
      <c r="C61" s="44" t="s">
        <v>26</v>
      </c>
      <c r="D61" s="45" t="s">
        <v>210</v>
      </c>
      <c r="E61" s="46" t="str">
        <f>IF($C$18='Auto Responses'!$J$4,'Auto Responses'!$A$3,IF($C61='Auto Responses'!$J$3,VLOOKUP($A61,Questions!$A$2:$X$333,17,0)&amp;"",IF($C61='Auto Responses'!$J$4,VLOOKUP($A61,Questions!$A$2:$X$333,16,0)&amp;"",VLOOKUP($A61,Questions!$A$2:$X$333,15,0)&amp;"")))</f>
        <v>Summarize your cryptographic key management process.</v>
      </c>
      <c r="F61" s="47" t="str">
        <f>VLOOKUP($A61,'Institution Evaluation'!$A$56:$F$345,6,0)&amp;""</f>
        <v/>
      </c>
      <c r="G61" s="49" t="s">
        <v>31</v>
      </c>
      <c r="H61" s="2"/>
      <c r="I61" s="6"/>
      <c r="J61" s="6"/>
      <c r="K61" s="2"/>
      <c r="L61" s="2"/>
      <c r="M61" s="2"/>
      <c r="N61" s="2"/>
      <c r="O61" s="2"/>
      <c r="P61" s="2"/>
      <c r="Q61" s="2"/>
      <c r="R61" s="2"/>
      <c r="S61" s="2"/>
      <c r="T61" s="2"/>
      <c r="U61" s="2"/>
      <c r="V61" s="2"/>
      <c r="W61" s="2"/>
      <c r="X61" s="2"/>
      <c r="Y61" s="2"/>
      <c r="Z61" s="2"/>
    </row>
    <row r="62" spans="1:26" ht="36.75" customHeight="1" x14ac:dyDescent="0.2">
      <c r="A62" s="59" t="s">
        <v>45</v>
      </c>
      <c r="B62" s="54"/>
      <c r="C62" s="55"/>
      <c r="D62" s="56"/>
      <c r="E62" s="57"/>
      <c r="F62" s="58"/>
      <c r="G62" s="49"/>
      <c r="H62" s="2"/>
      <c r="I62" s="6"/>
      <c r="J62" s="6"/>
      <c r="K62" s="2"/>
      <c r="L62" s="2"/>
      <c r="M62" s="2"/>
      <c r="N62" s="2"/>
      <c r="O62" s="2"/>
      <c r="P62" s="2"/>
      <c r="Q62" s="2"/>
      <c r="R62" s="2"/>
      <c r="S62" s="2"/>
      <c r="T62" s="2"/>
      <c r="U62" s="2"/>
      <c r="V62" s="2"/>
      <c r="W62" s="2"/>
      <c r="X62" s="2"/>
      <c r="Y62" s="2"/>
      <c r="Z62" s="2"/>
    </row>
    <row r="63" spans="1:26" ht="15" customHeight="1" x14ac:dyDescent="0.2">
      <c r="A63" s="73"/>
      <c r="B63" s="2"/>
      <c r="C63" s="3"/>
      <c r="D63" s="4"/>
      <c r="E63" s="5"/>
      <c r="F63" s="2"/>
      <c r="G63" s="2"/>
      <c r="H63" s="2"/>
      <c r="I63" s="6"/>
      <c r="J63" s="6"/>
      <c r="K63" s="2"/>
      <c r="L63" s="2"/>
      <c r="M63" s="2"/>
      <c r="N63" s="2"/>
      <c r="O63" s="2"/>
      <c r="P63" s="2"/>
      <c r="Q63" s="2"/>
      <c r="R63" s="2"/>
      <c r="S63" s="2"/>
      <c r="T63" s="2"/>
      <c r="U63" s="2"/>
      <c r="V63" s="2"/>
      <c r="W63" s="2"/>
      <c r="X63" s="2"/>
      <c r="Y63" s="2"/>
      <c r="Z63" s="2"/>
    </row>
    <row r="64" spans="1:26" ht="15" hidden="1" customHeight="1" x14ac:dyDescent="0.2">
      <c r="B64" s="2"/>
      <c r="C64" s="3"/>
      <c r="D64" s="4"/>
      <c r="E64" s="5"/>
      <c r="F64" s="2"/>
      <c r="G64" s="2"/>
      <c r="H64" s="2"/>
      <c r="I64" s="6"/>
      <c r="J64" s="6"/>
      <c r="K64" s="2"/>
      <c r="L64" s="2"/>
      <c r="M64" s="2"/>
      <c r="N64" s="2"/>
      <c r="O64" s="2"/>
      <c r="P64" s="2"/>
      <c r="Q64" s="2"/>
      <c r="R64" s="2"/>
      <c r="S64" s="2"/>
      <c r="T64" s="2"/>
      <c r="U64" s="2"/>
      <c r="V64" s="2"/>
      <c r="W64" s="2"/>
      <c r="X64" s="2"/>
      <c r="Y64" s="2"/>
      <c r="Z64" s="2"/>
    </row>
    <row r="65" spans="1:12" ht="15" hidden="1" customHeight="1" x14ac:dyDescent="0.2">
      <c r="A65" s="2"/>
      <c r="B65" s="3"/>
      <c r="C65" s="79"/>
      <c r="D65" s="5"/>
      <c r="E65" s="2"/>
      <c r="F65" s="2"/>
      <c r="G65" s="2"/>
      <c r="H65" s="6"/>
      <c r="I65" s="2"/>
      <c r="J65" s="2"/>
      <c r="K65" s="2"/>
    </row>
    <row r="66" spans="1:12" ht="57" hidden="1" customHeight="1" x14ac:dyDescent="0.2">
      <c r="A66" s="34" t="e">
        <f t="shared" ref="A66:A72" si="0">#REF!</f>
        <v>#REF!</v>
      </c>
      <c r="B66" s="2"/>
      <c r="C66" s="3"/>
      <c r="D66" s="4"/>
      <c r="E66" s="5"/>
      <c r="F66" s="2"/>
      <c r="G66" s="2"/>
      <c r="H66" s="2"/>
      <c r="I66" s="6"/>
      <c r="J66" s="6"/>
      <c r="K66" s="2"/>
      <c r="L66" s="2"/>
    </row>
    <row r="67" spans="1:12" ht="42.75" hidden="1" customHeight="1" x14ac:dyDescent="0.2">
      <c r="A67" s="34" t="e">
        <f t="shared" si="0"/>
        <v>#REF!</v>
      </c>
      <c r="B67" s="2"/>
      <c r="C67" s="3"/>
      <c r="D67" s="4"/>
      <c r="E67" s="5"/>
      <c r="F67" s="2"/>
      <c r="G67" s="2"/>
      <c r="H67" s="2"/>
      <c r="I67" s="6"/>
      <c r="J67" s="6"/>
      <c r="K67" s="2"/>
      <c r="L67" s="2"/>
    </row>
    <row r="68" spans="1:12" ht="15" hidden="1" customHeight="1" x14ac:dyDescent="0.2">
      <c r="A68" s="34" t="e">
        <f t="shared" si="0"/>
        <v>#REF!</v>
      </c>
      <c r="B68" s="2"/>
      <c r="C68" s="3"/>
      <c r="D68" s="4"/>
      <c r="E68" s="5"/>
      <c r="F68" s="2"/>
      <c r="G68" s="2"/>
      <c r="H68" s="2"/>
      <c r="I68" s="6"/>
      <c r="J68" s="6"/>
      <c r="K68" s="2"/>
      <c r="L68" s="2"/>
    </row>
    <row r="69" spans="1:12" ht="15" hidden="1" customHeight="1" x14ac:dyDescent="0.2">
      <c r="A69" s="34" t="e">
        <f t="shared" si="0"/>
        <v>#REF!</v>
      </c>
      <c r="B69" s="2"/>
      <c r="C69" s="3"/>
      <c r="D69" s="4"/>
      <c r="E69" s="5"/>
      <c r="F69" s="2"/>
      <c r="G69" s="2"/>
      <c r="H69" s="2"/>
      <c r="I69" s="6"/>
      <c r="J69" s="6"/>
      <c r="K69" s="2"/>
      <c r="L69" s="2"/>
    </row>
    <row r="70" spans="1:12" ht="15" hidden="1" customHeight="1" x14ac:dyDescent="0.2">
      <c r="A70" s="34" t="e">
        <f t="shared" si="0"/>
        <v>#REF!</v>
      </c>
      <c r="B70" s="2"/>
      <c r="C70" s="3"/>
      <c r="D70" s="4"/>
      <c r="E70" s="5"/>
      <c r="F70" s="2"/>
      <c r="G70" s="2"/>
      <c r="H70" s="2"/>
      <c r="I70" s="6"/>
      <c r="J70" s="6"/>
      <c r="K70" s="2"/>
      <c r="L70" s="2"/>
    </row>
    <row r="71" spans="1:12" ht="15" hidden="1" customHeight="1" x14ac:dyDescent="0.2">
      <c r="A71" s="34" t="e">
        <f t="shared" si="0"/>
        <v>#REF!</v>
      </c>
      <c r="B71" s="2"/>
      <c r="C71" s="3"/>
      <c r="D71" s="4"/>
      <c r="E71" s="5"/>
      <c r="F71" s="2"/>
      <c r="G71" s="2"/>
      <c r="H71" s="2"/>
      <c r="I71" s="6"/>
      <c r="J71" s="6"/>
      <c r="K71" s="2"/>
      <c r="L71" s="2"/>
    </row>
    <row r="72" spans="1:12" ht="15" hidden="1" customHeight="1" x14ac:dyDescent="0.2">
      <c r="A72" s="34" t="e">
        <f t="shared" si="0"/>
        <v>#REF!</v>
      </c>
      <c r="B72" s="2"/>
      <c r="C72" s="3"/>
      <c r="D72" s="4"/>
      <c r="E72" s="5"/>
      <c r="F72" s="2"/>
      <c r="G72" s="2"/>
      <c r="H72" s="2"/>
      <c r="I72" s="6"/>
      <c r="J72" s="6"/>
      <c r="K72" s="2"/>
      <c r="L72" s="2"/>
    </row>
    <row r="73" spans="1:12" ht="15" hidden="1" customHeight="1" x14ac:dyDescent="0.2">
      <c r="B73" s="2"/>
      <c r="C73" s="3"/>
      <c r="D73" s="4"/>
      <c r="E73" s="5"/>
      <c r="F73" s="2"/>
      <c r="G73" s="2"/>
      <c r="H73" s="2"/>
      <c r="I73" s="6"/>
      <c r="J73" s="6"/>
      <c r="K73" s="2"/>
      <c r="L73" s="2"/>
    </row>
    <row r="74" spans="1:12" ht="15" hidden="1" customHeight="1" x14ac:dyDescent="0.2">
      <c r="B74" s="2"/>
      <c r="C74" s="3"/>
      <c r="D74" s="4"/>
      <c r="E74" s="5"/>
      <c r="F74" s="2"/>
      <c r="G74" s="2"/>
      <c r="H74" s="2"/>
      <c r="I74" s="6"/>
      <c r="J74" s="6"/>
      <c r="K74" s="2"/>
      <c r="L74" s="2"/>
    </row>
    <row r="75" spans="1:12" ht="15" hidden="1" customHeight="1" x14ac:dyDescent="0.2">
      <c r="B75" s="2"/>
      <c r="C75" s="3"/>
      <c r="D75" s="4"/>
      <c r="E75" s="5"/>
      <c r="F75" s="2"/>
      <c r="G75" s="2"/>
      <c r="H75" s="2"/>
      <c r="I75" s="6"/>
      <c r="J75" s="6"/>
      <c r="K75" s="2"/>
      <c r="L75" s="2"/>
    </row>
    <row r="76" spans="1:12" ht="15" hidden="1" customHeight="1" x14ac:dyDescent="0.2">
      <c r="B76" s="2"/>
      <c r="C76" s="3"/>
      <c r="D76" s="4"/>
      <c r="E76" s="5"/>
      <c r="F76" s="2"/>
      <c r="G76" s="2"/>
      <c r="H76" s="2"/>
      <c r="I76" s="6"/>
      <c r="J76" s="6"/>
      <c r="K76" s="2"/>
      <c r="L76" s="2"/>
    </row>
    <row r="77" spans="1:12" ht="15" hidden="1" customHeight="1" x14ac:dyDescent="0.2">
      <c r="B77" s="2"/>
      <c r="C77" s="3"/>
      <c r="D77" s="4"/>
      <c r="E77" s="5"/>
      <c r="F77" s="2"/>
      <c r="G77" s="2"/>
      <c r="H77" s="2"/>
      <c r="I77" s="6"/>
      <c r="J77" s="6"/>
      <c r="K77" s="2"/>
      <c r="L77" s="2"/>
    </row>
    <row r="78" spans="1:12" ht="15" hidden="1" customHeight="1" x14ac:dyDescent="0.2">
      <c r="B78" s="2"/>
      <c r="C78" s="3"/>
      <c r="D78" s="4"/>
      <c r="E78" s="5"/>
      <c r="F78" s="2"/>
      <c r="G78" s="2"/>
      <c r="H78" s="2"/>
      <c r="I78" s="6"/>
      <c r="J78" s="6"/>
      <c r="K78" s="2"/>
      <c r="L78" s="2"/>
    </row>
    <row r="79" spans="1:12" ht="15" hidden="1" customHeight="1" x14ac:dyDescent="0.2">
      <c r="B79" s="2"/>
      <c r="C79" s="3"/>
      <c r="D79" s="4"/>
      <c r="E79" s="5"/>
      <c r="F79" s="2"/>
      <c r="G79" s="2"/>
      <c r="H79" s="2"/>
      <c r="I79" s="6"/>
      <c r="J79" s="6"/>
      <c r="K79" s="2"/>
      <c r="L79" s="2"/>
    </row>
    <row r="80" spans="1:12" ht="15" hidden="1" customHeight="1" x14ac:dyDescent="0.2">
      <c r="B80" s="2"/>
      <c r="C80" s="3"/>
      <c r="D80" s="4"/>
      <c r="E80" s="5"/>
      <c r="F80" s="2"/>
      <c r="G80" s="2"/>
      <c r="H80" s="2"/>
      <c r="I80" s="6"/>
      <c r="J80" s="6"/>
      <c r="K80" s="2"/>
      <c r="L80" s="2"/>
    </row>
    <row r="81" spans="2:12" ht="15" hidden="1" customHeight="1" x14ac:dyDescent="0.2">
      <c r="B81" s="2"/>
      <c r="C81" s="3"/>
      <c r="D81" s="4"/>
      <c r="E81" s="5"/>
      <c r="F81" s="2"/>
      <c r="G81" s="2"/>
      <c r="H81" s="2"/>
      <c r="I81" s="6"/>
      <c r="J81" s="6"/>
      <c r="K81" s="2"/>
      <c r="L81" s="2"/>
    </row>
    <row r="82" spans="2:12" ht="15" hidden="1" customHeight="1" x14ac:dyDescent="0.2">
      <c r="B82" s="2"/>
      <c r="C82" s="3"/>
      <c r="D82" s="4"/>
      <c r="E82" s="5"/>
      <c r="F82" s="2"/>
      <c r="G82" s="2"/>
      <c r="H82" s="2"/>
      <c r="I82" s="6"/>
      <c r="J82" s="6"/>
      <c r="K82" s="2"/>
      <c r="L82" s="2"/>
    </row>
    <row r="83" spans="2:12" ht="15" hidden="1" customHeight="1" x14ac:dyDescent="0.2">
      <c r="B83" s="2"/>
      <c r="C83" s="3"/>
      <c r="D83" s="4"/>
      <c r="E83" s="5"/>
      <c r="F83" s="2"/>
      <c r="G83" s="2"/>
      <c r="H83" s="2"/>
      <c r="I83" s="6"/>
      <c r="J83" s="6"/>
      <c r="K83" s="2"/>
      <c r="L83" s="2"/>
    </row>
    <row r="84" spans="2:12" ht="15" hidden="1" customHeight="1" x14ac:dyDescent="0.2">
      <c r="B84" s="2"/>
      <c r="C84" s="3"/>
      <c r="D84" s="4"/>
      <c r="E84" s="5"/>
      <c r="F84" s="2"/>
      <c r="G84" s="2"/>
      <c r="H84" s="2"/>
      <c r="I84" s="6"/>
      <c r="J84" s="6"/>
      <c r="K84" s="2"/>
      <c r="L84" s="2"/>
    </row>
    <row r="85" spans="2:12" ht="15" hidden="1" customHeight="1" x14ac:dyDescent="0.2">
      <c r="B85" s="2"/>
      <c r="C85" s="3"/>
      <c r="D85" s="4"/>
      <c r="E85" s="5"/>
      <c r="F85" s="2"/>
      <c r="G85" s="2"/>
      <c r="H85" s="2"/>
      <c r="I85" s="6"/>
      <c r="J85" s="6"/>
      <c r="K85" s="2"/>
      <c r="L85" s="2"/>
    </row>
    <row r="86" spans="2:12" ht="15.75" customHeight="1" x14ac:dyDescent="0.2">
      <c r="B86" s="2"/>
      <c r="C86" s="3"/>
      <c r="D86" s="4"/>
      <c r="E86" s="5"/>
      <c r="F86" s="2"/>
      <c r="G86" s="2"/>
      <c r="H86" s="2"/>
      <c r="I86" s="6"/>
      <c r="J86" s="6"/>
      <c r="K86" s="2"/>
      <c r="L86" s="2"/>
    </row>
    <row r="87" spans="2:12" ht="15.75" customHeight="1" x14ac:dyDescent="0.2">
      <c r="B87" s="2"/>
      <c r="C87" s="3"/>
      <c r="D87" s="4"/>
      <c r="E87" s="5"/>
      <c r="F87" s="2"/>
      <c r="G87" s="2"/>
      <c r="H87" s="2"/>
      <c r="I87" s="6"/>
      <c r="J87" s="6"/>
      <c r="K87" s="2"/>
      <c r="L87" s="2"/>
    </row>
    <row r="88" spans="2:12" ht="15.75" customHeight="1" x14ac:dyDescent="0.2">
      <c r="B88" s="2"/>
      <c r="C88" s="3"/>
      <c r="D88" s="4"/>
      <c r="E88" s="5"/>
      <c r="F88" s="2"/>
      <c r="G88" s="2"/>
      <c r="H88" s="2"/>
      <c r="I88" s="6"/>
      <c r="J88" s="6"/>
      <c r="K88" s="2"/>
      <c r="L88" s="2"/>
    </row>
    <row r="89" spans="2:12" ht="15.75" customHeight="1" x14ac:dyDescent="0.2">
      <c r="B89" s="2"/>
      <c r="C89" s="3"/>
      <c r="D89" s="4"/>
      <c r="E89" s="5"/>
      <c r="F89" s="2"/>
      <c r="G89" s="2"/>
      <c r="H89" s="2"/>
      <c r="I89" s="6"/>
      <c r="J89" s="6"/>
      <c r="K89" s="2"/>
      <c r="L89" s="2"/>
    </row>
    <row r="90" spans="2:12" ht="15.75" customHeight="1" x14ac:dyDescent="0.2">
      <c r="B90" s="2"/>
      <c r="C90" s="3"/>
      <c r="D90" s="4"/>
      <c r="E90" s="5"/>
      <c r="F90" s="2"/>
      <c r="G90" s="2"/>
      <c r="H90" s="2"/>
      <c r="I90" s="6"/>
      <c r="J90" s="6"/>
      <c r="K90" s="2"/>
      <c r="L90" s="2"/>
    </row>
    <row r="91" spans="2:12" ht="15.75" customHeight="1" x14ac:dyDescent="0.2">
      <c r="B91" s="2"/>
      <c r="C91" s="3"/>
      <c r="D91" s="4"/>
      <c r="E91" s="5"/>
      <c r="F91" s="2"/>
      <c r="G91" s="2"/>
      <c r="H91" s="2"/>
      <c r="I91" s="6"/>
      <c r="J91" s="6"/>
      <c r="K91" s="2"/>
      <c r="L91" s="2"/>
    </row>
    <row r="92" spans="2:12" ht="15.75" customHeight="1" x14ac:dyDescent="0.2">
      <c r="B92" s="2"/>
      <c r="C92" s="3"/>
      <c r="D92" s="4"/>
      <c r="E92" s="5"/>
      <c r="F92" s="2"/>
      <c r="G92" s="2"/>
      <c r="H92" s="2"/>
      <c r="I92" s="6"/>
      <c r="J92" s="6"/>
      <c r="K92" s="2"/>
      <c r="L92" s="2"/>
    </row>
    <row r="93" spans="2:12" ht="15.75" customHeight="1" x14ac:dyDescent="0.2">
      <c r="B93" s="2"/>
      <c r="C93" s="3"/>
      <c r="D93" s="4"/>
      <c r="E93" s="5"/>
      <c r="F93" s="2"/>
      <c r="G93" s="2"/>
      <c r="H93" s="2"/>
      <c r="I93" s="6"/>
      <c r="J93" s="6"/>
      <c r="K93" s="2"/>
      <c r="L93" s="2"/>
    </row>
    <row r="94" spans="2:12" ht="15.75" customHeight="1" x14ac:dyDescent="0.2">
      <c r="B94" s="2"/>
      <c r="C94" s="3"/>
      <c r="D94" s="4"/>
      <c r="E94" s="5"/>
      <c r="F94" s="2"/>
      <c r="G94" s="2"/>
      <c r="H94" s="2"/>
      <c r="I94" s="6"/>
      <c r="J94" s="6"/>
      <c r="K94" s="2"/>
      <c r="L94" s="2"/>
    </row>
    <row r="95" spans="2:12" ht="15.75" customHeight="1" x14ac:dyDescent="0.2">
      <c r="B95" s="2"/>
      <c r="C95" s="3"/>
      <c r="D95" s="4"/>
      <c r="E95" s="5"/>
      <c r="F95" s="2"/>
      <c r="G95" s="2"/>
      <c r="H95" s="2"/>
      <c r="I95" s="6"/>
      <c r="J95" s="6"/>
      <c r="K95" s="2"/>
      <c r="L95" s="2"/>
    </row>
    <row r="96" spans="2:12" ht="15.75" customHeight="1" x14ac:dyDescent="0.2">
      <c r="B96" s="2"/>
      <c r="C96" s="3"/>
      <c r="D96" s="4"/>
      <c r="E96" s="5"/>
      <c r="F96" s="2"/>
      <c r="G96" s="2"/>
      <c r="H96" s="2"/>
      <c r="I96" s="6"/>
      <c r="J96" s="6"/>
      <c r="K96" s="2"/>
      <c r="L96" s="2"/>
    </row>
    <row r="97" spans="2:12" ht="15.75" customHeight="1" x14ac:dyDescent="0.2">
      <c r="B97" s="2"/>
      <c r="C97" s="3"/>
      <c r="D97" s="4"/>
      <c r="E97" s="5"/>
      <c r="F97" s="2"/>
      <c r="G97" s="2"/>
      <c r="H97" s="2"/>
      <c r="I97" s="6"/>
      <c r="J97" s="6"/>
      <c r="K97" s="2"/>
      <c r="L97" s="2"/>
    </row>
    <row r="98" spans="2:12" ht="15.75" customHeight="1" x14ac:dyDescent="0.2">
      <c r="B98" s="2"/>
      <c r="C98" s="3"/>
      <c r="D98" s="4"/>
      <c r="E98" s="5"/>
      <c r="F98" s="2"/>
      <c r="G98" s="2"/>
      <c r="H98" s="2"/>
      <c r="I98" s="6"/>
      <c r="J98" s="6"/>
      <c r="K98" s="2"/>
      <c r="L98" s="2"/>
    </row>
    <row r="99" spans="2:12" ht="15.75" customHeight="1" x14ac:dyDescent="0.2">
      <c r="B99" s="2"/>
      <c r="C99" s="3"/>
      <c r="D99" s="4"/>
      <c r="E99" s="5"/>
      <c r="F99" s="2"/>
      <c r="G99" s="2"/>
      <c r="H99" s="2"/>
      <c r="I99" s="6"/>
      <c r="J99" s="6"/>
      <c r="K99" s="2"/>
      <c r="L99" s="2"/>
    </row>
    <row r="100" spans="2:12" ht="15.75" customHeight="1" x14ac:dyDescent="0.2">
      <c r="B100" s="2"/>
      <c r="C100" s="3"/>
      <c r="D100" s="4"/>
      <c r="E100" s="5"/>
      <c r="F100" s="2"/>
      <c r="G100" s="2"/>
      <c r="H100" s="2"/>
      <c r="I100" s="6"/>
      <c r="J100" s="6"/>
      <c r="K100" s="2"/>
      <c r="L100" s="2"/>
    </row>
    <row r="101" spans="2:12" ht="15.75" customHeight="1" x14ac:dyDescent="0.2">
      <c r="B101" s="2"/>
      <c r="C101" s="3"/>
      <c r="D101" s="4"/>
      <c r="E101" s="5"/>
      <c r="F101" s="2"/>
      <c r="G101" s="2"/>
      <c r="H101" s="2"/>
      <c r="I101" s="6"/>
      <c r="J101" s="6"/>
      <c r="K101" s="2"/>
      <c r="L101" s="2"/>
    </row>
    <row r="102" spans="2:12" ht="15.75" customHeight="1" x14ac:dyDescent="0.2">
      <c r="B102" s="2"/>
      <c r="C102" s="3"/>
      <c r="D102" s="4"/>
      <c r="E102" s="5"/>
      <c r="F102" s="2"/>
      <c r="G102" s="2"/>
      <c r="H102" s="2"/>
      <c r="I102" s="6"/>
      <c r="J102" s="6"/>
      <c r="K102" s="2"/>
      <c r="L102" s="2"/>
    </row>
    <row r="103" spans="2:12" ht="15.75" customHeight="1" x14ac:dyDescent="0.2">
      <c r="B103" s="2"/>
      <c r="C103" s="3"/>
      <c r="D103" s="4"/>
      <c r="E103" s="5"/>
      <c r="F103" s="2"/>
      <c r="G103" s="2"/>
      <c r="H103" s="2"/>
      <c r="I103" s="6"/>
      <c r="J103" s="6"/>
      <c r="K103" s="2"/>
      <c r="L103" s="2"/>
    </row>
    <row r="104" spans="2:12" ht="15.75" customHeight="1" x14ac:dyDescent="0.2">
      <c r="B104" s="2"/>
      <c r="C104" s="3"/>
      <c r="D104" s="4"/>
      <c r="E104" s="5"/>
      <c r="F104" s="2"/>
      <c r="G104" s="2"/>
      <c r="H104" s="2"/>
      <c r="I104" s="6"/>
      <c r="J104" s="6"/>
      <c r="K104" s="2"/>
      <c r="L104" s="2"/>
    </row>
    <row r="105" spans="2:12" ht="15.75" customHeight="1" x14ac:dyDescent="0.2">
      <c r="B105" s="2"/>
      <c r="C105" s="3"/>
      <c r="D105" s="4"/>
      <c r="E105" s="5"/>
      <c r="F105" s="2"/>
      <c r="G105" s="2"/>
      <c r="H105" s="2"/>
      <c r="I105" s="6"/>
      <c r="J105" s="6"/>
      <c r="K105" s="2"/>
      <c r="L105" s="2"/>
    </row>
    <row r="106" spans="2:12" ht="15.75" customHeight="1" x14ac:dyDescent="0.2">
      <c r="B106" s="2"/>
      <c r="C106" s="3"/>
      <c r="D106" s="4"/>
      <c r="E106" s="5"/>
      <c r="F106" s="2"/>
      <c r="G106" s="2"/>
      <c r="H106" s="2"/>
      <c r="I106" s="6"/>
      <c r="J106" s="6"/>
      <c r="K106" s="2"/>
      <c r="L106" s="2"/>
    </row>
    <row r="107" spans="2:12" ht="15.75" customHeight="1" x14ac:dyDescent="0.2">
      <c r="B107" s="2"/>
      <c r="C107" s="3"/>
      <c r="D107" s="4"/>
      <c r="E107" s="5"/>
      <c r="F107" s="2"/>
      <c r="G107" s="2"/>
      <c r="H107" s="2"/>
      <c r="I107" s="6"/>
      <c r="J107" s="6"/>
      <c r="K107" s="2"/>
      <c r="L107" s="2"/>
    </row>
    <row r="108" spans="2:12" ht="15.75" customHeight="1" x14ac:dyDescent="0.2">
      <c r="B108" s="2"/>
      <c r="C108" s="3"/>
      <c r="D108" s="4"/>
      <c r="E108" s="5"/>
      <c r="F108" s="2"/>
      <c r="G108" s="2"/>
      <c r="H108" s="2"/>
      <c r="I108" s="6"/>
      <c r="J108" s="6"/>
      <c r="K108" s="2"/>
      <c r="L108" s="2"/>
    </row>
    <row r="109" spans="2:12" ht="15.75" customHeight="1" x14ac:dyDescent="0.2">
      <c r="B109" s="2"/>
      <c r="C109" s="3"/>
      <c r="D109" s="4"/>
      <c r="E109" s="5"/>
      <c r="F109" s="2"/>
      <c r="G109" s="2"/>
      <c r="H109" s="2"/>
      <c r="I109" s="6"/>
      <c r="J109" s="6"/>
      <c r="K109" s="2"/>
      <c r="L109" s="2"/>
    </row>
    <row r="110" spans="2:12" ht="15.75" customHeight="1" x14ac:dyDescent="0.2">
      <c r="B110" s="2"/>
      <c r="C110" s="3"/>
      <c r="D110" s="4"/>
      <c r="E110" s="5"/>
      <c r="F110" s="2"/>
      <c r="G110" s="2"/>
      <c r="H110" s="2"/>
      <c r="I110" s="6"/>
      <c r="J110" s="6"/>
      <c r="K110" s="2"/>
      <c r="L110" s="2"/>
    </row>
    <row r="111" spans="2:12" ht="15.75" customHeight="1" x14ac:dyDescent="0.2">
      <c r="B111" s="2"/>
      <c r="C111" s="3"/>
      <c r="D111" s="4"/>
      <c r="E111" s="5"/>
      <c r="F111" s="2"/>
      <c r="G111" s="2"/>
      <c r="H111" s="2"/>
      <c r="I111" s="6"/>
      <c r="J111" s="6"/>
      <c r="K111" s="2"/>
      <c r="L111" s="2"/>
    </row>
    <row r="112" spans="2:12" ht="15.75" customHeight="1" x14ac:dyDescent="0.2">
      <c r="B112" s="2"/>
      <c r="C112" s="3"/>
      <c r="D112" s="4"/>
      <c r="E112" s="5"/>
      <c r="F112" s="2"/>
      <c r="G112" s="2"/>
      <c r="H112" s="2"/>
      <c r="I112" s="6"/>
      <c r="J112" s="6"/>
      <c r="K112" s="2"/>
      <c r="L112" s="2"/>
    </row>
    <row r="113" spans="2:12" ht="15.75" customHeight="1" x14ac:dyDescent="0.2">
      <c r="B113" s="2"/>
      <c r="C113" s="3"/>
      <c r="D113" s="4"/>
      <c r="E113" s="5"/>
      <c r="F113" s="2"/>
      <c r="G113" s="2"/>
      <c r="H113" s="2"/>
      <c r="I113" s="6"/>
      <c r="J113" s="6"/>
      <c r="K113" s="2"/>
      <c r="L113" s="2"/>
    </row>
    <row r="114" spans="2:12" ht="15.75" customHeight="1" x14ac:dyDescent="0.2">
      <c r="B114" s="2"/>
      <c r="C114" s="3"/>
      <c r="D114" s="4"/>
      <c r="E114" s="5"/>
      <c r="F114" s="2"/>
      <c r="G114" s="2"/>
      <c r="H114" s="2"/>
      <c r="I114" s="6"/>
      <c r="J114" s="6"/>
      <c r="K114" s="2"/>
      <c r="L114" s="2"/>
    </row>
    <row r="115" spans="2:12" ht="15.75" customHeight="1" x14ac:dyDescent="0.2">
      <c r="B115" s="2"/>
      <c r="C115" s="3"/>
      <c r="D115" s="4"/>
      <c r="E115" s="5"/>
      <c r="F115" s="2"/>
      <c r="G115" s="2"/>
      <c r="H115" s="2"/>
      <c r="I115" s="6"/>
      <c r="J115" s="6"/>
      <c r="K115" s="2"/>
      <c r="L115" s="2"/>
    </row>
    <row r="116" spans="2:12" ht="15.75" customHeight="1" x14ac:dyDescent="0.2">
      <c r="B116" s="2"/>
      <c r="C116" s="3"/>
      <c r="D116" s="4"/>
      <c r="E116" s="5"/>
      <c r="F116" s="2"/>
      <c r="G116" s="2"/>
      <c r="H116" s="2"/>
      <c r="I116" s="6"/>
      <c r="J116" s="6"/>
      <c r="K116" s="2"/>
      <c r="L116" s="2"/>
    </row>
    <row r="117" spans="2:12" ht="15.75" customHeight="1" x14ac:dyDescent="0.2">
      <c r="B117" s="2"/>
      <c r="C117" s="3"/>
      <c r="D117" s="4"/>
      <c r="E117" s="5"/>
      <c r="F117" s="2"/>
      <c r="G117" s="2"/>
      <c r="H117" s="2"/>
      <c r="I117" s="6"/>
      <c r="J117" s="6"/>
      <c r="K117" s="2"/>
      <c r="L117" s="2"/>
    </row>
    <row r="118" spans="2:12" ht="15.75" customHeight="1" x14ac:dyDescent="0.2">
      <c r="B118" s="2"/>
      <c r="C118" s="3"/>
      <c r="D118" s="4"/>
      <c r="E118" s="5"/>
      <c r="F118" s="2"/>
      <c r="G118" s="2"/>
      <c r="H118" s="2"/>
      <c r="I118" s="6"/>
      <c r="J118" s="6"/>
      <c r="K118" s="2"/>
      <c r="L118" s="2"/>
    </row>
    <row r="119" spans="2:12" ht="15.75" customHeight="1" x14ac:dyDescent="0.2">
      <c r="B119" s="2"/>
      <c r="C119" s="3"/>
      <c r="D119" s="4"/>
      <c r="E119" s="5"/>
      <c r="F119" s="2"/>
      <c r="G119" s="2"/>
      <c r="H119" s="2"/>
      <c r="I119" s="6"/>
      <c r="J119" s="6"/>
      <c r="K119" s="2"/>
      <c r="L119" s="2"/>
    </row>
    <row r="120" spans="2:12" ht="15.75" customHeight="1" x14ac:dyDescent="0.2">
      <c r="B120" s="2"/>
      <c r="C120" s="3"/>
      <c r="D120" s="4"/>
      <c r="E120" s="5"/>
      <c r="F120" s="2"/>
      <c r="G120" s="2"/>
      <c r="H120" s="2"/>
      <c r="I120" s="6"/>
      <c r="J120" s="6"/>
      <c r="K120" s="2"/>
      <c r="L120" s="2"/>
    </row>
    <row r="121" spans="2:12" ht="15.75" customHeight="1" x14ac:dyDescent="0.2">
      <c r="B121" s="2"/>
      <c r="C121" s="3"/>
      <c r="D121" s="4"/>
      <c r="E121" s="5"/>
      <c r="F121" s="2"/>
      <c r="G121" s="2"/>
      <c r="H121" s="2"/>
      <c r="I121" s="6"/>
      <c r="J121" s="6"/>
      <c r="K121" s="2"/>
      <c r="L121" s="2"/>
    </row>
    <row r="122" spans="2:12" ht="15.75" customHeight="1" x14ac:dyDescent="0.2">
      <c r="B122" s="2"/>
      <c r="C122" s="3"/>
      <c r="D122" s="4"/>
      <c r="E122" s="5"/>
      <c r="F122" s="2"/>
      <c r="G122" s="2"/>
      <c r="H122" s="2"/>
      <c r="I122" s="6"/>
      <c r="J122" s="6"/>
      <c r="K122" s="2"/>
      <c r="L122" s="2"/>
    </row>
    <row r="123" spans="2:12" ht="15.75" customHeight="1" x14ac:dyDescent="0.2">
      <c r="B123" s="2"/>
      <c r="C123" s="3"/>
      <c r="D123" s="4"/>
      <c r="E123" s="5"/>
      <c r="F123" s="2"/>
      <c r="G123" s="2"/>
      <c r="H123" s="2"/>
      <c r="I123" s="6"/>
      <c r="J123" s="6"/>
      <c r="K123" s="2"/>
      <c r="L123" s="2"/>
    </row>
    <row r="124" spans="2:12" ht="15.75" customHeight="1" x14ac:dyDescent="0.2">
      <c r="B124" s="2"/>
      <c r="C124" s="3"/>
      <c r="D124" s="4"/>
      <c r="E124" s="5"/>
      <c r="F124" s="2"/>
      <c r="G124" s="2"/>
      <c r="H124" s="2"/>
      <c r="I124" s="6"/>
      <c r="J124" s="6"/>
      <c r="K124" s="2"/>
      <c r="L124" s="2"/>
    </row>
    <row r="125" spans="2:12" ht="15.75" customHeight="1" x14ac:dyDescent="0.2">
      <c r="B125" s="2"/>
      <c r="C125" s="3"/>
      <c r="D125" s="4"/>
      <c r="E125" s="5"/>
      <c r="F125" s="2"/>
      <c r="G125" s="2"/>
      <c r="H125" s="2"/>
      <c r="I125" s="6"/>
      <c r="J125" s="6"/>
      <c r="K125" s="2"/>
      <c r="L125" s="2"/>
    </row>
    <row r="126" spans="2:12" ht="15.75" customHeight="1" x14ac:dyDescent="0.2">
      <c r="B126" s="2"/>
      <c r="C126" s="3"/>
      <c r="D126" s="4"/>
      <c r="E126" s="5"/>
      <c r="F126" s="2"/>
      <c r="G126" s="2"/>
      <c r="H126" s="2"/>
      <c r="I126" s="6"/>
      <c r="J126" s="6"/>
      <c r="K126" s="2"/>
      <c r="L126" s="2"/>
    </row>
    <row r="127" spans="2:12" ht="15.75" customHeight="1" x14ac:dyDescent="0.2">
      <c r="B127" s="2"/>
      <c r="C127" s="3"/>
      <c r="D127" s="4"/>
      <c r="E127" s="5"/>
      <c r="F127" s="2"/>
      <c r="G127" s="2"/>
      <c r="H127" s="2"/>
      <c r="I127" s="6"/>
      <c r="J127" s="6"/>
      <c r="K127" s="2"/>
      <c r="L127" s="2"/>
    </row>
    <row r="128" spans="2:12" ht="15.75" customHeight="1" x14ac:dyDescent="0.2">
      <c r="B128" s="2"/>
      <c r="C128" s="3"/>
      <c r="D128" s="4"/>
      <c r="E128" s="5"/>
      <c r="F128" s="2"/>
      <c r="G128" s="2"/>
      <c r="H128" s="2"/>
      <c r="I128" s="6"/>
      <c r="J128" s="6"/>
      <c r="K128" s="2"/>
      <c r="L128" s="2"/>
    </row>
    <row r="129" spans="2:12" ht="15.75" customHeight="1" x14ac:dyDescent="0.2">
      <c r="B129" s="2"/>
      <c r="C129" s="3"/>
      <c r="D129" s="4"/>
      <c r="E129" s="5"/>
      <c r="F129" s="2"/>
      <c r="G129" s="2"/>
      <c r="H129" s="2"/>
      <c r="I129" s="6"/>
      <c r="J129" s="6"/>
      <c r="K129" s="2"/>
      <c r="L129" s="2"/>
    </row>
    <row r="130" spans="2:12" ht="15.75" customHeight="1" x14ac:dyDescent="0.2">
      <c r="B130" s="2"/>
      <c r="C130" s="3"/>
      <c r="D130" s="4"/>
      <c r="E130" s="5"/>
      <c r="F130" s="2"/>
      <c r="G130" s="2"/>
      <c r="H130" s="2"/>
      <c r="I130" s="6"/>
      <c r="J130" s="6"/>
      <c r="K130" s="2"/>
      <c r="L130" s="2"/>
    </row>
    <row r="131" spans="2:12" ht="15.75" customHeight="1" x14ac:dyDescent="0.2">
      <c r="B131" s="2"/>
      <c r="C131" s="3"/>
      <c r="D131" s="4"/>
      <c r="E131" s="5"/>
      <c r="F131" s="2"/>
      <c r="G131" s="2"/>
      <c r="H131" s="2"/>
      <c r="I131" s="6"/>
      <c r="J131" s="6"/>
      <c r="K131" s="2"/>
      <c r="L131" s="2"/>
    </row>
    <row r="132" spans="2:12" ht="15.75" customHeight="1" x14ac:dyDescent="0.2">
      <c r="B132" s="2"/>
      <c r="C132" s="3"/>
      <c r="D132" s="4"/>
      <c r="E132" s="5"/>
      <c r="F132" s="2"/>
      <c r="G132" s="2"/>
      <c r="H132" s="2"/>
      <c r="I132" s="6"/>
      <c r="J132" s="6"/>
      <c r="K132" s="2"/>
      <c r="L132" s="2"/>
    </row>
    <row r="133" spans="2:12" ht="15.75" customHeight="1" x14ac:dyDescent="0.2">
      <c r="B133" s="2"/>
      <c r="C133" s="3"/>
      <c r="D133" s="4"/>
      <c r="E133" s="5"/>
      <c r="F133" s="2"/>
      <c r="G133" s="2"/>
      <c r="H133" s="2"/>
      <c r="I133" s="6"/>
      <c r="J133" s="6"/>
      <c r="K133" s="2"/>
      <c r="L133" s="2"/>
    </row>
    <row r="134" spans="2:12" ht="15.75" customHeight="1" x14ac:dyDescent="0.2">
      <c r="B134" s="2"/>
      <c r="C134" s="3"/>
      <c r="D134" s="4"/>
      <c r="E134" s="5"/>
      <c r="F134" s="2"/>
      <c r="G134" s="2"/>
      <c r="H134" s="2"/>
      <c r="I134" s="6"/>
      <c r="J134" s="6"/>
      <c r="K134" s="2"/>
      <c r="L134" s="2"/>
    </row>
    <row r="135" spans="2:12" ht="15.75" customHeight="1" x14ac:dyDescent="0.2">
      <c r="B135" s="2"/>
      <c r="C135" s="3"/>
      <c r="D135" s="4"/>
      <c r="E135" s="5"/>
      <c r="F135" s="2"/>
      <c r="G135" s="2"/>
      <c r="H135" s="2"/>
      <c r="I135" s="6"/>
      <c r="J135" s="6"/>
      <c r="K135" s="2"/>
      <c r="L135" s="2"/>
    </row>
    <row r="136" spans="2:12" ht="15.75" customHeight="1" x14ac:dyDescent="0.2">
      <c r="B136" s="2"/>
      <c r="C136" s="3"/>
      <c r="D136" s="4"/>
      <c r="E136" s="5"/>
      <c r="F136" s="2"/>
      <c r="G136" s="2"/>
      <c r="H136" s="2"/>
      <c r="I136" s="6"/>
      <c r="J136" s="6"/>
      <c r="K136" s="2"/>
      <c r="L136" s="2"/>
    </row>
    <row r="137" spans="2:12" ht="15.75" customHeight="1" x14ac:dyDescent="0.2">
      <c r="B137" s="2"/>
      <c r="C137" s="3"/>
      <c r="D137" s="4"/>
      <c r="E137" s="5"/>
      <c r="F137" s="2"/>
      <c r="G137" s="2"/>
      <c r="H137" s="2"/>
      <c r="I137" s="6"/>
      <c r="J137" s="6"/>
      <c r="K137" s="2"/>
      <c r="L137" s="2"/>
    </row>
    <row r="138" spans="2:12" ht="15.75" customHeight="1" x14ac:dyDescent="0.2">
      <c r="B138" s="2"/>
      <c r="C138" s="3"/>
      <c r="D138" s="4"/>
      <c r="E138" s="5"/>
      <c r="F138" s="2"/>
      <c r="G138" s="2"/>
      <c r="H138" s="2"/>
      <c r="I138" s="6"/>
      <c r="J138" s="6"/>
      <c r="K138" s="2"/>
      <c r="L138" s="2"/>
    </row>
    <row r="139" spans="2:12" ht="15.75" customHeight="1" x14ac:dyDescent="0.2">
      <c r="B139" s="2"/>
      <c r="C139" s="3"/>
      <c r="D139" s="4"/>
      <c r="E139" s="5"/>
      <c r="F139" s="2"/>
      <c r="G139" s="2"/>
      <c r="H139" s="2"/>
      <c r="I139" s="6"/>
      <c r="J139" s="6"/>
      <c r="K139" s="2"/>
      <c r="L139" s="2"/>
    </row>
    <row r="140" spans="2:12" ht="15.75" customHeight="1" x14ac:dyDescent="0.2">
      <c r="B140" s="2"/>
      <c r="C140" s="3"/>
      <c r="D140" s="4"/>
      <c r="E140" s="5"/>
      <c r="F140" s="2"/>
      <c r="G140" s="2"/>
      <c r="H140" s="2"/>
      <c r="I140" s="6"/>
      <c r="J140" s="6"/>
      <c r="K140" s="2"/>
      <c r="L140" s="2"/>
    </row>
    <row r="141" spans="2:12" ht="15.75" customHeight="1" x14ac:dyDescent="0.2">
      <c r="B141" s="2"/>
      <c r="C141" s="3"/>
      <c r="D141" s="4"/>
      <c r="E141" s="5"/>
      <c r="F141" s="2"/>
      <c r="G141" s="2"/>
      <c r="H141" s="2"/>
      <c r="I141" s="6"/>
      <c r="J141" s="6"/>
      <c r="K141" s="2"/>
      <c r="L141" s="2"/>
    </row>
    <row r="142" spans="2:12" ht="15.75" customHeight="1" x14ac:dyDescent="0.2">
      <c r="B142" s="2"/>
      <c r="C142" s="3"/>
      <c r="D142" s="4"/>
      <c r="E142" s="5"/>
      <c r="F142" s="2"/>
      <c r="G142" s="2"/>
      <c r="H142" s="2"/>
      <c r="I142" s="6"/>
      <c r="J142" s="6"/>
      <c r="K142" s="2"/>
      <c r="L142" s="2"/>
    </row>
    <row r="143" spans="2:12" ht="15.75" customHeight="1" x14ac:dyDescent="0.2">
      <c r="B143" s="2"/>
      <c r="C143" s="3"/>
      <c r="D143" s="4"/>
      <c r="E143" s="5"/>
      <c r="F143" s="2"/>
      <c r="G143" s="2"/>
      <c r="H143" s="2"/>
      <c r="I143" s="6"/>
      <c r="J143" s="6"/>
      <c r="K143" s="2"/>
      <c r="L143" s="2"/>
    </row>
    <row r="144" spans="2:12" ht="15.75" customHeight="1" x14ac:dyDescent="0.2">
      <c r="B144" s="2"/>
      <c r="C144" s="3"/>
      <c r="D144" s="4"/>
      <c r="E144" s="5"/>
      <c r="F144" s="2"/>
      <c r="G144" s="2"/>
      <c r="H144" s="2"/>
      <c r="I144" s="6"/>
      <c r="J144" s="6"/>
      <c r="K144" s="2"/>
      <c r="L144" s="2"/>
    </row>
    <row r="145" spans="2:12" ht="15.75" customHeight="1" x14ac:dyDescent="0.2">
      <c r="B145" s="2"/>
      <c r="C145" s="3"/>
      <c r="D145" s="4"/>
      <c r="E145" s="5"/>
      <c r="F145" s="2"/>
      <c r="G145" s="2"/>
      <c r="H145" s="2"/>
      <c r="I145" s="6"/>
      <c r="J145" s="6"/>
      <c r="K145" s="2"/>
      <c r="L145" s="2"/>
    </row>
    <row r="146" spans="2:12" ht="15.75" customHeight="1" x14ac:dyDescent="0.2">
      <c r="B146" s="2"/>
      <c r="C146" s="3"/>
      <c r="D146" s="4"/>
      <c r="E146" s="5"/>
      <c r="F146" s="2"/>
      <c r="G146" s="2"/>
      <c r="H146" s="2"/>
      <c r="I146" s="6"/>
      <c r="J146" s="6"/>
      <c r="K146" s="2"/>
      <c r="L146" s="2"/>
    </row>
    <row r="147" spans="2:12" ht="15.75" customHeight="1" x14ac:dyDescent="0.2">
      <c r="B147" s="2"/>
      <c r="C147" s="3"/>
      <c r="D147" s="4"/>
      <c r="E147" s="5"/>
      <c r="F147" s="2"/>
      <c r="G147" s="2"/>
      <c r="H147" s="2"/>
      <c r="I147" s="6"/>
      <c r="J147" s="6"/>
      <c r="K147" s="2"/>
      <c r="L147" s="2"/>
    </row>
    <row r="148" spans="2:12" ht="15.75" customHeight="1" x14ac:dyDescent="0.2">
      <c r="B148" s="2"/>
      <c r="C148" s="3"/>
      <c r="D148" s="4"/>
      <c r="E148" s="5"/>
      <c r="F148" s="2"/>
      <c r="G148" s="2"/>
      <c r="H148" s="2"/>
      <c r="I148" s="6"/>
      <c r="J148" s="6"/>
      <c r="K148" s="2"/>
      <c r="L148" s="2"/>
    </row>
    <row r="149" spans="2:12" ht="15.75" customHeight="1" x14ac:dyDescent="0.2">
      <c r="B149" s="2"/>
      <c r="C149" s="3"/>
      <c r="D149" s="4"/>
      <c r="E149" s="5"/>
      <c r="F149" s="2"/>
      <c r="G149" s="2"/>
      <c r="H149" s="2"/>
      <c r="I149" s="6"/>
      <c r="J149" s="6"/>
      <c r="K149" s="2"/>
      <c r="L149" s="2"/>
    </row>
    <row r="150" spans="2:12" ht="15.75" customHeight="1" x14ac:dyDescent="0.2">
      <c r="B150" s="2"/>
      <c r="C150" s="3"/>
      <c r="D150" s="4"/>
      <c r="E150" s="5"/>
      <c r="F150" s="2"/>
      <c r="G150" s="2"/>
      <c r="H150" s="2"/>
      <c r="I150" s="6"/>
      <c r="J150" s="6"/>
      <c r="K150" s="2"/>
      <c r="L150" s="2"/>
    </row>
    <row r="151" spans="2:12" ht="15.75" customHeight="1" x14ac:dyDescent="0.2">
      <c r="B151" s="2"/>
      <c r="C151" s="3"/>
      <c r="D151" s="4"/>
      <c r="E151" s="5"/>
      <c r="F151" s="2"/>
      <c r="G151" s="2"/>
      <c r="H151" s="2"/>
      <c r="I151" s="6"/>
      <c r="J151" s="6"/>
      <c r="K151" s="2"/>
      <c r="L151" s="2"/>
    </row>
    <row r="152" spans="2:12" ht="15.75" customHeight="1" x14ac:dyDescent="0.2">
      <c r="B152" s="2"/>
      <c r="C152" s="3"/>
      <c r="D152" s="4"/>
      <c r="E152" s="5"/>
      <c r="F152" s="2"/>
      <c r="G152" s="2"/>
      <c r="H152" s="2"/>
      <c r="I152" s="6"/>
      <c r="J152" s="6"/>
      <c r="K152" s="2"/>
      <c r="L152" s="2"/>
    </row>
    <row r="153" spans="2:12" ht="15.75" customHeight="1" x14ac:dyDescent="0.2">
      <c r="B153" s="2"/>
      <c r="C153" s="3"/>
      <c r="D153" s="4"/>
      <c r="E153" s="5"/>
      <c r="F153" s="2"/>
      <c r="G153" s="2"/>
      <c r="H153" s="2"/>
      <c r="I153" s="6"/>
      <c r="J153" s="6"/>
      <c r="K153" s="2"/>
      <c r="L153" s="2"/>
    </row>
    <row r="154" spans="2:12" ht="15.75" customHeight="1" x14ac:dyDescent="0.2">
      <c r="B154" s="2"/>
      <c r="C154" s="3"/>
      <c r="D154" s="4"/>
      <c r="E154" s="5"/>
      <c r="F154" s="2"/>
      <c r="G154" s="2"/>
      <c r="H154" s="2"/>
      <c r="I154" s="6"/>
      <c r="J154" s="6"/>
      <c r="K154" s="2"/>
      <c r="L154" s="2"/>
    </row>
    <row r="155" spans="2:12" ht="15.75" customHeight="1" x14ac:dyDescent="0.2">
      <c r="B155" s="2"/>
      <c r="C155" s="3"/>
      <c r="D155" s="4"/>
      <c r="E155" s="5"/>
      <c r="F155" s="2"/>
      <c r="G155" s="2"/>
      <c r="H155" s="2"/>
      <c r="I155" s="6"/>
      <c r="J155" s="6"/>
      <c r="K155" s="2"/>
      <c r="L155" s="2"/>
    </row>
    <row r="156" spans="2:12" ht="15.75" customHeight="1" x14ac:dyDescent="0.2">
      <c r="B156" s="2"/>
      <c r="C156" s="3"/>
      <c r="D156" s="4"/>
      <c r="E156" s="5"/>
      <c r="F156" s="2"/>
      <c r="G156" s="2"/>
      <c r="H156" s="2"/>
      <c r="I156" s="6"/>
      <c r="J156" s="6"/>
      <c r="K156" s="2"/>
      <c r="L156" s="2"/>
    </row>
    <row r="157" spans="2:12" ht="15.75" customHeight="1" x14ac:dyDescent="0.2">
      <c r="B157" s="2"/>
      <c r="C157" s="3"/>
      <c r="D157" s="4"/>
      <c r="E157" s="5"/>
      <c r="F157" s="2"/>
      <c r="G157" s="2"/>
      <c r="H157" s="2"/>
      <c r="I157" s="6"/>
      <c r="J157" s="6"/>
      <c r="K157" s="2"/>
      <c r="L157" s="2"/>
    </row>
    <row r="158" spans="2:12" ht="15.75" customHeight="1" x14ac:dyDescent="0.2">
      <c r="B158" s="2"/>
      <c r="C158" s="3"/>
      <c r="D158" s="4"/>
      <c r="E158" s="5"/>
      <c r="F158" s="2"/>
      <c r="G158" s="2"/>
      <c r="H158" s="2"/>
      <c r="I158" s="6"/>
      <c r="J158" s="6"/>
      <c r="K158" s="2"/>
      <c r="L158" s="2"/>
    </row>
    <row r="159" spans="2:12" ht="15.75" customHeight="1" x14ac:dyDescent="0.2">
      <c r="B159" s="2"/>
      <c r="C159" s="3"/>
      <c r="D159" s="4"/>
      <c r="E159" s="5"/>
      <c r="F159" s="2"/>
      <c r="G159" s="2"/>
      <c r="H159" s="2"/>
      <c r="I159" s="6"/>
      <c r="J159" s="6"/>
      <c r="K159" s="2"/>
      <c r="L159" s="2"/>
    </row>
    <row r="160" spans="2:12" ht="15.75" customHeight="1" x14ac:dyDescent="0.2">
      <c r="B160" s="2"/>
      <c r="C160" s="3"/>
      <c r="D160" s="4"/>
      <c r="E160" s="5"/>
      <c r="F160" s="2"/>
      <c r="G160" s="2"/>
      <c r="H160" s="2"/>
      <c r="I160" s="6"/>
      <c r="J160" s="6"/>
      <c r="K160" s="2"/>
      <c r="L160" s="2"/>
    </row>
    <row r="161" spans="2:12" ht="15.75" customHeight="1" x14ac:dyDescent="0.2">
      <c r="B161" s="2"/>
      <c r="C161" s="3"/>
      <c r="D161" s="4"/>
      <c r="E161" s="5"/>
      <c r="F161" s="2"/>
      <c r="G161" s="2"/>
      <c r="H161" s="2"/>
      <c r="I161" s="6"/>
      <c r="J161" s="6"/>
      <c r="K161" s="2"/>
      <c r="L161" s="2"/>
    </row>
    <row r="162" spans="2:12" ht="15.75" customHeight="1" x14ac:dyDescent="0.2">
      <c r="B162" s="2"/>
      <c r="C162" s="3"/>
      <c r="D162" s="4"/>
      <c r="E162" s="5"/>
      <c r="F162" s="2"/>
      <c r="G162" s="2"/>
      <c r="H162" s="2"/>
      <c r="I162" s="6"/>
      <c r="J162" s="6"/>
      <c r="K162" s="2"/>
      <c r="L162" s="2"/>
    </row>
    <row r="163" spans="2:12" ht="15.75" customHeight="1" x14ac:dyDescent="0.2">
      <c r="B163" s="2"/>
      <c r="C163" s="3"/>
      <c r="D163" s="4"/>
      <c r="E163" s="5"/>
      <c r="F163" s="2"/>
      <c r="G163" s="2"/>
      <c r="H163" s="2"/>
      <c r="I163" s="6"/>
      <c r="J163" s="6"/>
      <c r="K163" s="2"/>
      <c r="L163" s="2"/>
    </row>
    <row r="164" spans="2:12" ht="15.75" customHeight="1" x14ac:dyDescent="0.2">
      <c r="B164" s="2"/>
      <c r="C164" s="3"/>
      <c r="D164" s="4"/>
      <c r="E164" s="5"/>
      <c r="F164" s="2"/>
      <c r="G164" s="2"/>
      <c r="H164" s="2"/>
      <c r="I164" s="6"/>
      <c r="J164" s="6"/>
      <c r="K164" s="2"/>
      <c r="L164" s="2"/>
    </row>
    <row r="165" spans="2:12" ht="15.75" customHeight="1" x14ac:dyDescent="0.2">
      <c r="B165" s="2"/>
      <c r="C165" s="3"/>
      <c r="D165" s="4"/>
      <c r="E165" s="5"/>
      <c r="F165" s="2"/>
      <c r="G165" s="2"/>
      <c r="H165" s="2"/>
      <c r="I165" s="6"/>
      <c r="J165" s="6"/>
      <c r="K165" s="2"/>
      <c r="L165" s="2"/>
    </row>
    <row r="166" spans="2:12" ht="15.75" customHeight="1" x14ac:dyDescent="0.2">
      <c r="B166" s="2"/>
      <c r="C166" s="3"/>
      <c r="D166" s="4"/>
      <c r="E166" s="5"/>
      <c r="F166" s="2"/>
      <c r="G166" s="2"/>
      <c r="H166" s="2"/>
      <c r="I166" s="6"/>
      <c r="J166" s="6"/>
      <c r="K166" s="2"/>
      <c r="L166" s="2"/>
    </row>
    <row r="167" spans="2:12" ht="15.75" customHeight="1" x14ac:dyDescent="0.2">
      <c r="B167" s="2"/>
      <c r="C167" s="3"/>
      <c r="D167" s="4"/>
      <c r="E167" s="5"/>
      <c r="F167" s="2"/>
      <c r="G167" s="2"/>
      <c r="H167" s="2"/>
      <c r="I167" s="6"/>
      <c r="J167" s="6"/>
      <c r="K167" s="2"/>
      <c r="L167" s="2"/>
    </row>
    <row r="168" spans="2:12" ht="15.75" customHeight="1" x14ac:dyDescent="0.2">
      <c r="B168" s="2"/>
      <c r="C168" s="3"/>
      <c r="D168" s="4"/>
      <c r="E168" s="5"/>
      <c r="F168" s="2"/>
      <c r="G168" s="2"/>
      <c r="H168" s="2"/>
      <c r="I168" s="6"/>
      <c r="J168" s="6"/>
      <c r="K168" s="2"/>
      <c r="L168" s="2"/>
    </row>
    <row r="169" spans="2:12" ht="15.75" customHeight="1" x14ac:dyDescent="0.2">
      <c r="B169" s="2"/>
      <c r="C169" s="3"/>
      <c r="D169" s="4"/>
      <c r="E169" s="5"/>
      <c r="F169" s="2"/>
      <c r="G169" s="2"/>
      <c r="H169" s="2"/>
      <c r="I169" s="6"/>
      <c r="J169" s="6"/>
      <c r="K169" s="2"/>
      <c r="L169" s="2"/>
    </row>
    <row r="170" spans="2:12" ht="15.75" customHeight="1" x14ac:dyDescent="0.2">
      <c r="B170" s="2"/>
      <c r="C170" s="3"/>
      <c r="D170" s="4"/>
      <c r="E170" s="5"/>
      <c r="F170" s="2"/>
      <c r="G170" s="2"/>
      <c r="H170" s="2"/>
      <c r="I170" s="6"/>
      <c r="J170" s="6"/>
      <c r="K170" s="2"/>
      <c r="L170" s="2"/>
    </row>
    <row r="171" spans="2:12" ht="15.75" customHeight="1" x14ac:dyDescent="0.2">
      <c r="B171" s="2"/>
      <c r="C171" s="3"/>
      <c r="D171" s="4"/>
      <c r="E171" s="5"/>
      <c r="F171" s="2"/>
      <c r="G171" s="2"/>
      <c r="H171" s="2"/>
      <c r="I171" s="6"/>
      <c r="J171" s="6"/>
      <c r="K171" s="2"/>
      <c r="L171" s="2"/>
    </row>
    <row r="172" spans="2:12" ht="15.75" customHeight="1" x14ac:dyDescent="0.2">
      <c r="B172" s="2"/>
      <c r="C172" s="3"/>
      <c r="D172" s="4"/>
      <c r="E172" s="5"/>
      <c r="F172" s="2"/>
      <c r="G172" s="2"/>
      <c r="H172" s="2"/>
      <c r="I172" s="6"/>
      <c r="J172" s="6"/>
      <c r="K172" s="2"/>
      <c r="L172" s="2"/>
    </row>
    <row r="173" spans="2:12" ht="15.75" customHeight="1" x14ac:dyDescent="0.2">
      <c r="B173" s="2"/>
      <c r="C173" s="3"/>
      <c r="D173" s="4"/>
      <c r="E173" s="5"/>
      <c r="F173" s="2"/>
      <c r="G173" s="2"/>
      <c r="H173" s="2"/>
      <c r="I173" s="6"/>
      <c r="J173" s="6"/>
      <c r="K173" s="2"/>
      <c r="L173" s="2"/>
    </row>
    <row r="174" spans="2:12" ht="15.75" customHeight="1" x14ac:dyDescent="0.2">
      <c r="B174" s="2"/>
      <c r="C174" s="3"/>
      <c r="D174" s="4"/>
      <c r="E174" s="5"/>
      <c r="F174" s="2"/>
      <c r="G174" s="2"/>
      <c r="H174" s="2"/>
      <c r="I174" s="6"/>
      <c r="J174" s="6"/>
      <c r="K174" s="2"/>
      <c r="L174" s="2"/>
    </row>
    <row r="175" spans="2:12" ht="15.75" customHeight="1" x14ac:dyDescent="0.2">
      <c r="B175" s="2"/>
      <c r="C175" s="3"/>
      <c r="D175" s="4"/>
      <c r="E175" s="5"/>
      <c r="F175" s="2"/>
      <c r="G175" s="2"/>
      <c r="H175" s="2"/>
      <c r="I175" s="6"/>
      <c r="J175" s="6"/>
      <c r="K175" s="2"/>
      <c r="L175" s="2"/>
    </row>
    <row r="176" spans="2:12" ht="15.75" customHeight="1" x14ac:dyDescent="0.2">
      <c r="B176" s="2"/>
      <c r="C176" s="3"/>
      <c r="D176" s="4"/>
      <c r="E176" s="5"/>
      <c r="F176" s="2"/>
      <c r="G176" s="2"/>
      <c r="H176" s="2"/>
      <c r="I176" s="6"/>
      <c r="J176" s="6"/>
      <c r="K176" s="2"/>
      <c r="L176" s="2"/>
    </row>
    <row r="177" spans="2:12" ht="15.75" customHeight="1" x14ac:dyDescent="0.2">
      <c r="B177" s="2"/>
      <c r="C177" s="3"/>
      <c r="D177" s="4"/>
      <c r="E177" s="5"/>
      <c r="F177" s="2"/>
      <c r="G177" s="2"/>
      <c r="H177" s="2"/>
      <c r="I177" s="6"/>
      <c r="J177" s="6"/>
      <c r="K177" s="2"/>
      <c r="L177" s="2"/>
    </row>
    <row r="178" spans="2:12" ht="15.75" customHeight="1" x14ac:dyDescent="0.2">
      <c r="B178" s="2"/>
      <c r="C178" s="3"/>
      <c r="D178" s="4"/>
      <c r="E178" s="5"/>
      <c r="F178" s="2"/>
      <c r="G178" s="2"/>
      <c r="H178" s="2"/>
      <c r="I178" s="6"/>
      <c r="J178" s="6"/>
      <c r="K178" s="2"/>
      <c r="L178" s="2"/>
    </row>
    <row r="179" spans="2:12" ht="15.75" customHeight="1" x14ac:dyDescent="0.2">
      <c r="B179" s="2"/>
      <c r="C179" s="3"/>
      <c r="D179" s="4"/>
      <c r="E179" s="5"/>
      <c r="F179" s="2"/>
      <c r="G179" s="2"/>
      <c r="H179" s="2"/>
      <c r="I179" s="6"/>
      <c r="J179" s="6"/>
      <c r="K179" s="2"/>
      <c r="L179" s="2"/>
    </row>
    <row r="180" spans="2:12" ht="15.75" customHeight="1" x14ac:dyDescent="0.2">
      <c r="B180" s="2"/>
      <c r="C180" s="3"/>
      <c r="D180" s="4"/>
      <c r="E180" s="5"/>
      <c r="F180" s="2"/>
      <c r="G180" s="2"/>
      <c r="H180" s="2"/>
      <c r="I180" s="6"/>
      <c r="J180" s="6"/>
      <c r="K180" s="2"/>
      <c r="L180" s="2"/>
    </row>
    <row r="181" spans="2:12" ht="15.75" customHeight="1" x14ac:dyDescent="0.2">
      <c r="B181" s="2"/>
      <c r="C181" s="3"/>
      <c r="D181" s="4"/>
      <c r="E181" s="5"/>
      <c r="F181" s="2"/>
      <c r="G181" s="2"/>
      <c r="H181" s="2"/>
      <c r="I181" s="6"/>
      <c r="J181" s="6"/>
      <c r="K181" s="2"/>
      <c r="L181" s="2"/>
    </row>
    <row r="182" spans="2:12" ht="15.75" customHeight="1" x14ac:dyDescent="0.2">
      <c r="B182" s="2"/>
      <c r="C182" s="3"/>
      <c r="D182" s="4"/>
      <c r="E182" s="5"/>
      <c r="F182" s="2"/>
      <c r="G182" s="2"/>
      <c r="H182" s="2"/>
      <c r="I182" s="6"/>
      <c r="J182" s="6"/>
      <c r="K182" s="2"/>
      <c r="L182" s="2"/>
    </row>
    <row r="183" spans="2:12" ht="15.75" customHeight="1" x14ac:dyDescent="0.2">
      <c r="B183" s="2"/>
      <c r="C183" s="3"/>
      <c r="D183" s="4"/>
      <c r="E183" s="5"/>
      <c r="F183" s="2"/>
      <c r="G183" s="2"/>
      <c r="H183" s="2"/>
      <c r="I183" s="6"/>
      <c r="J183" s="6"/>
      <c r="K183" s="2"/>
      <c r="L183" s="2"/>
    </row>
    <row r="184" spans="2:12" ht="15.75" customHeight="1" x14ac:dyDescent="0.2">
      <c r="B184" s="2"/>
      <c r="C184" s="3"/>
      <c r="D184" s="4"/>
      <c r="E184" s="5"/>
      <c r="F184" s="2"/>
      <c r="G184" s="2"/>
      <c r="H184" s="2"/>
      <c r="I184" s="6"/>
      <c r="J184" s="6"/>
      <c r="K184" s="2"/>
      <c r="L184" s="2"/>
    </row>
    <row r="185" spans="2:12" ht="15.75" customHeight="1" x14ac:dyDescent="0.2">
      <c r="B185" s="2"/>
      <c r="C185" s="3"/>
      <c r="D185" s="4"/>
      <c r="E185" s="5"/>
      <c r="F185" s="2"/>
      <c r="G185" s="2"/>
      <c r="H185" s="2"/>
      <c r="I185" s="6"/>
      <c r="J185" s="6"/>
      <c r="K185" s="2"/>
      <c r="L185" s="2"/>
    </row>
    <row r="186" spans="2:12" ht="15.75" customHeight="1" x14ac:dyDescent="0.2">
      <c r="B186" s="2"/>
      <c r="C186" s="3"/>
      <c r="D186" s="4"/>
      <c r="E186" s="5"/>
      <c r="F186" s="2"/>
      <c r="G186" s="2"/>
      <c r="H186" s="2"/>
      <c r="I186" s="6"/>
      <c r="J186" s="6"/>
      <c r="K186" s="2"/>
      <c r="L186" s="2"/>
    </row>
    <row r="187" spans="2:12" ht="15.75" customHeight="1" x14ac:dyDescent="0.2">
      <c r="B187" s="2"/>
      <c r="C187" s="3"/>
      <c r="D187" s="4"/>
      <c r="E187" s="5"/>
      <c r="F187" s="2"/>
      <c r="G187" s="2"/>
      <c r="H187" s="2"/>
      <c r="I187" s="6"/>
      <c r="J187" s="6"/>
      <c r="K187" s="2"/>
      <c r="L187" s="2"/>
    </row>
    <row r="188" spans="2:12" ht="15.75" customHeight="1" x14ac:dyDescent="0.2">
      <c r="B188" s="2"/>
      <c r="C188" s="3"/>
      <c r="D188" s="4"/>
      <c r="E188" s="5"/>
      <c r="F188" s="2"/>
      <c r="G188" s="2"/>
      <c r="H188" s="2"/>
      <c r="I188" s="6"/>
      <c r="J188" s="6"/>
      <c r="K188" s="2"/>
      <c r="L188" s="2"/>
    </row>
    <row r="189" spans="2:12" ht="15.75" customHeight="1" x14ac:dyDescent="0.2">
      <c r="B189" s="2"/>
      <c r="C189" s="3"/>
      <c r="D189" s="4"/>
      <c r="E189" s="5"/>
      <c r="F189" s="2"/>
      <c r="G189" s="2"/>
      <c r="H189" s="2"/>
      <c r="I189" s="6"/>
      <c r="J189" s="6"/>
      <c r="K189" s="2"/>
      <c r="L189" s="2"/>
    </row>
    <row r="190" spans="2:12" ht="15.75" customHeight="1" x14ac:dyDescent="0.2">
      <c r="B190" s="2"/>
      <c r="C190" s="3"/>
      <c r="D190" s="4"/>
      <c r="E190" s="5"/>
      <c r="F190" s="2"/>
      <c r="G190" s="2"/>
      <c r="H190" s="2"/>
      <c r="I190" s="6"/>
      <c r="J190" s="6"/>
      <c r="K190" s="2"/>
      <c r="L190" s="2"/>
    </row>
    <row r="191" spans="2:12" ht="15.75" customHeight="1" x14ac:dyDescent="0.2">
      <c r="B191" s="2"/>
      <c r="C191" s="3"/>
      <c r="D191" s="4"/>
      <c r="E191" s="5"/>
      <c r="F191" s="2"/>
      <c r="G191" s="2"/>
      <c r="H191" s="2"/>
      <c r="I191" s="6"/>
      <c r="J191" s="6"/>
      <c r="K191" s="2"/>
      <c r="L191" s="2"/>
    </row>
    <row r="192" spans="2:12" ht="15.75" customHeight="1" x14ac:dyDescent="0.2">
      <c r="B192" s="2"/>
      <c r="C192" s="3"/>
      <c r="D192" s="4"/>
      <c r="E192" s="5"/>
      <c r="F192" s="2"/>
      <c r="G192" s="2"/>
      <c r="H192" s="2"/>
      <c r="I192" s="6"/>
      <c r="J192" s="6"/>
      <c r="K192" s="2"/>
      <c r="L192" s="2"/>
    </row>
    <row r="193" spans="2:12" ht="15.75" customHeight="1" x14ac:dyDescent="0.2">
      <c r="B193" s="2"/>
      <c r="C193" s="3"/>
      <c r="D193" s="4"/>
      <c r="E193" s="5"/>
      <c r="F193" s="2"/>
      <c r="G193" s="2"/>
      <c r="H193" s="2"/>
      <c r="I193" s="6"/>
      <c r="J193" s="6"/>
      <c r="K193" s="2"/>
      <c r="L193" s="2"/>
    </row>
    <row r="194" spans="2:12" ht="15.75" customHeight="1" x14ac:dyDescent="0.2">
      <c r="B194" s="2"/>
      <c r="C194" s="3"/>
      <c r="D194" s="4"/>
      <c r="E194" s="5"/>
      <c r="F194" s="2"/>
      <c r="G194" s="2"/>
      <c r="H194" s="2"/>
      <c r="I194" s="6"/>
      <c r="J194" s="6"/>
      <c r="K194" s="2"/>
      <c r="L194" s="2"/>
    </row>
    <row r="195" spans="2:12" ht="15.75" customHeight="1" x14ac:dyDescent="0.2">
      <c r="B195" s="2"/>
      <c r="C195" s="3"/>
      <c r="D195" s="4"/>
      <c r="E195" s="5"/>
      <c r="F195" s="2"/>
      <c r="G195" s="2"/>
      <c r="H195" s="2"/>
      <c r="I195" s="6"/>
      <c r="J195" s="6"/>
      <c r="K195" s="2"/>
      <c r="L195" s="2"/>
    </row>
    <row r="196" spans="2:12" ht="15.75" customHeight="1" x14ac:dyDescent="0.2">
      <c r="B196" s="2"/>
      <c r="C196" s="3"/>
      <c r="D196" s="4"/>
      <c r="E196" s="5"/>
      <c r="F196" s="2"/>
      <c r="G196" s="2"/>
      <c r="H196" s="2"/>
      <c r="I196" s="6"/>
      <c r="J196" s="6"/>
      <c r="K196" s="2"/>
      <c r="L196" s="2"/>
    </row>
    <row r="197" spans="2:12" ht="15.75" customHeight="1" x14ac:dyDescent="0.2">
      <c r="B197" s="2"/>
      <c r="C197" s="3"/>
      <c r="D197" s="4"/>
      <c r="E197" s="5"/>
      <c r="F197" s="2"/>
      <c r="G197" s="2"/>
      <c r="H197" s="2"/>
      <c r="I197" s="6"/>
      <c r="J197" s="6"/>
      <c r="K197" s="2"/>
      <c r="L197" s="2"/>
    </row>
    <row r="198" spans="2:12" ht="15.75" customHeight="1" x14ac:dyDescent="0.2">
      <c r="B198" s="2"/>
      <c r="C198" s="3"/>
      <c r="D198" s="4"/>
      <c r="E198" s="5"/>
      <c r="F198" s="2"/>
      <c r="G198" s="2"/>
      <c r="H198" s="2"/>
      <c r="I198" s="6"/>
      <c r="J198" s="6"/>
      <c r="K198" s="2"/>
      <c r="L198" s="2"/>
    </row>
    <row r="199" spans="2:12" ht="15.75" customHeight="1" x14ac:dyDescent="0.2">
      <c r="B199" s="2"/>
      <c r="C199" s="3"/>
      <c r="D199" s="4"/>
      <c r="E199" s="5"/>
      <c r="F199" s="2"/>
      <c r="G199" s="2"/>
      <c r="H199" s="2"/>
      <c r="I199" s="6"/>
      <c r="J199" s="6"/>
      <c r="K199" s="2"/>
      <c r="L199" s="2"/>
    </row>
    <row r="200" spans="2:12" ht="15.75" customHeight="1" x14ac:dyDescent="0.2">
      <c r="B200" s="2"/>
      <c r="C200" s="3"/>
      <c r="D200" s="4"/>
      <c r="E200" s="5"/>
      <c r="F200" s="2"/>
      <c r="G200" s="2"/>
      <c r="H200" s="2"/>
      <c r="I200" s="6"/>
      <c r="J200" s="6"/>
      <c r="K200" s="2"/>
      <c r="L200" s="2"/>
    </row>
    <row r="201" spans="2:12" ht="15.75" customHeight="1" x14ac:dyDescent="0.2">
      <c r="B201" s="2"/>
      <c r="C201" s="3"/>
      <c r="D201" s="4"/>
      <c r="E201" s="5"/>
      <c r="F201" s="2"/>
      <c r="G201" s="2"/>
      <c r="H201" s="2"/>
      <c r="I201" s="6"/>
      <c r="J201" s="6"/>
      <c r="K201" s="2"/>
      <c r="L201" s="2"/>
    </row>
    <row r="202" spans="2:12" ht="15.75" customHeight="1" x14ac:dyDescent="0.2">
      <c r="B202" s="2"/>
      <c r="C202" s="3"/>
      <c r="D202" s="4"/>
      <c r="E202" s="5"/>
      <c r="F202" s="2"/>
      <c r="G202" s="2"/>
      <c r="H202" s="2"/>
      <c r="I202" s="6"/>
      <c r="J202" s="6"/>
      <c r="K202" s="2"/>
      <c r="L202" s="2"/>
    </row>
    <row r="203" spans="2:12" ht="15.75" customHeight="1" x14ac:dyDescent="0.2">
      <c r="B203" s="2"/>
      <c r="C203" s="3"/>
      <c r="D203" s="4"/>
      <c r="E203" s="5"/>
      <c r="F203" s="2"/>
      <c r="G203" s="2"/>
      <c r="H203" s="2"/>
      <c r="I203" s="6"/>
      <c r="J203" s="6"/>
      <c r="K203" s="2"/>
      <c r="L203" s="2"/>
    </row>
    <row r="204" spans="2:12" ht="15.75" customHeight="1" x14ac:dyDescent="0.2">
      <c r="B204" s="2"/>
      <c r="C204" s="3"/>
      <c r="D204" s="4"/>
      <c r="E204" s="5"/>
      <c r="F204" s="2"/>
      <c r="G204" s="2"/>
      <c r="H204" s="2"/>
      <c r="I204" s="6"/>
      <c r="J204" s="6"/>
      <c r="K204" s="2"/>
      <c r="L204" s="2"/>
    </row>
    <row r="205" spans="2:12" ht="15.75" customHeight="1" x14ac:dyDescent="0.2">
      <c r="B205" s="2"/>
      <c r="C205" s="3"/>
      <c r="D205" s="4"/>
      <c r="E205" s="5"/>
      <c r="F205" s="2"/>
      <c r="G205" s="2"/>
      <c r="H205" s="2"/>
      <c r="I205" s="6"/>
      <c r="J205" s="6"/>
      <c r="K205" s="2"/>
      <c r="L205" s="2"/>
    </row>
    <row r="206" spans="2:12" ht="15.75" customHeight="1" x14ac:dyDescent="0.2">
      <c r="B206" s="2"/>
      <c r="C206" s="3"/>
      <c r="D206" s="4"/>
      <c r="E206" s="5"/>
      <c r="F206" s="2"/>
      <c r="G206" s="2"/>
      <c r="H206" s="2"/>
      <c r="I206" s="6"/>
      <c r="J206" s="6"/>
      <c r="K206" s="2"/>
      <c r="L206" s="2"/>
    </row>
    <row r="207" spans="2:12" ht="15.75" customHeight="1" x14ac:dyDescent="0.2">
      <c r="B207" s="2"/>
      <c r="C207" s="3"/>
      <c r="D207" s="4"/>
      <c r="E207" s="5"/>
      <c r="F207" s="2"/>
      <c r="G207" s="2"/>
      <c r="H207" s="2"/>
      <c r="I207" s="6"/>
      <c r="J207" s="6"/>
      <c r="K207" s="2"/>
      <c r="L207" s="2"/>
    </row>
    <row r="208" spans="2:12" ht="15.75" customHeight="1" x14ac:dyDescent="0.2">
      <c r="B208" s="2"/>
      <c r="C208" s="3"/>
      <c r="D208" s="4"/>
      <c r="E208" s="5"/>
      <c r="F208" s="2"/>
      <c r="G208" s="2"/>
      <c r="H208" s="2"/>
      <c r="I208" s="6"/>
      <c r="J208" s="6"/>
      <c r="K208" s="2"/>
      <c r="L208" s="2"/>
    </row>
    <row r="209" spans="2:12" ht="15.75" customHeight="1" x14ac:dyDescent="0.2">
      <c r="B209" s="2"/>
      <c r="C209" s="3"/>
      <c r="D209" s="4"/>
      <c r="E209" s="5"/>
      <c r="F209" s="2"/>
      <c r="G209" s="2"/>
      <c r="H209" s="2"/>
      <c r="I209" s="6"/>
      <c r="J209" s="6"/>
      <c r="K209" s="2"/>
      <c r="L209" s="2"/>
    </row>
    <row r="210" spans="2:12" ht="15.75" customHeight="1" x14ac:dyDescent="0.2">
      <c r="B210" s="2"/>
      <c r="C210" s="3"/>
      <c r="D210" s="4"/>
      <c r="E210" s="5"/>
      <c r="F210" s="2"/>
      <c r="G210" s="2"/>
      <c r="H210" s="2"/>
      <c r="I210" s="6"/>
      <c r="J210" s="6"/>
      <c r="K210" s="2"/>
      <c r="L210" s="2"/>
    </row>
    <row r="211" spans="2:12" ht="15.75" customHeight="1" x14ac:dyDescent="0.2">
      <c r="B211" s="2"/>
      <c r="C211" s="3"/>
      <c r="D211" s="4"/>
      <c r="E211" s="5"/>
      <c r="F211" s="2"/>
      <c r="G211" s="2"/>
      <c r="H211" s="2"/>
      <c r="I211" s="6"/>
      <c r="J211" s="6"/>
      <c r="K211" s="2"/>
      <c r="L211" s="2"/>
    </row>
    <row r="212" spans="2:12" ht="15.75" customHeight="1" x14ac:dyDescent="0.2">
      <c r="B212" s="2"/>
      <c r="C212" s="3"/>
      <c r="D212" s="4"/>
      <c r="E212" s="5"/>
      <c r="F212" s="2"/>
      <c r="G212" s="2"/>
      <c r="H212" s="2"/>
      <c r="I212" s="6"/>
      <c r="J212" s="6"/>
      <c r="K212" s="2"/>
      <c r="L212" s="2"/>
    </row>
    <row r="213" spans="2:12" ht="15.75" customHeight="1" x14ac:dyDescent="0.2">
      <c r="B213" s="2"/>
      <c r="C213" s="3"/>
      <c r="D213" s="4"/>
      <c r="E213" s="5"/>
      <c r="F213" s="2"/>
      <c r="G213" s="2"/>
      <c r="H213" s="2"/>
      <c r="I213" s="6"/>
      <c r="J213" s="6"/>
      <c r="K213" s="2"/>
      <c r="L213" s="2"/>
    </row>
    <row r="214" spans="2:12" ht="15.75" customHeight="1" x14ac:dyDescent="0.2">
      <c r="B214" s="2"/>
      <c r="C214" s="3"/>
      <c r="D214" s="4"/>
      <c r="E214" s="5"/>
      <c r="F214" s="2"/>
      <c r="G214" s="2"/>
      <c r="H214" s="2"/>
      <c r="I214" s="6"/>
      <c r="J214" s="6"/>
      <c r="K214" s="2"/>
      <c r="L214" s="2"/>
    </row>
    <row r="215" spans="2:12" ht="15.75" customHeight="1" x14ac:dyDescent="0.2">
      <c r="B215" s="2"/>
      <c r="C215" s="3"/>
      <c r="D215" s="4"/>
      <c r="E215" s="5"/>
      <c r="F215" s="2"/>
      <c r="G215" s="2"/>
      <c r="H215" s="2"/>
      <c r="I215" s="6"/>
      <c r="J215" s="6"/>
      <c r="K215" s="2"/>
      <c r="L215" s="2"/>
    </row>
    <row r="216" spans="2:12" ht="15.75" customHeight="1" x14ac:dyDescent="0.2">
      <c r="B216" s="2"/>
      <c r="C216" s="3"/>
      <c r="D216" s="4"/>
      <c r="E216" s="5"/>
      <c r="F216" s="2"/>
      <c r="G216" s="2"/>
      <c r="H216" s="2"/>
      <c r="I216" s="6"/>
      <c r="J216" s="6"/>
      <c r="K216" s="2"/>
      <c r="L216" s="2"/>
    </row>
    <row r="217" spans="2:12" ht="15.75" customHeight="1" x14ac:dyDescent="0.2">
      <c r="B217" s="2"/>
      <c r="C217" s="3"/>
      <c r="D217" s="4"/>
      <c r="E217" s="5"/>
      <c r="F217" s="2"/>
      <c r="G217" s="2"/>
      <c r="H217" s="2"/>
      <c r="I217" s="6"/>
      <c r="J217" s="6"/>
      <c r="K217" s="2"/>
      <c r="L217" s="2"/>
    </row>
    <row r="218" spans="2:12" ht="15.75" customHeight="1" x14ac:dyDescent="0.2">
      <c r="B218" s="2"/>
      <c r="C218" s="3"/>
      <c r="D218" s="4"/>
      <c r="E218" s="5"/>
      <c r="F218" s="2"/>
      <c r="G218" s="2"/>
      <c r="H218" s="2"/>
      <c r="I218" s="6"/>
      <c r="J218" s="6"/>
      <c r="K218" s="2"/>
      <c r="L218" s="2"/>
    </row>
    <row r="219" spans="2:12" ht="15.75" customHeight="1" x14ac:dyDescent="0.2">
      <c r="B219" s="2"/>
      <c r="C219" s="3"/>
      <c r="D219" s="4"/>
      <c r="E219" s="5"/>
      <c r="F219" s="2"/>
      <c r="G219" s="2"/>
      <c r="H219" s="2"/>
      <c r="I219" s="6"/>
      <c r="J219" s="6"/>
      <c r="K219" s="2"/>
      <c r="L219" s="2"/>
    </row>
    <row r="220" spans="2:12" ht="15.75" customHeight="1" x14ac:dyDescent="0.2">
      <c r="B220" s="2"/>
      <c r="C220" s="3"/>
      <c r="D220" s="4"/>
      <c r="E220" s="5"/>
      <c r="F220" s="2"/>
      <c r="G220" s="2"/>
      <c r="H220" s="2"/>
      <c r="I220" s="6"/>
      <c r="J220" s="6"/>
      <c r="K220" s="2"/>
      <c r="L220" s="2"/>
    </row>
    <row r="221" spans="2:12" ht="15.75" customHeight="1" x14ac:dyDescent="0.2">
      <c r="B221" s="2"/>
      <c r="C221" s="3"/>
      <c r="D221" s="4"/>
      <c r="E221" s="5"/>
      <c r="F221" s="2"/>
      <c r="G221" s="2"/>
      <c r="H221" s="2"/>
      <c r="I221" s="6"/>
      <c r="J221" s="6"/>
      <c r="K221" s="2"/>
      <c r="L221" s="2"/>
    </row>
    <row r="222" spans="2:12" ht="15.75" customHeight="1" x14ac:dyDescent="0.2">
      <c r="B222" s="2"/>
      <c r="C222" s="3"/>
      <c r="D222" s="4"/>
      <c r="E222" s="5"/>
      <c r="F222" s="2"/>
      <c r="G222" s="2"/>
      <c r="H222" s="2"/>
      <c r="I222" s="6"/>
      <c r="J222" s="6"/>
      <c r="K222" s="2"/>
      <c r="L222" s="2"/>
    </row>
    <row r="223" spans="2:12" ht="15.75" customHeight="1" x14ac:dyDescent="0.2">
      <c r="B223" s="2"/>
      <c r="C223" s="3"/>
      <c r="D223" s="4"/>
      <c r="E223" s="5"/>
      <c r="F223" s="2"/>
      <c r="G223" s="2"/>
      <c r="H223" s="2"/>
      <c r="I223" s="6"/>
      <c r="J223" s="6"/>
      <c r="K223" s="2"/>
      <c r="L223" s="2"/>
    </row>
    <row r="224" spans="2:12" ht="15.75" customHeight="1" x14ac:dyDescent="0.2">
      <c r="B224" s="2"/>
      <c r="C224" s="3"/>
      <c r="D224" s="4"/>
      <c r="E224" s="5"/>
      <c r="F224" s="2"/>
      <c r="G224" s="2"/>
      <c r="H224" s="2"/>
      <c r="I224" s="6"/>
      <c r="J224" s="6"/>
      <c r="K224" s="2"/>
      <c r="L224" s="2"/>
    </row>
    <row r="225" spans="2:12" ht="15.75" customHeight="1" x14ac:dyDescent="0.2">
      <c r="B225" s="2"/>
      <c r="C225" s="3"/>
      <c r="D225" s="4"/>
      <c r="E225" s="5"/>
      <c r="F225" s="2"/>
      <c r="G225" s="2"/>
      <c r="H225" s="2"/>
      <c r="I225" s="6"/>
      <c r="J225" s="6"/>
      <c r="K225" s="2"/>
      <c r="L225" s="2"/>
    </row>
    <row r="226" spans="2:12" ht="15.75" customHeight="1" x14ac:dyDescent="0.2">
      <c r="B226" s="2"/>
      <c r="C226" s="3"/>
      <c r="D226" s="4"/>
      <c r="E226" s="5"/>
      <c r="F226" s="2"/>
      <c r="G226" s="2"/>
      <c r="H226" s="2"/>
      <c r="I226" s="6"/>
      <c r="J226" s="6"/>
      <c r="K226" s="2"/>
      <c r="L226" s="2"/>
    </row>
    <row r="227" spans="2:12" ht="15.75" customHeight="1" x14ac:dyDescent="0.2">
      <c r="B227" s="2"/>
      <c r="C227" s="3"/>
      <c r="D227" s="4"/>
      <c r="E227" s="5"/>
      <c r="F227" s="2"/>
      <c r="G227" s="2"/>
      <c r="H227" s="2"/>
      <c r="I227" s="6"/>
      <c r="J227" s="6"/>
      <c r="K227" s="2"/>
      <c r="L227" s="2"/>
    </row>
    <row r="228" spans="2:12" ht="15.75" customHeight="1" x14ac:dyDescent="0.2">
      <c r="B228" s="2"/>
      <c r="C228" s="3"/>
      <c r="D228" s="4"/>
      <c r="E228" s="5"/>
      <c r="F228" s="2"/>
      <c r="G228" s="2"/>
      <c r="H228" s="2"/>
      <c r="I228" s="6"/>
      <c r="J228" s="6"/>
      <c r="K228" s="2"/>
      <c r="L228" s="2"/>
    </row>
    <row r="229" spans="2:12" ht="15.75" customHeight="1" x14ac:dyDescent="0.2">
      <c r="B229" s="2"/>
      <c r="C229" s="3"/>
      <c r="D229" s="4"/>
      <c r="E229" s="5"/>
      <c r="F229" s="2"/>
      <c r="G229" s="2"/>
      <c r="H229" s="2"/>
      <c r="I229" s="6"/>
      <c r="J229" s="6"/>
      <c r="K229" s="2"/>
      <c r="L229" s="2"/>
    </row>
    <row r="230" spans="2:12" ht="15.75" customHeight="1" x14ac:dyDescent="0.2">
      <c r="B230" s="2"/>
      <c r="C230" s="3"/>
      <c r="D230" s="4"/>
      <c r="E230" s="5"/>
      <c r="F230" s="2"/>
      <c r="G230" s="2"/>
      <c r="H230" s="2"/>
      <c r="I230" s="6"/>
      <c r="J230" s="6"/>
      <c r="K230" s="2"/>
      <c r="L230" s="2"/>
    </row>
    <row r="231" spans="2:12" ht="15.75" customHeight="1" x14ac:dyDescent="0.2">
      <c r="B231" s="2"/>
      <c r="C231" s="3"/>
      <c r="D231" s="4"/>
      <c r="E231" s="5"/>
      <c r="F231" s="2"/>
      <c r="G231" s="2"/>
      <c r="H231" s="2"/>
      <c r="I231" s="6"/>
      <c r="J231" s="6"/>
      <c r="K231" s="2"/>
      <c r="L231" s="2"/>
    </row>
    <row r="232" spans="2:12" ht="15.75" customHeight="1" x14ac:dyDescent="0.2">
      <c r="B232" s="2"/>
      <c r="C232" s="3"/>
      <c r="D232" s="4"/>
      <c r="E232" s="5"/>
      <c r="F232" s="2"/>
      <c r="G232" s="2"/>
      <c r="H232" s="2"/>
      <c r="I232" s="6"/>
      <c r="J232" s="6"/>
      <c r="K232" s="2"/>
      <c r="L232" s="2"/>
    </row>
    <row r="233" spans="2:12" ht="15.75" customHeight="1" x14ac:dyDescent="0.2">
      <c r="B233" s="2"/>
      <c r="C233" s="3"/>
      <c r="D233" s="4"/>
      <c r="E233" s="5"/>
      <c r="F233" s="2"/>
      <c r="G233" s="2"/>
      <c r="H233" s="2"/>
      <c r="I233" s="6"/>
      <c r="J233" s="6"/>
      <c r="K233" s="2"/>
      <c r="L233" s="2"/>
    </row>
    <row r="234" spans="2:12" ht="15.75" customHeight="1" x14ac:dyDescent="0.2">
      <c r="B234" s="2"/>
      <c r="C234" s="3"/>
      <c r="D234" s="4"/>
      <c r="E234" s="5"/>
      <c r="F234" s="2"/>
      <c r="G234" s="2"/>
      <c r="H234" s="2"/>
      <c r="I234" s="6"/>
      <c r="J234" s="6"/>
      <c r="K234" s="2"/>
      <c r="L234" s="2"/>
    </row>
    <row r="235" spans="2:12" ht="15.75" customHeight="1" x14ac:dyDescent="0.2">
      <c r="B235" s="2"/>
      <c r="C235" s="3"/>
      <c r="D235" s="4"/>
      <c r="E235" s="5"/>
      <c r="F235" s="2"/>
      <c r="G235" s="2"/>
      <c r="H235" s="2"/>
      <c r="I235" s="6"/>
      <c r="J235" s="6"/>
      <c r="K235" s="2"/>
      <c r="L235" s="2"/>
    </row>
    <row r="236" spans="2:12" ht="15.75" customHeight="1" x14ac:dyDescent="0.2">
      <c r="B236" s="2"/>
      <c r="C236" s="3"/>
      <c r="D236" s="4"/>
      <c r="E236" s="5"/>
      <c r="F236" s="2"/>
      <c r="G236" s="2"/>
      <c r="H236" s="2"/>
      <c r="I236" s="6"/>
      <c r="J236" s="6"/>
      <c r="K236" s="2"/>
      <c r="L236" s="2"/>
    </row>
    <row r="237" spans="2:12" ht="15.75" customHeight="1" x14ac:dyDescent="0.2">
      <c r="B237" s="2"/>
      <c r="C237" s="3"/>
      <c r="D237" s="4"/>
      <c r="E237" s="5"/>
      <c r="F237" s="2"/>
      <c r="G237" s="2"/>
      <c r="H237" s="2"/>
      <c r="I237" s="6"/>
      <c r="J237" s="6"/>
      <c r="K237" s="2"/>
      <c r="L237" s="2"/>
    </row>
    <row r="238" spans="2:12" ht="15.75" customHeight="1" x14ac:dyDescent="0.2">
      <c r="B238" s="2"/>
      <c r="C238" s="3"/>
      <c r="D238" s="4"/>
      <c r="E238" s="5"/>
      <c r="F238" s="2"/>
      <c r="G238" s="2"/>
      <c r="H238" s="2"/>
      <c r="I238" s="6"/>
      <c r="J238" s="6"/>
      <c r="K238" s="2"/>
      <c r="L238" s="2"/>
    </row>
    <row r="239" spans="2:12" ht="15.75" customHeight="1" x14ac:dyDescent="0.2">
      <c r="B239" s="2"/>
      <c r="C239" s="3"/>
      <c r="D239" s="4"/>
      <c r="E239" s="5"/>
      <c r="F239" s="2"/>
      <c r="G239" s="2"/>
      <c r="H239" s="2"/>
      <c r="I239" s="6"/>
      <c r="J239" s="6"/>
      <c r="K239" s="2"/>
      <c r="L239" s="2"/>
    </row>
    <row r="240" spans="2:12" ht="15.75" customHeight="1" x14ac:dyDescent="0.2">
      <c r="B240" s="2"/>
      <c r="C240" s="3"/>
      <c r="D240" s="4"/>
      <c r="E240" s="5"/>
      <c r="F240" s="2"/>
      <c r="G240" s="2"/>
      <c r="H240" s="2"/>
      <c r="I240" s="6"/>
      <c r="J240" s="6"/>
      <c r="K240" s="2"/>
      <c r="L240" s="2"/>
    </row>
    <row r="241" spans="2:12" ht="15.75" customHeight="1" x14ac:dyDescent="0.2">
      <c r="B241" s="2"/>
      <c r="C241" s="3"/>
      <c r="D241" s="4"/>
      <c r="E241" s="5"/>
      <c r="F241" s="2"/>
      <c r="G241" s="2"/>
      <c r="H241" s="2"/>
      <c r="I241" s="6"/>
      <c r="J241" s="6"/>
      <c r="K241" s="2"/>
      <c r="L241" s="2"/>
    </row>
    <row r="242" spans="2:12" ht="15.75" customHeight="1" x14ac:dyDescent="0.2">
      <c r="B242" s="2"/>
      <c r="C242" s="3"/>
      <c r="D242" s="4"/>
      <c r="E242" s="5"/>
      <c r="F242" s="2"/>
      <c r="G242" s="2"/>
      <c r="H242" s="2"/>
      <c r="I242" s="6"/>
      <c r="J242" s="6"/>
      <c r="K242" s="2"/>
      <c r="L242" s="2"/>
    </row>
    <row r="243" spans="2:12" ht="15.75" customHeight="1" x14ac:dyDescent="0.2">
      <c r="B243" s="2"/>
      <c r="C243" s="3"/>
      <c r="D243" s="4"/>
      <c r="E243" s="5"/>
      <c r="F243" s="2"/>
      <c r="G243" s="2"/>
      <c r="H243" s="2"/>
      <c r="I243" s="6"/>
      <c r="J243" s="6"/>
      <c r="K243" s="2"/>
      <c r="L243" s="2"/>
    </row>
    <row r="244" spans="2:12" ht="15.75" customHeight="1" x14ac:dyDescent="0.2">
      <c r="B244" s="2"/>
      <c r="C244" s="3"/>
      <c r="D244" s="4"/>
      <c r="E244" s="5"/>
      <c r="F244" s="2"/>
      <c r="G244" s="2"/>
      <c r="H244" s="2"/>
      <c r="I244" s="6"/>
      <c r="J244" s="6"/>
      <c r="K244" s="2"/>
      <c r="L244" s="2"/>
    </row>
    <row r="245" spans="2:12" ht="15.75" customHeight="1" x14ac:dyDescent="0.2">
      <c r="B245" s="2"/>
      <c r="C245" s="3"/>
      <c r="D245" s="4"/>
      <c r="E245" s="5"/>
      <c r="F245" s="2"/>
      <c r="G245" s="2"/>
      <c r="H245" s="2"/>
      <c r="I245" s="6"/>
      <c r="J245" s="6"/>
      <c r="K245" s="2"/>
      <c r="L245" s="2"/>
    </row>
    <row r="246" spans="2:12" ht="15.75" customHeight="1" x14ac:dyDescent="0.2">
      <c r="B246" s="2"/>
      <c r="C246" s="3"/>
      <c r="D246" s="4"/>
      <c r="E246" s="5"/>
      <c r="F246" s="2"/>
      <c r="G246" s="2"/>
      <c r="H246" s="2"/>
      <c r="I246" s="6"/>
      <c r="J246" s="6"/>
      <c r="K246" s="2"/>
      <c r="L246" s="2"/>
    </row>
    <row r="247" spans="2:12" ht="15.75" customHeight="1" x14ac:dyDescent="0.2">
      <c r="B247" s="2"/>
      <c r="C247" s="3"/>
      <c r="D247" s="4"/>
      <c r="E247" s="5"/>
      <c r="F247" s="2"/>
      <c r="G247" s="2"/>
      <c r="H247" s="2"/>
      <c r="I247" s="6"/>
      <c r="J247" s="6"/>
      <c r="K247" s="2"/>
      <c r="L247" s="2"/>
    </row>
    <row r="248" spans="2:12" ht="15.75" customHeight="1" x14ac:dyDescent="0.2">
      <c r="B248" s="2"/>
      <c r="C248" s="3"/>
      <c r="D248" s="4"/>
      <c r="E248" s="5"/>
      <c r="F248" s="2"/>
      <c r="G248" s="2"/>
      <c r="H248" s="2"/>
      <c r="I248" s="6"/>
      <c r="J248" s="6"/>
      <c r="K248" s="2"/>
      <c r="L248" s="2"/>
    </row>
    <row r="249" spans="2:12" ht="15.75" customHeight="1" x14ac:dyDescent="0.2">
      <c r="B249" s="2"/>
      <c r="C249" s="3"/>
      <c r="D249" s="4"/>
      <c r="E249" s="5"/>
      <c r="F249" s="2"/>
      <c r="G249" s="2"/>
      <c r="H249" s="2"/>
      <c r="I249" s="6"/>
      <c r="J249" s="6"/>
      <c r="K249" s="2"/>
      <c r="L249" s="2"/>
    </row>
    <row r="250" spans="2:12" ht="15.75" customHeight="1" x14ac:dyDescent="0.2">
      <c r="B250" s="2"/>
      <c r="C250" s="3"/>
      <c r="D250" s="4"/>
      <c r="E250" s="5"/>
      <c r="F250" s="2"/>
      <c r="G250" s="2"/>
      <c r="H250" s="2"/>
      <c r="I250" s="6"/>
      <c r="J250" s="6"/>
      <c r="K250" s="2"/>
      <c r="L250" s="2"/>
    </row>
    <row r="251" spans="2:12" ht="15.75" customHeight="1" x14ac:dyDescent="0.2">
      <c r="B251" s="2"/>
      <c r="C251" s="3"/>
      <c r="D251" s="4"/>
      <c r="E251" s="5"/>
      <c r="F251" s="2"/>
      <c r="G251" s="2"/>
      <c r="H251" s="2"/>
      <c r="I251" s="6"/>
      <c r="J251" s="6"/>
      <c r="K251" s="2"/>
      <c r="L251" s="2"/>
    </row>
    <row r="252" spans="2:12" ht="15.75" customHeight="1" x14ac:dyDescent="0.2">
      <c r="B252" s="2"/>
      <c r="C252" s="3"/>
      <c r="D252" s="4"/>
      <c r="E252" s="5"/>
      <c r="F252" s="2"/>
      <c r="G252" s="2"/>
      <c r="H252" s="2"/>
      <c r="I252" s="6"/>
      <c r="J252" s="6"/>
      <c r="K252" s="2"/>
      <c r="L252" s="2"/>
    </row>
    <row r="253" spans="2:12" ht="15.75" customHeight="1" x14ac:dyDescent="0.2">
      <c r="B253" s="2"/>
      <c r="C253" s="3"/>
      <c r="D253" s="4"/>
      <c r="E253" s="5"/>
      <c r="F253" s="2"/>
      <c r="G253" s="2"/>
      <c r="H253" s="2"/>
      <c r="I253" s="6"/>
      <c r="J253" s="6"/>
      <c r="K253" s="2"/>
      <c r="L253" s="2"/>
    </row>
    <row r="254" spans="2:12" ht="15.75" customHeight="1" x14ac:dyDescent="0.2">
      <c r="B254" s="2"/>
      <c r="C254" s="3"/>
      <c r="D254" s="4"/>
      <c r="E254" s="5"/>
      <c r="F254" s="2"/>
      <c r="G254" s="2"/>
      <c r="H254" s="2"/>
      <c r="I254" s="6"/>
      <c r="J254" s="6"/>
      <c r="K254" s="2"/>
      <c r="L254" s="2"/>
    </row>
    <row r="255" spans="2:12" ht="15.75" customHeight="1" x14ac:dyDescent="0.2">
      <c r="B255" s="2"/>
      <c r="C255" s="3"/>
      <c r="D255" s="4"/>
      <c r="E255" s="5"/>
      <c r="F255" s="2"/>
      <c r="G255" s="2"/>
      <c r="H255" s="2"/>
      <c r="I255" s="6"/>
      <c r="J255" s="6"/>
      <c r="K255" s="2"/>
      <c r="L255" s="2"/>
    </row>
    <row r="256" spans="2:12" ht="15.75" customHeight="1" x14ac:dyDescent="0.2">
      <c r="B256" s="2"/>
      <c r="C256" s="3"/>
      <c r="D256" s="4"/>
      <c r="E256" s="5"/>
      <c r="F256" s="2"/>
      <c r="G256" s="2"/>
      <c r="H256" s="2"/>
      <c r="I256" s="6"/>
      <c r="J256" s="6"/>
      <c r="K256" s="2"/>
      <c r="L256" s="2"/>
    </row>
    <row r="257" spans="2:12" ht="15.75" customHeight="1" x14ac:dyDescent="0.2">
      <c r="B257" s="2"/>
      <c r="C257" s="3"/>
      <c r="D257" s="4"/>
      <c r="E257" s="5"/>
      <c r="F257" s="2"/>
      <c r="G257" s="2"/>
      <c r="H257" s="2"/>
      <c r="I257" s="6"/>
      <c r="J257" s="6"/>
      <c r="K257" s="2"/>
      <c r="L257" s="2"/>
    </row>
    <row r="258" spans="2:12" ht="15.75" customHeight="1" x14ac:dyDescent="0.2">
      <c r="B258" s="2"/>
      <c r="C258" s="3"/>
      <c r="D258" s="4"/>
      <c r="E258" s="5"/>
      <c r="F258" s="2"/>
      <c r="G258" s="2"/>
      <c r="H258" s="2"/>
      <c r="I258" s="6"/>
      <c r="J258" s="6"/>
      <c r="K258" s="2"/>
      <c r="L258" s="2"/>
    </row>
    <row r="259" spans="2:12" ht="15.75" customHeight="1" x14ac:dyDescent="0.2">
      <c r="B259" s="2"/>
      <c r="C259" s="3"/>
      <c r="D259" s="4"/>
      <c r="E259" s="5"/>
      <c r="F259" s="2"/>
      <c r="G259" s="2"/>
      <c r="H259" s="2"/>
      <c r="I259" s="6"/>
      <c r="J259" s="6"/>
      <c r="K259" s="2"/>
      <c r="L259" s="2"/>
    </row>
    <row r="260" spans="2:12" ht="15.75" customHeight="1" x14ac:dyDescent="0.2">
      <c r="B260" s="2"/>
      <c r="C260" s="3"/>
      <c r="D260" s="4"/>
      <c r="E260" s="5"/>
      <c r="F260" s="2"/>
      <c r="G260" s="2"/>
      <c r="H260" s="2"/>
      <c r="I260" s="6"/>
      <c r="J260" s="6"/>
      <c r="K260" s="2"/>
      <c r="L260" s="2"/>
    </row>
    <row r="261" spans="2:12" ht="15.75" customHeight="1" x14ac:dyDescent="0.2">
      <c r="B261" s="2"/>
      <c r="C261" s="3"/>
      <c r="D261" s="4"/>
      <c r="E261" s="5"/>
      <c r="F261" s="2"/>
      <c r="G261" s="2"/>
      <c r="H261" s="2"/>
      <c r="I261" s="6"/>
      <c r="J261" s="6"/>
      <c r="K261" s="2"/>
      <c r="L261" s="2"/>
    </row>
    <row r="262" spans="2:12" ht="15.75" customHeight="1" x14ac:dyDescent="0.2">
      <c r="B262" s="2"/>
      <c r="C262" s="3"/>
      <c r="D262" s="4"/>
      <c r="E262" s="5"/>
      <c r="F262" s="2"/>
      <c r="G262" s="2"/>
      <c r="H262" s="2"/>
      <c r="I262" s="6"/>
      <c r="J262" s="6"/>
      <c r="K262" s="2"/>
      <c r="L262" s="2"/>
    </row>
    <row r="263" spans="2:12" ht="15.75" customHeight="1" x14ac:dyDescent="0.2">
      <c r="B263" s="2"/>
      <c r="C263" s="3"/>
      <c r="D263" s="4"/>
      <c r="E263" s="5"/>
      <c r="F263" s="2"/>
      <c r="G263" s="2"/>
      <c r="H263" s="2"/>
      <c r="I263" s="6"/>
      <c r="J263" s="6"/>
      <c r="K263" s="2"/>
      <c r="L263" s="2"/>
    </row>
    <row r="264" spans="2:12" ht="15.75" customHeight="1" x14ac:dyDescent="0.2">
      <c r="B264" s="2"/>
      <c r="C264" s="3"/>
      <c r="D264" s="4"/>
      <c r="E264" s="5"/>
      <c r="F264" s="2"/>
      <c r="G264" s="2"/>
      <c r="H264" s="2"/>
      <c r="I264" s="6"/>
      <c r="J264" s="6"/>
      <c r="K264" s="2"/>
      <c r="L264" s="2"/>
    </row>
    <row r="265" spans="2:12" ht="15.75" customHeight="1" x14ac:dyDescent="0.2">
      <c r="B265" s="2"/>
      <c r="C265" s="3"/>
      <c r="D265" s="4"/>
      <c r="E265" s="5"/>
      <c r="F265" s="2"/>
      <c r="G265" s="2"/>
      <c r="H265" s="2"/>
      <c r="I265" s="6"/>
      <c r="J265" s="6"/>
      <c r="K265" s="2"/>
      <c r="L265" s="2"/>
    </row>
    <row r="266" spans="2:12" ht="15.75" customHeight="1" x14ac:dyDescent="0.2">
      <c r="B266" s="2"/>
      <c r="C266" s="3"/>
      <c r="D266" s="4"/>
      <c r="E266" s="5"/>
      <c r="F266" s="2"/>
      <c r="G266" s="2"/>
      <c r="H266" s="2"/>
      <c r="I266" s="6"/>
      <c r="J266" s="6"/>
      <c r="K266" s="2"/>
      <c r="L266" s="2"/>
    </row>
    <row r="267" spans="2:12" ht="15.75" customHeight="1" x14ac:dyDescent="0.2">
      <c r="B267" s="2"/>
      <c r="C267" s="3"/>
      <c r="D267" s="4"/>
      <c r="E267" s="5"/>
      <c r="F267" s="2"/>
      <c r="G267" s="2"/>
      <c r="H267" s="2"/>
      <c r="I267" s="6"/>
      <c r="J267" s="6"/>
      <c r="K267" s="2"/>
      <c r="L267" s="2"/>
    </row>
    <row r="268" spans="2:12" ht="15.75" customHeight="1" x14ac:dyDescent="0.2">
      <c r="B268" s="2"/>
      <c r="C268" s="3"/>
      <c r="D268" s="4"/>
      <c r="E268" s="5"/>
      <c r="F268" s="2"/>
      <c r="G268" s="2"/>
      <c r="H268" s="2"/>
      <c r="I268" s="6"/>
      <c r="J268" s="6"/>
      <c r="K268" s="2"/>
      <c r="L268" s="2"/>
    </row>
    <row r="269" spans="2:12" ht="15.75" customHeight="1" x14ac:dyDescent="0.2">
      <c r="B269" s="2"/>
      <c r="C269" s="3"/>
      <c r="D269" s="4"/>
      <c r="E269" s="5"/>
      <c r="F269" s="2"/>
      <c r="G269" s="2"/>
      <c r="H269" s="2"/>
      <c r="I269" s="6"/>
      <c r="J269" s="6"/>
      <c r="K269" s="2"/>
      <c r="L269" s="2"/>
    </row>
    <row r="270" spans="2:12" ht="15.75" customHeight="1" x14ac:dyDescent="0.2">
      <c r="B270" s="2"/>
      <c r="C270" s="3"/>
      <c r="D270" s="4"/>
      <c r="E270" s="5"/>
      <c r="F270" s="2"/>
      <c r="G270" s="2"/>
      <c r="H270" s="2"/>
      <c r="I270" s="6"/>
      <c r="J270" s="6"/>
      <c r="K270" s="2"/>
      <c r="L270" s="2"/>
    </row>
    <row r="271" spans="2:12" ht="15.75" customHeight="1" x14ac:dyDescent="0.2">
      <c r="B271" s="2"/>
      <c r="C271" s="3"/>
      <c r="D271" s="4"/>
      <c r="E271" s="5"/>
      <c r="F271" s="2"/>
      <c r="G271" s="2"/>
      <c r="H271" s="2"/>
      <c r="I271" s="6"/>
      <c r="J271" s="6"/>
      <c r="K271" s="2"/>
      <c r="L271" s="2"/>
    </row>
    <row r="272" spans="2:12" ht="15.75" customHeight="1" x14ac:dyDescent="0.2">
      <c r="B272" s="2"/>
      <c r="C272" s="3"/>
      <c r="D272" s="4"/>
      <c r="E272" s="5"/>
      <c r="F272" s="2"/>
      <c r="G272" s="2"/>
      <c r="H272" s="2"/>
      <c r="I272" s="6"/>
      <c r="J272" s="6"/>
      <c r="K272" s="2"/>
      <c r="L272" s="2"/>
    </row>
    <row r="273" spans="2:12" ht="15.75" customHeight="1" x14ac:dyDescent="0.2">
      <c r="B273" s="2"/>
      <c r="C273" s="3"/>
      <c r="D273" s="4"/>
      <c r="E273" s="5"/>
      <c r="F273" s="2"/>
      <c r="G273" s="2"/>
      <c r="H273" s="2"/>
      <c r="I273" s="6"/>
      <c r="J273" s="6"/>
      <c r="K273" s="2"/>
      <c r="L273" s="2"/>
    </row>
    <row r="274" spans="2:12" ht="15.75" customHeight="1" x14ac:dyDescent="0.2">
      <c r="B274" s="2"/>
      <c r="C274" s="3"/>
      <c r="D274" s="4"/>
      <c r="E274" s="5"/>
      <c r="F274" s="2"/>
      <c r="G274" s="2"/>
      <c r="H274" s="2"/>
      <c r="I274" s="6"/>
      <c r="J274" s="6"/>
      <c r="K274" s="2"/>
      <c r="L274" s="2"/>
    </row>
    <row r="275" spans="2:12" ht="15.75" customHeight="1" x14ac:dyDescent="0.2">
      <c r="B275" s="2"/>
      <c r="C275" s="3"/>
      <c r="D275" s="4"/>
      <c r="E275" s="5"/>
      <c r="F275" s="2"/>
      <c r="G275" s="2"/>
      <c r="H275" s="2"/>
      <c r="I275" s="6"/>
      <c r="J275" s="6"/>
      <c r="K275" s="2"/>
      <c r="L275" s="2"/>
    </row>
    <row r="276" spans="2:12" ht="15.75" customHeight="1" x14ac:dyDescent="0.2">
      <c r="B276" s="2"/>
      <c r="C276" s="3"/>
      <c r="D276" s="4"/>
      <c r="E276" s="5"/>
      <c r="F276" s="2"/>
      <c r="G276" s="2"/>
      <c r="H276" s="2"/>
      <c r="I276" s="6"/>
      <c r="J276" s="6"/>
      <c r="K276" s="2"/>
      <c r="L276" s="2"/>
    </row>
    <row r="277" spans="2:12" ht="15.75" customHeight="1" x14ac:dyDescent="0.2">
      <c r="B277" s="2"/>
      <c r="C277" s="3"/>
      <c r="D277" s="4"/>
      <c r="E277" s="5"/>
      <c r="F277" s="2"/>
      <c r="G277" s="2"/>
      <c r="H277" s="2"/>
      <c r="I277" s="6"/>
      <c r="J277" s="6"/>
      <c r="K277" s="2"/>
      <c r="L277" s="2"/>
    </row>
    <row r="278" spans="2:12" ht="15.75" customHeight="1" x14ac:dyDescent="0.2">
      <c r="B278" s="2"/>
      <c r="C278" s="3"/>
      <c r="D278" s="4"/>
      <c r="E278" s="5"/>
      <c r="F278" s="2"/>
      <c r="G278" s="2"/>
      <c r="H278" s="2"/>
      <c r="I278" s="6"/>
      <c r="J278" s="6"/>
      <c r="K278" s="2"/>
      <c r="L278" s="2"/>
    </row>
    <row r="279" spans="2:12" ht="15.75" customHeight="1" x14ac:dyDescent="0.2">
      <c r="B279" s="2"/>
      <c r="C279" s="3"/>
      <c r="D279" s="4"/>
      <c r="E279" s="5"/>
      <c r="F279" s="2"/>
      <c r="G279" s="2"/>
      <c r="H279" s="2"/>
      <c r="I279" s="6"/>
      <c r="J279" s="6"/>
      <c r="K279" s="2"/>
      <c r="L279" s="2"/>
    </row>
    <row r="280" spans="2:12" ht="15.75" customHeight="1" x14ac:dyDescent="0.2">
      <c r="B280" s="2"/>
      <c r="C280" s="3"/>
      <c r="D280" s="4"/>
      <c r="E280" s="5"/>
      <c r="F280" s="2"/>
      <c r="G280" s="2"/>
      <c r="H280" s="2"/>
      <c r="I280" s="6"/>
      <c r="J280" s="6"/>
      <c r="K280" s="2"/>
      <c r="L280" s="2"/>
    </row>
    <row r="281" spans="2:12" ht="15.75" customHeight="1" x14ac:dyDescent="0.2">
      <c r="B281" s="2"/>
      <c r="C281" s="3"/>
      <c r="D281" s="4"/>
      <c r="E281" s="5"/>
      <c r="F281" s="2"/>
      <c r="G281" s="2"/>
      <c r="H281" s="2"/>
      <c r="I281" s="6"/>
      <c r="J281" s="6"/>
      <c r="K281" s="2"/>
      <c r="L281" s="2"/>
    </row>
    <row r="282" spans="2:12" ht="15.75" customHeight="1" x14ac:dyDescent="0.2">
      <c r="B282" s="2"/>
      <c r="C282" s="3"/>
      <c r="D282" s="4"/>
      <c r="E282" s="5"/>
      <c r="F282" s="2"/>
      <c r="G282" s="2"/>
      <c r="H282" s="2"/>
      <c r="I282" s="6"/>
      <c r="J282" s="6"/>
      <c r="K282" s="2"/>
      <c r="L282" s="2"/>
    </row>
    <row r="283" spans="2:12" ht="15.75" customHeight="1" x14ac:dyDescent="0.2">
      <c r="B283" s="2"/>
      <c r="C283" s="3"/>
      <c r="D283" s="4"/>
      <c r="E283" s="5"/>
      <c r="F283" s="2"/>
      <c r="G283" s="2"/>
      <c r="H283" s="2"/>
      <c r="I283" s="6"/>
      <c r="J283" s="6"/>
      <c r="K283" s="2"/>
      <c r="L283" s="2"/>
    </row>
    <row r="284" spans="2:12" ht="15.75" customHeight="1" x14ac:dyDescent="0.2">
      <c r="B284" s="2"/>
      <c r="C284" s="3"/>
      <c r="D284" s="4"/>
      <c r="E284" s="5"/>
      <c r="F284" s="2"/>
      <c r="G284" s="2"/>
      <c r="H284" s="2"/>
      <c r="I284" s="6"/>
      <c r="J284" s="6"/>
      <c r="K284" s="2"/>
      <c r="L284" s="2"/>
    </row>
    <row r="285" spans="2:12" ht="15.75" customHeight="1" x14ac:dyDescent="0.2">
      <c r="B285" s="2"/>
      <c r="C285" s="3"/>
      <c r="D285" s="4"/>
      <c r="E285" s="5"/>
      <c r="F285" s="2"/>
      <c r="G285" s="2"/>
      <c r="H285" s="2"/>
      <c r="I285" s="6"/>
      <c r="J285" s="6"/>
      <c r="K285" s="2"/>
      <c r="L285" s="2"/>
    </row>
    <row r="286" spans="2:12" ht="15.75" customHeight="1" x14ac:dyDescent="0.2">
      <c r="B286" s="2"/>
      <c r="C286" s="3"/>
      <c r="D286" s="4"/>
      <c r="E286" s="5"/>
      <c r="F286" s="2"/>
      <c r="G286" s="2"/>
      <c r="H286" s="2"/>
      <c r="I286" s="6"/>
      <c r="J286" s="6"/>
      <c r="K286" s="2"/>
      <c r="L286" s="2"/>
    </row>
    <row r="287" spans="2:12" ht="15.75" customHeight="1" x14ac:dyDescent="0.2">
      <c r="B287" s="2"/>
      <c r="C287" s="3"/>
      <c r="D287" s="4"/>
      <c r="E287" s="5"/>
      <c r="F287" s="2"/>
      <c r="G287" s="2"/>
      <c r="H287" s="2"/>
      <c r="I287" s="6"/>
      <c r="J287" s="6"/>
      <c r="K287" s="2"/>
      <c r="L287" s="2"/>
    </row>
    <row r="288" spans="2:12" ht="15.75" customHeight="1" x14ac:dyDescent="0.2">
      <c r="B288" s="2"/>
      <c r="C288" s="3"/>
      <c r="D288" s="4"/>
      <c r="E288" s="5"/>
      <c r="F288" s="2"/>
      <c r="G288" s="2"/>
      <c r="H288" s="2"/>
      <c r="I288" s="6"/>
      <c r="J288" s="6"/>
      <c r="K288" s="2"/>
      <c r="L288" s="2"/>
    </row>
    <row r="289" spans="2:12" ht="15.75" customHeight="1" x14ac:dyDescent="0.2">
      <c r="B289" s="2"/>
      <c r="C289" s="3"/>
      <c r="D289" s="4"/>
      <c r="E289" s="5"/>
      <c r="F289" s="2"/>
      <c r="G289" s="2"/>
      <c r="H289" s="2"/>
      <c r="I289" s="6"/>
      <c r="J289" s="6"/>
      <c r="K289" s="2"/>
      <c r="L289" s="2"/>
    </row>
    <row r="290" spans="2:12" ht="15.75" customHeight="1" x14ac:dyDescent="0.2">
      <c r="B290" s="2"/>
      <c r="C290" s="3"/>
      <c r="D290" s="4"/>
      <c r="E290" s="5"/>
      <c r="F290" s="2"/>
      <c r="G290" s="2"/>
      <c r="H290" s="2"/>
      <c r="I290" s="6"/>
      <c r="J290" s="6"/>
      <c r="K290" s="2"/>
      <c r="L290" s="2"/>
    </row>
    <row r="291" spans="2:12" ht="15.75" customHeight="1" x14ac:dyDescent="0.2">
      <c r="B291" s="2"/>
      <c r="C291" s="3"/>
      <c r="D291" s="4"/>
      <c r="E291" s="5"/>
      <c r="F291" s="2"/>
      <c r="G291" s="2"/>
      <c r="H291" s="2"/>
      <c r="I291" s="6"/>
      <c r="J291" s="6"/>
      <c r="K291" s="2"/>
      <c r="L291" s="2"/>
    </row>
    <row r="292" spans="2:12" ht="15.75" customHeight="1" x14ac:dyDescent="0.2">
      <c r="B292" s="2"/>
      <c r="C292" s="3"/>
      <c r="D292" s="4"/>
      <c r="E292" s="5"/>
      <c r="F292" s="2"/>
      <c r="G292" s="2"/>
      <c r="H292" s="2"/>
      <c r="I292" s="6"/>
      <c r="J292" s="6"/>
      <c r="K292" s="2"/>
      <c r="L292" s="2"/>
    </row>
    <row r="293" spans="2:12" ht="15.75" customHeight="1" x14ac:dyDescent="0.2">
      <c r="B293" s="2"/>
      <c r="C293" s="3"/>
      <c r="D293" s="4"/>
      <c r="E293" s="5"/>
      <c r="F293" s="2"/>
      <c r="G293" s="2"/>
      <c r="H293" s="2"/>
      <c r="I293" s="6"/>
      <c r="J293" s="6"/>
      <c r="K293" s="2"/>
      <c r="L293" s="2"/>
    </row>
    <row r="294" spans="2:12" ht="15.75" customHeight="1" x14ac:dyDescent="0.2">
      <c r="B294" s="2"/>
      <c r="C294" s="3"/>
      <c r="D294" s="4"/>
      <c r="E294" s="5"/>
      <c r="F294" s="2"/>
      <c r="G294" s="2"/>
      <c r="H294" s="2"/>
      <c r="I294" s="6"/>
      <c r="J294" s="6"/>
      <c r="K294" s="2"/>
      <c r="L294" s="2"/>
    </row>
    <row r="295" spans="2:12" ht="15.75" customHeight="1" x14ac:dyDescent="0.2">
      <c r="B295" s="2"/>
      <c r="C295" s="3"/>
      <c r="D295" s="4"/>
      <c r="E295" s="5"/>
      <c r="F295" s="2"/>
      <c r="G295" s="2"/>
      <c r="H295" s="2"/>
      <c r="I295" s="6"/>
      <c r="J295" s="6"/>
      <c r="K295" s="2"/>
      <c r="L295" s="2"/>
    </row>
    <row r="296" spans="2:12" ht="15.75" customHeight="1" x14ac:dyDescent="0.2">
      <c r="B296" s="2"/>
      <c r="C296" s="3"/>
      <c r="D296" s="4"/>
      <c r="E296" s="5"/>
      <c r="F296" s="2"/>
      <c r="G296" s="2"/>
      <c r="H296" s="2"/>
      <c r="I296" s="6"/>
      <c r="J296" s="6"/>
      <c r="K296" s="2"/>
      <c r="L296" s="2"/>
    </row>
    <row r="297" spans="2:12" ht="15.75" customHeight="1" x14ac:dyDescent="0.2">
      <c r="B297" s="2"/>
      <c r="C297" s="3"/>
      <c r="D297" s="4"/>
      <c r="E297" s="5"/>
      <c r="F297" s="2"/>
      <c r="G297" s="2"/>
      <c r="H297" s="2"/>
      <c r="I297" s="6"/>
      <c r="J297" s="6"/>
      <c r="K297" s="2"/>
      <c r="L297" s="2"/>
    </row>
    <row r="298" spans="2:12" ht="15.75" customHeight="1" x14ac:dyDescent="0.2">
      <c r="B298" s="2"/>
      <c r="C298" s="3"/>
      <c r="D298" s="4"/>
      <c r="E298" s="5"/>
      <c r="F298" s="2"/>
      <c r="G298" s="2"/>
      <c r="H298" s="2"/>
      <c r="I298" s="6"/>
      <c r="J298" s="6"/>
      <c r="K298" s="2"/>
      <c r="L298" s="2"/>
    </row>
    <row r="299" spans="2:12" ht="15.75" customHeight="1" x14ac:dyDescent="0.2">
      <c r="B299" s="2"/>
      <c r="C299" s="3"/>
      <c r="D299" s="4"/>
      <c r="E299" s="5"/>
      <c r="F299" s="2"/>
      <c r="G299" s="2"/>
      <c r="H299" s="2"/>
      <c r="I299" s="6"/>
      <c r="J299" s="6"/>
      <c r="K299" s="2"/>
      <c r="L299" s="2"/>
    </row>
    <row r="300" spans="2:12" ht="15.75" customHeight="1" x14ac:dyDescent="0.2">
      <c r="B300" s="2"/>
      <c r="C300" s="3"/>
      <c r="D300" s="4"/>
      <c r="E300" s="5"/>
      <c r="F300" s="2"/>
      <c r="G300" s="2"/>
      <c r="H300" s="2"/>
      <c r="I300" s="6"/>
      <c r="J300" s="6"/>
      <c r="K300" s="2"/>
      <c r="L300" s="2"/>
    </row>
    <row r="301" spans="2:12" ht="15.75" customHeight="1" x14ac:dyDescent="0.2">
      <c r="B301" s="2"/>
      <c r="C301" s="3"/>
      <c r="D301" s="4"/>
      <c r="E301" s="5"/>
      <c r="F301" s="2"/>
      <c r="G301" s="2"/>
      <c r="H301" s="2"/>
      <c r="I301" s="6"/>
      <c r="J301" s="6"/>
      <c r="K301" s="2"/>
      <c r="L301" s="2"/>
    </row>
    <row r="302" spans="2:12" ht="15.75" customHeight="1" x14ac:dyDescent="0.2">
      <c r="B302" s="2"/>
      <c r="C302" s="3"/>
      <c r="D302" s="4"/>
      <c r="E302" s="5"/>
      <c r="F302" s="2"/>
      <c r="G302" s="2"/>
      <c r="H302" s="2"/>
      <c r="I302" s="6"/>
      <c r="J302" s="6"/>
      <c r="K302" s="2"/>
      <c r="L302" s="2"/>
    </row>
    <row r="303" spans="2:12" ht="15.75" customHeight="1" x14ac:dyDescent="0.2">
      <c r="B303" s="2"/>
      <c r="C303" s="3"/>
      <c r="D303" s="4"/>
      <c r="E303" s="5"/>
      <c r="F303" s="2"/>
      <c r="G303" s="2"/>
      <c r="H303" s="2"/>
      <c r="I303" s="6"/>
      <c r="J303" s="6"/>
      <c r="K303" s="2"/>
      <c r="L303" s="2"/>
    </row>
    <row r="304" spans="2:12" ht="15.75" customHeight="1" x14ac:dyDescent="0.2">
      <c r="B304" s="2"/>
      <c r="C304" s="3"/>
      <c r="D304" s="4"/>
      <c r="E304" s="5"/>
      <c r="F304" s="2"/>
      <c r="G304" s="2"/>
      <c r="H304" s="2"/>
      <c r="I304" s="6"/>
      <c r="J304" s="6"/>
      <c r="K304" s="2"/>
      <c r="L304" s="2"/>
    </row>
    <row r="305" spans="2:12" ht="15.75" customHeight="1" x14ac:dyDescent="0.2">
      <c r="B305" s="2"/>
      <c r="C305" s="3"/>
      <c r="D305" s="4"/>
      <c r="E305" s="5"/>
      <c r="F305" s="2"/>
      <c r="G305" s="2"/>
      <c r="H305" s="2"/>
      <c r="I305" s="6"/>
      <c r="J305" s="6"/>
      <c r="K305" s="2"/>
      <c r="L305" s="2"/>
    </row>
    <row r="306" spans="2:12" ht="15.75" customHeight="1" x14ac:dyDescent="0.2">
      <c r="B306" s="2"/>
      <c r="C306" s="3"/>
      <c r="D306" s="4"/>
      <c r="E306" s="5"/>
      <c r="F306" s="2"/>
      <c r="G306" s="2"/>
      <c r="H306" s="2"/>
      <c r="I306" s="6"/>
      <c r="J306" s="6"/>
      <c r="K306" s="2"/>
      <c r="L306" s="2"/>
    </row>
    <row r="307" spans="2:12" ht="15.75" customHeight="1" x14ac:dyDescent="0.2">
      <c r="B307" s="2"/>
      <c r="C307" s="3"/>
      <c r="D307" s="4"/>
      <c r="E307" s="5"/>
      <c r="F307" s="2"/>
      <c r="G307" s="2"/>
      <c r="H307" s="2"/>
      <c r="I307" s="6"/>
      <c r="J307" s="6"/>
      <c r="K307" s="2"/>
      <c r="L307" s="2"/>
    </row>
    <row r="308" spans="2:12" ht="15.75" customHeight="1" x14ac:dyDescent="0.2">
      <c r="B308" s="2"/>
      <c r="C308" s="3"/>
      <c r="D308" s="4"/>
      <c r="E308" s="5"/>
      <c r="F308" s="2"/>
      <c r="G308" s="2"/>
      <c r="H308" s="2"/>
      <c r="I308" s="6"/>
      <c r="J308" s="6"/>
      <c r="K308" s="2"/>
      <c r="L308" s="2"/>
    </row>
    <row r="309" spans="2:12" ht="15.75" customHeight="1" x14ac:dyDescent="0.2">
      <c r="B309" s="2"/>
      <c r="C309" s="3"/>
      <c r="D309" s="4"/>
      <c r="E309" s="5"/>
      <c r="F309" s="2"/>
      <c r="G309" s="2"/>
      <c r="H309" s="2"/>
      <c r="I309" s="6"/>
      <c r="J309" s="6"/>
      <c r="K309" s="2"/>
      <c r="L309" s="2"/>
    </row>
    <row r="310" spans="2:12" ht="15.75" customHeight="1" x14ac:dyDescent="0.2">
      <c r="B310" s="2"/>
      <c r="C310" s="3"/>
      <c r="D310" s="4"/>
      <c r="E310" s="5"/>
      <c r="F310" s="2"/>
      <c r="G310" s="2"/>
      <c r="H310" s="2"/>
      <c r="I310" s="6"/>
      <c r="J310" s="6"/>
      <c r="K310" s="2"/>
      <c r="L310" s="2"/>
    </row>
    <row r="311" spans="2:12" ht="15.75" customHeight="1" x14ac:dyDescent="0.2">
      <c r="B311" s="2"/>
      <c r="C311" s="3"/>
      <c r="D311" s="4"/>
      <c r="E311" s="5"/>
      <c r="F311" s="2"/>
      <c r="G311" s="2"/>
      <c r="H311" s="2"/>
      <c r="I311" s="6"/>
      <c r="J311" s="6"/>
      <c r="K311" s="2"/>
      <c r="L311" s="2"/>
    </row>
    <row r="312" spans="2:12" ht="15.75" customHeight="1" x14ac:dyDescent="0.2">
      <c r="B312" s="2"/>
      <c r="C312" s="3"/>
      <c r="D312" s="4"/>
      <c r="E312" s="5"/>
      <c r="F312" s="2"/>
      <c r="G312" s="2"/>
      <c r="H312" s="2"/>
      <c r="I312" s="6"/>
      <c r="J312" s="6"/>
      <c r="K312" s="2"/>
      <c r="L312" s="2"/>
    </row>
    <row r="313" spans="2:12" ht="15.75" customHeight="1" x14ac:dyDescent="0.2">
      <c r="B313" s="2"/>
      <c r="C313" s="3"/>
      <c r="D313" s="4"/>
      <c r="E313" s="5"/>
      <c r="F313" s="2"/>
      <c r="G313" s="2"/>
      <c r="H313" s="2"/>
      <c r="I313" s="6"/>
      <c r="J313" s="6"/>
      <c r="K313" s="2"/>
      <c r="L313" s="2"/>
    </row>
    <row r="314" spans="2:12" ht="15.75" customHeight="1" x14ac:dyDescent="0.2">
      <c r="B314" s="2"/>
      <c r="C314" s="3"/>
      <c r="D314" s="4"/>
      <c r="E314" s="5"/>
      <c r="F314" s="2"/>
      <c r="G314" s="2"/>
      <c r="H314" s="2"/>
      <c r="I314" s="6"/>
      <c r="J314" s="6"/>
      <c r="K314" s="2"/>
      <c r="L314" s="2"/>
    </row>
    <row r="315" spans="2:12" ht="15.75" customHeight="1" x14ac:dyDescent="0.2">
      <c r="B315" s="2"/>
      <c r="C315" s="3"/>
      <c r="D315" s="4"/>
      <c r="E315" s="5"/>
      <c r="F315" s="2"/>
      <c r="G315" s="2"/>
      <c r="H315" s="2"/>
      <c r="I315" s="6"/>
      <c r="J315" s="6"/>
      <c r="K315" s="2"/>
      <c r="L315" s="2"/>
    </row>
    <row r="316" spans="2:12" ht="15.75" customHeight="1" x14ac:dyDescent="0.2">
      <c r="B316" s="2"/>
      <c r="C316" s="3"/>
      <c r="D316" s="4"/>
      <c r="E316" s="5"/>
      <c r="F316" s="2"/>
      <c r="G316" s="2"/>
      <c r="H316" s="2"/>
      <c r="I316" s="6"/>
      <c r="J316" s="6"/>
      <c r="K316" s="2"/>
      <c r="L316" s="2"/>
    </row>
    <row r="317" spans="2:12" ht="15.75" customHeight="1" x14ac:dyDescent="0.2">
      <c r="B317" s="2"/>
      <c r="C317" s="3"/>
      <c r="D317" s="4"/>
      <c r="E317" s="5"/>
      <c r="F317" s="2"/>
      <c r="G317" s="2"/>
      <c r="H317" s="2"/>
      <c r="I317" s="6"/>
      <c r="J317" s="6"/>
      <c r="K317" s="2"/>
      <c r="L317" s="2"/>
    </row>
    <row r="318" spans="2:12" ht="15.75" customHeight="1" x14ac:dyDescent="0.2">
      <c r="B318" s="2"/>
      <c r="C318" s="3"/>
      <c r="D318" s="4"/>
      <c r="E318" s="5"/>
      <c r="F318" s="2"/>
      <c r="G318" s="2"/>
      <c r="H318" s="2"/>
      <c r="I318" s="6"/>
      <c r="J318" s="6"/>
      <c r="K318" s="2"/>
      <c r="L318" s="2"/>
    </row>
    <row r="319" spans="2:12" ht="15.75" customHeight="1" x14ac:dyDescent="0.2">
      <c r="B319" s="2"/>
      <c r="C319" s="3"/>
      <c r="D319" s="4"/>
      <c r="E319" s="5"/>
      <c r="F319" s="2"/>
      <c r="G319" s="2"/>
      <c r="H319" s="2"/>
      <c r="I319" s="6"/>
      <c r="J319" s="6"/>
      <c r="K319" s="2"/>
      <c r="L319" s="2"/>
    </row>
    <row r="320" spans="2:12" ht="15.75" customHeight="1" x14ac:dyDescent="0.2">
      <c r="B320" s="2"/>
      <c r="C320" s="3"/>
      <c r="D320" s="4"/>
      <c r="E320" s="5"/>
      <c r="F320" s="2"/>
      <c r="G320" s="2"/>
      <c r="H320" s="2"/>
      <c r="I320" s="6"/>
      <c r="J320" s="6"/>
      <c r="K320" s="2"/>
      <c r="L320" s="2"/>
    </row>
    <row r="321" spans="2:12" ht="15.75" customHeight="1" x14ac:dyDescent="0.2">
      <c r="B321" s="2"/>
      <c r="C321" s="3"/>
      <c r="D321" s="4"/>
      <c r="E321" s="5"/>
      <c r="F321" s="2"/>
      <c r="G321" s="2"/>
      <c r="H321" s="2"/>
      <c r="I321" s="6"/>
      <c r="J321" s="6"/>
      <c r="K321" s="2"/>
      <c r="L321" s="2"/>
    </row>
    <row r="322" spans="2:12" ht="15.75" customHeight="1" x14ac:dyDescent="0.2">
      <c r="B322" s="2"/>
      <c r="C322" s="3"/>
      <c r="D322" s="4"/>
      <c r="E322" s="5"/>
      <c r="F322" s="2"/>
      <c r="G322" s="2"/>
      <c r="H322" s="2"/>
      <c r="I322" s="6"/>
      <c r="J322" s="6"/>
      <c r="K322" s="2"/>
      <c r="L322" s="2"/>
    </row>
    <row r="323" spans="2:12" ht="15.75" customHeight="1" x14ac:dyDescent="0.2">
      <c r="B323" s="2"/>
      <c r="C323" s="3"/>
      <c r="D323" s="4"/>
      <c r="E323" s="5"/>
      <c r="F323" s="2"/>
      <c r="G323" s="2"/>
      <c r="H323" s="2"/>
      <c r="I323" s="6"/>
      <c r="J323" s="6"/>
      <c r="K323" s="2"/>
      <c r="L323" s="2"/>
    </row>
    <row r="324" spans="2:12" ht="15.75" customHeight="1" x14ac:dyDescent="0.2">
      <c r="B324" s="2"/>
      <c r="C324" s="3"/>
      <c r="D324" s="4"/>
      <c r="E324" s="5"/>
      <c r="F324" s="2"/>
      <c r="G324" s="2"/>
      <c r="H324" s="2"/>
      <c r="I324" s="6"/>
      <c r="J324" s="6"/>
      <c r="K324" s="2"/>
      <c r="L324" s="2"/>
    </row>
    <row r="325" spans="2:12" ht="15.75" customHeight="1" x14ac:dyDescent="0.2">
      <c r="B325" s="2"/>
      <c r="C325" s="3"/>
      <c r="D325" s="4"/>
      <c r="E325" s="5"/>
      <c r="F325" s="2"/>
      <c r="G325" s="2"/>
      <c r="H325" s="2"/>
      <c r="I325" s="6"/>
      <c r="J325" s="6"/>
      <c r="K325" s="2"/>
      <c r="L325" s="2"/>
    </row>
    <row r="326" spans="2:12" ht="15.75" customHeight="1" x14ac:dyDescent="0.2">
      <c r="B326" s="2"/>
      <c r="C326" s="3"/>
      <c r="D326" s="4"/>
      <c r="E326" s="5"/>
      <c r="F326" s="2"/>
      <c r="G326" s="2"/>
      <c r="H326" s="2"/>
      <c r="I326" s="6"/>
      <c r="J326" s="6"/>
      <c r="K326" s="2"/>
      <c r="L326" s="2"/>
    </row>
    <row r="327" spans="2:12" ht="15.75" customHeight="1" x14ac:dyDescent="0.2">
      <c r="B327" s="2"/>
      <c r="C327" s="3"/>
      <c r="D327" s="4"/>
      <c r="E327" s="5"/>
      <c r="F327" s="2"/>
      <c r="G327" s="2"/>
      <c r="H327" s="2"/>
      <c r="I327" s="6"/>
      <c r="J327" s="6"/>
      <c r="K327" s="2"/>
      <c r="L327" s="2"/>
    </row>
    <row r="328" spans="2:12" ht="15.75" customHeight="1" x14ac:dyDescent="0.2">
      <c r="B328" s="2"/>
      <c r="C328" s="3"/>
      <c r="D328" s="4"/>
      <c r="E328" s="5"/>
      <c r="F328" s="2"/>
      <c r="G328" s="2"/>
      <c r="H328" s="2"/>
      <c r="I328" s="6"/>
      <c r="J328" s="6"/>
      <c r="K328" s="2"/>
      <c r="L328" s="2"/>
    </row>
    <row r="329" spans="2:12" ht="15.75" customHeight="1" x14ac:dyDescent="0.2">
      <c r="B329" s="2"/>
      <c r="C329" s="3"/>
      <c r="D329" s="4"/>
      <c r="E329" s="5"/>
      <c r="F329" s="2"/>
      <c r="G329" s="2"/>
      <c r="H329" s="2"/>
      <c r="I329" s="6"/>
      <c r="J329" s="6"/>
      <c r="K329" s="2"/>
      <c r="L329" s="2"/>
    </row>
    <row r="330" spans="2:12" ht="15.75" customHeight="1" x14ac:dyDescent="0.2">
      <c r="B330" s="2"/>
      <c r="C330" s="3"/>
      <c r="D330" s="4"/>
      <c r="E330" s="5"/>
      <c r="F330" s="2"/>
      <c r="G330" s="2"/>
      <c r="H330" s="2"/>
      <c r="I330" s="6"/>
      <c r="J330" s="6"/>
      <c r="K330" s="2"/>
      <c r="L330" s="2"/>
    </row>
    <row r="331" spans="2:12" ht="15.75" customHeight="1" x14ac:dyDescent="0.2">
      <c r="B331" s="2"/>
      <c r="C331" s="3"/>
      <c r="D331" s="4"/>
      <c r="E331" s="5"/>
      <c r="F331" s="2"/>
      <c r="G331" s="2"/>
      <c r="H331" s="2"/>
      <c r="I331" s="6"/>
      <c r="J331" s="6"/>
      <c r="K331" s="2"/>
      <c r="L331" s="2"/>
    </row>
    <row r="332" spans="2:12" ht="15.75" customHeight="1" x14ac:dyDescent="0.2">
      <c r="B332" s="2"/>
      <c r="C332" s="3"/>
      <c r="D332" s="4"/>
      <c r="E332" s="5"/>
      <c r="F332" s="2"/>
      <c r="G332" s="2"/>
      <c r="H332" s="2"/>
      <c r="I332" s="6"/>
      <c r="J332" s="6"/>
      <c r="K332" s="2"/>
      <c r="L332" s="2"/>
    </row>
    <row r="333" spans="2:12" ht="15.75" customHeight="1" x14ac:dyDescent="0.2">
      <c r="B333" s="2"/>
      <c r="C333" s="3"/>
      <c r="D333" s="4"/>
      <c r="E333" s="5"/>
      <c r="F333" s="2"/>
      <c r="G333" s="2"/>
      <c r="H333" s="2"/>
      <c r="I333" s="6"/>
      <c r="J333" s="6"/>
      <c r="K333" s="2"/>
      <c r="L333" s="2"/>
    </row>
    <row r="334" spans="2:12" ht="15.75" customHeight="1" x14ac:dyDescent="0.2">
      <c r="B334" s="2"/>
      <c r="C334" s="3"/>
      <c r="D334" s="4"/>
      <c r="E334" s="5"/>
      <c r="F334" s="2"/>
      <c r="G334" s="2"/>
      <c r="H334" s="2"/>
      <c r="I334" s="6"/>
      <c r="J334" s="6"/>
      <c r="K334" s="2"/>
      <c r="L334" s="2"/>
    </row>
    <row r="335" spans="2:12" ht="15.75" customHeight="1" x14ac:dyDescent="0.2">
      <c r="B335" s="2"/>
      <c r="C335" s="3"/>
      <c r="D335" s="4"/>
      <c r="E335" s="5"/>
      <c r="F335" s="2"/>
      <c r="G335" s="2"/>
      <c r="H335" s="2"/>
      <c r="I335" s="6"/>
      <c r="J335" s="6"/>
      <c r="K335" s="2"/>
      <c r="L335" s="2"/>
    </row>
    <row r="336" spans="2:12" ht="15.75" customHeight="1" x14ac:dyDescent="0.2">
      <c r="B336" s="2"/>
      <c r="C336" s="3"/>
      <c r="D336" s="4"/>
      <c r="E336" s="5"/>
      <c r="F336" s="2"/>
      <c r="G336" s="2"/>
      <c r="H336" s="2"/>
      <c r="I336" s="6"/>
      <c r="J336" s="6"/>
      <c r="K336" s="2"/>
      <c r="L336" s="2"/>
    </row>
    <row r="337" spans="2:12" ht="15.75" customHeight="1" x14ac:dyDescent="0.2">
      <c r="B337" s="2"/>
      <c r="C337" s="3"/>
      <c r="D337" s="4"/>
      <c r="E337" s="5"/>
      <c r="F337" s="2"/>
      <c r="G337" s="2"/>
      <c r="H337" s="2"/>
      <c r="I337" s="6"/>
      <c r="J337" s="6"/>
      <c r="K337" s="2"/>
      <c r="L337" s="2"/>
    </row>
    <row r="338" spans="2:12" ht="15.75" customHeight="1" x14ac:dyDescent="0.2">
      <c r="B338" s="2"/>
      <c r="C338" s="3"/>
      <c r="D338" s="4"/>
      <c r="E338" s="5"/>
      <c r="F338" s="2"/>
      <c r="G338" s="2"/>
      <c r="H338" s="2"/>
      <c r="I338" s="6"/>
      <c r="J338" s="6"/>
      <c r="K338" s="2"/>
      <c r="L338" s="2"/>
    </row>
    <row r="339" spans="2:12" ht="15.75" customHeight="1" x14ac:dyDescent="0.2">
      <c r="B339" s="2"/>
      <c r="C339" s="3"/>
      <c r="D339" s="4"/>
      <c r="E339" s="5"/>
      <c r="F339" s="2"/>
      <c r="G339" s="2"/>
      <c r="H339" s="2"/>
      <c r="I339" s="6"/>
      <c r="J339" s="6"/>
      <c r="K339" s="2"/>
      <c r="L339" s="2"/>
    </row>
    <row r="340" spans="2:12" ht="15.75" customHeight="1" x14ac:dyDescent="0.2">
      <c r="B340" s="2"/>
      <c r="C340" s="3"/>
      <c r="D340" s="4"/>
      <c r="E340" s="5"/>
      <c r="F340" s="2"/>
      <c r="G340" s="2"/>
      <c r="H340" s="2"/>
      <c r="I340" s="6"/>
      <c r="J340" s="6"/>
      <c r="K340" s="2"/>
      <c r="L340" s="2"/>
    </row>
    <row r="341" spans="2:12" ht="15.75" customHeight="1" x14ac:dyDescent="0.2">
      <c r="B341" s="2"/>
      <c r="C341" s="3"/>
      <c r="D341" s="4"/>
      <c r="E341" s="5"/>
      <c r="F341" s="2"/>
      <c r="G341" s="2"/>
      <c r="H341" s="2"/>
      <c r="I341" s="6"/>
      <c r="J341" s="6"/>
      <c r="K341" s="2"/>
      <c r="L341" s="2"/>
    </row>
    <row r="342" spans="2:12" ht="15.75" customHeight="1" x14ac:dyDescent="0.2">
      <c r="B342" s="2"/>
      <c r="C342" s="3"/>
      <c r="D342" s="4"/>
      <c r="E342" s="5"/>
      <c r="F342" s="2"/>
      <c r="G342" s="2"/>
      <c r="H342" s="2"/>
      <c r="I342" s="6"/>
      <c r="J342" s="6"/>
      <c r="K342" s="2"/>
      <c r="L342" s="2"/>
    </row>
    <row r="343" spans="2:12" ht="15.75" customHeight="1" x14ac:dyDescent="0.2">
      <c r="B343" s="2"/>
      <c r="C343" s="3"/>
      <c r="D343" s="4"/>
      <c r="E343" s="5"/>
      <c r="F343" s="2"/>
      <c r="G343" s="2"/>
      <c r="H343" s="2"/>
      <c r="I343" s="6"/>
      <c r="J343" s="6"/>
      <c r="K343" s="2"/>
      <c r="L343" s="2"/>
    </row>
    <row r="344" spans="2:12" ht="15.75" customHeight="1" x14ac:dyDescent="0.2">
      <c r="B344" s="2"/>
      <c r="C344" s="3"/>
      <c r="D344" s="4"/>
      <c r="E344" s="5"/>
      <c r="F344" s="2"/>
      <c r="G344" s="2"/>
      <c r="H344" s="2"/>
      <c r="I344" s="6"/>
      <c r="J344" s="6"/>
      <c r="K344" s="2"/>
      <c r="L344" s="2"/>
    </row>
    <row r="345" spans="2:12" ht="15.75" customHeight="1" x14ac:dyDescent="0.2">
      <c r="B345" s="2"/>
      <c r="C345" s="3"/>
      <c r="D345" s="4"/>
      <c r="E345" s="5"/>
      <c r="F345" s="2"/>
      <c r="G345" s="2"/>
      <c r="H345" s="2"/>
      <c r="I345" s="6"/>
      <c r="J345" s="6"/>
      <c r="K345" s="2"/>
      <c r="L345" s="2"/>
    </row>
    <row r="346" spans="2:12" ht="15.75" customHeight="1" x14ac:dyDescent="0.2">
      <c r="B346" s="2"/>
      <c r="C346" s="3"/>
      <c r="D346" s="4"/>
      <c r="E346" s="5"/>
      <c r="F346" s="2"/>
      <c r="G346" s="2"/>
      <c r="H346" s="2"/>
      <c r="I346" s="6"/>
      <c r="J346" s="6"/>
      <c r="K346" s="2"/>
      <c r="L346" s="2"/>
    </row>
    <row r="347" spans="2:12" ht="15.75" customHeight="1" x14ac:dyDescent="0.2">
      <c r="B347" s="2"/>
      <c r="C347" s="3"/>
      <c r="D347" s="4"/>
      <c r="E347" s="5"/>
      <c r="F347" s="2"/>
      <c r="G347" s="2"/>
      <c r="H347" s="2"/>
      <c r="I347" s="6"/>
      <c r="J347" s="6"/>
      <c r="K347" s="2"/>
      <c r="L347" s="2"/>
    </row>
    <row r="348" spans="2:12" ht="15.75" customHeight="1" x14ac:dyDescent="0.2">
      <c r="B348" s="2"/>
      <c r="C348" s="3"/>
      <c r="D348" s="4"/>
      <c r="E348" s="5"/>
      <c r="F348" s="2"/>
      <c r="G348" s="2"/>
      <c r="H348" s="2"/>
      <c r="I348" s="6"/>
      <c r="J348" s="6"/>
      <c r="K348" s="2"/>
      <c r="L348" s="2"/>
    </row>
    <row r="349" spans="2:12" ht="15.75" customHeight="1" x14ac:dyDescent="0.2">
      <c r="B349" s="2"/>
      <c r="C349" s="3"/>
      <c r="D349" s="4"/>
      <c r="E349" s="5"/>
      <c r="F349" s="2"/>
      <c r="G349" s="2"/>
      <c r="H349" s="2"/>
      <c r="I349" s="6"/>
      <c r="J349" s="6"/>
      <c r="K349" s="2"/>
      <c r="L349" s="2"/>
    </row>
    <row r="350" spans="2:12" ht="15.75" customHeight="1" x14ac:dyDescent="0.2">
      <c r="B350" s="2"/>
      <c r="C350" s="3"/>
      <c r="D350" s="4"/>
      <c r="E350" s="5"/>
      <c r="F350" s="2"/>
      <c r="G350" s="2"/>
      <c r="H350" s="2"/>
      <c r="I350" s="6"/>
      <c r="J350" s="6"/>
      <c r="K350" s="2"/>
      <c r="L350" s="2"/>
    </row>
    <row r="351" spans="2:12" ht="15.75" customHeight="1" x14ac:dyDescent="0.2">
      <c r="B351" s="2"/>
      <c r="C351" s="3"/>
      <c r="D351" s="4"/>
      <c r="E351" s="5"/>
      <c r="F351" s="2"/>
      <c r="G351" s="2"/>
      <c r="H351" s="2"/>
      <c r="I351" s="6"/>
      <c r="J351" s="6"/>
      <c r="K351" s="2"/>
      <c r="L351" s="2"/>
    </row>
    <row r="352" spans="2:12" ht="15.75" customHeight="1" x14ac:dyDescent="0.2">
      <c r="B352" s="2"/>
      <c r="C352" s="3"/>
      <c r="D352" s="4"/>
      <c r="E352" s="5"/>
      <c r="F352" s="2"/>
      <c r="G352" s="2"/>
      <c r="H352" s="2"/>
      <c r="I352" s="6"/>
      <c r="J352" s="6"/>
      <c r="K352" s="2"/>
      <c r="L352" s="2"/>
    </row>
    <row r="353" spans="2:12" ht="15.75" customHeight="1" x14ac:dyDescent="0.2">
      <c r="B353" s="2"/>
      <c r="C353" s="3"/>
      <c r="D353" s="4"/>
      <c r="E353" s="5"/>
      <c r="F353" s="2"/>
      <c r="G353" s="2"/>
      <c r="H353" s="2"/>
      <c r="I353" s="6"/>
      <c r="J353" s="6"/>
      <c r="K353" s="2"/>
      <c r="L353" s="2"/>
    </row>
    <row r="354" spans="2:12" ht="15.75" customHeight="1" x14ac:dyDescent="0.2">
      <c r="B354" s="2"/>
      <c r="C354" s="3"/>
      <c r="D354" s="4"/>
      <c r="E354" s="5"/>
      <c r="F354" s="2"/>
      <c r="G354" s="2"/>
      <c r="H354" s="2"/>
      <c r="I354" s="6"/>
      <c r="J354" s="6"/>
      <c r="K354" s="2"/>
      <c r="L354" s="2"/>
    </row>
    <row r="355" spans="2:12" ht="15.75" customHeight="1" x14ac:dyDescent="0.2">
      <c r="B355" s="2"/>
      <c r="C355" s="3"/>
      <c r="D355" s="4"/>
      <c r="E355" s="5"/>
      <c r="F355" s="2"/>
      <c r="G355" s="2"/>
      <c r="H355" s="2"/>
      <c r="I355" s="6"/>
      <c r="J355" s="6"/>
      <c r="K355" s="2"/>
      <c r="L355" s="2"/>
    </row>
    <row r="356" spans="2:12" ht="15.75" customHeight="1" x14ac:dyDescent="0.2">
      <c r="B356" s="2"/>
      <c r="C356" s="3"/>
      <c r="D356" s="4"/>
      <c r="E356" s="5"/>
      <c r="F356" s="2"/>
      <c r="G356" s="2"/>
      <c r="H356" s="2"/>
      <c r="I356" s="6"/>
      <c r="J356" s="6"/>
      <c r="K356" s="2"/>
      <c r="L356" s="2"/>
    </row>
    <row r="357" spans="2:12" ht="15.75" customHeight="1" x14ac:dyDescent="0.2">
      <c r="B357" s="2"/>
      <c r="C357" s="3"/>
      <c r="D357" s="4"/>
      <c r="E357" s="5"/>
      <c r="F357" s="2"/>
      <c r="G357" s="2"/>
      <c r="H357" s="2"/>
      <c r="I357" s="6"/>
      <c r="J357" s="6"/>
      <c r="K357" s="2"/>
      <c r="L357" s="2"/>
    </row>
    <row r="358" spans="2:12" ht="15.75" customHeight="1" x14ac:dyDescent="0.2">
      <c r="B358" s="2"/>
      <c r="C358" s="3"/>
      <c r="D358" s="4"/>
      <c r="E358" s="5"/>
      <c r="F358" s="2"/>
      <c r="G358" s="2"/>
      <c r="H358" s="2"/>
      <c r="I358" s="6"/>
      <c r="J358" s="6"/>
      <c r="K358" s="2"/>
      <c r="L358" s="2"/>
    </row>
    <row r="359" spans="2:12" ht="15.75" customHeight="1" x14ac:dyDescent="0.2">
      <c r="B359" s="2"/>
      <c r="C359" s="3"/>
      <c r="D359" s="4"/>
      <c r="E359" s="5"/>
      <c r="F359" s="2"/>
      <c r="G359" s="2"/>
      <c r="H359" s="2"/>
      <c r="I359" s="6"/>
      <c r="J359" s="6"/>
      <c r="K359" s="2"/>
      <c r="L359" s="2"/>
    </row>
    <row r="360" spans="2:12" ht="15.75" customHeight="1" x14ac:dyDescent="0.2">
      <c r="B360" s="2"/>
      <c r="C360" s="3"/>
      <c r="D360" s="4"/>
      <c r="E360" s="5"/>
      <c r="F360" s="2"/>
      <c r="G360" s="2"/>
      <c r="H360" s="2"/>
      <c r="I360" s="6"/>
      <c r="J360" s="6"/>
      <c r="K360" s="2"/>
      <c r="L360" s="2"/>
    </row>
    <row r="361" spans="2:12" ht="15.75" customHeight="1" x14ac:dyDescent="0.2">
      <c r="B361" s="2"/>
      <c r="C361" s="3"/>
      <c r="D361" s="4"/>
      <c r="E361" s="5"/>
      <c r="F361" s="2"/>
      <c r="G361" s="2"/>
      <c r="H361" s="2"/>
      <c r="I361" s="6"/>
      <c r="J361" s="6"/>
      <c r="K361" s="2"/>
      <c r="L361" s="2"/>
    </row>
    <row r="362" spans="2:12" ht="15.75" customHeight="1" x14ac:dyDescent="0.2">
      <c r="B362" s="2"/>
      <c r="C362" s="3"/>
      <c r="D362" s="4"/>
      <c r="E362" s="5"/>
      <c r="F362" s="2"/>
      <c r="G362" s="2"/>
      <c r="H362" s="2"/>
      <c r="I362" s="6"/>
      <c r="J362" s="6"/>
      <c r="K362" s="2"/>
      <c r="L362" s="2"/>
    </row>
    <row r="363" spans="2:12" ht="15.75" customHeight="1" x14ac:dyDescent="0.2">
      <c r="B363" s="2"/>
      <c r="C363" s="3"/>
      <c r="D363" s="4"/>
      <c r="E363" s="5"/>
      <c r="F363" s="2"/>
      <c r="G363" s="2"/>
      <c r="H363" s="2"/>
      <c r="I363" s="6"/>
      <c r="J363" s="6"/>
      <c r="K363" s="2"/>
      <c r="L363" s="2"/>
    </row>
    <row r="364" spans="2:12" ht="15.75" customHeight="1" x14ac:dyDescent="0.2">
      <c r="B364" s="2"/>
      <c r="C364" s="3"/>
      <c r="D364" s="4"/>
      <c r="E364" s="5"/>
      <c r="F364" s="2"/>
      <c r="G364" s="2"/>
      <c r="H364" s="2"/>
      <c r="I364" s="6"/>
      <c r="J364" s="6"/>
      <c r="K364" s="2"/>
      <c r="L364" s="2"/>
    </row>
    <row r="365" spans="2:12" ht="15.75" customHeight="1" x14ac:dyDescent="0.2">
      <c r="B365" s="2"/>
      <c r="C365" s="3"/>
      <c r="D365" s="4"/>
      <c r="E365" s="5"/>
      <c r="F365" s="2"/>
      <c r="G365" s="2"/>
      <c r="H365" s="2"/>
      <c r="I365" s="6"/>
      <c r="J365" s="6"/>
      <c r="K365" s="2"/>
      <c r="L365" s="2"/>
    </row>
    <row r="366" spans="2:12" ht="15.75" customHeight="1" x14ac:dyDescent="0.2">
      <c r="B366" s="2"/>
      <c r="C366" s="3"/>
      <c r="D366" s="4"/>
      <c r="E366" s="5"/>
      <c r="F366" s="2"/>
      <c r="G366" s="2"/>
      <c r="H366" s="2"/>
      <c r="I366" s="6"/>
      <c r="J366" s="6"/>
      <c r="K366" s="2"/>
      <c r="L366" s="2"/>
    </row>
    <row r="367" spans="2:12" ht="15.75" customHeight="1" x14ac:dyDescent="0.2">
      <c r="B367" s="2"/>
      <c r="C367" s="3"/>
      <c r="D367" s="4"/>
      <c r="E367" s="5"/>
      <c r="F367" s="2"/>
      <c r="G367" s="2"/>
      <c r="H367" s="2"/>
      <c r="I367" s="6"/>
      <c r="J367" s="6"/>
      <c r="K367" s="2"/>
      <c r="L367" s="2"/>
    </row>
    <row r="368" spans="2:12" ht="15.75" customHeight="1" x14ac:dyDescent="0.2">
      <c r="B368" s="2"/>
      <c r="C368" s="3"/>
      <c r="D368" s="4"/>
      <c r="E368" s="5"/>
      <c r="F368" s="2"/>
      <c r="G368" s="2"/>
      <c r="H368" s="2"/>
      <c r="I368" s="6"/>
      <c r="J368" s="6"/>
      <c r="K368" s="2"/>
      <c r="L368" s="2"/>
    </row>
    <row r="369" spans="2:12" ht="15.75" customHeight="1" x14ac:dyDescent="0.2">
      <c r="B369" s="2"/>
      <c r="C369" s="3"/>
      <c r="D369" s="4"/>
      <c r="E369" s="5"/>
      <c r="F369" s="2"/>
      <c r="G369" s="2"/>
      <c r="H369" s="2"/>
      <c r="I369" s="6"/>
      <c r="J369" s="6"/>
      <c r="K369" s="2"/>
      <c r="L369" s="2"/>
    </row>
    <row r="370" spans="2:12" ht="15.75" customHeight="1" x14ac:dyDescent="0.2">
      <c r="B370" s="2"/>
      <c r="C370" s="3"/>
      <c r="D370" s="4"/>
      <c r="E370" s="5"/>
      <c r="F370" s="2"/>
      <c r="G370" s="2"/>
      <c r="H370" s="2"/>
      <c r="I370" s="6"/>
      <c r="J370" s="6"/>
      <c r="K370" s="2"/>
      <c r="L370" s="2"/>
    </row>
    <row r="371" spans="2:12" ht="15.75" customHeight="1" x14ac:dyDescent="0.2">
      <c r="B371" s="2"/>
      <c r="C371" s="3"/>
      <c r="D371" s="4"/>
      <c r="E371" s="5"/>
      <c r="F371" s="2"/>
      <c r="G371" s="2"/>
      <c r="H371" s="2"/>
      <c r="I371" s="6"/>
      <c r="J371" s="6"/>
      <c r="K371" s="2"/>
      <c r="L371" s="2"/>
    </row>
    <row r="372" spans="2:12" ht="15.75" customHeight="1" x14ac:dyDescent="0.2">
      <c r="B372" s="2"/>
      <c r="C372" s="3"/>
      <c r="D372" s="4"/>
      <c r="E372" s="5"/>
      <c r="F372" s="2"/>
      <c r="G372" s="2"/>
      <c r="H372" s="2"/>
      <c r="I372" s="6"/>
      <c r="J372" s="6"/>
      <c r="K372" s="2"/>
      <c r="L372" s="2"/>
    </row>
    <row r="373" spans="2:12" ht="15.75" customHeight="1" x14ac:dyDescent="0.2">
      <c r="B373" s="2"/>
      <c r="C373" s="3"/>
      <c r="D373" s="4"/>
      <c r="E373" s="5"/>
      <c r="F373" s="2"/>
      <c r="G373" s="2"/>
      <c r="H373" s="2"/>
      <c r="I373" s="6"/>
      <c r="J373" s="6"/>
      <c r="K373" s="2"/>
      <c r="L373" s="2"/>
    </row>
    <row r="374" spans="2:12" ht="15.75" customHeight="1" x14ac:dyDescent="0.2">
      <c r="B374" s="2"/>
      <c r="C374" s="3"/>
      <c r="D374" s="4"/>
      <c r="E374" s="5"/>
      <c r="F374" s="2"/>
      <c r="G374" s="2"/>
      <c r="H374" s="2"/>
      <c r="I374" s="6"/>
      <c r="J374" s="6"/>
      <c r="K374" s="2"/>
      <c r="L374" s="2"/>
    </row>
    <row r="375" spans="2:12" ht="15.75" customHeight="1" x14ac:dyDescent="0.2">
      <c r="B375" s="2"/>
      <c r="C375" s="3"/>
      <c r="D375" s="4"/>
      <c r="E375" s="5"/>
      <c r="F375" s="2"/>
      <c r="G375" s="2"/>
      <c r="H375" s="2"/>
      <c r="I375" s="6"/>
      <c r="J375" s="6"/>
      <c r="K375" s="2"/>
      <c r="L375" s="2"/>
    </row>
    <row r="376" spans="2:12" ht="15.75" customHeight="1" x14ac:dyDescent="0.2">
      <c r="B376" s="2"/>
      <c r="C376" s="3"/>
      <c r="D376" s="4"/>
      <c r="E376" s="5"/>
      <c r="F376" s="2"/>
      <c r="G376" s="2"/>
      <c r="H376" s="2"/>
      <c r="I376" s="6"/>
      <c r="J376" s="6"/>
      <c r="K376" s="2"/>
      <c r="L376" s="2"/>
    </row>
    <row r="377" spans="2:12" ht="15.75" customHeight="1" x14ac:dyDescent="0.2">
      <c r="B377" s="2"/>
      <c r="C377" s="3"/>
      <c r="D377" s="4"/>
      <c r="E377" s="5"/>
      <c r="F377" s="2"/>
      <c r="G377" s="2"/>
      <c r="H377" s="2"/>
      <c r="I377" s="6"/>
      <c r="J377" s="6"/>
      <c r="K377" s="2"/>
      <c r="L377" s="2"/>
    </row>
    <row r="378" spans="2:12" ht="15.75" customHeight="1" x14ac:dyDescent="0.2">
      <c r="B378" s="2"/>
      <c r="C378" s="3"/>
      <c r="D378" s="4"/>
      <c r="E378" s="5"/>
      <c r="F378" s="2"/>
      <c r="G378" s="2"/>
      <c r="H378" s="2"/>
      <c r="I378" s="6"/>
      <c r="J378" s="6"/>
      <c r="K378" s="2"/>
      <c r="L378" s="2"/>
    </row>
    <row r="379" spans="2:12" ht="15.75" customHeight="1" x14ac:dyDescent="0.2">
      <c r="B379" s="2"/>
      <c r="C379" s="3"/>
      <c r="D379" s="4"/>
      <c r="E379" s="5"/>
      <c r="F379" s="2"/>
      <c r="G379" s="2"/>
      <c r="H379" s="2"/>
      <c r="I379" s="6"/>
      <c r="J379" s="6"/>
      <c r="K379" s="2"/>
      <c r="L379" s="2"/>
    </row>
    <row r="380" spans="2:12" ht="15.75" customHeight="1" x14ac:dyDescent="0.2">
      <c r="B380" s="2"/>
      <c r="C380" s="3"/>
      <c r="D380" s="4"/>
      <c r="E380" s="5"/>
      <c r="F380" s="2"/>
      <c r="G380" s="2"/>
      <c r="H380" s="2"/>
      <c r="I380" s="6"/>
      <c r="J380" s="6"/>
      <c r="K380" s="2"/>
      <c r="L380" s="2"/>
    </row>
    <row r="381" spans="2:12" ht="15.75" customHeight="1" x14ac:dyDescent="0.2">
      <c r="B381" s="2"/>
      <c r="C381" s="3"/>
      <c r="D381" s="4"/>
      <c r="E381" s="5"/>
      <c r="F381" s="2"/>
      <c r="G381" s="2"/>
      <c r="H381" s="2"/>
      <c r="I381" s="6"/>
      <c r="J381" s="6"/>
      <c r="K381" s="2"/>
      <c r="L381" s="2"/>
    </row>
    <row r="382" spans="2:12" ht="15.75" customHeight="1" x14ac:dyDescent="0.2">
      <c r="B382" s="2"/>
      <c r="C382" s="3"/>
      <c r="D382" s="4"/>
      <c r="E382" s="5"/>
      <c r="F382" s="2"/>
      <c r="G382" s="2"/>
      <c r="H382" s="2"/>
      <c r="I382" s="6"/>
      <c r="J382" s="6"/>
      <c r="K382" s="2"/>
      <c r="L382" s="2"/>
    </row>
    <row r="383" spans="2:12" ht="15.75" customHeight="1" x14ac:dyDescent="0.2">
      <c r="B383" s="2"/>
      <c r="C383" s="3"/>
      <c r="D383" s="4"/>
      <c r="E383" s="5"/>
      <c r="F383" s="2"/>
      <c r="G383" s="2"/>
      <c r="H383" s="2"/>
      <c r="I383" s="6"/>
      <c r="J383" s="6"/>
      <c r="K383" s="2"/>
      <c r="L383" s="2"/>
    </row>
    <row r="384" spans="2:12" ht="15.75" customHeight="1" x14ac:dyDescent="0.2">
      <c r="B384" s="2"/>
      <c r="C384" s="3"/>
      <c r="D384" s="4"/>
      <c r="E384" s="5"/>
      <c r="F384" s="2"/>
      <c r="G384" s="2"/>
      <c r="H384" s="2"/>
      <c r="I384" s="6"/>
      <c r="J384" s="6"/>
      <c r="K384" s="2"/>
      <c r="L384" s="2"/>
    </row>
    <row r="385" spans="2:12" ht="15.75" customHeight="1" x14ac:dyDescent="0.2">
      <c r="B385" s="2"/>
      <c r="C385" s="3"/>
      <c r="D385" s="4"/>
      <c r="E385" s="5"/>
      <c r="F385" s="2"/>
      <c r="G385" s="2"/>
      <c r="H385" s="2"/>
      <c r="I385" s="6"/>
      <c r="J385" s="6"/>
      <c r="K385" s="2"/>
      <c r="L385" s="2"/>
    </row>
    <row r="386" spans="2:12" ht="15.75" customHeight="1" x14ac:dyDescent="0.2">
      <c r="B386" s="2"/>
      <c r="C386" s="3"/>
      <c r="D386" s="4"/>
      <c r="E386" s="5"/>
      <c r="F386" s="2"/>
      <c r="G386" s="2"/>
      <c r="H386" s="2"/>
      <c r="I386" s="6"/>
      <c r="J386" s="6"/>
      <c r="K386" s="2"/>
      <c r="L386" s="2"/>
    </row>
    <row r="387" spans="2:12" ht="15.75" customHeight="1" x14ac:dyDescent="0.2">
      <c r="B387" s="2"/>
      <c r="C387" s="3"/>
      <c r="D387" s="4"/>
      <c r="E387" s="5"/>
      <c r="F387" s="2"/>
      <c r="G387" s="2"/>
      <c r="H387" s="2"/>
      <c r="I387" s="6"/>
      <c r="J387" s="6"/>
      <c r="K387" s="2"/>
      <c r="L387" s="2"/>
    </row>
    <row r="388" spans="2:12" ht="15.75" customHeight="1" x14ac:dyDescent="0.2">
      <c r="B388" s="2"/>
      <c r="C388" s="3"/>
      <c r="D388" s="4"/>
      <c r="E388" s="5"/>
      <c r="F388" s="2"/>
      <c r="G388" s="2"/>
      <c r="H388" s="2"/>
      <c r="I388" s="6"/>
      <c r="J388" s="6"/>
      <c r="K388" s="2"/>
      <c r="L388" s="2"/>
    </row>
    <row r="389" spans="2:12" ht="15.75" customHeight="1" x14ac:dyDescent="0.2">
      <c r="B389" s="2"/>
      <c r="C389" s="3"/>
      <c r="D389" s="4"/>
      <c r="E389" s="5"/>
      <c r="F389" s="2"/>
      <c r="G389" s="2"/>
      <c r="H389" s="2"/>
      <c r="I389" s="6"/>
      <c r="J389" s="6"/>
      <c r="K389" s="2"/>
      <c r="L389" s="2"/>
    </row>
    <row r="390" spans="2:12" ht="15.75" customHeight="1" x14ac:dyDescent="0.2">
      <c r="B390" s="2"/>
      <c r="C390" s="3"/>
      <c r="D390" s="4"/>
      <c r="E390" s="5"/>
      <c r="F390" s="2"/>
      <c r="G390" s="2"/>
      <c r="H390" s="2"/>
      <c r="I390" s="6"/>
      <c r="J390" s="6"/>
      <c r="K390" s="2"/>
      <c r="L390" s="2"/>
    </row>
    <row r="391" spans="2:12" ht="15.75" customHeight="1" x14ac:dyDescent="0.2">
      <c r="B391" s="2"/>
      <c r="C391" s="3"/>
      <c r="D391" s="4"/>
      <c r="E391" s="5"/>
      <c r="F391" s="2"/>
      <c r="G391" s="2"/>
      <c r="H391" s="2"/>
      <c r="I391" s="6"/>
      <c r="J391" s="6"/>
      <c r="K391" s="2"/>
      <c r="L391" s="2"/>
    </row>
    <row r="392" spans="2:12" ht="15.75" customHeight="1" x14ac:dyDescent="0.2">
      <c r="B392" s="2"/>
      <c r="C392" s="3"/>
      <c r="D392" s="4"/>
      <c r="E392" s="5"/>
      <c r="F392" s="2"/>
      <c r="G392" s="2"/>
      <c r="H392" s="2"/>
      <c r="I392" s="6"/>
      <c r="J392" s="6"/>
      <c r="K392" s="2"/>
      <c r="L392" s="2"/>
    </row>
    <row r="393" spans="2:12" ht="15.75" customHeight="1" x14ac:dyDescent="0.2">
      <c r="B393" s="2"/>
      <c r="C393" s="3"/>
      <c r="D393" s="4"/>
      <c r="E393" s="5"/>
      <c r="F393" s="2"/>
      <c r="G393" s="2"/>
      <c r="H393" s="2"/>
      <c r="I393" s="6"/>
      <c r="J393" s="6"/>
      <c r="K393" s="2"/>
      <c r="L393" s="2"/>
    </row>
    <row r="394" spans="2:12" ht="15.75" customHeight="1" x14ac:dyDescent="0.2">
      <c r="B394" s="2"/>
      <c r="C394" s="3"/>
      <c r="D394" s="4"/>
      <c r="E394" s="5"/>
      <c r="F394" s="2"/>
      <c r="G394" s="2"/>
      <c r="H394" s="2"/>
      <c r="I394" s="6"/>
      <c r="J394" s="6"/>
      <c r="K394" s="2"/>
      <c r="L394" s="2"/>
    </row>
    <row r="395" spans="2:12" ht="15.75" customHeight="1" x14ac:dyDescent="0.2">
      <c r="B395" s="2"/>
      <c r="C395" s="3"/>
      <c r="D395" s="4"/>
      <c r="E395" s="5"/>
      <c r="F395" s="2"/>
      <c r="G395" s="2"/>
      <c r="H395" s="2"/>
      <c r="I395" s="6"/>
      <c r="J395" s="6"/>
      <c r="K395" s="2"/>
      <c r="L395" s="2"/>
    </row>
    <row r="396" spans="2:12" ht="15.75" customHeight="1" x14ac:dyDescent="0.2">
      <c r="B396" s="2"/>
      <c r="C396" s="3"/>
      <c r="D396" s="4"/>
      <c r="E396" s="5"/>
      <c r="F396" s="2"/>
      <c r="G396" s="2"/>
      <c r="H396" s="2"/>
      <c r="I396" s="6"/>
      <c r="J396" s="6"/>
      <c r="K396" s="2"/>
      <c r="L396" s="2"/>
    </row>
    <row r="397" spans="2:12" ht="15.75" customHeight="1" x14ac:dyDescent="0.2">
      <c r="B397" s="2"/>
      <c r="C397" s="3"/>
      <c r="D397" s="4"/>
      <c r="E397" s="5"/>
      <c r="F397" s="2"/>
      <c r="G397" s="2"/>
      <c r="H397" s="2"/>
      <c r="I397" s="6"/>
      <c r="J397" s="6"/>
      <c r="K397" s="2"/>
      <c r="L397" s="2"/>
    </row>
    <row r="398" spans="2:12" ht="15.75" customHeight="1" x14ac:dyDescent="0.2">
      <c r="B398" s="2"/>
      <c r="C398" s="3"/>
      <c r="D398" s="4"/>
      <c r="E398" s="5"/>
      <c r="F398" s="2"/>
      <c r="G398" s="2"/>
      <c r="H398" s="2"/>
      <c r="I398" s="6"/>
      <c r="J398" s="6"/>
      <c r="K398" s="2"/>
      <c r="L398" s="2"/>
    </row>
    <row r="399" spans="2:12" ht="15.75" customHeight="1" x14ac:dyDescent="0.2">
      <c r="B399" s="2"/>
      <c r="C399" s="3"/>
      <c r="D399" s="4"/>
      <c r="E399" s="5"/>
      <c r="F399" s="2"/>
      <c r="G399" s="2"/>
      <c r="H399" s="2"/>
      <c r="I399" s="6"/>
      <c r="J399" s="6"/>
      <c r="K399" s="2"/>
      <c r="L399" s="2"/>
    </row>
    <row r="400" spans="2:12" ht="15.75" customHeight="1" x14ac:dyDescent="0.2">
      <c r="B400" s="2"/>
      <c r="C400" s="3"/>
      <c r="D400" s="4"/>
      <c r="E400" s="5"/>
      <c r="F400" s="2"/>
      <c r="G400" s="2"/>
      <c r="H400" s="2"/>
      <c r="I400" s="6"/>
      <c r="J400" s="6"/>
      <c r="K400" s="2"/>
      <c r="L400" s="2"/>
    </row>
    <row r="401" spans="2:12" ht="15.75" customHeight="1" x14ac:dyDescent="0.2">
      <c r="B401" s="2"/>
      <c r="C401" s="3"/>
      <c r="D401" s="4"/>
      <c r="E401" s="5"/>
      <c r="F401" s="2"/>
      <c r="G401" s="2"/>
      <c r="H401" s="2"/>
      <c r="I401" s="6"/>
      <c r="J401" s="6"/>
      <c r="K401" s="2"/>
      <c r="L401" s="2"/>
    </row>
    <row r="402" spans="2:12" ht="15.75" customHeight="1" x14ac:dyDescent="0.2">
      <c r="B402" s="2"/>
      <c r="C402" s="3"/>
      <c r="D402" s="4"/>
      <c r="E402" s="5"/>
      <c r="F402" s="2"/>
      <c r="G402" s="2"/>
      <c r="H402" s="2"/>
      <c r="I402" s="6"/>
      <c r="J402" s="6"/>
      <c r="K402" s="2"/>
      <c r="L402" s="2"/>
    </row>
    <row r="403" spans="2:12" ht="15.75" customHeight="1" x14ac:dyDescent="0.2">
      <c r="B403" s="2"/>
      <c r="C403" s="3"/>
      <c r="D403" s="4"/>
      <c r="E403" s="5"/>
      <c r="F403" s="2"/>
      <c r="G403" s="2"/>
      <c r="H403" s="2"/>
      <c r="I403" s="6"/>
      <c r="J403" s="6"/>
      <c r="K403" s="2"/>
      <c r="L403" s="2"/>
    </row>
    <row r="404" spans="2:12" ht="15.75" customHeight="1" x14ac:dyDescent="0.2">
      <c r="B404" s="2"/>
      <c r="C404" s="3"/>
      <c r="D404" s="4"/>
      <c r="E404" s="5"/>
      <c r="F404" s="2"/>
      <c r="G404" s="2"/>
      <c r="H404" s="2"/>
      <c r="I404" s="6"/>
      <c r="J404" s="6"/>
      <c r="K404" s="2"/>
      <c r="L404" s="2"/>
    </row>
    <row r="405" spans="2:12" ht="15.75" customHeight="1" x14ac:dyDescent="0.2">
      <c r="B405" s="2"/>
      <c r="C405" s="3"/>
      <c r="D405" s="4"/>
      <c r="E405" s="5"/>
      <c r="F405" s="2"/>
      <c r="G405" s="2"/>
      <c r="H405" s="2"/>
      <c r="I405" s="6"/>
      <c r="J405" s="6"/>
      <c r="K405" s="2"/>
      <c r="L405" s="2"/>
    </row>
    <row r="406" spans="2:12" ht="15.75" customHeight="1" x14ac:dyDescent="0.2">
      <c r="B406" s="2"/>
      <c r="C406" s="3"/>
      <c r="D406" s="4"/>
      <c r="E406" s="5"/>
      <c r="F406" s="2"/>
      <c r="G406" s="2"/>
      <c r="H406" s="2"/>
      <c r="I406" s="6"/>
      <c r="J406" s="6"/>
      <c r="K406" s="2"/>
      <c r="L406" s="2"/>
    </row>
    <row r="407" spans="2:12" ht="15.75" customHeight="1" x14ac:dyDescent="0.2">
      <c r="B407" s="2"/>
      <c r="C407" s="3"/>
      <c r="D407" s="4"/>
      <c r="E407" s="5"/>
      <c r="F407" s="2"/>
      <c r="G407" s="2"/>
      <c r="H407" s="2"/>
      <c r="I407" s="6"/>
      <c r="J407" s="6"/>
      <c r="K407" s="2"/>
      <c r="L407" s="2"/>
    </row>
    <row r="408" spans="2:12" ht="15.75" customHeight="1" x14ac:dyDescent="0.2">
      <c r="B408" s="2"/>
      <c r="C408" s="3"/>
      <c r="D408" s="4"/>
      <c r="E408" s="5"/>
      <c r="F408" s="2"/>
      <c r="G408" s="2"/>
      <c r="H408" s="2"/>
      <c r="I408" s="6"/>
      <c r="J408" s="6"/>
      <c r="K408" s="2"/>
      <c r="L408" s="2"/>
    </row>
    <row r="409" spans="2:12" ht="15.75" customHeight="1" x14ac:dyDescent="0.2">
      <c r="B409" s="2"/>
      <c r="C409" s="3"/>
      <c r="D409" s="4"/>
      <c r="E409" s="5"/>
      <c r="F409" s="2"/>
      <c r="G409" s="2"/>
      <c r="H409" s="2"/>
      <c r="I409" s="6"/>
      <c r="J409" s="6"/>
      <c r="K409" s="2"/>
      <c r="L409" s="2"/>
    </row>
    <row r="410" spans="2:12" ht="15.75" customHeight="1" x14ac:dyDescent="0.2">
      <c r="B410" s="2"/>
      <c r="C410" s="3"/>
      <c r="D410" s="4"/>
      <c r="E410" s="5"/>
      <c r="F410" s="2"/>
      <c r="G410" s="2"/>
      <c r="H410" s="2"/>
      <c r="I410" s="6"/>
      <c r="J410" s="6"/>
      <c r="K410" s="2"/>
      <c r="L410" s="2"/>
    </row>
    <row r="411" spans="2:12" ht="15.75" customHeight="1" x14ac:dyDescent="0.2">
      <c r="B411" s="2"/>
      <c r="C411" s="3"/>
      <c r="D411" s="4"/>
      <c r="E411" s="5"/>
      <c r="F411" s="2"/>
      <c r="G411" s="2"/>
      <c r="H411" s="2"/>
      <c r="I411" s="6"/>
      <c r="J411" s="6"/>
      <c r="K411" s="2"/>
      <c r="L411" s="2"/>
    </row>
    <row r="412" spans="2:12" ht="15.75" customHeight="1" x14ac:dyDescent="0.2">
      <c r="B412" s="2"/>
      <c r="C412" s="3"/>
      <c r="D412" s="4"/>
      <c r="E412" s="5"/>
      <c r="F412" s="2"/>
      <c r="G412" s="2"/>
      <c r="H412" s="2"/>
      <c r="I412" s="6"/>
      <c r="J412" s="6"/>
      <c r="K412" s="2"/>
      <c r="L412" s="2"/>
    </row>
    <row r="413" spans="2:12" ht="15.75" customHeight="1" x14ac:dyDescent="0.2">
      <c r="B413" s="2"/>
      <c r="C413" s="3"/>
      <c r="D413" s="4"/>
      <c r="E413" s="5"/>
      <c r="F413" s="2"/>
      <c r="G413" s="2"/>
      <c r="H413" s="2"/>
      <c r="I413" s="6"/>
      <c r="J413" s="6"/>
      <c r="K413" s="2"/>
      <c r="L413" s="2"/>
    </row>
    <row r="414" spans="2:12" ht="15.75" customHeight="1" x14ac:dyDescent="0.2">
      <c r="B414" s="2"/>
      <c r="C414" s="3"/>
      <c r="D414" s="4"/>
      <c r="E414" s="5"/>
      <c r="F414" s="2"/>
      <c r="G414" s="2"/>
      <c r="H414" s="2"/>
      <c r="I414" s="6"/>
      <c r="J414" s="6"/>
      <c r="K414" s="2"/>
      <c r="L414" s="2"/>
    </row>
    <row r="415" spans="2:12" ht="15.75" customHeight="1" x14ac:dyDescent="0.2">
      <c r="B415" s="2"/>
      <c r="C415" s="3"/>
      <c r="D415" s="4"/>
      <c r="E415" s="5"/>
      <c r="F415" s="2"/>
      <c r="G415" s="2"/>
      <c r="H415" s="2"/>
      <c r="I415" s="6"/>
      <c r="J415" s="6"/>
      <c r="K415" s="2"/>
      <c r="L415" s="2"/>
    </row>
    <row r="416" spans="2:12" ht="15.75" customHeight="1" x14ac:dyDescent="0.2">
      <c r="B416" s="2"/>
      <c r="C416" s="3"/>
      <c r="D416" s="4"/>
      <c r="E416" s="5"/>
      <c r="F416" s="2"/>
      <c r="G416" s="2"/>
      <c r="H416" s="2"/>
      <c r="I416" s="6"/>
      <c r="J416" s="6"/>
      <c r="K416" s="2"/>
      <c r="L416" s="2"/>
    </row>
    <row r="417" spans="2:12" ht="15.75" customHeight="1" x14ac:dyDescent="0.2">
      <c r="B417" s="2"/>
      <c r="C417" s="3"/>
      <c r="D417" s="4"/>
      <c r="E417" s="5"/>
      <c r="F417" s="2"/>
      <c r="G417" s="2"/>
      <c r="H417" s="2"/>
      <c r="I417" s="6"/>
      <c r="J417" s="6"/>
      <c r="K417" s="2"/>
      <c r="L417" s="2"/>
    </row>
    <row r="418" spans="2:12" ht="15.75" customHeight="1" x14ac:dyDescent="0.2">
      <c r="B418" s="2"/>
      <c r="C418" s="3"/>
      <c r="D418" s="4"/>
      <c r="E418" s="5"/>
      <c r="F418" s="2"/>
      <c r="G418" s="2"/>
      <c r="H418" s="2"/>
      <c r="I418" s="6"/>
      <c r="J418" s="6"/>
      <c r="K418" s="2"/>
      <c r="L418" s="2"/>
    </row>
    <row r="419" spans="2:12" ht="15.75" customHeight="1" x14ac:dyDescent="0.2">
      <c r="B419" s="2"/>
      <c r="C419" s="3"/>
      <c r="D419" s="4"/>
      <c r="E419" s="5"/>
      <c r="F419" s="2"/>
      <c r="G419" s="2"/>
      <c r="H419" s="2"/>
      <c r="I419" s="6"/>
      <c r="J419" s="6"/>
      <c r="K419" s="2"/>
      <c r="L419" s="2"/>
    </row>
    <row r="420" spans="2:12" ht="15.75" customHeight="1" x14ac:dyDescent="0.2">
      <c r="B420" s="2"/>
      <c r="C420" s="3"/>
      <c r="D420" s="4"/>
      <c r="E420" s="5"/>
      <c r="F420" s="2"/>
      <c r="G420" s="2"/>
      <c r="H420" s="2"/>
      <c r="I420" s="6"/>
      <c r="J420" s="6"/>
      <c r="K420" s="2"/>
      <c r="L420" s="2"/>
    </row>
    <row r="421" spans="2:12" ht="15.75" customHeight="1" x14ac:dyDescent="0.2">
      <c r="B421" s="2"/>
      <c r="C421" s="3"/>
      <c r="D421" s="4"/>
      <c r="E421" s="5"/>
      <c r="F421" s="2"/>
      <c r="G421" s="2"/>
      <c r="H421" s="2"/>
      <c r="I421" s="6"/>
      <c r="J421" s="6"/>
      <c r="K421" s="2"/>
      <c r="L421" s="2"/>
    </row>
    <row r="422" spans="2:12" ht="15.75" customHeight="1" x14ac:dyDescent="0.2">
      <c r="B422" s="2"/>
      <c r="C422" s="3"/>
      <c r="D422" s="4"/>
      <c r="E422" s="5"/>
      <c r="F422" s="2"/>
      <c r="G422" s="2"/>
      <c r="H422" s="2"/>
      <c r="I422" s="6"/>
      <c r="J422" s="6"/>
      <c r="K422" s="2"/>
      <c r="L422" s="2"/>
    </row>
    <row r="423" spans="2:12" ht="15.75" customHeight="1" x14ac:dyDescent="0.2">
      <c r="B423" s="2"/>
      <c r="C423" s="3"/>
      <c r="D423" s="4"/>
      <c r="E423" s="5"/>
      <c r="F423" s="2"/>
      <c r="G423" s="2"/>
      <c r="H423" s="2"/>
      <c r="I423" s="6"/>
      <c r="J423" s="6"/>
      <c r="K423" s="2"/>
      <c r="L423" s="2"/>
    </row>
    <row r="424" spans="2:12" ht="15.75" customHeight="1" x14ac:dyDescent="0.2">
      <c r="B424" s="2"/>
      <c r="C424" s="3"/>
      <c r="D424" s="4"/>
      <c r="E424" s="5"/>
      <c r="F424" s="2"/>
      <c r="G424" s="2"/>
      <c r="H424" s="2"/>
      <c r="I424" s="6"/>
      <c r="J424" s="6"/>
      <c r="K424" s="2"/>
      <c r="L424" s="2"/>
    </row>
    <row r="425" spans="2:12" ht="15.75" customHeight="1" x14ac:dyDescent="0.2">
      <c r="B425" s="2"/>
      <c r="C425" s="3"/>
      <c r="D425" s="4"/>
      <c r="E425" s="5"/>
      <c r="F425" s="2"/>
      <c r="G425" s="2"/>
      <c r="H425" s="2"/>
      <c r="I425" s="6"/>
      <c r="J425" s="6"/>
      <c r="K425" s="2"/>
      <c r="L425" s="2"/>
    </row>
    <row r="426" spans="2:12" ht="15.75" customHeight="1" x14ac:dyDescent="0.2">
      <c r="B426" s="2"/>
      <c r="C426" s="3"/>
      <c r="D426" s="4"/>
      <c r="E426" s="5"/>
      <c r="F426" s="2"/>
      <c r="G426" s="2"/>
      <c r="H426" s="2"/>
      <c r="I426" s="6"/>
      <c r="J426" s="6"/>
      <c r="K426" s="2"/>
      <c r="L426" s="2"/>
    </row>
    <row r="427" spans="2:12" ht="15.75" customHeight="1" x14ac:dyDescent="0.2">
      <c r="B427" s="2"/>
      <c r="C427" s="3"/>
      <c r="D427" s="4"/>
      <c r="E427" s="5"/>
      <c r="F427" s="2"/>
      <c r="G427" s="2"/>
      <c r="H427" s="2"/>
      <c r="I427" s="6"/>
      <c r="J427" s="6"/>
      <c r="K427" s="2"/>
      <c r="L427" s="2"/>
    </row>
    <row r="428" spans="2:12" ht="15.75" customHeight="1" x14ac:dyDescent="0.2">
      <c r="B428" s="2"/>
      <c r="C428" s="3"/>
      <c r="D428" s="4"/>
      <c r="E428" s="5"/>
      <c r="F428" s="2"/>
      <c r="G428" s="2"/>
      <c r="H428" s="2"/>
      <c r="I428" s="6"/>
      <c r="J428" s="6"/>
      <c r="K428" s="2"/>
      <c r="L428" s="2"/>
    </row>
    <row r="429" spans="2:12" ht="15.75" customHeight="1" x14ac:dyDescent="0.2">
      <c r="B429" s="2"/>
      <c r="C429" s="3"/>
      <c r="D429" s="4"/>
      <c r="E429" s="5"/>
      <c r="F429" s="2"/>
      <c r="G429" s="2"/>
      <c r="H429" s="2"/>
      <c r="I429" s="6"/>
      <c r="J429" s="6"/>
      <c r="K429" s="2"/>
      <c r="L429" s="2"/>
    </row>
    <row r="430" spans="2:12" ht="15.75" customHeight="1" x14ac:dyDescent="0.2">
      <c r="B430" s="2"/>
      <c r="C430" s="3"/>
      <c r="D430" s="4"/>
      <c r="E430" s="5"/>
      <c r="F430" s="2"/>
      <c r="G430" s="2"/>
      <c r="H430" s="2"/>
      <c r="I430" s="6"/>
      <c r="J430" s="6"/>
      <c r="K430" s="2"/>
      <c r="L430" s="2"/>
    </row>
    <row r="431" spans="2:12" ht="15.75" customHeight="1" x14ac:dyDescent="0.2">
      <c r="B431" s="2"/>
      <c r="C431" s="3"/>
      <c r="D431" s="4"/>
      <c r="E431" s="5"/>
      <c r="F431" s="2"/>
      <c r="G431" s="2"/>
      <c r="H431" s="2"/>
      <c r="I431" s="6"/>
      <c r="J431" s="6"/>
      <c r="K431" s="2"/>
      <c r="L431" s="2"/>
    </row>
    <row r="432" spans="2:12" ht="15.75" customHeight="1" x14ac:dyDescent="0.2">
      <c r="B432" s="2"/>
      <c r="C432" s="3"/>
      <c r="D432" s="4"/>
      <c r="E432" s="5"/>
      <c r="F432" s="2"/>
      <c r="G432" s="2"/>
      <c r="H432" s="2"/>
      <c r="I432" s="6"/>
      <c r="J432" s="6"/>
      <c r="K432" s="2"/>
      <c r="L432" s="2"/>
    </row>
    <row r="433" spans="2:12" ht="15.75" customHeight="1" x14ac:dyDescent="0.2">
      <c r="B433" s="2"/>
      <c r="C433" s="3"/>
      <c r="D433" s="4"/>
      <c r="E433" s="5"/>
      <c r="F433" s="2"/>
      <c r="G433" s="2"/>
      <c r="H433" s="2"/>
      <c r="I433" s="6"/>
      <c r="J433" s="6"/>
      <c r="K433" s="2"/>
      <c r="L433" s="2"/>
    </row>
    <row r="434" spans="2:12" ht="15.75" customHeight="1" x14ac:dyDescent="0.2">
      <c r="B434" s="2"/>
      <c r="C434" s="3"/>
      <c r="D434" s="4"/>
      <c r="E434" s="5"/>
      <c r="F434" s="2"/>
      <c r="G434" s="2"/>
      <c r="H434" s="2"/>
      <c r="I434" s="6"/>
      <c r="J434" s="6"/>
      <c r="K434" s="2"/>
      <c r="L434" s="2"/>
    </row>
    <row r="435" spans="2:12" ht="15.75" customHeight="1" x14ac:dyDescent="0.2">
      <c r="B435" s="2"/>
      <c r="C435" s="3"/>
      <c r="D435" s="4"/>
      <c r="E435" s="5"/>
      <c r="F435" s="2"/>
      <c r="G435" s="2"/>
      <c r="H435" s="2"/>
      <c r="I435" s="6"/>
      <c r="J435" s="6"/>
      <c r="K435" s="2"/>
      <c r="L435" s="2"/>
    </row>
    <row r="436" spans="2:12" ht="15.75" customHeight="1" x14ac:dyDescent="0.2">
      <c r="B436" s="2"/>
      <c r="C436" s="3"/>
      <c r="D436" s="4"/>
      <c r="E436" s="5"/>
      <c r="F436" s="2"/>
      <c r="G436" s="2"/>
      <c r="H436" s="2"/>
      <c r="I436" s="6"/>
      <c r="J436" s="6"/>
      <c r="K436" s="2"/>
      <c r="L436" s="2"/>
    </row>
    <row r="437" spans="2:12" ht="15.75" customHeight="1" x14ac:dyDescent="0.2">
      <c r="B437" s="2"/>
      <c r="C437" s="3"/>
      <c r="D437" s="4"/>
      <c r="E437" s="5"/>
      <c r="F437" s="2"/>
      <c r="G437" s="2"/>
      <c r="H437" s="2"/>
      <c r="I437" s="6"/>
      <c r="J437" s="6"/>
      <c r="K437" s="2"/>
      <c r="L437" s="2"/>
    </row>
    <row r="438" spans="2:12" ht="15.75" customHeight="1" x14ac:dyDescent="0.2">
      <c r="B438" s="2"/>
      <c r="C438" s="3"/>
      <c r="D438" s="4"/>
      <c r="E438" s="5"/>
      <c r="F438" s="2"/>
      <c r="G438" s="2"/>
      <c r="H438" s="2"/>
      <c r="I438" s="6"/>
      <c r="J438" s="6"/>
      <c r="K438" s="2"/>
      <c r="L438" s="2"/>
    </row>
    <row r="439" spans="2:12" ht="15.75" customHeight="1" x14ac:dyDescent="0.2">
      <c r="B439" s="2"/>
      <c r="C439" s="3"/>
      <c r="D439" s="4"/>
      <c r="E439" s="5"/>
      <c r="F439" s="2"/>
      <c r="G439" s="2"/>
      <c r="H439" s="2"/>
      <c r="I439" s="6"/>
      <c r="J439" s="6"/>
      <c r="K439" s="2"/>
      <c r="L439" s="2"/>
    </row>
    <row r="440" spans="2:12" ht="15.75" customHeight="1" x14ac:dyDescent="0.2">
      <c r="B440" s="2"/>
      <c r="C440" s="3"/>
      <c r="D440" s="4"/>
      <c r="E440" s="5"/>
      <c r="F440" s="2"/>
      <c r="G440" s="2"/>
      <c r="H440" s="2"/>
      <c r="I440" s="6"/>
      <c r="J440" s="6"/>
      <c r="K440" s="2"/>
      <c r="L440" s="2"/>
    </row>
    <row r="441" spans="2:12" ht="15.75" customHeight="1" x14ac:dyDescent="0.2">
      <c r="B441" s="2"/>
      <c r="C441" s="3"/>
      <c r="D441" s="4"/>
      <c r="E441" s="5"/>
      <c r="F441" s="2"/>
      <c r="G441" s="2"/>
      <c r="H441" s="2"/>
      <c r="I441" s="6"/>
      <c r="J441" s="6"/>
      <c r="K441" s="2"/>
      <c r="L441" s="2"/>
    </row>
    <row r="442" spans="2:12" ht="15.75" customHeight="1" x14ac:dyDescent="0.2">
      <c r="B442" s="2"/>
      <c r="C442" s="3"/>
      <c r="D442" s="4"/>
      <c r="E442" s="5"/>
      <c r="F442" s="2"/>
      <c r="G442" s="2"/>
      <c r="H442" s="2"/>
      <c r="I442" s="6"/>
      <c r="J442" s="6"/>
      <c r="K442" s="2"/>
      <c r="L442" s="2"/>
    </row>
    <row r="443" spans="2:12" ht="15.75" customHeight="1" x14ac:dyDescent="0.2">
      <c r="B443" s="2"/>
      <c r="C443" s="3"/>
      <c r="D443" s="4"/>
      <c r="E443" s="5"/>
      <c r="F443" s="2"/>
      <c r="G443" s="2"/>
      <c r="H443" s="2"/>
      <c r="I443" s="6"/>
      <c r="J443" s="6"/>
      <c r="K443" s="2"/>
      <c r="L443" s="2"/>
    </row>
    <row r="444" spans="2:12" ht="15.75" customHeight="1" x14ac:dyDescent="0.2">
      <c r="B444" s="2"/>
      <c r="C444" s="3"/>
      <c r="D444" s="4"/>
      <c r="E444" s="5"/>
      <c r="F444" s="2"/>
      <c r="G444" s="2"/>
      <c r="H444" s="2"/>
      <c r="I444" s="6"/>
      <c r="J444" s="6"/>
      <c r="K444" s="2"/>
      <c r="L444" s="2"/>
    </row>
    <row r="445" spans="2:12" ht="15.75" customHeight="1" x14ac:dyDescent="0.2">
      <c r="B445" s="2"/>
      <c r="C445" s="3"/>
      <c r="D445" s="4"/>
      <c r="E445" s="5"/>
      <c r="F445" s="2"/>
      <c r="G445" s="2"/>
      <c r="H445" s="2"/>
      <c r="I445" s="6"/>
      <c r="J445" s="6"/>
      <c r="K445" s="2"/>
      <c r="L445" s="2"/>
    </row>
    <row r="446" spans="2:12" ht="15.75" customHeight="1" x14ac:dyDescent="0.2">
      <c r="B446" s="2"/>
      <c r="C446" s="3"/>
      <c r="D446" s="4"/>
      <c r="E446" s="5"/>
      <c r="F446" s="2"/>
      <c r="G446" s="2"/>
      <c r="H446" s="2"/>
      <c r="I446" s="6"/>
      <c r="J446" s="6"/>
      <c r="K446" s="2"/>
      <c r="L446" s="2"/>
    </row>
    <row r="447" spans="2:12" ht="15.75" customHeight="1" x14ac:dyDescent="0.2">
      <c r="B447" s="2"/>
      <c r="C447" s="3"/>
      <c r="D447" s="4"/>
      <c r="E447" s="5"/>
      <c r="F447" s="2"/>
      <c r="G447" s="2"/>
      <c r="H447" s="2"/>
      <c r="I447" s="6"/>
      <c r="J447" s="6"/>
      <c r="K447" s="2"/>
      <c r="L447" s="2"/>
    </row>
    <row r="448" spans="2:12" ht="15.75" customHeight="1" x14ac:dyDescent="0.2">
      <c r="B448" s="2"/>
      <c r="C448" s="3"/>
      <c r="D448" s="4"/>
      <c r="E448" s="5"/>
      <c r="F448" s="2"/>
      <c r="G448" s="2"/>
      <c r="H448" s="2"/>
      <c r="I448" s="6"/>
      <c r="J448" s="6"/>
      <c r="K448" s="2"/>
      <c r="L448" s="2"/>
    </row>
    <row r="449" spans="2:12" ht="15.75" customHeight="1" x14ac:dyDescent="0.2">
      <c r="B449" s="2"/>
      <c r="C449" s="3"/>
      <c r="D449" s="4"/>
      <c r="E449" s="5"/>
      <c r="F449" s="2"/>
      <c r="G449" s="2"/>
      <c r="H449" s="2"/>
      <c r="I449" s="6"/>
      <c r="J449" s="6"/>
      <c r="K449" s="2"/>
      <c r="L449" s="2"/>
    </row>
    <row r="450" spans="2:12" ht="15.75" customHeight="1" x14ac:dyDescent="0.2">
      <c r="B450" s="2"/>
      <c r="C450" s="3"/>
      <c r="D450" s="4"/>
      <c r="E450" s="5"/>
      <c r="F450" s="2"/>
      <c r="G450" s="2"/>
      <c r="H450" s="2"/>
      <c r="I450" s="6"/>
      <c r="J450" s="6"/>
      <c r="K450" s="2"/>
      <c r="L450" s="2"/>
    </row>
    <row r="451" spans="2:12" ht="15.75" customHeight="1" x14ac:dyDescent="0.2">
      <c r="B451" s="2"/>
      <c r="C451" s="3"/>
      <c r="D451" s="4"/>
      <c r="E451" s="5"/>
      <c r="F451" s="2"/>
      <c r="G451" s="2"/>
      <c r="H451" s="2"/>
      <c r="I451" s="6"/>
      <c r="J451" s="6"/>
      <c r="K451" s="2"/>
      <c r="L451" s="2"/>
    </row>
    <row r="452" spans="2:12" ht="15.75" customHeight="1" x14ac:dyDescent="0.2">
      <c r="B452" s="2"/>
      <c r="C452" s="3"/>
      <c r="D452" s="4"/>
      <c r="E452" s="5"/>
      <c r="F452" s="2"/>
      <c r="G452" s="2"/>
      <c r="H452" s="2"/>
      <c r="I452" s="6"/>
      <c r="J452" s="6"/>
      <c r="K452" s="2"/>
      <c r="L452" s="2"/>
    </row>
    <row r="453" spans="2:12" ht="15.75" customHeight="1" x14ac:dyDescent="0.2">
      <c r="B453" s="2"/>
      <c r="C453" s="3"/>
      <c r="D453" s="4"/>
      <c r="E453" s="5"/>
      <c r="F453" s="2"/>
      <c r="G453" s="2"/>
      <c r="H453" s="2"/>
      <c r="I453" s="6"/>
      <c r="J453" s="6"/>
      <c r="K453" s="2"/>
      <c r="L453" s="2"/>
    </row>
    <row r="454" spans="2:12" ht="15.75" customHeight="1" x14ac:dyDescent="0.2">
      <c r="B454" s="2"/>
      <c r="C454" s="3"/>
      <c r="D454" s="4"/>
      <c r="E454" s="5"/>
      <c r="F454" s="2"/>
      <c r="G454" s="2"/>
      <c r="H454" s="2"/>
      <c r="I454" s="6"/>
      <c r="J454" s="6"/>
      <c r="K454" s="2"/>
      <c r="L454" s="2"/>
    </row>
    <row r="455" spans="2:12" ht="15.75" customHeight="1" x14ac:dyDescent="0.2">
      <c r="B455" s="2"/>
      <c r="C455" s="3"/>
      <c r="D455" s="4"/>
      <c r="E455" s="5"/>
      <c r="F455" s="2"/>
      <c r="G455" s="2"/>
      <c r="H455" s="2"/>
      <c r="I455" s="6"/>
      <c r="J455" s="6"/>
      <c r="K455" s="2"/>
      <c r="L455" s="2"/>
    </row>
    <row r="456" spans="2:12" ht="15.75" customHeight="1" x14ac:dyDescent="0.2">
      <c r="B456" s="2"/>
      <c r="C456" s="3"/>
      <c r="D456" s="4"/>
      <c r="E456" s="5"/>
      <c r="F456" s="2"/>
      <c r="G456" s="2"/>
      <c r="H456" s="2"/>
      <c r="I456" s="6"/>
      <c r="J456" s="6"/>
      <c r="K456" s="2"/>
      <c r="L456" s="2"/>
    </row>
    <row r="457" spans="2:12" ht="15.75" customHeight="1" x14ac:dyDescent="0.2">
      <c r="B457" s="2"/>
      <c r="C457" s="3"/>
      <c r="D457" s="4"/>
      <c r="E457" s="5"/>
      <c r="F457" s="2"/>
      <c r="G457" s="2"/>
      <c r="H457" s="2"/>
      <c r="I457" s="6"/>
      <c r="J457" s="6"/>
      <c r="K457" s="2"/>
      <c r="L457" s="2"/>
    </row>
    <row r="458" spans="2:12" ht="15.75" customHeight="1" x14ac:dyDescent="0.2">
      <c r="B458" s="2"/>
      <c r="C458" s="3"/>
      <c r="D458" s="4"/>
      <c r="E458" s="5"/>
      <c r="F458" s="2"/>
      <c r="G458" s="2"/>
      <c r="H458" s="2"/>
      <c r="I458" s="6"/>
      <c r="J458" s="6"/>
      <c r="K458" s="2"/>
      <c r="L458" s="2"/>
    </row>
    <row r="459" spans="2:12" ht="15.75" customHeight="1" x14ac:dyDescent="0.2">
      <c r="B459" s="2"/>
      <c r="C459" s="3"/>
      <c r="D459" s="4"/>
      <c r="E459" s="5"/>
      <c r="F459" s="2"/>
      <c r="G459" s="2"/>
      <c r="H459" s="2"/>
      <c r="I459" s="6"/>
      <c r="J459" s="6"/>
      <c r="K459" s="2"/>
      <c r="L459" s="2"/>
    </row>
    <row r="460" spans="2:12" ht="15.75" customHeight="1" x14ac:dyDescent="0.2">
      <c r="B460" s="2"/>
      <c r="C460" s="3"/>
      <c r="D460" s="4"/>
      <c r="E460" s="5"/>
      <c r="F460" s="2"/>
      <c r="G460" s="2"/>
      <c r="H460" s="2"/>
      <c r="I460" s="6"/>
      <c r="J460" s="6"/>
      <c r="K460" s="2"/>
      <c r="L460" s="2"/>
    </row>
    <row r="461" spans="2:12" ht="15.75" customHeight="1" x14ac:dyDescent="0.2">
      <c r="B461" s="2"/>
      <c r="C461" s="3"/>
      <c r="D461" s="4"/>
      <c r="E461" s="5"/>
      <c r="F461" s="2"/>
      <c r="G461" s="2"/>
      <c r="H461" s="2"/>
      <c r="I461" s="6"/>
      <c r="J461" s="6"/>
      <c r="K461" s="2"/>
      <c r="L461" s="2"/>
    </row>
    <row r="462" spans="2:12" ht="15.75" customHeight="1" x14ac:dyDescent="0.2">
      <c r="B462" s="2"/>
      <c r="C462" s="3"/>
      <c r="D462" s="4"/>
      <c r="E462" s="5"/>
      <c r="F462" s="2"/>
      <c r="G462" s="2"/>
      <c r="H462" s="2"/>
      <c r="I462" s="6"/>
      <c r="J462" s="6"/>
      <c r="K462" s="2"/>
      <c r="L462" s="2"/>
    </row>
    <row r="463" spans="2:12" ht="15.75" customHeight="1" x14ac:dyDescent="0.2">
      <c r="B463" s="2"/>
      <c r="C463" s="3"/>
      <c r="D463" s="4"/>
      <c r="E463" s="5"/>
      <c r="F463" s="2"/>
      <c r="G463" s="2"/>
      <c r="H463" s="2"/>
      <c r="I463" s="6"/>
      <c r="J463" s="6"/>
      <c r="K463" s="2"/>
      <c r="L463" s="2"/>
    </row>
    <row r="464" spans="2:12" ht="15.75" customHeight="1" x14ac:dyDescent="0.2">
      <c r="B464" s="2"/>
      <c r="C464" s="3"/>
      <c r="D464" s="4"/>
      <c r="E464" s="5"/>
      <c r="F464" s="2"/>
      <c r="G464" s="2"/>
      <c r="H464" s="2"/>
      <c r="I464" s="6"/>
      <c r="J464" s="6"/>
      <c r="K464" s="2"/>
      <c r="L464" s="2"/>
    </row>
    <row r="465" spans="2:12" ht="15.75" customHeight="1" x14ac:dyDescent="0.2">
      <c r="B465" s="2"/>
      <c r="C465" s="3"/>
      <c r="D465" s="4"/>
      <c r="E465" s="5"/>
      <c r="F465" s="2"/>
      <c r="G465" s="2"/>
      <c r="H465" s="2"/>
      <c r="I465" s="6"/>
      <c r="J465" s="6"/>
      <c r="K465" s="2"/>
      <c r="L465" s="2"/>
    </row>
    <row r="466" spans="2:12" ht="15.75" customHeight="1" x14ac:dyDescent="0.2">
      <c r="B466" s="2"/>
      <c r="C466" s="3"/>
      <c r="D466" s="4"/>
      <c r="E466" s="5"/>
      <c r="F466" s="2"/>
      <c r="G466" s="2"/>
      <c r="H466" s="2"/>
      <c r="I466" s="6"/>
      <c r="J466" s="6"/>
      <c r="K466" s="2"/>
      <c r="L466" s="2"/>
    </row>
    <row r="467" spans="2:12" ht="15.75" customHeight="1" x14ac:dyDescent="0.2">
      <c r="B467" s="2"/>
      <c r="C467" s="3"/>
      <c r="D467" s="4"/>
      <c r="E467" s="5"/>
      <c r="F467" s="2"/>
      <c r="G467" s="2"/>
      <c r="H467" s="2"/>
      <c r="I467" s="6"/>
      <c r="J467" s="6"/>
      <c r="K467" s="2"/>
      <c r="L467" s="2"/>
    </row>
    <row r="468" spans="2:12" ht="15.75" customHeight="1" x14ac:dyDescent="0.2">
      <c r="B468" s="2"/>
      <c r="C468" s="3"/>
      <c r="D468" s="4"/>
      <c r="E468" s="5"/>
      <c r="F468" s="2"/>
      <c r="G468" s="2"/>
      <c r="H468" s="2"/>
      <c r="I468" s="6"/>
      <c r="J468" s="6"/>
      <c r="K468" s="2"/>
      <c r="L468" s="2"/>
    </row>
    <row r="469" spans="2:12" ht="15.75" customHeight="1" x14ac:dyDescent="0.2">
      <c r="B469" s="2"/>
      <c r="C469" s="3"/>
      <c r="D469" s="4"/>
      <c r="E469" s="5"/>
      <c r="F469" s="2"/>
      <c r="G469" s="2"/>
      <c r="H469" s="2"/>
      <c r="I469" s="6"/>
      <c r="J469" s="6"/>
      <c r="K469" s="2"/>
      <c r="L469" s="2"/>
    </row>
    <row r="470" spans="2:12" ht="15.75" customHeight="1" x14ac:dyDescent="0.2">
      <c r="B470" s="2"/>
      <c r="C470" s="3"/>
      <c r="D470" s="4"/>
      <c r="E470" s="5"/>
      <c r="F470" s="2"/>
      <c r="G470" s="2"/>
      <c r="H470" s="2"/>
      <c r="I470" s="6"/>
      <c r="J470" s="6"/>
      <c r="K470" s="2"/>
      <c r="L470" s="2"/>
    </row>
    <row r="471" spans="2:12" ht="15.75" customHeight="1" x14ac:dyDescent="0.2">
      <c r="B471" s="2"/>
      <c r="C471" s="3"/>
      <c r="D471" s="4"/>
      <c r="E471" s="5"/>
      <c r="F471" s="2"/>
      <c r="G471" s="2"/>
      <c r="H471" s="2"/>
      <c r="I471" s="6"/>
      <c r="J471" s="6"/>
      <c r="K471" s="2"/>
      <c r="L471" s="2"/>
    </row>
    <row r="472" spans="2:12" ht="15.75" customHeight="1" x14ac:dyDescent="0.2">
      <c r="B472" s="2"/>
      <c r="C472" s="3"/>
      <c r="D472" s="4"/>
      <c r="E472" s="5"/>
      <c r="F472" s="2"/>
      <c r="G472" s="2"/>
      <c r="H472" s="2"/>
      <c r="I472" s="6"/>
      <c r="J472" s="6"/>
      <c r="K472" s="2"/>
      <c r="L472" s="2"/>
    </row>
    <row r="473" spans="2:12" ht="15.75" customHeight="1" x14ac:dyDescent="0.2">
      <c r="B473" s="2"/>
      <c r="C473" s="3"/>
      <c r="D473" s="4"/>
      <c r="E473" s="5"/>
      <c r="F473" s="2"/>
      <c r="G473" s="2"/>
      <c r="H473" s="2"/>
      <c r="I473" s="6"/>
      <c r="J473" s="6"/>
      <c r="K473" s="2"/>
      <c r="L473" s="2"/>
    </row>
    <row r="474" spans="2:12" ht="15.75" customHeight="1" x14ac:dyDescent="0.2">
      <c r="B474" s="2"/>
      <c r="C474" s="3"/>
      <c r="D474" s="4"/>
      <c r="E474" s="5"/>
      <c r="F474" s="2"/>
      <c r="G474" s="2"/>
      <c r="H474" s="2"/>
      <c r="I474" s="6"/>
      <c r="J474" s="6"/>
      <c r="K474" s="2"/>
      <c r="L474" s="2"/>
    </row>
    <row r="475" spans="2:12" ht="15.75" customHeight="1" x14ac:dyDescent="0.2">
      <c r="B475" s="2"/>
      <c r="C475" s="3"/>
      <c r="D475" s="4"/>
      <c r="E475" s="5"/>
      <c r="F475" s="2"/>
      <c r="G475" s="2"/>
      <c r="H475" s="2"/>
      <c r="I475" s="6"/>
      <c r="J475" s="6"/>
      <c r="K475" s="2"/>
      <c r="L475" s="2"/>
    </row>
    <row r="476" spans="2:12" ht="15.75" customHeight="1" x14ac:dyDescent="0.2">
      <c r="B476" s="2"/>
      <c r="C476" s="3"/>
      <c r="D476" s="4"/>
      <c r="E476" s="5"/>
      <c r="F476" s="2"/>
      <c r="G476" s="2"/>
      <c r="H476" s="2"/>
      <c r="I476" s="6"/>
      <c r="J476" s="6"/>
      <c r="K476" s="2"/>
      <c r="L476" s="2"/>
    </row>
    <row r="477" spans="2:12" ht="15.75" customHeight="1" x14ac:dyDescent="0.2">
      <c r="B477" s="2"/>
      <c r="C477" s="3"/>
      <c r="D477" s="4"/>
      <c r="E477" s="5"/>
      <c r="F477" s="2"/>
      <c r="G477" s="2"/>
      <c r="H477" s="2"/>
      <c r="I477" s="6"/>
      <c r="J477" s="6"/>
      <c r="K477" s="2"/>
      <c r="L477" s="2"/>
    </row>
    <row r="478" spans="2:12" ht="15.75" customHeight="1" x14ac:dyDescent="0.2">
      <c r="B478" s="2"/>
      <c r="C478" s="3"/>
      <c r="D478" s="4"/>
      <c r="E478" s="5"/>
      <c r="F478" s="2"/>
      <c r="G478" s="2"/>
      <c r="H478" s="2"/>
      <c r="I478" s="6"/>
      <c r="J478" s="6"/>
      <c r="K478" s="2"/>
      <c r="L478" s="2"/>
    </row>
    <row r="479" spans="2:12" ht="15.75" customHeight="1" x14ac:dyDescent="0.2">
      <c r="B479" s="2"/>
      <c r="C479" s="3"/>
      <c r="D479" s="4"/>
      <c r="E479" s="5"/>
      <c r="F479" s="2"/>
      <c r="G479" s="2"/>
      <c r="H479" s="2"/>
      <c r="I479" s="6"/>
      <c r="J479" s="6"/>
      <c r="K479" s="2"/>
      <c r="L479" s="2"/>
    </row>
    <row r="480" spans="2:12" ht="15.75" customHeight="1" x14ac:dyDescent="0.2">
      <c r="B480" s="2"/>
      <c r="C480" s="3"/>
      <c r="D480" s="4"/>
      <c r="E480" s="5"/>
      <c r="F480" s="2"/>
      <c r="G480" s="2"/>
      <c r="H480" s="2"/>
      <c r="I480" s="6"/>
      <c r="J480" s="6"/>
      <c r="K480" s="2"/>
      <c r="L480" s="2"/>
    </row>
    <row r="481" spans="2:12" ht="15.75" customHeight="1" x14ac:dyDescent="0.2">
      <c r="B481" s="2"/>
      <c r="C481" s="3"/>
      <c r="D481" s="4"/>
      <c r="E481" s="5"/>
      <c r="F481" s="2"/>
      <c r="G481" s="2"/>
      <c r="H481" s="2"/>
      <c r="I481" s="6"/>
      <c r="J481" s="6"/>
      <c r="K481" s="2"/>
      <c r="L481" s="2"/>
    </row>
    <row r="482" spans="2:12" ht="15.75" customHeight="1" x14ac:dyDescent="0.2">
      <c r="B482" s="2"/>
      <c r="C482" s="3"/>
      <c r="D482" s="4"/>
      <c r="E482" s="5"/>
      <c r="F482" s="2"/>
      <c r="G482" s="2"/>
      <c r="H482" s="2"/>
      <c r="I482" s="6"/>
      <c r="J482" s="6"/>
      <c r="K482" s="2"/>
      <c r="L482" s="2"/>
    </row>
    <row r="483" spans="2:12" ht="15.75" customHeight="1" x14ac:dyDescent="0.2">
      <c r="B483" s="2"/>
      <c r="C483" s="3"/>
      <c r="D483" s="4"/>
      <c r="E483" s="5"/>
      <c r="F483" s="2"/>
      <c r="G483" s="2"/>
      <c r="H483" s="2"/>
      <c r="I483" s="6"/>
      <c r="J483" s="6"/>
      <c r="K483" s="2"/>
      <c r="L483" s="2"/>
    </row>
    <row r="484" spans="2:12" ht="15.75" customHeight="1" x14ac:dyDescent="0.2">
      <c r="B484" s="2"/>
      <c r="C484" s="3"/>
      <c r="D484" s="4"/>
      <c r="E484" s="5"/>
      <c r="F484" s="2"/>
      <c r="G484" s="2"/>
      <c r="H484" s="2"/>
      <c r="I484" s="6"/>
      <c r="J484" s="6"/>
      <c r="K484" s="2"/>
      <c r="L484" s="2"/>
    </row>
    <row r="485" spans="2:12" ht="15.75" customHeight="1" x14ac:dyDescent="0.2">
      <c r="B485" s="2"/>
      <c r="C485" s="3"/>
      <c r="D485" s="4"/>
      <c r="E485" s="5"/>
      <c r="F485" s="2"/>
      <c r="G485" s="2"/>
      <c r="H485" s="2"/>
      <c r="I485" s="6"/>
      <c r="J485" s="6"/>
      <c r="K485" s="2"/>
      <c r="L485" s="2"/>
    </row>
    <row r="486" spans="2:12" ht="15.75" customHeight="1" x14ac:dyDescent="0.2">
      <c r="B486" s="2"/>
      <c r="C486" s="3"/>
      <c r="D486" s="4"/>
      <c r="E486" s="5"/>
      <c r="F486" s="2"/>
      <c r="G486" s="2"/>
      <c r="H486" s="2"/>
      <c r="I486" s="6"/>
      <c r="J486" s="6"/>
      <c r="K486" s="2"/>
      <c r="L486" s="2"/>
    </row>
    <row r="487" spans="2:12" ht="15.75" customHeight="1" x14ac:dyDescent="0.2">
      <c r="B487" s="2"/>
      <c r="C487" s="3"/>
      <c r="D487" s="4"/>
      <c r="E487" s="5"/>
      <c r="F487" s="2"/>
      <c r="G487" s="2"/>
      <c r="H487" s="2"/>
      <c r="I487" s="6"/>
      <c r="J487" s="6"/>
      <c r="K487" s="2"/>
      <c r="L487" s="2"/>
    </row>
    <row r="488" spans="2:12" ht="15.75" customHeight="1" x14ac:dyDescent="0.2">
      <c r="B488" s="2"/>
      <c r="C488" s="3"/>
      <c r="D488" s="4"/>
      <c r="E488" s="5"/>
      <c r="F488" s="2"/>
      <c r="G488" s="2"/>
      <c r="H488" s="2"/>
      <c r="I488" s="6"/>
      <c r="J488" s="6"/>
      <c r="K488" s="2"/>
      <c r="L488" s="2"/>
    </row>
    <row r="489" spans="2:12" ht="15.75" customHeight="1" x14ac:dyDescent="0.2">
      <c r="B489" s="2"/>
      <c r="C489" s="3"/>
      <c r="D489" s="4"/>
      <c r="E489" s="5"/>
      <c r="F489" s="2"/>
      <c r="G489" s="2"/>
      <c r="H489" s="2"/>
      <c r="I489" s="6"/>
      <c r="J489" s="6"/>
      <c r="K489" s="2"/>
      <c r="L489" s="2"/>
    </row>
    <row r="490" spans="2:12" ht="15.75" customHeight="1" x14ac:dyDescent="0.2">
      <c r="B490" s="2"/>
      <c r="C490" s="3"/>
      <c r="D490" s="4"/>
      <c r="E490" s="5"/>
      <c r="F490" s="2"/>
      <c r="G490" s="2"/>
      <c r="H490" s="2"/>
      <c r="I490" s="6"/>
      <c r="J490" s="6"/>
      <c r="K490" s="2"/>
      <c r="L490" s="2"/>
    </row>
    <row r="491" spans="2:12" ht="15.75" customHeight="1" x14ac:dyDescent="0.2">
      <c r="B491" s="2"/>
      <c r="C491" s="3"/>
      <c r="D491" s="4"/>
      <c r="E491" s="5"/>
      <c r="F491" s="2"/>
      <c r="G491" s="2"/>
      <c r="H491" s="2"/>
      <c r="I491" s="6"/>
      <c r="J491" s="6"/>
      <c r="K491" s="2"/>
      <c r="L491" s="2"/>
    </row>
    <row r="492" spans="2:12" ht="15.75" customHeight="1" x14ac:dyDescent="0.2">
      <c r="B492" s="2"/>
      <c r="C492" s="3"/>
      <c r="D492" s="4"/>
      <c r="E492" s="5"/>
      <c r="F492" s="2"/>
      <c r="G492" s="2"/>
      <c r="H492" s="2"/>
      <c r="I492" s="6"/>
      <c r="J492" s="6"/>
      <c r="K492" s="2"/>
      <c r="L492" s="2"/>
    </row>
    <row r="493" spans="2:12" ht="15.75" customHeight="1" x14ac:dyDescent="0.2">
      <c r="B493" s="2"/>
      <c r="C493" s="3"/>
      <c r="D493" s="4"/>
      <c r="E493" s="5"/>
      <c r="F493" s="2"/>
      <c r="G493" s="2"/>
      <c r="H493" s="2"/>
      <c r="I493" s="6"/>
      <c r="J493" s="6"/>
      <c r="K493" s="2"/>
      <c r="L493" s="2"/>
    </row>
    <row r="494" spans="2:12" ht="15.75" customHeight="1" x14ac:dyDescent="0.2">
      <c r="B494" s="2"/>
      <c r="C494" s="3"/>
      <c r="D494" s="4"/>
      <c r="E494" s="5"/>
      <c r="F494" s="2"/>
      <c r="G494" s="2"/>
      <c r="H494" s="2"/>
      <c r="I494" s="6"/>
      <c r="J494" s="6"/>
      <c r="K494" s="2"/>
      <c r="L494" s="2"/>
    </row>
    <row r="495" spans="2:12" ht="15.75" customHeight="1" x14ac:dyDescent="0.2">
      <c r="B495" s="2"/>
      <c r="C495" s="3"/>
      <c r="D495" s="4"/>
      <c r="E495" s="5"/>
      <c r="F495" s="2"/>
      <c r="G495" s="2"/>
      <c r="H495" s="2"/>
      <c r="I495" s="6"/>
      <c r="J495" s="6"/>
      <c r="K495" s="2"/>
      <c r="L495" s="2"/>
    </row>
    <row r="496" spans="2:12" ht="15.75" customHeight="1" x14ac:dyDescent="0.2">
      <c r="B496" s="2"/>
      <c r="C496" s="3"/>
      <c r="D496" s="4"/>
      <c r="E496" s="5"/>
      <c r="F496" s="2"/>
      <c r="G496" s="2"/>
      <c r="H496" s="2"/>
      <c r="I496" s="6"/>
      <c r="J496" s="6"/>
      <c r="K496" s="2"/>
      <c r="L496" s="2"/>
    </row>
    <row r="497" spans="2:12" ht="15.75" customHeight="1" x14ac:dyDescent="0.2">
      <c r="B497" s="2"/>
      <c r="C497" s="3"/>
      <c r="D497" s="4"/>
      <c r="E497" s="5"/>
      <c r="F497" s="2"/>
      <c r="G497" s="2"/>
      <c r="H497" s="2"/>
      <c r="I497" s="6"/>
      <c r="J497" s="6"/>
      <c r="K497" s="2"/>
      <c r="L497" s="2"/>
    </row>
    <row r="498" spans="2:12" ht="15.75" customHeight="1" x14ac:dyDescent="0.2">
      <c r="B498" s="2"/>
      <c r="C498" s="3"/>
      <c r="D498" s="4"/>
      <c r="E498" s="5"/>
      <c r="F498" s="2"/>
      <c r="G498" s="2"/>
      <c r="H498" s="2"/>
      <c r="I498" s="6"/>
      <c r="J498" s="6"/>
      <c r="K498" s="2"/>
      <c r="L498" s="2"/>
    </row>
    <row r="499" spans="2:12" ht="15.75" customHeight="1" x14ac:dyDescent="0.2">
      <c r="B499" s="2"/>
      <c r="C499" s="3"/>
      <c r="D499" s="4"/>
      <c r="E499" s="5"/>
      <c r="F499" s="2"/>
      <c r="G499" s="2"/>
      <c r="H499" s="2"/>
      <c r="I499" s="6"/>
      <c r="J499" s="6"/>
      <c r="K499" s="2"/>
      <c r="L499" s="2"/>
    </row>
    <row r="500" spans="2:12" ht="15.75" customHeight="1" x14ac:dyDescent="0.2">
      <c r="B500" s="2"/>
      <c r="C500" s="3"/>
      <c r="D500" s="4"/>
      <c r="E500" s="5"/>
      <c r="F500" s="2"/>
      <c r="G500" s="2"/>
      <c r="H500" s="2"/>
      <c r="I500" s="6"/>
      <c r="J500" s="6"/>
      <c r="K500" s="2"/>
      <c r="L500" s="2"/>
    </row>
    <row r="501" spans="2:12" ht="15.75" customHeight="1" x14ac:dyDescent="0.2">
      <c r="B501" s="2"/>
      <c r="C501" s="3"/>
      <c r="D501" s="4"/>
      <c r="E501" s="5"/>
      <c r="F501" s="2"/>
      <c r="G501" s="2"/>
      <c r="H501" s="2"/>
      <c r="I501" s="6"/>
      <c r="J501" s="6"/>
      <c r="K501" s="2"/>
      <c r="L501" s="2"/>
    </row>
    <row r="502" spans="2:12" ht="15.75" customHeight="1" x14ac:dyDescent="0.2">
      <c r="B502" s="2"/>
      <c r="C502" s="3"/>
      <c r="D502" s="4"/>
      <c r="E502" s="5"/>
      <c r="F502" s="2"/>
      <c r="G502" s="2"/>
      <c r="H502" s="2"/>
      <c r="I502" s="6"/>
      <c r="J502" s="6"/>
      <c r="K502" s="2"/>
      <c r="L502" s="2"/>
    </row>
    <row r="503" spans="2:12" ht="15.75" customHeight="1" x14ac:dyDescent="0.2">
      <c r="B503" s="2"/>
      <c r="C503" s="3"/>
      <c r="D503" s="4"/>
      <c r="E503" s="5"/>
      <c r="F503" s="2"/>
      <c r="G503" s="2"/>
      <c r="H503" s="2"/>
      <c r="I503" s="6"/>
      <c r="J503" s="6"/>
      <c r="K503" s="2"/>
      <c r="L503" s="2"/>
    </row>
    <row r="504" spans="2:12" ht="15.75" customHeight="1" x14ac:dyDescent="0.2">
      <c r="B504" s="2"/>
      <c r="C504" s="3"/>
      <c r="D504" s="4"/>
      <c r="E504" s="5"/>
      <c r="F504" s="2"/>
      <c r="G504" s="2"/>
      <c r="H504" s="2"/>
      <c r="I504" s="6"/>
      <c r="J504" s="6"/>
      <c r="K504" s="2"/>
      <c r="L504" s="2"/>
    </row>
    <row r="505" spans="2:12" ht="15.75" customHeight="1" x14ac:dyDescent="0.2">
      <c r="B505" s="2"/>
      <c r="C505" s="3"/>
      <c r="D505" s="4"/>
      <c r="E505" s="5"/>
      <c r="F505" s="2"/>
      <c r="G505" s="2"/>
      <c r="H505" s="2"/>
      <c r="I505" s="6"/>
      <c r="J505" s="6"/>
      <c r="K505" s="2"/>
      <c r="L505" s="2"/>
    </row>
    <row r="506" spans="2:12" ht="15.75" customHeight="1" x14ac:dyDescent="0.2">
      <c r="B506" s="2"/>
      <c r="C506" s="3"/>
      <c r="D506" s="4"/>
      <c r="E506" s="5"/>
      <c r="F506" s="2"/>
      <c r="G506" s="2"/>
      <c r="H506" s="2"/>
      <c r="I506" s="6"/>
      <c r="J506" s="6"/>
      <c r="K506" s="2"/>
      <c r="L506" s="2"/>
    </row>
    <row r="507" spans="2:12" ht="15.75" customHeight="1" x14ac:dyDescent="0.2">
      <c r="B507" s="2"/>
      <c r="C507" s="3"/>
      <c r="D507" s="4"/>
      <c r="E507" s="5"/>
      <c r="F507" s="2"/>
      <c r="G507" s="2"/>
      <c r="H507" s="2"/>
      <c r="I507" s="6"/>
      <c r="J507" s="6"/>
      <c r="K507" s="2"/>
      <c r="L507" s="2"/>
    </row>
    <row r="508" spans="2:12" ht="15.75" customHeight="1" x14ac:dyDescent="0.2">
      <c r="B508" s="2"/>
      <c r="C508" s="3"/>
      <c r="D508" s="4"/>
      <c r="E508" s="5"/>
      <c r="F508" s="2"/>
      <c r="G508" s="2"/>
      <c r="H508" s="2"/>
      <c r="I508" s="6"/>
      <c r="J508" s="6"/>
      <c r="K508" s="2"/>
      <c r="L508" s="2"/>
    </row>
    <row r="509" spans="2:12" ht="15.75" customHeight="1" x14ac:dyDescent="0.2">
      <c r="B509" s="2"/>
      <c r="C509" s="3"/>
      <c r="D509" s="4"/>
      <c r="E509" s="5"/>
      <c r="F509" s="2"/>
      <c r="G509" s="2"/>
      <c r="H509" s="2"/>
      <c r="I509" s="6"/>
      <c r="J509" s="6"/>
      <c r="K509" s="2"/>
      <c r="L509" s="2"/>
    </row>
    <row r="510" spans="2:12" ht="15.75" customHeight="1" x14ac:dyDescent="0.2">
      <c r="B510" s="2"/>
      <c r="C510" s="3"/>
      <c r="D510" s="4"/>
      <c r="E510" s="5"/>
      <c r="F510" s="2"/>
      <c r="G510" s="2"/>
      <c r="H510" s="2"/>
      <c r="I510" s="6"/>
      <c r="J510" s="6"/>
      <c r="K510" s="2"/>
      <c r="L510" s="2"/>
    </row>
    <row r="511" spans="2:12" ht="15.75" customHeight="1" x14ac:dyDescent="0.2">
      <c r="B511" s="2"/>
      <c r="C511" s="3"/>
      <c r="D511" s="4"/>
      <c r="E511" s="5"/>
      <c r="F511" s="2"/>
      <c r="G511" s="2"/>
      <c r="H511" s="2"/>
      <c r="I511" s="6"/>
      <c r="J511" s="6"/>
      <c r="K511" s="2"/>
      <c r="L511" s="2"/>
    </row>
    <row r="512" spans="2:12" ht="15.75" customHeight="1" x14ac:dyDescent="0.2">
      <c r="B512" s="2"/>
      <c r="C512" s="3"/>
      <c r="D512" s="4"/>
      <c r="E512" s="5"/>
      <c r="F512" s="2"/>
      <c r="G512" s="2"/>
      <c r="H512" s="2"/>
      <c r="I512" s="6"/>
      <c r="J512" s="6"/>
      <c r="K512" s="2"/>
      <c r="L512" s="2"/>
    </row>
    <row r="513" spans="2:12" ht="15.75" customHeight="1" x14ac:dyDescent="0.2">
      <c r="B513" s="2"/>
      <c r="C513" s="3"/>
      <c r="D513" s="4"/>
      <c r="E513" s="5"/>
      <c r="F513" s="2"/>
      <c r="G513" s="2"/>
      <c r="H513" s="2"/>
      <c r="I513" s="6"/>
      <c r="J513" s="6"/>
      <c r="K513" s="2"/>
      <c r="L513" s="2"/>
    </row>
    <row r="514" spans="2:12" ht="15.75" customHeight="1" x14ac:dyDescent="0.2">
      <c r="B514" s="2"/>
      <c r="C514" s="3"/>
      <c r="D514" s="4"/>
      <c r="E514" s="5"/>
      <c r="F514" s="2"/>
      <c r="G514" s="2"/>
      <c r="H514" s="2"/>
      <c r="I514" s="6"/>
      <c r="J514" s="6"/>
      <c r="K514" s="2"/>
      <c r="L514" s="2"/>
    </row>
    <row r="515" spans="2:12" ht="15.75" customHeight="1" x14ac:dyDescent="0.2">
      <c r="B515" s="2"/>
      <c r="C515" s="3"/>
      <c r="D515" s="4"/>
      <c r="E515" s="5"/>
      <c r="F515" s="2"/>
      <c r="G515" s="2"/>
      <c r="H515" s="2"/>
      <c r="I515" s="6"/>
      <c r="J515" s="6"/>
      <c r="K515" s="2"/>
      <c r="L515" s="2"/>
    </row>
    <row r="516" spans="2:12" ht="15.75" customHeight="1" x14ac:dyDescent="0.2">
      <c r="B516" s="2"/>
      <c r="C516" s="3"/>
      <c r="D516" s="4"/>
      <c r="E516" s="5"/>
      <c r="F516" s="2"/>
      <c r="G516" s="2"/>
      <c r="H516" s="2"/>
      <c r="I516" s="6"/>
      <c r="J516" s="6"/>
      <c r="K516" s="2"/>
      <c r="L516" s="2"/>
    </row>
    <row r="517" spans="2:12" ht="15.75" customHeight="1" x14ac:dyDescent="0.2">
      <c r="B517" s="2"/>
      <c r="C517" s="3"/>
      <c r="D517" s="4"/>
      <c r="E517" s="5"/>
      <c r="F517" s="2"/>
      <c r="G517" s="2"/>
      <c r="H517" s="2"/>
      <c r="I517" s="6"/>
      <c r="J517" s="6"/>
      <c r="K517" s="2"/>
      <c r="L517" s="2"/>
    </row>
    <row r="518" spans="2:12" ht="15.75" customHeight="1" x14ac:dyDescent="0.2">
      <c r="B518" s="2"/>
      <c r="C518" s="3"/>
      <c r="D518" s="4"/>
      <c r="E518" s="5"/>
      <c r="F518" s="2"/>
      <c r="G518" s="2"/>
      <c r="H518" s="2"/>
      <c r="I518" s="6"/>
      <c r="J518" s="6"/>
      <c r="K518" s="2"/>
      <c r="L518" s="2"/>
    </row>
    <row r="519" spans="2:12" ht="15.75" customHeight="1" x14ac:dyDescent="0.2">
      <c r="B519" s="2"/>
      <c r="C519" s="3"/>
      <c r="D519" s="4"/>
      <c r="E519" s="5"/>
      <c r="F519" s="2"/>
      <c r="G519" s="2"/>
      <c r="H519" s="2"/>
      <c r="I519" s="6"/>
      <c r="J519" s="6"/>
      <c r="K519" s="2"/>
      <c r="L519" s="2"/>
    </row>
    <row r="520" spans="2:12" ht="15.75" customHeight="1" x14ac:dyDescent="0.2">
      <c r="B520" s="2"/>
      <c r="C520" s="3"/>
      <c r="D520" s="4"/>
      <c r="E520" s="5"/>
      <c r="F520" s="2"/>
      <c r="G520" s="2"/>
      <c r="H520" s="2"/>
      <c r="I520" s="6"/>
      <c r="J520" s="6"/>
      <c r="K520" s="2"/>
      <c r="L520" s="2"/>
    </row>
    <row r="521" spans="2:12" ht="15.75" customHeight="1" x14ac:dyDescent="0.2">
      <c r="B521" s="2"/>
      <c r="C521" s="3"/>
      <c r="D521" s="4"/>
      <c r="E521" s="5"/>
      <c r="F521" s="2"/>
      <c r="G521" s="2"/>
      <c r="H521" s="2"/>
      <c r="I521" s="6"/>
      <c r="J521" s="6"/>
      <c r="K521" s="2"/>
      <c r="L521" s="2"/>
    </row>
    <row r="522" spans="2:12" ht="15.75" customHeight="1" x14ac:dyDescent="0.2">
      <c r="B522" s="2"/>
      <c r="C522" s="3"/>
      <c r="D522" s="4"/>
      <c r="E522" s="5"/>
      <c r="F522" s="2"/>
      <c r="G522" s="2"/>
      <c r="H522" s="2"/>
      <c r="I522" s="6"/>
      <c r="J522" s="6"/>
      <c r="K522" s="2"/>
      <c r="L522" s="2"/>
    </row>
    <row r="523" spans="2:12" ht="15.75" customHeight="1" x14ac:dyDescent="0.2">
      <c r="B523" s="2"/>
      <c r="C523" s="3"/>
      <c r="D523" s="4"/>
      <c r="E523" s="5"/>
      <c r="F523" s="2"/>
      <c r="G523" s="2"/>
      <c r="H523" s="2"/>
      <c r="I523" s="6"/>
      <c r="J523" s="6"/>
      <c r="K523" s="2"/>
      <c r="L523" s="2"/>
    </row>
    <row r="524" spans="2:12" ht="15.75" customHeight="1" x14ac:dyDescent="0.2">
      <c r="B524" s="2"/>
      <c r="C524" s="3"/>
      <c r="D524" s="4"/>
      <c r="E524" s="5"/>
      <c r="F524" s="2"/>
      <c r="G524" s="2"/>
      <c r="H524" s="2"/>
      <c r="I524" s="6"/>
      <c r="J524" s="6"/>
      <c r="K524" s="2"/>
      <c r="L524" s="2"/>
    </row>
    <row r="525" spans="2:12" ht="15.75" customHeight="1" x14ac:dyDescent="0.2">
      <c r="B525" s="2"/>
      <c r="C525" s="3"/>
      <c r="D525" s="4"/>
      <c r="E525" s="5"/>
      <c r="F525" s="2"/>
      <c r="G525" s="2"/>
      <c r="H525" s="2"/>
      <c r="I525" s="6"/>
      <c r="J525" s="6"/>
      <c r="K525" s="2"/>
      <c r="L525" s="2"/>
    </row>
    <row r="526" spans="2:12" ht="15.75" customHeight="1" x14ac:dyDescent="0.2">
      <c r="B526" s="2"/>
      <c r="C526" s="3"/>
      <c r="D526" s="4"/>
      <c r="E526" s="5"/>
      <c r="F526" s="2"/>
      <c r="G526" s="2"/>
      <c r="H526" s="2"/>
      <c r="I526" s="6"/>
      <c r="J526" s="6"/>
      <c r="K526" s="2"/>
      <c r="L526" s="2"/>
    </row>
    <row r="527" spans="2:12" ht="15.75" customHeight="1" x14ac:dyDescent="0.2">
      <c r="B527" s="2"/>
      <c r="C527" s="3"/>
      <c r="D527" s="4"/>
      <c r="E527" s="5"/>
      <c r="F527" s="2"/>
      <c r="G527" s="2"/>
      <c r="H527" s="2"/>
      <c r="I527" s="6"/>
      <c r="J527" s="6"/>
      <c r="K527" s="2"/>
      <c r="L527" s="2"/>
    </row>
    <row r="528" spans="2:12" ht="15.75" customHeight="1" x14ac:dyDescent="0.2">
      <c r="B528" s="2"/>
      <c r="C528" s="3"/>
      <c r="D528" s="4"/>
      <c r="E528" s="5"/>
      <c r="F528" s="2"/>
      <c r="G528" s="2"/>
      <c r="H528" s="2"/>
      <c r="I528" s="6"/>
      <c r="J528" s="6"/>
      <c r="K528" s="2"/>
      <c r="L528" s="2"/>
    </row>
    <row r="529" spans="2:12" ht="15.75" customHeight="1" x14ac:dyDescent="0.2">
      <c r="B529" s="2"/>
      <c r="C529" s="3"/>
      <c r="D529" s="4"/>
      <c r="E529" s="5"/>
      <c r="F529" s="2"/>
      <c r="G529" s="2"/>
      <c r="H529" s="2"/>
      <c r="I529" s="6"/>
      <c r="J529" s="6"/>
      <c r="K529" s="2"/>
      <c r="L529" s="2"/>
    </row>
    <row r="530" spans="2:12" ht="15.75" customHeight="1" x14ac:dyDescent="0.2">
      <c r="B530" s="2"/>
      <c r="C530" s="3"/>
      <c r="D530" s="4"/>
      <c r="E530" s="5"/>
      <c r="F530" s="2"/>
      <c r="G530" s="2"/>
      <c r="H530" s="2"/>
      <c r="I530" s="6"/>
      <c r="J530" s="6"/>
      <c r="K530" s="2"/>
      <c r="L530" s="2"/>
    </row>
    <row r="531" spans="2:12" ht="15.75" customHeight="1" x14ac:dyDescent="0.2">
      <c r="B531" s="2"/>
      <c r="C531" s="3"/>
      <c r="D531" s="4"/>
      <c r="E531" s="5"/>
      <c r="F531" s="2"/>
      <c r="G531" s="2"/>
      <c r="H531" s="2"/>
      <c r="I531" s="6"/>
      <c r="J531" s="6"/>
      <c r="K531" s="2"/>
      <c r="L531" s="2"/>
    </row>
    <row r="532" spans="2:12" ht="15.75" customHeight="1" x14ac:dyDescent="0.2">
      <c r="B532" s="2"/>
      <c r="C532" s="3"/>
      <c r="D532" s="4"/>
      <c r="E532" s="5"/>
      <c r="F532" s="2"/>
      <c r="G532" s="2"/>
      <c r="H532" s="2"/>
      <c r="I532" s="6"/>
      <c r="J532" s="6"/>
      <c r="K532" s="2"/>
      <c r="L532" s="2"/>
    </row>
    <row r="533" spans="2:12" ht="15.75" customHeight="1" x14ac:dyDescent="0.2">
      <c r="B533" s="2"/>
      <c r="C533" s="3"/>
      <c r="D533" s="4"/>
      <c r="E533" s="5"/>
      <c r="F533" s="2"/>
      <c r="G533" s="2"/>
      <c r="H533" s="2"/>
      <c r="I533" s="6"/>
      <c r="J533" s="6"/>
      <c r="K533" s="2"/>
      <c r="L533" s="2"/>
    </row>
    <row r="534" spans="2:12" ht="15.75" customHeight="1" x14ac:dyDescent="0.2">
      <c r="B534" s="2"/>
      <c r="C534" s="3"/>
      <c r="D534" s="4"/>
      <c r="E534" s="5"/>
      <c r="F534" s="2"/>
      <c r="G534" s="2"/>
      <c r="H534" s="2"/>
      <c r="I534" s="6"/>
      <c r="J534" s="6"/>
      <c r="K534" s="2"/>
      <c r="L534" s="2"/>
    </row>
    <row r="535" spans="2:12" ht="15.75" customHeight="1" x14ac:dyDescent="0.2">
      <c r="B535" s="2"/>
      <c r="C535" s="3"/>
      <c r="D535" s="4"/>
      <c r="E535" s="5"/>
      <c r="F535" s="2"/>
      <c r="G535" s="2"/>
      <c r="H535" s="2"/>
      <c r="I535" s="6"/>
      <c r="J535" s="6"/>
      <c r="K535" s="2"/>
      <c r="L535" s="2"/>
    </row>
    <row r="536" spans="2:12" ht="15.75" customHeight="1" x14ac:dyDescent="0.2">
      <c r="B536" s="2"/>
      <c r="C536" s="3"/>
      <c r="D536" s="4"/>
      <c r="E536" s="5"/>
      <c r="F536" s="2"/>
      <c r="G536" s="2"/>
      <c r="H536" s="2"/>
      <c r="I536" s="6"/>
      <c r="J536" s="6"/>
      <c r="K536" s="2"/>
      <c r="L536" s="2"/>
    </row>
    <row r="537" spans="2:12" ht="15.75" customHeight="1" x14ac:dyDescent="0.2">
      <c r="B537" s="2"/>
      <c r="C537" s="3"/>
      <c r="D537" s="4"/>
      <c r="E537" s="5"/>
      <c r="F537" s="2"/>
      <c r="G537" s="2"/>
      <c r="H537" s="2"/>
      <c r="I537" s="6"/>
      <c r="J537" s="6"/>
      <c r="K537" s="2"/>
      <c r="L537" s="2"/>
    </row>
    <row r="538" spans="2:12" ht="15.75" customHeight="1" x14ac:dyDescent="0.2">
      <c r="B538" s="2"/>
      <c r="C538" s="3"/>
      <c r="D538" s="4"/>
      <c r="E538" s="5"/>
      <c r="F538" s="2"/>
      <c r="G538" s="2"/>
      <c r="H538" s="2"/>
      <c r="I538" s="6"/>
      <c r="J538" s="6"/>
      <c r="K538" s="2"/>
      <c r="L538" s="2"/>
    </row>
    <row r="539" spans="2:12" ht="15.75" customHeight="1" x14ac:dyDescent="0.2">
      <c r="B539" s="2"/>
      <c r="C539" s="3"/>
      <c r="D539" s="4"/>
      <c r="E539" s="5"/>
      <c r="F539" s="2"/>
      <c r="G539" s="2"/>
      <c r="H539" s="2"/>
      <c r="I539" s="6"/>
      <c r="J539" s="6"/>
      <c r="K539" s="2"/>
      <c r="L539" s="2"/>
    </row>
    <row r="540" spans="2:12" ht="15.75" customHeight="1" x14ac:dyDescent="0.2">
      <c r="B540" s="2"/>
      <c r="C540" s="3"/>
      <c r="D540" s="4"/>
      <c r="E540" s="5"/>
      <c r="F540" s="2"/>
      <c r="G540" s="2"/>
      <c r="H540" s="2"/>
      <c r="I540" s="6"/>
      <c r="J540" s="6"/>
      <c r="K540" s="2"/>
      <c r="L540" s="2"/>
    </row>
    <row r="541" spans="2:12" ht="15.75" customHeight="1" x14ac:dyDescent="0.2">
      <c r="B541" s="2"/>
      <c r="C541" s="3"/>
      <c r="D541" s="4"/>
      <c r="E541" s="5"/>
      <c r="F541" s="2"/>
      <c r="G541" s="2"/>
      <c r="H541" s="2"/>
      <c r="I541" s="6"/>
      <c r="J541" s="6"/>
      <c r="K541" s="2"/>
      <c r="L541" s="2"/>
    </row>
    <row r="542" spans="2:12" ht="15.75" customHeight="1" x14ac:dyDescent="0.2">
      <c r="B542" s="2"/>
      <c r="C542" s="3"/>
      <c r="D542" s="4"/>
      <c r="E542" s="5"/>
      <c r="F542" s="2"/>
      <c r="G542" s="2"/>
      <c r="H542" s="2"/>
      <c r="I542" s="6"/>
      <c r="J542" s="6"/>
      <c r="K542" s="2"/>
      <c r="L542" s="2"/>
    </row>
    <row r="543" spans="2:12" ht="15.75" customHeight="1" x14ac:dyDescent="0.2">
      <c r="B543" s="2"/>
      <c r="C543" s="3"/>
      <c r="D543" s="4"/>
      <c r="E543" s="5"/>
      <c r="F543" s="2"/>
      <c r="G543" s="2"/>
      <c r="H543" s="2"/>
      <c r="I543" s="6"/>
      <c r="J543" s="6"/>
      <c r="K543" s="2"/>
      <c r="L543" s="2"/>
    </row>
    <row r="544" spans="2:12" ht="15.75" customHeight="1" x14ac:dyDescent="0.2">
      <c r="B544" s="2"/>
      <c r="C544" s="3"/>
      <c r="D544" s="4"/>
      <c r="E544" s="5"/>
      <c r="F544" s="2"/>
      <c r="G544" s="2"/>
      <c r="H544" s="2"/>
      <c r="I544" s="6"/>
      <c r="J544" s="6"/>
      <c r="K544" s="2"/>
      <c r="L544" s="2"/>
    </row>
    <row r="545" spans="2:12" ht="15.75" customHeight="1" x14ac:dyDescent="0.2">
      <c r="B545" s="2"/>
      <c r="C545" s="3"/>
      <c r="D545" s="4"/>
      <c r="E545" s="5"/>
      <c r="F545" s="2"/>
      <c r="G545" s="2"/>
      <c r="H545" s="2"/>
      <c r="I545" s="6"/>
      <c r="J545" s="6"/>
      <c r="K545" s="2"/>
      <c r="L545" s="2"/>
    </row>
    <row r="546" spans="2:12" ht="15.75" customHeight="1" x14ac:dyDescent="0.2">
      <c r="B546" s="2"/>
      <c r="C546" s="3"/>
      <c r="D546" s="4"/>
      <c r="E546" s="5"/>
      <c r="F546" s="2"/>
      <c r="G546" s="2"/>
      <c r="H546" s="2"/>
      <c r="I546" s="6"/>
      <c r="J546" s="6"/>
      <c r="K546" s="2"/>
      <c r="L546" s="2"/>
    </row>
    <row r="547" spans="2:12" ht="15.75" customHeight="1" x14ac:dyDescent="0.2">
      <c r="B547" s="2"/>
      <c r="C547" s="3"/>
      <c r="D547" s="4"/>
      <c r="E547" s="5"/>
      <c r="F547" s="2"/>
      <c r="G547" s="2"/>
      <c r="H547" s="2"/>
      <c r="I547" s="6"/>
      <c r="J547" s="6"/>
      <c r="K547" s="2"/>
      <c r="L547" s="2"/>
    </row>
    <row r="548" spans="2:12" ht="15.75" customHeight="1" x14ac:dyDescent="0.2">
      <c r="B548" s="2"/>
      <c r="C548" s="3"/>
      <c r="D548" s="4"/>
      <c r="E548" s="5"/>
      <c r="F548" s="2"/>
      <c r="G548" s="2"/>
      <c r="H548" s="2"/>
      <c r="I548" s="6"/>
      <c r="J548" s="6"/>
      <c r="K548" s="2"/>
      <c r="L548" s="2"/>
    </row>
    <row r="549" spans="2:12" ht="15.75" customHeight="1" x14ac:dyDescent="0.2">
      <c r="B549" s="2"/>
      <c r="C549" s="3"/>
      <c r="D549" s="4"/>
      <c r="E549" s="5"/>
      <c r="F549" s="2"/>
      <c r="G549" s="2"/>
      <c r="H549" s="2"/>
      <c r="I549" s="6"/>
      <c r="J549" s="6"/>
      <c r="K549" s="2"/>
      <c r="L549" s="2"/>
    </row>
    <row r="550" spans="2:12" ht="15.75" customHeight="1" x14ac:dyDescent="0.2">
      <c r="B550" s="2"/>
      <c r="C550" s="3"/>
      <c r="D550" s="4"/>
      <c r="E550" s="5"/>
      <c r="F550" s="2"/>
      <c r="G550" s="2"/>
      <c r="H550" s="2"/>
      <c r="I550" s="6"/>
      <c r="J550" s="6"/>
      <c r="K550" s="2"/>
      <c r="L550" s="2"/>
    </row>
    <row r="551" spans="2:12" ht="15.75" customHeight="1" x14ac:dyDescent="0.2">
      <c r="B551" s="2"/>
      <c r="C551" s="3"/>
      <c r="D551" s="4"/>
      <c r="E551" s="5"/>
      <c r="F551" s="2"/>
      <c r="G551" s="2"/>
      <c r="H551" s="2"/>
      <c r="I551" s="6"/>
      <c r="J551" s="6"/>
      <c r="K551" s="2"/>
      <c r="L551" s="2"/>
    </row>
    <row r="552" spans="2:12" ht="15.75" customHeight="1" x14ac:dyDescent="0.2">
      <c r="B552" s="2"/>
      <c r="C552" s="3"/>
      <c r="D552" s="4"/>
      <c r="E552" s="5"/>
      <c r="F552" s="2"/>
      <c r="G552" s="2"/>
      <c r="H552" s="2"/>
      <c r="I552" s="6"/>
      <c r="J552" s="6"/>
      <c r="K552" s="2"/>
      <c r="L552" s="2"/>
    </row>
    <row r="553" spans="2:12" ht="15.75" customHeight="1" x14ac:dyDescent="0.2">
      <c r="B553" s="2"/>
      <c r="C553" s="3"/>
      <c r="D553" s="4"/>
      <c r="E553" s="5"/>
      <c r="F553" s="2"/>
      <c r="G553" s="2"/>
      <c r="H553" s="2"/>
      <c r="I553" s="6"/>
      <c r="J553" s="6"/>
      <c r="K553" s="2"/>
      <c r="L553" s="2"/>
    </row>
    <row r="554" spans="2:12" ht="15.75" customHeight="1" x14ac:dyDescent="0.2">
      <c r="B554" s="2"/>
      <c r="C554" s="3"/>
      <c r="D554" s="4"/>
      <c r="E554" s="5"/>
      <c r="F554" s="2"/>
      <c r="G554" s="2"/>
      <c r="H554" s="2"/>
      <c r="I554" s="6"/>
      <c r="J554" s="6"/>
      <c r="K554" s="2"/>
      <c r="L554" s="2"/>
    </row>
    <row r="555" spans="2:12" ht="15.75" customHeight="1" x14ac:dyDescent="0.2">
      <c r="B555" s="2"/>
      <c r="C555" s="3"/>
      <c r="D555" s="4"/>
      <c r="E555" s="5"/>
      <c r="F555" s="2"/>
      <c r="G555" s="2"/>
      <c r="H555" s="2"/>
      <c r="I555" s="6"/>
      <c r="J555" s="6"/>
      <c r="K555" s="2"/>
      <c r="L555" s="2"/>
    </row>
    <row r="556" spans="2:12" ht="15.75" customHeight="1" x14ac:dyDescent="0.2">
      <c r="B556" s="2"/>
      <c r="C556" s="3"/>
      <c r="D556" s="4"/>
      <c r="E556" s="5"/>
      <c r="F556" s="2"/>
      <c r="G556" s="2"/>
      <c r="H556" s="2"/>
      <c r="I556" s="6"/>
      <c r="J556" s="6"/>
      <c r="K556" s="2"/>
      <c r="L556" s="2"/>
    </row>
    <row r="557" spans="2:12" ht="15.75" customHeight="1" x14ac:dyDescent="0.2">
      <c r="B557" s="2"/>
      <c r="C557" s="3"/>
      <c r="D557" s="4"/>
      <c r="E557" s="5"/>
      <c r="F557" s="2"/>
      <c r="G557" s="2"/>
      <c r="H557" s="2"/>
      <c r="I557" s="6"/>
      <c r="J557" s="6"/>
      <c r="K557" s="2"/>
      <c r="L557" s="2"/>
    </row>
    <row r="558" spans="2:12" ht="15.75" customHeight="1" x14ac:dyDescent="0.2">
      <c r="B558" s="2"/>
      <c r="C558" s="3"/>
      <c r="D558" s="4"/>
      <c r="E558" s="5"/>
      <c r="F558" s="2"/>
      <c r="G558" s="2"/>
      <c r="H558" s="2"/>
      <c r="I558" s="6"/>
      <c r="J558" s="6"/>
      <c r="K558" s="2"/>
      <c r="L558" s="2"/>
    </row>
    <row r="559" spans="2:12" ht="15.75" customHeight="1" x14ac:dyDescent="0.2">
      <c r="B559" s="2"/>
      <c r="C559" s="3"/>
      <c r="D559" s="4"/>
      <c r="E559" s="5"/>
      <c r="F559" s="2"/>
      <c r="G559" s="2"/>
      <c r="H559" s="2"/>
      <c r="I559" s="6"/>
      <c r="J559" s="6"/>
      <c r="K559" s="2"/>
      <c r="L559" s="2"/>
    </row>
    <row r="560" spans="2:12" ht="15.75" customHeight="1" x14ac:dyDescent="0.2">
      <c r="B560" s="2"/>
      <c r="C560" s="3"/>
      <c r="D560" s="4"/>
      <c r="E560" s="5"/>
      <c r="F560" s="2"/>
      <c r="G560" s="2"/>
      <c r="H560" s="2"/>
      <c r="I560" s="6"/>
      <c r="J560" s="6"/>
      <c r="K560" s="2"/>
      <c r="L560" s="2"/>
    </row>
    <row r="561" spans="2:12" ht="15.75" customHeight="1" x14ac:dyDescent="0.2">
      <c r="B561" s="2"/>
      <c r="C561" s="3"/>
      <c r="D561" s="4"/>
      <c r="E561" s="5"/>
      <c r="F561" s="2"/>
      <c r="G561" s="2"/>
      <c r="H561" s="2"/>
      <c r="I561" s="6"/>
      <c r="J561" s="6"/>
      <c r="K561" s="2"/>
      <c r="L561" s="2"/>
    </row>
    <row r="562" spans="2:12" ht="15.75" customHeight="1" x14ac:dyDescent="0.2">
      <c r="B562" s="2"/>
      <c r="C562" s="3"/>
      <c r="D562" s="4"/>
      <c r="E562" s="5"/>
      <c r="F562" s="2"/>
      <c r="G562" s="2"/>
      <c r="H562" s="2"/>
      <c r="I562" s="6"/>
      <c r="J562" s="6"/>
      <c r="K562" s="2"/>
      <c r="L562" s="2"/>
    </row>
    <row r="563" spans="2:12" ht="15.75" customHeight="1" x14ac:dyDescent="0.2">
      <c r="B563" s="2"/>
      <c r="C563" s="3"/>
      <c r="D563" s="4"/>
      <c r="E563" s="5"/>
      <c r="F563" s="2"/>
      <c r="G563" s="2"/>
      <c r="H563" s="2"/>
      <c r="I563" s="6"/>
      <c r="J563" s="6"/>
      <c r="K563" s="2"/>
      <c r="L563" s="2"/>
    </row>
    <row r="564" spans="2:12" ht="15.75" customHeight="1" x14ac:dyDescent="0.2">
      <c r="B564" s="2"/>
      <c r="C564" s="3"/>
      <c r="D564" s="4"/>
      <c r="E564" s="5"/>
      <c r="F564" s="2"/>
      <c r="G564" s="2"/>
      <c r="H564" s="2"/>
      <c r="I564" s="6"/>
      <c r="J564" s="6"/>
      <c r="K564" s="2"/>
      <c r="L564" s="2"/>
    </row>
    <row r="565" spans="2:12" ht="15.75" customHeight="1" x14ac:dyDescent="0.2">
      <c r="B565" s="2"/>
      <c r="C565" s="3"/>
      <c r="D565" s="4"/>
      <c r="E565" s="5"/>
      <c r="F565" s="2"/>
      <c r="G565" s="2"/>
      <c r="H565" s="2"/>
      <c r="I565" s="6"/>
      <c r="J565" s="6"/>
      <c r="K565" s="2"/>
      <c r="L565" s="2"/>
    </row>
    <row r="566" spans="2:12" ht="15.75" customHeight="1" x14ac:dyDescent="0.2">
      <c r="B566" s="2"/>
      <c r="C566" s="3"/>
      <c r="D566" s="4"/>
      <c r="E566" s="5"/>
      <c r="F566" s="2"/>
      <c r="G566" s="2"/>
      <c r="H566" s="2"/>
      <c r="I566" s="6"/>
      <c r="J566" s="6"/>
      <c r="K566" s="2"/>
      <c r="L566" s="2"/>
    </row>
    <row r="567" spans="2:12" ht="15.75" customHeight="1" x14ac:dyDescent="0.2">
      <c r="B567" s="2"/>
      <c r="C567" s="3"/>
      <c r="D567" s="4"/>
      <c r="E567" s="5"/>
      <c r="F567" s="2"/>
      <c r="G567" s="2"/>
      <c r="H567" s="2"/>
      <c r="I567" s="6"/>
      <c r="J567" s="6"/>
      <c r="K567" s="2"/>
      <c r="L567" s="2"/>
    </row>
    <row r="568" spans="2:12" ht="15.75" customHeight="1" x14ac:dyDescent="0.2">
      <c r="B568" s="2"/>
      <c r="C568" s="3"/>
      <c r="D568" s="4"/>
      <c r="E568" s="5"/>
      <c r="F568" s="2"/>
      <c r="G568" s="2"/>
      <c r="H568" s="2"/>
      <c r="I568" s="6"/>
      <c r="J568" s="6"/>
      <c r="K568" s="2"/>
      <c r="L568" s="2"/>
    </row>
    <row r="569" spans="2:12" ht="15.75" customHeight="1" x14ac:dyDescent="0.2">
      <c r="B569" s="2"/>
      <c r="C569" s="3"/>
      <c r="D569" s="4"/>
      <c r="E569" s="5"/>
      <c r="F569" s="2"/>
      <c r="G569" s="2"/>
      <c r="H569" s="2"/>
      <c r="I569" s="6"/>
      <c r="J569" s="6"/>
      <c r="K569" s="2"/>
      <c r="L569" s="2"/>
    </row>
    <row r="570" spans="2:12" ht="15.75" customHeight="1" x14ac:dyDescent="0.2">
      <c r="B570" s="2"/>
      <c r="C570" s="3"/>
      <c r="D570" s="4"/>
      <c r="E570" s="5"/>
      <c r="F570" s="2"/>
      <c r="G570" s="2"/>
      <c r="H570" s="2"/>
      <c r="I570" s="6"/>
      <c r="J570" s="6"/>
      <c r="K570" s="2"/>
      <c r="L570" s="2"/>
    </row>
    <row r="571" spans="2:12" ht="15.75" customHeight="1" x14ac:dyDescent="0.2">
      <c r="B571" s="2"/>
      <c r="C571" s="3"/>
      <c r="D571" s="4"/>
      <c r="E571" s="5"/>
      <c r="F571" s="2"/>
      <c r="G571" s="2"/>
      <c r="H571" s="2"/>
      <c r="I571" s="6"/>
      <c r="J571" s="6"/>
      <c r="K571" s="2"/>
      <c r="L571" s="2"/>
    </row>
    <row r="572" spans="2:12" ht="15.75" customHeight="1" x14ac:dyDescent="0.2">
      <c r="B572" s="2"/>
      <c r="C572" s="3"/>
      <c r="D572" s="4"/>
      <c r="E572" s="5"/>
      <c r="F572" s="2"/>
      <c r="G572" s="2"/>
      <c r="H572" s="2"/>
      <c r="I572" s="6"/>
      <c r="J572" s="6"/>
      <c r="K572" s="2"/>
      <c r="L572" s="2"/>
    </row>
    <row r="573" spans="2:12" ht="15.75" customHeight="1" x14ac:dyDescent="0.2">
      <c r="B573" s="2"/>
      <c r="C573" s="3"/>
      <c r="D573" s="4"/>
      <c r="E573" s="5"/>
      <c r="F573" s="2"/>
      <c r="G573" s="2"/>
      <c r="H573" s="2"/>
      <c r="I573" s="6"/>
      <c r="J573" s="6"/>
      <c r="K573" s="2"/>
      <c r="L573" s="2"/>
    </row>
    <row r="574" spans="2:12" ht="15.75" customHeight="1" x14ac:dyDescent="0.2">
      <c r="B574" s="2"/>
      <c r="C574" s="3"/>
      <c r="D574" s="4"/>
      <c r="E574" s="5"/>
      <c r="F574" s="2"/>
      <c r="G574" s="2"/>
      <c r="H574" s="2"/>
      <c r="I574" s="6"/>
      <c r="J574" s="6"/>
      <c r="K574" s="2"/>
      <c r="L574" s="2"/>
    </row>
    <row r="575" spans="2:12" ht="15.75" customHeight="1" x14ac:dyDescent="0.2">
      <c r="B575" s="2"/>
      <c r="C575" s="3"/>
      <c r="D575" s="4"/>
      <c r="E575" s="5"/>
      <c r="F575" s="2"/>
      <c r="G575" s="2"/>
      <c r="H575" s="2"/>
      <c r="I575" s="6"/>
      <c r="J575" s="6"/>
      <c r="K575" s="2"/>
      <c r="L575" s="2"/>
    </row>
    <row r="576" spans="2:12" ht="15.75" customHeight="1" x14ac:dyDescent="0.2">
      <c r="B576" s="2"/>
      <c r="C576" s="3"/>
      <c r="D576" s="4"/>
      <c r="E576" s="5"/>
      <c r="F576" s="2"/>
      <c r="G576" s="2"/>
      <c r="H576" s="2"/>
      <c r="I576" s="6"/>
      <c r="J576" s="6"/>
      <c r="K576" s="2"/>
      <c r="L576" s="2"/>
    </row>
    <row r="577" spans="2:12" ht="15.75" customHeight="1" x14ac:dyDescent="0.2">
      <c r="B577" s="2"/>
      <c r="C577" s="3"/>
      <c r="D577" s="4"/>
      <c r="E577" s="5"/>
      <c r="F577" s="2"/>
      <c r="G577" s="2"/>
      <c r="H577" s="2"/>
      <c r="I577" s="6"/>
      <c r="J577" s="6"/>
      <c r="K577" s="2"/>
      <c r="L577" s="2"/>
    </row>
    <row r="578" spans="2:12" ht="15.75" customHeight="1" x14ac:dyDescent="0.2">
      <c r="B578" s="2"/>
      <c r="C578" s="3"/>
      <c r="D578" s="4"/>
      <c r="E578" s="5"/>
      <c r="F578" s="2"/>
      <c r="G578" s="2"/>
      <c r="H578" s="2"/>
      <c r="I578" s="6"/>
      <c r="J578" s="6"/>
      <c r="K578" s="2"/>
      <c r="L578" s="2"/>
    </row>
    <row r="579" spans="2:12" ht="15.75" customHeight="1" x14ac:dyDescent="0.2">
      <c r="B579" s="2"/>
      <c r="C579" s="3"/>
      <c r="D579" s="4"/>
      <c r="E579" s="5"/>
      <c r="F579" s="2"/>
      <c r="G579" s="2"/>
      <c r="H579" s="2"/>
      <c r="I579" s="6"/>
      <c r="J579" s="6"/>
      <c r="K579" s="2"/>
      <c r="L579" s="2"/>
    </row>
    <row r="580" spans="2:12" ht="15.75" customHeight="1" x14ac:dyDescent="0.2">
      <c r="B580" s="2"/>
      <c r="C580" s="3"/>
      <c r="D580" s="4"/>
      <c r="E580" s="5"/>
      <c r="F580" s="2"/>
      <c r="G580" s="2"/>
      <c r="H580" s="2"/>
      <c r="I580" s="6"/>
      <c r="J580" s="6"/>
      <c r="K580" s="2"/>
      <c r="L580" s="2"/>
    </row>
    <row r="581" spans="2:12" ht="15.75" customHeight="1" x14ac:dyDescent="0.2">
      <c r="B581" s="2"/>
      <c r="C581" s="3"/>
      <c r="D581" s="4"/>
      <c r="E581" s="5"/>
      <c r="F581" s="2"/>
      <c r="G581" s="2"/>
      <c r="H581" s="2"/>
      <c r="I581" s="6"/>
      <c r="J581" s="6"/>
      <c r="K581" s="2"/>
      <c r="L581" s="2"/>
    </row>
    <row r="582" spans="2:12" ht="15.75" customHeight="1" x14ac:dyDescent="0.2">
      <c r="B582" s="2"/>
      <c r="C582" s="3"/>
      <c r="D582" s="4"/>
      <c r="E582" s="5"/>
      <c r="F582" s="2"/>
      <c r="G582" s="2"/>
      <c r="H582" s="2"/>
      <c r="I582" s="6"/>
      <c r="J582" s="6"/>
      <c r="K582" s="2"/>
      <c r="L582" s="2"/>
    </row>
    <row r="583" spans="2:12" ht="15.75" customHeight="1" x14ac:dyDescent="0.2">
      <c r="B583" s="2"/>
      <c r="C583" s="3"/>
      <c r="D583" s="4"/>
      <c r="E583" s="5"/>
      <c r="F583" s="2"/>
      <c r="G583" s="2"/>
      <c r="H583" s="2"/>
      <c r="I583" s="6"/>
      <c r="J583" s="6"/>
      <c r="K583" s="2"/>
      <c r="L583" s="2"/>
    </row>
    <row r="584" spans="2:12" ht="15.75" customHeight="1" x14ac:dyDescent="0.2">
      <c r="B584" s="2"/>
      <c r="C584" s="3"/>
      <c r="D584" s="4"/>
      <c r="E584" s="5"/>
      <c r="F584" s="2"/>
      <c r="G584" s="2"/>
      <c r="H584" s="2"/>
      <c r="I584" s="6"/>
      <c r="J584" s="6"/>
      <c r="K584" s="2"/>
      <c r="L584" s="2"/>
    </row>
    <row r="585" spans="2:12" ht="15.75" customHeight="1" x14ac:dyDescent="0.2">
      <c r="B585" s="2"/>
      <c r="C585" s="3"/>
      <c r="D585" s="4"/>
      <c r="E585" s="5"/>
      <c r="F585" s="2"/>
      <c r="G585" s="2"/>
      <c r="H585" s="2"/>
      <c r="I585" s="6"/>
      <c r="J585" s="6"/>
      <c r="K585" s="2"/>
      <c r="L585" s="2"/>
    </row>
    <row r="586" spans="2:12" ht="15.75" customHeight="1" x14ac:dyDescent="0.2">
      <c r="B586" s="2"/>
      <c r="C586" s="3"/>
      <c r="D586" s="4"/>
      <c r="E586" s="5"/>
      <c r="F586" s="2"/>
      <c r="G586" s="2"/>
      <c r="H586" s="2"/>
      <c r="I586" s="6"/>
      <c r="J586" s="6"/>
      <c r="K586" s="2"/>
      <c r="L586" s="2"/>
    </row>
    <row r="587" spans="2:12" ht="15.75" customHeight="1" x14ac:dyDescent="0.2">
      <c r="B587" s="2"/>
      <c r="C587" s="3"/>
      <c r="D587" s="4"/>
      <c r="E587" s="5"/>
      <c r="F587" s="2"/>
      <c r="G587" s="2"/>
      <c r="H587" s="2"/>
      <c r="I587" s="6"/>
      <c r="J587" s="6"/>
      <c r="K587" s="2"/>
      <c r="L587" s="2"/>
    </row>
    <row r="588" spans="2:12" ht="15.75" customHeight="1" x14ac:dyDescent="0.2">
      <c r="B588" s="2"/>
      <c r="C588" s="3"/>
      <c r="D588" s="4"/>
      <c r="E588" s="5"/>
      <c r="F588" s="2"/>
      <c r="G588" s="2"/>
      <c r="H588" s="2"/>
      <c r="I588" s="6"/>
      <c r="J588" s="6"/>
      <c r="K588" s="2"/>
      <c r="L588" s="2"/>
    </row>
    <row r="589" spans="2:12" ht="15.75" customHeight="1" x14ac:dyDescent="0.2">
      <c r="B589" s="2"/>
      <c r="C589" s="3"/>
      <c r="D589" s="4"/>
      <c r="E589" s="5"/>
      <c r="F589" s="2"/>
      <c r="G589" s="2"/>
      <c r="H589" s="2"/>
      <c r="I589" s="6"/>
      <c r="J589" s="6"/>
      <c r="K589" s="2"/>
      <c r="L589" s="2"/>
    </row>
    <row r="590" spans="2:12" ht="15.75" customHeight="1" x14ac:dyDescent="0.2">
      <c r="B590" s="2"/>
      <c r="C590" s="3"/>
      <c r="D590" s="4"/>
      <c r="E590" s="5"/>
      <c r="F590" s="2"/>
      <c r="G590" s="2"/>
      <c r="H590" s="2"/>
      <c r="I590" s="6"/>
      <c r="J590" s="6"/>
      <c r="K590" s="2"/>
      <c r="L590" s="2"/>
    </row>
    <row r="591" spans="2:12" ht="15.75" customHeight="1" x14ac:dyDescent="0.2">
      <c r="B591" s="2"/>
      <c r="C591" s="3"/>
      <c r="D591" s="4"/>
      <c r="E591" s="5"/>
      <c r="F591" s="2"/>
      <c r="G591" s="2"/>
      <c r="H591" s="2"/>
      <c r="I591" s="6"/>
      <c r="J591" s="6"/>
      <c r="K591" s="2"/>
      <c r="L591" s="2"/>
    </row>
    <row r="592" spans="2:12" ht="15.75" customHeight="1" x14ac:dyDescent="0.2">
      <c r="B592" s="2"/>
      <c r="C592" s="3"/>
      <c r="D592" s="4"/>
      <c r="E592" s="5"/>
      <c r="F592" s="2"/>
      <c r="G592" s="2"/>
      <c r="H592" s="2"/>
      <c r="I592" s="6"/>
      <c r="J592" s="6"/>
      <c r="K592" s="2"/>
      <c r="L592" s="2"/>
    </row>
    <row r="593" spans="2:12" ht="15.75" customHeight="1" x14ac:dyDescent="0.2">
      <c r="B593" s="2"/>
      <c r="C593" s="3"/>
      <c r="D593" s="4"/>
      <c r="E593" s="5"/>
      <c r="F593" s="2"/>
      <c r="G593" s="2"/>
      <c r="H593" s="2"/>
      <c r="I593" s="6"/>
      <c r="J593" s="6"/>
      <c r="K593" s="2"/>
      <c r="L593" s="2"/>
    </row>
    <row r="594" spans="2:12" ht="15.75" customHeight="1" x14ac:dyDescent="0.2">
      <c r="B594" s="2"/>
      <c r="C594" s="3"/>
      <c r="D594" s="4"/>
      <c r="E594" s="5"/>
      <c r="F594" s="2"/>
      <c r="G594" s="2"/>
      <c r="H594" s="2"/>
      <c r="I594" s="6"/>
      <c r="J594" s="6"/>
      <c r="K594" s="2"/>
      <c r="L594" s="2"/>
    </row>
    <row r="595" spans="2:12" ht="15.75" customHeight="1" x14ac:dyDescent="0.2">
      <c r="B595" s="2"/>
      <c r="C595" s="3"/>
      <c r="D595" s="4"/>
      <c r="E595" s="5"/>
      <c r="F595" s="2"/>
      <c r="G595" s="2"/>
      <c r="H595" s="2"/>
      <c r="I595" s="6"/>
      <c r="J595" s="6"/>
      <c r="K595" s="2"/>
      <c r="L595" s="2"/>
    </row>
    <row r="596" spans="2:12" ht="15.75" customHeight="1" x14ac:dyDescent="0.2">
      <c r="B596" s="2"/>
      <c r="C596" s="3"/>
      <c r="D596" s="4"/>
      <c r="E596" s="5"/>
      <c r="F596" s="2"/>
      <c r="G596" s="2"/>
      <c r="H596" s="2"/>
      <c r="I596" s="6"/>
      <c r="J596" s="6"/>
      <c r="K596" s="2"/>
      <c r="L596" s="2"/>
    </row>
    <row r="597" spans="2:12" ht="15.75" customHeight="1" x14ac:dyDescent="0.2">
      <c r="B597" s="2"/>
      <c r="C597" s="3"/>
      <c r="D597" s="4"/>
      <c r="E597" s="5"/>
      <c r="F597" s="2"/>
      <c r="G597" s="2"/>
      <c r="H597" s="2"/>
      <c r="I597" s="6"/>
      <c r="J597" s="6"/>
      <c r="K597" s="2"/>
      <c r="L597" s="2"/>
    </row>
    <row r="598" spans="2:12" ht="15.75" customHeight="1" x14ac:dyDescent="0.2">
      <c r="B598" s="2"/>
      <c r="C598" s="3"/>
      <c r="D598" s="4"/>
      <c r="E598" s="5"/>
      <c r="F598" s="2"/>
      <c r="G598" s="2"/>
      <c r="H598" s="2"/>
      <c r="I598" s="6"/>
      <c r="J598" s="6"/>
      <c r="K598" s="2"/>
      <c r="L598" s="2"/>
    </row>
    <row r="599" spans="2:12" ht="15.75" customHeight="1" x14ac:dyDescent="0.2">
      <c r="B599" s="2"/>
      <c r="C599" s="3"/>
      <c r="D599" s="4"/>
      <c r="E599" s="5"/>
      <c r="F599" s="2"/>
      <c r="G599" s="2"/>
      <c r="H599" s="2"/>
      <c r="I599" s="6"/>
      <c r="J599" s="6"/>
      <c r="K599" s="2"/>
      <c r="L599" s="2"/>
    </row>
    <row r="600" spans="2:12" ht="15.75" customHeight="1" x14ac:dyDescent="0.2">
      <c r="B600" s="2"/>
      <c r="C600" s="3"/>
      <c r="D600" s="4"/>
      <c r="E600" s="5"/>
      <c r="F600" s="2"/>
      <c r="G600" s="2"/>
      <c r="H600" s="2"/>
      <c r="I600" s="6"/>
      <c r="J600" s="6"/>
      <c r="K600" s="2"/>
      <c r="L600" s="2"/>
    </row>
    <row r="601" spans="2:12" ht="15.75" customHeight="1" x14ac:dyDescent="0.2">
      <c r="B601" s="2"/>
      <c r="C601" s="3"/>
      <c r="D601" s="4"/>
      <c r="E601" s="5"/>
      <c r="F601" s="2"/>
      <c r="G601" s="2"/>
      <c r="H601" s="2"/>
      <c r="I601" s="6"/>
      <c r="J601" s="6"/>
      <c r="K601" s="2"/>
      <c r="L601" s="2"/>
    </row>
    <row r="602" spans="2:12" ht="15.75" customHeight="1" x14ac:dyDescent="0.2">
      <c r="B602" s="2"/>
      <c r="C602" s="3"/>
      <c r="D602" s="4"/>
      <c r="E602" s="5"/>
      <c r="F602" s="2"/>
      <c r="G602" s="2"/>
      <c r="H602" s="2"/>
      <c r="I602" s="6"/>
      <c r="J602" s="6"/>
      <c r="K602" s="2"/>
      <c r="L602" s="2"/>
    </row>
    <row r="603" spans="2:12" ht="15.75" customHeight="1" x14ac:dyDescent="0.2">
      <c r="B603" s="2"/>
      <c r="C603" s="3"/>
      <c r="D603" s="4"/>
      <c r="E603" s="5"/>
      <c r="F603" s="2"/>
      <c r="G603" s="2"/>
      <c r="H603" s="2"/>
      <c r="I603" s="6"/>
      <c r="J603" s="6"/>
      <c r="K603" s="2"/>
      <c r="L603" s="2"/>
    </row>
    <row r="604" spans="2:12" ht="15.75" customHeight="1" x14ac:dyDescent="0.2">
      <c r="B604" s="2"/>
      <c r="C604" s="3"/>
      <c r="D604" s="4"/>
      <c r="E604" s="5"/>
      <c r="F604" s="2"/>
      <c r="G604" s="2"/>
      <c r="H604" s="2"/>
      <c r="I604" s="6"/>
      <c r="J604" s="6"/>
      <c r="K604" s="2"/>
      <c r="L604" s="2"/>
    </row>
    <row r="605" spans="2:12" ht="15.75" customHeight="1" x14ac:dyDescent="0.2">
      <c r="B605" s="2"/>
      <c r="C605" s="3"/>
      <c r="D605" s="4"/>
      <c r="E605" s="5"/>
      <c r="F605" s="2"/>
      <c r="G605" s="2"/>
      <c r="H605" s="2"/>
      <c r="I605" s="6"/>
      <c r="J605" s="6"/>
      <c r="K605" s="2"/>
      <c r="L605" s="2"/>
    </row>
    <row r="606" spans="2:12" ht="15.75" customHeight="1" x14ac:dyDescent="0.2">
      <c r="B606" s="2"/>
      <c r="C606" s="3"/>
      <c r="D606" s="4"/>
      <c r="E606" s="5"/>
      <c r="F606" s="2"/>
      <c r="G606" s="2"/>
      <c r="H606" s="2"/>
      <c r="I606" s="6"/>
      <c r="J606" s="6"/>
      <c r="K606" s="2"/>
      <c r="L606" s="2"/>
    </row>
    <row r="607" spans="2:12" ht="15.75" customHeight="1" x14ac:dyDescent="0.2">
      <c r="B607" s="2"/>
      <c r="C607" s="3"/>
      <c r="D607" s="4"/>
      <c r="E607" s="5"/>
      <c r="F607" s="2"/>
      <c r="G607" s="2"/>
      <c r="H607" s="2"/>
      <c r="I607" s="6"/>
      <c r="J607" s="6"/>
      <c r="K607" s="2"/>
      <c r="L607" s="2"/>
    </row>
    <row r="608" spans="2:12" ht="15.75" customHeight="1" x14ac:dyDescent="0.2">
      <c r="B608" s="2"/>
      <c r="C608" s="3"/>
      <c r="D608" s="4"/>
      <c r="E608" s="5"/>
      <c r="F608" s="2"/>
      <c r="G608" s="2"/>
      <c r="H608" s="2"/>
      <c r="I608" s="6"/>
      <c r="J608" s="6"/>
      <c r="K608" s="2"/>
      <c r="L608" s="2"/>
    </row>
    <row r="609" spans="2:12" ht="15.75" customHeight="1" x14ac:dyDescent="0.2">
      <c r="B609" s="2"/>
      <c r="C609" s="3"/>
      <c r="D609" s="4"/>
      <c r="E609" s="5"/>
      <c r="F609" s="2"/>
      <c r="G609" s="2"/>
      <c r="H609" s="2"/>
      <c r="I609" s="6"/>
      <c r="J609" s="6"/>
      <c r="K609" s="2"/>
      <c r="L609" s="2"/>
    </row>
    <row r="610" spans="2:12" ht="15.75" customHeight="1" x14ac:dyDescent="0.2">
      <c r="B610" s="2"/>
      <c r="C610" s="3"/>
      <c r="D610" s="4"/>
      <c r="E610" s="5"/>
      <c r="F610" s="2"/>
      <c r="G610" s="2"/>
      <c r="H610" s="2"/>
      <c r="I610" s="6"/>
      <c r="J610" s="6"/>
      <c r="K610" s="2"/>
      <c r="L610" s="2"/>
    </row>
    <row r="611" spans="2:12" ht="15.75" customHeight="1" x14ac:dyDescent="0.2">
      <c r="B611" s="2"/>
      <c r="C611" s="3"/>
      <c r="D611" s="4"/>
      <c r="E611" s="5"/>
      <c r="F611" s="2"/>
      <c r="G611" s="2"/>
      <c r="H611" s="2"/>
      <c r="I611" s="6"/>
      <c r="J611" s="6"/>
      <c r="K611" s="2"/>
      <c r="L611" s="2"/>
    </row>
    <row r="612" spans="2:12" ht="15.75" customHeight="1" x14ac:dyDescent="0.2">
      <c r="B612" s="2"/>
      <c r="C612" s="3"/>
      <c r="D612" s="4"/>
      <c r="E612" s="5"/>
      <c r="F612" s="2"/>
      <c r="G612" s="2"/>
      <c r="H612" s="2"/>
      <c r="I612" s="6"/>
      <c r="J612" s="6"/>
      <c r="K612" s="2"/>
      <c r="L612" s="2"/>
    </row>
    <row r="613" spans="2:12" ht="15.75" customHeight="1" x14ac:dyDescent="0.2">
      <c r="B613" s="2"/>
      <c r="C613" s="3"/>
      <c r="D613" s="4"/>
      <c r="E613" s="5"/>
      <c r="F613" s="2"/>
      <c r="G613" s="2"/>
      <c r="H613" s="2"/>
      <c r="I613" s="6"/>
      <c r="J613" s="6"/>
      <c r="K613" s="2"/>
      <c r="L613" s="2"/>
    </row>
    <row r="614" spans="2:12" ht="15.75" customHeight="1" x14ac:dyDescent="0.2">
      <c r="B614" s="2"/>
      <c r="C614" s="3"/>
      <c r="D614" s="4"/>
      <c r="E614" s="5"/>
      <c r="F614" s="2"/>
      <c r="G614" s="2"/>
      <c r="H614" s="2"/>
      <c r="I614" s="6"/>
      <c r="J614" s="6"/>
      <c r="K614" s="2"/>
      <c r="L614" s="2"/>
    </row>
    <row r="615" spans="2:12" ht="15.75" customHeight="1" x14ac:dyDescent="0.2">
      <c r="B615" s="2"/>
      <c r="C615" s="3"/>
      <c r="D615" s="4"/>
      <c r="E615" s="5"/>
      <c r="F615" s="2"/>
      <c r="G615" s="2"/>
      <c r="H615" s="2"/>
      <c r="I615" s="6"/>
      <c r="J615" s="6"/>
      <c r="K615" s="2"/>
      <c r="L615" s="2"/>
    </row>
    <row r="616" spans="2:12" ht="15.75" customHeight="1" x14ac:dyDescent="0.2">
      <c r="B616" s="2"/>
      <c r="C616" s="3"/>
      <c r="D616" s="4"/>
      <c r="E616" s="5"/>
      <c r="F616" s="2"/>
      <c r="G616" s="2"/>
      <c r="H616" s="2"/>
      <c r="I616" s="6"/>
      <c r="J616" s="6"/>
      <c r="K616" s="2"/>
      <c r="L616" s="2"/>
    </row>
    <row r="617" spans="2:12" ht="15.75" customHeight="1" x14ac:dyDescent="0.2">
      <c r="B617" s="2"/>
      <c r="C617" s="3"/>
      <c r="D617" s="4"/>
      <c r="E617" s="5"/>
      <c r="F617" s="2"/>
      <c r="G617" s="2"/>
      <c r="H617" s="2"/>
      <c r="I617" s="6"/>
      <c r="J617" s="6"/>
      <c r="K617" s="2"/>
      <c r="L617" s="2"/>
    </row>
    <row r="618" spans="2:12" ht="15.75" customHeight="1" x14ac:dyDescent="0.2">
      <c r="B618" s="2"/>
      <c r="C618" s="3"/>
      <c r="D618" s="4"/>
      <c r="E618" s="5"/>
      <c r="F618" s="2"/>
      <c r="G618" s="2"/>
      <c r="H618" s="2"/>
      <c r="I618" s="6"/>
      <c r="J618" s="6"/>
      <c r="K618" s="2"/>
      <c r="L618" s="2"/>
    </row>
    <row r="619" spans="2:12" ht="15.75" customHeight="1" x14ac:dyDescent="0.2">
      <c r="B619" s="2"/>
      <c r="C619" s="3"/>
      <c r="D619" s="4"/>
      <c r="E619" s="5"/>
      <c r="F619" s="2"/>
      <c r="G619" s="2"/>
      <c r="H619" s="2"/>
      <c r="I619" s="6"/>
      <c r="J619" s="6"/>
      <c r="K619" s="2"/>
      <c r="L619" s="2"/>
    </row>
    <row r="620" spans="2:12" ht="15.75" customHeight="1" x14ac:dyDescent="0.2">
      <c r="B620" s="2"/>
      <c r="C620" s="3"/>
      <c r="D620" s="4"/>
      <c r="E620" s="5"/>
      <c r="F620" s="2"/>
      <c r="G620" s="2"/>
      <c r="H620" s="2"/>
      <c r="I620" s="6"/>
      <c r="J620" s="6"/>
      <c r="K620" s="2"/>
      <c r="L620" s="2"/>
    </row>
    <row r="621" spans="2:12" ht="15.75" customHeight="1" x14ac:dyDescent="0.2">
      <c r="B621" s="2"/>
      <c r="C621" s="3"/>
      <c r="D621" s="4"/>
      <c r="E621" s="5"/>
      <c r="F621" s="2"/>
      <c r="G621" s="2"/>
      <c r="H621" s="2"/>
      <c r="I621" s="6"/>
      <c r="J621" s="6"/>
      <c r="K621" s="2"/>
      <c r="L621" s="2"/>
    </row>
    <row r="622" spans="2:12" ht="15.75" customHeight="1" x14ac:dyDescent="0.2">
      <c r="B622" s="2"/>
      <c r="C622" s="3"/>
      <c r="D622" s="4"/>
      <c r="E622" s="5"/>
      <c r="F622" s="2"/>
      <c r="G622" s="2"/>
      <c r="H622" s="2"/>
      <c r="I622" s="6"/>
      <c r="J622" s="6"/>
      <c r="K622" s="2"/>
      <c r="L622" s="2"/>
    </row>
    <row r="623" spans="2:12" ht="15.75" customHeight="1" x14ac:dyDescent="0.2">
      <c r="B623" s="2"/>
      <c r="C623" s="3"/>
      <c r="D623" s="4"/>
      <c r="E623" s="5"/>
      <c r="F623" s="2"/>
      <c r="G623" s="2"/>
      <c r="H623" s="2"/>
      <c r="I623" s="6"/>
      <c r="J623" s="6"/>
      <c r="K623" s="2"/>
      <c r="L623" s="2"/>
    </row>
    <row r="624" spans="2:12" ht="15.75" customHeight="1" x14ac:dyDescent="0.2">
      <c r="B624" s="2"/>
      <c r="C624" s="3"/>
      <c r="D624" s="4"/>
      <c r="E624" s="5"/>
      <c r="F624" s="2"/>
      <c r="G624" s="2"/>
      <c r="H624" s="2"/>
      <c r="I624" s="6"/>
      <c r="J624" s="6"/>
      <c r="K624" s="2"/>
      <c r="L624" s="2"/>
    </row>
    <row r="625" spans="2:12" ht="15.75" customHeight="1" x14ac:dyDescent="0.2">
      <c r="B625" s="2"/>
      <c r="C625" s="3"/>
      <c r="D625" s="4"/>
      <c r="E625" s="5"/>
      <c r="F625" s="2"/>
      <c r="G625" s="2"/>
      <c r="H625" s="2"/>
      <c r="I625" s="6"/>
      <c r="J625" s="6"/>
      <c r="K625" s="2"/>
      <c r="L625" s="2"/>
    </row>
    <row r="626" spans="2:12" ht="15.75" customHeight="1" x14ac:dyDescent="0.2">
      <c r="B626" s="2"/>
      <c r="C626" s="3"/>
      <c r="D626" s="4"/>
      <c r="E626" s="5"/>
      <c r="F626" s="2"/>
      <c r="G626" s="2"/>
      <c r="H626" s="2"/>
      <c r="I626" s="6"/>
      <c r="J626" s="6"/>
      <c r="K626" s="2"/>
      <c r="L626" s="2"/>
    </row>
    <row r="627" spans="2:12" ht="15.75" customHeight="1" x14ac:dyDescent="0.2">
      <c r="B627" s="2"/>
      <c r="C627" s="3"/>
      <c r="D627" s="4"/>
      <c r="E627" s="5"/>
      <c r="F627" s="2"/>
      <c r="G627" s="2"/>
      <c r="H627" s="2"/>
      <c r="I627" s="6"/>
      <c r="J627" s="6"/>
      <c r="K627" s="2"/>
      <c r="L627" s="2"/>
    </row>
    <row r="628" spans="2:12" ht="15.75" customHeight="1" x14ac:dyDescent="0.2">
      <c r="B628" s="2"/>
      <c r="C628" s="3"/>
      <c r="D628" s="4"/>
      <c r="E628" s="5"/>
      <c r="F628" s="2"/>
      <c r="G628" s="2"/>
      <c r="H628" s="2"/>
      <c r="I628" s="6"/>
      <c r="J628" s="6"/>
      <c r="K628" s="2"/>
      <c r="L628" s="2"/>
    </row>
    <row r="629" spans="2:12" ht="15.75" customHeight="1" x14ac:dyDescent="0.2">
      <c r="B629" s="2"/>
      <c r="C629" s="3"/>
      <c r="D629" s="4"/>
      <c r="E629" s="5"/>
      <c r="F629" s="2"/>
      <c r="G629" s="2"/>
      <c r="H629" s="2"/>
      <c r="I629" s="6"/>
      <c r="J629" s="6"/>
      <c r="K629" s="2"/>
      <c r="L629" s="2"/>
    </row>
    <row r="630" spans="2:12" ht="15.75" customHeight="1" x14ac:dyDescent="0.2">
      <c r="B630" s="2"/>
      <c r="C630" s="3"/>
      <c r="D630" s="4"/>
      <c r="E630" s="5"/>
      <c r="F630" s="2"/>
      <c r="G630" s="2"/>
      <c r="H630" s="2"/>
      <c r="I630" s="6"/>
      <c r="J630" s="6"/>
      <c r="K630" s="2"/>
      <c r="L630" s="2"/>
    </row>
    <row r="631" spans="2:12" ht="15.75" customHeight="1" x14ac:dyDescent="0.2">
      <c r="B631" s="2"/>
      <c r="C631" s="3"/>
      <c r="D631" s="4"/>
      <c r="E631" s="5"/>
      <c r="F631" s="2"/>
      <c r="G631" s="2"/>
      <c r="H631" s="2"/>
      <c r="I631" s="6"/>
      <c r="J631" s="6"/>
      <c r="K631" s="2"/>
      <c r="L631" s="2"/>
    </row>
    <row r="632" spans="2:12" ht="15.75" customHeight="1" x14ac:dyDescent="0.2">
      <c r="B632" s="2"/>
      <c r="C632" s="3"/>
      <c r="D632" s="4"/>
      <c r="E632" s="5"/>
      <c r="F632" s="2"/>
      <c r="G632" s="2"/>
      <c r="H632" s="2"/>
      <c r="I632" s="6"/>
      <c r="J632" s="6"/>
      <c r="K632" s="2"/>
      <c r="L632" s="2"/>
    </row>
    <row r="633" spans="2:12" ht="15.75" customHeight="1" x14ac:dyDescent="0.2">
      <c r="B633" s="2"/>
      <c r="C633" s="3"/>
      <c r="D633" s="4"/>
      <c r="E633" s="5"/>
      <c r="F633" s="2"/>
      <c r="G633" s="2"/>
      <c r="H633" s="2"/>
      <c r="I633" s="6"/>
      <c r="J633" s="6"/>
      <c r="K633" s="2"/>
      <c r="L633" s="2"/>
    </row>
    <row r="634" spans="2:12" ht="15.75" customHeight="1" x14ac:dyDescent="0.2">
      <c r="B634" s="2"/>
      <c r="C634" s="3"/>
      <c r="D634" s="4"/>
      <c r="E634" s="5"/>
      <c r="F634" s="2"/>
      <c r="G634" s="2"/>
      <c r="H634" s="2"/>
      <c r="I634" s="6"/>
      <c r="J634" s="6"/>
      <c r="K634" s="2"/>
      <c r="L634" s="2"/>
    </row>
    <row r="635" spans="2:12" ht="15.75" customHeight="1" x14ac:dyDescent="0.2">
      <c r="B635" s="2"/>
      <c r="C635" s="3"/>
      <c r="D635" s="4"/>
      <c r="E635" s="5"/>
      <c r="F635" s="2"/>
      <c r="G635" s="2"/>
      <c r="H635" s="2"/>
      <c r="I635" s="6"/>
      <c r="J635" s="6"/>
      <c r="K635" s="2"/>
      <c r="L635" s="2"/>
    </row>
    <row r="636" spans="2:12" ht="15.75" customHeight="1" x14ac:dyDescent="0.2">
      <c r="B636" s="2"/>
      <c r="C636" s="3"/>
      <c r="D636" s="4"/>
      <c r="E636" s="5"/>
      <c r="F636" s="2"/>
      <c r="G636" s="2"/>
      <c r="H636" s="2"/>
      <c r="I636" s="6"/>
      <c r="J636" s="6"/>
      <c r="K636" s="2"/>
      <c r="L636" s="2"/>
    </row>
    <row r="637" spans="2:12" ht="15.75" customHeight="1" x14ac:dyDescent="0.2">
      <c r="B637" s="2"/>
      <c r="C637" s="3"/>
      <c r="D637" s="4"/>
      <c r="E637" s="5"/>
      <c r="F637" s="2"/>
      <c r="G637" s="2"/>
      <c r="H637" s="2"/>
      <c r="I637" s="6"/>
      <c r="J637" s="6"/>
      <c r="K637" s="2"/>
      <c r="L637" s="2"/>
    </row>
    <row r="638" spans="2:12" ht="15.75" customHeight="1" x14ac:dyDescent="0.2">
      <c r="B638" s="2"/>
      <c r="C638" s="3"/>
      <c r="D638" s="4"/>
      <c r="E638" s="5"/>
      <c r="F638" s="2"/>
      <c r="G638" s="2"/>
      <c r="H638" s="2"/>
      <c r="I638" s="6"/>
      <c r="J638" s="6"/>
      <c r="K638" s="2"/>
      <c r="L638" s="2"/>
    </row>
    <row r="639" spans="2:12" ht="15.75" customHeight="1" x14ac:dyDescent="0.2">
      <c r="B639" s="2"/>
      <c r="C639" s="3"/>
      <c r="D639" s="4"/>
      <c r="E639" s="5"/>
      <c r="F639" s="2"/>
      <c r="G639" s="2"/>
      <c r="H639" s="2"/>
      <c r="I639" s="6"/>
      <c r="J639" s="6"/>
      <c r="K639" s="2"/>
      <c r="L639" s="2"/>
    </row>
    <row r="640" spans="2:12" ht="15.75" customHeight="1" x14ac:dyDescent="0.2">
      <c r="B640" s="2"/>
      <c r="C640" s="3"/>
      <c r="D640" s="4"/>
      <c r="E640" s="5"/>
      <c r="F640" s="2"/>
      <c r="G640" s="2"/>
      <c r="H640" s="2"/>
      <c r="I640" s="6"/>
      <c r="J640" s="6"/>
      <c r="K640" s="2"/>
      <c r="L640" s="2"/>
    </row>
    <row r="641" spans="2:12" ht="15.75" customHeight="1" x14ac:dyDescent="0.2">
      <c r="B641" s="2"/>
      <c r="C641" s="3"/>
      <c r="D641" s="4"/>
      <c r="E641" s="5"/>
      <c r="F641" s="2"/>
      <c r="G641" s="2"/>
      <c r="H641" s="2"/>
      <c r="I641" s="6"/>
      <c r="J641" s="6"/>
      <c r="K641" s="2"/>
      <c r="L641" s="2"/>
    </row>
    <row r="642" spans="2:12" ht="15.75" customHeight="1" x14ac:dyDescent="0.2">
      <c r="B642" s="2"/>
      <c r="C642" s="3"/>
      <c r="D642" s="4"/>
      <c r="E642" s="5"/>
      <c r="F642" s="2"/>
      <c r="G642" s="2"/>
      <c r="H642" s="2"/>
      <c r="I642" s="6"/>
      <c r="J642" s="6"/>
      <c r="K642" s="2"/>
      <c r="L642" s="2"/>
    </row>
    <row r="643" spans="2:12" ht="15.75" customHeight="1" x14ac:dyDescent="0.2">
      <c r="B643" s="2"/>
      <c r="C643" s="3"/>
      <c r="D643" s="4"/>
      <c r="E643" s="5"/>
      <c r="F643" s="2"/>
      <c r="G643" s="2"/>
      <c r="H643" s="2"/>
      <c r="I643" s="6"/>
      <c r="J643" s="6"/>
      <c r="K643" s="2"/>
      <c r="L643" s="2"/>
    </row>
    <row r="644" spans="2:12" ht="15.75" customHeight="1" x14ac:dyDescent="0.2">
      <c r="B644" s="2"/>
      <c r="C644" s="3"/>
      <c r="D644" s="4"/>
      <c r="E644" s="5"/>
      <c r="F644" s="2"/>
      <c r="G644" s="2"/>
      <c r="H644" s="2"/>
      <c r="I644" s="6"/>
      <c r="J644" s="6"/>
      <c r="K644" s="2"/>
      <c r="L644" s="2"/>
    </row>
    <row r="645" spans="2:12" ht="15.75" customHeight="1" x14ac:dyDescent="0.2">
      <c r="B645" s="2"/>
      <c r="C645" s="3"/>
      <c r="D645" s="4"/>
      <c r="E645" s="5"/>
      <c r="F645" s="2"/>
      <c r="G645" s="2"/>
      <c r="H645" s="2"/>
      <c r="I645" s="6"/>
      <c r="J645" s="6"/>
      <c r="K645" s="2"/>
      <c r="L645" s="2"/>
    </row>
    <row r="646" spans="2:12" ht="15.75" customHeight="1" x14ac:dyDescent="0.2">
      <c r="B646" s="2"/>
      <c r="C646" s="3"/>
      <c r="D646" s="4"/>
      <c r="E646" s="5"/>
      <c r="F646" s="2"/>
      <c r="G646" s="2"/>
      <c r="H646" s="2"/>
      <c r="I646" s="6"/>
      <c r="J646" s="6"/>
      <c r="K646" s="2"/>
      <c r="L646" s="2"/>
    </row>
    <row r="647" spans="2:12" ht="15.75" customHeight="1" x14ac:dyDescent="0.2">
      <c r="B647" s="2"/>
      <c r="C647" s="3"/>
      <c r="D647" s="4"/>
      <c r="E647" s="5"/>
      <c r="F647" s="2"/>
      <c r="G647" s="2"/>
      <c r="H647" s="2"/>
      <c r="I647" s="6"/>
      <c r="J647" s="6"/>
      <c r="K647" s="2"/>
      <c r="L647" s="2"/>
    </row>
    <row r="648" spans="2:12" ht="15.75" customHeight="1" x14ac:dyDescent="0.2">
      <c r="B648" s="2"/>
      <c r="C648" s="3"/>
      <c r="D648" s="4"/>
      <c r="E648" s="5"/>
      <c r="F648" s="2"/>
      <c r="G648" s="2"/>
      <c r="H648" s="2"/>
      <c r="I648" s="6"/>
      <c r="J648" s="6"/>
      <c r="K648" s="2"/>
      <c r="L648" s="2"/>
    </row>
    <row r="649" spans="2:12" ht="15.75" customHeight="1" x14ac:dyDescent="0.2">
      <c r="B649" s="2"/>
      <c r="C649" s="3"/>
      <c r="D649" s="4"/>
      <c r="E649" s="5"/>
      <c r="F649" s="2"/>
      <c r="G649" s="2"/>
      <c r="H649" s="2"/>
      <c r="I649" s="6"/>
      <c r="J649" s="6"/>
      <c r="K649" s="2"/>
      <c r="L649" s="2"/>
    </row>
    <row r="650" spans="2:12" ht="15.75" customHeight="1" x14ac:dyDescent="0.2">
      <c r="B650" s="2"/>
      <c r="C650" s="3"/>
      <c r="D650" s="4"/>
      <c r="E650" s="5"/>
      <c r="F650" s="2"/>
      <c r="G650" s="2"/>
      <c r="H650" s="2"/>
      <c r="I650" s="6"/>
      <c r="J650" s="6"/>
      <c r="K650" s="2"/>
      <c r="L650" s="2"/>
    </row>
    <row r="651" spans="2:12" ht="15.75" customHeight="1" x14ac:dyDescent="0.2">
      <c r="B651" s="2"/>
      <c r="C651" s="3"/>
      <c r="D651" s="4"/>
      <c r="E651" s="5"/>
      <c r="F651" s="2"/>
      <c r="G651" s="2"/>
      <c r="H651" s="2"/>
      <c r="I651" s="6"/>
      <c r="J651" s="6"/>
      <c r="K651" s="2"/>
      <c r="L651" s="2"/>
    </row>
    <row r="652" spans="2:12" ht="15.75" customHeight="1" x14ac:dyDescent="0.2">
      <c r="B652" s="2"/>
      <c r="C652" s="3"/>
      <c r="D652" s="4"/>
      <c r="E652" s="5"/>
      <c r="F652" s="2"/>
      <c r="G652" s="2"/>
      <c r="H652" s="2"/>
      <c r="I652" s="6"/>
      <c r="J652" s="6"/>
      <c r="K652" s="2"/>
      <c r="L652" s="2"/>
    </row>
    <row r="653" spans="2:12" ht="15.75" customHeight="1" x14ac:dyDescent="0.2">
      <c r="B653" s="2"/>
      <c r="C653" s="3"/>
      <c r="D653" s="4"/>
      <c r="E653" s="5"/>
      <c r="F653" s="2"/>
      <c r="G653" s="2"/>
      <c r="H653" s="2"/>
      <c r="I653" s="6"/>
      <c r="J653" s="6"/>
      <c r="K653" s="2"/>
      <c r="L653" s="2"/>
    </row>
    <row r="654" spans="2:12" ht="15.75" customHeight="1" x14ac:dyDescent="0.2">
      <c r="B654" s="2"/>
      <c r="C654" s="3"/>
      <c r="D654" s="4"/>
      <c r="E654" s="5"/>
      <c r="F654" s="2"/>
      <c r="G654" s="2"/>
      <c r="H654" s="2"/>
      <c r="I654" s="6"/>
      <c r="J654" s="6"/>
      <c r="K654" s="2"/>
      <c r="L654" s="2"/>
    </row>
    <row r="655" spans="2:12" ht="15.75" customHeight="1" x14ac:dyDescent="0.2">
      <c r="B655" s="2"/>
      <c r="C655" s="3"/>
      <c r="D655" s="4"/>
      <c r="E655" s="5"/>
      <c r="F655" s="2"/>
      <c r="G655" s="2"/>
      <c r="H655" s="2"/>
      <c r="I655" s="6"/>
      <c r="J655" s="6"/>
      <c r="K655" s="2"/>
      <c r="L655" s="2"/>
    </row>
    <row r="656" spans="2:12" ht="15.75" customHeight="1" x14ac:dyDescent="0.2">
      <c r="B656" s="2"/>
      <c r="C656" s="3"/>
      <c r="D656" s="4"/>
      <c r="E656" s="5"/>
      <c r="F656" s="2"/>
      <c r="G656" s="2"/>
      <c r="H656" s="2"/>
      <c r="I656" s="6"/>
      <c r="J656" s="6"/>
      <c r="K656" s="2"/>
      <c r="L656" s="2"/>
    </row>
    <row r="657" spans="2:12" ht="15.75" customHeight="1" x14ac:dyDescent="0.2">
      <c r="B657" s="2"/>
      <c r="C657" s="3"/>
      <c r="D657" s="4"/>
      <c r="E657" s="5"/>
      <c r="F657" s="2"/>
      <c r="G657" s="2"/>
      <c r="H657" s="2"/>
      <c r="I657" s="6"/>
      <c r="J657" s="6"/>
      <c r="K657" s="2"/>
      <c r="L657" s="2"/>
    </row>
    <row r="658" spans="2:12" ht="15.75" customHeight="1" x14ac:dyDescent="0.2">
      <c r="B658" s="2"/>
      <c r="C658" s="3"/>
      <c r="D658" s="4"/>
      <c r="E658" s="5"/>
      <c r="F658" s="2"/>
      <c r="G658" s="2"/>
      <c r="H658" s="2"/>
      <c r="I658" s="6"/>
      <c r="J658" s="6"/>
      <c r="K658" s="2"/>
      <c r="L658" s="2"/>
    </row>
    <row r="659" spans="2:12" ht="15.75" customHeight="1" x14ac:dyDescent="0.2">
      <c r="B659" s="2"/>
      <c r="C659" s="3"/>
      <c r="D659" s="4"/>
      <c r="E659" s="5"/>
      <c r="F659" s="2"/>
      <c r="G659" s="2"/>
      <c r="H659" s="2"/>
      <c r="I659" s="6"/>
      <c r="J659" s="6"/>
      <c r="K659" s="2"/>
      <c r="L659" s="2"/>
    </row>
    <row r="660" spans="2:12" ht="15.75" customHeight="1" x14ac:dyDescent="0.2">
      <c r="B660" s="2"/>
      <c r="C660" s="3"/>
      <c r="D660" s="4"/>
      <c r="E660" s="5"/>
      <c r="F660" s="2"/>
      <c r="G660" s="2"/>
      <c r="H660" s="2"/>
      <c r="I660" s="6"/>
      <c r="J660" s="6"/>
      <c r="K660" s="2"/>
      <c r="L660" s="2"/>
    </row>
    <row r="661" spans="2:12" ht="15.75" customHeight="1" x14ac:dyDescent="0.2">
      <c r="B661" s="2"/>
      <c r="C661" s="3"/>
      <c r="D661" s="4"/>
      <c r="E661" s="5"/>
      <c r="F661" s="2"/>
      <c r="G661" s="2"/>
      <c r="H661" s="2"/>
      <c r="I661" s="6"/>
      <c r="J661" s="6"/>
      <c r="K661" s="2"/>
      <c r="L661" s="2"/>
    </row>
    <row r="662" spans="2:12" ht="15.75" customHeight="1" x14ac:dyDescent="0.2">
      <c r="B662" s="2"/>
      <c r="C662" s="3"/>
      <c r="D662" s="4"/>
      <c r="E662" s="5"/>
      <c r="F662" s="2"/>
      <c r="G662" s="2"/>
      <c r="H662" s="2"/>
      <c r="I662" s="6"/>
      <c r="J662" s="6"/>
      <c r="K662" s="2"/>
      <c r="L662" s="2"/>
    </row>
    <row r="663" spans="2:12" ht="15.75" customHeight="1" x14ac:dyDescent="0.2">
      <c r="B663" s="2"/>
      <c r="C663" s="3"/>
      <c r="D663" s="4"/>
      <c r="E663" s="5"/>
      <c r="F663" s="2"/>
      <c r="G663" s="2"/>
      <c r="H663" s="2"/>
      <c r="I663" s="6"/>
      <c r="J663" s="6"/>
      <c r="K663" s="2"/>
      <c r="L663" s="2"/>
    </row>
    <row r="664" spans="2:12" ht="15.75" customHeight="1" x14ac:dyDescent="0.2">
      <c r="B664" s="2"/>
      <c r="C664" s="3"/>
      <c r="D664" s="4"/>
      <c r="E664" s="5"/>
      <c r="F664" s="2"/>
      <c r="G664" s="2"/>
      <c r="H664" s="2"/>
      <c r="I664" s="6"/>
      <c r="J664" s="6"/>
      <c r="K664" s="2"/>
      <c r="L664" s="2"/>
    </row>
    <row r="665" spans="2:12" ht="15.75" customHeight="1" x14ac:dyDescent="0.2">
      <c r="B665" s="2"/>
      <c r="C665" s="3"/>
      <c r="D665" s="4"/>
      <c r="E665" s="5"/>
      <c r="F665" s="2"/>
      <c r="G665" s="2"/>
      <c r="H665" s="2"/>
      <c r="I665" s="6"/>
      <c r="J665" s="6"/>
      <c r="K665" s="2"/>
      <c r="L665" s="2"/>
    </row>
    <row r="666" spans="2:12" ht="15.75" customHeight="1" x14ac:dyDescent="0.2">
      <c r="B666" s="2"/>
      <c r="C666" s="3"/>
      <c r="D666" s="4"/>
      <c r="E666" s="5"/>
      <c r="F666" s="2"/>
      <c r="G666" s="2"/>
      <c r="H666" s="2"/>
      <c r="I666" s="6"/>
      <c r="J666" s="6"/>
      <c r="K666" s="2"/>
      <c r="L666" s="2"/>
    </row>
    <row r="667" spans="2:12" ht="15.75" customHeight="1" x14ac:dyDescent="0.2">
      <c r="B667" s="2"/>
      <c r="C667" s="3"/>
      <c r="D667" s="4"/>
      <c r="E667" s="5"/>
      <c r="F667" s="2"/>
      <c r="G667" s="2"/>
      <c r="H667" s="2"/>
      <c r="I667" s="6"/>
      <c r="J667" s="6"/>
      <c r="K667" s="2"/>
      <c r="L667" s="2"/>
    </row>
    <row r="668" spans="2:12" ht="15.75" customHeight="1" x14ac:dyDescent="0.2">
      <c r="B668" s="2"/>
      <c r="C668" s="3"/>
      <c r="D668" s="4"/>
      <c r="E668" s="5"/>
      <c r="F668" s="2"/>
      <c r="G668" s="2"/>
      <c r="H668" s="2"/>
      <c r="I668" s="6"/>
      <c r="J668" s="6"/>
      <c r="K668" s="2"/>
      <c r="L668" s="2"/>
    </row>
    <row r="669" spans="2:12" ht="15.75" customHeight="1" x14ac:dyDescent="0.2">
      <c r="B669" s="2"/>
      <c r="C669" s="3"/>
      <c r="D669" s="4"/>
      <c r="E669" s="5"/>
      <c r="F669" s="2"/>
      <c r="G669" s="2"/>
      <c r="H669" s="2"/>
      <c r="I669" s="6"/>
      <c r="J669" s="6"/>
      <c r="K669" s="2"/>
      <c r="L669" s="2"/>
    </row>
    <row r="670" spans="2:12" ht="15.75" customHeight="1" x14ac:dyDescent="0.2">
      <c r="B670" s="2"/>
      <c r="C670" s="3"/>
      <c r="D670" s="4"/>
      <c r="E670" s="5"/>
      <c r="F670" s="2"/>
      <c r="G670" s="2"/>
      <c r="H670" s="2"/>
      <c r="I670" s="6"/>
      <c r="J670" s="6"/>
      <c r="K670" s="2"/>
      <c r="L670" s="2"/>
    </row>
    <row r="671" spans="2:12" ht="15.75" customHeight="1" x14ac:dyDescent="0.2">
      <c r="B671" s="2"/>
      <c r="C671" s="3"/>
      <c r="D671" s="4"/>
      <c r="E671" s="5"/>
      <c r="F671" s="2"/>
      <c r="G671" s="2"/>
      <c r="H671" s="2"/>
      <c r="I671" s="6"/>
      <c r="J671" s="6"/>
      <c r="K671" s="2"/>
      <c r="L671" s="2"/>
    </row>
    <row r="672" spans="2:12" ht="15.75" customHeight="1" x14ac:dyDescent="0.2">
      <c r="B672" s="2"/>
      <c r="C672" s="3"/>
      <c r="D672" s="4"/>
      <c r="E672" s="5"/>
      <c r="F672" s="2"/>
      <c r="G672" s="2"/>
      <c r="H672" s="2"/>
      <c r="I672" s="6"/>
      <c r="J672" s="6"/>
      <c r="K672" s="2"/>
      <c r="L672" s="2"/>
    </row>
    <row r="673" spans="2:12" ht="15.75" customHeight="1" x14ac:dyDescent="0.2">
      <c r="B673" s="2"/>
      <c r="C673" s="3"/>
      <c r="D673" s="4"/>
      <c r="E673" s="5"/>
      <c r="F673" s="2"/>
      <c r="G673" s="2"/>
      <c r="H673" s="2"/>
      <c r="I673" s="6"/>
      <c r="J673" s="6"/>
      <c r="K673" s="2"/>
      <c r="L673" s="2"/>
    </row>
    <row r="674" spans="2:12" ht="15.75" customHeight="1" x14ac:dyDescent="0.2">
      <c r="B674" s="2"/>
      <c r="C674" s="3"/>
      <c r="D674" s="4"/>
      <c r="E674" s="5"/>
      <c r="F674" s="2"/>
      <c r="G674" s="2"/>
      <c r="H674" s="2"/>
      <c r="I674" s="6"/>
      <c r="J674" s="6"/>
      <c r="K674" s="2"/>
      <c r="L674" s="2"/>
    </row>
    <row r="675" spans="2:12" ht="15.75" customHeight="1" x14ac:dyDescent="0.2">
      <c r="B675" s="2"/>
      <c r="C675" s="3"/>
      <c r="D675" s="4"/>
      <c r="E675" s="5"/>
      <c r="F675" s="2"/>
      <c r="G675" s="2"/>
      <c r="H675" s="2"/>
      <c r="I675" s="6"/>
      <c r="J675" s="6"/>
      <c r="K675" s="2"/>
      <c r="L675" s="2"/>
    </row>
    <row r="676" spans="2:12" ht="15.75" customHeight="1" x14ac:dyDescent="0.2">
      <c r="B676" s="2"/>
      <c r="C676" s="3"/>
      <c r="D676" s="4"/>
      <c r="E676" s="5"/>
      <c r="F676" s="2"/>
      <c r="G676" s="2"/>
      <c r="H676" s="2"/>
      <c r="I676" s="6"/>
      <c r="J676" s="6"/>
      <c r="K676" s="2"/>
      <c r="L676" s="2"/>
    </row>
    <row r="677" spans="2:12" ht="15.75" customHeight="1" x14ac:dyDescent="0.2">
      <c r="B677" s="2"/>
      <c r="C677" s="3"/>
      <c r="D677" s="4"/>
      <c r="E677" s="5"/>
      <c r="F677" s="2"/>
      <c r="G677" s="2"/>
      <c r="H677" s="2"/>
      <c r="I677" s="6"/>
      <c r="J677" s="6"/>
      <c r="K677" s="2"/>
      <c r="L677" s="2"/>
    </row>
    <row r="678" spans="2:12" ht="15.75" customHeight="1" x14ac:dyDescent="0.2">
      <c r="B678" s="2"/>
      <c r="C678" s="3"/>
      <c r="D678" s="4"/>
      <c r="E678" s="5"/>
      <c r="F678" s="2"/>
      <c r="G678" s="2"/>
      <c r="H678" s="2"/>
      <c r="I678" s="6"/>
      <c r="J678" s="6"/>
      <c r="K678" s="2"/>
      <c r="L678" s="2"/>
    </row>
    <row r="679" spans="2:12" ht="15.75" customHeight="1" x14ac:dyDescent="0.2">
      <c r="B679" s="2"/>
      <c r="C679" s="3"/>
      <c r="D679" s="4"/>
      <c r="E679" s="5"/>
      <c r="F679" s="2"/>
      <c r="G679" s="2"/>
      <c r="H679" s="2"/>
      <c r="I679" s="6"/>
      <c r="J679" s="6"/>
      <c r="K679" s="2"/>
      <c r="L679" s="2"/>
    </row>
    <row r="680" spans="2:12" ht="15.75" customHeight="1" x14ac:dyDescent="0.2">
      <c r="B680" s="2"/>
      <c r="C680" s="3"/>
      <c r="D680" s="4"/>
      <c r="E680" s="5"/>
      <c r="F680" s="2"/>
      <c r="G680" s="2"/>
      <c r="H680" s="2"/>
      <c r="I680" s="6"/>
      <c r="J680" s="6"/>
      <c r="K680" s="2"/>
      <c r="L680" s="2"/>
    </row>
    <row r="681" spans="2:12" ht="15.75" customHeight="1" x14ac:dyDescent="0.2">
      <c r="B681" s="2"/>
      <c r="C681" s="3"/>
      <c r="D681" s="4"/>
      <c r="E681" s="5"/>
      <c r="F681" s="2"/>
      <c r="G681" s="2"/>
      <c r="H681" s="2"/>
      <c r="I681" s="6"/>
      <c r="J681" s="6"/>
      <c r="K681" s="2"/>
      <c r="L681" s="2"/>
    </row>
    <row r="682" spans="2:12" ht="15.75" customHeight="1" x14ac:dyDescent="0.2">
      <c r="B682" s="2"/>
      <c r="C682" s="3"/>
      <c r="D682" s="4"/>
      <c r="E682" s="5"/>
      <c r="F682" s="2"/>
      <c r="G682" s="2"/>
      <c r="H682" s="2"/>
      <c r="I682" s="6"/>
      <c r="J682" s="6"/>
      <c r="K682" s="2"/>
      <c r="L682" s="2"/>
    </row>
    <row r="683" spans="2:12" ht="15.75" customHeight="1" x14ac:dyDescent="0.2">
      <c r="B683" s="2"/>
      <c r="C683" s="3"/>
      <c r="D683" s="4"/>
      <c r="E683" s="5"/>
      <c r="F683" s="2"/>
      <c r="G683" s="2"/>
      <c r="H683" s="2"/>
      <c r="I683" s="6"/>
      <c r="J683" s="6"/>
      <c r="K683" s="2"/>
      <c r="L683" s="2"/>
    </row>
    <row r="684" spans="2:12" ht="15.75" customHeight="1" x14ac:dyDescent="0.2">
      <c r="B684" s="2"/>
      <c r="C684" s="3"/>
      <c r="D684" s="4"/>
      <c r="E684" s="5"/>
      <c r="F684" s="2"/>
      <c r="G684" s="2"/>
      <c r="H684" s="2"/>
      <c r="I684" s="6"/>
      <c r="J684" s="6"/>
      <c r="K684" s="2"/>
      <c r="L684" s="2"/>
    </row>
    <row r="685" spans="2:12" ht="15.75" customHeight="1" x14ac:dyDescent="0.2">
      <c r="B685" s="2"/>
      <c r="C685" s="3"/>
      <c r="D685" s="4"/>
      <c r="E685" s="5"/>
      <c r="F685" s="2"/>
      <c r="G685" s="2"/>
      <c r="H685" s="2"/>
      <c r="I685" s="6"/>
      <c r="J685" s="6"/>
      <c r="K685" s="2"/>
      <c r="L685" s="2"/>
    </row>
    <row r="686" spans="2:12" ht="15.75" customHeight="1" x14ac:dyDescent="0.2">
      <c r="B686" s="2"/>
      <c r="C686" s="3"/>
      <c r="D686" s="4"/>
      <c r="E686" s="5"/>
      <c r="F686" s="2"/>
      <c r="G686" s="2"/>
      <c r="H686" s="2"/>
      <c r="I686" s="6"/>
      <c r="J686" s="6"/>
      <c r="K686" s="2"/>
      <c r="L686" s="2"/>
    </row>
    <row r="687" spans="2:12" ht="15.75" customHeight="1" x14ac:dyDescent="0.2">
      <c r="B687" s="2"/>
      <c r="C687" s="3"/>
      <c r="D687" s="4"/>
      <c r="E687" s="5"/>
      <c r="F687" s="2"/>
      <c r="G687" s="2"/>
      <c r="H687" s="2"/>
      <c r="I687" s="6"/>
      <c r="J687" s="6"/>
      <c r="K687" s="2"/>
      <c r="L687" s="2"/>
    </row>
    <row r="688" spans="2:12" ht="15.75" customHeight="1" x14ac:dyDescent="0.2">
      <c r="B688" s="2"/>
      <c r="C688" s="3"/>
      <c r="D688" s="4"/>
      <c r="E688" s="5"/>
      <c r="F688" s="2"/>
      <c r="G688" s="2"/>
      <c r="H688" s="2"/>
      <c r="I688" s="6"/>
      <c r="J688" s="6"/>
      <c r="K688" s="2"/>
      <c r="L688" s="2"/>
    </row>
    <row r="689" spans="2:12" ht="15.75" customHeight="1" x14ac:dyDescent="0.2">
      <c r="B689" s="2"/>
      <c r="C689" s="3"/>
      <c r="D689" s="4"/>
      <c r="E689" s="5"/>
      <c r="F689" s="2"/>
      <c r="G689" s="2"/>
      <c r="H689" s="2"/>
      <c r="I689" s="6"/>
      <c r="J689" s="6"/>
      <c r="K689" s="2"/>
      <c r="L689" s="2"/>
    </row>
    <row r="690" spans="2:12" ht="15.75" customHeight="1" x14ac:dyDescent="0.2">
      <c r="B690" s="2"/>
      <c r="C690" s="3"/>
      <c r="D690" s="4"/>
      <c r="E690" s="5"/>
      <c r="F690" s="2"/>
      <c r="G690" s="2"/>
      <c r="H690" s="2"/>
      <c r="I690" s="6"/>
      <c r="J690" s="6"/>
      <c r="K690" s="2"/>
      <c r="L690" s="2"/>
    </row>
    <row r="691" spans="2:12" ht="15.75" customHeight="1" x14ac:dyDescent="0.2">
      <c r="B691" s="2"/>
      <c r="C691" s="3"/>
      <c r="D691" s="4"/>
      <c r="E691" s="5"/>
      <c r="F691" s="2"/>
      <c r="G691" s="2"/>
      <c r="H691" s="2"/>
      <c r="I691" s="6"/>
      <c r="J691" s="6"/>
      <c r="K691" s="2"/>
      <c r="L691" s="2"/>
    </row>
    <row r="692" spans="2:12" ht="15.75" customHeight="1" x14ac:dyDescent="0.2">
      <c r="B692" s="2"/>
      <c r="C692" s="3"/>
      <c r="D692" s="4"/>
      <c r="E692" s="5"/>
      <c r="F692" s="2"/>
      <c r="G692" s="2"/>
      <c r="H692" s="2"/>
      <c r="I692" s="6"/>
      <c r="J692" s="6"/>
      <c r="K692" s="2"/>
      <c r="L692" s="2"/>
    </row>
    <row r="693" spans="2:12" ht="15.75" customHeight="1" x14ac:dyDescent="0.2">
      <c r="B693" s="2"/>
      <c r="C693" s="3"/>
      <c r="D693" s="4"/>
      <c r="E693" s="5"/>
      <c r="F693" s="2"/>
      <c r="G693" s="2"/>
      <c r="H693" s="2"/>
      <c r="I693" s="6"/>
      <c r="J693" s="6"/>
      <c r="K693" s="2"/>
      <c r="L693" s="2"/>
    </row>
    <row r="694" spans="2:12" ht="15.75" customHeight="1" x14ac:dyDescent="0.2">
      <c r="B694" s="2"/>
      <c r="C694" s="3"/>
      <c r="D694" s="4"/>
      <c r="E694" s="5"/>
      <c r="F694" s="2"/>
      <c r="G694" s="2"/>
      <c r="H694" s="2"/>
      <c r="I694" s="6"/>
      <c r="J694" s="6"/>
      <c r="K694" s="2"/>
      <c r="L694" s="2"/>
    </row>
    <row r="695" spans="2:12" ht="15.75" customHeight="1" x14ac:dyDescent="0.2">
      <c r="B695" s="2"/>
      <c r="C695" s="3"/>
      <c r="D695" s="4"/>
      <c r="E695" s="5"/>
      <c r="F695" s="2"/>
      <c r="G695" s="2"/>
      <c r="H695" s="2"/>
      <c r="I695" s="6"/>
      <c r="J695" s="6"/>
      <c r="K695" s="2"/>
      <c r="L695" s="2"/>
    </row>
    <row r="696" spans="2:12" ht="15.75" customHeight="1" x14ac:dyDescent="0.2">
      <c r="B696" s="2"/>
      <c r="C696" s="3"/>
      <c r="D696" s="4"/>
      <c r="E696" s="5"/>
      <c r="F696" s="2"/>
      <c r="G696" s="2"/>
      <c r="H696" s="2"/>
      <c r="I696" s="6"/>
      <c r="J696" s="6"/>
      <c r="K696" s="2"/>
      <c r="L696" s="2"/>
    </row>
    <row r="697" spans="2:12" ht="15.75" customHeight="1" x14ac:dyDescent="0.2">
      <c r="B697" s="2"/>
      <c r="C697" s="3"/>
      <c r="D697" s="4"/>
      <c r="E697" s="5"/>
      <c r="F697" s="2"/>
      <c r="G697" s="2"/>
      <c r="H697" s="2"/>
      <c r="I697" s="6"/>
      <c r="J697" s="6"/>
      <c r="K697" s="2"/>
      <c r="L697" s="2"/>
    </row>
    <row r="698" spans="2:12" ht="15.75" customHeight="1" x14ac:dyDescent="0.2">
      <c r="B698" s="2"/>
      <c r="C698" s="3"/>
      <c r="D698" s="4"/>
      <c r="E698" s="5"/>
      <c r="F698" s="2"/>
      <c r="G698" s="2"/>
      <c r="H698" s="2"/>
      <c r="I698" s="6"/>
      <c r="J698" s="6"/>
      <c r="K698" s="2"/>
      <c r="L698" s="2"/>
    </row>
    <row r="699" spans="2:12" ht="15.75" customHeight="1" x14ac:dyDescent="0.2">
      <c r="B699" s="2"/>
      <c r="C699" s="3"/>
      <c r="D699" s="4"/>
      <c r="E699" s="5"/>
      <c r="F699" s="2"/>
      <c r="G699" s="2"/>
      <c r="H699" s="2"/>
      <c r="I699" s="6"/>
      <c r="J699" s="6"/>
      <c r="K699" s="2"/>
      <c r="L699" s="2"/>
    </row>
    <row r="700" spans="2:12" ht="15.75" customHeight="1" x14ac:dyDescent="0.2">
      <c r="B700" s="2"/>
      <c r="C700" s="3"/>
      <c r="D700" s="4"/>
      <c r="E700" s="5"/>
      <c r="F700" s="2"/>
      <c r="G700" s="2"/>
      <c r="H700" s="2"/>
      <c r="I700" s="6"/>
      <c r="J700" s="6"/>
      <c r="K700" s="2"/>
      <c r="L700" s="2"/>
    </row>
    <row r="701" spans="2:12" ht="15.75" customHeight="1" x14ac:dyDescent="0.2">
      <c r="B701" s="2"/>
      <c r="C701" s="3"/>
      <c r="D701" s="4"/>
      <c r="E701" s="5"/>
      <c r="F701" s="2"/>
      <c r="G701" s="2"/>
      <c r="H701" s="2"/>
      <c r="I701" s="6"/>
      <c r="J701" s="6"/>
      <c r="K701" s="2"/>
      <c r="L701" s="2"/>
    </row>
    <row r="702" spans="2:12" ht="15.75" customHeight="1" x14ac:dyDescent="0.2">
      <c r="B702" s="2"/>
      <c r="C702" s="3"/>
      <c r="D702" s="4"/>
      <c r="E702" s="5"/>
      <c r="F702" s="2"/>
      <c r="G702" s="2"/>
      <c r="H702" s="2"/>
      <c r="I702" s="6"/>
      <c r="J702" s="6"/>
      <c r="K702" s="2"/>
      <c r="L702" s="2"/>
    </row>
    <row r="703" spans="2:12" ht="15.75" customHeight="1" x14ac:dyDescent="0.2">
      <c r="B703" s="2"/>
      <c r="C703" s="3"/>
      <c r="D703" s="4"/>
      <c r="E703" s="5"/>
      <c r="F703" s="2"/>
      <c r="G703" s="2"/>
      <c r="H703" s="2"/>
      <c r="I703" s="6"/>
      <c r="J703" s="6"/>
      <c r="K703" s="2"/>
      <c r="L703" s="2"/>
    </row>
    <row r="704" spans="2:12" ht="15.75" customHeight="1" x14ac:dyDescent="0.2">
      <c r="B704" s="2"/>
      <c r="C704" s="3"/>
      <c r="D704" s="4"/>
      <c r="E704" s="5"/>
      <c r="F704" s="2"/>
      <c r="G704" s="2"/>
      <c r="H704" s="2"/>
      <c r="I704" s="6"/>
      <c r="J704" s="6"/>
      <c r="K704" s="2"/>
      <c r="L704" s="2"/>
    </row>
    <row r="705" spans="2:12" ht="15.75" customHeight="1" x14ac:dyDescent="0.2">
      <c r="B705" s="2"/>
      <c r="C705" s="3"/>
      <c r="D705" s="4"/>
      <c r="E705" s="5"/>
      <c r="F705" s="2"/>
      <c r="G705" s="2"/>
      <c r="H705" s="2"/>
      <c r="I705" s="6"/>
      <c r="J705" s="6"/>
      <c r="K705" s="2"/>
      <c r="L705" s="2"/>
    </row>
    <row r="706" spans="2:12" ht="15.75" customHeight="1" x14ac:dyDescent="0.2">
      <c r="B706" s="2"/>
      <c r="C706" s="3"/>
      <c r="D706" s="4"/>
      <c r="E706" s="5"/>
      <c r="F706" s="2"/>
      <c r="G706" s="2"/>
      <c r="H706" s="2"/>
      <c r="I706" s="6"/>
      <c r="J706" s="6"/>
      <c r="K706" s="2"/>
      <c r="L706" s="2"/>
    </row>
    <row r="707" spans="2:12" ht="15.75" customHeight="1" x14ac:dyDescent="0.2">
      <c r="B707" s="2"/>
      <c r="C707" s="3"/>
      <c r="D707" s="4"/>
      <c r="E707" s="5"/>
      <c r="F707" s="2"/>
      <c r="G707" s="2"/>
      <c r="H707" s="2"/>
      <c r="I707" s="6"/>
      <c r="J707" s="6"/>
      <c r="K707" s="2"/>
      <c r="L707" s="2"/>
    </row>
    <row r="708" spans="2:12" ht="15.75" customHeight="1" x14ac:dyDescent="0.2">
      <c r="B708" s="2"/>
      <c r="C708" s="3"/>
      <c r="D708" s="4"/>
      <c r="E708" s="5"/>
      <c r="F708" s="2"/>
      <c r="G708" s="2"/>
      <c r="H708" s="2"/>
      <c r="I708" s="6"/>
      <c r="J708" s="6"/>
      <c r="K708" s="2"/>
      <c r="L708" s="2"/>
    </row>
    <row r="709" spans="2:12" ht="15.75" customHeight="1" x14ac:dyDescent="0.2">
      <c r="B709" s="2"/>
      <c r="C709" s="3"/>
      <c r="D709" s="4"/>
      <c r="E709" s="5"/>
      <c r="F709" s="2"/>
      <c r="G709" s="2"/>
      <c r="H709" s="2"/>
      <c r="I709" s="6"/>
      <c r="J709" s="6"/>
      <c r="K709" s="2"/>
      <c r="L709" s="2"/>
    </row>
    <row r="710" spans="2:12" ht="15.75" customHeight="1" x14ac:dyDescent="0.2">
      <c r="B710" s="2"/>
      <c r="C710" s="3"/>
      <c r="D710" s="4"/>
      <c r="E710" s="5"/>
      <c r="F710" s="2"/>
      <c r="G710" s="2"/>
      <c r="H710" s="2"/>
      <c r="I710" s="6"/>
      <c r="J710" s="6"/>
      <c r="K710" s="2"/>
      <c r="L710" s="2"/>
    </row>
    <row r="711" spans="2:12" ht="15.75" customHeight="1" x14ac:dyDescent="0.2">
      <c r="B711" s="2"/>
      <c r="C711" s="3"/>
      <c r="D711" s="4"/>
      <c r="E711" s="5"/>
      <c r="F711" s="2"/>
      <c r="G711" s="2"/>
      <c r="H711" s="2"/>
      <c r="I711" s="6"/>
      <c r="J711" s="6"/>
      <c r="K711" s="2"/>
      <c r="L711" s="2"/>
    </row>
    <row r="712" spans="2:12" ht="15.75" customHeight="1" x14ac:dyDescent="0.2">
      <c r="B712" s="2"/>
      <c r="C712" s="3"/>
      <c r="D712" s="4"/>
      <c r="E712" s="5"/>
      <c r="F712" s="2"/>
      <c r="G712" s="2"/>
      <c r="H712" s="2"/>
      <c r="I712" s="6"/>
      <c r="J712" s="6"/>
      <c r="K712" s="2"/>
      <c r="L712" s="2"/>
    </row>
    <row r="713" spans="2:12" ht="15.75" customHeight="1" x14ac:dyDescent="0.2">
      <c r="B713" s="2"/>
      <c r="C713" s="3"/>
      <c r="D713" s="4"/>
      <c r="E713" s="5"/>
      <c r="F713" s="2"/>
      <c r="G713" s="2"/>
      <c r="H713" s="2"/>
      <c r="I713" s="6"/>
      <c r="J713" s="6"/>
      <c r="K713" s="2"/>
      <c r="L713" s="2"/>
    </row>
    <row r="714" spans="2:12" ht="15.75" customHeight="1" x14ac:dyDescent="0.2">
      <c r="B714" s="2"/>
      <c r="C714" s="3"/>
      <c r="D714" s="4"/>
      <c r="E714" s="5"/>
      <c r="F714" s="2"/>
      <c r="G714" s="2"/>
      <c r="H714" s="2"/>
      <c r="I714" s="6"/>
      <c r="J714" s="6"/>
      <c r="K714" s="2"/>
      <c r="L714" s="2"/>
    </row>
    <row r="715" spans="2:12" ht="15.75" customHeight="1" x14ac:dyDescent="0.2">
      <c r="B715" s="2"/>
      <c r="C715" s="3"/>
      <c r="D715" s="4"/>
      <c r="E715" s="5"/>
      <c r="F715" s="2"/>
      <c r="G715" s="2"/>
      <c r="H715" s="2"/>
      <c r="I715" s="6"/>
      <c r="J715" s="6"/>
      <c r="K715" s="2"/>
      <c r="L715" s="2"/>
    </row>
    <row r="716" spans="2:12" ht="15.75" customHeight="1" x14ac:dyDescent="0.2">
      <c r="B716" s="2"/>
      <c r="C716" s="3"/>
      <c r="D716" s="4"/>
      <c r="E716" s="5"/>
      <c r="F716" s="2"/>
      <c r="G716" s="2"/>
      <c r="H716" s="2"/>
      <c r="I716" s="6"/>
      <c r="J716" s="6"/>
      <c r="K716" s="2"/>
      <c r="L716" s="2"/>
    </row>
    <row r="717" spans="2:12" ht="15.75" customHeight="1" x14ac:dyDescent="0.2">
      <c r="B717" s="2"/>
      <c r="C717" s="3"/>
      <c r="D717" s="4"/>
      <c r="E717" s="5"/>
      <c r="F717" s="2"/>
      <c r="G717" s="2"/>
      <c r="H717" s="2"/>
      <c r="I717" s="6"/>
      <c r="J717" s="6"/>
      <c r="K717" s="2"/>
      <c r="L717" s="2"/>
    </row>
    <row r="718" spans="2:12" ht="15.75" customHeight="1" x14ac:dyDescent="0.2">
      <c r="B718" s="2"/>
      <c r="C718" s="3"/>
      <c r="D718" s="4"/>
      <c r="E718" s="5"/>
      <c r="F718" s="2"/>
      <c r="G718" s="2"/>
      <c r="H718" s="2"/>
      <c r="I718" s="6"/>
      <c r="J718" s="6"/>
      <c r="K718" s="2"/>
      <c r="L718" s="2"/>
    </row>
    <row r="719" spans="2:12" ht="15.75" customHeight="1" x14ac:dyDescent="0.2">
      <c r="B719" s="2"/>
      <c r="C719" s="3"/>
      <c r="D719" s="4"/>
      <c r="E719" s="5"/>
      <c r="F719" s="2"/>
      <c r="G719" s="2"/>
      <c r="H719" s="2"/>
      <c r="I719" s="6"/>
      <c r="J719" s="6"/>
      <c r="K719" s="2"/>
      <c r="L719" s="2"/>
    </row>
    <row r="720" spans="2:12" ht="15.75" customHeight="1" x14ac:dyDescent="0.2">
      <c r="B720" s="2"/>
      <c r="C720" s="3"/>
      <c r="D720" s="4"/>
      <c r="E720" s="5"/>
      <c r="F720" s="2"/>
      <c r="G720" s="2"/>
      <c r="H720" s="2"/>
      <c r="I720" s="6"/>
      <c r="J720" s="6"/>
      <c r="K720" s="2"/>
      <c r="L720" s="2"/>
    </row>
    <row r="721" spans="2:12" ht="15.75" customHeight="1" x14ac:dyDescent="0.2">
      <c r="B721" s="2"/>
      <c r="C721" s="3"/>
      <c r="D721" s="4"/>
      <c r="E721" s="5"/>
      <c r="F721" s="2"/>
      <c r="G721" s="2"/>
      <c r="H721" s="2"/>
      <c r="I721" s="6"/>
      <c r="J721" s="6"/>
      <c r="K721" s="2"/>
      <c r="L721" s="2"/>
    </row>
    <row r="722" spans="2:12" ht="15.75" customHeight="1" x14ac:dyDescent="0.2">
      <c r="B722" s="2"/>
      <c r="C722" s="3"/>
      <c r="D722" s="4"/>
      <c r="E722" s="5"/>
      <c r="F722" s="2"/>
      <c r="G722" s="2"/>
      <c r="H722" s="2"/>
      <c r="I722" s="6"/>
      <c r="J722" s="6"/>
      <c r="K722" s="2"/>
      <c r="L722" s="2"/>
    </row>
    <row r="723" spans="2:12" ht="15.75" customHeight="1" x14ac:dyDescent="0.2">
      <c r="B723" s="2"/>
      <c r="C723" s="3"/>
      <c r="D723" s="4"/>
      <c r="E723" s="5"/>
      <c r="F723" s="2"/>
      <c r="G723" s="2"/>
      <c r="H723" s="2"/>
      <c r="I723" s="6"/>
      <c r="J723" s="6"/>
      <c r="K723" s="2"/>
      <c r="L723" s="2"/>
    </row>
    <row r="724" spans="2:12" ht="15.75" customHeight="1" x14ac:dyDescent="0.2">
      <c r="B724" s="2"/>
      <c r="C724" s="3"/>
      <c r="D724" s="4"/>
      <c r="E724" s="5"/>
      <c r="F724" s="2"/>
      <c r="G724" s="2"/>
      <c r="H724" s="2"/>
      <c r="I724" s="6"/>
      <c r="J724" s="6"/>
      <c r="K724" s="2"/>
      <c r="L724" s="2"/>
    </row>
    <row r="725" spans="2:12" ht="15.75" customHeight="1" x14ac:dyDescent="0.2">
      <c r="B725" s="2"/>
      <c r="C725" s="3"/>
      <c r="D725" s="4"/>
      <c r="E725" s="5"/>
      <c r="F725" s="2"/>
      <c r="G725" s="2"/>
      <c r="H725" s="2"/>
      <c r="I725" s="6"/>
      <c r="J725" s="6"/>
      <c r="K725" s="2"/>
      <c r="L725" s="2"/>
    </row>
    <row r="726" spans="2:12" ht="15.75" customHeight="1" x14ac:dyDescent="0.2">
      <c r="B726" s="2"/>
      <c r="C726" s="3"/>
      <c r="D726" s="4"/>
      <c r="E726" s="5"/>
      <c r="F726" s="2"/>
      <c r="G726" s="2"/>
      <c r="H726" s="2"/>
      <c r="I726" s="6"/>
      <c r="J726" s="6"/>
      <c r="K726" s="2"/>
      <c r="L726" s="2"/>
    </row>
    <row r="727" spans="2:12" ht="15.75" customHeight="1" x14ac:dyDescent="0.2">
      <c r="B727" s="2"/>
      <c r="C727" s="3"/>
      <c r="D727" s="4"/>
      <c r="E727" s="5"/>
      <c r="F727" s="2"/>
      <c r="G727" s="2"/>
      <c r="H727" s="2"/>
      <c r="I727" s="6"/>
      <c r="J727" s="6"/>
      <c r="K727" s="2"/>
      <c r="L727" s="2"/>
    </row>
    <row r="728" spans="2:12" ht="15.75" customHeight="1" x14ac:dyDescent="0.2">
      <c r="B728" s="2"/>
      <c r="C728" s="3"/>
      <c r="D728" s="4"/>
      <c r="E728" s="5"/>
      <c r="F728" s="2"/>
      <c r="G728" s="2"/>
      <c r="H728" s="2"/>
      <c r="I728" s="6"/>
      <c r="J728" s="6"/>
      <c r="K728" s="2"/>
      <c r="L728" s="2"/>
    </row>
    <row r="729" spans="2:12" ht="15.75" customHeight="1" x14ac:dyDescent="0.2">
      <c r="B729" s="2"/>
      <c r="C729" s="3"/>
      <c r="D729" s="4"/>
      <c r="E729" s="5"/>
      <c r="F729" s="2"/>
      <c r="G729" s="2"/>
      <c r="H729" s="2"/>
      <c r="I729" s="6"/>
      <c r="J729" s="6"/>
      <c r="K729" s="2"/>
      <c r="L729" s="2"/>
    </row>
    <row r="730" spans="2:12" ht="15.75" customHeight="1" x14ac:dyDescent="0.2">
      <c r="B730" s="2"/>
      <c r="C730" s="3"/>
      <c r="D730" s="4"/>
      <c r="E730" s="5"/>
      <c r="F730" s="2"/>
      <c r="G730" s="2"/>
      <c r="H730" s="2"/>
      <c r="I730" s="6"/>
      <c r="J730" s="6"/>
      <c r="K730" s="2"/>
      <c r="L730" s="2"/>
    </row>
    <row r="731" spans="2:12" ht="15.75" customHeight="1" x14ac:dyDescent="0.2">
      <c r="B731" s="2"/>
      <c r="C731" s="3"/>
      <c r="D731" s="4"/>
      <c r="E731" s="5"/>
      <c r="F731" s="2"/>
      <c r="G731" s="2"/>
      <c r="H731" s="2"/>
      <c r="I731" s="6"/>
      <c r="J731" s="6"/>
      <c r="K731" s="2"/>
      <c r="L731" s="2"/>
    </row>
    <row r="732" spans="2:12" ht="15.75" customHeight="1" x14ac:dyDescent="0.2">
      <c r="B732" s="2"/>
      <c r="C732" s="3"/>
      <c r="D732" s="4"/>
      <c r="E732" s="5"/>
      <c r="F732" s="2"/>
      <c r="G732" s="2"/>
      <c r="H732" s="2"/>
      <c r="I732" s="6"/>
      <c r="J732" s="6"/>
      <c r="K732" s="2"/>
      <c r="L732" s="2"/>
    </row>
    <row r="733" spans="2:12" ht="15.75" customHeight="1" x14ac:dyDescent="0.2">
      <c r="B733" s="2"/>
      <c r="C733" s="3"/>
      <c r="D733" s="4"/>
      <c r="E733" s="5"/>
      <c r="F733" s="2"/>
      <c r="G733" s="2"/>
      <c r="H733" s="2"/>
      <c r="I733" s="6"/>
      <c r="J733" s="6"/>
      <c r="K733" s="2"/>
      <c r="L733" s="2"/>
    </row>
    <row r="734" spans="2:12" ht="15.75" customHeight="1" x14ac:dyDescent="0.2">
      <c r="B734" s="2"/>
      <c r="C734" s="3"/>
      <c r="D734" s="4"/>
      <c r="E734" s="5"/>
      <c r="F734" s="2"/>
      <c r="G734" s="2"/>
      <c r="H734" s="2"/>
      <c r="I734" s="6"/>
      <c r="J734" s="6"/>
      <c r="K734" s="2"/>
      <c r="L734" s="2"/>
    </row>
    <row r="735" spans="2:12" ht="15.75" customHeight="1" x14ac:dyDescent="0.2">
      <c r="B735" s="2"/>
      <c r="C735" s="3"/>
      <c r="D735" s="4"/>
      <c r="E735" s="5"/>
      <c r="F735" s="2"/>
      <c r="G735" s="2"/>
      <c r="H735" s="2"/>
      <c r="I735" s="6"/>
      <c r="J735" s="6"/>
      <c r="K735" s="2"/>
      <c r="L735" s="2"/>
    </row>
    <row r="736" spans="2:12" ht="15.75" customHeight="1" x14ac:dyDescent="0.2">
      <c r="B736" s="2"/>
      <c r="C736" s="3"/>
      <c r="D736" s="4"/>
      <c r="E736" s="5"/>
      <c r="F736" s="2"/>
      <c r="G736" s="2"/>
      <c r="H736" s="2"/>
      <c r="I736" s="6"/>
      <c r="J736" s="6"/>
      <c r="K736" s="2"/>
      <c r="L736" s="2"/>
    </row>
    <row r="737" spans="2:12" ht="15.75" customHeight="1" x14ac:dyDescent="0.2">
      <c r="B737" s="2"/>
      <c r="C737" s="3"/>
      <c r="D737" s="4"/>
      <c r="E737" s="5"/>
      <c r="F737" s="2"/>
      <c r="G737" s="2"/>
      <c r="H737" s="2"/>
      <c r="I737" s="6"/>
      <c r="J737" s="6"/>
      <c r="K737" s="2"/>
      <c r="L737" s="2"/>
    </row>
    <row r="738" spans="2:12" ht="15.75" customHeight="1" x14ac:dyDescent="0.2">
      <c r="B738" s="2"/>
      <c r="C738" s="3"/>
      <c r="D738" s="4"/>
      <c r="E738" s="5"/>
      <c r="F738" s="2"/>
      <c r="G738" s="2"/>
      <c r="H738" s="2"/>
      <c r="I738" s="6"/>
      <c r="J738" s="6"/>
      <c r="K738" s="2"/>
      <c r="L738" s="2"/>
    </row>
    <row r="739" spans="2:12" ht="15.75" customHeight="1" x14ac:dyDescent="0.2">
      <c r="B739" s="2"/>
      <c r="C739" s="3"/>
      <c r="D739" s="4"/>
      <c r="E739" s="5"/>
      <c r="F739" s="2"/>
      <c r="G739" s="2"/>
      <c r="H739" s="2"/>
      <c r="I739" s="6"/>
      <c r="J739" s="6"/>
      <c r="K739" s="2"/>
      <c r="L739" s="2"/>
    </row>
    <row r="740" spans="2:12" ht="15.75" customHeight="1" x14ac:dyDescent="0.2">
      <c r="B740" s="2"/>
      <c r="C740" s="3"/>
      <c r="D740" s="4"/>
      <c r="E740" s="5"/>
      <c r="F740" s="2"/>
      <c r="G740" s="2"/>
      <c r="H740" s="2"/>
      <c r="I740" s="6"/>
      <c r="J740" s="6"/>
      <c r="K740" s="2"/>
      <c r="L740" s="2"/>
    </row>
    <row r="741" spans="2:12" ht="15.75" customHeight="1" x14ac:dyDescent="0.2">
      <c r="B741" s="2"/>
      <c r="C741" s="3"/>
      <c r="D741" s="4"/>
      <c r="E741" s="5"/>
      <c r="F741" s="2"/>
      <c r="G741" s="2"/>
      <c r="H741" s="2"/>
      <c r="I741" s="6"/>
      <c r="J741" s="6"/>
      <c r="K741" s="2"/>
      <c r="L741" s="2"/>
    </row>
    <row r="742" spans="2:12" ht="15.75" customHeight="1" x14ac:dyDescent="0.2">
      <c r="B742" s="2"/>
      <c r="C742" s="3"/>
      <c r="D742" s="4"/>
      <c r="E742" s="5"/>
      <c r="F742" s="2"/>
      <c r="G742" s="2"/>
      <c r="H742" s="2"/>
      <c r="I742" s="6"/>
      <c r="J742" s="6"/>
      <c r="K742" s="2"/>
      <c r="L742" s="2"/>
    </row>
    <row r="743" spans="2:12" ht="15.75" customHeight="1" x14ac:dyDescent="0.2">
      <c r="B743" s="2"/>
      <c r="C743" s="3"/>
      <c r="D743" s="4"/>
      <c r="E743" s="5"/>
      <c r="F743" s="2"/>
      <c r="G743" s="2"/>
      <c r="H743" s="2"/>
      <c r="I743" s="6"/>
      <c r="J743" s="6"/>
      <c r="K743" s="2"/>
      <c r="L743" s="2"/>
    </row>
    <row r="744" spans="2:12" ht="15.75" customHeight="1" x14ac:dyDescent="0.2">
      <c r="B744" s="2"/>
      <c r="C744" s="3"/>
      <c r="D744" s="4"/>
      <c r="E744" s="5"/>
      <c r="F744" s="2"/>
      <c r="G744" s="2"/>
      <c r="H744" s="2"/>
      <c r="I744" s="6"/>
      <c r="J744" s="6"/>
      <c r="K744" s="2"/>
      <c r="L744" s="2"/>
    </row>
    <row r="745" spans="2:12" ht="15.75" customHeight="1" x14ac:dyDescent="0.2">
      <c r="B745" s="2"/>
      <c r="C745" s="3"/>
      <c r="D745" s="4"/>
      <c r="E745" s="5"/>
      <c r="F745" s="2"/>
      <c r="G745" s="2"/>
      <c r="H745" s="2"/>
      <c r="I745" s="6"/>
      <c r="J745" s="6"/>
      <c r="K745" s="2"/>
      <c r="L745" s="2"/>
    </row>
    <row r="746" spans="2:12" ht="15.75" customHeight="1" x14ac:dyDescent="0.2">
      <c r="B746" s="2"/>
      <c r="C746" s="3"/>
      <c r="D746" s="4"/>
      <c r="E746" s="5"/>
      <c r="F746" s="2"/>
      <c r="G746" s="2"/>
      <c r="H746" s="2"/>
      <c r="I746" s="6"/>
      <c r="J746" s="6"/>
      <c r="K746" s="2"/>
      <c r="L746" s="2"/>
    </row>
    <row r="747" spans="2:12" ht="15.75" customHeight="1" x14ac:dyDescent="0.2">
      <c r="B747" s="2"/>
      <c r="C747" s="3"/>
      <c r="D747" s="4"/>
      <c r="E747" s="5"/>
      <c r="F747" s="2"/>
      <c r="G747" s="2"/>
      <c r="H747" s="2"/>
      <c r="I747" s="6"/>
      <c r="J747" s="6"/>
      <c r="K747" s="2"/>
      <c r="L747" s="2"/>
    </row>
    <row r="748" spans="2:12" ht="15.75" customHeight="1" x14ac:dyDescent="0.2">
      <c r="B748" s="2"/>
      <c r="C748" s="3"/>
      <c r="D748" s="4"/>
      <c r="E748" s="5"/>
      <c r="F748" s="2"/>
      <c r="G748" s="2"/>
      <c r="H748" s="2"/>
      <c r="I748" s="6"/>
      <c r="J748" s="6"/>
      <c r="K748" s="2"/>
      <c r="L748" s="2"/>
    </row>
    <row r="749" spans="2:12" ht="15.75" customHeight="1" x14ac:dyDescent="0.2">
      <c r="B749" s="2"/>
      <c r="C749" s="3"/>
      <c r="D749" s="4"/>
      <c r="E749" s="5"/>
      <c r="F749" s="2"/>
      <c r="G749" s="2"/>
      <c r="H749" s="2"/>
      <c r="I749" s="6"/>
      <c r="J749" s="6"/>
      <c r="K749" s="2"/>
      <c r="L749" s="2"/>
    </row>
    <row r="750" spans="2:12" ht="15.75" customHeight="1" x14ac:dyDescent="0.2">
      <c r="B750" s="2"/>
      <c r="C750" s="3"/>
      <c r="D750" s="4"/>
      <c r="E750" s="5"/>
      <c r="F750" s="2"/>
      <c r="G750" s="2"/>
      <c r="H750" s="2"/>
      <c r="I750" s="6"/>
      <c r="J750" s="6"/>
      <c r="K750" s="2"/>
      <c r="L750" s="2"/>
    </row>
    <row r="751" spans="2:12" ht="15.75" customHeight="1" x14ac:dyDescent="0.2">
      <c r="B751" s="2"/>
      <c r="C751" s="3"/>
      <c r="D751" s="4"/>
      <c r="E751" s="5"/>
      <c r="F751" s="2"/>
      <c r="G751" s="2"/>
      <c r="H751" s="2"/>
      <c r="I751" s="6"/>
      <c r="J751" s="6"/>
      <c r="K751" s="2"/>
      <c r="L751" s="2"/>
    </row>
    <row r="752" spans="2:12" ht="15.75" customHeight="1" x14ac:dyDescent="0.2">
      <c r="B752" s="2"/>
      <c r="C752" s="3"/>
      <c r="D752" s="4"/>
      <c r="E752" s="5"/>
      <c r="F752" s="2"/>
      <c r="G752" s="2"/>
      <c r="H752" s="2"/>
      <c r="I752" s="6"/>
      <c r="J752" s="6"/>
      <c r="K752" s="2"/>
      <c r="L752" s="2"/>
    </row>
    <row r="753" spans="2:12" ht="15.75" customHeight="1" x14ac:dyDescent="0.2">
      <c r="B753" s="2"/>
      <c r="C753" s="3"/>
      <c r="D753" s="4"/>
      <c r="E753" s="5"/>
      <c r="F753" s="2"/>
      <c r="G753" s="2"/>
      <c r="H753" s="2"/>
      <c r="I753" s="6"/>
      <c r="J753" s="6"/>
      <c r="K753" s="2"/>
      <c r="L753" s="2"/>
    </row>
    <row r="754" spans="2:12" ht="15.75" customHeight="1" x14ac:dyDescent="0.2">
      <c r="B754" s="2"/>
      <c r="C754" s="3"/>
      <c r="D754" s="4"/>
      <c r="E754" s="5"/>
      <c r="F754" s="2"/>
      <c r="G754" s="2"/>
      <c r="H754" s="2"/>
      <c r="I754" s="6"/>
      <c r="J754" s="6"/>
      <c r="K754" s="2"/>
      <c r="L754" s="2"/>
    </row>
    <row r="755" spans="2:12" ht="15.75" customHeight="1" x14ac:dyDescent="0.2">
      <c r="B755" s="2"/>
      <c r="C755" s="3"/>
      <c r="D755" s="4"/>
      <c r="E755" s="5"/>
      <c r="F755" s="2"/>
      <c r="G755" s="2"/>
      <c r="H755" s="2"/>
      <c r="I755" s="6"/>
      <c r="J755" s="6"/>
      <c r="K755" s="2"/>
      <c r="L755" s="2"/>
    </row>
    <row r="756" spans="2:12" ht="15.75" customHeight="1" x14ac:dyDescent="0.2">
      <c r="B756" s="2"/>
      <c r="C756" s="3"/>
      <c r="D756" s="4"/>
      <c r="E756" s="5"/>
      <c r="F756" s="2"/>
      <c r="G756" s="2"/>
      <c r="H756" s="2"/>
      <c r="I756" s="6"/>
      <c r="J756" s="6"/>
      <c r="K756" s="2"/>
      <c r="L756" s="2"/>
    </row>
    <row r="757" spans="2:12" ht="15.75" customHeight="1" x14ac:dyDescent="0.2">
      <c r="B757" s="2"/>
      <c r="C757" s="3"/>
      <c r="D757" s="4"/>
      <c r="E757" s="5"/>
      <c r="F757" s="2"/>
      <c r="G757" s="2"/>
      <c r="H757" s="2"/>
      <c r="I757" s="6"/>
      <c r="J757" s="6"/>
      <c r="K757" s="2"/>
      <c r="L757" s="2"/>
    </row>
    <row r="758" spans="2:12" ht="15.75" customHeight="1" x14ac:dyDescent="0.2">
      <c r="B758" s="2"/>
      <c r="C758" s="3"/>
      <c r="D758" s="4"/>
      <c r="E758" s="5"/>
      <c r="F758" s="2"/>
      <c r="G758" s="2"/>
      <c r="H758" s="2"/>
      <c r="I758" s="6"/>
      <c r="J758" s="6"/>
      <c r="K758" s="2"/>
      <c r="L758" s="2"/>
    </row>
    <row r="759" spans="2:12" ht="15.75" customHeight="1" x14ac:dyDescent="0.2">
      <c r="B759" s="2"/>
      <c r="C759" s="3"/>
      <c r="D759" s="4"/>
      <c r="E759" s="5"/>
      <c r="F759" s="2"/>
      <c r="G759" s="2"/>
      <c r="H759" s="2"/>
      <c r="I759" s="6"/>
      <c r="J759" s="6"/>
      <c r="K759" s="2"/>
      <c r="L759" s="2"/>
    </row>
    <row r="760" spans="2:12" ht="15.75" customHeight="1" x14ac:dyDescent="0.2">
      <c r="B760" s="2"/>
      <c r="C760" s="3"/>
      <c r="D760" s="4"/>
      <c r="E760" s="5"/>
      <c r="F760" s="2"/>
      <c r="G760" s="2"/>
      <c r="H760" s="2"/>
      <c r="I760" s="6"/>
      <c r="J760" s="6"/>
      <c r="K760" s="2"/>
      <c r="L760" s="2"/>
    </row>
    <row r="761" spans="2:12" ht="15.75" customHeight="1" x14ac:dyDescent="0.2">
      <c r="B761" s="2"/>
      <c r="C761" s="3"/>
      <c r="D761" s="4"/>
      <c r="E761" s="5"/>
      <c r="F761" s="2"/>
      <c r="G761" s="2"/>
      <c r="H761" s="2"/>
      <c r="I761" s="6"/>
      <c r="J761" s="6"/>
      <c r="K761" s="2"/>
      <c r="L761" s="2"/>
    </row>
    <row r="762" spans="2:12" ht="15.75" customHeight="1" x14ac:dyDescent="0.2">
      <c r="B762" s="2"/>
      <c r="C762" s="3"/>
      <c r="D762" s="4"/>
      <c r="E762" s="5"/>
      <c r="F762" s="2"/>
      <c r="G762" s="2"/>
      <c r="H762" s="2"/>
      <c r="I762" s="6"/>
      <c r="J762" s="6"/>
      <c r="K762" s="2"/>
      <c r="L762" s="2"/>
    </row>
    <row r="763" spans="2:12" ht="15.75" customHeight="1" x14ac:dyDescent="0.2">
      <c r="B763" s="2"/>
      <c r="C763" s="3"/>
      <c r="D763" s="4"/>
      <c r="E763" s="5"/>
      <c r="F763" s="2"/>
      <c r="G763" s="2"/>
      <c r="H763" s="2"/>
      <c r="I763" s="6"/>
      <c r="J763" s="6"/>
      <c r="K763" s="2"/>
      <c r="L763" s="2"/>
    </row>
    <row r="764" spans="2:12" ht="15.75" customHeight="1" x14ac:dyDescent="0.2">
      <c r="B764" s="2"/>
      <c r="C764" s="3"/>
      <c r="D764" s="4"/>
      <c r="E764" s="5"/>
      <c r="F764" s="2"/>
      <c r="G764" s="2"/>
      <c r="H764" s="2"/>
      <c r="I764" s="6"/>
      <c r="J764" s="6"/>
      <c r="K764" s="2"/>
      <c r="L764" s="2"/>
    </row>
    <row r="765" spans="2:12" ht="15.75" customHeight="1" x14ac:dyDescent="0.2">
      <c r="B765" s="2"/>
      <c r="C765" s="3"/>
      <c r="D765" s="4"/>
      <c r="E765" s="5"/>
      <c r="F765" s="2"/>
      <c r="G765" s="2"/>
      <c r="H765" s="2"/>
      <c r="I765" s="6"/>
      <c r="J765" s="6"/>
      <c r="K765" s="2"/>
      <c r="L765" s="2"/>
    </row>
    <row r="766" spans="2:12" ht="15.75" customHeight="1" x14ac:dyDescent="0.2">
      <c r="B766" s="2"/>
      <c r="C766" s="3"/>
      <c r="D766" s="4"/>
      <c r="E766" s="5"/>
      <c r="F766" s="2"/>
      <c r="G766" s="2"/>
      <c r="H766" s="2"/>
      <c r="I766" s="6"/>
      <c r="J766" s="6"/>
      <c r="K766" s="2"/>
      <c r="L766" s="2"/>
    </row>
    <row r="767" spans="2:12" ht="15.75" customHeight="1" x14ac:dyDescent="0.2">
      <c r="B767" s="2"/>
      <c r="C767" s="3"/>
      <c r="D767" s="4"/>
      <c r="E767" s="5"/>
      <c r="F767" s="2"/>
      <c r="G767" s="2"/>
      <c r="H767" s="2"/>
      <c r="I767" s="6"/>
      <c r="J767" s="6"/>
      <c r="K767" s="2"/>
      <c r="L767" s="2"/>
    </row>
    <row r="768" spans="2:12" ht="15.75" customHeight="1" x14ac:dyDescent="0.2">
      <c r="B768" s="2"/>
      <c r="C768" s="3"/>
      <c r="D768" s="4"/>
      <c r="E768" s="5"/>
      <c r="F768" s="2"/>
      <c r="G768" s="2"/>
      <c r="H768" s="2"/>
      <c r="I768" s="6"/>
      <c r="J768" s="6"/>
      <c r="K768" s="2"/>
      <c r="L768" s="2"/>
    </row>
    <row r="769" spans="2:12" ht="15.75" customHeight="1" x14ac:dyDescent="0.2">
      <c r="B769" s="2"/>
      <c r="C769" s="3"/>
      <c r="D769" s="4"/>
      <c r="E769" s="5"/>
      <c r="F769" s="2"/>
      <c r="G769" s="2"/>
      <c r="H769" s="2"/>
      <c r="I769" s="6"/>
      <c r="J769" s="6"/>
      <c r="K769" s="2"/>
      <c r="L769" s="2"/>
    </row>
    <row r="770" spans="2:12" ht="15.75" customHeight="1" x14ac:dyDescent="0.2">
      <c r="B770" s="2"/>
      <c r="C770" s="3"/>
      <c r="D770" s="4"/>
      <c r="E770" s="5"/>
      <c r="F770" s="2"/>
      <c r="G770" s="2"/>
      <c r="H770" s="2"/>
      <c r="I770" s="6"/>
      <c r="J770" s="6"/>
      <c r="K770" s="2"/>
      <c r="L770" s="2"/>
    </row>
    <row r="771" spans="2:12" ht="15.75" customHeight="1" x14ac:dyDescent="0.2">
      <c r="B771" s="2"/>
      <c r="C771" s="3"/>
      <c r="D771" s="4"/>
      <c r="E771" s="5"/>
      <c r="F771" s="2"/>
      <c r="G771" s="2"/>
      <c r="H771" s="2"/>
      <c r="I771" s="6"/>
      <c r="J771" s="6"/>
      <c r="K771" s="2"/>
      <c r="L771" s="2"/>
    </row>
    <row r="772" spans="2:12" ht="15.75" customHeight="1" x14ac:dyDescent="0.2">
      <c r="B772" s="2"/>
      <c r="C772" s="3"/>
      <c r="D772" s="4"/>
      <c r="E772" s="5"/>
      <c r="F772" s="2"/>
      <c r="G772" s="2"/>
      <c r="H772" s="2"/>
      <c r="I772" s="6"/>
      <c r="J772" s="6"/>
      <c r="K772" s="2"/>
      <c r="L772" s="2"/>
    </row>
    <row r="773" spans="2:12" ht="15.75" customHeight="1" x14ac:dyDescent="0.2">
      <c r="B773" s="2"/>
      <c r="C773" s="3"/>
      <c r="D773" s="4"/>
      <c r="E773" s="5"/>
      <c r="F773" s="2"/>
      <c r="G773" s="2"/>
      <c r="H773" s="2"/>
      <c r="I773" s="6"/>
      <c r="J773" s="6"/>
      <c r="K773" s="2"/>
      <c r="L773" s="2"/>
    </row>
    <row r="774" spans="2:12" ht="15.75" customHeight="1" x14ac:dyDescent="0.2">
      <c r="B774" s="2"/>
      <c r="C774" s="3"/>
      <c r="D774" s="4"/>
      <c r="E774" s="5"/>
      <c r="F774" s="2"/>
      <c r="G774" s="2"/>
      <c r="H774" s="2"/>
      <c r="I774" s="6"/>
      <c r="J774" s="6"/>
      <c r="K774" s="2"/>
      <c r="L774" s="2"/>
    </row>
    <row r="775" spans="2:12" ht="15.75" customHeight="1" x14ac:dyDescent="0.2">
      <c r="B775" s="2"/>
      <c r="C775" s="3"/>
      <c r="D775" s="4"/>
      <c r="E775" s="5"/>
      <c r="F775" s="2"/>
      <c r="G775" s="2"/>
      <c r="H775" s="2"/>
      <c r="I775" s="6"/>
      <c r="J775" s="6"/>
      <c r="K775" s="2"/>
      <c r="L775" s="2"/>
    </row>
    <row r="776" spans="2:12" ht="15.75" customHeight="1" x14ac:dyDescent="0.2">
      <c r="B776" s="2"/>
      <c r="C776" s="3"/>
      <c r="D776" s="4"/>
      <c r="E776" s="5"/>
      <c r="F776" s="2"/>
      <c r="G776" s="2"/>
      <c r="H776" s="2"/>
      <c r="I776" s="6"/>
      <c r="J776" s="6"/>
      <c r="K776" s="2"/>
      <c r="L776" s="2"/>
    </row>
    <row r="777" spans="2:12" ht="15.75" customHeight="1" x14ac:dyDescent="0.2">
      <c r="B777" s="2"/>
      <c r="C777" s="3"/>
      <c r="D777" s="4"/>
      <c r="E777" s="5"/>
      <c r="F777" s="2"/>
      <c r="G777" s="2"/>
      <c r="H777" s="2"/>
      <c r="I777" s="6"/>
      <c r="J777" s="6"/>
      <c r="K777" s="2"/>
      <c r="L777" s="2"/>
    </row>
    <row r="778" spans="2:12" ht="15.75" customHeight="1" x14ac:dyDescent="0.2">
      <c r="B778" s="2"/>
      <c r="C778" s="3"/>
      <c r="D778" s="4"/>
      <c r="E778" s="5"/>
      <c r="F778" s="2"/>
      <c r="G778" s="2"/>
      <c r="H778" s="2"/>
      <c r="I778" s="6"/>
      <c r="J778" s="6"/>
      <c r="K778" s="2"/>
      <c r="L778" s="2"/>
    </row>
    <row r="779" spans="2:12" ht="15.75" customHeight="1" x14ac:dyDescent="0.2">
      <c r="B779" s="2"/>
      <c r="C779" s="3"/>
      <c r="D779" s="4"/>
      <c r="E779" s="5"/>
      <c r="F779" s="2"/>
      <c r="G779" s="2"/>
      <c r="H779" s="2"/>
      <c r="I779" s="6"/>
      <c r="J779" s="6"/>
      <c r="K779" s="2"/>
      <c r="L779" s="2"/>
    </row>
    <row r="780" spans="2:12" ht="15.75" customHeight="1" x14ac:dyDescent="0.2">
      <c r="B780" s="2"/>
      <c r="C780" s="3"/>
      <c r="D780" s="4"/>
      <c r="E780" s="5"/>
      <c r="F780" s="2"/>
      <c r="G780" s="2"/>
      <c r="H780" s="2"/>
      <c r="I780" s="6"/>
      <c r="J780" s="6"/>
      <c r="K780" s="2"/>
      <c r="L780" s="2"/>
    </row>
    <row r="781" spans="2:12" ht="15.75" customHeight="1" x14ac:dyDescent="0.2">
      <c r="B781" s="2"/>
      <c r="C781" s="3"/>
      <c r="D781" s="4"/>
      <c r="E781" s="5"/>
      <c r="F781" s="2"/>
      <c r="G781" s="2"/>
      <c r="H781" s="2"/>
      <c r="I781" s="6"/>
      <c r="J781" s="6"/>
      <c r="K781" s="2"/>
      <c r="L781" s="2"/>
    </row>
    <row r="782" spans="2:12" ht="15.75" customHeight="1" x14ac:dyDescent="0.2">
      <c r="B782" s="2"/>
      <c r="C782" s="3"/>
      <c r="D782" s="4"/>
      <c r="E782" s="5"/>
      <c r="F782" s="2"/>
      <c r="G782" s="2"/>
      <c r="H782" s="2"/>
      <c r="I782" s="6"/>
      <c r="J782" s="6"/>
      <c r="K782" s="2"/>
      <c r="L782" s="2"/>
    </row>
    <row r="783" spans="2:12" ht="15.75" customHeight="1" x14ac:dyDescent="0.2">
      <c r="B783" s="2"/>
      <c r="C783" s="3"/>
      <c r="D783" s="4"/>
      <c r="E783" s="5"/>
      <c r="F783" s="2"/>
      <c r="G783" s="2"/>
      <c r="H783" s="2"/>
      <c r="I783" s="6"/>
      <c r="J783" s="6"/>
      <c r="K783" s="2"/>
      <c r="L783" s="2"/>
    </row>
    <row r="784" spans="2:12" ht="15.75" customHeight="1" x14ac:dyDescent="0.2">
      <c r="B784" s="2"/>
      <c r="C784" s="3"/>
      <c r="D784" s="4"/>
      <c r="E784" s="5"/>
      <c r="F784" s="2"/>
      <c r="G784" s="2"/>
      <c r="H784" s="2"/>
      <c r="I784" s="6"/>
      <c r="J784" s="6"/>
      <c r="K784" s="2"/>
      <c r="L784" s="2"/>
    </row>
    <row r="785" spans="2:12" ht="15.75" customHeight="1" x14ac:dyDescent="0.2">
      <c r="B785" s="2"/>
      <c r="C785" s="3"/>
      <c r="D785" s="4"/>
      <c r="E785" s="5"/>
      <c r="F785" s="2"/>
      <c r="G785" s="2"/>
      <c r="H785" s="2"/>
      <c r="I785" s="6"/>
      <c r="J785" s="6"/>
      <c r="K785" s="2"/>
      <c r="L785" s="2"/>
    </row>
    <row r="786" spans="2:12" ht="15.75" customHeight="1" x14ac:dyDescent="0.2">
      <c r="B786" s="2"/>
      <c r="C786" s="3"/>
      <c r="D786" s="4"/>
      <c r="E786" s="5"/>
      <c r="F786" s="2"/>
      <c r="G786" s="2"/>
      <c r="H786" s="2"/>
      <c r="I786" s="6"/>
      <c r="J786" s="6"/>
      <c r="K786" s="2"/>
      <c r="L786" s="2"/>
    </row>
    <row r="787" spans="2:12" ht="15.75" customHeight="1" x14ac:dyDescent="0.2">
      <c r="B787" s="2"/>
      <c r="C787" s="3"/>
      <c r="D787" s="4"/>
      <c r="E787" s="5"/>
      <c r="F787" s="2"/>
      <c r="G787" s="2"/>
      <c r="H787" s="2"/>
      <c r="I787" s="6"/>
      <c r="J787" s="6"/>
      <c r="K787" s="2"/>
      <c r="L787" s="2"/>
    </row>
    <row r="788" spans="2:12" ht="15.75" customHeight="1" x14ac:dyDescent="0.2">
      <c r="B788" s="2"/>
      <c r="C788" s="3"/>
      <c r="D788" s="4"/>
      <c r="E788" s="5"/>
      <c r="F788" s="2"/>
      <c r="G788" s="2"/>
      <c r="H788" s="2"/>
      <c r="I788" s="6"/>
      <c r="J788" s="6"/>
      <c r="K788" s="2"/>
      <c r="L788" s="2"/>
    </row>
    <row r="789" spans="2:12" ht="15.75" customHeight="1" x14ac:dyDescent="0.2">
      <c r="B789" s="2"/>
      <c r="C789" s="3"/>
      <c r="D789" s="4"/>
      <c r="E789" s="5"/>
      <c r="F789" s="2"/>
      <c r="G789" s="2"/>
      <c r="H789" s="2"/>
      <c r="I789" s="6"/>
      <c r="J789" s="6"/>
      <c r="K789" s="2"/>
      <c r="L789" s="2"/>
    </row>
    <row r="790" spans="2:12" ht="15.75" customHeight="1" x14ac:dyDescent="0.2">
      <c r="B790" s="2"/>
      <c r="C790" s="3"/>
      <c r="D790" s="4"/>
      <c r="E790" s="5"/>
      <c r="F790" s="2"/>
      <c r="G790" s="2"/>
      <c r="H790" s="2"/>
      <c r="I790" s="6"/>
      <c r="J790" s="6"/>
      <c r="K790" s="2"/>
      <c r="L790" s="2"/>
    </row>
    <row r="791" spans="2:12" ht="15.75" customHeight="1" x14ac:dyDescent="0.2">
      <c r="B791" s="2"/>
      <c r="C791" s="3"/>
      <c r="D791" s="4"/>
      <c r="E791" s="5"/>
      <c r="F791" s="2"/>
      <c r="G791" s="2"/>
      <c r="H791" s="2"/>
      <c r="I791" s="6"/>
      <c r="J791" s="6"/>
      <c r="K791" s="2"/>
      <c r="L791" s="2"/>
    </row>
    <row r="792" spans="2:12" ht="15.75" customHeight="1" x14ac:dyDescent="0.2">
      <c r="B792" s="2"/>
      <c r="C792" s="3"/>
      <c r="D792" s="4"/>
      <c r="E792" s="5"/>
      <c r="F792" s="2"/>
      <c r="G792" s="2"/>
      <c r="H792" s="2"/>
      <c r="I792" s="6"/>
      <c r="J792" s="6"/>
      <c r="K792" s="2"/>
      <c r="L792" s="2"/>
    </row>
    <row r="793" spans="2:12" ht="15.75" customHeight="1" x14ac:dyDescent="0.2">
      <c r="B793" s="2"/>
      <c r="C793" s="3"/>
      <c r="D793" s="4"/>
      <c r="E793" s="5"/>
      <c r="F793" s="2"/>
      <c r="G793" s="2"/>
      <c r="H793" s="2"/>
      <c r="I793" s="6"/>
      <c r="J793" s="6"/>
      <c r="K793" s="2"/>
      <c r="L793" s="2"/>
    </row>
    <row r="794" spans="2:12" ht="15.75" customHeight="1" x14ac:dyDescent="0.2">
      <c r="B794" s="2"/>
      <c r="C794" s="3"/>
      <c r="D794" s="4"/>
      <c r="E794" s="5"/>
      <c r="F794" s="2"/>
      <c r="G794" s="2"/>
      <c r="H794" s="2"/>
      <c r="I794" s="6"/>
      <c r="J794" s="6"/>
      <c r="K794" s="2"/>
      <c r="L794" s="2"/>
    </row>
    <row r="795" spans="2:12" ht="15.75" customHeight="1" x14ac:dyDescent="0.2">
      <c r="B795" s="2"/>
      <c r="C795" s="3"/>
      <c r="D795" s="4"/>
      <c r="E795" s="5"/>
      <c r="F795" s="2"/>
      <c r="G795" s="2"/>
      <c r="H795" s="2"/>
      <c r="I795" s="6"/>
      <c r="J795" s="6"/>
      <c r="K795" s="2"/>
      <c r="L795" s="2"/>
    </row>
    <row r="796" spans="2:12" ht="15.75" customHeight="1" x14ac:dyDescent="0.2">
      <c r="B796" s="2"/>
      <c r="C796" s="3"/>
      <c r="D796" s="4"/>
      <c r="E796" s="5"/>
      <c r="F796" s="2"/>
      <c r="G796" s="2"/>
      <c r="H796" s="2"/>
      <c r="I796" s="6"/>
      <c r="J796" s="6"/>
      <c r="K796" s="2"/>
      <c r="L796" s="2"/>
    </row>
    <row r="797" spans="2:12" ht="15.75" customHeight="1" x14ac:dyDescent="0.2">
      <c r="B797" s="2"/>
      <c r="C797" s="3"/>
      <c r="D797" s="4"/>
      <c r="E797" s="5"/>
      <c r="F797" s="2"/>
      <c r="G797" s="2"/>
      <c r="H797" s="2"/>
      <c r="I797" s="6"/>
      <c r="J797" s="6"/>
      <c r="K797" s="2"/>
      <c r="L797" s="2"/>
    </row>
    <row r="798" spans="2:12" ht="15.75" customHeight="1" x14ac:dyDescent="0.2">
      <c r="B798" s="2"/>
      <c r="C798" s="3"/>
      <c r="D798" s="4"/>
      <c r="E798" s="5"/>
      <c r="F798" s="2"/>
      <c r="G798" s="2"/>
      <c r="H798" s="2"/>
      <c r="I798" s="6"/>
      <c r="J798" s="6"/>
      <c r="K798" s="2"/>
      <c r="L798" s="2"/>
    </row>
    <row r="799" spans="2:12" ht="15.75" customHeight="1" x14ac:dyDescent="0.2">
      <c r="B799" s="2"/>
      <c r="C799" s="3"/>
      <c r="D799" s="4"/>
      <c r="E799" s="5"/>
      <c r="F799" s="2"/>
      <c r="G799" s="2"/>
      <c r="H799" s="2"/>
      <c r="I799" s="6"/>
      <c r="J799" s="6"/>
      <c r="K799" s="2"/>
      <c r="L799" s="2"/>
    </row>
    <row r="800" spans="2:12" ht="15.75" customHeight="1" x14ac:dyDescent="0.2">
      <c r="B800" s="2"/>
      <c r="C800" s="3"/>
      <c r="D800" s="4"/>
      <c r="E800" s="5"/>
      <c r="F800" s="2"/>
      <c r="G800" s="2"/>
      <c r="H800" s="2"/>
      <c r="I800" s="6"/>
      <c r="J800" s="6"/>
      <c r="K800" s="2"/>
      <c r="L800" s="2"/>
    </row>
    <row r="801" spans="2:12" ht="15.75" customHeight="1" x14ac:dyDescent="0.2">
      <c r="B801" s="2"/>
      <c r="C801" s="3"/>
      <c r="D801" s="4"/>
      <c r="E801" s="5"/>
      <c r="F801" s="2"/>
      <c r="G801" s="2"/>
      <c r="H801" s="2"/>
      <c r="I801" s="6"/>
      <c r="J801" s="6"/>
      <c r="K801" s="2"/>
      <c r="L801" s="2"/>
    </row>
    <row r="802" spans="2:12" ht="15.75" customHeight="1" x14ac:dyDescent="0.2">
      <c r="B802" s="2"/>
      <c r="C802" s="3"/>
      <c r="D802" s="4"/>
      <c r="E802" s="5"/>
      <c r="F802" s="2"/>
      <c r="G802" s="2"/>
      <c r="H802" s="2"/>
      <c r="I802" s="6"/>
      <c r="J802" s="6"/>
      <c r="K802" s="2"/>
      <c r="L802" s="2"/>
    </row>
    <row r="803" spans="2:12" ht="15.75" customHeight="1" x14ac:dyDescent="0.2">
      <c r="B803" s="2"/>
      <c r="C803" s="3"/>
      <c r="D803" s="4"/>
      <c r="E803" s="5"/>
      <c r="F803" s="2"/>
      <c r="G803" s="2"/>
      <c r="H803" s="2"/>
      <c r="I803" s="6"/>
      <c r="J803" s="6"/>
      <c r="K803" s="2"/>
      <c r="L803" s="2"/>
    </row>
    <row r="804" spans="2:12" ht="15.75" customHeight="1" x14ac:dyDescent="0.2">
      <c r="B804" s="2"/>
      <c r="C804" s="3"/>
      <c r="D804" s="4"/>
      <c r="E804" s="5"/>
      <c r="F804" s="2"/>
      <c r="G804" s="2"/>
      <c r="H804" s="2"/>
      <c r="I804" s="6"/>
      <c r="J804" s="6"/>
      <c r="K804" s="2"/>
      <c r="L804" s="2"/>
    </row>
    <row r="805" spans="2:12" ht="15.75" customHeight="1" x14ac:dyDescent="0.2">
      <c r="B805" s="2"/>
      <c r="C805" s="3"/>
      <c r="D805" s="4"/>
      <c r="E805" s="5"/>
      <c r="F805" s="2"/>
      <c r="G805" s="2"/>
      <c r="H805" s="2"/>
      <c r="I805" s="6"/>
      <c r="J805" s="6"/>
      <c r="K805" s="2"/>
      <c r="L805" s="2"/>
    </row>
    <row r="806" spans="2:12" ht="15.75" customHeight="1" x14ac:dyDescent="0.2">
      <c r="B806" s="2"/>
      <c r="C806" s="3"/>
      <c r="D806" s="4"/>
      <c r="E806" s="5"/>
      <c r="F806" s="2"/>
      <c r="G806" s="2"/>
      <c r="H806" s="2"/>
      <c r="I806" s="6"/>
      <c r="J806" s="6"/>
      <c r="K806" s="2"/>
      <c r="L806" s="2"/>
    </row>
    <row r="807" spans="2:12" ht="15.75" customHeight="1" x14ac:dyDescent="0.2">
      <c r="B807" s="2"/>
      <c r="C807" s="3"/>
      <c r="D807" s="4"/>
      <c r="E807" s="5"/>
      <c r="F807" s="2"/>
      <c r="G807" s="2"/>
      <c r="H807" s="2"/>
      <c r="I807" s="6"/>
      <c r="J807" s="6"/>
      <c r="K807" s="2"/>
      <c r="L807" s="2"/>
    </row>
    <row r="808" spans="2:12" ht="15.75" customHeight="1" x14ac:dyDescent="0.2">
      <c r="B808" s="2"/>
      <c r="C808" s="3"/>
      <c r="D808" s="4"/>
      <c r="E808" s="5"/>
      <c r="F808" s="2"/>
      <c r="G808" s="2"/>
      <c r="H808" s="2"/>
      <c r="I808" s="6"/>
      <c r="J808" s="6"/>
      <c r="K808" s="2"/>
      <c r="L808" s="2"/>
    </row>
    <row r="809" spans="2:12" ht="15.75" customHeight="1" x14ac:dyDescent="0.2">
      <c r="B809" s="2"/>
      <c r="C809" s="3"/>
      <c r="D809" s="4"/>
      <c r="E809" s="5"/>
      <c r="F809" s="2"/>
      <c r="G809" s="2"/>
      <c r="H809" s="2"/>
      <c r="I809" s="6"/>
      <c r="J809" s="6"/>
      <c r="K809" s="2"/>
      <c r="L809" s="2"/>
    </row>
    <row r="810" spans="2:12" ht="15.75" customHeight="1" x14ac:dyDescent="0.2">
      <c r="B810" s="2"/>
      <c r="C810" s="3"/>
      <c r="D810" s="4"/>
      <c r="E810" s="5"/>
      <c r="F810" s="2"/>
      <c r="G810" s="2"/>
      <c r="H810" s="2"/>
      <c r="I810" s="6"/>
      <c r="J810" s="6"/>
      <c r="K810" s="2"/>
      <c r="L810" s="2"/>
    </row>
    <row r="811" spans="2:12" ht="15.75" customHeight="1" x14ac:dyDescent="0.2">
      <c r="B811" s="2"/>
      <c r="C811" s="3"/>
      <c r="D811" s="4"/>
      <c r="E811" s="5"/>
      <c r="F811" s="2"/>
      <c r="G811" s="2"/>
      <c r="H811" s="2"/>
      <c r="I811" s="6"/>
      <c r="J811" s="6"/>
      <c r="K811" s="2"/>
      <c r="L811" s="2"/>
    </row>
    <row r="812" spans="2:12" ht="15.75" customHeight="1" x14ac:dyDescent="0.2">
      <c r="B812" s="2"/>
      <c r="C812" s="3"/>
      <c r="D812" s="4"/>
      <c r="E812" s="5"/>
      <c r="F812" s="2"/>
      <c r="G812" s="2"/>
      <c r="H812" s="2"/>
      <c r="I812" s="6"/>
      <c r="J812" s="6"/>
      <c r="K812" s="2"/>
      <c r="L812" s="2"/>
    </row>
    <row r="813" spans="2:12" ht="15.75" customHeight="1" x14ac:dyDescent="0.2">
      <c r="B813" s="2"/>
      <c r="C813" s="3"/>
      <c r="D813" s="4"/>
      <c r="E813" s="5"/>
      <c r="F813" s="2"/>
      <c r="G813" s="2"/>
      <c r="H813" s="2"/>
      <c r="I813" s="6"/>
      <c r="J813" s="6"/>
      <c r="K813" s="2"/>
      <c r="L813" s="2"/>
    </row>
    <row r="814" spans="2:12" ht="15.75" customHeight="1" x14ac:dyDescent="0.2">
      <c r="B814" s="2"/>
      <c r="C814" s="3"/>
      <c r="D814" s="4"/>
      <c r="E814" s="5"/>
      <c r="F814" s="2"/>
      <c r="G814" s="2"/>
      <c r="H814" s="2"/>
      <c r="I814" s="6"/>
      <c r="J814" s="6"/>
      <c r="K814" s="2"/>
      <c r="L814" s="2"/>
    </row>
    <row r="815" spans="2:12" ht="15.75" customHeight="1" x14ac:dyDescent="0.2">
      <c r="B815" s="2"/>
      <c r="C815" s="3"/>
      <c r="D815" s="4"/>
      <c r="E815" s="5"/>
      <c r="F815" s="2"/>
      <c r="G815" s="2"/>
      <c r="H815" s="2"/>
      <c r="I815" s="6"/>
      <c r="J815" s="6"/>
      <c r="K815" s="2"/>
      <c r="L815" s="2"/>
    </row>
    <row r="816" spans="2:12" ht="15.75" customHeight="1" x14ac:dyDescent="0.2">
      <c r="B816" s="2"/>
      <c r="C816" s="3"/>
      <c r="D816" s="4"/>
      <c r="E816" s="5"/>
      <c r="F816" s="2"/>
      <c r="G816" s="2"/>
      <c r="H816" s="2"/>
      <c r="I816" s="6"/>
      <c r="J816" s="6"/>
      <c r="K816" s="2"/>
      <c r="L816" s="2"/>
    </row>
    <row r="817" spans="2:12" ht="15.75" customHeight="1" x14ac:dyDescent="0.2">
      <c r="B817" s="2"/>
      <c r="C817" s="3"/>
      <c r="D817" s="4"/>
      <c r="E817" s="5"/>
      <c r="F817" s="2"/>
      <c r="G817" s="2"/>
      <c r="H817" s="2"/>
      <c r="I817" s="6"/>
      <c r="J817" s="6"/>
      <c r="K817" s="2"/>
      <c r="L817" s="2"/>
    </row>
    <row r="818" spans="2:12" ht="15.75" customHeight="1" x14ac:dyDescent="0.2">
      <c r="B818" s="2"/>
      <c r="C818" s="3"/>
      <c r="D818" s="4"/>
      <c r="E818" s="5"/>
      <c r="F818" s="2"/>
      <c r="G818" s="2"/>
      <c r="H818" s="2"/>
      <c r="I818" s="6"/>
      <c r="J818" s="6"/>
      <c r="K818" s="2"/>
      <c r="L818" s="2"/>
    </row>
    <row r="819" spans="2:12" ht="15.75" customHeight="1" x14ac:dyDescent="0.2">
      <c r="B819" s="2"/>
      <c r="C819" s="3"/>
      <c r="D819" s="4"/>
      <c r="E819" s="5"/>
      <c r="F819" s="2"/>
      <c r="G819" s="2"/>
      <c r="H819" s="2"/>
      <c r="I819" s="6"/>
      <c r="J819" s="6"/>
      <c r="K819" s="2"/>
      <c r="L819" s="2"/>
    </row>
    <row r="820" spans="2:12" ht="15.75" customHeight="1" x14ac:dyDescent="0.2">
      <c r="B820" s="2"/>
      <c r="C820" s="3"/>
      <c r="D820" s="4"/>
      <c r="E820" s="5"/>
      <c r="F820" s="2"/>
      <c r="G820" s="2"/>
      <c r="H820" s="2"/>
      <c r="I820" s="6"/>
      <c r="J820" s="6"/>
      <c r="K820" s="2"/>
      <c r="L820" s="2"/>
    </row>
    <row r="821" spans="2:12" ht="15.75" customHeight="1" x14ac:dyDescent="0.2">
      <c r="B821" s="2"/>
      <c r="C821" s="3"/>
      <c r="D821" s="4"/>
      <c r="E821" s="5"/>
      <c r="F821" s="2"/>
      <c r="G821" s="2"/>
      <c r="H821" s="2"/>
      <c r="I821" s="6"/>
      <c r="J821" s="6"/>
      <c r="K821" s="2"/>
      <c r="L821" s="2"/>
    </row>
    <row r="822" spans="2:12" ht="15.75" customHeight="1" x14ac:dyDescent="0.2">
      <c r="B822" s="2"/>
      <c r="C822" s="3"/>
      <c r="D822" s="4"/>
      <c r="E822" s="5"/>
      <c r="F822" s="2"/>
      <c r="G822" s="2"/>
      <c r="H822" s="2"/>
      <c r="I822" s="6"/>
      <c r="J822" s="6"/>
      <c r="K822" s="2"/>
      <c r="L822" s="2"/>
    </row>
    <row r="823" spans="2:12" ht="15.75" customHeight="1" x14ac:dyDescent="0.2">
      <c r="B823" s="2"/>
      <c r="C823" s="3"/>
      <c r="D823" s="4"/>
      <c r="E823" s="5"/>
      <c r="F823" s="2"/>
      <c r="G823" s="2"/>
      <c r="H823" s="2"/>
      <c r="I823" s="6"/>
      <c r="J823" s="6"/>
      <c r="K823" s="2"/>
      <c r="L823" s="2"/>
    </row>
    <row r="824" spans="2:12" ht="15.75" customHeight="1" x14ac:dyDescent="0.2">
      <c r="B824" s="2"/>
      <c r="C824" s="3"/>
      <c r="D824" s="4"/>
      <c r="E824" s="5"/>
      <c r="F824" s="2"/>
      <c r="G824" s="2"/>
      <c r="H824" s="2"/>
      <c r="I824" s="6"/>
      <c r="J824" s="6"/>
      <c r="K824" s="2"/>
      <c r="L824" s="2"/>
    </row>
    <row r="825" spans="2:12" ht="15.75" customHeight="1" x14ac:dyDescent="0.2">
      <c r="B825" s="2"/>
      <c r="C825" s="3"/>
      <c r="D825" s="4"/>
      <c r="E825" s="5"/>
      <c r="F825" s="2"/>
      <c r="G825" s="2"/>
      <c r="H825" s="2"/>
      <c r="I825" s="6"/>
      <c r="J825" s="6"/>
      <c r="K825" s="2"/>
      <c r="L825" s="2"/>
    </row>
    <row r="826" spans="2:12" ht="15.75" customHeight="1" x14ac:dyDescent="0.2">
      <c r="B826" s="2"/>
      <c r="C826" s="3"/>
      <c r="D826" s="4"/>
      <c r="E826" s="5"/>
      <c r="F826" s="2"/>
      <c r="G826" s="2"/>
      <c r="H826" s="2"/>
      <c r="I826" s="6"/>
      <c r="J826" s="6"/>
      <c r="K826" s="2"/>
      <c r="L826" s="2"/>
    </row>
    <row r="827" spans="2:12" ht="15.75" customHeight="1" x14ac:dyDescent="0.2">
      <c r="B827" s="2"/>
      <c r="C827" s="3"/>
      <c r="D827" s="4"/>
      <c r="E827" s="5"/>
      <c r="F827" s="2"/>
      <c r="G827" s="2"/>
      <c r="H827" s="2"/>
      <c r="I827" s="6"/>
      <c r="J827" s="6"/>
      <c r="K827" s="2"/>
      <c r="L827" s="2"/>
    </row>
    <row r="828" spans="2:12" ht="15.75" customHeight="1" x14ac:dyDescent="0.2">
      <c r="B828" s="2"/>
      <c r="C828" s="3"/>
      <c r="D828" s="4"/>
      <c r="E828" s="5"/>
      <c r="F828" s="2"/>
      <c r="G828" s="2"/>
      <c r="H828" s="2"/>
      <c r="I828" s="6"/>
      <c r="J828" s="6"/>
      <c r="K828" s="2"/>
      <c r="L828" s="2"/>
    </row>
    <row r="829" spans="2:12" ht="15.75" customHeight="1" x14ac:dyDescent="0.2">
      <c r="B829" s="2"/>
      <c r="C829" s="3"/>
      <c r="D829" s="4"/>
      <c r="E829" s="5"/>
      <c r="F829" s="2"/>
      <c r="G829" s="2"/>
      <c r="H829" s="2"/>
      <c r="I829" s="6"/>
      <c r="J829" s="6"/>
      <c r="K829" s="2"/>
      <c r="L829" s="2"/>
    </row>
    <row r="830" spans="2:12" ht="15.75" customHeight="1" x14ac:dyDescent="0.2">
      <c r="B830" s="2"/>
      <c r="C830" s="3"/>
      <c r="D830" s="4"/>
      <c r="E830" s="5"/>
      <c r="F830" s="2"/>
      <c r="G830" s="2"/>
      <c r="H830" s="2"/>
      <c r="I830" s="6"/>
      <c r="J830" s="6"/>
      <c r="K830" s="2"/>
      <c r="L830" s="2"/>
    </row>
    <row r="831" spans="2:12" ht="15.75" customHeight="1" x14ac:dyDescent="0.2">
      <c r="B831" s="2"/>
      <c r="C831" s="3"/>
      <c r="D831" s="4"/>
      <c r="E831" s="5"/>
      <c r="F831" s="2"/>
      <c r="G831" s="2"/>
      <c r="H831" s="2"/>
      <c r="I831" s="6"/>
      <c r="J831" s="6"/>
      <c r="K831" s="2"/>
      <c r="L831" s="2"/>
    </row>
    <row r="832" spans="2:12" ht="15.75" customHeight="1" x14ac:dyDescent="0.2">
      <c r="B832" s="2"/>
      <c r="C832" s="3"/>
      <c r="D832" s="4"/>
      <c r="E832" s="5"/>
      <c r="F832" s="2"/>
      <c r="G832" s="2"/>
      <c r="H832" s="2"/>
      <c r="I832" s="6"/>
      <c r="J832" s="6"/>
      <c r="K832" s="2"/>
      <c r="L832" s="2"/>
    </row>
    <row r="833" spans="2:12" ht="15.75" customHeight="1" x14ac:dyDescent="0.2">
      <c r="B833" s="2"/>
      <c r="C833" s="3"/>
      <c r="D833" s="4"/>
      <c r="E833" s="5"/>
      <c r="F833" s="2"/>
      <c r="G833" s="2"/>
      <c r="H833" s="2"/>
      <c r="I833" s="6"/>
      <c r="J833" s="6"/>
      <c r="K833" s="2"/>
      <c r="L833" s="2"/>
    </row>
    <row r="834" spans="2:12" ht="15.75" customHeight="1" x14ac:dyDescent="0.2">
      <c r="B834" s="2"/>
      <c r="C834" s="3"/>
      <c r="D834" s="4"/>
      <c r="E834" s="5"/>
      <c r="F834" s="2"/>
      <c r="G834" s="2"/>
      <c r="H834" s="2"/>
      <c r="I834" s="6"/>
      <c r="J834" s="6"/>
      <c r="K834" s="2"/>
      <c r="L834" s="2"/>
    </row>
    <row r="835" spans="2:12" ht="15.75" customHeight="1" x14ac:dyDescent="0.2">
      <c r="B835" s="2"/>
      <c r="C835" s="3"/>
      <c r="D835" s="4"/>
      <c r="E835" s="5"/>
      <c r="F835" s="2"/>
      <c r="G835" s="2"/>
      <c r="H835" s="2"/>
      <c r="I835" s="6"/>
      <c r="J835" s="6"/>
      <c r="K835" s="2"/>
      <c r="L835" s="2"/>
    </row>
    <row r="836" spans="2:12" ht="15.75" customHeight="1" x14ac:dyDescent="0.2">
      <c r="B836" s="2"/>
      <c r="C836" s="3"/>
      <c r="D836" s="4"/>
      <c r="E836" s="5"/>
      <c r="F836" s="2"/>
      <c r="G836" s="2"/>
      <c r="H836" s="2"/>
      <c r="I836" s="6"/>
      <c r="J836" s="6"/>
      <c r="K836" s="2"/>
      <c r="L836" s="2"/>
    </row>
    <row r="837" spans="2:12" ht="15.75" customHeight="1" x14ac:dyDescent="0.2">
      <c r="B837" s="2"/>
      <c r="C837" s="3"/>
      <c r="D837" s="4"/>
      <c r="E837" s="5"/>
      <c r="F837" s="2"/>
      <c r="G837" s="2"/>
      <c r="H837" s="2"/>
      <c r="I837" s="6"/>
      <c r="J837" s="6"/>
      <c r="K837" s="2"/>
      <c r="L837" s="2"/>
    </row>
    <row r="838" spans="2:12" ht="15.75" customHeight="1" x14ac:dyDescent="0.2">
      <c r="B838" s="2"/>
      <c r="C838" s="3"/>
      <c r="D838" s="4"/>
      <c r="E838" s="5"/>
      <c r="F838" s="2"/>
      <c r="G838" s="2"/>
      <c r="H838" s="2"/>
      <c r="I838" s="6"/>
      <c r="J838" s="6"/>
      <c r="K838" s="2"/>
      <c r="L838" s="2"/>
    </row>
    <row r="839" spans="2:12" ht="15.75" customHeight="1" x14ac:dyDescent="0.2">
      <c r="B839" s="2"/>
      <c r="C839" s="3"/>
      <c r="D839" s="4"/>
      <c r="E839" s="5"/>
      <c r="F839" s="2"/>
      <c r="G839" s="2"/>
      <c r="H839" s="2"/>
      <c r="I839" s="6"/>
      <c r="J839" s="6"/>
      <c r="K839" s="2"/>
      <c r="L839" s="2"/>
    </row>
    <row r="840" spans="2:12" ht="15.75" customHeight="1" x14ac:dyDescent="0.2">
      <c r="B840" s="2"/>
      <c r="C840" s="3"/>
      <c r="D840" s="4"/>
      <c r="E840" s="5"/>
      <c r="F840" s="2"/>
      <c r="G840" s="2"/>
      <c r="H840" s="2"/>
      <c r="I840" s="6"/>
      <c r="J840" s="6"/>
      <c r="K840" s="2"/>
      <c r="L840" s="2"/>
    </row>
    <row r="841" spans="2:12" ht="15.75" customHeight="1" x14ac:dyDescent="0.2">
      <c r="B841" s="2"/>
      <c r="C841" s="3"/>
      <c r="D841" s="4"/>
      <c r="E841" s="5"/>
      <c r="F841" s="2"/>
      <c r="G841" s="2"/>
      <c r="H841" s="2"/>
      <c r="I841" s="6"/>
      <c r="J841" s="6"/>
      <c r="K841" s="2"/>
      <c r="L841" s="2"/>
    </row>
    <row r="842" spans="2:12" ht="15.75" customHeight="1" x14ac:dyDescent="0.2">
      <c r="B842" s="2"/>
      <c r="C842" s="3"/>
      <c r="D842" s="4"/>
      <c r="E842" s="5"/>
      <c r="F842" s="2"/>
      <c r="G842" s="2"/>
      <c r="H842" s="2"/>
      <c r="I842" s="6"/>
      <c r="J842" s="6"/>
      <c r="K842" s="2"/>
      <c r="L842" s="2"/>
    </row>
    <row r="843" spans="2:12" ht="15.75" customHeight="1" x14ac:dyDescent="0.2">
      <c r="B843" s="2"/>
      <c r="C843" s="3"/>
      <c r="D843" s="4"/>
      <c r="E843" s="5"/>
      <c r="F843" s="2"/>
      <c r="G843" s="2"/>
      <c r="H843" s="2"/>
      <c r="I843" s="6"/>
      <c r="J843" s="6"/>
      <c r="K843" s="2"/>
      <c r="L843" s="2"/>
    </row>
    <row r="844" spans="2:12" ht="15.75" customHeight="1" x14ac:dyDescent="0.2">
      <c r="B844" s="2"/>
      <c r="C844" s="3"/>
      <c r="D844" s="4"/>
      <c r="E844" s="5"/>
      <c r="F844" s="2"/>
      <c r="G844" s="2"/>
      <c r="H844" s="2"/>
      <c r="I844" s="6"/>
      <c r="J844" s="6"/>
      <c r="K844" s="2"/>
      <c r="L844" s="2"/>
    </row>
    <row r="845" spans="2:12" ht="15.75" customHeight="1" x14ac:dyDescent="0.2">
      <c r="B845" s="2"/>
      <c r="C845" s="3"/>
      <c r="D845" s="4"/>
      <c r="E845" s="5"/>
      <c r="F845" s="2"/>
      <c r="G845" s="2"/>
      <c r="H845" s="2"/>
      <c r="I845" s="6"/>
      <c r="J845" s="6"/>
      <c r="K845" s="2"/>
      <c r="L845" s="2"/>
    </row>
    <row r="846" spans="2:12" ht="15.75" customHeight="1" x14ac:dyDescent="0.2">
      <c r="B846" s="2"/>
      <c r="C846" s="3"/>
      <c r="D846" s="4"/>
      <c r="E846" s="5"/>
      <c r="F846" s="2"/>
      <c r="G846" s="2"/>
      <c r="H846" s="2"/>
      <c r="I846" s="6"/>
      <c r="J846" s="6"/>
      <c r="K846" s="2"/>
      <c r="L846" s="2"/>
    </row>
    <row r="847" spans="2:12" ht="15.75" customHeight="1" x14ac:dyDescent="0.2">
      <c r="B847" s="2"/>
      <c r="C847" s="3"/>
      <c r="D847" s="4"/>
      <c r="E847" s="5"/>
      <c r="F847" s="2"/>
      <c r="G847" s="2"/>
      <c r="H847" s="2"/>
      <c r="I847" s="6"/>
      <c r="J847" s="6"/>
      <c r="K847" s="2"/>
      <c r="L847" s="2"/>
    </row>
    <row r="848" spans="2:12" ht="15.75" customHeight="1" x14ac:dyDescent="0.2">
      <c r="B848" s="2"/>
      <c r="C848" s="3"/>
      <c r="D848" s="4"/>
      <c r="E848" s="5"/>
      <c r="F848" s="2"/>
      <c r="G848" s="2"/>
      <c r="H848" s="2"/>
      <c r="I848" s="6"/>
      <c r="J848" s="6"/>
      <c r="K848" s="2"/>
      <c r="L848" s="2"/>
    </row>
    <row r="849" spans="2:12" ht="15.75" customHeight="1" x14ac:dyDescent="0.2">
      <c r="B849" s="2"/>
      <c r="C849" s="3"/>
      <c r="D849" s="4"/>
      <c r="E849" s="5"/>
      <c r="F849" s="2"/>
      <c r="G849" s="2"/>
      <c r="H849" s="2"/>
      <c r="I849" s="6"/>
      <c r="J849" s="6"/>
      <c r="K849" s="2"/>
      <c r="L849" s="2"/>
    </row>
    <row r="850" spans="2:12" ht="15.75" customHeight="1" x14ac:dyDescent="0.2">
      <c r="B850" s="2"/>
      <c r="C850" s="3"/>
      <c r="D850" s="4"/>
      <c r="E850" s="5"/>
      <c r="F850" s="2"/>
      <c r="G850" s="2"/>
      <c r="H850" s="2"/>
      <c r="I850" s="6"/>
      <c r="J850" s="6"/>
      <c r="K850" s="2"/>
      <c r="L850" s="2"/>
    </row>
    <row r="851" spans="2:12" ht="15.75" customHeight="1" x14ac:dyDescent="0.2">
      <c r="B851" s="2"/>
      <c r="C851" s="3"/>
      <c r="D851" s="4"/>
      <c r="E851" s="5"/>
      <c r="F851" s="2"/>
      <c r="G851" s="2"/>
      <c r="H851" s="2"/>
      <c r="I851" s="6"/>
      <c r="J851" s="6"/>
      <c r="K851" s="2"/>
      <c r="L851" s="2"/>
    </row>
    <row r="852" spans="2:12" ht="15.75" customHeight="1" x14ac:dyDescent="0.2">
      <c r="B852" s="2"/>
      <c r="C852" s="3"/>
      <c r="D852" s="4"/>
      <c r="E852" s="5"/>
      <c r="F852" s="2"/>
      <c r="G852" s="2"/>
      <c r="H852" s="2"/>
      <c r="I852" s="6"/>
      <c r="J852" s="6"/>
      <c r="K852" s="2"/>
      <c r="L852" s="2"/>
    </row>
    <row r="853" spans="2:12" ht="15.75" customHeight="1" x14ac:dyDescent="0.2">
      <c r="B853" s="2"/>
      <c r="C853" s="3"/>
      <c r="D853" s="4"/>
      <c r="E853" s="5"/>
      <c r="F853" s="2"/>
      <c r="G853" s="2"/>
      <c r="H853" s="2"/>
      <c r="I853" s="6"/>
      <c r="J853" s="6"/>
      <c r="K853" s="2"/>
      <c r="L853" s="2"/>
    </row>
    <row r="854" spans="2:12" ht="15.75" customHeight="1" x14ac:dyDescent="0.2">
      <c r="B854" s="2"/>
      <c r="C854" s="3"/>
      <c r="D854" s="4"/>
      <c r="E854" s="5"/>
      <c r="F854" s="2"/>
      <c r="G854" s="2"/>
      <c r="H854" s="2"/>
      <c r="I854" s="6"/>
      <c r="J854" s="6"/>
      <c r="K854" s="2"/>
      <c r="L854" s="2"/>
    </row>
    <row r="855" spans="2:12" ht="15.75" customHeight="1" x14ac:dyDescent="0.2">
      <c r="B855" s="2"/>
      <c r="C855" s="3"/>
      <c r="D855" s="4"/>
      <c r="E855" s="5"/>
      <c r="F855" s="2"/>
      <c r="G855" s="2"/>
      <c r="H855" s="2"/>
      <c r="I855" s="6"/>
      <c r="J855" s="6"/>
      <c r="K855" s="2"/>
      <c r="L855" s="2"/>
    </row>
    <row r="856" spans="2:12" ht="15.75" customHeight="1" x14ac:dyDescent="0.2">
      <c r="B856" s="2"/>
      <c r="C856" s="3"/>
      <c r="D856" s="4"/>
      <c r="E856" s="5"/>
      <c r="F856" s="2"/>
      <c r="G856" s="2"/>
      <c r="H856" s="2"/>
      <c r="I856" s="6"/>
      <c r="J856" s="6"/>
      <c r="K856" s="2"/>
      <c r="L856" s="2"/>
    </row>
    <row r="857" spans="2:12" ht="15.75" customHeight="1" x14ac:dyDescent="0.2">
      <c r="B857" s="2"/>
      <c r="C857" s="3"/>
      <c r="D857" s="4"/>
      <c r="E857" s="5"/>
      <c r="F857" s="2"/>
      <c r="G857" s="2"/>
      <c r="H857" s="2"/>
      <c r="I857" s="6"/>
      <c r="J857" s="6"/>
      <c r="K857" s="2"/>
      <c r="L857" s="2"/>
    </row>
    <row r="858" spans="2:12" ht="15.75" customHeight="1" x14ac:dyDescent="0.2">
      <c r="B858" s="2"/>
      <c r="C858" s="3"/>
      <c r="D858" s="4"/>
      <c r="E858" s="5"/>
      <c r="F858" s="2"/>
      <c r="G858" s="2"/>
      <c r="H858" s="2"/>
      <c r="I858" s="6"/>
      <c r="J858" s="6"/>
      <c r="K858" s="2"/>
      <c r="L858" s="2"/>
    </row>
    <row r="859" spans="2:12" ht="15.75" customHeight="1" x14ac:dyDescent="0.2">
      <c r="B859" s="2"/>
      <c r="C859" s="3"/>
      <c r="D859" s="4"/>
      <c r="E859" s="5"/>
      <c r="F859" s="2"/>
      <c r="G859" s="2"/>
      <c r="H859" s="2"/>
      <c r="I859" s="6"/>
      <c r="J859" s="6"/>
      <c r="K859" s="2"/>
      <c r="L859" s="2"/>
    </row>
    <row r="860" spans="2:12" ht="15.75" customHeight="1" x14ac:dyDescent="0.2">
      <c r="B860" s="2"/>
      <c r="C860" s="3"/>
      <c r="D860" s="4"/>
      <c r="E860" s="5"/>
      <c r="F860" s="2"/>
      <c r="G860" s="2"/>
      <c r="H860" s="2"/>
      <c r="I860" s="6"/>
      <c r="J860" s="6"/>
      <c r="K860" s="2"/>
      <c r="L860" s="2"/>
    </row>
    <row r="861" spans="2:12" ht="15.75" customHeight="1" x14ac:dyDescent="0.2">
      <c r="B861" s="2"/>
      <c r="C861" s="3"/>
      <c r="D861" s="4"/>
      <c r="E861" s="5"/>
      <c r="F861" s="2"/>
      <c r="G861" s="2"/>
      <c r="H861" s="2"/>
      <c r="I861" s="6"/>
      <c r="J861" s="6"/>
      <c r="K861" s="2"/>
      <c r="L861" s="2"/>
    </row>
    <row r="862" spans="2:12" ht="15.75" customHeight="1" x14ac:dyDescent="0.2">
      <c r="B862" s="2"/>
      <c r="C862" s="3"/>
      <c r="D862" s="4"/>
      <c r="E862" s="5"/>
      <c r="F862" s="2"/>
      <c r="G862" s="2"/>
      <c r="H862" s="2"/>
      <c r="I862" s="6"/>
      <c r="J862" s="6"/>
      <c r="K862" s="2"/>
      <c r="L862" s="2"/>
    </row>
    <row r="863" spans="2:12" ht="15.75" customHeight="1" x14ac:dyDescent="0.2">
      <c r="B863" s="2"/>
      <c r="C863" s="3"/>
      <c r="D863" s="4"/>
      <c r="E863" s="5"/>
      <c r="F863" s="2"/>
      <c r="G863" s="2"/>
      <c r="H863" s="2"/>
      <c r="I863" s="6"/>
      <c r="J863" s="6"/>
      <c r="K863" s="2"/>
      <c r="L863" s="2"/>
    </row>
    <row r="864" spans="2:12" ht="15.75" customHeight="1" x14ac:dyDescent="0.2">
      <c r="B864" s="2"/>
      <c r="C864" s="3"/>
      <c r="D864" s="4"/>
      <c r="E864" s="5"/>
      <c r="F864" s="2"/>
      <c r="G864" s="2"/>
      <c r="H864" s="2"/>
      <c r="I864" s="6"/>
      <c r="J864" s="6"/>
      <c r="K864" s="2"/>
      <c r="L864" s="2"/>
    </row>
    <row r="865" spans="2:12" ht="15.75" customHeight="1" x14ac:dyDescent="0.2">
      <c r="B865" s="2"/>
      <c r="C865" s="3"/>
      <c r="D865" s="4"/>
      <c r="E865" s="5"/>
      <c r="F865" s="2"/>
      <c r="G865" s="2"/>
      <c r="H865" s="2"/>
      <c r="I865" s="6"/>
      <c r="J865" s="6"/>
      <c r="K865" s="2"/>
      <c r="L865" s="2"/>
    </row>
    <row r="866" spans="2:12" ht="15.75" customHeight="1" x14ac:dyDescent="0.2">
      <c r="B866" s="2"/>
      <c r="C866" s="3"/>
      <c r="D866" s="4"/>
      <c r="E866" s="5"/>
      <c r="F866" s="2"/>
      <c r="G866" s="2"/>
      <c r="H866" s="2"/>
      <c r="I866" s="6"/>
      <c r="J866" s="6"/>
      <c r="K866" s="2"/>
      <c r="L866" s="2"/>
    </row>
    <row r="867" spans="2:12" ht="15.75" customHeight="1" x14ac:dyDescent="0.2">
      <c r="B867" s="2"/>
      <c r="C867" s="3"/>
      <c r="D867" s="4"/>
      <c r="E867" s="5"/>
      <c r="F867" s="2"/>
      <c r="G867" s="2"/>
      <c r="H867" s="2"/>
      <c r="I867" s="6"/>
      <c r="J867" s="6"/>
      <c r="K867" s="2"/>
      <c r="L867" s="2"/>
    </row>
    <row r="868" spans="2:12" ht="15.75" customHeight="1" x14ac:dyDescent="0.2">
      <c r="B868" s="2"/>
      <c r="C868" s="3"/>
      <c r="D868" s="4"/>
      <c r="E868" s="5"/>
      <c r="F868" s="2"/>
      <c r="G868" s="2"/>
      <c r="H868" s="2"/>
      <c r="I868" s="6"/>
      <c r="J868" s="6"/>
      <c r="K868" s="2"/>
      <c r="L868" s="2"/>
    </row>
    <row r="869" spans="2:12" ht="15.75" customHeight="1" x14ac:dyDescent="0.2">
      <c r="B869" s="2"/>
      <c r="C869" s="3"/>
      <c r="D869" s="4"/>
      <c r="E869" s="5"/>
      <c r="F869" s="2"/>
      <c r="G869" s="2"/>
      <c r="H869" s="2"/>
      <c r="I869" s="6"/>
      <c r="J869" s="6"/>
      <c r="K869" s="2"/>
      <c r="L869" s="2"/>
    </row>
    <row r="870" spans="2:12" ht="15.75" customHeight="1" x14ac:dyDescent="0.2">
      <c r="B870" s="2"/>
      <c r="C870" s="3"/>
      <c r="D870" s="4"/>
      <c r="E870" s="5"/>
      <c r="F870" s="2"/>
      <c r="G870" s="2"/>
      <c r="H870" s="2"/>
      <c r="I870" s="6"/>
      <c r="J870" s="6"/>
      <c r="K870" s="2"/>
      <c r="L870" s="2"/>
    </row>
    <row r="871" spans="2:12" ht="15.75" customHeight="1" x14ac:dyDescent="0.2">
      <c r="B871" s="2"/>
      <c r="C871" s="3"/>
      <c r="D871" s="4"/>
      <c r="E871" s="5"/>
      <c r="F871" s="2"/>
      <c r="G871" s="2"/>
      <c r="H871" s="2"/>
      <c r="I871" s="6"/>
      <c r="J871" s="6"/>
      <c r="K871" s="2"/>
      <c r="L871" s="2"/>
    </row>
    <row r="872" spans="2:12" ht="15.75" customHeight="1" x14ac:dyDescent="0.2">
      <c r="B872" s="2"/>
      <c r="C872" s="3"/>
      <c r="D872" s="4"/>
      <c r="E872" s="5"/>
      <c r="F872" s="2"/>
      <c r="G872" s="2"/>
      <c r="H872" s="2"/>
      <c r="I872" s="6"/>
      <c r="J872" s="6"/>
      <c r="K872" s="2"/>
      <c r="L872" s="2"/>
    </row>
    <row r="873" spans="2:12" ht="15.75" customHeight="1" x14ac:dyDescent="0.2">
      <c r="B873" s="2"/>
      <c r="C873" s="3"/>
      <c r="D873" s="4"/>
      <c r="E873" s="5"/>
      <c r="F873" s="2"/>
      <c r="G873" s="2"/>
      <c r="H873" s="2"/>
      <c r="I873" s="6"/>
      <c r="J873" s="6"/>
      <c r="K873" s="2"/>
      <c r="L873" s="2"/>
    </row>
    <row r="874" spans="2:12" ht="15.75" customHeight="1" x14ac:dyDescent="0.2">
      <c r="B874" s="2"/>
      <c r="C874" s="3"/>
      <c r="D874" s="4"/>
      <c r="E874" s="5"/>
      <c r="F874" s="2"/>
      <c r="G874" s="2"/>
      <c r="H874" s="2"/>
      <c r="I874" s="6"/>
      <c r="J874" s="6"/>
      <c r="K874" s="2"/>
      <c r="L874" s="2"/>
    </row>
    <row r="875" spans="2:12" ht="15.75" customHeight="1" x14ac:dyDescent="0.2">
      <c r="B875" s="2"/>
      <c r="C875" s="3"/>
      <c r="D875" s="4"/>
      <c r="E875" s="5"/>
      <c r="F875" s="2"/>
      <c r="G875" s="2"/>
      <c r="H875" s="2"/>
      <c r="I875" s="6"/>
      <c r="J875" s="6"/>
      <c r="K875" s="2"/>
      <c r="L875" s="2"/>
    </row>
    <row r="876" spans="2:12" ht="15.75" customHeight="1" x14ac:dyDescent="0.2">
      <c r="B876" s="2"/>
      <c r="C876" s="3"/>
      <c r="D876" s="4"/>
      <c r="E876" s="5"/>
      <c r="F876" s="2"/>
      <c r="G876" s="2"/>
      <c r="H876" s="2"/>
      <c r="I876" s="6"/>
      <c r="J876" s="6"/>
      <c r="K876" s="2"/>
      <c r="L876" s="2"/>
    </row>
    <row r="877" spans="2:12" ht="15.75" customHeight="1" x14ac:dyDescent="0.2">
      <c r="B877" s="2"/>
      <c r="C877" s="3"/>
      <c r="D877" s="4"/>
      <c r="E877" s="5"/>
      <c r="F877" s="2"/>
      <c r="G877" s="2"/>
      <c r="H877" s="2"/>
      <c r="I877" s="6"/>
      <c r="J877" s="6"/>
      <c r="K877" s="2"/>
      <c r="L877" s="2"/>
    </row>
    <row r="878" spans="2:12" ht="15.75" customHeight="1" x14ac:dyDescent="0.2">
      <c r="B878" s="2"/>
      <c r="C878" s="3"/>
      <c r="D878" s="4"/>
      <c r="E878" s="5"/>
      <c r="F878" s="2"/>
      <c r="G878" s="2"/>
      <c r="H878" s="2"/>
      <c r="I878" s="6"/>
      <c r="J878" s="6"/>
      <c r="K878" s="2"/>
      <c r="L878" s="2"/>
    </row>
    <row r="879" spans="2:12" ht="15.75" customHeight="1" x14ac:dyDescent="0.2">
      <c r="B879" s="2"/>
      <c r="C879" s="3"/>
      <c r="D879" s="4"/>
      <c r="E879" s="5"/>
      <c r="F879" s="2"/>
      <c r="G879" s="2"/>
      <c r="H879" s="2"/>
      <c r="I879" s="6"/>
      <c r="J879" s="6"/>
      <c r="K879" s="2"/>
      <c r="L879" s="2"/>
    </row>
    <row r="880" spans="2:12" ht="15.75" customHeight="1" x14ac:dyDescent="0.2">
      <c r="B880" s="2"/>
      <c r="C880" s="3"/>
      <c r="D880" s="4"/>
      <c r="E880" s="5"/>
      <c r="F880" s="2"/>
      <c r="G880" s="2"/>
      <c r="H880" s="2"/>
      <c r="I880" s="6"/>
      <c r="J880" s="6"/>
      <c r="K880" s="2"/>
      <c r="L880" s="2"/>
    </row>
    <row r="881" spans="2:12" ht="15.75" customHeight="1" x14ac:dyDescent="0.2">
      <c r="B881" s="2"/>
      <c r="C881" s="3"/>
      <c r="D881" s="4"/>
      <c r="E881" s="5"/>
      <c r="F881" s="2"/>
      <c r="G881" s="2"/>
      <c r="H881" s="2"/>
      <c r="I881" s="6"/>
      <c r="J881" s="6"/>
      <c r="K881" s="2"/>
      <c r="L881" s="2"/>
    </row>
    <row r="882" spans="2:12" ht="15.75" customHeight="1" x14ac:dyDescent="0.2">
      <c r="B882" s="2"/>
      <c r="C882" s="3"/>
      <c r="D882" s="4"/>
      <c r="E882" s="5"/>
      <c r="F882" s="2"/>
      <c r="G882" s="2"/>
      <c r="H882" s="2"/>
      <c r="I882" s="6"/>
      <c r="J882" s="6"/>
      <c r="K882" s="2"/>
      <c r="L882" s="2"/>
    </row>
    <row r="883" spans="2:12" ht="15.75" customHeight="1" x14ac:dyDescent="0.2">
      <c r="B883" s="2"/>
      <c r="C883" s="3"/>
      <c r="D883" s="4"/>
      <c r="E883" s="5"/>
      <c r="F883" s="2"/>
      <c r="G883" s="2"/>
      <c r="H883" s="2"/>
      <c r="I883" s="6"/>
      <c r="J883" s="6"/>
      <c r="K883" s="2"/>
      <c r="L883" s="2"/>
    </row>
    <row r="884" spans="2:12" ht="15.75" customHeight="1" x14ac:dyDescent="0.2">
      <c r="B884" s="2"/>
      <c r="C884" s="3"/>
      <c r="D884" s="4"/>
      <c r="E884" s="5"/>
      <c r="F884" s="2"/>
      <c r="G884" s="2"/>
      <c r="H884" s="2"/>
      <c r="I884" s="6"/>
      <c r="J884" s="6"/>
      <c r="K884" s="2"/>
      <c r="L884" s="2"/>
    </row>
    <row r="885" spans="2:12" ht="15.75" customHeight="1" x14ac:dyDescent="0.2">
      <c r="B885" s="2"/>
      <c r="C885" s="3"/>
      <c r="D885" s="4"/>
      <c r="E885" s="5"/>
      <c r="F885" s="2"/>
      <c r="G885" s="2"/>
      <c r="H885" s="2"/>
      <c r="I885" s="6"/>
      <c r="J885" s="6"/>
      <c r="K885" s="2"/>
      <c r="L885" s="2"/>
    </row>
    <row r="886" spans="2:12" ht="15.75" customHeight="1" x14ac:dyDescent="0.2">
      <c r="B886" s="2"/>
      <c r="C886" s="3"/>
      <c r="D886" s="4"/>
      <c r="E886" s="5"/>
      <c r="F886" s="2"/>
      <c r="G886" s="2"/>
      <c r="H886" s="2"/>
      <c r="I886" s="6"/>
      <c r="J886" s="6"/>
      <c r="K886" s="2"/>
      <c r="L886" s="2"/>
    </row>
    <row r="887" spans="2:12" ht="15.75" customHeight="1" x14ac:dyDescent="0.2">
      <c r="B887" s="2"/>
      <c r="C887" s="3"/>
      <c r="D887" s="4"/>
      <c r="E887" s="5"/>
      <c r="F887" s="2"/>
      <c r="G887" s="2"/>
      <c r="H887" s="2"/>
      <c r="I887" s="6"/>
      <c r="J887" s="6"/>
      <c r="K887" s="2"/>
      <c r="L887" s="2"/>
    </row>
    <row r="888" spans="2:12" ht="15.75" customHeight="1" x14ac:dyDescent="0.2">
      <c r="B888" s="2"/>
      <c r="C888" s="3"/>
      <c r="D888" s="4"/>
      <c r="E888" s="5"/>
      <c r="F888" s="2"/>
      <c r="G888" s="2"/>
      <c r="H888" s="2"/>
      <c r="I888" s="6"/>
      <c r="J888" s="6"/>
      <c r="K888" s="2"/>
      <c r="L888" s="2"/>
    </row>
    <row r="889" spans="2:12" ht="15.75" customHeight="1" x14ac:dyDescent="0.2">
      <c r="B889" s="2"/>
      <c r="C889" s="3"/>
      <c r="D889" s="4"/>
      <c r="E889" s="5"/>
      <c r="F889" s="2"/>
      <c r="G889" s="2"/>
      <c r="H889" s="2"/>
      <c r="I889" s="6"/>
      <c r="J889" s="6"/>
      <c r="K889" s="2"/>
      <c r="L889" s="2"/>
    </row>
    <row r="890" spans="2:12" ht="15.75" customHeight="1" x14ac:dyDescent="0.2">
      <c r="B890" s="2"/>
      <c r="C890" s="3"/>
      <c r="D890" s="4"/>
      <c r="E890" s="5"/>
      <c r="F890" s="2"/>
      <c r="G890" s="2"/>
      <c r="H890" s="2"/>
      <c r="I890" s="6"/>
      <c r="J890" s="6"/>
      <c r="K890" s="2"/>
      <c r="L890" s="2"/>
    </row>
    <row r="891" spans="2:12" ht="15.75" customHeight="1" x14ac:dyDescent="0.2">
      <c r="B891" s="2"/>
      <c r="C891" s="3"/>
      <c r="D891" s="4"/>
      <c r="E891" s="5"/>
      <c r="F891" s="2"/>
      <c r="G891" s="2"/>
      <c r="H891" s="2"/>
      <c r="I891" s="6"/>
      <c r="J891" s="6"/>
      <c r="K891" s="2"/>
      <c r="L891" s="2"/>
    </row>
    <row r="892" spans="2:12" ht="15.75" customHeight="1" x14ac:dyDescent="0.2">
      <c r="B892" s="2"/>
      <c r="C892" s="3"/>
      <c r="D892" s="4"/>
      <c r="E892" s="5"/>
      <c r="F892" s="2"/>
      <c r="G892" s="2"/>
      <c r="H892" s="2"/>
      <c r="I892" s="6"/>
      <c r="J892" s="6"/>
      <c r="K892" s="2"/>
      <c r="L892" s="2"/>
    </row>
    <row r="893" spans="2:12" ht="15.75" customHeight="1" x14ac:dyDescent="0.2">
      <c r="B893" s="2"/>
      <c r="C893" s="3"/>
      <c r="D893" s="4"/>
      <c r="E893" s="5"/>
      <c r="F893" s="2"/>
      <c r="G893" s="2"/>
      <c r="H893" s="2"/>
      <c r="I893" s="6"/>
      <c r="J893" s="6"/>
      <c r="K893" s="2"/>
      <c r="L893" s="2"/>
    </row>
    <row r="894" spans="2:12" ht="15.75" customHeight="1" x14ac:dyDescent="0.2">
      <c r="B894" s="2"/>
      <c r="C894" s="3"/>
      <c r="D894" s="4"/>
      <c r="E894" s="5"/>
      <c r="F894" s="2"/>
      <c r="G894" s="2"/>
      <c r="H894" s="2"/>
      <c r="I894" s="6"/>
      <c r="J894" s="6"/>
      <c r="K894" s="2"/>
      <c r="L894" s="2"/>
    </row>
    <row r="895" spans="2:12" ht="15.75" customHeight="1" x14ac:dyDescent="0.2">
      <c r="B895" s="2"/>
      <c r="C895" s="3"/>
      <c r="D895" s="4"/>
      <c r="E895" s="5"/>
      <c r="F895" s="2"/>
      <c r="G895" s="2"/>
      <c r="H895" s="2"/>
      <c r="I895" s="6"/>
      <c r="J895" s="6"/>
      <c r="K895" s="2"/>
      <c r="L895" s="2"/>
    </row>
    <row r="896" spans="2:12" ht="15.75" customHeight="1" x14ac:dyDescent="0.2">
      <c r="B896" s="2"/>
      <c r="C896" s="3"/>
      <c r="D896" s="4"/>
      <c r="E896" s="5"/>
      <c r="F896" s="2"/>
      <c r="G896" s="2"/>
      <c r="H896" s="2"/>
      <c r="I896" s="6"/>
      <c r="J896" s="6"/>
      <c r="K896" s="2"/>
      <c r="L896" s="2"/>
    </row>
    <row r="897" spans="2:12" ht="15.75" customHeight="1" x14ac:dyDescent="0.2">
      <c r="B897" s="2"/>
      <c r="C897" s="3"/>
      <c r="D897" s="4"/>
      <c r="E897" s="5"/>
      <c r="F897" s="2"/>
      <c r="G897" s="2"/>
      <c r="H897" s="2"/>
      <c r="I897" s="6"/>
      <c r="J897" s="6"/>
      <c r="K897" s="2"/>
      <c r="L897" s="2"/>
    </row>
    <row r="898" spans="2:12" ht="15.75" customHeight="1" x14ac:dyDescent="0.2">
      <c r="B898" s="2"/>
      <c r="C898" s="3"/>
      <c r="D898" s="4"/>
      <c r="E898" s="5"/>
      <c r="F898" s="2"/>
      <c r="G898" s="2"/>
      <c r="H898" s="2"/>
      <c r="I898" s="6"/>
      <c r="J898" s="6"/>
      <c r="K898" s="2"/>
      <c r="L898" s="2"/>
    </row>
    <row r="899" spans="2:12" ht="15.75" customHeight="1" x14ac:dyDescent="0.2">
      <c r="B899" s="2"/>
      <c r="C899" s="3"/>
      <c r="D899" s="4"/>
      <c r="E899" s="5"/>
      <c r="F899" s="2"/>
      <c r="G899" s="2"/>
      <c r="H899" s="2"/>
      <c r="I899" s="6"/>
      <c r="J899" s="6"/>
      <c r="K899" s="2"/>
      <c r="L899" s="2"/>
    </row>
    <row r="900" spans="2:12" ht="15.75" customHeight="1" x14ac:dyDescent="0.2">
      <c r="B900" s="2"/>
      <c r="C900" s="3"/>
      <c r="D900" s="4"/>
      <c r="E900" s="5"/>
      <c r="F900" s="2"/>
      <c r="G900" s="2"/>
      <c r="H900" s="2"/>
      <c r="I900" s="6"/>
      <c r="J900" s="6"/>
      <c r="K900" s="2"/>
      <c r="L900" s="2"/>
    </row>
    <row r="901" spans="2:12" ht="15.75" customHeight="1" x14ac:dyDescent="0.2">
      <c r="B901" s="2"/>
      <c r="C901" s="3"/>
      <c r="D901" s="4"/>
      <c r="E901" s="5"/>
      <c r="F901" s="2"/>
      <c r="G901" s="2"/>
      <c r="H901" s="2"/>
      <c r="I901" s="6"/>
      <c r="J901" s="6"/>
      <c r="K901" s="2"/>
      <c r="L901" s="2"/>
    </row>
    <row r="902" spans="2:12" ht="15.75" customHeight="1" x14ac:dyDescent="0.2">
      <c r="B902" s="2"/>
      <c r="C902" s="3"/>
      <c r="D902" s="4"/>
      <c r="E902" s="5"/>
      <c r="F902" s="2"/>
      <c r="G902" s="2"/>
      <c r="H902" s="2"/>
      <c r="I902" s="6"/>
      <c r="J902" s="6"/>
      <c r="K902" s="2"/>
      <c r="L902" s="2"/>
    </row>
    <row r="903" spans="2:12" ht="15.75" customHeight="1" x14ac:dyDescent="0.2">
      <c r="B903" s="2"/>
      <c r="C903" s="3"/>
      <c r="D903" s="4"/>
      <c r="E903" s="5"/>
      <c r="F903" s="2"/>
      <c r="G903" s="2"/>
      <c r="H903" s="2"/>
      <c r="I903" s="6"/>
      <c r="J903" s="6"/>
      <c r="K903" s="2"/>
      <c r="L903" s="2"/>
    </row>
    <row r="904" spans="2:12" ht="15.75" customHeight="1" x14ac:dyDescent="0.2">
      <c r="B904" s="2"/>
      <c r="C904" s="3"/>
      <c r="D904" s="4"/>
      <c r="E904" s="5"/>
      <c r="F904" s="2"/>
      <c r="G904" s="2"/>
      <c r="H904" s="2"/>
      <c r="I904" s="6"/>
      <c r="J904" s="6"/>
      <c r="K904" s="2"/>
      <c r="L904" s="2"/>
    </row>
    <row r="905" spans="2:12" ht="15.75" customHeight="1" x14ac:dyDescent="0.2">
      <c r="B905" s="2"/>
      <c r="C905" s="3"/>
      <c r="D905" s="4"/>
      <c r="E905" s="5"/>
      <c r="F905" s="2"/>
      <c r="G905" s="2"/>
      <c r="H905" s="2"/>
      <c r="I905" s="6"/>
      <c r="J905" s="6"/>
      <c r="K905" s="2"/>
      <c r="L905" s="2"/>
    </row>
    <row r="906" spans="2:12" ht="15.75" customHeight="1" x14ac:dyDescent="0.2">
      <c r="B906" s="2"/>
      <c r="C906" s="3"/>
      <c r="D906" s="4"/>
      <c r="E906" s="5"/>
      <c r="F906" s="2"/>
      <c r="G906" s="2"/>
      <c r="H906" s="2"/>
      <c r="I906" s="6"/>
      <c r="J906" s="6"/>
      <c r="K906" s="2"/>
      <c r="L906" s="2"/>
    </row>
    <row r="907" spans="2:12" ht="15.75" customHeight="1" x14ac:dyDescent="0.2">
      <c r="B907" s="2"/>
      <c r="C907" s="3"/>
      <c r="D907" s="4"/>
      <c r="E907" s="5"/>
      <c r="F907" s="2"/>
      <c r="G907" s="2"/>
      <c r="H907" s="2"/>
      <c r="I907" s="6"/>
      <c r="J907" s="6"/>
      <c r="K907" s="2"/>
      <c r="L907" s="2"/>
    </row>
    <row r="908" spans="2:12" ht="15.75" customHeight="1" x14ac:dyDescent="0.2">
      <c r="B908" s="2"/>
      <c r="C908" s="3"/>
      <c r="D908" s="4"/>
      <c r="E908" s="5"/>
      <c r="F908" s="2"/>
      <c r="G908" s="2"/>
      <c r="H908" s="2"/>
      <c r="I908" s="6"/>
      <c r="J908" s="6"/>
      <c r="K908" s="2"/>
      <c r="L908" s="2"/>
    </row>
    <row r="909" spans="2:12" ht="15.75" customHeight="1" x14ac:dyDescent="0.2">
      <c r="B909" s="2"/>
      <c r="C909" s="3"/>
      <c r="D909" s="4"/>
      <c r="E909" s="5"/>
      <c r="F909" s="2"/>
      <c r="G909" s="2"/>
      <c r="H909" s="2"/>
      <c r="I909" s="6"/>
      <c r="J909" s="6"/>
      <c r="K909" s="2"/>
      <c r="L909" s="2"/>
    </row>
    <row r="910" spans="2:12" ht="15.75" customHeight="1" x14ac:dyDescent="0.2">
      <c r="B910" s="2"/>
      <c r="C910" s="3"/>
      <c r="D910" s="4"/>
      <c r="E910" s="5"/>
      <c r="F910" s="2"/>
      <c r="G910" s="2"/>
      <c r="H910" s="2"/>
      <c r="I910" s="6"/>
      <c r="J910" s="6"/>
      <c r="K910" s="2"/>
      <c r="L910" s="2"/>
    </row>
    <row r="911" spans="2:12" ht="15.75" customHeight="1" x14ac:dyDescent="0.2">
      <c r="B911" s="2"/>
      <c r="C911" s="3"/>
      <c r="D911" s="4"/>
      <c r="E911" s="5"/>
      <c r="F911" s="2"/>
      <c r="G911" s="2"/>
      <c r="H911" s="2"/>
      <c r="I911" s="6"/>
      <c r="J911" s="6"/>
      <c r="K911" s="2"/>
      <c r="L911" s="2"/>
    </row>
    <row r="912" spans="2:12" ht="15.75" customHeight="1" x14ac:dyDescent="0.2">
      <c r="B912" s="2"/>
      <c r="C912" s="3"/>
      <c r="D912" s="4"/>
      <c r="E912" s="5"/>
      <c r="F912" s="2"/>
      <c r="G912" s="2"/>
      <c r="H912" s="2"/>
      <c r="I912" s="6"/>
      <c r="J912" s="6"/>
      <c r="K912" s="2"/>
      <c r="L912" s="2"/>
    </row>
    <row r="913" spans="2:12" ht="15.75" customHeight="1" x14ac:dyDescent="0.2">
      <c r="B913" s="2"/>
      <c r="C913" s="3"/>
      <c r="D913" s="4"/>
      <c r="E913" s="5"/>
      <c r="F913" s="2"/>
      <c r="G913" s="2"/>
      <c r="H913" s="2"/>
      <c r="I913" s="6"/>
      <c r="J913" s="6"/>
      <c r="K913" s="2"/>
      <c r="L913" s="2"/>
    </row>
    <row r="914" spans="2:12" ht="15.75" customHeight="1" x14ac:dyDescent="0.2">
      <c r="B914" s="2"/>
      <c r="C914" s="3"/>
      <c r="D914" s="4"/>
      <c r="E914" s="5"/>
      <c r="F914" s="2"/>
      <c r="G914" s="2"/>
      <c r="H914" s="2"/>
      <c r="I914" s="6"/>
      <c r="J914" s="6"/>
      <c r="K914" s="2"/>
      <c r="L914" s="2"/>
    </row>
    <row r="915" spans="2:12" ht="15.75" customHeight="1" x14ac:dyDescent="0.2">
      <c r="B915" s="2"/>
      <c r="C915" s="3"/>
      <c r="D915" s="4"/>
      <c r="E915" s="5"/>
      <c r="F915" s="2"/>
      <c r="G915" s="2"/>
      <c r="H915" s="2"/>
      <c r="I915" s="6"/>
      <c r="J915" s="6"/>
      <c r="K915" s="2"/>
      <c r="L915" s="2"/>
    </row>
    <row r="916" spans="2:12" ht="15.75" customHeight="1" x14ac:dyDescent="0.2">
      <c r="B916" s="2"/>
      <c r="C916" s="3"/>
      <c r="D916" s="4"/>
      <c r="E916" s="5"/>
      <c r="F916" s="2"/>
      <c r="G916" s="2"/>
      <c r="H916" s="2"/>
      <c r="I916" s="6"/>
      <c r="J916" s="6"/>
      <c r="K916" s="2"/>
      <c r="L916" s="2"/>
    </row>
    <row r="917" spans="2:12" ht="15.75" customHeight="1" x14ac:dyDescent="0.2">
      <c r="B917" s="2"/>
      <c r="C917" s="3"/>
      <c r="D917" s="4"/>
      <c r="E917" s="5"/>
      <c r="F917" s="2"/>
      <c r="G917" s="2"/>
      <c r="H917" s="2"/>
      <c r="I917" s="6"/>
      <c r="J917" s="6"/>
      <c r="K917" s="2"/>
      <c r="L917" s="2"/>
    </row>
    <row r="918" spans="2:12" ht="15.75" customHeight="1" x14ac:dyDescent="0.2">
      <c r="B918" s="2"/>
      <c r="C918" s="3"/>
      <c r="D918" s="4"/>
      <c r="E918" s="5"/>
      <c r="F918" s="2"/>
      <c r="G918" s="2"/>
      <c r="H918" s="2"/>
      <c r="I918" s="6"/>
      <c r="J918" s="6"/>
      <c r="K918" s="2"/>
      <c r="L918" s="2"/>
    </row>
    <row r="919" spans="2:12" ht="15.75" customHeight="1" x14ac:dyDescent="0.2">
      <c r="B919" s="2"/>
      <c r="C919" s="3"/>
      <c r="D919" s="4"/>
      <c r="E919" s="5"/>
      <c r="F919" s="2"/>
      <c r="G919" s="2"/>
      <c r="H919" s="2"/>
      <c r="I919" s="6"/>
      <c r="J919" s="6"/>
      <c r="K919" s="2"/>
      <c r="L919" s="2"/>
    </row>
    <row r="920" spans="2:12" ht="15.75" customHeight="1" x14ac:dyDescent="0.2">
      <c r="B920" s="2"/>
      <c r="C920" s="3"/>
      <c r="D920" s="4"/>
      <c r="E920" s="5"/>
      <c r="F920" s="2"/>
      <c r="G920" s="2"/>
      <c r="H920" s="2"/>
      <c r="I920" s="6"/>
      <c r="J920" s="6"/>
      <c r="K920" s="2"/>
      <c r="L920" s="2"/>
    </row>
    <row r="921" spans="2:12" ht="15.75" customHeight="1" x14ac:dyDescent="0.2">
      <c r="B921" s="2"/>
      <c r="C921" s="3"/>
      <c r="D921" s="4"/>
      <c r="E921" s="5"/>
      <c r="F921" s="2"/>
      <c r="G921" s="2"/>
      <c r="H921" s="2"/>
      <c r="I921" s="6"/>
      <c r="J921" s="6"/>
      <c r="K921" s="2"/>
      <c r="L921" s="2"/>
    </row>
    <row r="922" spans="2:12" ht="15.75" customHeight="1" x14ac:dyDescent="0.2">
      <c r="B922" s="2"/>
      <c r="C922" s="3"/>
      <c r="D922" s="4"/>
      <c r="E922" s="5"/>
      <c r="F922" s="2"/>
      <c r="G922" s="2"/>
      <c r="H922" s="2"/>
      <c r="I922" s="6"/>
      <c r="J922" s="6"/>
      <c r="K922" s="2"/>
      <c r="L922" s="2"/>
    </row>
    <row r="923" spans="2:12" ht="15.75" customHeight="1" x14ac:dyDescent="0.2">
      <c r="B923" s="2"/>
      <c r="C923" s="3"/>
      <c r="D923" s="4"/>
      <c r="E923" s="5"/>
      <c r="F923" s="2"/>
      <c r="G923" s="2"/>
      <c r="H923" s="2"/>
      <c r="I923" s="6"/>
      <c r="J923" s="6"/>
      <c r="K923" s="2"/>
      <c r="L923" s="2"/>
    </row>
    <row r="924" spans="2:12" ht="15.75" customHeight="1" x14ac:dyDescent="0.2">
      <c r="B924" s="2"/>
      <c r="C924" s="3"/>
      <c r="D924" s="4"/>
      <c r="E924" s="5"/>
      <c r="F924" s="2"/>
      <c r="G924" s="2"/>
      <c r="H924" s="2"/>
      <c r="I924" s="6"/>
      <c r="J924" s="6"/>
      <c r="K924" s="2"/>
      <c r="L924" s="2"/>
    </row>
    <row r="925" spans="2:12" ht="15.75" customHeight="1" x14ac:dyDescent="0.2">
      <c r="B925" s="2"/>
      <c r="C925" s="3"/>
      <c r="D925" s="4"/>
      <c r="E925" s="5"/>
      <c r="F925" s="2"/>
      <c r="G925" s="2"/>
      <c r="H925" s="2"/>
      <c r="I925" s="6"/>
      <c r="J925" s="6"/>
      <c r="K925" s="2"/>
      <c r="L925" s="2"/>
    </row>
    <row r="926" spans="2:12" ht="15.75" customHeight="1" x14ac:dyDescent="0.2">
      <c r="B926" s="2"/>
      <c r="C926" s="3"/>
      <c r="D926" s="4"/>
      <c r="E926" s="5"/>
      <c r="F926" s="2"/>
      <c r="G926" s="2"/>
      <c r="H926" s="2"/>
      <c r="I926" s="6"/>
      <c r="J926" s="6"/>
      <c r="K926" s="2"/>
      <c r="L926" s="2"/>
    </row>
    <row r="927" spans="2:12" ht="15.75" customHeight="1" x14ac:dyDescent="0.2">
      <c r="B927" s="2"/>
      <c r="C927" s="3"/>
      <c r="D927" s="4"/>
      <c r="E927" s="5"/>
      <c r="F927" s="2"/>
      <c r="G927" s="2"/>
      <c r="H927" s="2"/>
      <c r="I927" s="6"/>
      <c r="J927" s="6"/>
      <c r="K927" s="2"/>
      <c r="L927" s="2"/>
    </row>
    <row r="928" spans="2:12" ht="15.75" customHeight="1" x14ac:dyDescent="0.2">
      <c r="B928" s="2"/>
      <c r="C928" s="3"/>
      <c r="D928" s="4"/>
      <c r="E928" s="5"/>
      <c r="F928" s="2"/>
      <c r="G928" s="2"/>
      <c r="H928" s="2"/>
      <c r="I928" s="6"/>
      <c r="J928" s="6"/>
      <c r="K928" s="2"/>
      <c r="L928" s="2"/>
    </row>
    <row r="929" spans="2:12" ht="15.75" customHeight="1" x14ac:dyDescent="0.2">
      <c r="B929" s="2"/>
      <c r="C929" s="3"/>
      <c r="D929" s="4"/>
      <c r="E929" s="5"/>
      <c r="F929" s="2"/>
      <c r="G929" s="2"/>
      <c r="H929" s="2"/>
      <c r="I929" s="6"/>
      <c r="J929" s="6"/>
      <c r="K929" s="2"/>
      <c r="L929" s="2"/>
    </row>
    <row r="930" spans="2:12" ht="15.75" customHeight="1" x14ac:dyDescent="0.2">
      <c r="B930" s="2"/>
      <c r="C930" s="3"/>
      <c r="D930" s="4"/>
      <c r="E930" s="5"/>
      <c r="F930" s="2"/>
      <c r="G930" s="2"/>
      <c r="H930" s="2"/>
      <c r="I930" s="6"/>
      <c r="J930" s="6"/>
      <c r="K930" s="2"/>
      <c r="L930" s="2"/>
    </row>
    <row r="931" spans="2:12" ht="15.75" customHeight="1" x14ac:dyDescent="0.2">
      <c r="B931" s="2"/>
      <c r="C931" s="3"/>
      <c r="D931" s="4"/>
      <c r="E931" s="5"/>
      <c r="F931" s="2"/>
      <c r="G931" s="2"/>
      <c r="H931" s="2"/>
      <c r="I931" s="6"/>
      <c r="J931" s="6"/>
      <c r="K931" s="2"/>
      <c r="L931" s="2"/>
    </row>
    <row r="932" spans="2:12" ht="15.75" customHeight="1" x14ac:dyDescent="0.2">
      <c r="B932" s="2"/>
      <c r="C932" s="3"/>
      <c r="D932" s="4"/>
      <c r="E932" s="5"/>
      <c r="F932" s="2"/>
      <c r="G932" s="2"/>
      <c r="H932" s="2"/>
      <c r="I932" s="6"/>
      <c r="J932" s="6"/>
      <c r="K932" s="2"/>
      <c r="L932" s="2"/>
    </row>
    <row r="933" spans="2:12" ht="15.75" customHeight="1" x14ac:dyDescent="0.2">
      <c r="B933" s="2"/>
      <c r="C933" s="3"/>
      <c r="D933" s="4"/>
      <c r="E933" s="5"/>
      <c r="F933" s="2"/>
      <c r="G933" s="2"/>
      <c r="H933" s="2"/>
      <c r="I933" s="6"/>
      <c r="J933" s="6"/>
      <c r="K933" s="2"/>
      <c r="L933" s="2"/>
    </row>
    <row r="934" spans="2:12" ht="15.75" customHeight="1" x14ac:dyDescent="0.2">
      <c r="B934" s="2"/>
      <c r="C934" s="3"/>
      <c r="D934" s="4"/>
      <c r="E934" s="5"/>
      <c r="F934" s="2"/>
      <c r="G934" s="2"/>
      <c r="H934" s="2"/>
      <c r="I934" s="6"/>
      <c r="J934" s="6"/>
      <c r="K934" s="2"/>
      <c r="L934" s="2"/>
    </row>
    <row r="935" spans="2:12" ht="15.75" customHeight="1" x14ac:dyDescent="0.2">
      <c r="B935" s="2"/>
      <c r="C935" s="3"/>
      <c r="D935" s="4"/>
      <c r="E935" s="5"/>
      <c r="F935" s="2"/>
      <c r="G935" s="2"/>
      <c r="H935" s="2"/>
      <c r="I935" s="6"/>
      <c r="J935" s="6"/>
      <c r="K935" s="2"/>
      <c r="L935" s="2"/>
    </row>
    <row r="936" spans="2:12" ht="15.75" customHeight="1" x14ac:dyDescent="0.2">
      <c r="B936" s="2"/>
      <c r="C936" s="3"/>
      <c r="D936" s="4"/>
      <c r="E936" s="5"/>
      <c r="F936" s="2"/>
      <c r="G936" s="2"/>
      <c r="H936" s="2"/>
      <c r="I936" s="6"/>
      <c r="J936" s="6"/>
      <c r="K936" s="2"/>
      <c r="L936" s="2"/>
    </row>
    <row r="937" spans="2:12" ht="15.75" customHeight="1" x14ac:dyDescent="0.2">
      <c r="B937" s="2"/>
      <c r="C937" s="3"/>
      <c r="D937" s="4"/>
      <c r="E937" s="5"/>
      <c r="F937" s="2"/>
      <c r="G937" s="2"/>
      <c r="H937" s="2"/>
      <c r="I937" s="6"/>
      <c r="J937" s="6"/>
      <c r="K937" s="2"/>
      <c r="L937" s="2"/>
    </row>
    <row r="938" spans="2:12" ht="15.75" customHeight="1" x14ac:dyDescent="0.2">
      <c r="B938" s="2"/>
      <c r="C938" s="3"/>
      <c r="D938" s="4"/>
      <c r="E938" s="5"/>
      <c r="F938" s="2"/>
      <c r="G938" s="2"/>
      <c r="H938" s="2"/>
      <c r="I938" s="6"/>
      <c r="J938" s="6"/>
      <c r="K938" s="2"/>
      <c r="L938" s="2"/>
    </row>
    <row r="939" spans="2:12" ht="15.75" customHeight="1" x14ac:dyDescent="0.2">
      <c r="B939" s="2"/>
      <c r="C939" s="3"/>
      <c r="D939" s="4"/>
      <c r="E939" s="5"/>
      <c r="F939" s="2"/>
      <c r="G939" s="2"/>
      <c r="H939" s="2"/>
      <c r="I939" s="6"/>
      <c r="J939" s="6"/>
      <c r="K939" s="2"/>
      <c r="L939" s="2"/>
    </row>
    <row r="940" spans="2:12" ht="15.75" customHeight="1" x14ac:dyDescent="0.2">
      <c r="B940" s="2"/>
      <c r="C940" s="3"/>
      <c r="D940" s="4"/>
      <c r="E940" s="5"/>
      <c r="F940" s="2"/>
      <c r="G940" s="2"/>
      <c r="H940" s="2"/>
      <c r="I940" s="6"/>
      <c r="J940" s="6"/>
      <c r="K940" s="2"/>
      <c r="L940" s="2"/>
    </row>
    <row r="941" spans="2:12" ht="15.75" customHeight="1" x14ac:dyDescent="0.2">
      <c r="B941" s="2"/>
      <c r="C941" s="3"/>
      <c r="D941" s="4"/>
      <c r="E941" s="5"/>
      <c r="F941" s="2"/>
      <c r="G941" s="2"/>
      <c r="H941" s="2"/>
      <c r="I941" s="6"/>
      <c r="J941" s="6"/>
      <c r="K941" s="2"/>
      <c r="L941" s="2"/>
    </row>
    <row r="942" spans="2:12" ht="15.75" customHeight="1" x14ac:dyDescent="0.2">
      <c r="B942" s="2"/>
      <c r="C942" s="3"/>
      <c r="D942" s="4"/>
      <c r="E942" s="5"/>
      <c r="F942" s="2"/>
      <c r="G942" s="2"/>
      <c r="H942" s="2"/>
      <c r="I942" s="6"/>
      <c r="J942" s="6"/>
      <c r="K942" s="2"/>
      <c r="L942" s="2"/>
    </row>
    <row r="943" spans="2:12" ht="15.75" customHeight="1" x14ac:dyDescent="0.2">
      <c r="B943" s="2"/>
      <c r="C943" s="3"/>
      <c r="D943" s="4"/>
      <c r="E943" s="5"/>
      <c r="F943" s="2"/>
      <c r="G943" s="2"/>
      <c r="H943" s="2"/>
      <c r="I943" s="6"/>
      <c r="J943" s="6"/>
      <c r="K943" s="2"/>
      <c r="L943" s="2"/>
    </row>
    <row r="944" spans="2:12" ht="15.75" customHeight="1" x14ac:dyDescent="0.2">
      <c r="B944" s="2"/>
      <c r="C944" s="3"/>
      <c r="D944" s="4"/>
      <c r="E944" s="5"/>
      <c r="F944" s="2"/>
      <c r="G944" s="2"/>
      <c r="H944" s="2"/>
      <c r="I944" s="6"/>
      <c r="J944" s="6"/>
      <c r="K944" s="2"/>
      <c r="L944" s="2"/>
    </row>
    <row r="945" spans="2:12" ht="15.75" customHeight="1" x14ac:dyDescent="0.2">
      <c r="B945" s="2"/>
      <c r="C945" s="3"/>
      <c r="D945" s="4"/>
      <c r="E945" s="5"/>
      <c r="F945" s="2"/>
      <c r="G945" s="2"/>
      <c r="H945" s="2"/>
      <c r="I945" s="6"/>
      <c r="J945" s="6"/>
      <c r="K945" s="2"/>
      <c r="L945" s="2"/>
    </row>
    <row r="946" spans="2:12" ht="15.75" customHeight="1" x14ac:dyDescent="0.2">
      <c r="B946" s="2"/>
      <c r="C946" s="3"/>
      <c r="D946" s="4"/>
      <c r="E946" s="5"/>
      <c r="F946" s="2"/>
      <c r="G946" s="2"/>
      <c r="H946" s="2"/>
      <c r="I946" s="6"/>
      <c r="J946" s="6"/>
      <c r="K946" s="2"/>
      <c r="L946" s="2"/>
    </row>
    <row r="947" spans="2:12" ht="15.75" customHeight="1" x14ac:dyDescent="0.2">
      <c r="B947" s="2"/>
      <c r="C947" s="3"/>
      <c r="D947" s="4"/>
      <c r="E947" s="5"/>
      <c r="F947" s="2"/>
      <c r="G947" s="2"/>
      <c r="H947" s="2"/>
      <c r="I947" s="6"/>
      <c r="J947" s="6"/>
      <c r="K947" s="2"/>
      <c r="L947" s="2"/>
    </row>
    <row r="948" spans="2:12" ht="15.75" customHeight="1" x14ac:dyDescent="0.2">
      <c r="B948" s="2"/>
      <c r="C948" s="3"/>
      <c r="D948" s="4"/>
      <c r="E948" s="5"/>
      <c r="F948" s="2"/>
      <c r="G948" s="2"/>
      <c r="H948" s="2"/>
      <c r="I948" s="6"/>
      <c r="J948" s="6"/>
      <c r="K948" s="2"/>
      <c r="L948" s="2"/>
    </row>
    <row r="949" spans="2:12" ht="15.75" customHeight="1" x14ac:dyDescent="0.2">
      <c r="B949" s="2"/>
      <c r="C949" s="3"/>
      <c r="D949" s="4"/>
      <c r="E949" s="5"/>
      <c r="F949" s="2"/>
      <c r="G949" s="2"/>
      <c r="H949" s="2"/>
      <c r="I949" s="6"/>
      <c r="J949" s="6"/>
      <c r="K949" s="2"/>
      <c r="L949" s="2"/>
    </row>
    <row r="950" spans="2:12" ht="15.75" customHeight="1" x14ac:dyDescent="0.2">
      <c r="B950" s="2"/>
      <c r="C950" s="3"/>
      <c r="D950" s="4"/>
      <c r="E950" s="5"/>
      <c r="F950" s="2"/>
      <c r="G950" s="2"/>
      <c r="H950" s="2"/>
      <c r="I950" s="6"/>
      <c r="J950" s="6"/>
      <c r="K950" s="2"/>
      <c r="L950" s="2"/>
    </row>
    <row r="951" spans="2:12" ht="15.75" customHeight="1" x14ac:dyDescent="0.2">
      <c r="B951" s="2"/>
      <c r="C951" s="3"/>
      <c r="D951" s="4"/>
      <c r="E951" s="5"/>
      <c r="F951" s="2"/>
      <c r="G951" s="2"/>
      <c r="H951" s="2"/>
      <c r="I951" s="6"/>
      <c r="J951" s="6"/>
      <c r="K951" s="2"/>
      <c r="L951" s="2"/>
    </row>
    <row r="952" spans="2:12" ht="15.75" customHeight="1" x14ac:dyDescent="0.2">
      <c r="B952" s="2"/>
      <c r="C952" s="3"/>
      <c r="D952" s="4"/>
      <c r="E952" s="5"/>
      <c r="F952" s="2"/>
      <c r="G952" s="2"/>
      <c r="H952" s="2"/>
      <c r="I952" s="6"/>
      <c r="J952" s="6"/>
      <c r="K952" s="2"/>
      <c r="L952" s="2"/>
    </row>
    <row r="953" spans="2:12" ht="15.75" customHeight="1" x14ac:dyDescent="0.2">
      <c r="B953" s="2"/>
      <c r="C953" s="3"/>
      <c r="D953" s="4"/>
      <c r="E953" s="5"/>
      <c r="F953" s="2"/>
      <c r="G953" s="2"/>
      <c r="H953" s="2"/>
      <c r="I953" s="6"/>
      <c r="J953" s="6"/>
      <c r="K953" s="2"/>
      <c r="L953" s="2"/>
    </row>
    <row r="954" spans="2:12" ht="15.75" customHeight="1" x14ac:dyDescent="0.2">
      <c r="B954" s="2"/>
      <c r="C954" s="3"/>
      <c r="D954" s="4"/>
      <c r="E954" s="5"/>
      <c r="F954" s="2"/>
      <c r="G954" s="2"/>
      <c r="H954" s="2"/>
      <c r="I954" s="6"/>
      <c r="J954" s="6"/>
      <c r="K954" s="2"/>
      <c r="L954" s="2"/>
    </row>
    <row r="955" spans="2:12" ht="15.75" customHeight="1" x14ac:dyDescent="0.2">
      <c r="B955" s="2"/>
      <c r="C955" s="3"/>
      <c r="D955" s="4"/>
      <c r="E955" s="5"/>
      <c r="F955" s="2"/>
      <c r="G955" s="2"/>
      <c r="H955" s="2"/>
      <c r="I955" s="6"/>
      <c r="J955" s="6"/>
      <c r="K955" s="2"/>
      <c r="L955" s="2"/>
    </row>
    <row r="956" spans="2:12" ht="15.75" customHeight="1" x14ac:dyDescent="0.2">
      <c r="B956" s="2"/>
      <c r="C956" s="3"/>
      <c r="D956" s="4"/>
      <c r="E956" s="5"/>
      <c r="F956" s="2"/>
      <c r="G956" s="2"/>
      <c r="H956" s="2"/>
      <c r="I956" s="6"/>
      <c r="J956" s="6"/>
      <c r="K956" s="2"/>
      <c r="L956" s="2"/>
    </row>
    <row r="957" spans="2:12" ht="15.75" customHeight="1" x14ac:dyDescent="0.2">
      <c r="B957" s="2"/>
      <c r="C957" s="3"/>
      <c r="D957" s="4"/>
      <c r="E957" s="5"/>
      <c r="F957" s="2"/>
      <c r="G957" s="2"/>
      <c r="H957" s="2"/>
      <c r="I957" s="6"/>
      <c r="J957" s="6"/>
      <c r="K957" s="2"/>
      <c r="L957" s="2"/>
    </row>
    <row r="958" spans="2:12" ht="15.75" customHeight="1" x14ac:dyDescent="0.2">
      <c r="B958" s="2"/>
      <c r="C958" s="3"/>
      <c r="D958" s="4"/>
      <c r="E958" s="5"/>
      <c r="F958" s="2"/>
      <c r="G958" s="2"/>
      <c r="H958" s="2"/>
      <c r="I958" s="6"/>
      <c r="J958" s="6"/>
      <c r="K958" s="2"/>
      <c r="L958" s="2"/>
    </row>
    <row r="959" spans="2:12" ht="15.75" customHeight="1" x14ac:dyDescent="0.2">
      <c r="B959" s="2"/>
      <c r="C959" s="3"/>
      <c r="D959" s="4"/>
      <c r="E959" s="5"/>
      <c r="F959" s="2"/>
      <c r="G959" s="2"/>
      <c r="H959" s="2"/>
      <c r="I959" s="6"/>
      <c r="J959" s="6"/>
      <c r="K959" s="2"/>
      <c r="L959" s="2"/>
    </row>
    <row r="960" spans="2:12" ht="15.75" customHeight="1" x14ac:dyDescent="0.2">
      <c r="B960" s="2"/>
      <c r="C960" s="3"/>
      <c r="D960" s="4"/>
      <c r="E960" s="5"/>
      <c r="F960" s="2"/>
      <c r="G960" s="2"/>
      <c r="H960" s="2"/>
      <c r="I960" s="6"/>
      <c r="J960" s="6"/>
      <c r="K960" s="2"/>
      <c r="L960" s="2"/>
    </row>
    <row r="961" spans="2:12" ht="15.75" customHeight="1" x14ac:dyDescent="0.2">
      <c r="B961" s="2"/>
      <c r="C961" s="3"/>
      <c r="D961" s="4"/>
      <c r="E961" s="5"/>
      <c r="F961" s="2"/>
      <c r="G961" s="2"/>
      <c r="H961" s="2"/>
      <c r="I961" s="6"/>
      <c r="J961" s="6"/>
      <c r="K961" s="2"/>
      <c r="L961" s="2"/>
    </row>
    <row r="962" spans="2:12" ht="15.75" customHeight="1" x14ac:dyDescent="0.2">
      <c r="B962" s="2"/>
      <c r="C962" s="3"/>
      <c r="D962" s="4"/>
      <c r="E962" s="5"/>
      <c r="F962" s="2"/>
      <c r="G962" s="2"/>
      <c r="H962" s="2"/>
      <c r="I962" s="6"/>
      <c r="J962" s="6"/>
      <c r="K962" s="2"/>
      <c r="L962" s="2"/>
    </row>
    <row r="963" spans="2:12" ht="15.75" customHeight="1" x14ac:dyDescent="0.2">
      <c r="B963" s="2"/>
      <c r="C963" s="3"/>
      <c r="D963" s="4"/>
      <c r="E963" s="5"/>
      <c r="F963" s="2"/>
      <c r="G963" s="2"/>
      <c r="H963" s="2"/>
      <c r="I963" s="6"/>
      <c r="J963" s="6"/>
      <c r="K963" s="2"/>
      <c r="L963" s="2"/>
    </row>
    <row r="964" spans="2:12" ht="15.75" customHeight="1" x14ac:dyDescent="0.2">
      <c r="B964" s="2"/>
      <c r="C964" s="3"/>
      <c r="D964" s="4"/>
      <c r="E964" s="5"/>
      <c r="F964" s="2"/>
      <c r="G964" s="2"/>
      <c r="H964" s="2"/>
      <c r="I964" s="6"/>
      <c r="J964" s="6"/>
      <c r="K964" s="2"/>
      <c r="L964" s="2"/>
    </row>
    <row r="965" spans="2:12" ht="15.75" customHeight="1" x14ac:dyDescent="0.2">
      <c r="B965" s="2"/>
      <c r="C965" s="3"/>
      <c r="D965" s="4"/>
      <c r="E965" s="5"/>
      <c r="F965" s="2"/>
      <c r="G965" s="2"/>
      <c r="H965" s="2"/>
      <c r="I965" s="6"/>
      <c r="J965" s="6"/>
      <c r="K965" s="2"/>
      <c r="L965" s="2"/>
    </row>
    <row r="966" spans="2:12" ht="15.75" customHeight="1" x14ac:dyDescent="0.2">
      <c r="B966" s="2"/>
      <c r="C966" s="3"/>
      <c r="D966" s="4"/>
      <c r="E966" s="5"/>
      <c r="F966" s="2"/>
      <c r="G966" s="2"/>
      <c r="H966" s="2"/>
      <c r="I966" s="6"/>
      <c r="J966" s="6"/>
      <c r="K966" s="2"/>
      <c r="L966" s="2"/>
    </row>
    <row r="967" spans="2:12" ht="15.75" customHeight="1" x14ac:dyDescent="0.2">
      <c r="B967" s="2"/>
      <c r="C967" s="3"/>
      <c r="D967" s="4"/>
      <c r="E967" s="5"/>
      <c r="F967" s="2"/>
      <c r="G967" s="2"/>
      <c r="H967" s="2"/>
      <c r="I967" s="6"/>
      <c r="J967" s="6"/>
      <c r="K967" s="2"/>
      <c r="L967" s="2"/>
    </row>
    <row r="968" spans="2:12" ht="15.75" customHeight="1" x14ac:dyDescent="0.2">
      <c r="B968" s="2"/>
      <c r="C968" s="3"/>
      <c r="D968" s="4"/>
      <c r="E968" s="5"/>
      <c r="F968" s="2"/>
      <c r="G968" s="2"/>
      <c r="H968" s="2"/>
      <c r="I968" s="6"/>
      <c r="J968" s="6"/>
      <c r="K968" s="2"/>
      <c r="L968" s="2"/>
    </row>
    <row r="969" spans="2:12" ht="15.75" customHeight="1" x14ac:dyDescent="0.2">
      <c r="B969" s="2"/>
      <c r="C969" s="3"/>
      <c r="D969" s="4"/>
      <c r="E969" s="5"/>
      <c r="F969" s="2"/>
      <c r="G969" s="2"/>
      <c r="H969" s="2"/>
      <c r="I969" s="6"/>
      <c r="J969" s="6"/>
      <c r="K969" s="2"/>
      <c r="L969" s="2"/>
    </row>
    <row r="970" spans="2:12" ht="15.75" customHeight="1" x14ac:dyDescent="0.2">
      <c r="B970" s="2"/>
      <c r="C970" s="3"/>
      <c r="D970" s="4"/>
      <c r="E970" s="5"/>
      <c r="F970" s="2"/>
      <c r="G970" s="2"/>
      <c r="H970" s="2"/>
      <c r="I970" s="6"/>
      <c r="J970" s="6"/>
      <c r="K970" s="2"/>
      <c r="L970" s="2"/>
    </row>
    <row r="971" spans="2:12" ht="15.75" customHeight="1" x14ac:dyDescent="0.2">
      <c r="B971" s="2"/>
      <c r="C971" s="3"/>
      <c r="D971" s="4"/>
      <c r="E971" s="5"/>
      <c r="F971" s="2"/>
      <c r="G971" s="2"/>
      <c r="H971" s="2"/>
      <c r="I971" s="6"/>
      <c r="J971" s="6"/>
      <c r="K971" s="2"/>
      <c r="L971" s="2"/>
    </row>
    <row r="972" spans="2:12" ht="15.75" customHeight="1" x14ac:dyDescent="0.2">
      <c r="B972" s="2"/>
      <c r="C972" s="3"/>
      <c r="D972" s="4"/>
      <c r="E972" s="5"/>
      <c r="F972" s="2"/>
      <c r="G972" s="2"/>
      <c r="H972" s="2"/>
      <c r="I972" s="6"/>
      <c r="J972" s="6"/>
      <c r="K972" s="2"/>
      <c r="L972" s="2"/>
    </row>
    <row r="973" spans="2:12" ht="15.75" customHeight="1" x14ac:dyDescent="0.2">
      <c r="B973" s="2"/>
      <c r="C973" s="3"/>
      <c r="D973" s="4"/>
      <c r="E973" s="5"/>
      <c r="F973" s="2"/>
      <c r="G973" s="2"/>
      <c r="H973" s="2"/>
      <c r="I973" s="6"/>
      <c r="J973" s="6"/>
      <c r="K973" s="2"/>
      <c r="L973" s="2"/>
    </row>
    <row r="974" spans="2:12" ht="15.75" customHeight="1" x14ac:dyDescent="0.2">
      <c r="B974" s="2"/>
      <c r="C974" s="3"/>
      <c r="D974" s="4"/>
      <c r="E974" s="5"/>
      <c r="F974" s="2"/>
      <c r="G974" s="2"/>
      <c r="H974" s="2"/>
      <c r="I974" s="6"/>
      <c r="J974" s="6"/>
      <c r="K974" s="2"/>
      <c r="L974" s="2"/>
    </row>
    <row r="975" spans="2:12" ht="15.75" customHeight="1" x14ac:dyDescent="0.2">
      <c r="B975" s="2"/>
      <c r="C975" s="3"/>
      <c r="D975" s="4"/>
      <c r="E975" s="5"/>
      <c r="F975" s="2"/>
      <c r="G975" s="2"/>
      <c r="H975" s="2"/>
      <c r="I975" s="6"/>
      <c r="J975" s="6"/>
      <c r="K975" s="2"/>
      <c r="L975" s="2"/>
    </row>
    <row r="976" spans="2:12" ht="15.75" customHeight="1" x14ac:dyDescent="0.2">
      <c r="B976" s="2"/>
      <c r="C976" s="3"/>
      <c r="D976" s="4"/>
      <c r="E976" s="5"/>
      <c r="F976" s="2"/>
      <c r="G976" s="2"/>
      <c r="H976" s="2"/>
      <c r="I976" s="6"/>
      <c r="J976" s="6"/>
      <c r="K976" s="2"/>
      <c r="L976" s="2"/>
    </row>
    <row r="977" spans="2:12" ht="15.75" customHeight="1" x14ac:dyDescent="0.2">
      <c r="B977" s="2"/>
      <c r="C977" s="3"/>
      <c r="D977" s="4"/>
      <c r="E977" s="5"/>
      <c r="F977" s="2"/>
      <c r="G977" s="2"/>
      <c r="H977" s="2"/>
      <c r="I977" s="6"/>
      <c r="J977" s="6"/>
      <c r="K977" s="2"/>
      <c r="L977" s="2"/>
    </row>
    <row r="978" spans="2:12" ht="15.75" customHeight="1" x14ac:dyDescent="0.2">
      <c r="B978" s="2"/>
      <c r="C978" s="3"/>
      <c r="D978" s="4"/>
      <c r="E978" s="5"/>
      <c r="F978" s="2"/>
      <c r="G978" s="2"/>
      <c r="H978" s="2"/>
      <c r="I978" s="6"/>
      <c r="J978" s="6"/>
      <c r="K978" s="2"/>
      <c r="L978" s="2"/>
    </row>
    <row r="979" spans="2:12" ht="15.75" customHeight="1" x14ac:dyDescent="0.2">
      <c r="B979" s="2"/>
      <c r="C979" s="3"/>
      <c r="D979" s="4"/>
      <c r="E979" s="5"/>
      <c r="F979" s="2"/>
      <c r="G979" s="2"/>
      <c r="H979" s="2"/>
      <c r="I979" s="6"/>
      <c r="J979" s="6"/>
      <c r="K979" s="2"/>
      <c r="L979" s="2"/>
    </row>
    <row r="980" spans="2:12" ht="15.75" customHeight="1" x14ac:dyDescent="0.2">
      <c r="B980" s="2"/>
      <c r="C980" s="3"/>
      <c r="D980" s="4"/>
      <c r="E980" s="5"/>
      <c r="F980" s="2"/>
      <c r="G980" s="2"/>
      <c r="H980" s="2"/>
      <c r="I980" s="6"/>
      <c r="J980" s="6"/>
      <c r="K980" s="2"/>
      <c r="L980" s="2"/>
    </row>
    <row r="981" spans="2:12" ht="15.75" customHeight="1" x14ac:dyDescent="0.2">
      <c r="B981" s="2"/>
      <c r="C981" s="3"/>
      <c r="D981" s="4"/>
      <c r="E981" s="5"/>
      <c r="F981" s="2"/>
      <c r="G981" s="2"/>
      <c r="H981" s="2"/>
      <c r="I981" s="6"/>
      <c r="J981" s="6"/>
      <c r="K981" s="2"/>
      <c r="L981" s="2"/>
    </row>
    <row r="982" spans="2:12" ht="15.75" customHeight="1" x14ac:dyDescent="0.2">
      <c r="B982" s="2"/>
      <c r="C982" s="3"/>
      <c r="D982" s="4"/>
      <c r="E982" s="5"/>
      <c r="F982" s="2"/>
      <c r="G982" s="2"/>
      <c r="H982" s="2"/>
      <c r="I982" s="6"/>
      <c r="J982" s="6"/>
      <c r="K982" s="2"/>
      <c r="L982" s="2"/>
    </row>
    <row r="983" spans="2:12" ht="15.75" customHeight="1" x14ac:dyDescent="0.2">
      <c r="B983" s="2"/>
      <c r="C983" s="3"/>
      <c r="D983" s="4"/>
      <c r="E983" s="5"/>
      <c r="F983" s="2"/>
      <c r="G983" s="2"/>
      <c r="H983" s="2"/>
      <c r="I983" s="6"/>
      <c r="J983" s="6"/>
      <c r="K983" s="2"/>
      <c r="L983" s="2"/>
    </row>
    <row r="984" spans="2:12" ht="15.75" customHeight="1" x14ac:dyDescent="0.2">
      <c r="B984" s="2"/>
      <c r="C984" s="3"/>
      <c r="D984" s="4"/>
      <c r="E984" s="5"/>
      <c r="F984" s="2"/>
      <c r="G984" s="2"/>
      <c r="H984" s="2"/>
      <c r="I984" s="6"/>
      <c r="J984" s="6"/>
      <c r="K984" s="2"/>
      <c r="L984" s="2"/>
    </row>
    <row r="985" spans="2:12" ht="15.75" customHeight="1" x14ac:dyDescent="0.2">
      <c r="B985" s="2"/>
      <c r="C985" s="3"/>
      <c r="D985" s="4"/>
      <c r="E985" s="5"/>
      <c r="F985" s="2"/>
      <c r="G985" s="2"/>
      <c r="H985" s="2"/>
      <c r="I985" s="6"/>
      <c r="J985" s="6"/>
      <c r="K985" s="2"/>
      <c r="L985" s="2"/>
    </row>
    <row r="986" spans="2:12" ht="15.75" customHeight="1" x14ac:dyDescent="0.2">
      <c r="B986" s="2"/>
      <c r="C986" s="3"/>
      <c r="D986" s="4"/>
      <c r="E986" s="5"/>
      <c r="F986" s="2"/>
      <c r="G986" s="2"/>
      <c r="H986" s="2"/>
      <c r="I986" s="6"/>
      <c r="J986" s="6"/>
      <c r="K986" s="2"/>
      <c r="L986" s="2"/>
    </row>
    <row r="987" spans="2:12" ht="15.75" customHeight="1" x14ac:dyDescent="0.2">
      <c r="B987" s="2"/>
      <c r="C987" s="3"/>
      <c r="D987" s="4"/>
      <c r="E987" s="5"/>
      <c r="F987" s="2"/>
      <c r="G987" s="2"/>
      <c r="H987" s="2"/>
      <c r="I987" s="6"/>
      <c r="J987" s="6"/>
      <c r="K987" s="2"/>
      <c r="L987" s="2"/>
    </row>
    <row r="988" spans="2:12" ht="15.75" customHeight="1" x14ac:dyDescent="0.2">
      <c r="B988" s="2"/>
      <c r="C988" s="3"/>
      <c r="D988" s="4"/>
      <c r="E988" s="5"/>
      <c r="F988" s="2"/>
      <c r="G988" s="2"/>
      <c r="H988" s="2"/>
      <c r="I988" s="6"/>
      <c r="J988" s="6"/>
      <c r="K988" s="2"/>
      <c r="L988" s="2"/>
    </row>
    <row r="989" spans="2:12" ht="15.75" customHeight="1" x14ac:dyDescent="0.2">
      <c r="B989" s="2"/>
      <c r="C989" s="3"/>
      <c r="D989" s="4"/>
      <c r="E989" s="5"/>
      <c r="F989" s="2"/>
      <c r="G989" s="2"/>
      <c r="H989" s="2"/>
      <c r="I989" s="6"/>
      <c r="J989" s="6"/>
      <c r="K989" s="2"/>
      <c r="L989" s="2"/>
    </row>
    <row r="990" spans="2:12" ht="15.75" customHeight="1" x14ac:dyDescent="0.2">
      <c r="B990" s="2"/>
      <c r="C990" s="3"/>
      <c r="D990" s="4"/>
      <c r="E990" s="5"/>
      <c r="F990" s="2"/>
      <c r="G990" s="2"/>
      <c r="H990" s="2"/>
      <c r="I990" s="6"/>
      <c r="J990" s="6"/>
      <c r="K990" s="2"/>
      <c r="L990" s="2"/>
    </row>
    <row r="991" spans="2:12" ht="15.75" customHeight="1" x14ac:dyDescent="0.2">
      <c r="B991" s="2"/>
      <c r="C991" s="3"/>
      <c r="D991" s="4"/>
      <c r="E991" s="5"/>
      <c r="F991" s="2"/>
      <c r="G991" s="2"/>
      <c r="H991" s="2"/>
      <c r="I991" s="6"/>
      <c r="J991" s="6"/>
      <c r="K991" s="2"/>
      <c r="L991" s="2"/>
    </row>
    <row r="992" spans="2:12" ht="15.75" customHeight="1" x14ac:dyDescent="0.2">
      <c r="B992" s="2"/>
      <c r="C992" s="3"/>
      <c r="D992" s="4"/>
      <c r="E992" s="5"/>
      <c r="F992" s="2"/>
      <c r="G992" s="2"/>
      <c r="H992" s="2"/>
      <c r="I992" s="6"/>
      <c r="J992" s="6"/>
      <c r="K992" s="2"/>
      <c r="L992" s="2"/>
    </row>
    <row r="993" spans="2:12" ht="15.75" customHeight="1" x14ac:dyDescent="0.2">
      <c r="B993" s="2"/>
      <c r="C993" s="3"/>
      <c r="D993" s="4"/>
      <c r="E993" s="5"/>
      <c r="F993" s="2"/>
      <c r="G993" s="2"/>
      <c r="H993" s="2"/>
      <c r="I993" s="6"/>
      <c r="J993" s="6"/>
      <c r="K993" s="2"/>
      <c r="L993" s="2"/>
    </row>
    <row r="994" spans="2:12" ht="15.75" customHeight="1" x14ac:dyDescent="0.2">
      <c r="B994" s="2"/>
      <c r="C994" s="3"/>
      <c r="D994" s="4"/>
      <c r="E994" s="5"/>
      <c r="F994" s="2"/>
      <c r="G994" s="2"/>
      <c r="H994" s="2"/>
      <c r="I994" s="6"/>
      <c r="J994" s="6"/>
      <c r="K994" s="2"/>
      <c r="L994" s="2"/>
    </row>
    <row r="995" spans="2:12" ht="15.75" customHeight="1" x14ac:dyDescent="0.2">
      <c r="B995" s="2"/>
      <c r="C995" s="3"/>
      <c r="D995" s="4"/>
      <c r="E995" s="5"/>
      <c r="F995" s="2"/>
      <c r="G995" s="2"/>
      <c r="H995" s="2"/>
      <c r="I995" s="6"/>
      <c r="J995" s="6"/>
      <c r="K995" s="2"/>
      <c r="L995" s="2"/>
    </row>
    <row r="996" spans="2:12" ht="15.75" customHeight="1" x14ac:dyDescent="0.2">
      <c r="B996" s="2"/>
      <c r="C996" s="3"/>
      <c r="D996" s="4"/>
      <c r="E996" s="5"/>
      <c r="F996" s="2"/>
      <c r="G996" s="2"/>
      <c r="H996" s="2"/>
      <c r="I996" s="6"/>
      <c r="J996" s="6"/>
      <c r="K996" s="2"/>
      <c r="L996" s="2"/>
    </row>
    <row r="997" spans="2:12" ht="15.75" customHeight="1" x14ac:dyDescent="0.2">
      <c r="B997" s="2"/>
      <c r="C997" s="3"/>
      <c r="D997" s="4"/>
      <c r="E997" s="5"/>
      <c r="F997" s="2"/>
      <c r="G997" s="2"/>
      <c r="H997" s="2"/>
      <c r="I997" s="6"/>
      <c r="J997" s="6"/>
      <c r="K997" s="2"/>
      <c r="L997" s="2"/>
    </row>
    <row r="998" spans="2:12" ht="15.75" customHeight="1" x14ac:dyDescent="0.2">
      <c r="B998" s="2"/>
      <c r="C998" s="3"/>
      <c r="D998" s="4"/>
      <c r="E998" s="5"/>
      <c r="F998" s="2"/>
      <c r="G998" s="2"/>
      <c r="H998" s="2"/>
      <c r="I998" s="6"/>
      <c r="J998" s="6"/>
      <c r="K998" s="2"/>
      <c r="L998" s="2"/>
    </row>
    <row r="999" spans="2:12" ht="15.75" customHeight="1" x14ac:dyDescent="0.2">
      <c r="B999" s="2"/>
      <c r="C999" s="3"/>
      <c r="D999" s="4"/>
      <c r="E999" s="5"/>
      <c r="F999" s="2"/>
      <c r="G999" s="2"/>
      <c r="H999" s="2"/>
      <c r="I999" s="6"/>
      <c r="J999" s="6"/>
      <c r="K999" s="2"/>
      <c r="L999" s="2"/>
    </row>
    <row r="1000" spans="2:12" ht="15.75" customHeight="1" x14ac:dyDescent="0.2">
      <c r="B1000" s="2"/>
      <c r="C1000" s="3"/>
      <c r="D1000" s="4"/>
      <c r="E1000" s="5"/>
      <c r="F1000" s="2"/>
      <c r="G1000" s="2"/>
      <c r="H1000" s="2"/>
      <c r="I1000" s="6"/>
      <c r="J1000" s="6"/>
      <c r="K1000" s="2"/>
      <c r="L1000" s="2"/>
    </row>
  </sheetData>
  <mergeCells count="1">
    <mergeCell ref="C29:D29"/>
  </mergeCells>
  <pageMargins left="0.75" right="0.75" top="1" bottom="1" header="0" footer="0"/>
  <pageSetup orientation="landscape"/>
  <headerFooter>
    <oddFooter>&amp;L000000	&amp;P</oddFooter>
  </headerFooter>
  <extLst>
    <ext xmlns:x14="http://schemas.microsoft.com/office/spreadsheetml/2009/9/main" uri="{CCE6A557-97BC-4b89-ADB6-D9C93CAAB3DF}">
      <x14:dataValidations xmlns:xm="http://schemas.microsoft.com/office/excel/2006/main" count="2">
        <x14:dataValidation type="list" allowBlank="1" showErrorMessage="1" xr:uid="{00000000-0002-0000-0200-000000000000}">
          <x14:formula1>
            <xm:f>'Auto Responses'!$J$3:$J$4</xm:f>
          </x14:formula1>
          <xm:sqref>C20:C28 C30:C35 C37 C39:C62</xm:sqref>
        </x14:dataValidation>
        <x14:dataValidation type="list" allowBlank="1" showErrorMessage="1" xr:uid="{00000000-0002-0000-0200-000001000000}">
          <x14:formula1>
            <xm:f>'Auto Responses'!$J$3:$J$5</xm:f>
          </x14:formula1>
          <xm:sqref>C36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636C"/>
  </sheetPr>
  <dimension ref="A1:Z1000"/>
  <sheetViews>
    <sheetView showGridLines="0" topLeftCell="A2" workbookViewId="0"/>
  </sheetViews>
  <sheetFormatPr defaultColWidth="9.19921875" defaultRowHeight="15" customHeight="1" x14ac:dyDescent="0.2"/>
  <cols>
    <col min="1" max="1" width="8.296875" customWidth="1"/>
    <col min="2" max="2" width="55.09765625" customWidth="1"/>
    <col min="3" max="3" width="18.8984375" customWidth="1"/>
    <col min="4" max="4" width="55.69921875" customWidth="1"/>
    <col min="5" max="5" width="32" customWidth="1"/>
    <col min="6" max="6" width="30.69921875" customWidth="1"/>
    <col min="7" max="7" width="18.09765625" customWidth="1"/>
    <col min="8" max="10" width="18.09765625" hidden="1" customWidth="1"/>
    <col min="11" max="11" width="4.5" hidden="1" customWidth="1"/>
    <col min="12" max="12" width="6.69921875" hidden="1" customWidth="1"/>
    <col min="13" max="26" width="8.5" customWidth="1"/>
  </cols>
  <sheetData>
    <row r="1" spans="1:26" ht="15" hidden="1" customHeight="1" x14ac:dyDescent="0.2">
      <c r="A1" s="58" t="s">
        <v>0</v>
      </c>
      <c r="B1" s="2"/>
      <c r="C1" s="3"/>
      <c r="D1" s="4"/>
      <c r="E1" s="5"/>
      <c r="F1" s="2"/>
      <c r="G1" s="2"/>
      <c r="H1" s="2"/>
      <c r="I1" s="6"/>
      <c r="J1" s="6"/>
      <c r="K1" s="2"/>
      <c r="L1" s="2"/>
      <c r="M1" s="58"/>
      <c r="N1" s="58"/>
      <c r="O1" s="58"/>
      <c r="P1" s="58"/>
      <c r="Q1" s="58"/>
      <c r="R1" s="58"/>
      <c r="S1" s="58"/>
      <c r="T1" s="58"/>
      <c r="U1" s="58"/>
      <c r="V1" s="58"/>
      <c r="W1" s="58"/>
      <c r="X1" s="58"/>
      <c r="Y1" s="58"/>
      <c r="Z1" s="58"/>
    </row>
    <row r="2" spans="1:26" ht="36" customHeight="1" x14ac:dyDescent="0.2">
      <c r="A2" s="7" t="s">
        <v>211</v>
      </c>
      <c r="B2" s="7"/>
      <c r="C2" s="8"/>
      <c r="D2" s="9"/>
      <c r="E2" s="10"/>
      <c r="F2" s="10" t="str">
        <f>'Auto Responses'!$A$36</f>
        <v>Version 4.1.4</v>
      </c>
      <c r="G2" s="2"/>
      <c r="H2" s="2"/>
      <c r="I2" s="6"/>
      <c r="J2" s="2"/>
      <c r="K2" s="2"/>
      <c r="L2" s="2"/>
      <c r="M2" s="58"/>
      <c r="N2" s="58"/>
      <c r="O2" s="58"/>
      <c r="P2" s="58"/>
      <c r="Q2" s="58"/>
      <c r="R2" s="58"/>
      <c r="S2" s="58"/>
      <c r="T2" s="58"/>
      <c r="U2" s="58"/>
      <c r="V2" s="58"/>
      <c r="W2" s="58"/>
      <c r="X2" s="58"/>
      <c r="Y2" s="58"/>
      <c r="Z2" s="58"/>
    </row>
    <row r="3" spans="1:26" ht="28.5" customHeight="1" x14ac:dyDescent="0.2">
      <c r="A3" s="11" t="s">
        <v>2</v>
      </c>
      <c r="B3" s="12"/>
      <c r="C3" s="60">
        <f>'START HERE'!$C$3</f>
        <v>0</v>
      </c>
      <c r="D3" s="14"/>
      <c r="E3" s="15"/>
      <c r="F3" s="16"/>
      <c r="G3" s="2"/>
      <c r="H3" s="2"/>
      <c r="I3" s="6"/>
      <c r="J3" s="2"/>
      <c r="K3" s="2"/>
      <c r="L3" s="2"/>
      <c r="M3" s="2"/>
      <c r="N3" s="2"/>
      <c r="O3" s="2"/>
      <c r="P3" s="2"/>
      <c r="Q3" s="2"/>
      <c r="R3" s="2"/>
      <c r="S3" s="2"/>
      <c r="T3" s="2"/>
      <c r="U3" s="2"/>
      <c r="V3" s="2"/>
      <c r="W3" s="2"/>
      <c r="X3" s="2"/>
      <c r="Y3" s="2"/>
      <c r="Z3" s="2"/>
    </row>
    <row r="4" spans="1:26" ht="36" customHeight="1" x14ac:dyDescent="0.2">
      <c r="A4" s="17" t="s">
        <v>3</v>
      </c>
      <c r="B4" s="18"/>
      <c r="C4" s="19"/>
      <c r="D4" s="20"/>
      <c r="E4" s="21"/>
      <c r="F4" s="21"/>
      <c r="G4" s="2"/>
      <c r="H4" s="2"/>
      <c r="I4" s="6"/>
      <c r="J4" s="2"/>
      <c r="K4" s="2"/>
      <c r="L4" s="2"/>
      <c r="M4" s="2"/>
      <c r="N4" s="2"/>
      <c r="O4" s="2"/>
      <c r="P4" s="2"/>
      <c r="Q4" s="2"/>
      <c r="R4" s="2"/>
      <c r="S4" s="2"/>
      <c r="T4" s="2"/>
      <c r="U4" s="2"/>
      <c r="V4" s="2"/>
      <c r="W4" s="2"/>
      <c r="X4" s="2"/>
      <c r="Y4" s="2"/>
      <c r="Z4" s="2"/>
    </row>
    <row r="5" spans="1:26" ht="19.5" customHeight="1" x14ac:dyDescent="0.2">
      <c r="A5" s="22" t="str">
        <f>HLOOKUP($A$4,'Auto Responses'!$D$2:$D$8,2,0)&amp;""</f>
        <v>1. Complete the "Start Here" tab and review the "Required Questions" guidance to find the other sections are required for your product or service.</v>
      </c>
      <c r="B5" s="23"/>
      <c r="C5" s="24"/>
      <c r="D5" s="25"/>
      <c r="E5" s="23"/>
      <c r="F5" s="26"/>
      <c r="G5" s="2"/>
      <c r="H5" s="2"/>
      <c r="I5" s="6"/>
      <c r="J5" s="2"/>
      <c r="K5" s="2"/>
      <c r="L5" s="2"/>
      <c r="M5" s="2"/>
      <c r="N5" s="2"/>
      <c r="O5" s="2"/>
      <c r="P5" s="2"/>
      <c r="Q5" s="2"/>
      <c r="R5" s="2"/>
      <c r="S5" s="2"/>
      <c r="T5" s="2"/>
      <c r="U5" s="2"/>
      <c r="V5" s="2"/>
      <c r="W5" s="2"/>
      <c r="X5" s="2"/>
      <c r="Y5" s="2"/>
      <c r="Z5" s="2"/>
    </row>
    <row r="6" spans="1:26" ht="19.5" customHeight="1" x14ac:dyDescent="0.2">
      <c r="A6" s="22" t="str">
        <f>HLOOKUP($A$4,'Auto Responses'!$D$2:$D$8,3,0)&amp;""</f>
        <v>2. Complete the "Organization" tab and the applicable questions in each of the next 5 tabs (Product through Privacy) that apply, based on your answers to the "Required Questions."</v>
      </c>
      <c r="B6" s="23"/>
      <c r="C6" s="24"/>
      <c r="D6" s="25"/>
      <c r="E6" s="23"/>
      <c r="F6" s="27"/>
      <c r="G6" s="2"/>
      <c r="H6" s="2"/>
      <c r="I6" s="6"/>
      <c r="J6" s="2"/>
      <c r="K6" s="2"/>
      <c r="L6" s="2"/>
      <c r="M6" s="2"/>
      <c r="N6" s="2"/>
      <c r="O6" s="2"/>
      <c r="P6" s="2"/>
      <c r="Q6" s="2"/>
      <c r="R6" s="2"/>
      <c r="S6" s="2"/>
      <c r="T6" s="2"/>
      <c r="U6" s="2"/>
      <c r="V6" s="2"/>
      <c r="W6" s="2"/>
      <c r="X6" s="2"/>
      <c r="Y6" s="2"/>
      <c r="Z6" s="2"/>
    </row>
    <row r="7" spans="1:26" ht="19.5" customHeight="1" x14ac:dyDescent="0.2">
      <c r="A7" s="22" t="str">
        <f>HLOOKUP($A$4,'Auto Responses'!$D$2:$D$8,4,0)&amp;""</f>
        <v xml:space="preserve">3. Guidance in column E may change based on your answers to prompt details in "Additional Information." If leaving an answer blank, you must also state why in "Additional Information". </v>
      </c>
      <c r="B7" s="23"/>
      <c r="C7" s="24"/>
      <c r="D7" s="25"/>
      <c r="E7" s="23"/>
      <c r="F7" s="27"/>
      <c r="G7" s="2"/>
      <c r="H7" s="2"/>
      <c r="I7" s="6"/>
      <c r="J7" s="2"/>
      <c r="K7" s="2"/>
      <c r="L7" s="2"/>
      <c r="M7" s="2"/>
      <c r="N7" s="2"/>
      <c r="O7" s="2"/>
      <c r="P7" s="2"/>
      <c r="Q7" s="2"/>
      <c r="R7" s="2"/>
      <c r="S7" s="2"/>
      <c r="T7" s="2"/>
      <c r="U7" s="2"/>
      <c r="V7" s="2"/>
      <c r="W7" s="2"/>
      <c r="X7" s="2"/>
      <c r="Y7" s="2"/>
      <c r="Z7" s="2"/>
    </row>
    <row r="8" spans="1:26" ht="19.5" customHeight="1" x14ac:dyDescent="0.2">
      <c r="A8" s="22" t="str">
        <f>HLOOKUP($A$4,'Auto Responses'!$D$2:$D$8,5,0)&amp;""</f>
        <v>4. DO NOT complete any fields in the "Evaluation" sheets or the "Analyst Notes" column.</v>
      </c>
      <c r="B8" s="23"/>
      <c r="C8" s="24"/>
      <c r="D8" s="25"/>
      <c r="E8" s="23"/>
      <c r="F8" s="27"/>
      <c r="G8" s="2"/>
      <c r="H8" s="2"/>
      <c r="I8" s="6"/>
      <c r="J8" s="2"/>
      <c r="K8" s="2"/>
      <c r="L8" s="2"/>
      <c r="M8" s="2"/>
      <c r="N8" s="2"/>
      <c r="O8" s="2"/>
      <c r="P8" s="2"/>
      <c r="Q8" s="2"/>
      <c r="R8" s="2"/>
      <c r="S8" s="2"/>
      <c r="T8" s="2"/>
      <c r="U8" s="2"/>
      <c r="V8" s="2"/>
      <c r="W8" s="2"/>
      <c r="X8" s="2"/>
      <c r="Y8" s="2"/>
      <c r="Z8" s="2"/>
    </row>
    <row r="9" spans="1:26" ht="19.5" customHeight="1" x14ac:dyDescent="0.2">
      <c r="A9" s="22" t="str">
        <f>HLOOKUP($A$4,'Auto Responses'!$D$2:$D$8,6,0)&amp;""</f>
        <v>5. Return the completed file to institutions.</v>
      </c>
      <c r="B9" s="23"/>
      <c r="C9" s="24"/>
      <c r="D9" s="25"/>
      <c r="E9" s="23"/>
      <c r="F9" s="27"/>
      <c r="G9" s="2"/>
      <c r="H9" s="2"/>
      <c r="I9" s="6"/>
      <c r="J9" s="2"/>
      <c r="K9" s="2"/>
      <c r="L9" s="2"/>
      <c r="M9" s="2"/>
      <c r="N9" s="2"/>
      <c r="O9" s="2"/>
      <c r="P9" s="2"/>
      <c r="Q9" s="2"/>
      <c r="R9" s="2"/>
      <c r="S9" s="2"/>
      <c r="T9" s="2"/>
      <c r="U9" s="2"/>
      <c r="V9" s="2"/>
      <c r="W9" s="2"/>
      <c r="X9" s="2"/>
      <c r="Y9" s="2"/>
      <c r="Z9" s="2"/>
    </row>
    <row r="10" spans="1:26" ht="19.5" customHeight="1" x14ac:dyDescent="0.2">
      <c r="A10" s="28" t="str">
        <f>HLOOKUP($A$4,'Auto Responses'!$D$2:$D$8,7,0)&amp;""</f>
        <v>* Denotes critical questions. Critical questions are those deemed most important to institutions by higher education volunteers.</v>
      </c>
      <c r="B10" s="23"/>
      <c r="C10" s="24"/>
      <c r="D10" s="25"/>
      <c r="E10" s="23"/>
      <c r="F10" s="27"/>
      <c r="G10" s="2"/>
      <c r="H10" s="2"/>
      <c r="I10" s="6"/>
      <c r="J10" s="2"/>
      <c r="K10" s="2"/>
      <c r="L10" s="2"/>
      <c r="M10" s="2"/>
      <c r="N10" s="2"/>
      <c r="O10" s="2"/>
      <c r="P10" s="2"/>
      <c r="Q10" s="2"/>
      <c r="R10" s="2"/>
      <c r="S10" s="2"/>
      <c r="T10" s="2"/>
      <c r="U10" s="2"/>
      <c r="V10" s="2"/>
      <c r="W10" s="2"/>
      <c r="X10" s="2"/>
      <c r="Y10" s="2"/>
      <c r="Z10" s="2"/>
    </row>
    <row r="11" spans="1:26" ht="19.5" customHeight="1" x14ac:dyDescent="0.2">
      <c r="A11" s="29" t="str">
        <f>HLOOKUP($A$4,'Auto Responses'!$D$2:$D$9,8,0)&amp;""</f>
        <v>For full instructions, please visit educause.edu/HECVAT</v>
      </c>
      <c r="B11" s="23"/>
      <c r="C11" s="24"/>
      <c r="D11" s="25"/>
      <c r="E11" s="23"/>
      <c r="F11" s="30"/>
      <c r="G11" s="2"/>
      <c r="H11" s="2"/>
      <c r="I11" s="6"/>
      <c r="J11" s="2"/>
      <c r="K11" s="2"/>
      <c r="L11" s="2"/>
      <c r="M11" s="2"/>
      <c r="N11" s="2"/>
      <c r="O11" s="2"/>
      <c r="P11" s="2"/>
      <c r="Q11" s="2"/>
      <c r="R11" s="2"/>
      <c r="S11" s="2"/>
      <c r="T11" s="2"/>
      <c r="U11" s="2"/>
      <c r="V11" s="2"/>
      <c r="W11" s="2"/>
      <c r="X11" s="2"/>
      <c r="Y11" s="2"/>
      <c r="Z11" s="2"/>
    </row>
    <row r="12" spans="1:26" ht="36" customHeight="1" x14ac:dyDescent="0.2">
      <c r="A12" s="18" t="str">
        <f>VLOOKUP(LEFT($A13,4),'Auto Responses'!$N$4:$O$38,2,0)&amp;""</f>
        <v xml:space="preserve"> General Information</v>
      </c>
      <c r="B12" s="18"/>
      <c r="C12" s="19" t="s">
        <v>21</v>
      </c>
      <c r="D12" s="32"/>
      <c r="E12" s="33"/>
      <c r="F12" s="33"/>
      <c r="G12" s="2"/>
      <c r="H12" s="2"/>
      <c r="I12" s="6"/>
      <c r="J12" s="6"/>
      <c r="K12" s="2"/>
      <c r="L12" s="2"/>
      <c r="M12" s="2"/>
      <c r="N12" s="2"/>
      <c r="O12" s="2"/>
      <c r="P12" s="2"/>
      <c r="Q12" s="2"/>
      <c r="R12" s="2"/>
      <c r="S12" s="2"/>
      <c r="T12" s="2"/>
      <c r="U12" s="2"/>
      <c r="V12" s="2"/>
      <c r="W12" s="2"/>
      <c r="X12" s="2"/>
      <c r="Y12" s="2"/>
      <c r="Z12" s="2"/>
    </row>
    <row r="13" spans="1:26" ht="21.75" customHeight="1" x14ac:dyDescent="0.2">
      <c r="A13" s="34" t="s">
        <v>4</v>
      </c>
      <c r="B13" s="35" t="str">
        <f>VLOOKUP($A13,Questions!$A$2:$X$333,2,0)&amp;""</f>
        <v>Solution Provider Name</v>
      </c>
      <c r="C13" s="36" t="str">
        <f>VLOOKUP($A13,'START HERE'!$A$13:$C$21,3,0)&amp;""</f>
        <v>Leepfrog Technologies, Inc.</v>
      </c>
      <c r="D13" s="37"/>
      <c r="E13" s="37"/>
      <c r="F13" s="16"/>
      <c r="G13" s="2"/>
      <c r="H13" s="2"/>
      <c r="I13" s="6"/>
      <c r="J13" s="6"/>
      <c r="K13" s="2"/>
      <c r="L13" s="2"/>
      <c r="M13" s="2"/>
      <c r="N13" s="2"/>
      <c r="O13" s="2"/>
      <c r="P13" s="2"/>
      <c r="Q13" s="2"/>
      <c r="R13" s="2"/>
      <c r="S13" s="2"/>
      <c r="T13" s="2"/>
      <c r="U13" s="2"/>
      <c r="V13" s="2"/>
      <c r="W13" s="2"/>
      <c r="X13" s="2"/>
      <c r="Y13" s="2"/>
      <c r="Z13" s="2"/>
    </row>
    <row r="14" spans="1:26" ht="21.75" customHeight="1" x14ac:dyDescent="0.2">
      <c r="A14" s="34" t="s">
        <v>6</v>
      </c>
      <c r="B14" s="35" t="str">
        <f>VLOOKUP($A14,Questions!$A$2:$X$333,2,0)&amp;""</f>
        <v>Solution Name</v>
      </c>
      <c r="C14" s="36" t="str">
        <f>VLOOKUP($A14,'START HERE'!$A$13:$C$21,3,0)&amp;""</f>
        <v>CourseLeaf</v>
      </c>
      <c r="D14" s="37"/>
      <c r="E14" s="37"/>
      <c r="F14" s="16"/>
      <c r="G14" s="2"/>
      <c r="H14" s="2"/>
      <c r="I14" s="6"/>
      <c r="J14" s="6"/>
      <c r="K14" s="2"/>
      <c r="L14" s="2"/>
      <c r="M14" s="2"/>
      <c r="N14" s="2"/>
      <c r="O14" s="2"/>
      <c r="P14" s="2"/>
      <c r="Q14" s="2"/>
      <c r="R14" s="2"/>
      <c r="S14" s="2"/>
      <c r="T14" s="2"/>
      <c r="U14" s="2"/>
      <c r="V14" s="2"/>
      <c r="W14" s="2"/>
      <c r="X14" s="2"/>
      <c r="Y14" s="2"/>
      <c r="Z14" s="2"/>
    </row>
    <row r="15" spans="1:26" ht="21.75" customHeight="1" x14ac:dyDescent="0.2">
      <c r="A15" s="34" t="s">
        <v>8</v>
      </c>
      <c r="B15" s="35" t="str">
        <f>VLOOKUP($A15,Questions!$A$2:$X$333,2,0)&amp;""</f>
        <v>Solution Description</v>
      </c>
      <c r="C15" s="36" t="str">
        <f>VLOOKUP($A15,'START HERE'!$A$13:$C$21,3,0)&amp;""</f>
        <v>CourseLeaf is an innovative academic operations platform for higher education that streamlines curriculum management, catalog publication, academic scheduling, advising and registration, and syllabi management to improve efficiency, accuracy, and student success. The five products supported by CourseLeaf are CAT, CIM, CLSS, PATH, and SYL</v>
      </c>
      <c r="D15" s="37"/>
      <c r="E15" s="37"/>
      <c r="F15" s="16"/>
      <c r="G15" s="2"/>
      <c r="H15" s="2"/>
      <c r="I15" s="6"/>
      <c r="J15" s="6"/>
      <c r="K15" s="2"/>
      <c r="L15" s="2"/>
      <c r="M15" s="2"/>
      <c r="N15" s="2"/>
      <c r="O15" s="2"/>
      <c r="P15" s="2"/>
      <c r="Q15" s="2"/>
      <c r="R15" s="2"/>
      <c r="S15" s="2"/>
      <c r="T15" s="2"/>
      <c r="U15" s="2"/>
      <c r="V15" s="2"/>
      <c r="W15" s="2"/>
      <c r="X15" s="2"/>
      <c r="Y15" s="2"/>
      <c r="Z15" s="2"/>
    </row>
    <row r="16" spans="1:26" ht="21.75" customHeight="1" x14ac:dyDescent="0.2">
      <c r="A16" s="34" t="s">
        <v>17</v>
      </c>
      <c r="B16" s="35" t="str">
        <f>VLOOKUP($A16,Questions!$A$2:$X$333,2,0)&amp;""</f>
        <v>Country of Company Headquarters</v>
      </c>
      <c r="C16" s="36" t="str">
        <f>VLOOKUP($A16,'START HERE'!$A$13:$C$21,3,0)&amp;""</f>
        <v>United States of America</v>
      </c>
      <c r="D16" s="37"/>
      <c r="E16" s="37"/>
      <c r="F16" s="16"/>
      <c r="G16" s="2"/>
      <c r="H16" s="2"/>
      <c r="I16" s="6"/>
      <c r="J16" s="6"/>
      <c r="K16" s="2"/>
      <c r="L16" s="2"/>
      <c r="M16" s="2"/>
      <c r="N16" s="2"/>
      <c r="O16" s="2"/>
      <c r="P16" s="2"/>
      <c r="Q16" s="2"/>
      <c r="R16" s="2"/>
      <c r="S16" s="2"/>
      <c r="T16" s="2"/>
      <c r="U16" s="2"/>
      <c r="V16" s="2"/>
      <c r="W16" s="2"/>
      <c r="X16" s="2"/>
      <c r="Y16" s="2"/>
      <c r="Z16" s="2"/>
    </row>
    <row r="17" spans="1:26" ht="36.75" customHeight="1" x14ac:dyDescent="0.2">
      <c r="A17" s="18" t="str">
        <f>VLOOKUP(LEFT($A18,4),'Auto Responses'!$N$4:$O$38,2,0)&amp;""</f>
        <v xml:space="preserve"> Required Questions</v>
      </c>
      <c r="B17" s="40"/>
      <c r="C17" s="19" t="s">
        <v>21</v>
      </c>
      <c r="D17" s="19"/>
      <c r="E17" s="41" t="s">
        <v>23</v>
      </c>
      <c r="F17" s="50" t="s">
        <v>24</v>
      </c>
      <c r="G17" s="2"/>
      <c r="H17" s="2"/>
      <c r="I17" s="6"/>
      <c r="J17" s="6"/>
      <c r="K17" s="2"/>
      <c r="L17" s="2"/>
      <c r="M17" s="2"/>
      <c r="N17" s="2"/>
      <c r="O17" s="2"/>
      <c r="P17" s="2"/>
      <c r="Q17" s="2"/>
      <c r="R17" s="2"/>
      <c r="S17" s="2"/>
      <c r="T17" s="2"/>
      <c r="U17" s="2"/>
      <c r="V17" s="2"/>
      <c r="W17" s="2"/>
      <c r="X17" s="2"/>
      <c r="Y17" s="2"/>
      <c r="Z17" s="2"/>
    </row>
    <row r="18" spans="1:26" ht="28.5" x14ac:dyDescent="0.2">
      <c r="A18" s="34" t="s">
        <v>32</v>
      </c>
      <c r="B18" s="43" t="str">
        <f>VLOOKUP($A18,Questions!$A$2:$X$333,2,0)</f>
        <v>Are you offering a cloud-based product?</v>
      </c>
      <c r="C18" s="74" t="str">
        <f>VLOOKUP($A18,'START HERE'!$A$23:$F$36,3,0)&amp;""</f>
        <v>Yes</v>
      </c>
      <c r="D18" s="75" t="str">
        <f>VLOOKUP($A18,'START HERE'!$A$23:$F$36,4,0)&amp;""</f>
        <v>For certain client engagements, Leepfrogs offers a cloud-based product</v>
      </c>
      <c r="E18" s="46" t="str">
        <f>IF($C18='Auto Responses'!$J$3,VLOOKUP($A18,Questions!$A$2:$X$333,17,0)&amp;"",IF($C18='Auto Responses'!$J$4,VLOOKUP($A18,Questions!$A$2:$X$333,16,0)&amp;"",VLOOKUP($A18,Questions!$A$2:$X$333,15,0)&amp;""))</f>
        <v>DO complete the Product and Infrastructure worksheets</v>
      </c>
      <c r="F18" s="47" t="str">
        <f>VLOOKUP($A18,'Institution Evaluation'!$A$56:$F$345,6,0)&amp;""</f>
        <v/>
      </c>
      <c r="G18" s="49" t="s">
        <v>31</v>
      </c>
      <c r="H18" s="2"/>
      <c r="I18" s="6"/>
      <c r="J18" s="6"/>
      <c r="K18" s="2"/>
      <c r="L18" s="2"/>
      <c r="M18" s="2"/>
      <c r="N18" s="2"/>
      <c r="O18" s="2"/>
      <c r="P18" s="2"/>
      <c r="Q18" s="2"/>
      <c r="R18" s="2"/>
      <c r="S18" s="2"/>
      <c r="T18" s="2"/>
      <c r="U18" s="2"/>
      <c r="V18" s="2"/>
      <c r="W18" s="2"/>
      <c r="X18" s="2"/>
      <c r="Y18" s="2"/>
      <c r="Z18" s="2"/>
    </row>
    <row r="19" spans="1:26" ht="57.75" customHeight="1" x14ac:dyDescent="0.2">
      <c r="A19" s="34" t="s">
        <v>212</v>
      </c>
      <c r="B19" s="43" t="str">
        <f>VLOOKUP($A19,Questions!$A$2:$X$333,2,0)</f>
        <v>Do you subject your code to static code analysis and/or static application security testing prior to release?*</v>
      </c>
      <c r="C19" s="44" t="s">
        <v>26</v>
      </c>
      <c r="D19" s="45" t="s">
        <v>213</v>
      </c>
      <c r="E19" s="46" t="str">
        <f>IF($C$18='Auto Responses'!$J$4,'Auto Responses'!$A$3,IF($C19='Auto Responses'!$J$3,VLOOKUP($A19,Questions!$A$2:$X$333,17,0)&amp;"",IF($C19='Auto Responses'!$J$4,VLOOKUP($A19,Questions!$A$2:$X$333,16,0)&amp;"",VLOOKUP($A19,Questions!$A$2:$X$333,15,0)&amp;"")))</f>
        <v>Provide a list of all tools utilized during static code analysis or static application security testing.</v>
      </c>
      <c r="F19" s="47" t="str">
        <f>VLOOKUP($A19,'Institution Evaluation'!$A$56:$F$345,6,0)&amp;""</f>
        <v/>
      </c>
      <c r="G19" s="2"/>
      <c r="H19" s="2"/>
      <c r="I19" s="6"/>
      <c r="J19" s="6"/>
      <c r="K19" s="2"/>
      <c r="L19" s="2"/>
      <c r="M19" s="2"/>
      <c r="N19" s="2"/>
      <c r="O19" s="2"/>
      <c r="P19" s="2"/>
      <c r="Q19" s="2"/>
      <c r="R19" s="2"/>
      <c r="S19" s="2"/>
      <c r="T19" s="2"/>
      <c r="U19" s="2"/>
      <c r="V19" s="2"/>
      <c r="W19" s="2"/>
      <c r="X19" s="2"/>
      <c r="Y19" s="2"/>
      <c r="Z19" s="2"/>
    </row>
    <row r="20" spans="1:26" ht="36.75" customHeight="1" x14ac:dyDescent="0.2">
      <c r="A20" s="18" t="str">
        <f>VLOOKUP(LEFT($A21,4),'Auto Responses'!$N$4:$O$38,2,0)&amp;""</f>
        <v xml:space="preserve"> Application/Service Security</v>
      </c>
      <c r="B20" s="40"/>
      <c r="C20" s="19" t="s">
        <v>21</v>
      </c>
      <c r="D20" s="19" t="s">
        <v>22</v>
      </c>
      <c r="E20" s="41" t="s">
        <v>23</v>
      </c>
      <c r="F20" s="50" t="s">
        <v>24</v>
      </c>
      <c r="G20" s="2"/>
      <c r="H20" s="2"/>
      <c r="I20" s="6"/>
      <c r="J20" s="6"/>
      <c r="K20" s="2"/>
      <c r="L20" s="2"/>
      <c r="M20" s="2"/>
      <c r="N20" s="2"/>
      <c r="O20" s="2"/>
      <c r="P20" s="2"/>
      <c r="Q20" s="2"/>
      <c r="R20" s="2"/>
      <c r="S20" s="2"/>
      <c r="T20" s="2"/>
      <c r="U20" s="2"/>
      <c r="V20" s="2"/>
      <c r="W20" s="2"/>
      <c r="X20" s="2"/>
      <c r="Y20" s="2"/>
      <c r="Z20" s="2"/>
    </row>
    <row r="21" spans="1:26" ht="97.5" customHeight="1" x14ac:dyDescent="0.2">
      <c r="A21" s="34" t="s">
        <v>214</v>
      </c>
      <c r="B21" s="43" t="str">
        <f>VLOOKUP($A21,Questions!$A$2:$X$333,2,0)</f>
        <v>Are access controls for institutional accounts based on structured rules, such as role-based access control (RBAC), attribute-based access control (ABAC), or policy-based access control (PBAC)?*</v>
      </c>
      <c r="C21" s="44" t="s">
        <v>26</v>
      </c>
      <c r="D21" s="80" t="s">
        <v>215</v>
      </c>
      <c r="E21" s="46" t="str">
        <f>IF($C$18='Auto Responses'!$J$4,'Auto Responses'!$A$3,IF($C21='Auto Responses'!$J$3,VLOOKUP($A21,Questions!$A$2:$X$333,17,0)&amp;"",IF($C21='Auto Responses'!$J$4,VLOOKUP($A21,Questions!$A$2:$X$333,16,0)&amp;"",VLOOKUP($A21,Questions!$A$2:$X$333,15,0)&amp;"")))</f>
        <v>Describe available roles.</v>
      </c>
      <c r="F21" s="47" t="str">
        <f>VLOOKUP($A21,'Institution Evaluation'!$A$56:$F$345,6,0)&amp;""</f>
        <v/>
      </c>
      <c r="G21" s="2"/>
      <c r="H21" s="2"/>
      <c r="I21" s="6"/>
      <c r="J21" s="6"/>
      <c r="K21" s="2"/>
      <c r="L21" s="2"/>
      <c r="M21" s="2"/>
      <c r="N21" s="2"/>
      <c r="O21" s="2"/>
      <c r="P21" s="2"/>
      <c r="Q21" s="2"/>
      <c r="R21" s="2"/>
      <c r="S21" s="2"/>
      <c r="T21" s="2"/>
      <c r="U21" s="2"/>
      <c r="V21" s="2"/>
      <c r="W21" s="2"/>
      <c r="X21" s="2"/>
      <c r="Y21" s="2"/>
      <c r="Z21" s="2"/>
    </row>
    <row r="22" spans="1:26" ht="120.75" customHeight="1" x14ac:dyDescent="0.2">
      <c r="A22" s="34" t="s">
        <v>216</v>
      </c>
      <c r="B22" s="43" t="str">
        <f>VLOOKUP($A22,Questions!$A$2:$X$333,2,0)</f>
        <v>Are you using a web application firewall (WAF)?*</v>
      </c>
      <c r="C22" s="44" t="s">
        <v>26</v>
      </c>
      <c r="D22" s="81" t="s">
        <v>217</v>
      </c>
      <c r="E22" s="46" t="str">
        <f>IF($C$18='Auto Responses'!$J$4,'Auto Responses'!$A$3,IF($C22='Auto Responses'!$J$3,VLOOKUP($A22,Questions!$A$2:$X$333,17,0)&amp;"",IF($C22='Auto Responses'!$J$4,VLOOKUP($A22,Questions!$A$2:$X$333,16,0)&amp;"",VLOOKUP($A22,Questions!$A$2:$X$333,15,0)&amp;"")))</f>
        <v>Describe the currently implemented WAF.</v>
      </c>
      <c r="F22" s="47" t="str">
        <f>VLOOKUP($A22,'Institution Evaluation'!$A$56:$F$345,6,0)&amp;""</f>
        <v/>
      </c>
      <c r="G22" s="2"/>
      <c r="H22" s="2"/>
      <c r="I22" s="6"/>
      <c r="J22" s="6"/>
      <c r="K22" s="2"/>
      <c r="L22" s="2"/>
      <c r="M22" s="2"/>
      <c r="N22" s="2"/>
      <c r="O22" s="2"/>
      <c r="P22" s="2"/>
      <c r="Q22" s="2"/>
      <c r="R22" s="2"/>
      <c r="S22" s="2"/>
      <c r="T22" s="2"/>
      <c r="U22" s="2"/>
      <c r="V22" s="2"/>
      <c r="W22" s="2"/>
      <c r="X22" s="2"/>
      <c r="Y22" s="2"/>
      <c r="Z22" s="2"/>
    </row>
    <row r="23" spans="1:26" ht="66.75" customHeight="1" x14ac:dyDescent="0.2">
      <c r="A23" s="34" t="s">
        <v>218</v>
      </c>
      <c r="B23" s="43" t="str">
        <f>VLOOKUP($A23,Questions!$A$2:$X$333,2,0)</f>
        <v>Are only currently supported operating system(s), software, and libraries leveraged by the system(s)/application(s) that will have access to institution's data?*</v>
      </c>
      <c r="C23" s="44" t="s">
        <v>26</v>
      </c>
      <c r="D23" s="45" t="s">
        <v>219</v>
      </c>
      <c r="E23" s="46" t="str">
        <f>IF($C$18='Auto Responses'!$J$4,'Auto Responses'!$A$3,IF($C23='Auto Responses'!$J$3,VLOOKUP($A23,Questions!$A$2:$X$333,17,0)&amp;"",IF($C23='Auto Responses'!$J$4,VLOOKUP($A23,Questions!$A$2:$X$333,16,0)&amp;"",VLOOKUP($A23,Questions!$A$2:$X$333,15,0)&amp;"")))</f>
        <v>Please provide a list of all required dependencies.</v>
      </c>
      <c r="F23" s="47" t="str">
        <f>VLOOKUP($A23,'Institution Evaluation'!$A$56:$F$345,6,0)&amp;""</f>
        <v/>
      </c>
      <c r="G23" s="2"/>
      <c r="H23" s="2"/>
      <c r="I23" s="6"/>
      <c r="J23" s="6"/>
      <c r="K23" s="2"/>
      <c r="L23" s="2"/>
      <c r="M23" s="2"/>
      <c r="N23" s="2"/>
      <c r="O23" s="2"/>
      <c r="P23" s="2"/>
      <c r="Q23" s="2"/>
      <c r="R23" s="2"/>
      <c r="S23" s="2"/>
      <c r="T23" s="2"/>
      <c r="U23" s="2"/>
      <c r="V23" s="2"/>
      <c r="W23" s="2"/>
      <c r="X23" s="2"/>
      <c r="Y23" s="2"/>
      <c r="Z23" s="2"/>
    </row>
    <row r="24" spans="1:26" ht="38.25" customHeight="1" x14ac:dyDescent="0.2">
      <c r="A24" s="34" t="s">
        <v>220</v>
      </c>
      <c r="B24" s="43" t="str">
        <f>VLOOKUP($A24,Questions!$A$2:$X$333,2,0)</f>
        <v>Does your application require access to location or GPS data?*</v>
      </c>
      <c r="C24" s="44" t="s">
        <v>40</v>
      </c>
      <c r="D24" s="80"/>
      <c r="E24" s="46" t="str">
        <f>IF($C$18='Auto Responses'!$J$4,'Auto Responses'!$A$3,IF($C24='Auto Responses'!$J$3,VLOOKUP($A24,Questions!$A$2:$X$333,17,0)&amp;"",IF($C24='Auto Responses'!$J$4,VLOOKUP($A24,Questions!$A$2:$X$333,16,0)&amp;"",VLOOKUP($A24,Questions!$A$2:$X$333,15,0)&amp;"")))</f>
        <v>Please indicate any future plans that would require access to this data</v>
      </c>
      <c r="F24" s="47" t="str">
        <f>VLOOKUP($A24,'Institution Evaluation'!$A$56:$F$345,6,0)&amp;""</f>
        <v/>
      </c>
      <c r="G24" s="2"/>
      <c r="H24" s="2"/>
      <c r="I24" s="6"/>
      <c r="J24" s="6"/>
      <c r="K24" s="2"/>
      <c r="L24" s="2"/>
      <c r="M24" s="2"/>
      <c r="N24" s="2"/>
      <c r="O24" s="2"/>
      <c r="P24" s="2"/>
      <c r="Q24" s="2"/>
      <c r="R24" s="2"/>
      <c r="S24" s="2"/>
      <c r="T24" s="2"/>
      <c r="U24" s="2"/>
      <c r="V24" s="2"/>
      <c r="W24" s="2"/>
      <c r="X24" s="2"/>
      <c r="Y24" s="2"/>
      <c r="Z24" s="2"/>
    </row>
    <row r="25" spans="1:26" ht="202.5" customHeight="1" x14ac:dyDescent="0.2">
      <c r="A25" s="34" t="s">
        <v>221</v>
      </c>
      <c r="B25" s="43" t="str">
        <f>VLOOKUP($A25,Questions!$A$2:$X$333,2,0)</f>
        <v>Does your application provide separation of duties between security administration, system administration, and standard user functions?*</v>
      </c>
      <c r="C25" s="44" t="s">
        <v>26</v>
      </c>
      <c r="D25" s="45" t="s">
        <v>222</v>
      </c>
      <c r="E25" s="46" t="str">
        <f>IF($C$18='Auto Responses'!$J$4,'Auto Responses'!$A$3,IF($C25='Auto Responses'!$J$3,VLOOKUP($A25,Questions!$A$2:$X$333,17,0)&amp;"",IF($C25='Auto Responses'!$J$4,VLOOKUP($A25,Questions!$A$2:$X$333,16,0)&amp;"",VLOOKUP($A25,Questions!$A$2:$X$333,15,0)&amp;"")))</f>
        <v>Describe or provide a reference to the facilities available in the system to provide separation of duties between security administration and system administration functions.</v>
      </c>
      <c r="F25" s="47" t="str">
        <f>VLOOKUP($A25,'Institution Evaluation'!$A$56:$F$345,6,0)&amp;""</f>
        <v/>
      </c>
      <c r="G25" s="2"/>
      <c r="H25" s="2"/>
      <c r="I25" s="6"/>
      <c r="J25" s="6"/>
      <c r="K25" s="2"/>
      <c r="L25" s="2"/>
      <c r="M25" s="2"/>
      <c r="N25" s="2"/>
      <c r="O25" s="2"/>
      <c r="P25" s="2"/>
      <c r="Q25" s="2"/>
      <c r="R25" s="2"/>
      <c r="S25" s="2"/>
      <c r="T25" s="2"/>
      <c r="U25" s="2"/>
      <c r="V25" s="2"/>
      <c r="W25" s="2"/>
      <c r="X25" s="2"/>
      <c r="Y25" s="2"/>
      <c r="Z25" s="2"/>
    </row>
    <row r="26" spans="1:26" ht="107.25" customHeight="1" x14ac:dyDescent="0.2">
      <c r="A26" s="34" t="s">
        <v>223</v>
      </c>
      <c r="B26" s="43" t="str">
        <f>VLOOKUP($A26,Questions!$A$2:$X$333,2,0)</f>
        <v>Do you have software testing processes (dynamic or static) that are established and followed?*</v>
      </c>
      <c r="C26" s="44" t="s">
        <v>26</v>
      </c>
      <c r="D26" s="45" t="s">
        <v>224</v>
      </c>
      <c r="E26" s="46" t="str">
        <f>IF($C$18='Auto Responses'!$J$4,'Auto Responses'!$A$3,IF($C26='Auto Responses'!$J$3,VLOOKUP($A26,Questions!$A$2:$X$333,17,0)&amp;"",IF($C26='Auto Responses'!$J$4,VLOOKUP($A26,Questions!$A$2:$X$333,16,0)&amp;"",VLOOKUP($A26,Questions!$A$2:$X$333,15,0)&amp;"")))</f>
        <v>Describe testing processes, including but not limited to, development of test plans, personnel involved in the testing process, and authorized individual accountable for approval and certification of test results.</v>
      </c>
      <c r="F26" s="47" t="str">
        <f>VLOOKUP($A26,'Institution Evaluation'!$A$56:$F$345,6,0)&amp;""</f>
        <v/>
      </c>
      <c r="G26" s="2"/>
      <c r="H26" s="2"/>
      <c r="I26" s="6"/>
      <c r="J26" s="6"/>
      <c r="K26" s="2"/>
      <c r="L26" s="2"/>
      <c r="M26" s="2"/>
      <c r="N26" s="2"/>
      <c r="O26" s="2"/>
      <c r="P26" s="2"/>
      <c r="Q26" s="2"/>
      <c r="R26" s="2"/>
      <c r="S26" s="2"/>
      <c r="T26" s="2"/>
      <c r="U26" s="2"/>
      <c r="V26" s="2"/>
      <c r="W26" s="2"/>
      <c r="X26" s="2"/>
      <c r="Y26" s="2"/>
      <c r="Z26" s="2"/>
    </row>
    <row r="27" spans="1:26" ht="111" customHeight="1" x14ac:dyDescent="0.2">
      <c r="A27" s="34" t="s">
        <v>225</v>
      </c>
      <c r="B27" s="43" t="str">
        <f>VLOOKUP($A27,Questions!$A$2:$X$333,2,0)</f>
        <v>Are access controls for staff within your organization based on structured rules, such as RBAC, ABAC, or PBAC?</v>
      </c>
      <c r="C27" s="44" t="s">
        <v>26</v>
      </c>
      <c r="D27" s="45" t="s">
        <v>226</v>
      </c>
      <c r="E27" s="46" t="str">
        <f>IF($C$18='Auto Responses'!$J$4,'Auto Responses'!$A$3,IF($C27='Auto Responses'!$J$3,VLOOKUP($A27,Questions!$A$2:$X$333,17,0)&amp;"",IF($C27='Auto Responses'!$J$4,VLOOKUP($A27,Questions!$A$2:$X$333,16,0)&amp;"",VLOOKUP($A27,Questions!$A$2:$X$333,15,0)&amp;"")))</f>
        <v>This includes system administrators and third-party personnel with access to the system. PBAC would include various dynamic controls such as conditional access, risk-based access, location-based access, or system activity–based access.</v>
      </c>
      <c r="F27" s="47" t="str">
        <f>VLOOKUP($A27,'Institution Evaluation'!$A$56:$F$345,6,0)&amp;""</f>
        <v/>
      </c>
      <c r="G27" s="2"/>
      <c r="H27" s="2"/>
      <c r="I27" s="6"/>
      <c r="J27" s="6"/>
      <c r="K27" s="2"/>
      <c r="L27" s="2"/>
      <c r="M27" s="2"/>
      <c r="N27" s="2"/>
      <c r="O27" s="2"/>
      <c r="P27" s="2"/>
      <c r="Q27" s="2"/>
      <c r="R27" s="2"/>
      <c r="S27" s="2"/>
      <c r="T27" s="2"/>
      <c r="U27" s="2"/>
      <c r="V27" s="2"/>
      <c r="W27" s="2"/>
      <c r="X27" s="2"/>
      <c r="Y27" s="2"/>
      <c r="Z27" s="2"/>
    </row>
    <row r="28" spans="1:26" ht="38.25" customHeight="1" x14ac:dyDescent="0.2">
      <c r="A28" s="34" t="s">
        <v>227</v>
      </c>
      <c r="B28" s="43" t="str">
        <f>VLOOKUP($A28,Questions!$A$2:$X$333,2,0)</f>
        <v>Does the system provide data input validation and error messages?</v>
      </c>
      <c r="C28" s="44" t="s">
        <v>26</v>
      </c>
      <c r="D28" s="80"/>
      <c r="E28" s="46" t="str">
        <f>IF($C$18='Auto Responses'!$J$4,'Auto Responses'!$A$3,IF($C28='Auto Responses'!$J$3,VLOOKUP($A28,Questions!$A$2:$X$333,17,0)&amp;"",IF($C28='Auto Responses'!$J$4,VLOOKUP($A28,Questions!$A$2:$X$333,16,0)&amp;"",VLOOKUP($A28,Questions!$A$2:$X$333,15,0)&amp;"")))</f>
        <v>Describe how your system(s) provide data input validation and error messages.</v>
      </c>
      <c r="F28" s="47" t="str">
        <f>VLOOKUP($A28,'Institution Evaluation'!$A$56:$F$345,6,0)&amp;""</f>
        <v/>
      </c>
      <c r="G28" s="2"/>
      <c r="H28" s="2"/>
      <c r="I28" s="6"/>
      <c r="J28" s="6"/>
      <c r="K28" s="2"/>
      <c r="L28" s="2"/>
      <c r="M28" s="2"/>
      <c r="N28" s="2"/>
      <c r="O28" s="2"/>
      <c r="P28" s="2"/>
      <c r="Q28" s="2"/>
      <c r="R28" s="2"/>
      <c r="S28" s="2"/>
      <c r="T28" s="2"/>
      <c r="U28" s="2"/>
      <c r="V28" s="2"/>
      <c r="W28" s="2"/>
      <c r="X28" s="2"/>
      <c r="Y28" s="2"/>
      <c r="Z28" s="2"/>
    </row>
    <row r="29" spans="1:26" ht="57" customHeight="1" x14ac:dyDescent="0.2">
      <c r="A29" s="34" t="s">
        <v>228</v>
      </c>
      <c r="B29" s="43" t="str">
        <f>VLOOKUP($A29,Questions!$A$2:$X$333,2,0)</f>
        <v>Do you have a process and implemented procedures for managing your software supply chain (e.g., libraries, repositories, frameworks, etc.)</v>
      </c>
      <c r="C29" s="44" t="s">
        <v>26</v>
      </c>
      <c r="D29" s="45" t="s">
        <v>229</v>
      </c>
      <c r="E29" s="46" t="str">
        <f>IF($C$18='Auto Responses'!$J$4,'Auto Responses'!$A$3,IF($C29='Auto Responses'!$J$3,VLOOKUP($A29,Questions!$A$2:$X$333,17,0)&amp;"",IF($C29='Auto Responses'!$J$4,VLOOKUP($A29,Questions!$A$2:$X$333,16,0)&amp;"",VLOOKUP($A29,Questions!$A$2:$X$333,15,0)&amp;"")))</f>
        <v>Provide supporting documentation of your processes.</v>
      </c>
      <c r="F29" s="47" t="str">
        <f>VLOOKUP($A29,'Institution Evaluation'!$A$56:$F$345,6,0)&amp;""</f>
        <v/>
      </c>
      <c r="G29" s="2"/>
      <c r="H29" s="2"/>
      <c r="I29" s="6"/>
      <c r="J29" s="6"/>
      <c r="K29" s="2"/>
      <c r="L29" s="2"/>
      <c r="M29" s="2"/>
      <c r="N29" s="2"/>
      <c r="O29" s="2"/>
      <c r="P29" s="2"/>
      <c r="Q29" s="2"/>
      <c r="R29" s="2"/>
      <c r="S29" s="2"/>
      <c r="T29" s="2"/>
      <c r="U29" s="2"/>
      <c r="V29" s="2"/>
      <c r="W29" s="2"/>
      <c r="X29" s="2"/>
      <c r="Y29" s="2"/>
      <c r="Z29" s="2"/>
    </row>
    <row r="30" spans="1:26" ht="43.5" customHeight="1" x14ac:dyDescent="0.2">
      <c r="A30" s="34" t="s">
        <v>230</v>
      </c>
      <c r="B30" s="43" t="str">
        <f>VLOOKUP($A30,Questions!$A$2:$X$333,2,0)</f>
        <v>Have your developers been trained in secure coding techniques?</v>
      </c>
      <c r="C30" s="44" t="s">
        <v>26</v>
      </c>
      <c r="D30" s="45" t="s">
        <v>231</v>
      </c>
      <c r="E30" s="46" t="str">
        <f>IF($C$18='Auto Responses'!$J$4,'Auto Responses'!$A$3,IF($C30='Auto Responses'!$J$3,VLOOKUP($A30,Questions!$A$2:$X$333,17,0)&amp;"",IF($C30='Auto Responses'!$J$4,VLOOKUP($A30,Questions!$A$2:$X$333,16,0)&amp;"",VLOOKUP($A30,Questions!$A$2:$X$333,15,0)&amp;"")))</f>
        <v>Summarize your secure coding training.</v>
      </c>
      <c r="F30" s="47" t="str">
        <f>VLOOKUP($A30,'Institution Evaluation'!$A$56:$F$345,6,0)&amp;""</f>
        <v/>
      </c>
      <c r="G30" s="2"/>
      <c r="H30" s="2"/>
      <c r="I30" s="6"/>
      <c r="J30" s="6"/>
      <c r="K30" s="2"/>
      <c r="L30" s="2"/>
      <c r="M30" s="2"/>
      <c r="N30" s="2"/>
      <c r="O30" s="2"/>
      <c r="P30" s="2"/>
      <c r="Q30" s="2"/>
      <c r="R30" s="2"/>
      <c r="S30" s="2"/>
      <c r="T30" s="2"/>
      <c r="U30" s="2"/>
      <c r="V30" s="2"/>
      <c r="W30" s="2"/>
      <c r="X30" s="2"/>
      <c r="Y30" s="2"/>
      <c r="Z30" s="2"/>
    </row>
    <row r="31" spans="1:26" ht="59.25" customHeight="1" x14ac:dyDescent="0.2">
      <c r="A31" s="34" t="s">
        <v>232</v>
      </c>
      <c r="B31" s="43" t="str">
        <f>VLOOKUP($A31,Questions!$A$2:$X$333,2,0)</f>
        <v>Was your application developed using secure coding techniques?</v>
      </c>
      <c r="C31" s="44" t="s">
        <v>26</v>
      </c>
      <c r="D31" s="45" t="s">
        <v>233</v>
      </c>
      <c r="E31" s="46" t="str">
        <f>IF($C$18='Auto Responses'!$J$4,'Auto Responses'!$A$3,IF($C31='Auto Responses'!$J$3,VLOOKUP($A31,Questions!$A$2:$X$333,17,0)&amp;"",IF($C31='Auto Responses'!$J$4,VLOOKUP($A31,Questions!$A$2:$X$333,16,0)&amp;"",VLOOKUP($A31,Questions!$A$2:$X$333,15,0)&amp;"")))</f>
        <v>Summarize your secure coding practices.</v>
      </c>
      <c r="F31" s="47" t="str">
        <f>VLOOKUP($A31,'Institution Evaluation'!$A$56:$F$345,6,0)&amp;""</f>
        <v/>
      </c>
      <c r="G31" s="2"/>
      <c r="H31" s="2"/>
      <c r="I31" s="6"/>
      <c r="J31" s="6"/>
      <c r="K31" s="2"/>
      <c r="L31" s="2"/>
      <c r="M31" s="2"/>
      <c r="N31" s="2"/>
      <c r="O31" s="2"/>
      <c r="P31" s="2"/>
      <c r="Q31" s="2"/>
      <c r="R31" s="2"/>
      <c r="S31" s="2"/>
      <c r="T31" s="2"/>
      <c r="U31" s="2"/>
      <c r="V31" s="2"/>
      <c r="W31" s="2"/>
      <c r="X31" s="2"/>
      <c r="Y31" s="2"/>
      <c r="Z31" s="2"/>
    </row>
    <row r="32" spans="1:26" ht="48" customHeight="1" x14ac:dyDescent="0.2">
      <c r="A32" s="34" t="s">
        <v>234</v>
      </c>
      <c r="B32" s="43" t="str">
        <f>VLOOKUP($A32,Questions!$A$2:$X$333,2,0)</f>
        <v>If mobile, is the application available from a trusted source (e.g., App Store, Google Play Store)?</v>
      </c>
      <c r="C32" s="44" t="s">
        <v>235</v>
      </c>
      <c r="D32" s="45"/>
      <c r="E32" s="46" t="str">
        <f>IF($C$18='Auto Responses'!$J$4,'Auto Responses'!$A$3,IF($C32='Auto Responses'!$J$3,VLOOKUP($A32,Questions!$A$2:$X$333,17,0)&amp;"",IF($C32='Auto Responses'!$J$4,VLOOKUP($A32,Questions!$A$2:$X$333,16,0)&amp;"",IF($C32='Auto Responses'!$J$5,VLOOKUP($A32,Questions!$A$2:$X$333,18,0)&amp;"",VLOOKUP($A32,Questions!$A$2:$X$333,15,0)&amp;""))))</f>
        <v>Please explain why this does not apply to your product or service.</v>
      </c>
      <c r="F32" s="47" t="str">
        <f>VLOOKUP($A32,'Institution Evaluation'!$A$56:$F$345,6,0)&amp;""</f>
        <v/>
      </c>
      <c r="G32" s="2"/>
      <c r="H32" s="2"/>
      <c r="I32" s="6"/>
      <c r="J32" s="6"/>
      <c r="K32" s="2"/>
      <c r="L32" s="2"/>
      <c r="M32" s="2"/>
      <c r="N32" s="2"/>
      <c r="O32" s="2"/>
      <c r="P32" s="2"/>
      <c r="Q32" s="2"/>
      <c r="R32" s="2"/>
      <c r="S32" s="2"/>
      <c r="T32" s="2"/>
      <c r="U32" s="2"/>
      <c r="V32" s="2"/>
      <c r="W32" s="2"/>
      <c r="X32" s="2"/>
      <c r="Y32" s="2"/>
      <c r="Z32" s="2"/>
    </row>
    <row r="33" spans="1:26" ht="61.5" customHeight="1" x14ac:dyDescent="0.2">
      <c r="A33" s="34" t="s">
        <v>236</v>
      </c>
      <c r="B33" s="43" t="str">
        <f>VLOOKUP($A33,Questions!$A$2:$X$333,2,0)</f>
        <v>Do you have a fully implemented policy or procedure that details how your employees obtain administrator access to institutional instance of the application?</v>
      </c>
      <c r="C33" s="44" t="s">
        <v>26</v>
      </c>
      <c r="D33" s="45"/>
      <c r="E33" s="46" t="str">
        <f>IF($C$18='Auto Responses'!$J$4,'Auto Responses'!$A$3,IF($C33='Auto Responses'!$J$3,VLOOKUP($A33,Questions!$A$2:$X$333,17,0)&amp;"",IF($C33='Auto Responses'!$J$4,VLOOKUP($A33,Questions!$A$2:$X$333,16,0)&amp;"",VLOOKUP($A33,Questions!$A$2:$X$333,15,0)&amp;"")))</f>
        <v>Describe or provide a reference that details how administrator access is handled (e.g., provisioning, principle of least privilege, deprovisioning, etc.).</v>
      </c>
      <c r="F33" s="47" t="str">
        <f>VLOOKUP($A33,'Institution Evaluation'!$A$56:$F$345,6,0)&amp;""</f>
        <v/>
      </c>
      <c r="G33" s="49" t="s">
        <v>31</v>
      </c>
      <c r="H33" s="2"/>
      <c r="I33" s="6"/>
      <c r="J33" s="6"/>
      <c r="K33" s="2"/>
      <c r="L33" s="2"/>
      <c r="M33" s="2"/>
      <c r="N33" s="2"/>
      <c r="O33" s="2"/>
      <c r="P33" s="2"/>
      <c r="Q33" s="2"/>
      <c r="R33" s="2"/>
      <c r="S33" s="2"/>
      <c r="T33" s="2"/>
      <c r="U33" s="2"/>
      <c r="V33" s="2"/>
      <c r="W33" s="2"/>
      <c r="X33" s="2"/>
      <c r="Y33" s="2"/>
      <c r="Z33" s="2"/>
    </row>
    <row r="34" spans="1:26" ht="36.75" customHeight="1" x14ac:dyDescent="0.2">
      <c r="A34" s="18" t="str">
        <f>VLOOKUP(LEFT($A35,4),'Auto Responses'!$N$4:$O$38,2,0)&amp;""</f>
        <v xml:space="preserve"> Datacenter</v>
      </c>
      <c r="B34" s="40"/>
      <c r="C34" s="19" t="s">
        <v>21</v>
      </c>
      <c r="D34" s="19" t="s">
        <v>22</v>
      </c>
      <c r="E34" s="41" t="s">
        <v>23</v>
      </c>
      <c r="F34" s="50" t="s">
        <v>24</v>
      </c>
      <c r="G34" s="2"/>
      <c r="H34" s="2"/>
      <c r="I34" s="6"/>
      <c r="J34" s="6"/>
      <c r="K34" s="2"/>
      <c r="L34" s="2"/>
      <c r="M34" s="2"/>
      <c r="N34" s="2"/>
      <c r="O34" s="2"/>
      <c r="P34" s="2"/>
      <c r="Q34" s="2"/>
      <c r="R34" s="2"/>
      <c r="S34" s="2"/>
      <c r="T34" s="2"/>
      <c r="U34" s="2"/>
      <c r="V34" s="2"/>
      <c r="W34" s="2"/>
      <c r="X34" s="2"/>
      <c r="Y34" s="2"/>
      <c r="Z34" s="2"/>
    </row>
    <row r="35" spans="1:26" ht="84" customHeight="1" x14ac:dyDescent="0.2">
      <c r="A35" s="34" t="s">
        <v>237</v>
      </c>
      <c r="B35" s="43" t="str">
        <f>VLOOKUP($A35,Questions!$A$2:$X$333,2,0)</f>
        <v>Select your hosting option.</v>
      </c>
      <c r="C35" s="82" t="s">
        <v>238</v>
      </c>
      <c r="D35" s="45" t="s">
        <v>239</v>
      </c>
      <c r="E35" s="46" t="str">
        <f>IF(OR($C35="",$C35="Other"),VLOOKUP($A35,Questions!$A$2:$X$333,15,0),"")&amp;""</f>
        <v/>
      </c>
      <c r="F35" s="47" t="str">
        <f>VLOOKUP($A35,'Institution Evaluation'!$A$56:$F$345,6,0)&amp;""</f>
        <v/>
      </c>
      <c r="G35" s="2"/>
      <c r="H35" s="2"/>
      <c r="I35" s="6"/>
      <c r="J35" s="6"/>
      <c r="K35" s="2"/>
      <c r="L35" s="2"/>
      <c r="M35" s="2"/>
      <c r="N35" s="2"/>
      <c r="O35" s="2"/>
      <c r="P35" s="2"/>
      <c r="Q35" s="2"/>
      <c r="R35" s="2"/>
      <c r="S35" s="2"/>
      <c r="T35" s="2"/>
      <c r="U35" s="2"/>
      <c r="V35" s="2"/>
      <c r="W35" s="2"/>
      <c r="X35" s="2"/>
      <c r="Y35" s="2"/>
      <c r="Z35" s="2"/>
    </row>
    <row r="36" spans="1:26" ht="53.25" customHeight="1" x14ac:dyDescent="0.2">
      <c r="A36" s="34" t="s">
        <v>240</v>
      </c>
      <c r="B36" s="43" t="str">
        <f>VLOOKUP($A36,Questions!$A$2:$X$333,2,0)</f>
        <v>Is a SOC 2 Type 2 report available for the hosting environment?</v>
      </c>
      <c r="C36" s="44" t="s">
        <v>40</v>
      </c>
      <c r="D36" s="45" t="s">
        <v>241</v>
      </c>
      <c r="E36" s="46" t="str">
        <f>IF($C$35="","",IF(OR($C$35='Auto Responses'!$J$20,$C$35='Auto Responses'!$J$21,$C$35='Auto Responses'!$J$22),'Auto Responses'!$A$26,IF($C36='Auto Responses'!$J$3,VLOOKUP($A36,Questions!$A$2:$X$333,17,0)&amp;"",IF($C36='Auto Responses'!$J$4,VLOOKUP($A36,Questions!$A$2:$X$333,16,0)&amp;"",VLOOKUP($A36,Questions!$A$2:$X$333,15,0)&amp;""))))</f>
        <v>Based on the response to DCTR-01, this question does not apply to this product or service.</v>
      </c>
      <c r="F36" s="47" t="str">
        <f>VLOOKUP($A36,'Institution Evaluation'!$A$56:$F$345,6,0)&amp;""</f>
        <v/>
      </c>
      <c r="G36" s="2"/>
      <c r="H36" s="2"/>
      <c r="I36" s="6"/>
      <c r="J36" s="6"/>
      <c r="K36" s="2"/>
      <c r="L36" s="2"/>
      <c r="M36" s="2"/>
      <c r="N36" s="2"/>
      <c r="O36" s="2"/>
      <c r="P36" s="2"/>
      <c r="Q36" s="2"/>
      <c r="R36" s="2"/>
      <c r="S36" s="2"/>
      <c r="T36" s="2"/>
      <c r="U36" s="2"/>
      <c r="V36" s="2"/>
      <c r="W36" s="2"/>
      <c r="X36" s="2"/>
      <c r="Y36" s="2"/>
      <c r="Z36" s="2"/>
    </row>
    <row r="37" spans="1:26" ht="58.5" customHeight="1" x14ac:dyDescent="0.2">
      <c r="A37" s="34" t="s">
        <v>242</v>
      </c>
      <c r="B37" s="43" t="str">
        <f>VLOOKUP($A37,Questions!$A$2:$X$333,2,0)</f>
        <v>Are you generally able to accommodate storing each institution's data within its geographic region?</v>
      </c>
      <c r="C37" s="44" t="s">
        <v>26</v>
      </c>
      <c r="D37" s="45" t="s">
        <v>243</v>
      </c>
      <c r="E37" s="46" t="str">
        <f>IF($C$35="","",IF($C37='Auto Responses'!$J$3,VLOOKUP($A37,Questions!$A$2:$X$333,17,0)&amp;"",IF($C37='Auto Responses'!$J$4,VLOOKUP($A37,Questions!$A$2:$X$333,16,0)&amp;"",VLOOKUP($A37,Questions!$A$2:$X$333,15,0)&amp;"")))</f>
        <v>Please indicate which geographic regions you can provide storage in the Additional Info column.</v>
      </c>
      <c r="F37" s="47" t="str">
        <f>VLOOKUP($A37,'Institution Evaluation'!$A$56:$F$345,6,0)&amp;""</f>
        <v/>
      </c>
      <c r="G37" s="2"/>
      <c r="H37" s="2"/>
      <c r="I37" s="6"/>
      <c r="J37" s="6"/>
      <c r="K37" s="2"/>
      <c r="L37" s="2"/>
      <c r="M37" s="2"/>
      <c r="N37" s="2"/>
      <c r="O37" s="2"/>
      <c r="P37" s="2"/>
      <c r="Q37" s="2"/>
      <c r="R37" s="2"/>
      <c r="S37" s="2"/>
      <c r="T37" s="2"/>
      <c r="U37" s="2"/>
      <c r="V37" s="2"/>
      <c r="W37" s="2"/>
      <c r="X37" s="2"/>
      <c r="Y37" s="2"/>
      <c r="Z37" s="2"/>
    </row>
    <row r="38" spans="1:26" ht="53.25" customHeight="1" x14ac:dyDescent="0.2">
      <c r="A38" s="34" t="s">
        <v>244</v>
      </c>
      <c r="B38" s="43" t="str">
        <f>VLOOKUP($A38,Questions!$A$2:$X$333,2,0)</f>
        <v>Are the data centers staffed 24 hours a day, seven days a week (i.e., 24 x 7 x 365)?</v>
      </c>
      <c r="C38" s="44" t="s">
        <v>26</v>
      </c>
      <c r="D38" s="45" t="s">
        <v>245</v>
      </c>
      <c r="E38" s="46" t="str">
        <f>IF($C$35="","",IF(OR($C$35='Auto Responses'!$J$20,$C$35='Auto Responses'!$J$21,$C$35='Auto Responses'!$J$22),'Auto Responses'!$A$26,IF($C38='Auto Responses'!$J$3,VLOOKUP($A38,Questions!$A$2:$X$333,17,0)&amp;"",IF($C38='Auto Responses'!$J$4,VLOOKUP($A38,Questions!$A$2:$X$333,16,0)&amp;"",VLOOKUP($A38,Questions!$A$2:$X$333,15,0)&amp;""))))</f>
        <v>Based on the response to DCTR-01, this question does not apply to this product or service.</v>
      </c>
      <c r="F38" s="47" t="str">
        <f>VLOOKUP($A38,'Institution Evaluation'!$A$56:$F$345,6,0)&amp;""</f>
        <v/>
      </c>
      <c r="G38" s="2"/>
      <c r="H38" s="2"/>
      <c r="I38" s="6"/>
      <c r="J38" s="6"/>
      <c r="K38" s="2"/>
      <c r="L38" s="2"/>
      <c r="M38" s="2"/>
      <c r="N38" s="2"/>
      <c r="O38" s="2"/>
      <c r="P38" s="2"/>
      <c r="Q38" s="2"/>
      <c r="R38" s="2"/>
      <c r="S38" s="2"/>
      <c r="T38" s="2"/>
      <c r="U38" s="2"/>
      <c r="V38" s="2"/>
      <c r="W38" s="2"/>
      <c r="X38" s="2"/>
      <c r="Y38" s="2"/>
      <c r="Z38" s="2"/>
    </row>
    <row r="39" spans="1:26" ht="55.5" customHeight="1" x14ac:dyDescent="0.2">
      <c r="A39" s="34" t="s">
        <v>246</v>
      </c>
      <c r="B39" s="43" t="str">
        <f>VLOOKUP($A39,Questions!$A$2:$X$333,2,0)</f>
        <v>Are your servers separated from other companies via a physical barrier, such as a cage or hard walls?</v>
      </c>
      <c r="C39" s="44" t="s">
        <v>26</v>
      </c>
      <c r="D39" s="45" t="s">
        <v>247</v>
      </c>
      <c r="E39" s="46" t="str">
        <f>IF($C$35="","",IF(OR($C$35='Auto Responses'!$J$17,$C$35='Auto Responses'!$J$19,$C$35='Auto Responses'!$J$20,$C$35='Auto Responses'!$J$21,$C$35='Auto Responses'!$J$22),'Auto Responses'!$A$26,IF($C39='Auto Responses'!$J$3,VLOOKUP($A39,Questions!$A$2:$X$333,17,0)&amp;"",IF($C39='Auto Responses'!$J$4,VLOOKUP($A39,Questions!$A$2:$X$333,16,0)&amp;"",VLOOKUP($A39,Questions!$A$2:$X$333,15,0)&amp;""))))</f>
        <v>Based on the response to DCTR-01, this question does not apply to this product or service.</v>
      </c>
      <c r="F39" s="47" t="str">
        <f>VLOOKUP($A39,'Institution Evaluation'!$A$56:$F$345,6,0)&amp;""</f>
        <v/>
      </c>
      <c r="G39" s="2"/>
      <c r="H39" s="2"/>
      <c r="I39" s="6"/>
      <c r="J39" s="6"/>
      <c r="K39" s="2"/>
      <c r="L39" s="2"/>
      <c r="M39" s="2"/>
      <c r="N39" s="2"/>
      <c r="O39" s="2"/>
      <c r="P39" s="2"/>
      <c r="Q39" s="2"/>
      <c r="R39" s="2"/>
      <c r="S39" s="2"/>
      <c r="T39" s="2"/>
      <c r="U39" s="2"/>
      <c r="V39" s="2"/>
      <c r="W39" s="2"/>
      <c r="X39" s="2"/>
      <c r="Y39" s="2"/>
      <c r="Z39" s="2"/>
    </row>
    <row r="40" spans="1:26" ht="56.25" customHeight="1" x14ac:dyDescent="0.2">
      <c r="A40" s="34" t="s">
        <v>248</v>
      </c>
      <c r="B40" s="43" t="str">
        <f>VLOOKUP($A40,Questions!$A$2:$X$333,2,0)</f>
        <v>Does a physical barrier fully enclose the physical space, preventing unauthorized physical contact with any of your devices?*</v>
      </c>
      <c r="C40" s="44" t="s">
        <v>26</v>
      </c>
      <c r="D40" s="45" t="s">
        <v>249</v>
      </c>
      <c r="E40" s="46" t="str">
        <f>IF($C$35="","",IF(OR($C$35='Auto Responses'!$J$19,$C$35='Auto Responses'!$J$20,$C$35='Auto Responses'!$J$21,$C$35='Auto Responses'!$J$22),'Auto Responses'!$A$26,IF($C40='Auto Responses'!$J$3,VLOOKUP($A40,Questions!$A$2:$X$333,17,0)&amp;"",IF($C40='Auto Responses'!$J$4,VLOOKUP($A40,Questions!$A$2:$X$333,16,0)&amp;"",VLOOKUP($A40,Questions!$A$2:$X$333,15,0)&amp;""))))</f>
        <v>Based on the response to DCTR-01, this question does not apply to this product or service.</v>
      </c>
      <c r="F40" s="47" t="str">
        <f>VLOOKUP($A40,'Institution Evaluation'!$A$56:$F$345,6,0)&amp;""</f>
        <v/>
      </c>
      <c r="G40" s="2"/>
      <c r="H40" s="2"/>
      <c r="I40" s="6"/>
      <c r="J40" s="6"/>
      <c r="K40" s="2"/>
      <c r="L40" s="2"/>
      <c r="M40" s="2"/>
      <c r="N40" s="2"/>
      <c r="O40" s="2"/>
      <c r="P40" s="2"/>
      <c r="Q40" s="2"/>
      <c r="R40" s="2"/>
      <c r="S40" s="2"/>
      <c r="T40" s="2"/>
      <c r="U40" s="2"/>
      <c r="V40" s="2"/>
      <c r="W40" s="2"/>
      <c r="X40" s="2"/>
      <c r="Y40" s="2"/>
      <c r="Z40" s="2"/>
    </row>
    <row r="41" spans="1:26" ht="48.75" customHeight="1" x14ac:dyDescent="0.2">
      <c r="A41" s="34" t="s">
        <v>250</v>
      </c>
      <c r="B41" s="43" t="str">
        <f>VLOOKUP($A41,Questions!$A$2:$X$333,2,0)</f>
        <v>Are your primary and secondary data centers geographically diverse?</v>
      </c>
      <c r="C41" s="44" t="s">
        <v>26</v>
      </c>
      <c r="D41" s="45" t="s">
        <v>251</v>
      </c>
      <c r="E41" s="46" t="str">
        <f>IF($C$35="","",IF($C41='Auto Responses'!$J$3,VLOOKUP($A41,Questions!$A$2:$X$333,17,0)&amp;"",IF($C41='Auto Responses'!$J$4,VLOOKUP($A41,Questions!$A$2:$X$333,16,0)&amp;"",VLOOKUP($A41,Questions!$A$2:$X$333,15,0)&amp;"")))</f>
        <v>State your primary and secondary data center locations. For cloud infrastructures, state the primary and secondary zones.</v>
      </c>
      <c r="F41" s="47" t="str">
        <f>VLOOKUP($A41,'Institution Evaluation'!$A$56:$F$345,6,0)&amp;""</f>
        <v/>
      </c>
      <c r="G41" s="2"/>
      <c r="H41" s="2"/>
      <c r="I41" s="6"/>
      <c r="J41" s="6"/>
      <c r="K41" s="2"/>
      <c r="L41" s="2"/>
      <c r="M41" s="2"/>
      <c r="N41" s="2"/>
      <c r="O41" s="2"/>
      <c r="P41" s="2"/>
      <c r="Q41" s="2"/>
      <c r="R41" s="2"/>
      <c r="S41" s="2"/>
      <c r="T41" s="2"/>
      <c r="U41" s="2"/>
      <c r="V41" s="2"/>
      <c r="W41" s="2"/>
      <c r="X41" s="2"/>
      <c r="Y41" s="2"/>
      <c r="Z41" s="2"/>
    </row>
    <row r="42" spans="1:26" ht="57.75" customHeight="1" x14ac:dyDescent="0.2">
      <c r="A42" s="34" t="s">
        <v>252</v>
      </c>
      <c r="B42" s="43" t="str">
        <f>VLOOKUP($A42,Questions!$A$2:$X$333,2,0)</f>
        <v>Is the service hosted in a high-availability environment?</v>
      </c>
      <c r="C42" s="44" t="s">
        <v>26</v>
      </c>
      <c r="D42" s="45" t="s">
        <v>253</v>
      </c>
      <c r="E42" s="46" t="str">
        <f>IF($C$35="","",IF($C42='Auto Responses'!$J$3,VLOOKUP($A42,Questions!$A$2:$X$333,17,0)&amp;"",IF($C42='Auto Responses'!$J$4,VLOOKUP($A42,Questions!$A$2:$X$333,16,0)&amp;"",VLOOKUP($A42,Questions!$A$2:$X$333,15,0)&amp;"")))</f>
        <v>Provide a summary to support your response selection.</v>
      </c>
      <c r="F42" s="47" t="str">
        <f>VLOOKUP($A42,'Institution Evaluation'!$A$56:$F$345,6,0)&amp;""</f>
        <v/>
      </c>
      <c r="G42" s="2"/>
      <c r="H42" s="2"/>
      <c r="I42" s="6"/>
      <c r="J42" s="6"/>
      <c r="K42" s="2"/>
      <c r="L42" s="2"/>
      <c r="M42" s="2"/>
      <c r="N42" s="2"/>
      <c r="O42" s="2"/>
      <c r="P42" s="2"/>
      <c r="Q42" s="2"/>
      <c r="R42" s="2"/>
      <c r="S42" s="2"/>
      <c r="T42" s="2"/>
      <c r="U42" s="2"/>
      <c r="V42" s="2"/>
      <c r="W42" s="2"/>
      <c r="X42" s="2"/>
      <c r="Y42" s="2"/>
      <c r="Z42" s="2"/>
    </row>
    <row r="43" spans="1:26" ht="55.5" customHeight="1" x14ac:dyDescent="0.2">
      <c r="A43" s="34" t="s">
        <v>254</v>
      </c>
      <c r="B43" s="43" t="str">
        <f>VLOOKUP($A43,Questions!$A$2:$X$333,2,0)</f>
        <v>Is redundant power available for all data centers where institutional data will reside?</v>
      </c>
      <c r="C43" s="44" t="s">
        <v>26</v>
      </c>
      <c r="D43" s="45" t="s">
        <v>255</v>
      </c>
      <c r="E43" s="46" t="str">
        <f>IF($C$35="","",IF(OR($C$35='Auto Responses'!$J$20,$C$35='Auto Responses'!$J$21,$C$35='Auto Responses'!$J$22),'Auto Responses'!$A$26,IF($C43='Auto Responses'!$J$3,VLOOKUP($A43,Questions!$A$2:$X$333,17,0)&amp;"",IF($C43='Auto Responses'!$J$4,VLOOKUP($A43,Questions!$A$2:$X$333,16,0)&amp;"",VLOOKUP($A43,Questions!$A$2:$X$333,15,0)&amp;""))))</f>
        <v>Based on the response to DCTR-01, this question does not apply to this product or service.</v>
      </c>
      <c r="F43" s="47" t="str">
        <f>VLOOKUP($A43,'Institution Evaluation'!$A$56:$F$345,6,0)&amp;""</f>
        <v/>
      </c>
      <c r="G43" s="2"/>
      <c r="H43" s="2"/>
      <c r="I43" s="6"/>
      <c r="J43" s="6"/>
      <c r="K43" s="2"/>
      <c r="L43" s="2"/>
      <c r="M43" s="2"/>
      <c r="N43" s="2"/>
      <c r="O43" s="2"/>
      <c r="P43" s="2"/>
      <c r="Q43" s="2"/>
      <c r="R43" s="2"/>
      <c r="S43" s="2"/>
      <c r="T43" s="2"/>
      <c r="U43" s="2"/>
      <c r="V43" s="2"/>
      <c r="W43" s="2"/>
      <c r="X43" s="2"/>
      <c r="Y43" s="2"/>
      <c r="Z43" s="2"/>
    </row>
    <row r="44" spans="1:26" ht="56.25" customHeight="1" x14ac:dyDescent="0.2">
      <c r="A44" s="34" t="s">
        <v>256</v>
      </c>
      <c r="B44" s="43" t="str">
        <f>VLOOKUP($A44,Questions!$A$2:$X$333,2,0)</f>
        <v>Are redundant power strategies tested?*</v>
      </c>
      <c r="C44" s="44" t="s">
        <v>26</v>
      </c>
      <c r="D44" s="45" t="s">
        <v>257</v>
      </c>
      <c r="E44" s="46" t="str">
        <f>IF($C$35="","",IF(OR($C$35='Auto Responses'!$J$20,$C$35='Auto Responses'!$J$21,$C$35='Auto Responses'!$J$22),'Auto Responses'!$A$26,IF($C44='Auto Responses'!$J$3,VLOOKUP($A44,Questions!$A$2:$X$333,17,0)&amp;"",IF($C44='Auto Responses'!$J$4,VLOOKUP($A44,Questions!$A$2:$X$333,16,0)&amp;"",VLOOKUP($A44,Questions!$A$2:$X$333,15,0)&amp;""))))</f>
        <v>Based on the response to DCTR-01, this question does not apply to this product or service.</v>
      </c>
      <c r="F44" s="47" t="str">
        <f>VLOOKUP($A44,'Institution Evaluation'!$A$56:$F$345,6,0)&amp;""</f>
        <v/>
      </c>
      <c r="G44" s="2"/>
      <c r="H44" s="2"/>
      <c r="I44" s="6"/>
      <c r="J44" s="6"/>
      <c r="K44" s="2"/>
      <c r="L44" s="2"/>
      <c r="M44" s="2"/>
      <c r="N44" s="2"/>
      <c r="O44" s="2"/>
      <c r="P44" s="2"/>
      <c r="Q44" s="2"/>
      <c r="R44" s="2"/>
      <c r="S44" s="2"/>
      <c r="T44" s="2"/>
      <c r="U44" s="2"/>
      <c r="V44" s="2"/>
      <c r="W44" s="2"/>
      <c r="X44" s="2"/>
      <c r="Y44" s="2"/>
      <c r="Z44" s="2"/>
    </row>
    <row r="45" spans="1:26" ht="60" customHeight="1" x14ac:dyDescent="0.2">
      <c r="A45" s="34" t="s">
        <v>258</v>
      </c>
      <c r="B45" s="43" t="str">
        <f>VLOOKUP($A45,Questions!$A$2:$X$333,2,0)</f>
        <v>Does the center where the data will reside have cooling and fire-suppression systems that are active and regularly tested?</v>
      </c>
      <c r="C45" s="44" t="s">
        <v>26</v>
      </c>
      <c r="D45" s="45"/>
      <c r="E45" s="46" t="str">
        <f>IF($C$35="","",IF(OR($C$35='Auto Responses'!$J$19,$C$35='Auto Responses'!$J$20,$C$35='Auto Responses'!$J$21,$C$35='Auto Responses'!$J$22,$C$35='Auto Responses'!$J$23),'Auto Responses'!$A$26,IF($C45='Auto Responses'!$J$3,VLOOKUP($A45,Questions!$A$2:$X$333,17,0)&amp;"",IF($C45='Auto Responses'!$J$4,VLOOKUP($A45,Questions!$A$2:$X$333,16,0)&amp;"",VLOOKUP($A45,Questions!$A$2:$X$333,15,0)&amp;""))))</f>
        <v>Based on the response to DCTR-01, this question does not apply to this product or service.</v>
      </c>
      <c r="F45" s="47" t="str">
        <f>VLOOKUP($A45,'Institution Evaluation'!$A$56:$F$345,6,0)&amp;""</f>
        <v/>
      </c>
      <c r="G45" s="2"/>
      <c r="H45" s="2"/>
      <c r="I45" s="6"/>
      <c r="J45" s="6"/>
      <c r="K45" s="2"/>
      <c r="L45" s="2"/>
      <c r="M45" s="2"/>
      <c r="N45" s="2"/>
      <c r="O45" s="2"/>
      <c r="P45" s="2"/>
      <c r="Q45" s="2"/>
      <c r="R45" s="2"/>
      <c r="S45" s="2"/>
      <c r="T45" s="2"/>
      <c r="U45" s="2"/>
      <c r="V45" s="2"/>
      <c r="W45" s="2"/>
      <c r="X45" s="2"/>
      <c r="Y45" s="2"/>
      <c r="Z45" s="2"/>
    </row>
    <row r="46" spans="1:26" ht="55.5" customHeight="1" x14ac:dyDescent="0.2">
      <c r="A46" s="34" t="s">
        <v>259</v>
      </c>
      <c r="B46" s="43" t="str">
        <f>VLOOKUP($A46,Questions!$A$2:$X$333,2,0)</f>
        <v>Do you have Internet Service Provider (ISP) redundancy?</v>
      </c>
      <c r="C46" s="44" t="s">
        <v>26</v>
      </c>
      <c r="D46" s="45" t="s">
        <v>260</v>
      </c>
      <c r="E46" s="46" t="str">
        <f>IF($C$35="","",IF(OR($C$35='Auto Responses'!$J$20,$C$35='Auto Responses'!$J$21,$C$35='Auto Responses'!$J$22),'Auto Responses'!$A$26,IF($C46='Auto Responses'!$J$3,VLOOKUP($A46,Questions!$A$2:$X$333,17,0)&amp;"",IF($C46='Auto Responses'!$J$4,VLOOKUP($A46,Questions!$A$2:$X$333,16,0)&amp;"",VLOOKUP($A46,Questions!$A$2:$X$333,15,0)&amp;""))))</f>
        <v>Based on the response to DCTR-01, this question does not apply to this product or service.</v>
      </c>
      <c r="F46" s="47" t="str">
        <f>VLOOKUP($A46,'Institution Evaluation'!$A$56:$F$345,6,0)&amp;""</f>
        <v/>
      </c>
      <c r="G46" s="2"/>
      <c r="H46" s="2"/>
      <c r="I46" s="6"/>
      <c r="J46" s="6"/>
      <c r="K46" s="2"/>
      <c r="L46" s="2"/>
      <c r="M46" s="2"/>
      <c r="N46" s="2"/>
      <c r="O46" s="2"/>
      <c r="P46" s="2"/>
      <c r="Q46" s="2"/>
      <c r="R46" s="2"/>
      <c r="S46" s="2"/>
      <c r="T46" s="2"/>
      <c r="U46" s="2"/>
      <c r="V46" s="2"/>
      <c r="W46" s="2"/>
      <c r="X46" s="2"/>
      <c r="Y46" s="2"/>
      <c r="Z46" s="2"/>
    </row>
    <row r="47" spans="1:26" ht="56.25" customHeight="1" x14ac:dyDescent="0.2">
      <c r="A47" s="34" t="s">
        <v>261</v>
      </c>
      <c r="B47" s="43" t="str">
        <f>VLOOKUP($A47,Questions!$A$2:$X$333,2,0)</f>
        <v>Does every data center where the institution's data will reside have multiple telephone company or network provider entrances to the facility?</v>
      </c>
      <c r="C47" s="44" t="s">
        <v>26</v>
      </c>
      <c r="D47" s="45"/>
      <c r="E47" s="46" t="str">
        <f>IF($C$35="","",IF(OR($C$35='Auto Responses'!$J$20,$C$35='Auto Responses'!$J$21,$C$35='Auto Responses'!$J$22),'Auto Responses'!$A$26,IF($C47='Auto Responses'!$J$3,VLOOKUP($A47,Questions!$A$2:$X$333,17,0)&amp;"",IF($C47='Auto Responses'!$J$4,VLOOKUP($A47,Questions!$A$2:$X$333,16,0)&amp;"",VLOOKUP($A47,Questions!$A$2:$X$333,15,0)&amp;""))))</f>
        <v>Based on the response to DCTR-01, this question does not apply to this product or service.</v>
      </c>
      <c r="F47" s="47" t="str">
        <f>VLOOKUP($A47,'Institution Evaluation'!$A$56:$F$345,6,0)&amp;""</f>
        <v/>
      </c>
      <c r="G47" s="2"/>
      <c r="H47" s="2"/>
      <c r="I47" s="6"/>
      <c r="J47" s="6"/>
      <c r="K47" s="2"/>
      <c r="L47" s="2"/>
      <c r="M47" s="2"/>
      <c r="N47" s="2"/>
      <c r="O47" s="2"/>
      <c r="P47" s="2"/>
      <c r="Q47" s="2"/>
      <c r="R47" s="2"/>
      <c r="S47" s="2"/>
      <c r="T47" s="2"/>
      <c r="U47" s="2"/>
      <c r="V47" s="2"/>
      <c r="W47" s="2"/>
      <c r="X47" s="2"/>
      <c r="Y47" s="2"/>
      <c r="Z47" s="2"/>
    </row>
    <row r="48" spans="1:26" ht="49.5" customHeight="1" x14ac:dyDescent="0.2">
      <c r="A48" s="34" t="s">
        <v>262</v>
      </c>
      <c r="B48" s="43" t="str">
        <f>VLOOKUP($A48,Questions!$A$2:$X$333,2,0)</f>
        <v>Do you require multifactor authentication for all administrative accounts in your environment?</v>
      </c>
      <c r="C48" s="44" t="s">
        <v>26</v>
      </c>
      <c r="D48" s="45" t="s">
        <v>263</v>
      </c>
      <c r="E48" s="46" t="str">
        <f>IF($C$35="","",IF($C48='Auto Responses'!$J$3,VLOOKUP($A48,Questions!$A$2:$X$333,17,0)&amp;"",IF($C48='Auto Responses'!$J$4,VLOOKUP($A48,Questions!$A$2:$X$333,16,0)&amp;"",VLOOKUP($A48,Questions!$A$2:$X$333,15,0)&amp;"")))</f>
        <v>State which model of MFA you are using.</v>
      </c>
      <c r="F48" s="47" t="str">
        <f>VLOOKUP($A48,'Institution Evaluation'!$A$56:$F$345,6,0)&amp;""</f>
        <v/>
      </c>
      <c r="G48" s="2"/>
      <c r="H48" s="2"/>
      <c r="I48" s="6"/>
      <c r="J48" s="6"/>
      <c r="K48" s="2"/>
      <c r="L48" s="2"/>
      <c r="M48" s="2"/>
      <c r="N48" s="2"/>
      <c r="O48" s="2"/>
      <c r="P48" s="2"/>
      <c r="Q48" s="2"/>
      <c r="R48" s="2"/>
      <c r="S48" s="2"/>
      <c r="T48" s="2"/>
      <c r="U48" s="2"/>
      <c r="V48" s="2"/>
      <c r="W48" s="2"/>
      <c r="X48" s="2"/>
      <c r="Y48" s="2"/>
      <c r="Z48" s="2"/>
    </row>
    <row r="49" spans="1:26" ht="54" customHeight="1" x14ac:dyDescent="0.2">
      <c r="A49" s="34" t="s">
        <v>264</v>
      </c>
      <c r="B49" s="43" t="str">
        <f>VLOOKUP($A49,Questions!$A$2:$X$333,2,0)</f>
        <v>Are you using your cloud provider's available hardening tools or pre-hardened images?</v>
      </c>
      <c r="C49" s="44" t="s">
        <v>40</v>
      </c>
      <c r="D49" s="45" t="s">
        <v>265</v>
      </c>
      <c r="E49" s="46" t="str">
        <f>IF($C$35="","",IF(OR($C$35='Auto Responses'!$J$17,$C$35='Auto Responses'!$J$18),'Auto Responses'!$A$26,IF($C49='Auto Responses'!$J$3,VLOOKUP($A49,Questions!$A$2:$X$333,17,0)&amp;"",IF($C49='Auto Responses'!$J$4,VLOOKUP($A49,Questions!$A$2:$X$333,16,0)&amp;"",VLOOKUP($A49,Questions!$A$2:$X$333,15,0)&amp;""))))</f>
        <v>Describe how you alternately harden your images.</v>
      </c>
      <c r="F49" s="47" t="str">
        <f>VLOOKUP($A49,'Institution Evaluation'!$A$56:$F$345,6,0)&amp;""</f>
        <v/>
      </c>
      <c r="G49" s="2"/>
      <c r="H49" s="2"/>
      <c r="I49" s="6"/>
      <c r="J49" s="6"/>
      <c r="K49" s="2"/>
      <c r="L49" s="2"/>
      <c r="M49" s="2"/>
      <c r="N49" s="2"/>
      <c r="O49" s="2"/>
      <c r="P49" s="2"/>
      <c r="Q49" s="2"/>
      <c r="R49" s="2"/>
      <c r="S49" s="2"/>
      <c r="T49" s="2"/>
      <c r="U49" s="2"/>
      <c r="V49" s="2"/>
      <c r="W49" s="2"/>
      <c r="X49" s="2"/>
      <c r="Y49" s="2"/>
      <c r="Z49" s="2"/>
    </row>
    <row r="50" spans="1:26" ht="52.5" customHeight="1" x14ac:dyDescent="0.2">
      <c r="A50" s="34" t="s">
        <v>266</v>
      </c>
      <c r="B50" s="43" t="str">
        <f>VLOOKUP($A50,Questions!$A$2:$X$333,2,0)</f>
        <v>Does your cloud solution provider have access to your encryption keys?</v>
      </c>
      <c r="C50" s="44" t="s">
        <v>40</v>
      </c>
      <c r="D50" s="45"/>
      <c r="E50" s="46" t="str">
        <f>IF($C$35="","",IF(OR($C$35='Auto Responses'!$J$17,$C$35='Auto Responses'!$J$18),'Auto Responses'!$A$26,IF($C50='Auto Responses'!$J$3,VLOOKUP($A50,Questions!$A$2:$X$333,17,0)&amp;"",IF($C50='Auto Responses'!$J$4,VLOOKUP($A50,Questions!$A$2:$X$333,16,0)&amp;"",VLOOKUP($A50,Questions!$A$2:$X$333,15,0)&amp;""))))</f>
        <v>Describe your key management practices.</v>
      </c>
      <c r="F50" s="47" t="str">
        <f>VLOOKUP($A50,'Institution Evaluation'!$A$56:$F$345,6,0)&amp;""</f>
        <v/>
      </c>
      <c r="G50" s="2"/>
      <c r="H50" s="2"/>
      <c r="I50" s="6"/>
      <c r="J50" s="6"/>
      <c r="K50" s="2"/>
      <c r="L50" s="2"/>
      <c r="M50" s="2"/>
      <c r="N50" s="2"/>
      <c r="O50" s="2"/>
      <c r="P50" s="2"/>
      <c r="Q50" s="2"/>
      <c r="R50" s="2"/>
      <c r="S50" s="2"/>
      <c r="T50" s="2"/>
      <c r="U50" s="2"/>
      <c r="V50" s="2"/>
      <c r="W50" s="2"/>
      <c r="X50" s="2"/>
      <c r="Y50" s="2"/>
      <c r="Z50" s="2"/>
    </row>
    <row r="51" spans="1:26" ht="36.75" customHeight="1" x14ac:dyDescent="0.2">
      <c r="A51" s="18" t="str">
        <f>VLOOKUP(LEFT($A52,4),'Auto Responses'!$N$4:$O$38,2,0)&amp;""</f>
        <v xml:space="preserve"> Firewalls, IDS, IPS, and Networking</v>
      </c>
      <c r="B51" s="40"/>
      <c r="C51" s="19" t="s">
        <v>21</v>
      </c>
      <c r="D51" s="19" t="s">
        <v>22</v>
      </c>
      <c r="E51" s="41" t="s">
        <v>23</v>
      </c>
      <c r="F51" s="50" t="s">
        <v>24</v>
      </c>
      <c r="G51" s="2"/>
      <c r="H51" s="2"/>
      <c r="I51" s="6"/>
      <c r="J51" s="6"/>
      <c r="K51" s="2"/>
      <c r="L51" s="2"/>
      <c r="M51" s="2"/>
      <c r="N51" s="2"/>
      <c r="O51" s="2"/>
      <c r="P51" s="2"/>
      <c r="Q51" s="2"/>
      <c r="R51" s="2"/>
      <c r="S51" s="2"/>
      <c r="T51" s="2"/>
      <c r="U51" s="2"/>
      <c r="V51" s="2"/>
      <c r="W51" s="2"/>
      <c r="X51" s="2"/>
      <c r="Y51" s="2"/>
      <c r="Z51" s="2"/>
    </row>
    <row r="52" spans="1:26" ht="103.5" customHeight="1" x14ac:dyDescent="0.2">
      <c r="A52" s="34" t="s">
        <v>267</v>
      </c>
      <c r="B52" s="43" t="str">
        <f>VLOOKUP($A52,Questions!$A$2:$X$333,2,0)</f>
        <v>Are you utilizing a stateful packet inspection (SPI) firewall?*</v>
      </c>
      <c r="C52" s="44" t="s">
        <v>26</v>
      </c>
      <c r="D52" s="45" t="s">
        <v>268</v>
      </c>
      <c r="E52" s="46" t="str">
        <f>IF($C$18='Auto Responses'!$J$4,'Auto Responses'!$A$3,IF($C52='Auto Responses'!$J$3,VLOOKUP($A52,Questions!$A$2:$X$333,17,0)&amp;"",IF($C52='Auto Responses'!$J$4,VLOOKUP($A52,Questions!$A$2:$X$333,16,0)&amp;"",VLOOKUP($A52,Questions!$A$2:$X$333,15,0)&amp;"")))</f>
        <v>Describe the currently implemented SPI firewall.</v>
      </c>
      <c r="F52" s="47" t="str">
        <f>VLOOKUP($A52,'Institution Evaluation'!$A$56:$F$345,6,0)&amp;""</f>
        <v/>
      </c>
      <c r="G52" s="2"/>
      <c r="H52" s="2"/>
      <c r="I52" s="6"/>
      <c r="J52" s="6"/>
      <c r="K52" s="2"/>
      <c r="L52" s="2"/>
      <c r="M52" s="2"/>
      <c r="N52" s="2"/>
      <c r="O52" s="2"/>
      <c r="P52" s="2"/>
      <c r="Q52" s="2"/>
      <c r="R52" s="2"/>
      <c r="S52" s="2"/>
      <c r="T52" s="2"/>
      <c r="U52" s="2"/>
      <c r="V52" s="2"/>
      <c r="W52" s="2"/>
      <c r="X52" s="2"/>
      <c r="Y52" s="2"/>
      <c r="Z52" s="2"/>
    </row>
    <row r="53" spans="1:26" ht="38.25" customHeight="1" x14ac:dyDescent="0.2">
      <c r="A53" s="34" t="s">
        <v>269</v>
      </c>
      <c r="B53" s="43" t="str">
        <f>VLOOKUP($A53,Questions!$A$2:$X$333,2,0)</f>
        <v>Do you have a documented policy for firewall change requests?*</v>
      </c>
      <c r="C53" s="44" t="s">
        <v>26</v>
      </c>
      <c r="D53" s="45" t="s">
        <v>270</v>
      </c>
      <c r="E53" s="46" t="str">
        <f>IF($C$18='Auto Responses'!$J$4,'Auto Responses'!$A$3,IF($C53='Auto Responses'!$J$3,VLOOKUP($A53,Questions!$A$2:$X$333,17,0)&amp;"",IF($C53='Auto Responses'!$J$4,VLOOKUP($A53,Questions!$A$2:$X$333,16,0)&amp;"",VLOOKUP($A53,Questions!$A$2:$X$333,15,0)&amp;"")))</f>
        <v>Describe your documented firewall change request policy.</v>
      </c>
      <c r="F53" s="47" t="str">
        <f>VLOOKUP($A53,'Institution Evaluation'!$A$56:$F$345,6,0)&amp;""</f>
        <v/>
      </c>
      <c r="G53" s="2"/>
      <c r="H53" s="2"/>
      <c r="I53" s="6"/>
      <c r="J53" s="6"/>
      <c r="K53" s="2"/>
      <c r="L53" s="2"/>
      <c r="M53" s="2"/>
      <c r="N53" s="2"/>
      <c r="O53" s="2"/>
      <c r="P53" s="2"/>
      <c r="Q53" s="2"/>
      <c r="R53" s="2"/>
      <c r="S53" s="2"/>
      <c r="T53" s="2"/>
      <c r="U53" s="2"/>
      <c r="V53" s="2"/>
      <c r="W53" s="2"/>
      <c r="X53" s="2"/>
      <c r="Y53" s="2"/>
      <c r="Z53" s="2"/>
    </row>
    <row r="54" spans="1:26" ht="126.75" customHeight="1" x14ac:dyDescent="0.2">
      <c r="A54" s="34" t="s">
        <v>271</v>
      </c>
      <c r="B54" s="43" t="str">
        <f>VLOOKUP($A54,Questions!$A$2:$X$333,2,0)</f>
        <v>Have you implemented an intrusion detection system (network-based)?*</v>
      </c>
      <c r="C54" s="44" t="s">
        <v>26</v>
      </c>
      <c r="D54" s="45" t="s">
        <v>272</v>
      </c>
      <c r="E54" s="46" t="str">
        <f>IF($C$18='Auto Responses'!$J$4,'Auto Responses'!$A$3,IF($C54='Auto Responses'!$J$3,VLOOKUP($A54,Questions!$A$2:$X$333,17,0)&amp;"",IF($C54='Auto Responses'!$J$4,VLOOKUP($A54,Questions!$A$2:$X$333,16,0)&amp;"",VLOOKUP($A54,Questions!$A$2:$X$333,15,0)&amp;"")))</f>
        <v>Describe the currently implemented IDS.</v>
      </c>
      <c r="F54" s="47" t="str">
        <f>VLOOKUP($A54,'Institution Evaluation'!$A$56:$F$345,6,0)&amp;""</f>
        <v/>
      </c>
      <c r="G54" s="2"/>
      <c r="H54" s="2"/>
      <c r="I54" s="6"/>
      <c r="J54" s="6"/>
      <c r="K54" s="2"/>
      <c r="L54" s="2"/>
      <c r="M54" s="2"/>
      <c r="N54" s="2"/>
      <c r="O54" s="2"/>
      <c r="P54" s="2"/>
      <c r="Q54" s="2"/>
      <c r="R54" s="2"/>
      <c r="S54" s="2"/>
      <c r="T54" s="2"/>
      <c r="U54" s="2"/>
      <c r="V54" s="2"/>
      <c r="W54" s="2"/>
      <c r="X54" s="2"/>
      <c r="Y54" s="2"/>
      <c r="Z54" s="2"/>
    </row>
    <row r="55" spans="1:26" ht="38.25" customHeight="1" x14ac:dyDescent="0.2">
      <c r="A55" s="34" t="s">
        <v>273</v>
      </c>
      <c r="B55" s="43" t="str">
        <f>VLOOKUP($A55,Questions!$A$2:$X$333,2,0)</f>
        <v>Do you employ host-based intrusion detection?*</v>
      </c>
      <c r="C55" s="44" t="s">
        <v>26</v>
      </c>
      <c r="D55" s="71" t="s">
        <v>274</v>
      </c>
      <c r="E55" s="46" t="str">
        <f>IF($C$18='Auto Responses'!$J$4,'Auto Responses'!$A$3,IF($C55='Auto Responses'!$J$3,VLOOKUP($A55,Questions!$A$2:$X$333,17,0)&amp;"",IF($C55='Auto Responses'!$J$4,VLOOKUP($A55,Questions!$A$2:$X$333,16,0)&amp;"",IF($C55='Auto Responses'!$J$5,VLOOKUP($A55,Questions!$A$2:$X$333,18,0)&amp;"",VLOOKUP($A55,Questions!$A$2:$X$333,15,0)&amp;""))))</f>
        <v>Describe the currently implemented host-based IDS solution(s).</v>
      </c>
      <c r="F55" s="47" t="str">
        <f>VLOOKUP($A55,'Institution Evaluation'!$A$56:$F$345,6,0)&amp;""</f>
        <v/>
      </c>
      <c r="G55" s="2"/>
      <c r="H55" s="2"/>
      <c r="I55" s="6"/>
      <c r="J55" s="6"/>
      <c r="K55" s="2"/>
      <c r="L55" s="2"/>
      <c r="M55" s="2"/>
      <c r="N55" s="2"/>
      <c r="O55" s="2"/>
      <c r="P55" s="2"/>
      <c r="Q55" s="2"/>
      <c r="R55" s="2"/>
      <c r="S55" s="2"/>
      <c r="T55" s="2"/>
      <c r="U55" s="2"/>
      <c r="V55" s="2"/>
      <c r="W55" s="2"/>
      <c r="X55" s="2"/>
      <c r="Y55" s="2"/>
      <c r="Z55" s="2"/>
    </row>
    <row r="56" spans="1:26" ht="38.25" customHeight="1" x14ac:dyDescent="0.2">
      <c r="A56" s="34" t="s">
        <v>275</v>
      </c>
      <c r="B56" s="43" t="str">
        <f>VLOOKUP($A56,Questions!$A$2:$X$333,2,0)</f>
        <v>Are audit logs available for all changes to the network, firewall, IDS, and IPS systems?*</v>
      </c>
      <c r="C56" s="44" t="s">
        <v>26</v>
      </c>
      <c r="D56" s="45" t="s">
        <v>276</v>
      </c>
      <c r="E56" s="46" t="str">
        <f>IF($C$18='Auto Responses'!$J$4,'Auto Responses'!$A$3,IF($C56='Auto Responses'!$J$3,VLOOKUP($A56,Questions!$A$2:$X$333,17,0)&amp;"",IF($C56='Auto Responses'!$J$4,VLOOKUP($A56,Questions!$A$2:$X$333,16,0)&amp;"",VLOOKUP($A56,Questions!$A$2:$X$333,15,0)&amp;"")))</f>
        <v>Describe your current network systems logging strategy.</v>
      </c>
      <c r="F56" s="47" t="str">
        <f>VLOOKUP($A56,'Institution Evaluation'!$A$56:$F$345,6,0)&amp;""</f>
        <v/>
      </c>
      <c r="G56" s="2"/>
      <c r="H56" s="2"/>
      <c r="I56" s="6"/>
      <c r="J56" s="6"/>
      <c r="K56" s="2"/>
      <c r="L56" s="2"/>
      <c r="M56" s="2"/>
      <c r="N56" s="2"/>
      <c r="O56" s="2"/>
      <c r="P56" s="2"/>
      <c r="Q56" s="2"/>
      <c r="R56" s="2"/>
      <c r="S56" s="2"/>
      <c r="T56" s="2"/>
      <c r="U56" s="2"/>
      <c r="V56" s="2"/>
      <c r="W56" s="2"/>
      <c r="X56" s="2"/>
      <c r="Y56" s="2"/>
      <c r="Z56" s="2"/>
    </row>
    <row r="57" spans="1:26" ht="48" customHeight="1" x14ac:dyDescent="0.2">
      <c r="A57" s="34" t="s">
        <v>277</v>
      </c>
      <c r="B57" s="43" t="str">
        <f>VLOOKUP($A57,Questions!$A$2:$X$333,2,0)</f>
        <v>Is authority for firewall change approval documented? Please list approver names or titles in Additional Info.</v>
      </c>
      <c r="C57" s="44" t="s">
        <v>40</v>
      </c>
      <c r="D57" s="45" t="s">
        <v>278</v>
      </c>
      <c r="E57" s="46" t="str">
        <f>IF($C$18='Auto Responses'!$J$4,'Auto Responses'!$A$3,IF($C57='Auto Responses'!$J$3,VLOOKUP($A57,Questions!$A$2:$X$333,17,0)&amp;"",IF($C57='Auto Responses'!$J$4,VLOOKUP($A57,Questions!$A$2:$X$333,16,0)&amp;"",VLOOKUP($A57,Questions!$A$2:$X$333,15,0)&amp;"")))</f>
        <v>Describe how firewall changes are approved.</v>
      </c>
      <c r="F57" s="47" t="str">
        <f>VLOOKUP($A57,'Institution Evaluation'!$A$56:$F$345,6,0)&amp;""</f>
        <v/>
      </c>
      <c r="G57" s="2"/>
      <c r="H57" s="2"/>
      <c r="I57" s="6"/>
      <c r="J57" s="6"/>
      <c r="K57" s="2"/>
      <c r="L57" s="2"/>
      <c r="M57" s="2"/>
      <c r="N57" s="2"/>
      <c r="O57" s="2"/>
      <c r="P57" s="2"/>
      <c r="Q57" s="2"/>
      <c r="R57" s="2"/>
      <c r="S57" s="2"/>
      <c r="T57" s="2"/>
      <c r="U57" s="2"/>
      <c r="V57" s="2"/>
      <c r="W57" s="2"/>
      <c r="X57" s="2"/>
      <c r="Y57" s="2"/>
      <c r="Z57" s="2"/>
    </row>
    <row r="58" spans="1:26" ht="38.25" customHeight="1" x14ac:dyDescent="0.2">
      <c r="A58" s="34" t="s">
        <v>279</v>
      </c>
      <c r="B58" s="43" t="str">
        <f>VLOOKUP($A58,Questions!$A$2:$X$333,2,0)</f>
        <v>Have you implemented an intrusion prevention system (network-based)?</v>
      </c>
      <c r="C58" s="44" t="s">
        <v>26</v>
      </c>
      <c r="D58" s="45" t="s">
        <v>280</v>
      </c>
      <c r="E58" s="46" t="str">
        <f>IF($C$18='Auto Responses'!$J$4,'Auto Responses'!$A$3,IF($C58='Auto Responses'!$J$3,VLOOKUP($A58,Questions!$A$2:$X$333,17,0)&amp;"",IF($C58='Auto Responses'!$J$4,VLOOKUP($A58,Questions!$A$2:$X$333,16,0)&amp;"",VLOOKUP($A58,Questions!$A$2:$X$333,15,0)&amp;"")))</f>
        <v>Describe the currently implemented IPS.</v>
      </c>
      <c r="F58" s="47" t="str">
        <f>VLOOKUP($A58,'Institution Evaluation'!$A$56:$F$345,6,0)&amp;""</f>
        <v/>
      </c>
      <c r="G58" s="2"/>
      <c r="H58" s="2"/>
      <c r="I58" s="6"/>
      <c r="J58" s="6"/>
      <c r="K58" s="2"/>
      <c r="L58" s="2"/>
      <c r="M58" s="2"/>
      <c r="N58" s="2"/>
      <c r="O58" s="2"/>
      <c r="P58" s="2"/>
      <c r="Q58" s="2"/>
      <c r="R58" s="2"/>
      <c r="S58" s="2"/>
      <c r="T58" s="2"/>
      <c r="U58" s="2"/>
      <c r="V58" s="2"/>
      <c r="W58" s="2"/>
      <c r="X58" s="2"/>
      <c r="Y58" s="2"/>
      <c r="Z58" s="2"/>
    </row>
    <row r="59" spans="1:26" ht="38.25" customHeight="1" x14ac:dyDescent="0.2">
      <c r="A59" s="34" t="s">
        <v>281</v>
      </c>
      <c r="B59" s="43" t="str">
        <f>VLOOKUP($A59,Questions!$A$2:$X$333,2,0)</f>
        <v>Do you employ host-based intrusion prevention?</v>
      </c>
      <c r="C59" s="44" t="s">
        <v>26</v>
      </c>
      <c r="D59" s="71" t="s">
        <v>274</v>
      </c>
      <c r="E59" s="46" t="str">
        <f>IF($C$18='Auto Responses'!$J$4,'Auto Responses'!$A$3,IF($C59='Auto Responses'!$J$3,VLOOKUP($A59,Questions!$A$2:$X$333,17,0)&amp;"",IF($C59='Auto Responses'!$J$4,VLOOKUP($A59,Questions!$A$2:$X$333,16,0)&amp;"",IF($C59='Auto Responses'!$J$5,VLOOKUP($A59,Questions!$A$2:$X$333,18,0)&amp;"",VLOOKUP($A59,Questions!$A$2:$X$333,15,0)&amp;""))))</f>
        <v>Describe the currently implemented host-based IPS solution(s).</v>
      </c>
      <c r="F59" s="47" t="str">
        <f>VLOOKUP($A59,'Institution Evaluation'!$A$56:$F$345,6,0)&amp;""</f>
        <v/>
      </c>
      <c r="G59" s="2"/>
      <c r="H59" s="2"/>
      <c r="I59" s="6"/>
      <c r="J59" s="6"/>
      <c r="K59" s="2"/>
      <c r="L59" s="2"/>
      <c r="M59" s="2"/>
      <c r="N59" s="2"/>
      <c r="O59" s="2"/>
      <c r="P59" s="2"/>
      <c r="Q59" s="2"/>
      <c r="R59" s="2"/>
      <c r="S59" s="2"/>
      <c r="T59" s="2"/>
      <c r="U59" s="2"/>
      <c r="V59" s="2"/>
      <c r="W59" s="2"/>
      <c r="X59" s="2"/>
      <c r="Y59" s="2"/>
      <c r="Z59" s="2"/>
    </row>
    <row r="60" spans="1:26" ht="38.25" customHeight="1" x14ac:dyDescent="0.2">
      <c r="A60" s="34" t="s">
        <v>282</v>
      </c>
      <c r="B60" s="43" t="str">
        <f>VLOOKUP($A60,Questions!$A$2:$X$333,2,0)</f>
        <v>Are you employing any next-generation persistent threat (NGPT) monitoring?</v>
      </c>
      <c r="C60" s="44" t="s">
        <v>26</v>
      </c>
      <c r="D60" s="45" t="s">
        <v>283</v>
      </c>
      <c r="E60" s="46" t="str">
        <f>IF($C$18='Auto Responses'!$J$4,'Auto Responses'!$A$3,IF($C60='Auto Responses'!$J$3,VLOOKUP($A60,Questions!$A$2:$X$333,17,0)&amp;"",IF($C60='Auto Responses'!$J$4,VLOOKUP($A60,Questions!$A$2:$X$333,16,0)&amp;"",VLOOKUP($A60,Questions!$A$2:$X$333,15,0)&amp;"")))</f>
        <v>Describe your NGPT monitoring strategy.</v>
      </c>
      <c r="F60" s="47" t="str">
        <f>VLOOKUP($A60,'Institution Evaluation'!$A$56:$F$345,6,0)&amp;""</f>
        <v/>
      </c>
      <c r="G60" s="2"/>
      <c r="H60" s="2"/>
      <c r="I60" s="6"/>
      <c r="J60" s="6"/>
      <c r="K60" s="2"/>
      <c r="L60" s="2"/>
      <c r="M60" s="2"/>
      <c r="N60" s="2"/>
      <c r="O60" s="2"/>
      <c r="P60" s="2"/>
      <c r="Q60" s="2"/>
      <c r="R60" s="2"/>
      <c r="S60" s="2"/>
      <c r="T60" s="2"/>
      <c r="U60" s="2"/>
      <c r="V60" s="2"/>
      <c r="W60" s="2"/>
      <c r="X60" s="2"/>
      <c r="Y60" s="2"/>
      <c r="Z60" s="2"/>
    </row>
    <row r="61" spans="1:26" ht="60" customHeight="1" x14ac:dyDescent="0.2">
      <c r="A61" s="34" t="s">
        <v>284</v>
      </c>
      <c r="B61" s="43" t="str">
        <f>VLOOKUP($A61,Questions!$A$2:$X$333,2,0)</f>
        <v>Is intrusion monitoring performed internally or by a third-party service?</v>
      </c>
      <c r="C61" s="83"/>
      <c r="D61" s="45" t="s">
        <v>285</v>
      </c>
      <c r="E61" s="46" t="str">
        <f>IF($C$18='Auto Responses'!$J$4,'Auto Responses'!$A$3,IF($C61='Auto Responses'!$J$3,VLOOKUP($A61,Questions!$A$2:$X$333,17,0)&amp;"",IF($C61='Auto Responses'!$J$4,VLOOKUP($A61,Questions!$A$2:$X$333,16,0)&amp;"",VLOOKUP($A61,Questions!$A$2:$X$333,15,0)&amp;"")))</f>
        <v>In addition to stating your intrusion monitoring strategy, provide a brief summary of its implementation.</v>
      </c>
      <c r="F61" s="47" t="str">
        <f>VLOOKUP($A61,'Institution Evaluation'!$A$56:$F$345,6,0)&amp;""</f>
        <v/>
      </c>
      <c r="G61" s="2"/>
      <c r="H61" s="2"/>
      <c r="I61" s="6"/>
      <c r="J61" s="6"/>
      <c r="K61" s="2"/>
      <c r="L61" s="2"/>
      <c r="M61" s="2"/>
      <c r="N61" s="2"/>
      <c r="O61" s="2"/>
      <c r="P61" s="2"/>
      <c r="Q61" s="2"/>
      <c r="R61" s="2"/>
      <c r="S61" s="2"/>
      <c r="T61" s="2"/>
      <c r="U61" s="2"/>
      <c r="V61" s="2"/>
      <c r="W61" s="2"/>
      <c r="X61" s="2"/>
      <c r="Y61" s="2"/>
      <c r="Z61" s="2"/>
    </row>
    <row r="62" spans="1:26" ht="50.25" customHeight="1" x14ac:dyDescent="0.2">
      <c r="A62" s="34" t="s">
        <v>286</v>
      </c>
      <c r="B62" s="43" t="str">
        <f>VLOOKUP($A62,Questions!$A$2:$X$333,2,0)</f>
        <v>Do you monitor for intrusions on a 24 x 7 x 365 basis?</v>
      </c>
      <c r="C62" s="44" t="s">
        <v>26</v>
      </c>
      <c r="D62" s="45" t="s">
        <v>287</v>
      </c>
      <c r="E62" s="46" t="str">
        <f>IF($C$18='Auto Responses'!$J$4,'Auto Responses'!$A$3,IF($C62='Auto Responses'!$J$3,VLOOKUP($A62,Questions!$A$2:$X$333,17,0)&amp;"",IF($C62='Auto Responses'!$J$4,VLOOKUP($A62,Questions!$A$2:$X$333,16,0)&amp;"",VLOOKUP($A62,Questions!$A$2:$X$333,15,0)&amp;"")))</f>
        <v>Provide a brief summary of this activity.</v>
      </c>
      <c r="F62" s="47" t="str">
        <f>VLOOKUP($A62,'Institution Evaluation'!$A$56:$F$345,6,0)&amp;""</f>
        <v/>
      </c>
      <c r="G62" s="49" t="s">
        <v>31</v>
      </c>
      <c r="H62" s="2"/>
      <c r="I62" s="6"/>
      <c r="J62" s="6"/>
      <c r="K62" s="2"/>
      <c r="L62" s="2"/>
      <c r="M62" s="2"/>
      <c r="N62" s="2"/>
      <c r="O62" s="2"/>
      <c r="P62" s="2"/>
      <c r="Q62" s="2"/>
      <c r="R62" s="2"/>
      <c r="S62" s="2"/>
      <c r="T62" s="2"/>
      <c r="U62" s="2"/>
      <c r="V62" s="2"/>
      <c r="W62" s="2"/>
      <c r="X62" s="2"/>
      <c r="Y62" s="2"/>
      <c r="Z62" s="2"/>
    </row>
    <row r="63" spans="1:26" ht="36.75" customHeight="1" x14ac:dyDescent="0.2">
      <c r="A63" s="18" t="str">
        <f>VLOOKUP(LEFT($A64,4),'Auto Responses'!$N$4:$O$38,2,0)&amp;""</f>
        <v xml:space="preserve"> Incident Handling</v>
      </c>
      <c r="B63" s="40"/>
      <c r="C63" s="19" t="s">
        <v>21</v>
      </c>
      <c r="D63" s="19" t="s">
        <v>22</v>
      </c>
      <c r="E63" s="41" t="s">
        <v>23</v>
      </c>
      <c r="F63" s="50" t="s">
        <v>24</v>
      </c>
      <c r="G63" s="2"/>
      <c r="H63" s="2"/>
      <c r="I63" s="6"/>
      <c r="J63" s="6"/>
      <c r="K63" s="2"/>
      <c r="L63" s="2"/>
      <c r="M63" s="2"/>
      <c r="N63" s="2"/>
      <c r="O63" s="2"/>
      <c r="P63" s="2"/>
      <c r="Q63" s="2"/>
      <c r="R63" s="2"/>
      <c r="S63" s="2"/>
      <c r="T63" s="2"/>
      <c r="U63" s="2"/>
      <c r="V63" s="2"/>
      <c r="W63" s="2"/>
      <c r="X63" s="2"/>
      <c r="Y63" s="2"/>
      <c r="Z63" s="2"/>
    </row>
    <row r="64" spans="1:26" ht="27" customHeight="1" x14ac:dyDescent="0.2">
      <c r="A64" s="34" t="s">
        <v>288</v>
      </c>
      <c r="B64" s="43" t="str">
        <f>VLOOKUP($A64,Questions!$A$2:$X$333,2,0)</f>
        <v>Do you have a formal incident response plan?</v>
      </c>
      <c r="C64" s="44" t="s">
        <v>26</v>
      </c>
      <c r="D64" s="45" t="s">
        <v>289</v>
      </c>
      <c r="E64" s="46" t="str">
        <f>IF($C$18='Auto Responses'!$J$4,'Auto Responses'!$A$3,IF($C64='Auto Responses'!$J$3,VLOOKUP($A64,Questions!$A$2:$X$333,17,0)&amp;"",IF($C64='Auto Responses'!$J$4,VLOOKUP($A64,Questions!$A$2:$X$333,16,0)&amp;"",VLOOKUP($A64,Questions!$A$2:$X$333,15,0)&amp;"")))</f>
        <v>Summarize or provide a link to your formal incident response plan.</v>
      </c>
      <c r="F64" s="47" t="str">
        <f>VLOOKUP($A64,'Institution Evaluation'!$A$56:$F$345,6,0)&amp;""</f>
        <v/>
      </c>
      <c r="G64" s="2"/>
      <c r="H64" s="2"/>
      <c r="I64" s="6"/>
      <c r="J64" s="6"/>
      <c r="K64" s="2"/>
      <c r="L64" s="2"/>
      <c r="M64" s="2"/>
      <c r="N64" s="2"/>
      <c r="O64" s="2"/>
      <c r="P64" s="2"/>
      <c r="Q64" s="2"/>
      <c r="R64" s="2"/>
      <c r="S64" s="2"/>
      <c r="T64" s="2"/>
      <c r="U64" s="2"/>
      <c r="V64" s="2"/>
      <c r="W64" s="2"/>
      <c r="X64" s="2"/>
      <c r="Y64" s="2"/>
      <c r="Z64" s="2"/>
    </row>
    <row r="65" spans="1:26" ht="40.5" customHeight="1" x14ac:dyDescent="0.2">
      <c r="A65" s="34" t="s">
        <v>290</v>
      </c>
      <c r="B65" s="43" t="str">
        <f>VLOOKUP($A65,Questions!$A$2:$X$333,2,0)</f>
        <v>Do you either have an internal incident response team or retain an external team?</v>
      </c>
      <c r="C65" s="44" t="s">
        <v>26</v>
      </c>
      <c r="D65" s="45" t="s">
        <v>291</v>
      </c>
      <c r="E65" s="46" t="str">
        <f>IF($C$18='Auto Responses'!$J$4,'Auto Responses'!$A$3,IF($C65='Auto Responses'!$J$3,VLOOKUP($A65,Questions!$A$2:$X$333,17,0)&amp;"",IF($C65='Auto Responses'!$J$4,VLOOKUP($A65,Questions!$A$2:$X$333,16,0)&amp;"",VLOOKUP($A65,Questions!$A$2:$X$333,15,0)&amp;"")))</f>
        <v>Summarize your incident response and reporting processes.</v>
      </c>
      <c r="F65" s="47" t="str">
        <f>VLOOKUP($A65,'Institution Evaluation'!$A$56:$F$345,6,0)&amp;""</f>
        <v/>
      </c>
      <c r="G65" s="2"/>
      <c r="H65" s="2"/>
      <c r="I65" s="6"/>
      <c r="J65" s="6"/>
      <c r="K65" s="2"/>
      <c r="L65" s="2"/>
      <c r="M65" s="2"/>
      <c r="N65" s="2"/>
      <c r="O65" s="2"/>
      <c r="P65" s="2"/>
      <c r="Q65" s="2"/>
      <c r="R65" s="2"/>
      <c r="S65" s="2"/>
      <c r="T65" s="2"/>
      <c r="U65" s="2"/>
      <c r="V65" s="2"/>
      <c r="W65" s="2"/>
      <c r="X65" s="2"/>
      <c r="Y65" s="2"/>
      <c r="Z65" s="2"/>
    </row>
    <row r="66" spans="1:26" ht="46.5" customHeight="1" x14ac:dyDescent="0.2">
      <c r="A66" s="34" t="s">
        <v>292</v>
      </c>
      <c r="B66" s="43" t="str">
        <f>VLOOKUP($A66,Questions!$A$2:$X$333,2,0)</f>
        <v>Do you have the capability to respond to incidents on a 24 x 7 x 365 basis?</v>
      </c>
      <c r="C66" s="44" t="s">
        <v>26</v>
      </c>
      <c r="D66" s="45" t="s">
        <v>293</v>
      </c>
      <c r="E66" s="46" t="str">
        <f>IF($C$18='Auto Responses'!$J$4,'Auto Responses'!$A$3,IF($C66='Auto Responses'!$J$3,VLOOKUP($A66,Questions!$A$2:$X$333,17,0)&amp;"",IF($C66='Auto Responses'!$J$4,VLOOKUP($A66,Questions!$A$2:$X$333,16,0)&amp;"",VLOOKUP($A66,Questions!$A$2:$X$333,15,0)&amp;"")))</f>
        <v>Summarize your internal approach or reference your third-party contractor.</v>
      </c>
      <c r="F66" s="47" t="str">
        <f>VLOOKUP($A66,'Institution Evaluation'!$A$56:$F$345,6,0)&amp;""</f>
        <v/>
      </c>
      <c r="G66" s="2"/>
      <c r="H66" s="2"/>
      <c r="I66" s="6"/>
      <c r="J66" s="6"/>
      <c r="K66" s="2"/>
      <c r="L66" s="2"/>
      <c r="M66" s="2"/>
      <c r="N66" s="2"/>
      <c r="O66" s="2"/>
      <c r="P66" s="2"/>
      <c r="Q66" s="2"/>
      <c r="R66" s="2"/>
      <c r="S66" s="2"/>
      <c r="T66" s="2"/>
      <c r="U66" s="2"/>
      <c r="V66" s="2"/>
      <c r="W66" s="2"/>
      <c r="X66" s="2"/>
      <c r="Y66" s="2"/>
      <c r="Z66" s="2"/>
    </row>
    <row r="67" spans="1:26" ht="48" customHeight="1" x14ac:dyDescent="0.2">
      <c r="A67" s="34" t="s">
        <v>294</v>
      </c>
      <c r="B67" s="43" t="str">
        <f>VLOOKUP($A67,Questions!$A$2:$X$333,2,0)</f>
        <v>Do you carry cyber-risk insurance to protect against unforeseen service outages, data that is lost or stolen, and security incidents?</v>
      </c>
      <c r="C67" s="44" t="s">
        <v>26</v>
      </c>
      <c r="D67" s="45" t="s">
        <v>295</v>
      </c>
      <c r="E67" s="46" t="str">
        <f>IF($C$18='Auto Responses'!$J$4,'Auto Responses'!$A$3,IF($C67='Auto Responses'!$J$3,VLOOKUP($A67,Questions!$A$2:$X$333,17,0)&amp;"",IF($C67='Auto Responses'!$J$4,VLOOKUP($A67,Questions!$A$2:$X$333,16,0)&amp;"",VLOOKUP($A67,Questions!$A$2:$X$333,15,0)&amp;"")))</f>
        <v>Describe the coverage in place for this solution.</v>
      </c>
      <c r="F67" s="47" t="str">
        <f>VLOOKUP($A67,'Institution Evaluation'!$A$56:$F$345,6,0)&amp;""</f>
        <v/>
      </c>
      <c r="G67" s="49" t="s">
        <v>31</v>
      </c>
      <c r="H67" s="2"/>
      <c r="I67" s="6"/>
      <c r="J67" s="6"/>
      <c r="K67" s="2"/>
      <c r="L67" s="2"/>
      <c r="M67" s="2"/>
      <c r="N67" s="2"/>
      <c r="O67" s="2"/>
      <c r="P67" s="2"/>
      <c r="Q67" s="2"/>
      <c r="R67" s="2"/>
      <c r="S67" s="2"/>
      <c r="T67" s="2"/>
      <c r="U67" s="2"/>
      <c r="V67" s="2"/>
      <c r="W67" s="2"/>
      <c r="X67" s="2"/>
      <c r="Y67" s="2"/>
      <c r="Z67" s="2"/>
    </row>
    <row r="68" spans="1:26" ht="36.75" customHeight="1" x14ac:dyDescent="0.2">
      <c r="A68" s="18" t="str">
        <f>VLOOKUP(LEFT($A69,4),'Auto Responses'!$N$4:$O$38,2,0)&amp;""</f>
        <v xml:space="preserve"> Vulnerability Management</v>
      </c>
      <c r="B68" s="40"/>
      <c r="C68" s="19" t="s">
        <v>21</v>
      </c>
      <c r="D68" s="19" t="s">
        <v>22</v>
      </c>
      <c r="E68" s="41" t="s">
        <v>23</v>
      </c>
      <c r="F68" s="50" t="s">
        <v>24</v>
      </c>
      <c r="G68" s="2"/>
      <c r="H68" s="2"/>
      <c r="I68" s="6"/>
      <c r="J68" s="6"/>
      <c r="K68" s="2"/>
      <c r="L68" s="2"/>
      <c r="M68" s="2"/>
      <c r="N68" s="2"/>
      <c r="O68" s="2"/>
      <c r="P68" s="2"/>
      <c r="Q68" s="2"/>
      <c r="R68" s="2"/>
      <c r="S68" s="2"/>
      <c r="T68" s="2"/>
      <c r="U68" s="2"/>
      <c r="V68" s="2"/>
      <c r="W68" s="2"/>
      <c r="X68" s="2"/>
      <c r="Y68" s="2"/>
      <c r="Z68" s="2"/>
    </row>
    <row r="69" spans="1:26" ht="60.75" customHeight="1" x14ac:dyDescent="0.2">
      <c r="A69" s="34" t="s">
        <v>296</v>
      </c>
      <c r="B69" s="43" t="str">
        <f>VLOOKUP($A69,Questions!$A$2:$X$333,2,0)</f>
        <v>Are your systems and applications scanned with an authenticated user account for vulnerabilities (that are remediated) prior to new releases?*</v>
      </c>
      <c r="C69" s="44" t="s">
        <v>26</v>
      </c>
      <c r="D69" s="45" t="s">
        <v>297</v>
      </c>
      <c r="E69" s="46" t="str">
        <f>IF($C$18='Auto Responses'!$J$4,'Auto Responses'!$A$3,IF($C69='Auto Responses'!$J$3,VLOOKUP($A69,Questions!$A$2:$X$333,17,0)&amp;"",IF($C69='Auto Responses'!$J$4,VLOOKUP($A69,Questions!$A$2:$X$333,16,0)&amp;"",VLOOKUP($A69,Questions!$A$2:$X$333,15,0)&amp;"")))</f>
        <v>Provide a brief description.</v>
      </c>
      <c r="F69" s="47" t="str">
        <f>VLOOKUP($A69,'Institution Evaluation'!$A$56:$F$345,6,0)&amp;""</f>
        <v/>
      </c>
      <c r="G69" s="2"/>
      <c r="H69" s="2"/>
      <c r="I69" s="6"/>
      <c r="J69" s="6"/>
      <c r="K69" s="2"/>
      <c r="L69" s="2"/>
      <c r="M69" s="2"/>
      <c r="N69" s="2"/>
      <c r="O69" s="2"/>
      <c r="P69" s="2"/>
      <c r="Q69" s="2"/>
      <c r="R69" s="2"/>
      <c r="S69" s="2"/>
      <c r="T69" s="2"/>
      <c r="U69" s="2"/>
      <c r="V69" s="2"/>
      <c r="W69" s="2"/>
      <c r="X69" s="2"/>
      <c r="Y69" s="2"/>
      <c r="Z69" s="2"/>
    </row>
    <row r="70" spans="1:26" ht="36.75" customHeight="1" x14ac:dyDescent="0.2">
      <c r="A70" s="34" t="s">
        <v>298</v>
      </c>
      <c r="B70" s="43" t="str">
        <f>VLOOKUP($A70,Questions!$A$2:$X$333,2,0)</f>
        <v>Will you provide results of application and system vulnerability scans to the institution?*</v>
      </c>
      <c r="C70" s="67" t="s">
        <v>40</v>
      </c>
      <c r="D70" s="71" t="s">
        <v>299</v>
      </c>
      <c r="E70" s="46" t="str">
        <f>IF($C$18='Auto Responses'!$J$4,'Auto Responses'!$A$3,IF($C70='Auto Responses'!$J$3,VLOOKUP($A70,Questions!$A$2:$X$333,17,0)&amp;"",IF($C70='Auto Responses'!$J$4,VLOOKUP($A70,Questions!$A$2:$X$333,16,0)&amp;"",VLOOKUP($A70,Questions!$A$2:$X$333,15,0)&amp;"")))</f>
        <v>Describe why security scan results will not be provided to the institution.</v>
      </c>
      <c r="F70" s="47" t="str">
        <f>VLOOKUP($A70,'Institution Evaluation'!$A$56:$F$345,6,0)&amp;""</f>
        <v/>
      </c>
      <c r="G70" s="2"/>
      <c r="H70" s="2"/>
      <c r="I70" s="6"/>
      <c r="J70" s="6"/>
      <c r="K70" s="2"/>
      <c r="L70" s="2"/>
      <c r="M70" s="2"/>
      <c r="N70" s="2"/>
      <c r="O70" s="2"/>
      <c r="P70" s="2"/>
      <c r="Q70" s="2"/>
      <c r="R70" s="2"/>
      <c r="S70" s="2"/>
      <c r="T70" s="2"/>
      <c r="U70" s="2"/>
      <c r="V70" s="2"/>
      <c r="W70" s="2"/>
      <c r="X70" s="2"/>
      <c r="Y70" s="2"/>
      <c r="Z70" s="2"/>
    </row>
    <row r="71" spans="1:26" ht="51.75" customHeight="1" x14ac:dyDescent="0.2">
      <c r="A71" s="34" t="s">
        <v>300</v>
      </c>
      <c r="B71" s="43" t="str">
        <f>VLOOKUP($A71,Questions!$A$2:$X$333,2,0)</f>
        <v>Will you allow the institution to perform its own vulnerability testing and/or scanning of your systems and/or application, provided that testing is performed at a mutually agreed upon time and date?*</v>
      </c>
      <c r="C71" s="44" t="s">
        <v>26</v>
      </c>
      <c r="D71" s="45" t="s">
        <v>301</v>
      </c>
      <c r="E71" s="46" t="str">
        <f>IF($C$18='Auto Responses'!$J$4,'Auto Responses'!$A$3,IF($C71='Auto Responses'!$J$3,VLOOKUP($A71,Questions!$A$2:$X$333,17,0)&amp;"",IF($C71='Auto Responses'!$J$4,VLOOKUP($A71,Questions!$A$2:$X$333,16,0)&amp;"",VLOOKUP($A71,Questions!$A$2:$X$333,15,0)&amp;"")))</f>
        <v>Provide reference to the process or procedure to set up security testing times and scopes.</v>
      </c>
      <c r="F71" s="47" t="str">
        <f>VLOOKUP($A71,'Institution Evaluation'!$A$56:$F$345,6,0)&amp;""</f>
        <v/>
      </c>
      <c r="G71" s="2"/>
      <c r="H71" s="2"/>
      <c r="I71" s="6"/>
      <c r="J71" s="6"/>
      <c r="K71" s="2"/>
      <c r="L71" s="2"/>
      <c r="M71" s="2"/>
      <c r="N71" s="2"/>
      <c r="O71" s="2"/>
      <c r="P71" s="2"/>
      <c r="Q71" s="2"/>
      <c r="R71" s="2"/>
      <c r="S71" s="2"/>
      <c r="T71" s="2"/>
      <c r="U71" s="2"/>
      <c r="V71" s="2"/>
      <c r="W71" s="2"/>
      <c r="X71" s="2"/>
      <c r="Y71" s="2"/>
      <c r="Z71" s="2"/>
    </row>
    <row r="72" spans="1:26" ht="54" customHeight="1" x14ac:dyDescent="0.2">
      <c r="A72" s="34" t="s">
        <v>302</v>
      </c>
      <c r="B72" s="43" t="str">
        <f>VLOOKUP($A72,Questions!$A$2:$X$333,2,0)</f>
        <v>Have your systems and applications had a third-party security assessment completed in the last year?</v>
      </c>
      <c r="C72" s="44" t="s">
        <v>26</v>
      </c>
      <c r="D72" s="45" t="s">
        <v>303</v>
      </c>
      <c r="E72" s="46" t="str">
        <f>IF($C$18='Auto Responses'!$J$4,'Auto Responses'!$A$3,IF($C72='Auto Responses'!$J$3,VLOOKUP($A72,Questions!$A$2:$X$333,17,0)&amp;"",IF($C72='Auto Responses'!$J$4,VLOOKUP($A72,Questions!$A$2:$X$333,16,0)&amp;"",VLOOKUP($A72,Questions!$A$2:$X$333,15,0)&amp;"")))</f>
        <v>Provide the results with this document (link or attached), if possible. State the date of the last completed third-party security assessment.</v>
      </c>
      <c r="F72" s="47" t="str">
        <f>VLOOKUP($A72,'Institution Evaluation'!$A$56:$F$345,6,0)&amp;""</f>
        <v/>
      </c>
      <c r="G72" s="2"/>
      <c r="H72" s="2"/>
      <c r="I72" s="6"/>
      <c r="J72" s="6"/>
      <c r="K72" s="2"/>
      <c r="L72" s="2"/>
      <c r="M72" s="2"/>
      <c r="N72" s="2"/>
      <c r="O72" s="2"/>
      <c r="P72" s="2"/>
      <c r="Q72" s="2"/>
      <c r="R72" s="2"/>
      <c r="S72" s="2"/>
      <c r="T72" s="2"/>
      <c r="U72" s="2"/>
      <c r="V72" s="2"/>
      <c r="W72" s="2"/>
      <c r="X72" s="2"/>
      <c r="Y72" s="2"/>
      <c r="Z72" s="2"/>
    </row>
    <row r="73" spans="1:26" ht="60" customHeight="1" x14ac:dyDescent="0.2">
      <c r="A73" s="34" t="s">
        <v>304</v>
      </c>
      <c r="B73" s="43" t="str">
        <f>VLOOKUP($A73,Questions!$A$2:$X$333,2,0)</f>
        <v>Do you regularly scan for common web application security vulnerabilities (e.g., SQL injection, XSS, XSRF, etc.)?</v>
      </c>
      <c r="C73" s="44" t="s">
        <v>26</v>
      </c>
      <c r="D73" s="45" t="s">
        <v>305</v>
      </c>
      <c r="E73" s="46" t="str">
        <f>IF($C$18='Auto Responses'!$J$4,'Auto Responses'!$A$3,IF($C73='Auto Responses'!$J$3,VLOOKUP($A73,Questions!$A$2:$X$333,17,0)&amp;"",IF($C73='Auto Responses'!$J$4,VLOOKUP($A73,Questions!$A$2:$X$333,16,0)&amp;"",VLOOKUP($A73,Questions!$A$2:$X$333,15,0)&amp;"")))</f>
        <v>Ensure that all elements of VULN-05 are clearly stated in your response.</v>
      </c>
      <c r="F73" s="47" t="str">
        <f>VLOOKUP($A73,'Institution Evaluation'!$A$56:$F$345,6,0)&amp;""</f>
        <v/>
      </c>
      <c r="G73" s="2"/>
      <c r="H73" s="2"/>
      <c r="I73" s="6"/>
      <c r="J73" s="6"/>
      <c r="K73" s="2"/>
      <c r="L73" s="2"/>
      <c r="M73" s="2"/>
      <c r="N73" s="2"/>
      <c r="O73" s="2"/>
      <c r="P73" s="2"/>
      <c r="Q73" s="2"/>
      <c r="R73" s="2"/>
      <c r="S73" s="2"/>
      <c r="T73" s="2"/>
      <c r="U73" s="2"/>
      <c r="V73" s="2"/>
      <c r="W73" s="2"/>
      <c r="X73" s="2"/>
      <c r="Y73" s="2"/>
      <c r="Z73" s="2"/>
    </row>
    <row r="74" spans="1:26" ht="56.25" customHeight="1" x14ac:dyDescent="0.2">
      <c r="A74" s="34" t="s">
        <v>306</v>
      </c>
      <c r="B74" s="43" t="str">
        <f>VLOOKUP($A74,Questions!$A$2:$X$333,2,0)</f>
        <v>Are your systems and applications regularly scanned externally for vulnerabilities?</v>
      </c>
      <c r="C74" s="44" t="s">
        <v>26</v>
      </c>
      <c r="D74" s="45" t="s">
        <v>307</v>
      </c>
      <c r="E74" s="46" t="str">
        <f>IF($C$18='Auto Responses'!$J$4,'Auto Responses'!$A$3,IF($C74='Auto Responses'!$J$3,VLOOKUP($A74,Questions!$A$2:$X$333,17,0)&amp;"",IF($C74='Auto Responses'!$J$4,VLOOKUP($A74,Questions!$A$2:$X$333,16,0)&amp;"",VLOOKUP($A74,Questions!$A$2:$X$333,15,0)&amp;"")))</f>
        <v>Decribe your external application vulnerability scanning strategy.</v>
      </c>
      <c r="F74" s="47" t="str">
        <f>VLOOKUP($A74,'Institution Evaluation'!$A$56:$F$345,6,0)&amp;""</f>
        <v/>
      </c>
      <c r="G74" s="49" t="s">
        <v>31</v>
      </c>
      <c r="H74" s="6"/>
      <c r="I74" s="2"/>
      <c r="J74" s="2"/>
      <c r="K74" s="2"/>
      <c r="L74" s="2"/>
      <c r="M74" s="2"/>
      <c r="N74" s="2"/>
      <c r="O74" s="2"/>
      <c r="P74" s="2"/>
      <c r="Q74" s="2"/>
      <c r="R74" s="2"/>
      <c r="S74" s="2"/>
      <c r="T74" s="2"/>
      <c r="U74" s="2"/>
      <c r="V74" s="2"/>
      <c r="W74" s="2"/>
      <c r="X74" s="2"/>
      <c r="Y74" s="2"/>
      <c r="Z74" s="2"/>
    </row>
    <row r="75" spans="1:26" ht="36.75" customHeight="1" x14ac:dyDescent="0.2">
      <c r="A75" s="59" t="s">
        <v>45</v>
      </c>
      <c r="B75" s="54"/>
      <c r="C75" s="55"/>
      <c r="D75" s="56"/>
      <c r="E75" s="57"/>
      <c r="F75" s="58"/>
      <c r="G75" s="49"/>
      <c r="H75" s="6"/>
      <c r="I75" s="2"/>
      <c r="J75" s="2"/>
      <c r="K75" s="2"/>
      <c r="L75" s="2"/>
      <c r="M75" s="2"/>
      <c r="N75" s="2"/>
      <c r="O75" s="2"/>
      <c r="P75" s="2"/>
      <c r="Q75" s="2"/>
      <c r="R75" s="2"/>
      <c r="S75" s="2"/>
      <c r="T75" s="2"/>
      <c r="U75" s="2"/>
      <c r="V75" s="2"/>
      <c r="W75" s="2"/>
      <c r="X75" s="2"/>
      <c r="Y75" s="2"/>
      <c r="Z75" s="2"/>
    </row>
    <row r="76" spans="1:26" ht="15" hidden="1" customHeight="1" x14ac:dyDescent="0.2">
      <c r="A76" s="58"/>
      <c r="B76" s="2"/>
      <c r="C76" s="3"/>
      <c r="D76" s="4"/>
      <c r="E76" s="5"/>
      <c r="F76" s="2"/>
      <c r="G76" s="2"/>
      <c r="H76" s="2"/>
      <c r="I76" s="6"/>
      <c r="J76" s="6"/>
      <c r="K76" s="2"/>
      <c r="L76" s="2"/>
      <c r="M76" s="2"/>
      <c r="N76" s="2"/>
      <c r="O76" s="2"/>
      <c r="P76" s="2"/>
      <c r="Q76" s="2"/>
      <c r="R76" s="2"/>
      <c r="S76" s="2"/>
      <c r="T76" s="2"/>
      <c r="U76" s="2"/>
      <c r="V76" s="2"/>
      <c r="W76" s="2"/>
      <c r="X76" s="2"/>
      <c r="Y76" s="2"/>
      <c r="Z76" s="2"/>
    </row>
    <row r="77" spans="1:26" ht="15" hidden="1" customHeight="1" x14ac:dyDescent="0.2">
      <c r="A77" s="2"/>
      <c r="B77" s="3"/>
      <c r="C77" s="79"/>
      <c r="D77" s="5"/>
      <c r="E77" s="2"/>
      <c r="F77" s="2"/>
      <c r="G77" s="2"/>
      <c r="H77" s="6"/>
      <c r="I77" s="2"/>
      <c r="J77" s="2"/>
      <c r="K77" s="2"/>
      <c r="L77" s="58"/>
      <c r="M77" s="58"/>
      <c r="N77" s="58"/>
      <c r="O77" s="58"/>
      <c r="P77" s="58"/>
      <c r="Q77" s="58"/>
      <c r="R77" s="58"/>
      <c r="S77" s="58"/>
      <c r="T77" s="58"/>
      <c r="U77" s="58"/>
      <c r="V77" s="58"/>
      <c r="W77" s="58"/>
      <c r="X77" s="58"/>
      <c r="Y77" s="58"/>
      <c r="Z77" s="58"/>
    </row>
    <row r="78" spans="1:26" ht="15" hidden="1" customHeight="1" x14ac:dyDescent="0.2">
      <c r="A78" s="34" t="e">
        <f t="shared" ref="A78:A84" si="0">#REF!</f>
        <v>#REF!</v>
      </c>
      <c r="B78" s="2"/>
      <c r="C78" s="3"/>
      <c r="D78" s="4"/>
      <c r="E78" s="5"/>
      <c r="F78" s="2"/>
      <c r="G78" s="2"/>
      <c r="H78" s="2"/>
      <c r="I78" s="6"/>
      <c r="J78" s="6"/>
      <c r="K78" s="2"/>
      <c r="L78" s="2"/>
      <c r="M78" s="58"/>
      <c r="N78" s="58"/>
      <c r="O78" s="58"/>
      <c r="P78" s="58"/>
      <c r="Q78" s="58"/>
      <c r="R78" s="58"/>
      <c r="S78" s="58"/>
      <c r="T78" s="58"/>
      <c r="U78" s="58"/>
      <c r="V78" s="58"/>
      <c r="W78" s="58"/>
      <c r="X78" s="58"/>
      <c r="Y78" s="58"/>
      <c r="Z78" s="58"/>
    </row>
    <row r="79" spans="1:26" ht="15" hidden="1" customHeight="1" x14ac:dyDescent="0.2">
      <c r="A79" s="34" t="e">
        <f t="shared" si="0"/>
        <v>#REF!</v>
      </c>
      <c r="B79" s="2"/>
      <c r="C79" s="3"/>
      <c r="D79" s="4"/>
      <c r="E79" s="5"/>
      <c r="F79" s="2"/>
      <c r="G79" s="2"/>
      <c r="H79" s="2"/>
      <c r="I79" s="6"/>
      <c r="J79" s="6"/>
      <c r="K79" s="2"/>
      <c r="L79" s="2"/>
      <c r="M79" s="58"/>
      <c r="N79" s="58"/>
      <c r="O79" s="58"/>
      <c r="P79" s="58"/>
      <c r="Q79" s="58"/>
      <c r="R79" s="58"/>
      <c r="S79" s="58"/>
      <c r="T79" s="58"/>
      <c r="U79" s="58"/>
      <c r="V79" s="58"/>
      <c r="W79" s="58"/>
      <c r="X79" s="58"/>
      <c r="Y79" s="58"/>
      <c r="Z79" s="58"/>
    </row>
    <row r="80" spans="1:26" ht="15" hidden="1" customHeight="1" x14ac:dyDescent="0.2">
      <c r="A80" s="34" t="e">
        <f t="shared" si="0"/>
        <v>#REF!</v>
      </c>
      <c r="B80" s="2"/>
      <c r="C80" s="3"/>
      <c r="D80" s="4"/>
      <c r="E80" s="5"/>
      <c r="F80" s="2"/>
      <c r="G80" s="2"/>
      <c r="H80" s="2"/>
      <c r="I80" s="6"/>
      <c r="J80" s="6"/>
      <c r="K80" s="2"/>
      <c r="L80" s="2"/>
      <c r="M80" s="58"/>
      <c r="N80" s="58"/>
      <c r="O80" s="58"/>
      <c r="P80" s="58"/>
      <c r="Q80" s="58"/>
      <c r="R80" s="58"/>
      <c r="S80" s="58"/>
      <c r="T80" s="58"/>
      <c r="U80" s="58"/>
      <c r="V80" s="58"/>
      <c r="W80" s="58"/>
      <c r="X80" s="58"/>
      <c r="Y80" s="58"/>
      <c r="Z80" s="58"/>
    </row>
    <row r="81" spans="1:26" ht="15" hidden="1" customHeight="1" x14ac:dyDescent="0.2">
      <c r="A81" s="34" t="e">
        <f t="shared" si="0"/>
        <v>#REF!</v>
      </c>
      <c r="B81" s="2"/>
      <c r="C81" s="3"/>
      <c r="D81" s="4"/>
      <c r="E81" s="5"/>
      <c r="F81" s="2"/>
      <c r="G81" s="2"/>
      <c r="H81" s="2"/>
      <c r="I81" s="6"/>
      <c r="J81" s="6"/>
      <c r="K81" s="2"/>
      <c r="L81" s="2"/>
      <c r="M81" s="58"/>
      <c r="N81" s="58"/>
      <c r="O81" s="58"/>
      <c r="P81" s="58"/>
      <c r="Q81" s="58"/>
      <c r="R81" s="58"/>
      <c r="S81" s="58"/>
      <c r="T81" s="58"/>
      <c r="U81" s="58"/>
      <c r="V81" s="58"/>
      <c r="W81" s="58"/>
      <c r="X81" s="58"/>
      <c r="Y81" s="58"/>
      <c r="Z81" s="58"/>
    </row>
    <row r="82" spans="1:26" ht="15" hidden="1" customHeight="1" x14ac:dyDescent="0.2">
      <c r="A82" s="34" t="e">
        <f t="shared" si="0"/>
        <v>#REF!</v>
      </c>
      <c r="B82" s="2"/>
      <c r="C82" s="3"/>
      <c r="D82" s="4"/>
      <c r="E82" s="5"/>
      <c r="F82" s="2"/>
      <c r="G82" s="2"/>
      <c r="H82" s="2"/>
      <c r="I82" s="6"/>
      <c r="J82" s="6"/>
      <c r="K82" s="2"/>
      <c r="L82" s="2"/>
      <c r="M82" s="58"/>
      <c r="N82" s="58"/>
      <c r="O82" s="58"/>
      <c r="P82" s="58"/>
      <c r="Q82" s="58"/>
      <c r="R82" s="58"/>
      <c r="S82" s="58"/>
      <c r="T82" s="58"/>
      <c r="U82" s="58"/>
      <c r="V82" s="58"/>
      <c r="W82" s="58"/>
      <c r="X82" s="58"/>
      <c r="Y82" s="58"/>
      <c r="Z82" s="58"/>
    </row>
    <row r="83" spans="1:26" ht="15" hidden="1" customHeight="1" x14ac:dyDescent="0.2">
      <c r="A83" s="34" t="e">
        <f t="shared" si="0"/>
        <v>#REF!</v>
      </c>
      <c r="B83" s="2"/>
      <c r="C83" s="3"/>
      <c r="D83" s="4"/>
      <c r="E83" s="5"/>
      <c r="F83" s="2"/>
      <c r="G83" s="2"/>
      <c r="H83" s="2"/>
      <c r="I83" s="6"/>
      <c r="J83" s="6"/>
      <c r="K83" s="2"/>
      <c r="L83" s="2"/>
      <c r="M83" s="58"/>
      <c r="N83" s="58"/>
      <c r="O83" s="58"/>
      <c r="P83" s="58"/>
      <c r="Q83" s="58"/>
      <c r="R83" s="58"/>
      <c r="S83" s="58"/>
      <c r="T83" s="58"/>
      <c r="U83" s="58"/>
      <c r="V83" s="58"/>
      <c r="W83" s="58"/>
      <c r="X83" s="58"/>
      <c r="Y83" s="58"/>
      <c r="Z83" s="58"/>
    </row>
    <row r="84" spans="1:26" ht="15" hidden="1" customHeight="1" x14ac:dyDescent="0.2">
      <c r="A84" s="34" t="e">
        <f t="shared" si="0"/>
        <v>#REF!</v>
      </c>
      <c r="B84" s="2"/>
      <c r="C84" s="3"/>
      <c r="D84" s="4"/>
      <c r="E84" s="5"/>
      <c r="F84" s="2"/>
      <c r="G84" s="2"/>
      <c r="H84" s="2"/>
      <c r="I84" s="6"/>
      <c r="J84" s="6"/>
      <c r="K84" s="2"/>
      <c r="L84" s="2"/>
      <c r="M84" s="58"/>
      <c r="N84" s="58"/>
      <c r="O84" s="58"/>
      <c r="P84" s="58"/>
      <c r="Q84" s="58"/>
      <c r="R84" s="58"/>
      <c r="S84" s="58"/>
      <c r="T84" s="58"/>
      <c r="U84" s="58"/>
      <c r="V84" s="58"/>
      <c r="W84" s="58"/>
      <c r="X84" s="58"/>
      <c r="Y84" s="58"/>
      <c r="Z84" s="58"/>
    </row>
    <row r="85" spans="1:26" ht="15.75" customHeight="1" x14ac:dyDescent="0.2">
      <c r="A85" s="58"/>
      <c r="B85" s="2"/>
      <c r="C85" s="3"/>
      <c r="D85" s="4"/>
      <c r="E85" s="5"/>
      <c r="F85" s="2"/>
      <c r="G85" s="2"/>
      <c r="H85" s="2"/>
      <c r="I85" s="6"/>
      <c r="J85" s="6"/>
      <c r="K85" s="2"/>
      <c r="L85" s="2"/>
      <c r="M85" s="58"/>
      <c r="N85" s="58"/>
      <c r="O85" s="58"/>
      <c r="P85" s="58"/>
      <c r="Q85" s="58"/>
      <c r="R85" s="58"/>
      <c r="S85" s="58"/>
      <c r="T85" s="58"/>
      <c r="U85" s="58"/>
      <c r="V85" s="58"/>
      <c r="W85" s="58"/>
      <c r="X85" s="58"/>
      <c r="Y85" s="58"/>
      <c r="Z85" s="58"/>
    </row>
    <row r="86" spans="1:26" ht="15.75" customHeight="1" x14ac:dyDescent="0.2">
      <c r="A86" s="58"/>
      <c r="B86" s="2"/>
      <c r="C86" s="3"/>
      <c r="D86" s="4"/>
      <c r="E86" s="5"/>
      <c r="F86" s="2"/>
      <c r="G86" s="2"/>
      <c r="H86" s="2"/>
      <c r="I86" s="6"/>
      <c r="J86" s="6"/>
      <c r="K86" s="2"/>
      <c r="L86" s="2"/>
      <c r="M86" s="58"/>
      <c r="N86" s="58"/>
      <c r="O86" s="58"/>
      <c r="P86" s="58"/>
      <c r="Q86" s="58"/>
      <c r="R86" s="58"/>
      <c r="S86" s="58"/>
      <c r="T86" s="58"/>
      <c r="U86" s="58"/>
      <c r="V86" s="58"/>
      <c r="W86" s="58"/>
      <c r="X86" s="58"/>
      <c r="Y86" s="58"/>
      <c r="Z86" s="58"/>
    </row>
    <row r="87" spans="1:26" ht="15.75" customHeight="1" x14ac:dyDescent="0.2">
      <c r="A87" s="58"/>
      <c r="B87" s="2"/>
      <c r="C87" s="3"/>
      <c r="D87" s="4"/>
      <c r="E87" s="5"/>
      <c r="F87" s="2"/>
      <c r="G87" s="2"/>
      <c r="H87" s="2"/>
      <c r="I87" s="6"/>
      <c r="J87" s="6"/>
      <c r="K87" s="2"/>
      <c r="L87" s="2"/>
      <c r="M87" s="58"/>
      <c r="N87" s="58"/>
      <c r="O87" s="58"/>
      <c r="P87" s="58"/>
      <c r="Q87" s="58"/>
      <c r="R87" s="58"/>
      <c r="S87" s="58"/>
      <c r="T87" s="58"/>
      <c r="U87" s="58"/>
      <c r="V87" s="58"/>
      <c r="W87" s="58"/>
      <c r="X87" s="58"/>
      <c r="Y87" s="58"/>
      <c r="Z87" s="58"/>
    </row>
    <row r="88" spans="1:26" ht="15.75" customHeight="1" x14ac:dyDescent="0.2">
      <c r="A88" s="58"/>
      <c r="B88" s="2"/>
      <c r="C88" s="3"/>
      <c r="D88" s="4"/>
      <c r="E88" s="5"/>
      <c r="F88" s="2"/>
      <c r="G88" s="2"/>
      <c r="H88" s="2"/>
      <c r="I88" s="6"/>
      <c r="J88" s="6"/>
      <c r="K88" s="2"/>
      <c r="L88" s="2"/>
      <c r="M88" s="58"/>
      <c r="N88" s="58"/>
      <c r="O88" s="58"/>
      <c r="P88" s="58"/>
      <c r="Q88" s="58"/>
      <c r="R88" s="58"/>
      <c r="S88" s="58"/>
      <c r="T88" s="58"/>
      <c r="U88" s="58"/>
      <c r="V88" s="58"/>
      <c r="W88" s="58"/>
      <c r="X88" s="58"/>
      <c r="Y88" s="58"/>
      <c r="Z88" s="58"/>
    </row>
    <row r="89" spans="1:26" ht="15.75" customHeight="1" x14ac:dyDescent="0.2">
      <c r="A89" s="58"/>
      <c r="B89" s="2"/>
      <c r="C89" s="3"/>
      <c r="D89" s="4"/>
      <c r="E89" s="5"/>
      <c r="F89" s="2"/>
      <c r="G89" s="2"/>
      <c r="H89" s="2"/>
      <c r="I89" s="6"/>
      <c r="J89" s="6"/>
      <c r="K89" s="2"/>
      <c r="L89" s="2"/>
      <c r="M89" s="58"/>
      <c r="N89" s="58"/>
      <c r="O89" s="58"/>
      <c r="P89" s="58"/>
      <c r="Q89" s="58"/>
      <c r="R89" s="58"/>
      <c r="S89" s="58"/>
      <c r="T89" s="58"/>
      <c r="U89" s="58"/>
      <c r="V89" s="58"/>
      <c r="W89" s="58"/>
      <c r="X89" s="58"/>
      <c r="Y89" s="58"/>
      <c r="Z89" s="58"/>
    </row>
    <row r="90" spans="1:26" ht="15.75" customHeight="1" x14ac:dyDescent="0.2">
      <c r="A90" s="58"/>
      <c r="B90" s="2"/>
      <c r="C90" s="3"/>
      <c r="D90" s="4"/>
      <c r="E90" s="5"/>
      <c r="F90" s="2"/>
      <c r="G90" s="2"/>
      <c r="H90" s="2"/>
      <c r="I90" s="6"/>
      <c r="J90" s="6"/>
      <c r="K90" s="2"/>
      <c r="L90" s="2"/>
      <c r="M90" s="58"/>
      <c r="N90" s="58"/>
      <c r="O90" s="58"/>
      <c r="P90" s="58"/>
      <c r="Q90" s="58"/>
      <c r="R90" s="58"/>
      <c r="S90" s="58"/>
      <c r="T90" s="58"/>
      <c r="U90" s="58"/>
      <c r="V90" s="58"/>
      <c r="W90" s="58"/>
      <c r="X90" s="58"/>
      <c r="Y90" s="58"/>
      <c r="Z90" s="58"/>
    </row>
    <row r="91" spans="1:26" ht="15.75" customHeight="1" x14ac:dyDescent="0.2">
      <c r="A91" s="58"/>
      <c r="B91" s="2"/>
      <c r="C91" s="3"/>
      <c r="D91" s="4"/>
      <c r="E91" s="5"/>
      <c r="F91" s="2"/>
      <c r="G91" s="2"/>
      <c r="H91" s="2"/>
      <c r="I91" s="6"/>
      <c r="J91" s="6"/>
      <c r="K91" s="2"/>
      <c r="L91" s="2"/>
      <c r="M91" s="58"/>
      <c r="N91" s="58"/>
      <c r="O91" s="58"/>
      <c r="P91" s="58"/>
      <c r="Q91" s="58"/>
      <c r="R91" s="58"/>
      <c r="S91" s="58"/>
      <c r="T91" s="58"/>
      <c r="U91" s="58"/>
      <c r="V91" s="58"/>
      <c r="W91" s="58"/>
      <c r="X91" s="58"/>
      <c r="Y91" s="58"/>
      <c r="Z91" s="58"/>
    </row>
    <row r="92" spans="1:26" ht="15.75" customHeight="1" x14ac:dyDescent="0.2">
      <c r="A92" s="58"/>
      <c r="B92" s="2"/>
      <c r="C92" s="3"/>
      <c r="D92" s="4"/>
      <c r="E92" s="5"/>
      <c r="F92" s="2"/>
      <c r="G92" s="2"/>
      <c r="H92" s="2"/>
      <c r="I92" s="6"/>
      <c r="J92" s="6"/>
      <c r="K92" s="2"/>
      <c r="L92" s="2"/>
      <c r="M92" s="58"/>
      <c r="N92" s="58"/>
      <c r="O92" s="58"/>
      <c r="P92" s="58"/>
      <c r="Q92" s="58"/>
      <c r="R92" s="58"/>
      <c r="S92" s="58"/>
      <c r="T92" s="58"/>
      <c r="U92" s="58"/>
      <c r="V92" s="58"/>
      <c r="W92" s="58"/>
      <c r="X92" s="58"/>
      <c r="Y92" s="58"/>
      <c r="Z92" s="58"/>
    </row>
    <row r="93" spans="1:26" ht="15.75" customHeight="1" x14ac:dyDescent="0.2">
      <c r="A93" s="58"/>
      <c r="B93" s="2"/>
      <c r="C93" s="3"/>
      <c r="D93" s="4"/>
      <c r="E93" s="5"/>
      <c r="F93" s="2"/>
      <c r="G93" s="2"/>
      <c r="H93" s="2"/>
      <c r="I93" s="6"/>
      <c r="J93" s="6"/>
      <c r="K93" s="2"/>
      <c r="L93" s="2"/>
      <c r="M93" s="58"/>
      <c r="N93" s="58"/>
      <c r="O93" s="58"/>
      <c r="P93" s="58"/>
      <c r="Q93" s="58"/>
      <c r="R93" s="58"/>
      <c r="S93" s="58"/>
      <c r="T93" s="58"/>
      <c r="U93" s="58"/>
      <c r="V93" s="58"/>
      <c r="W93" s="58"/>
      <c r="X93" s="58"/>
      <c r="Y93" s="58"/>
      <c r="Z93" s="58"/>
    </row>
    <row r="94" spans="1:26" ht="15.75" customHeight="1" x14ac:dyDescent="0.2">
      <c r="A94" s="58"/>
      <c r="B94" s="2"/>
      <c r="C94" s="3"/>
      <c r="D94" s="4"/>
      <c r="E94" s="5"/>
      <c r="F94" s="2"/>
      <c r="G94" s="2"/>
      <c r="H94" s="2"/>
      <c r="I94" s="6"/>
      <c r="J94" s="6"/>
      <c r="K94" s="2"/>
      <c r="L94" s="2"/>
      <c r="M94" s="58"/>
      <c r="N94" s="58"/>
      <c r="O94" s="58"/>
      <c r="P94" s="58"/>
      <c r="Q94" s="58"/>
      <c r="R94" s="58"/>
      <c r="S94" s="58"/>
      <c r="T94" s="58"/>
      <c r="U94" s="58"/>
      <c r="V94" s="58"/>
      <c r="W94" s="58"/>
      <c r="X94" s="58"/>
      <c r="Y94" s="58"/>
      <c r="Z94" s="58"/>
    </row>
    <row r="95" spans="1:26" ht="15.75" customHeight="1" x14ac:dyDescent="0.2">
      <c r="A95" s="58"/>
      <c r="B95" s="2"/>
      <c r="C95" s="3"/>
      <c r="D95" s="4"/>
      <c r="E95" s="5"/>
      <c r="F95" s="2"/>
      <c r="G95" s="2"/>
      <c r="H95" s="2"/>
      <c r="I95" s="6"/>
      <c r="J95" s="6"/>
      <c r="K95" s="2"/>
      <c r="L95" s="2"/>
      <c r="M95" s="58"/>
      <c r="N95" s="58"/>
      <c r="O95" s="58"/>
      <c r="P95" s="58"/>
      <c r="Q95" s="58"/>
      <c r="R95" s="58"/>
      <c r="S95" s="58"/>
      <c r="T95" s="58"/>
      <c r="U95" s="58"/>
      <c r="V95" s="58"/>
      <c r="W95" s="58"/>
      <c r="X95" s="58"/>
      <c r="Y95" s="58"/>
      <c r="Z95" s="58"/>
    </row>
    <row r="96" spans="1:26" ht="15.75" customHeight="1" x14ac:dyDescent="0.2">
      <c r="A96" s="58"/>
      <c r="B96" s="2"/>
      <c r="C96" s="3"/>
      <c r="D96" s="4"/>
      <c r="E96" s="5"/>
      <c r="F96" s="2"/>
      <c r="G96" s="2"/>
      <c r="H96" s="2"/>
      <c r="I96" s="6"/>
      <c r="J96" s="6"/>
      <c r="K96" s="2"/>
      <c r="L96" s="2"/>
      <c r="M96" s="58"/>
      <c r="N96" s="58"/>
      <c r="O96" s="58"/>
      <c r="P96" s="58"/>
      <c r="Q96" s="58"/>
      <c r="R96" s="58"/>
      <c r="S96" s="58"/>
      <c r="T96" s="58"/>
      <c r="U96" s="58"/>
      <c r="V96" s="58"/>
      <c r="W96" s="58"/>
      <c r="X96" s="58"/>
      <c r="Y96" s="58"/>
      <c r="Z96" s="58"/>
    </row>
    <row r="97" spans="1:26" ht="15.75" customHeight="1" x14ac:dyDescent="0.2">
      <c r="A97" s="58"/>
      <c r="B97" s="2"/>
      <c r="C97" s="3"/>
      <c r="D97" s="4"/>
      <c r="E97" s="5"/>
      <c r="F97" s="2"/>
      <c r="G97" s="2"/>
      <c r="H97" s="2"/>
      <c r="I97" s="6"/>
      <c r="J97" s="6"/>
      <c r="K97" s="2"/>
      <c r="L97" s="2"/>
      <c r="M97" s="58"/>
      <c r="N97" s="58"/>
      <c r="O97" s="58"/>
      <c r="P97" s="58"/>
      <c r="Q97" s="58"/>
      <c r="R97" s="58"/>
      <c r="S97" s="58"/>
      <c r="T97" s="58"/>
      <c r="U97" s="58"/>
      <c r="V97" s="58"/>
      <c r="W97" s="58"/>
      <c r="X97" s="58"/>
      <c r="Y97" s="58"/>
      <c r="Z97" s="58"/>
    </row>
    <row r="98" spans="1:26" ht="15.75" customHeight="1" x14ac:dyDescent="0.2">
      <c r="A98" s="58"/>
      <c r="B98" s="2"/>
      <c r="C98" s="3"/>
      <c r="D98" s="4"/>
      <c r="E98" s="5"/>
      <c r="F98" s="2"/>
      <c r="G98" s="2"/>
      <c r="H98" s="2"/>
      <c r="I98" s="6"/>
      <c r="J98" s="6"/>
      <c r="K98" s="2"/>
      <c r="L98" s="2"/>
      <c r="M98" s="58"/>
      <c r="N98" s="58"/>
      <c r="O98" s="58"/>
      <c r="P98" s="58"/>
      <c r="Q98" s="58"/>
      <c r="R98" s="58"/>
      <c r="S98" s="58"/>
      <c r="T98" s="58"/>
      <c r="U98" s="58"/>
      <c r="V98" s="58"/>
      <c r="W98" s="58"/>
      <c r="X98" s="58"/>
      <c r="Y98" s="58"/>
      <c r="Z98" s="58"/>
    </row>
    <row r="99" spans="1:26" ht="15.75" customHeight="1" x14ac:dyDescent="0.2">
      <c r="A99" s="58"/>
      <c r="B99" s="2"/>
      <c r="C99" s="3"/>
      <c r="D99" s="4"/>
      <c r="E99" s="5"/>
      <c r="F99" s="2"/>
      <c r="G99" s="2"/>
      <c r="H99" s="2"/>
      <c r="I99" s="6"/>
      <c r="J99" s="6"/>
      <c r="K99" s="2"/>
      <c r="L99" s="2"/>
      <c r="M99" s="58"/>
      <c r="N99" s="58"/>
      <c r="O99" s="58"/>
      <c r="P99" s="58"/>
      <c r="Q99" s="58"/>
      <c r="R99" s="58"/>
      <c r="S99" s="58"/>
      <c r="T99" s="58"/>
      <c r="U99" s="58"/>
      <c r="V99" s="58"/>
      <c r="W99" s="58"/>
      <c r="X99" s="58"/>
      <c r="Y99" s="58"/>
      <c r="Z99" s="58"/>
    </row>
    <row r="100" spans="1:26" ht="15.75" customHeight="1" x14ac:dyDescent="0.2">
      <c r="A100" s="58"/>
      <c r="B100" s="2"/>
      <c r="C100" s="3"/>
      <c r="D100" s="4"/>
      <c r="E100" s="5"/>
      <c r="F100" s="2"/>
      <c r="G100" s="2"/>
      <c r="H100" s="2"/>
      <c r="I100" s="6"/>
      <c r="J100" s="6"/>
      <c r="K100" s="2"/>
      <c r="L100" s="2"/>
      <c r="M100" s="58"/>
      <c r="N100" s="58"/>
      <c r="O100" s="58"/>
      <c r="P100" s="58"/>
      <c r="Q100" s="58"/>
      <c r="R100" s="58"/>
      <c r="S100" s="58"/>
      <c r="T100" s="58"/>
      <c r="U100" s="58"/>
      <c r="V100" s="58"/>
      <c r="W100" s="58"/>
      <c r="X100" s="58"/>
      <c r="Y100" s="58"/>
      <c r="Z100" s="58"/>
    </row>
    <row r="101" spans="1:26" ht="15.75" customHeight="1" x14ac:dyDescent="0.2">
      <c r="A101" s="58"/>
      <c r="B101" s="2"/>
      <c r="C101" s="3"/>
      <c r="D101" s="4"/>
      <c r="E101" s="5"/>
      <c r="F101" s="2"/>
      <c r="G101" s="2"/>
      <c r="H101" s="2"/>
      <c r="I101" s="6"/>
      <c r="J101" s="6"/>
      <c r="K101" s="2"/>
      <c r="L101" s="2"/>
      <c r="M101" s="58"/>
      <c r="N101" s="58"/>
      <c r="O101" s="58"/>
      <c r="P101" s="58"/>
      <c r="Q101" s="58"/>
      <c r="R101" s="58"/>
      <c r="S101" s="58"/>
      <c r="T101" s="58"/>
      <c r="U101" s="58"/>
      <c r="V101" s="58"/>
      <c r="W101" s="58"/>
      <c r="X101" s="58"/>
      <c r="Y101" s="58"/>
      <c r="Z101" s="58"/>
    </row>
    <row r="102" spans="1:26" ht="15.75" customHeight="1" x14ac:dyDescent="0.2">
      <c r="A102" s="58"/>
      <c r="B102" s="2"/>
      <c r="C102" s="3"/>
      <c r="D102" s="4"/>
      <c r="E102" s="5"/>
      <c r="F102" s="2"/>
      <c r="G102" s="2"/>
      <c r="H102" s="2"/>
      <c r="I102" s="6"/>
      <c r="J102" s="6"/>
      <c r="K102" s="2"/>
      <c r="L102" s="2"/>
      <c r="M102" s="58"/>
      <c r="N102" s="58"/>
      <c r="O102" s="58"/>
      <c r="P102" s="58"/>
      <c r="Q102" s="58"/>
      <c r="R102" s="58"/>
      <c r="S102" s="58"/>
      <c r="T102" s="58"/>
      <c r="U102" s="58"/>
      <c r="V102" s="58"/>
      <c r="W102" s="58"/>
      <c r="X102" s="58"/>
      <c r="Y102" s="58"/>
      <c r="Z102" s="58"/>
    </row>
    <row r="103" spans="1:26" ht="15.75" customHeight="1" x14ac:dyDescent="0.2">
      <c r="A103" s="58"/>
      <c r="B103" s="2"/>
      <c r="C103" s="3"/>
      <c r="D103" s="4"/>
      <c r="E103" s="5"/>
      <c r="F103" s="2"/>
      <c r="G103" s="2"/>
      <c r="H103" s="2"/>
      <c r="I103" s="6"/>
      <c r="J103" s="6"/>
      <c r="K103" s="2"/>
      <c r="L103" s="2"/>
      <c r="M103" s="58"/>
      <c r="N103" s="58"/>
      <c r="O103" s="58"/>
      <c r="P103" s="58"/>
      <c r="Q103" s="58"/>
      <c r="R103" s="58"/>
      <c r="S103" s="58"/>
      <c r="T103" s="58"/>
      <c r="U103" s="58"/>
      <c r="V103" s="58"/>
      <c r="W103" s="58"/>
      <c r="X103" s="58"/>
      <c r="Y103" s="58"/>
      <c r="Z103" s="58"/>
    </row>
    <row r="104" spans="1:26" ht="15.75" customHeight="1" x14ac:dyDescent="0.2">
      <c r="A104" s="58"/>
      <c r="B104" s="2"/>
      <c r="C104" s="3"/>
      <c r="D104" s="4"/>
      <c r="E104" s="5"/>
      <c r="F104" s="2"/>
      <c r="G104" s="2"/>
      <c r="H104" s="2"/>
      <c r="I104" s="6"/>
      <c r="J104" s="6"/>
      <c r="K104" s="2"/>
      <c r="L104" s="2"/>
      <c r="M104" s="58"/>
      <c r="N104" s="58"/>
      <c r="O104" s="58"/>
      <c r="P104" s="58"/>
      <c r="Q104" s="58"/>
      <c r="R104" s="58"/>
      <c r="S104" s="58"/>
      <c r="T104" s="58"/>
      <c r="U104" s="58"/>
      <c r="V104" s="58"/>
      <c r="W104" s="58"/>
      <c r="X104" s="58"/>
      <c r="Y104" s="58"/>
      <c r="Z104" s="58"/>
    </row>
    <row r="105" spans="1:26" ht="15.75" customHeight="1" x14ac:dyDescent="0.2">
      <c r="A105" s="58"/>
      <c r="B105" s="2"/>
      <c r="C105" s="3"/>
      <c r="D105" s="4"/>
      <c r="E105" s="5"/>
      <c r="F105" s="2"/>
      <c r="G105" s="2"/>
      <c r="H105" s="2"/>
      <c r="I105" s="6"/>
      <c r="J105" s="6"/>
      <c r="K105" s="2"/>
      <c r="L105" s="2"/>
      <c r="M105" s="58"/>
      <c r="N105" s="58"/>
      <c r="O105" s="58"/>
      <c r="P105" s="58"/>
      <c r="Q105" s="58"/>
      <c r="R105" s="58"/>
      <c r="S105" s="58"/>
      <c r="T105" s="58"/>
      <c r="U105" s="58"/>
      <c r="V105" s="58"/>
      <c r="W105" s="58"/>
      <c r="X105" s="58"/>
      <c r="Y105" s="58"/>
      <c r="Z105" s="58"/>
    </row>
    <row r="106" spans="1:26" ht="15.75" customHeight="1" x14ac:dyDescent="0.2">
      <c r="A106" s="58"/>
      <c r="B106" s="2"/>
      <c r="C106" s="3"/>
      <c r="D106" s="4"/>
      <c r="E106" s="5"/>
      <c r="F106" s="2"/>
      <c r="G106" s="2"/>
      <c r="H106" s="2"/>
      <c r="I106" s="6"/>
      <c r="J106" s="6"/>
      <c r="K106" s="2"/>
      <c r="L106" s="2"/>
      <c r="M106" s="58"/>
      <c r="N106" s="58"/>
      <c r="O106" s="58"/>
      <c r="P106" s="58"/>
      <c r="Q106" s="58"/>
      <c r="R106" s="58"/>
      <c r="S106" s="58"/>
      <c r="T106" s="58"/>
      <c r="U106" s="58"/>
      <c r="V106" s="58"/>
      <c r="W106" s="58"/>
      <c r="X106" s="58"/>
      <c r="Y106" s="58"/>
      <c r="Z106" s="58"/>
    </row>
    <row r="107" spans="1:26" ht="15.75" customHeight="1" x14ac:dyDescent="0.2">
      <c r="A107" s="58"/>
      <c r="B107" s="2"/>
      <c r="C107" s="3"/>
      <c r="D107" s="4"/>
      <c r="E107" s="5"/>
      <c r="F107" s="2"/>
      <c r="G107" s="2"/>
      <c r="H107" s="2"/>
      <c r="I107" s="6"/>
      <c r="J107" s="6"/>
      <c r="K107" s="2"/>
      <c r="L107" s="2"/>
      <c r="M107" s="58"/>
      <c r="N107" s="58"/>
      <c r="O107" s="58"/>
      <c r="P107" s="58"/>
      <c r="Q107" s="58"/>
      <c r="R107" s="58"/>
      <c r="S107" s="58"/>
      <c r="T107" s="58"/>
      <c r="U107" s="58"/>
      <c r="V107" s="58"/>
      <c r="W107" s="58"/>
      <c r="X107" s="58"/>
      <c r="Y107" s="58"/>
      <c r="Z107" s="58"/>
    </row>
    <row r="108" spans="1:26" ht="15.75" customHeight="1" x14ac:dyDescent="0.2">
      <c r="A108" s="58"/>
      <c r="B108" s="2"/>
      <c r="C108" s="3"/>
      <c r="D108" s="4"/>
      <c r="E108" s="5"/>
      <c r="F108" s="2"/>
      <c r="G108" s="2"/>
      <c r="H108" s="2"/>
      <c r="I108" s="6"/>
      <c r="J108" s="6"/>
      <c r="K108" s="2"/>
      <c r="L108" s="2"/>
      <c r="M108" s="58"/>
      <c r="N108" s="58"/>
      <c r="O108" s="58"/>
      <c r="P108" s="58"/>
      <c r="Q108" s="58"/>
      <c r="R108" s="58"/>
      <c r="S108" s="58"/>
      <c r="T108" s="58"/>
      <c r="U108" s="58"/>
      <c r="V108" s="58"/>
      <c r="W108" s="58"/>
      <c r="X108" s="58"/>
      <c r="Y108" s="58"/>
      <c r="Z108" s="58"/>
    </row>
    <row r="109" spans="1:26" ht="15.75" customHeight="1" x14ac:dyDescent="0.2">
      <c r="A109" s="58"/>
      <c r="B109" s="2"/>
      <c r="C109" s="3"/>
      <c r="D109" s="4"/>
      <c r="E109" s="5"/>
      <c r="F109" s="2"/>
      <c r="G109" s="2"/>
      <c r="H109" s="2"/>
      <c r="I109" s="6"/>
      <c r="J109" s="6"/>
      <c r="K109" s="2"/>
      <c r="L109" s="2"/>
      <c r="M109" s="58"/>
      <c r="N109" s="58"/>
      <c r="O109" s="58"/>
      <c r="P109" s="58"/>
      <c r="Q109" s="58"/>
      <c r="R109" s="58"/>
      <c r="S109" s="58"/>
      <c r="T109" s="58"/>
      <c r="U109" s="58"/>
      <c r="V109" s="58"/>
      <c r="W109" s="58"/>
      <c r="X109" s="58"/>
      <c r="Y109" s="58"/>
      <c r="Z109" s="58"/>
    </row>
    <row r="110" spans="1:26" ht="15.75" customHeight="1" x14ac:dyDescent="0.2">
      <c r="A110" s="58"/>
      <c r="B110" s="2"/>
      <c r="C110" s="3"/>
      <c r="D110" s="4"/>
      <c r="E110" s="5"/>
      <c r="F110" s="2"/>
      <c r="G110" s="2"/>
      <c r="H110" s="2"/>
      <c r="I110" s="6"/>
      <c r="J110" s="6"/>
      <c r="K110" s="2"/>
      <c r="L110" s="2"/>
      <c r="M110" s="58"/>
      <c r="N110" s="58"/>
      <c r="O110" s="58"/>
      <c r="P110" s="58"/>
      <c r="Q110" s="58"/>
      <c r="R110" s="58"/>
      <c r="S110" s="58"/>
      <c r="T110" s="58"/>
      <c r="U110" s="58"/>
      <c r="V110" s="58"/>
      <c r="W110" s="58"/>
      <c r="X110" s="58"/>
      <c r="Y110" s="58"/>
      <c r="Z110" s="58"/>
    </row>
    <row r="111" spans="1:26" ht="15.75" customHeight="1" x14ac:dyDescent="0.2">
      <c r="A111" s="58"/>
      <c r="B111" s="2"/>
      <c r="C111" s="3"/>
      <c r="D111" s="4"/>
      <c r="E111" s="5"/>
      <c r="F111" s="2"/>
      <c r="G111" s="2"/>
      <c r="H111" s="2"/>
      <c r="I111" s="6"/>
      <c r="J111" s="6"/>
      <c r="K111" s="2"/>
      <c r="L111" s="2"/>
      <c r="M111" s="58"/>
      <c r="N111" s="58"/>
      <c r="O111" s="58"/>
      <c r="P111" s="58"/>
      <c r="Q111" s="58"/>
      <c r="R111" s="58"/>
      <c r="S111" s="58"/>
      <c r="T111" s="58"/>
      <c r="U111" s="58"/>
      <c r="V111" s="58"/>
      <c r="W111" s="58"/>
      <c r="X111" s="58"/>
      <c r="Y111" s="58"/>
      <c r="Z111" s="58"/>
    </row>
    <row r="112" spans="1:26" ht="15.75" customHeight="1" x14ac:dyDescent="0.2">
      <c r="A112" s="58"/>
      <c r="B112" s="2"/>
      <c r="C112" s="3"/>
      <c r="D112" s="4"/>
      <c r="E112" s="5"/>
      <c r="F112" s="2"/>
      <c r="G112" s="2"/>
      <c r="H112" s="2"/>
      <c r="I112" s="6"/>
      <c r="J112" s="6"/>
      <c r="K112" s="2"/>
      <c r="L112" s="2"/>
      <c r="M112" s="58"/>
      <c r="N112" s="58"/>
      <c r="O112" s="58"/>
      <c r="P112" s="58"/>
      <c r="Q112" s="58"/>
      <c r="R112" s="58"/>
      <c r="S112" s="58"/>
      <c r="T112" s="58"/>
      <c r="U112" s="58"/>
      <c r="V112" s="58"/>
      <c r="W112" s="58"/>
      <c r="X112" s="58"/>
      <c r="Y112" s="58"/>
      <c r="Z112" s="58"/>
    </row>
    <row r="113" spans="1:26" ht="15.75" customHeight="1" x14ac:dyDescent="0.2">
      <c r="A113" s="58"/>
      <c r="B113" s="2"/>
      <c r="C113" s="3"/>
      <c r="D113" s="4"/>
      <c r="E113" s="5"/>
      <c r="F113" s="2"/>
      <c r="G113" s="2"/>
      <c r="H113" s="2"/>
      <c r="I113" s="6"/>
      <c r="J113" s="6"/>
      <c r="K113" s="2"/>
      <c r="L113" s="2"/>
      <c r="M113" s="58"/>
      <c r="N113" s="58"/>
      <c r="O113" s="58"/>
      <c r="P113" s="58"/>
      <c r="Q113" s="58"/>
      <c r="R113" s="58"/>
      <c r="S113" s="58"/>
      <c r="T113" s="58"/>
      <c r="U113" s="58"/>
      <c r="V113" s="58"/>
      <c r="W113" s="58"/>
      <c r="X113" s="58"/>
      <c r="Y113" s="58"/>
      <c r="Z113" s="58"/>
    </row>
    <row r="114" spans="1:26" ht="15.75" customHeight="1" x14ac:dyDescent="0.2">
      <c r="A114" s="58"/>
      <c r="B114" s="2"/>
      <c r="C114" s="3"/>
      <c r="D114" s="4"/>
      <c r="E114" s="5"/>
      <c r="F114" s="2"/>
      <c r="G114" s="2"/>
      <c r="H114" s="2"/>
      <c r="I114" s="6"/>
      <c r="J114" s="6"/>
      <c r="K114" s="2"/>
      <c r="L114" s="2"/>
      <c r="M114" s="58"/>
      <c r="N114" s="58"/>
      <c r="O114" s="58"/>
      <c r="P114" s="58"/>
      <c r="Q114" s="58"/>
      <c r="R114" s="58"/>
      <c r="S114" s="58"/>
      <c r="T114" s="58"/>
      <c r="U114" s="58"/>
      <c r="V114" s="58"/>
      <c r="W114" s="58"/>
      <c r="X114" s="58"/>
      <c r="Y114" s="58"/>
      <c r="Z114" s="58"/>
    </row>
    <row r="115" spans="1:26" ht="15.75" customHeight="1" x14ac:dyDescent="0.2">
      <c r="A115" s="58"/>
      <c r="B115" s="2"/>
      <c r="C115" s="3"/>
      <c r="D115" s="4"/>
      <c r="E115" s="5"/>
      <c r="F115" s="2"/>
      <c r="G115" s="2"/>
      <c r="H115" s="2"/>
      <c r="I115" s="6"/>
      <c r="J115" s="6"/>
      <c r="K115" s="2"/>
      <c r="L115" s="2"/>
      <c r="M115" s="58"/>
      <c r="N115" s="58"/>
      <c r="O115" s="58"/>
      <c r="P115" s="58"/>
      <c r="Q115" s="58"/>
      <c r="R115" s="58"/>
      <c r="S115" s="58"/>
      <c r="T115" s="58"/>
      <c r="U115" s="58"/>
      <c r="V115" s="58"/>
      <c r="W115" s="58"/>
      <c r="X115" s="58"/>
      <c r="Y115" s="58"/>
      <c r="Z115" s="58"/>
    </row>
    <row r="116" spans="1:26" ht="15.75" customHeight="1" x14ac:dyDescent="0.2">
      <c r="A116" s="58"/>
      <c r="B116" s="2"/>
      <c r="C116" s="3"/>
      <c r="D116" s="4"/>
      <c r="E116" s="5"/>
      <c r="F116" s="2"/>
      <c r="G116" s="2"/>
      <c r="H116" s="2"/>
      <c r="I116" s="6"/>
      <c r="J116" s="6"/>
      <c r="K116" s="2"/>
      <c r="L116" s="2"/>
      <c r="M116" s="58"/>
      <c r="N116" s="58"/>
      <c r="O116" s="58"/>
      <c r="P116" s="58"/>
      <c r="Q116" s="58"/>
      <c r="R116" s="58"/>
      <c r="S116" s="58"/>
      <c r="T116" s="58"/>
      <c r="U116" s="58"/>
      <c r="V116" s="58"/>
      <c r="W116" s="58"/>
      <c r="X116" s="58"/>
      <c r="Y116" s="58"/>
      <c r="Z116" s="58"/>
    </row>
    <row r="117" spans="1:26" ht="15.75" customHeight="1" x14ac:dyDescent="0.2">
      <c r="A117" s="58"/>
      <c r="B117" s="2"/>
      <c r="C117" s="3"/>
      <c r="D117" s="4"/>
      <c r="E117" s="5"/>
      <c r="F117" s="2"/>
      <c r="G117" s="2"/>
      <c r="H117" s="2"/>
      <c r="I117" s="6"/>
      <c r="J117" s="6"/>
      <c r="K117" s="2"/>
      <c r="L117" s="2"/>
      <c r="M117" s="58"/>
      <c r="N117" s="58"/>
      <c r="O117" s="58"/>
      <c r="P117" s="58"/>
      <c r="Q117" s="58"/>
      <c r="R117" s="58"/>
      <c r="S117" s="58"/>
      <c r="T117" s="58"/>
      <c r="U117" s="58"/>
      <c r="V117" s="58"/>
      <c r="W117" s="58"/>
      <c r="X117" s="58"/>
      <c r="Y117" s="58"/>
      <c r="Z117" s="58"/>
    </row>
    <row r="118" spans="1:26" ht="15.75" customHeight="1" x14ac:dyDescent="0.2">
      <c r="A118" s="58"/>
      <c r="B118" s="2"/>
      <c r="C118" s="3"/>
      <c r="D118" s="4"/>
      <c r="E118" s="5"/>
      <c r="F118" s="2"/>
      <c r="G118" s="2"/>
      <c r="H118" s="2"/>
      <c r="I118" s="6"/>
      <c r="J118" s="6"/>
      <c r="K118" s="2"/>
      <c r="L118" s="2"/>
      <c r="M118" s="58"/>
      <c r="N118" s="58"/>
      <c r="O118" s="58"/>
      <c r="P118" s="58"/>
      <c r="Q118" s="58"/>
      <c r="R118" s="58"/>
      <c r="S118" s="58"/>
      <c r="T118" s="58"/>
      <c r="U118" s="58"/>
      <c r="V118" s="58"/>
      <c r="W118" s="58"/>
      <c r="X118" s="58"/>
      <c r="Y118" s="58"/>
      <c r="Z118" s="58"/>
    </row>
    <row r="119" spans="1:26" ht="15.75" customHeight="1" x14ac:dyDescent="0.2">
      <c r="A119" s="58"/>
      <c r="B119" s="2"/>
      <c r="C119" s="3"/>
      <c r="D119" s="4"/>
      <c r="E119" s="5"/>
      <c r="F119" s="2"/>
      <c r="G119" s="2"/>
      <c r="H119" s="2"/>
      <c r="I119" s="6"/>
      <c r="J119" s="6"/>
      <c r="K119" s="2"/>
      <c r="L119" s="2"/>
      <c r="M119" s="58"/>
      <c r="N119" s="58"/>
      <c r="O119" s="58"/>
      <c r="P119" s="58"/>
      <c r="Q119" s="58"/>
      <c r="R119" s="58"/>
      <c r="S119" s="58"/>
      <c r="T119" s="58"/>
      <c r="U119" s="58"/>
      <c r="V119" s="58"/>
      <c r="W119" s="58"/>
      <c r="X119" s="58"/>
      <c r="Y119" s="58"/>
      <c r="Z119" s="58"/>
    </row>
    <row r="120" spans="1:26" ht="15.75" customHeight="1" x14ac:dyDescent="0.2">
      <c r="A120" s="58"/>
      <c r="B120" s="2"/>
      <c r="C120" s="3"/>
      <c r="D120" s="4"/>
      <c r="E120" s="5"/>
      <c r="F120" s="2"/>
      <c r="G120" s="2"/>
      <c r="H120" s="2"/>
      <c r="I120" s="6"/>
      <c r="J120" s="6"/>
      <c r="K120" s="2"/>
      <c r="L120" s="2"/>
      <c r="M120" s="58"/>
      <c r="N120" s="58"/>
      <c r="O120" s="58"/>
      <c r="P120" s="58"/>
      <c r="Q120" s="58"/>
      <c r="R120" s="58"/>
      <c r="S120" s="58"/>
      <c r="T120" s="58"/>
      <c r="U120" s="58"/>
      <c r="V120" s="58"/>
      <c r="W120" s="58"/>
      <c r="X120" s="58"/>
      <c r="Y120" s="58"/>
      <c r="Z120" s="58"/>
    </row>
    <row r="121" spans="1:26" ht="15.75" customHeight="1" x14ac:dyDescent="0.2">
      <c r="A121" s="58"/>
      <c r="B121" s="2"/>
      <c r="C121" s="3"/>
      <c r="D121" s="4"/>
      <c r="E121" s="5"/>
      <c r="F121" s="2"/>
      <c r="G121" s="2"/>
      <c r="H121" s="2"/>
      <c r="I121" s="6"/>
      <c r="J121" s="6"/>
      <c r="K121" s="2"/>
      <c r="L121" s="2"/>
      <c r="M121" s="58"/>
      <c r="N121" s="58"/>
      <c r="O121" s="58"/>
      <c r="P121" s="58"/>
      <c r="Q121" s="58"/>
      <c r="R121" s="58"/>
      <c r="S121" s="58"/>
      <c r="T121" s="58"/>
      <c r="U121" s="58"/>
      <c r="V121" s="58"/>
      <c r="W121" s="58"/>
      <c r="X121" s="58"/>
      <c r="Y121" s="58"/>
      <c r="Z121" s="58"/>
    </row>
    <row r="122" spans="1:26" ht="15.75" customHeight="1" x14ac:dyDescent="0.2">
      <c r="A122" s="58"/>
      <c r="B122" s="2"/>
      <c r="C122" s="3"/>
      <c r="D122" s="4"/>
      <c r="E122" s="5"/>
      <c r="F122" s="2"/>
      <c r="G122" s="2"/>
      <c r="H122" s="2"/>
      <c r="I122" s="6"/>
      <c r="J122" s="6"/>
      <c r="K122" s="2"/>
      <c r="L122" s="2"/>
      <c r="M122" s="58"/>
      <c r="N122" s="58"/>
      <c r="O122" s="58"/>
      <c r="P122" s="58"/>
      <c r="Q122" s="58"/>
      <c r="R122" s="58"/>
      <c r="S122" s="58"/>
      <c r="T122" s="58"/>
      <c r="U122" s="58"/>
      <c r="V122" s="58"/>
      <c r="W122" s="58"/>
      <c r="X122" s="58"/>
      <c r="Y122" s="58"/>
      <c r="Z122" s="58"/>
    </row>
    <row r="123" spans="1:26" ht="15.75" customHeight="1" x14ac:dyDescent="0.2">
      <c r="A123" s="58"/>
      <c r="B123" s="2"/>
      <c r="C123" s="3"/>
      <c r="D123" s="4"/>
      <c r="E123" s="5"/>
      <c r="F123" s="2"/>
      <c r="G123" s="2"/>
      <c r="H123" s="2"/>
      <c r="I123" s="6"/>
      <c r="J123" s="6"/>
      <c r="K123" s="2"/>
      <c r="L123" s="2"/>
      <c r="M123" s="58"/>
      <c r="N123" s="58"/>
      <c r="O123" s="58"/>
      <c r="P123" s="58"/>
      <c r="Q123" s="58"/>
      <c r="R123" s="58"/>
      <c r="S123" s="58"/>
      <c r="T123" s="58"/>
      <c r="U123" s="58"/>
      <c r="V123" s="58"/>
      <c r="W123" s="58"/>
      <c r="X123" s="58"/>
      <c r="Y123" s="58"/>
      <c r="Z123" s="58"/>
    </row>
    <row r="124" spans="1:26" ht="15.75" customHeight="1" x14ac:dyDescent="0.2">
      <c r="A124" s="58"/>
      <c r="B124" s="2"/>
      <c r="C124" s="3"/>
      <c r="D124" s="4"/>
      <c r="E124" s="5"/>
      <c r="F124" s="2"/>
      <c r="G124" s="2"/>
      <c r="H124" s="2"/>
      <c r="I124" s="6"/>
      <c r="J124" s="6"/>
      <c r="K124" s="2"/>
      <c r="L124" s="2"/>
      <c r="M124" s="58"/>
      <c r="N124" s="58"/>
      <c r="O124" s="58"/>
      <c r="P124" s="58"/>
      <c r="Q124" s="58"/>
      <c r="R124" s="58"/>
      <c r="S124" s="58"/>
      <c r="T124" s="58"/>
      <c r="U124" s="58"/>
      <c r="V124" s="58"/>
      <c r="W124" s="58"/>
      <c r="X124" s="58"/>
      <c r="Y124" s="58"/>
      <c r="Z124" s="58"/>
    </row>
    <row r="125" spans="1:26" ht="15.75" customHeight="1" x14ac:dyDescent="0.2">
      <c r="A125" s="58"/>
      <c r="B125" s="2"/>
      <c r="C125" s="3"/>
      <c r="D125" s="4"/>
      <c r="E125" s="5"/>
      <c r="F125" s="2"/>
      <c r="G125" s="2"/>
      <c r="H125" s="2"/>
      <c r="I125" s="6"/>
      <c r="J125" s="6"/>
      <c r="K125" s="2"/>
      <c r="L125" s="2"/>
      <c r="M125" s="58"/>
      <c r="N125" s="58"/>
      <c r="O125" s="58"/>
      <c r="P125" s="58"/>
      <c r="Q125" s="58"/>
      <c r="R125" s="58"/>
      <c r="S125" s="58"/>
      <c r="T125" s="58"/>
      <c r="U125" s="58"/>
      <c r="V125" s="58"/>
      <c r="W125" s="58"/>
      <c r="X125" s="58"/>
      <c r="Y125" s="58"/>
      <c r="Z125" s="58"/>
    </row>
    <row r="126" spans="1:26" ht="15.75" customHeight="1" x14ac:dyDescent="0.2">
      <c r="A126" s="58"/>
      <c r="B126" s="2"/>
      <c r="C126" s="3"/>
      <c r="D126" s="4"/>
      <c r="E126" s="5"/>
      <c r="F126" s="2"/>
      <c r="G126" s="2"/>
      <c r="H126" s="2"/>
      <c r="I126" s="6"/>
      <c r="J126" s="6"/>
      <c r="K126" s="2"/>
      <c r="L126" s="2"/>
      <c r="M126" s="58"/>
      <c r="N126" s="58"/>
      <c r="O126" s="58"/>
      <c r="P126" s="58"/>
      <c r="Q126" s="58"/>
      <c r="R126" s="58"/>
      <c r="S126" s="58"/>
      <c r="T126" s="58"/>
      <c r="U126" s="58"/>
      <c r="V126" s="58"/>
      <c r="W126" s="58"/>
      <c r="X126" s="58"/>
      <c r="Y126" s="58"/>
      <c r="Z126" s="58"/>
    </row>
    <row r="127" spans="1:26" ht="15.75" customHeight="1" x14ac:dyDescent="0.2">
      <c r="A127" s="58"/>
      <c r="B127" s="2"/>
      <c r="C127" s="3"/>
      <c r="D127" s="4"/>
      <c r="E127" s="5"/>
      <c r="F127" s="2"/>
      <c r="G127" s="2"/>
      <c r="H127" s="2"/>
      <c r="I127" s="6"/>
      <c r="J127" s="6"/>
      <c r="K127" s="2"/>
      <c r="L127" s="2"/>
      <c r="M127" s="58"/>
      <c r="N127" s="58"/>
      <c r="O127" s="58"/>
      <c r="P127" s="58"/>
      <c r="Q127" s="58"/>
      <c r="R127" s="58"/>
      <c r="S127" s="58"/>
      <c r="T127" s="58"/>
      <c r="U127" s="58"/>
      <c r="V127" s="58"/>
      <c r="W127" s="58"/>
      <c r="X127" s="58"/>
      <c r="Y127" s="58"/>
      <c r="Z127" s="58"/>
    </row>
    <row r="128" spans="1:26" ht="15.75" customHeight="1" x14ac:dyDescent="0.2">
      <c r="A128" s="58"/>
      <c r="B128" s="2"/>
      <c r="C128" s="3"/>
      <c r="D128" s="4"/>
      <c r="E128" s="5"/>
      <c r="F128" s="2"/>
      <c r="G128" s="2"/>
      <c r="H128" s="2"/>
      <c r="I128" s="6"/>
      <c r="J128" s="6"/>
      <c r="K128" s="2"/>
      <c r="L128" s="2"/>
      <c r="M128" s="58"/>
      <c r="N128" s="58"/>
      <c r="O128" s="58"/>
      <c r="P128" s="58"/>
      <c r="Q128" s="58"/>
      <c r="R128" s="58"/>
      <c r="S128" s="58"/>
      <c r="T128" s="58"/>
      <c r="U128" s="58"/>
      <c r="V128" s="58"/>
      <c r="W128" s="58"/>
      <c r="X128" s="58"/>
      <c r="Y128" s="58"/>
      <c r="Z128" s="58"/>
    </row>
    <row r="129" spans="1:26" ht="15.75" customHeight="1" x14ac:dyDescent="0.2">
      <c r="A129" s="58"/>
      <c r="B129" s="2"/>
      <c r="C129" s="3"/>
      <c r="D129" s="4"/>
      <c r="E129" s="5"/>
      <c r="F129" s="2"/>
      <c r="G129" s="2"/>
      <c r="H129" s="2"/>
      <c r="I129" s="6"/>
      <c r="J129" s="6"/>
      <c r="K129" s="2"/>
      <c r="L129" s="2"/>
      <c r="M129" s="58"/>
      <c r="N129" s="58"/>
      <c r="O129" s="58"/>
      <c r="P129" s="58"/>
      <c r="Q129" s="58"/>
      <c r="R129" s="58"/>
      <c r="S129" s="58"/>
      <c r="T129" s="58"/>
      <c r="U129" s="58"/>
      <c r="V129" s="58"/>
      <c r="W129" s="58"/>
      <c r="X129" s="58"/>
      <c r="Y129" s="58"/>
      <c r="Z129" s="58"/>
    </row>
    <row r="130" spans="1:26" ht="15.75" customHeight="1" x14ac:dyDescent="0.2">
      <c r="A130" s="58"/>
      <c r="B130" s="2"/>
      <c r="C130" s="3"/>
      <c r="D130" s="4"/>
      <c r="E130" s="5"/>
      <c r="F130" s="2"/>
      <c r="G130" s="2"/>
      <c r="H130" s="2"/>
      <c r="I130" s="6"/>
      <c r="J130" s="6"/>
      <c r="K130" s="2"/>
      <c r="L130" s="2"/>
      <c r="M130" s="58"/>
      <c r="N130" s="58"/>
      <c r="O130" s="58"/>
      <c r="P130" s="58"/>
      <c r="Q130" s="58"/>
      <c r="R130" s="58"/>
      <c r="S130" s="58"/>
      <c r="T130" s="58"/>
      <c r="U130" s="58"/>
      <c r="V130" s="58"/>
      <c r="W130" s="58"/>
      <c r="X130" s="58"/>
      <c r="Y130" s="58"/>
      <c r="Z130" s="58"/>
    </row>
    <row r="131" spans="1:26" ht="15.75" customHeight="1" x14ac:dyDescent="0.2">
      <c r="A131" s="58"/>
      <c r="B131" s="2"/>
      <c r="C131" s="3"/>
      <c r="D131" s="4"/>
      <c r="E131" s="5"/>
      <c r="F131" s="2"/>
      <c r="G131" s="2"/>
      <c r="H131" s="2"/>
      <c r="I131" s="6"/>
      <c r="J131" s="6"/>
      <c r="K131" s="2"/>
      <c r="L131" s="2"/>
      <c r="M131" s="58"/>
      <c r="N131" s="58"/>
      <c r="O131" s="58"/>
      <c r="P131" s="58"/>
      <c r="Q131" s="58"/>
      <c r="R131" s="58"/>
      <c r="S131" s="58"/>
      <c r="T131" s="58"/>
      <c r="U131" s="58"/>
      <c r="V131" s="58"/>
      <c r="W131" s="58"/>
      <c r="X131" s="58"/>
      <c r="Y131" s="58"/>
      <c r="Z131" s="58"/>
    </row>
    <row r="132" spans="1:26" ht="15.75" customHeight="1" x14ac:dyDescent="0.2">
      <c r="A132" s="58"/>
      <c r="B132" s="2"/>
      <c r="C132" s="3"/>
      <c r="D132" s="4"/>
      <c r="E132" s="5"/>
      <c r="F132" s="2"/>
      <c r="G132" s="2"/>
      <c r="H132" s="2"/>
      <c r="I132" s="6"/>
      <c r="J132" s="6"/>
      <c r="K132" s="2"/>
      <c r="L132" s="2"/>
      <c r="M132" s="58"/>
      <c r="N132" s="58"/>
      <c r="O132" s="58"/>
      <c r="P132" s="58"/>
      <c r="Q132" s="58"/>
      <c r="R132" s="58"/>
      <c r="S132" s="58"/>
      <c r="T132" s="58"/>
      <c r="U132" s="58"/>
      <c r="V132" s="58"/>
      <c r="W132" s="58"/>
      <c r="X132" s="58"/>
      <c r="Y132" s="58"/>
      <c r="Z132" s="58"/>
    </row>
    <row r="133" spans="1:26" ht="15.75" customHeight="1" x14ac:dyDescent="0.2">
      <c r="A133" s="58"/>
      <c r="B133" s="2"/>
      <c r="C133" s="3"/>
      <c r="D133" s="4"/>
      <c r="E133" s="5"/>
      <c r="F133" s="2"/>
      <c r="G133" s="2"/>
      <c r="H133" s="2"/>
      <c r="I133" s="6"/>
      <c r="J133" s="6"/>
      <c r="K133" s="2"/>
      <c r="L133" s="2"/>
      <c r="M133" s="58"/>
      <c r="N133" s="58"/>
      <c r="O133" s="58"/>
      <c r="P133" s="58"/>
      <c r="Q133" s="58"/>
      <c r="R133" s="58"/>
      <c r="S133" s="58"/>
      <c r="T133" s="58"/>
      <c r="U133" s="58"/>
      <c r="V133" s="58"/>
      <c r="W133" s="58"/>
      <c r="X133" s="58"/>
      <c r="Y133" s="58"/>
      <c r="Z133" s="58"/>
    </row>
    <row r="134" spans="1:26" ht="15.75" customHeight="1" x14ac:dyDescent="0.2">
      <c r="A134" s="58"/>
      <c r="B134" s="2"/>
      <c r="C134" s="3"/>
      <c r="D134" s="4"/>
      <c r="E134" s="5"/>
      <c r="F134" s="2"/>
      <c r="G134" s="2"/>
      <c r="H134" s="2"/>
      <c r="I134" s="6"/>
      <c r="J134" s="6"/>
      <c r="K134" s="2"/>
      <c r="L134" s="2"/>
      <c r="M134" s="58"/>
      <c r="N134" s="58"/>
      <c r="O134" s="58"/>
      <c r="P134" s="58"/>
      <c r="Q134" s="58"/>
      <c r="R134" s="58"/>
      <c r="S134" s="58"/>
      <c r="T134" s="58"/>
      <c r="U134" s="58"/>
      <c r="V134" s="58"/>
      <c r="W134" s="58"/>
      <c r="X134" s="58"/>
      <c r="Y134" s="58"/>
      <c r="Z134" s="58"/>
    </row>
    <row r="135" spans="1:26" ht="15.75" customHeight="1" x14ac:dyDescent="0.2">
      <c r="A135" s="58"/>
      <c r="B135" s="2"/>
      <c r="C135" s="3"/>
      <c r="D135" s="4"/>
      <c r="E135" s="5"/>
      <c r="F135" s="2"/>
      <c r="G135" s="2"/>
      <c r="H135" s="2"/>
      <c r="I135" s="6"/>
      <c r="J135" s="6"/>
      <c r="K135" s="2"/>
      <c r="L135" s="2"/>
      <c r="M135" s="58"/>
      <c r="N135" s="58"/>
      <c r="O135" s="58"/>
      <c r="P135" s="58"/>
      <c r="Q135" s="58"/>
      <c r="R135" s="58"/>
      <c r="S135" s="58"/>
      <c r="T135" s="58"/>
      <c r="U135" s="58"/>
      <c r="V135" s="58"/>
      <c r="W135" s="58"/>
      <c r="X135" s="58"/>
      <c r="Y135" s="58"/>
      <c r="Z135" s="58"/>
    </row>
    <row r="136" spans="1:26" ht="15.75" customHeight="1" x14ac:dyDescent="0.2">
      <c r="A136" s="58"/>
      <c r="B136" s="2"/>
      <c r="C136" s="3"/>
      <c r="D136" s="4"/>
      <c r="E136" s="5"/>
      <c r="F136" s="2"/>
      <c r="G136" s="2"/>
      <c r="H136" s="2"/>
      <c r="I136" s="6"/>
      <c r="J136" s="6"/>
      <c r="K136" s="2"/>
      <c r="L136" s="2"/>
      <c r="M136" s="58"/>
      <c r="N136" s="58"/>
      <c r="O136" s="58"/>
      <c r="P136" s="58"/>
      <c r="Q136" s="58"/>
      <c r="R136" s="58"/>
      <c r="S136" s="58"/>
      <c r="T136" s="58"/>
      <c r="U136" s="58"/>
      <c r="V136" s="58"/>
      <c r="W136" s="58"/>
      <c r="X136" s="58"/>
      <c r="Y136" s="58"/>
      <c r="Z136" s="58"/>
    </row>
    <row r="137" spans="1:26" ht="15.75" customHeight="1" x14ac:dyDescent="0.2">
      <c r="A137" s="58"/>
      <c r="B137" s="2"/>
      <c r="C137" s="3"/>
      <c r="D137" s="4"/>
      <c r="E137" s="5"/>
      <c r="F137" s="2"/>
      <c r="G137" s="2"/>
      <c r="H137" s="2"/>
      <c r="I137" s="6"/>
      <c r="J137" s="6"/>
      <c r="K137" s="2"/>
      <c r="L137" s="2"/>
      <c r="M137" s="58"/>
      <c r="N137" s="58"/>
      <c r="O137" s="58"/>
      <c r="P137" s="58"/>
      <c r="Q137" s="58"/>
      <c r="R137" s="58"/>
      <c r="S137" s="58"/>
      <c r="T137" s="58"/>
      <c r="U137" s="58"/>
      <c r="V137" s="58"/>
      <c r="W137" s="58"/>
      <c r="X137" s="58"/>
      <c r="Y137" s="58"/>
      <c r="Z137" s="58"/>
    </row>
    <row r="138" spans="1:26" ht="15.75" customHeight="1" x14ac:dyDescent="0.2">
      <c r="A138" s="58"/>
      <c r="B138" s="2"/>
      <c r="C138" s="3"/>
      <c r="D138" s="4"/>
      <c r="E138" s="5"/>
      <c r="F138" s="2"/>
      <c r="G138" s="2"/>
      <c r="H138" s="2"/>
      <c r="I138" s="6"/>
      <c r="J138" s="6"/>
      <c r="K138" s="2"/>
      <c r="L138" s="2"/>
      <c r="M138" s="58"/>
      <c r="N138" s="58"/>
      <c r="O138" s="58"/>
      <c r="P138" s="58"/>
      <c r="Q138" s="58"/>
      <c r="R138" s="58"/>
      <c r="S138" s="58"/>
      <c r="T138" s="58"/>
      <c r="U138" s="58"/>
      <c r="V138" s="58"/>
      <c r="W138" s="58"/>
      <c r="X138" s="58"/>
      <c r="Y138" s="58"/>
      <c r="Z138" s="58"/>
    </row>
    <row r="139" spans="1:26" ht="15.75" customHeight="1" x14ac:dyDescent="0.2">
      <c r="A139" s="58"/>
      <c r="B139" s="2"/>
      <c r="C139" s="3"/>
      <c r="D139" s="4"/>
      <c r="E139" s="5"/>
      <c r="F139" s="2"/>
      <c r="G139" s="2"/>
      <c r="H139" s="2"/>
      <c r="I139" s="6"/>
      <c r="J139" s="6"/>
      <c r="K139" s="2"/>
      <c r="L139" s="2"/>
      <c r="M139" s="58"/>
      <c r="N139" s="58"/>
      <c r="O139" s="58"/>
      <c r="P139" s="58"/>
      <c r="Q139" s="58"/>
      <c r="R139" s="58"/>
      <c r="S139" s="58"/>
      <c r="T139" s="58"/>
      <c r="U139" s="58"/>
      <c r="V139" s="58"/>
      <c r="W139" s="58"/>
      <c r="X139" s="58"/>
      <c r="Y139" s="58"/>
      <c r="Z139" s="58"/>
    </row>
    <row r="140" spans="1:26" ht="15.75" customHeight="1" x14ac:dyDescent="0.2">
      <c r="A140" s="58"/>
      <c r="B140" s="2"/>
      <c r="C140" s="3"/>
      <c r="D140" s="4"/>
      <c r="E140" s="5"/>
      <c r="F140" s="2"/>
      <c r="G140" s="2"/>
      <c r="H140" s="2"/>
      <c r="I140" s="6"/>
      <c r="J140" s="6"/>
      <c r="K140" s="2"/>
      <c r="L140" s="2"/>
      <c r="M140" s="58"/>
      <c r="N140" s="58"/>
      <c r="O140" s="58"/>
      <c r="P140" s="58"/>
      <c r="Q140" s="58"/>
      <c r="R140" s="58"/>
      <c r="S140" s="58"/>
      <c r="T140" s="58"/>
      <c r="U140" s="58"/>
      <c r="V140" s="58"/>
      <c r="W140" s="58"/>
      <c r="X140" s="58"/>
      <c r="Y140" s="58"/>
      <c r="Z140" s="58"/>
    </row>
    <row r="141" spans="1:26" ht="15.75" customHeight="1" x14ac:dyDescent="0.2">
      <c r="A141" s="58"/>
      <c r="B141" s="2"/>
      <c r="C141" s="3"/>
      <c r="D141" s="4"/>
      <c r="E141" s="5"/>
      <c r="F141" s="2"/>
      <c r="G141" s="2"/>
      <c r="H141" s="2"/>
      <c r="I141" s="6"/>
      <c r="J141" s="6"/>
      <c r="K141" s="2"/>
      <c r="L141" s="2"/>
      <c r="M141" s="58"/>
      <c r="N141" s="58"/>
      <c r="O141" s="58"/>
      <c r="P141" s="58"/>
      <c r="Q141" s="58"/>
      <c r="R141" s="58"/>
      <c r="S141" s="58"/>
      <c r="T141" s="58"/>
      <c r="U141" s="58"/>
      <c r="V141" s="58"/>
      <c r="W141" s="58"/>
      <c r="X141" s="58"/>
      <c r="Y141" s="58"/>
      <c r="Z141" s="58"/>
    </row>
    <row r="142" spans="1:26" ht="15.75" customHeight="1" x14ac:dyDescent="0.2">
      <c r="A142" s="58"/>
      <c r="B142" s="2"/>
      <c r="C142" s="3"/>
      <c r="D142" s="4"/>
      <c r="E142" s="5"/>
      <c r="F142" s="2"/>
      <c r="G142" s="2"/>
      <c r="H142" s="2"/>
      <c r="I142" s="6"/>
      <c r="J142" s="6"/>
      <c r="K142" s="2"/>
      <c r="L142" s="2"/>
      <c r="M142" s="58"/>
      <c r="N142" s="58"/>
      <c r="O142" s="58"/>
      <c r="P142" s="58"/>
      <c r="Q142" s="58"/>
      <c r="R142" s="58"/>
      <c r="S142" s="58"/>
      <c r="T142" s="58"/>
      <c r="U142" s="58"/>
      <c r="V142" s="58"/>
      <c r="W142" s="58"/>
      <c r="X142" s="58"/>
      <c r="Y142" s="58"/>
      <c r="Z142" s="58"/>
    </row>
    <row r="143" spans="1:26" ht="15.75" customHeight="1" x14ac:dyDescent="0.2">
      <c r="A143" s="58"/>
      <c r="B143" s="2"/>
      <c r="C143" s="3"/>
      <c r="D143" s="4"/>
      <c r="E143" s="5"/>
      <c r="F143" s="2"/>
      <c r="G143" s="2"/>
      <c r="H143" s="2"/>
      <c r="I143" s="6"/>
      <c r="J143" s="6"/>
      <c r="K143" s="2"/>
      <c r="L143" s="2"/>
      <c r="M143" s="58"/>
      <c r="N143" s="58"/>
      <c r="O143" s="58"/>
      <c r="P143" s="58"/>
      <c r="Q143" s="58"/>
      <c r="R143" s="58"/>
      <c r="S143" s="58"/>
      <c r="T143" s="58"/>
      <c r="U143" s="58"/>
      <c r="V143" s="58"/>
      <c r="W143" s="58"/>
      <c r="X143" s="58"/>
      <c r="Y143" s="58"/>
      <c r="Z143" s="58"/>
    </row>
    <row r="144" spans="1:26" ht="15.75" customHeight="1" x14ac:dyDescent="0.2">
      <c r="A144" s="58"/>
      <c r="B144" s="2"/>
      <c r="C144" s="3"/>
      <c r="D144" s="4"/>
      <c r="E144" s="5"/>
      <c r="F144" s="2"/>
      <c r="G144" s="2"/>
      <c r="H144" s="2"/>
      <c r="I144" s="6"/>
      <c r="J144" s="6"/>
      <c r="K144" s="2"/>
      <c r="L144" s="2"/>
      <c r="M144" s="58"/>
      <c r="N144" s="58"/>
      <c r="O144" s="58"/>
      <c r="P144" s="58"/>
      <c r="Q144" s="58"/>
      <c r="R144" s="58"/>
      <c r="S144" s="58"/>
      <c r="T144" s="58"/>
      <c r="U144" s="58"/>
      <c r="V144" s="58"/>
      <c r="W144" s="58"/>
      <c r="X144" s="58"/>
      <c r="Y144" s="58"/>
      <c r="Z144" s="58"/>
    </row>
    <row r="145" spans="1:26" ht="15.75" customHeight="1" x14ac:dyDescent="0.2">
      <c r="A145" s="58"/>
      <c r="B145" s="2"/>
      <c r="C145" s="3"/>
      <c r="D145" s="4"/>
      <c r="E145" s="5"/>
      <c r="F145" s="2"/>
      <c r="G145" s="2"/>
      <c r="H145" s="2"/>
      <c r="I145" s="6"/>
      <c r="J145" s="6"/>
      <c r="K145" s="2"/>
      <c r="L145" s="2"/>
      <c r="M145" s="58"/>
      <c r="N145" s="58"/>
      <c r="O145" s="58"/>
      <c r="P145" s="58"/>
      <c r="Q145" s="58"/>
      <c r="R145" s="58"/>
      <c r="S145" s="58"/>
      <c r="T145" s="58"/>
      <c r="U145" s="58"/>
      <c r="V145" s="58"/>
      <c r="W145" s="58"/>
      <c r="X145" s="58"/>
      <c r="Y145" s="58"/>
      <c r="Z145" s="58"/>
    </row>
    <row r="146" spans="1:26" ht="15.75" customHeight="1" x14ac:dyDescent="0.2">
      <c r="A146" s="58"/>
      <c r="B146" s="2"/>
      <c r="C146" s="3"/>
      <c r="D146" s="4"/>
      <c r="E146" s="5"/>
      <c r="F146" s="2"/>
      <c r="G146" s="2"/>
      <c r="H146" s="2"/>
      <c r="I146" s="6"/>
      <c r="J146" s="6"/>
      <c r="K146" s="2"/>
      <c r="L146" s="2"/>
      <c r="M146" s="58"/>
      <c r="N146" s="58"/>
      <c r="O146" s="58"/>
      <c r="P146" s="58"/>
      <c r="Q146" s="58"/>
      <c r="R146" s="58"/>
      <c r="S146" s="58"/>
      <c r="T146" s="58"/>
      <c r="U146" s="58"/>
      <c r="V146" s="58"/>
      <c r="W146" s="58"/>
      <c r="X146" s="58"/>
      <c r="Y146" s="58"/>
      <c r="Z146" s="58"/>
    </row>
    <row r="147" spans="1:26" ht="15.75" customHeight="1" x14ac:dyDescent="0.2">
      <c r="A147" s="58"/>
      <c r="B147" s="2"/>
      <c r="C147" s="3"/>
      <c r="D147" s="4"/>
      <c r="E147" s="5"/>
      <c r="F147" s="2"/>
      <c r="G147" s="2"/>
      <c r="H147" s="2"/>
      <c r="I147" s="6"/>
      <c r="J147" s="6"/>
      <c r="K147" s="2"/>
      <c r="L147" s="2"/>
      <c r="M147" s="58"/>
      <c r="N147" s="58"/>
      <c r="O147" s="58"/>
      <c r="P147" s="58"/>
      <c r="Q147" s="58"/>
      <c r="R147" s="58"/>
      <c r="S147" s="58"/>
      <c r="T147" s="58"/>
      <c r="U147" s="58"/>
      <c r="V147" s="58"/>
      <c r="W147" s="58"/>
      <c r="X147" s="58"/>
      <c r="Y147" s="58"/>
      <c r="Z147" s="58"/>
    </row>
    <row r="148" spans="1:26" ht="15.75" customHeight="1" x14ac:dyDescent="0.2">
      <c r="A148" s="58"/>
      <c r="B148" s="2"/>
      <c r="C148" s="3"/>
      <c r="D148" s="4"/>
      <c r="E148" s="5"/>
      <c r="F148" s="2"/>
      <c r="G148" s="2"/>
      <c r="H148" s="2"/>
      <c r="I148" s="6"/>
      <c r="J148" s="6"/>
      <c r="K148" s="2"/>
      <c r="L148" s="2"/>
      <c r="M148" s="58"/>
      <c r="N148" s="58"/>
      <c r="O148" s="58"/>
      <c r="P148" s="58"/>
      <c r="Q148" s="58"/>
      <c r="R148" s="58"/>
      <c r="S148" s="58"/>
      <c r="T148" s="58"/>
      <c r="U148" s="58"/>
      <c r="V148" s="58"/>
      <c r="W148" s="58"/>
      <c r="X148" s="58"/>
      <c r="Y148" s="58"/>
      <c r="Z148" s="58"/>
    </row>
    <row r="149" spans="1:26" ht="15.75" customHeight="1" x14ac:dyDescent="0.2">
      <c r="A149" s="58"/>
      <c r="B149" s="2"/>
      <c r="C149" s="3"/>
      <c r="D149" s="4"/>
      <c r="E149" s="5"/>
      <c r="F149" s="2"/>
      <c r="G149" s="2"/>
      <c r="H149" s="2"/>
      <c r="I149" s="6"/>
      <c r="J149" s="6"/>
      <c r="K149" s="2"/>
      <c r="L149" s="2"/>
      <c r="M149" s="58"/>
      <c r="N149" s="58"/>
      <c r="O149" s="58"/>
      <c r="P149" s="58"/>
      <c r="Q149" s="58"/>
      <c r="R149" s="58"/>
      <c r="S149" s="58"/>
      <c r="T149" s="58"/>
      <c r="U149" s="58"/>
      <c r="V149" s="58"/>
      <c r="W149" s="58"/>
      <c r="X149" s="58"/>
      <c r="Y149" s="58"/>
      <c r="Z149" s="58"/>
    </row>
    <row r="150" spans="1:26" ht="15.75" customHeight="1" x14ac:dyDescent="0.2">
      <c r="A150" s="58"/>
      <c r="B150" s="2"/>
      <c r="C150" s="3"/>
      <c r="D150" s="4"/>
      <c r="E150" s="5"/>
      <c r="F150" s="2"/>
      <c r="G150" s="2"/>
      <c r="H150" s="2"/>
      <c r="I150" s="6"/>
      <c r="J150" s="6"/>
      <c r="K150" s="2"/>
      <c r="L150" s="2"/>
      <c r="M150" s="58"/>
      <c r="N150" s="58"/>
      <c r="O150" s="58"/>
      <c r="P150" s="58"/>
      <c r="Q150" s="58"/>
      <c r="R150" s="58"/>
      <c r="S150" s="58"/>
      <c r="T150" s="58"/>
      <c r="U150" s="58"/>
      <c r="V150" s="58"/>
      <c r="W150" s="58"/>
      <c r="X150" s="58"/>
      <c r="Y150" s="58"/>
      <c r="Z150" s="58"/>
    </row>
    <row r="151" spans="1:26" ht="15.75" customHeight="1" x14ac:dyDescent="0.2">
      <c r="A151" s="58"/>
      <c r="B151" s="2"/>
      <c r="C151" s="3"/>
      <c r="D151" s="4"/>
      <c r="E151" s="5"/>
      <c r="F151" s="2"/>
      <c r="G151" s="2"/>
      <c r="H151" s="2"/>
      <c r="I151" s="6"/>
      <c r="J151" s="6"/>
      <c r="K151" s="2"/>
      <c r="L151" s="2"/>
      <c r="M151" s="58"/>
      <c r="N151" s="58"/>
      <c r="O151" s="58"/>
      <c r="P151" s="58"/>
      <c r="Q151" s="58"/>
      <c r="R151" s="58"/>
      <c r="S151" s="58"/>
      <c r="T151" s="58"/>
      <c r="U151" s="58"/>
      <c r="V151" s="58"/>
      <c r="W151" s="58"/>
      <c r="X151" s="58"/>
      <c r="Y151" s="58"/>
      <c r="Z151" s="58"/>
    </row>
    <row r="152" spans="1:26" ht="15.75" customHeight="1" x14ac:dyDescent="0.2">
      <c r="A152" s="58"/>
      <c r="B152" s="2"/>
      <c r="C152" s="3"/>
      <c r="D152" s="4"/>
      <c r="E152" s="5"/>
      <c r="F152" s="2"/>
      <c r="G152" s="2"/>
      <c r="H152" s="2"/>
      <c r="I152" s="6"/>
      <c r="J152" s="6"/>
      <c r="K152" s="2"/>
      <c r="L152" s="2"/>
      <c r="M152" s="58"/>
      <c r="N152" s="58"/>
      <c r="O152" s="58"/>
      <c r="P152" s="58"/>
      <c r="Q152" s="58"/>
      <c r="R152" s="58"/>
      <c r="S152" s="58"/>
      <c r="T152" s="58"/>
      <c r="U152" s="58"/>
      <c r="V152" s="58"/>
      <c r="W152" s="58"/>
      <c r="X152" s="58"/>
      <c r="Y152" s="58"/>
      <c r="Z152" s="58"/>
    </row>
    <row r="153" spans="1:26" ht="15.75" customHeight="1" x14ac:dyDescent="0.2">
      <c r="A153" s="58"/>
      <c r="B153" s="2"/>
      <c r="C153" s="3"/>
      <c r="D153" s="4"/>
      <c r="E153" s="5"/>
      <c r="F153" s="2"/>
      <c r="G153" s="2"/>
      <c r="H153" s="2"/>
      <c r="I153" s="6"/>
      <c r="J153" s="6"/>
      <c r="K153" s="2"/>
      <c r="L153" s="2"/>
      <c r="M153" s="58"/>
      <c r="N153" s="58"/>
      <c r="O153" s="58"/>
      <c r="P153" s="58"/>
      <c r="Q153" s="58"/>
      <c r="R153" s="58"/>
      <c r="S153" s="58"/>
      <c r="T153" s="58"/>
      <c r="U153" s="58"/>
      <c r="V153" s="58"/>
      <c r="W153" s="58"/>
      <c r="X153" s="58"/>
      <c r="Y153" s="58"/>
      <c r="Z153" s="58"/>
    </row>
    <row r="154" spans="1:26" ht="15.75" customHeight="1" x14ac:dyDescent="0.2">
      <c r="A154" s="58"/>
      <c r="B154" s="2"/>
      <c r="C154" s="3"/>
      <c r="D154" s="4"/>
      <c r="E154" s="5"/>
      <c r="F154" s="2"/>
      <c r="G154" s="2"/>
      <c r="H154" s="2"/>
      <c r="I154" s="6"/>
      <c r="J154" s="6"/>
      <c r="K154" s="2"/>
      <c r="L154" s="2"/>
      <c r="M154" s="58"/>
      <c r="N154" s="58"/>
      <c r="O154" s="58"/>
      <c r="P154" s="58"/>
      <c r="Q154" s="58"/>
      <c r="R154" s="58"/>
      <c r="S154" s="58"/>
      <c r="T154" s="58"/>
      <c r="U154" s="58"/>
      <c r="V154" s="58"/>
      <c r="W154" s="58"/>
      <c r="X154" s="58"/>
      <c r="Y154" s="58"/>
      <c r="Z154" s="58"/>
    </row>
    <row r="155" spans="1:26" ht="15.75" customHeight="1" x14ac:dyDescent="0.2">
      <c r="A155" s="58"/>
      <c r="B155" s="2"/>
      <c r="C155" s="3"/>
      <c r="D155" s="4"/>
      <c r="E155" s="5"/>
      <c r="F155" s="2"/>
      <c r="G155" s="2"/>
      <c r="H155" s="2"/>
      <c r="I155" s="6"/>
      <c r="J155" s="6"/>
      <c r="K155" s="2"/>
      <c r="L155" s="2"/>
      <c r="M155" s="58"/>
      <c r="N155" s="58"/>
      <c r="O155" s="58"/>
      <c r="P155" s="58"/>
      <c r="Q155" s="58"/>
      <c r="R155" s="58"/>
      <c r="S155" s="58"/>
      <c r="T155" s="58"/>
      <c r="U155" s="58"/>
      <c r="V155" s="58"/>
      <c r="W155" s="58"/>
      <c r="X155" s="58"/>
      <c r="Y155" s="58"/>
      <c r="Z155" s="58"/>
    </row>
    <row r="156" spans="1:26" ht="15.75" customHeight="1" x14ac:dyDescent="0.2">
      <c r="A156" s="58"/>
      <c r="B156" s="2"/>
      <c r="C156" s="3"/>
      <c r="D156" s="4"/>
      <c r="E156" s="5"/>
      <c r="F156" s="2"/>
      <c r="G156" s="2"/>
      <c r="H156" s="2"/>
      <c r="I156" s="6"/>
      <c r="J156" s="6"/>
      <c r="K156" s="2"/>
      <c r="L156" s="2"/>
      <c r="M156" s="58"/>
      <c r="N156" s="58"/>
      <c r="O156" s="58"/>
      <c r="P156" s="58"/>
      <c r="Q156" s="58"/>
      <c r="R156" s="58"/>
      <c r="S156" s="58"/>
      <c r="T156" s="58"/>
      <c r="U156" s="58"/>
      <c r="V156" s="58"/>
      <c r="W156" s="58"/>
      <c r="X156" s="58"/>
      <c r="Y156" s="58"/>
      <c r="Z156" s="58"/>
    </row>
    <row r="157" spans="1:26" ht="15.75" customHeight="1" x14ac:dyDescent="0.2">
      <c r="A157" s="58"/>
      <c r="B157" s="2"/>
      <c r="C157" s="3"/>
      <c r="D157" s="4"/>
      <c r="E157" s="5"/>
      <c r="F157" s="2"/>
      <c r="G157" s="2"/>
      <c r="H157" s="2"/>
      <c r="I157" s="6"/>
      <c r="J157" s="6"/>
      <c r="K157" s="2"/>
      <c r="L157" s="2"/>
      <c r="M157" s="58"/>
      <c r="N157" s="58"/>
      <c r="O157" s="58"/>
      <c r="P157" s="58"/>
      <c r="Q157" s="58"/>
      <c r="R157" s="58"/>
      <c r="S157" s="58"/>
      <c r="T157" s="58"/>
      <c r="U157" s="58"/>
      <c r="V157" s="58"/>
      <c r="W157" s="58"/>
      <c r="X157" s="58"/>
      <c r="Y157" s="58"/>
      <c r="Z157" s="58"/>
    </row>
    <row r="158" spans="1:26" ht="15.75" customHeight="1" x14ac:dyDescent="0.2">
      <c r="A158" s="58"/>
      <c r="B158" s="2"/>
      <c r="C158" s="3"/>
      <c r="D158" s="4"/>
      <c r="E158" s="5"/>
      <c r="F158" s="2"/>
      <c r="G158" s="2"/>
      <c r="H158" s="2"/>
      <c r="I158" s="6"/>
      <c r="J158" s="6"/>
      <c r="K158" s="2"/>
      <c r="L158" s="2"/>
      <c r="M158" s="58"/>
      <c r="N158" s="58"/>
      <c r="O158" s="58"/>
      <c r="P158" s="58"/>
      <c r="Q158" s="58"/>
      <c r="R158" s="58"/>
      <c r="S158" s="58"/>
      <c r="T158" s="58"/>
      <c r="U158" s="58"/>
      <c r="V158" s="58"/>
      <c r="W158" s="58"/>
      <c r="X158" s="58"/>
      <c r="Y158" s="58"/>
      <c r="Z158" s="58"/>
    </row>
    <row r="159" spans="1:26" ht="15.75" customHeight="1" x14ac:dyDescent="0.2">
      <c r="A159" s="58"/>
      <c r="B159" s="2"/>
      <c r="C159" s="3"/>
      <c r="D159" s="4"/>
      <c r="E159" s="5"/>
      <c r="F159" s="2"/>
      <c r="G159" s="2"/>
      <c r="H159" s="2"/>
      <c r="I159" s="6"/>
      <c r="J159" s="6"/>
      <c r="K159" s="2"/>
      <c r="L159" s="2"/>
      <c r="M159" s="58"/>
      <c r="N159" s="58"/>
      <c r="O159" s="58"/>
      <c r="P159" s="58"/>
      <c r="Q159" s="58"/>
      <c r="R159" s="58"/>
      <c r="S159" s="58"/>
      <c r="T159" s="58"/>
      <c r="U159" s="58"/>
      <c r="V159" s="58"/>
      <c r="W159" s="58"/>
      <c r="X159" s="58"/>
      <c r="Y159" s="58"/>
      <c r="Z159" s="58"/>
    </row>
    <row r="160" spans="1:26" ht="15.75" customHeight="1" x14ac:dyDescent="0.2">
      <c r="A160" s="58"/>
      <c r="B160" s="2"/>
      <c r="C160" s="3"/>
      <c r="D160" s="4"/>
      <c r="E160" s="5"/>
      <c r="F160" s="2"/>
      <c r="G160" s="2"/>
      <c r="H160" s="2"/>
      <c r="I160" s="6"/>
      <c r="J160" s="6"/>
      <c r="K160" s="2"/>
      <c r="L160" s="2"/>
      <c r="M160" s="58"/>
      <c r="N160" s="58"/>
      <c r="O160" s="58"/>
      <c r="P160" s="58"/>
      <c r="Q160" s="58"/>
      <c r="R160" s="58"/>
      <c r="S160" s="58"/>
      <c r="T160" s="58"/>
      <c r="U160" s="58"/>
      <c r="V160" s="58"/>
      <c r="W160" s="58"/>
      <c r="X160" s="58"/>
      <c r="Y160" s="58"/>
      <c r="Z160" s="58"/>
    </row>
    <row r="161" spans="1:26" ht="15.75" customHeight="1" x14ac:dyDescent="0.2">
      <c r="A161" s="58"/>
      <c r="B161" s="2"/>
      <c r="C161" s="3"/>
      <c r="D161" s="4"/>
      <c r="E161" s="5"/>
      <c r="F161" s="2"/>
      <c r="G161" s="2"/>
      <c r="H161" s="2"/>
      <c r="I161" s="6"/>
      <c r="J161" s="6"/>
      <c r="K161" s="2"/>
      <c r="L161" s="2"/>
      <c r="M161" s="58"/>
      <c r="N161" s="58"/>
      <c r="O161" s="58"/>
      <c r="P161" s="58"/>
      <c r="Q161" s="58"/>
      <c r="R161" s="58"/>
      <c r="S161" s="58"/>
      <c r="T161" s="58"/>
      <c r="U161" s="58"/>
      <c r="V161" s="58"/>
      <c r="W161" s="58"/>
      <c r="X161" s="58"/>
      <c r="Y161" s="58"/>
      <c r="Z161" s="58"/>
    </row>
    <row r="162" spans="1:26" ht="15.75" customHeight="1" x14ac:dyDescent="0.2">
      <c r="A162" s="58"/>
      <c r="B162" s="2"/>
      <c r="C162" s="3"/>
      <c r="D162" s="4"/>
      <c r="E162" s="5"/>
      <c r="F162" s="2"/>
      <c r="G162" s="2"/>
      <c r="H162" s="2"/>
      <c r="I162" s="6"/>
      <c r="J162" s="6"/>
      <c r="K162" s="2"/>
      <c r="L162" s="2"/>
      <c r="M162" s="58"/>
      <c r="N162" s="58"/>
      <c r="O162" s="58"/>
      <c r="P162" s="58"/>
      <c r="Q162" s="58"/>
      <c r="R162" s="58"/>
      <c r="S162" s="58"/>
      <c r="T162" s="58"/>
      <c r="U162" s="58"/>
      <c r="V162" s="58"/>
      <c r="W162" s="58"/>
      <c r="X162" s="58"/>
      <c r="Y162" s="58"/>
      <c r="Z162" s="58"/>
    </row>
    <row r="163" spans="1:26" ht="15.75" customHeight="1" x14ac:dyDescent="0.2">
      <c r="A163" s="58"/>
      <c r="B163" s="2"/>
      <c r="C163" s="3"/>
      <c r="D163" s="4"/>
      <c r="E163" s="5"/>
      <c r="F163" s="2"/>
      <c r="G163" s="2"/>
      <c r="H163" s="2"/>
      <c r="I163" s="6"/>
      <c r="J163" s="6"/>
      <c r="K163" s="2"/>
      <c r="L163" s="2"/>
      <c r="M163" s="58"/>
      <c r="N163" s="58"/>
      <c r="O163" s="58"/>
      <c r="P163" s="58"/>
      <c r="Q163" s="58"/>
      <c r="R163" s="58"/>
      <c r="S163" s="58"/>
      <c r="T163" s="58"/>
      <c r="U163" s="58"/>
      <c r="V163" s="58"/>
      <c r="W163" s="58"/>
      <c r="X163" s="58"/>
      <c r="Y163" s="58"/>
      <c r="Z163" s="58"/>
    </row>
    <row r="164" spans="1:26" ht="15.75" customHeight="1" x14ac:dyDescent="0.2">
      <c r="A164" s="58"/>
      <c r="B164" s="2"/>
      <c r="C164" s="3"/>
      <c r="D164" s="4"/>
      <c r="E164" s="5"/>
      <c r="F164" s="2"/>
      <c r="G164" s="2"/>
      <c r="H164" s="2"/>
      <c r="I164" s="6"/>
      <c r="J164" s="6"/>
      <c r="K164" s="2"/>
      <c r="L164" s="2"/>
      <c r="M164" s="58"/>
      <c r="N164" s="58"/>
      <c r="O164" s="58"/>
      <c r="P164" s="58"/>
      <c r="Q164" s="58"/>
      <c r="R164" s="58"/>
      <c r="S164" s="58"/>
      <c r="T164" s="58"/>
      <c r="U164" s="58"/>
      <c r="V164" s="58"/>
      <c r="W164" s="58"/>
      <c r="X164" s="58"/>
      <c r="Y164" s="58"/>
      <c r="Z164" s="58"/>
    </row>
    <row r="165" spans="1:26" ht="15.75" customHeight="1" x14ac:dyDescent="0.2">
      <c r="A165" s="58"/>
      <c r="B165" s="2"/>
      <c r="C165" s="3"/>
      <c r="D165" s="4"/>
      <c r="E165" s="5"/>
      <c r="F165" s="2"/>
      <c r="G165" s="2"/>
      <c r="H165" s="2"/>
      <c r="I165" s="6"/>
      <c r="J165" s="6"/>
      <c r="K165" s="2"/>
      <c r="L165" s="2"/>
      <c r="M165" s="58"/>
      <c r="N165" s="58"/>
      <c r="O165" s="58"/>
      <c r="P165" s="58"/>
      <c r="Q165" s="58"/>
      <c r="R165" s="58"/>
      <c r="S165" s="58"/>
      <c r="T165" s="58"/>
      <c r="U165" s="58"/>
      <c r="V165" s="58"/>
      <c r="W165" s="58"/>
      <c r="X165" s="58"/>
      <c r="Y165" s="58"/>
      <c r="Z165" s="58"/>
    </row>
    <row r="166" spans="1:26" ht="15.75" customHeight="1" x14ac:dyDescent="0.2">
      <c r="A166" s="58"/>
      <c r="B166" s="2"/>
      <c r="C166" s="3"/>
      <c r="D166" s="4"/>
      <c r="E166" s="5"/>
      <c r="F166" s="2"/>
      <c r="G166" s="2"/>
      <c r="H166" s="2"/>
      <c r="I166" s="6"/>
      <c r="J166" s="6"/>
      <c r="K166" s="2"/>
      <c r="L166" s="2"/>
      <c r="M166" s="58"/>
      <c r="N166" s="58"/>
      <c r="O166" s="58"/>
      <c r="P166" s="58"/>
      <c r="Q166" s="58"/>
      <c r="R166" s="58"/>
      <c r="S166" s="58"/>
      <c r="T166" s="58"/>
      <c r="U166" s="58"/>
      <c r="V166" s="58"/>
      <c r="W166" s="58"/>
      <c r="X166" s="58"/>
      <c r="Y166" s="58"/>
      <c r="Z166" s="58"/>
    </row>
    <row r="167" spans="1:26" ht="15.75" customHeight="1" x14ac:dyDescent="0.2">
      <c r="A167" s="58"/>
      <c r="B167" s="2"/>
      <c r="C167" s="3"/>
      <c r="D167" s="4"/>
      <c r="E167" s="5"/>
      <c r="F167" s="2"/>
      <c r="G167" s="2"/>
      <c r="H167" s="2"/>
      <c r="I167" s="6"/>
      <c r="J167" s="6"/>
      <c r="K167" s="2"/>
      <c r="L167" s="2"/>
      <c r="M167" s="58"/>
      <c r="N167" s="58"/>
      <c r="O167" s="58"/>
      <c r="P167" s="58"/>
      <c r="Q167" s="58"/>
      <c r="R167" s="58"/>
      <c r="S167" s="58"/>
      <c r="T167" s="58"/>
      <c r="U167" s="58"/>
      <c r="V167" s="58"/>
      <c r="W167" s="58"/>
      <c r="X167" s="58"/>
      <c r="Y167" s="58"/>
      <c r="Z167" s="58"/>
    </row>
    <row r="168" spans="1:26" ht="15.75" customHeight="1" x14ac:dyDescent="0.2">
      <c r="A168" s="58"/>
      <c r="B168" s="2"/>
      <c r="C168" s="3"/>
      <c r="D168" s="4"/>
      <c r="E168" s="5"/>
      <c r="F168" s="2"/>
      <c r="G168" s="2"/>
      <c r="H168" s="2"/>
      <c r="I168" s="6"/>
      <c r="J168" s="6"/>
      <c r="K168" s="2"/>
      <c r="L168" s="2"/>
      <c r="M168" s="58"/>
      <c r="N168" s="58"/>
      <c r="O168" s="58"/>
      <c r="P168" s="58"/>
      <c r="Q168" s="58"/>
      <c r="R168" s="58"/>
      <c r="S168" s="58"/>
      <c r="T168" s="58"/>
      <c r="U168" s="58"/>
      <c r="V168" s="58"/>
      <c r="W168" s="58"/>
      <c r="X168" s="58"/>
      <c r="Y168" s="58"/>
      <c r="Z168" s="58"/>
    </row>
    <row r="169" spans="1:26" ht="15.75" customHeight="1" x14ac:dyDescent="0.2">
      <c r="A169" s="58"/>
      <c r="B169" s="2"/>
      <c r="C169" s="3"/>
      <c r="D169" s="4"/>
      <c r="E169" s="5"/>
      <c r="F169" s="2"/>
      <c r="G169" s="2"/>
      <c r="H169" s="2"/>
      <c r="I169" s="6"/>
      <c r="J169" s="6"/>
      <c r="K169" s="2"/>
      <c r="L169" s="2"/>
      <c r="M169" s="58"/>
      <c r="N169" s="58"/>
      <c r="O169" s="58"/>
      <c r="P169" s="58"/>
      <c r="Q169" s="58"/>
      <c r="R169" s="58"/>
      <c r="S169" s="58"/>
      <c r="T169" s="58"/>
      <c r="U169" s="58"/>
      <c r="V169" s="58"/>
      <c r="W169" s="58"/>
      <c r="X169" s="58"/>
      <c r="Y169" s="58"/>
      <c r="Z169" s="58"/>
    </row>
    <row r="170" spans="1:26" ht="15.75" customHeight="1" x14ac:dyDescent="0.2">
      <c r="A170" s="58"/>
      <c r="B170" s="2"/>
      <c r="C170" s="3"/>
      <c r="D170" s="4"/>
      <c r="E170" s="5"/>
      <c r="F170" s="2"/>
      <c r="G170" s="2"/>
      <c r="H170" s="2"/>
      <c r="I170" s="6"/>
      <c r="J170" s="6"/>
      <c r="K170" s="2"/>
      <c r="L170" s="2"/>
      <c r="M170" s="58"/>
      <c r="N170" s="58"/>
      <c r="O170" s="58"/>
      <c r="P170" s="58"/>
      <c r="Q170" s="58"/>
      <c r="R170" s="58"/>
      <c r="S170" s="58"/>
      <c r="T170" s="58"/>
      <c r="U170" s="58"/>
      <c r="V170" s="58"/>
      <c r="W170" s="58"/>
      <c r="X170" s="58"/>
      <c r="Y170" s="58"/>
      <c r="Z170" s="58"/>
    </row>
    <row r="171" spans="1:26" ht="15.75" customHeight="1" x14ac:dyDescent="0.2">
      <c r="A171" s="58"/>
      <c r="B171" s="2"/>
      <c r="C171" s="3"/>
      <c r="D171" s="4"/>
      <c r="E171" s="5"/>
      <c r="F171" s="2"/>
      <c r="G171" s="2"/>
      <c r="H171" s="2"/>
      <c r="I171" s="6"/>
      <c r="J171" s="6"/>
      <c r="K171" s="2"/>
      <c r="L171" s="2"/>
      <c r="M171" s="58"/>
      <c r="N171" s="58"/>
      <c r="O171" s="58"/>
      <c r="P171" s="58"/>
      <c r="Q171" s="58"/>
      <c r="R171" s="58"/>
      <c r="S171" s="58"/>
      <c r="T171" s="58"/>
      <c r="U171" s="58"/>
      <c r="V171" s="58"/>
      <c r="W171" s="58"/>
      <c r="X171" s="58"/>
      <c r="Y171" s="58"/>
      <c r="Z171" s="58"/>
    </row>
    <row r="172" spans="1:26" ht="15.75" customHeight="1" x14ac:dyDescent="0.2">
      <c r="A172" s="58"/>
      <c r="B172" s="2"/>
      <c r="C172" s="3"/>
      <c r="D172" s="4"/>
      <c r="E172" s="5"/>
      <c r="F172" s="2"/>
      <c r="G172" s="2"/>
      <c r="H172" s="2"/>
      <c r="I172" s="6"/>
      <c r="J172" s="6"/>
      <c r="K172" s="2"/>
      <c r="L172" s="2"/>
      <c r="M172" s="58"/>
      <c r="N172" s="58"/>
      <c r="O172" s="58"/>
      <c r="P172" s="58"/>
      <c r="Q172" s="58"/>
      <c r="R172" s="58"/>
      <c r="S172" s="58"/>
      <c r="T172" s="58"/>
      <c r="U172" s="58"/>
      <c r="V172" s="58"/>
      <c r="W172" s="58"/>
      <c r="X172" s="58"/>
      <c r="Y172" s="58"/>
      <c r="Z172" s="58"/>
    </row>
    <row r="173" spans="1:26" ht="15.75" customHeight="1" x14ac:dyDescent="0.2">
      <c r="A173" s="58"/>
      <c r="B173" s="2"/>
      <c r="C173" s="3"/>
      <c r="D173" s="4"/>
      <c r="E173" s="5"/>
      <c r="F173" s="2"/>
      <c r="G173" s="2"/>
      <c r="H173" s="2"/>
      <c r="I173" s="6"/>
      <c r="J173" s="6"/>
      <c r="K173" s="2"/>
      <c r="L173" s="2"/>
      <c r="M173" s="58"/>
      <c r="N173" s="58"/>
      <c r="O173" s="58"/>
      <c r="P173" s="58"/>
      <c r="Q173" s="58"/>
      <c r="R173" s="58"/>
      <c r="S173" s="58"/>
      <c r="T173" s="58"/>
      <c r="U173" s="58"/>
      <c r="V173" s="58"/>
      <c r="W173" s="58"/>
      <c r="X173" s="58"/>
      <c r="Y173" s="58"/>
      <c r="Z173" s="58"/>
    </row>
    <row r="174" spans="1:26" ht="15.75" customHeight="1" x14ac:dyDescent="0.2">
      <c r="A174" s="58"/>
      <c r="B174" s="2"/>
      <c r="C174" s="3"/>
      <c r="D174" s="4"/>
      <c r="E174" s="5"/>
      <c r="F174" s="2"/>
      <c r="G174" s="2"/>
      <c r="H174" s="2"/>
      <c r="I174" s="6"/>
      <c r="J174" s="6"/>
      <c r="K174" s="2"/>
      <c r="L174" s="2"/>
      <c r="M174" s="58"/>
      <c r="N174" s="58"/>
      <c r="O174" s="58"/>
      <c r="P174" s="58"/>
      <c r="Q174" s="58"/>
      <c r="R174" s="58"/>
      <c r="S174" s="58"/>
      <c r="T174" s="58"/>
      <c r="U174" s="58"/>
      <c r="V174" s="58"/>
      <c r="W174" s="58"/>
      <c r="X174" s="58"/>
      <c r="Y174" s="58"/>
      <c r="Z174" s="58"/>
    </row>
    <row r="175" spans="1:26" ht="15.75" customHeight="1" x14ac:dyDescent="0.2">
      <c r="A175" s="58"/>
      <c r="B175" s="2"/>
      <c r="C175" s="3"/>
      <c r="D175" s="4"/>
      <c r="E175" s="5"/>
      <c r="F175" s="2"/>
      <c r="G175" s="2"/>
      <c r="H175" s="2"/>
      <c r="I175" s="6"/>
      <c r="J175" s="6"/>
      <c r="K175" s="2"/>
      <c r="L175" s="2"/>
      <c r="M175" s="58"/>
      <c r="N175" s="58"/>
      <c r="O175" s="58"/>
      <c r="P175" s="58"/>
      <c r="Q175" s="58"/>
      <c r="R175" s="58"/>
      <c r="S175" s="58"/>
      <c r="T175" s="58"/>
      <c r="U175" s="58"/>
      <c r="V175" s="58"/>
      <c r="W175" s="58"/>
      <c r="X175" s="58"/>
      <c r="Y175" s="58"/>
      <c r="Z175" s="58"/>
    </row>
    <row r="176" spans="1:26" ht="15.75" customHeight="1" x14ac:dyDescent="0.2">
      <c r="A176" s="58"/>
      <c r="B176" s="2"/>
      <c r="C176" s="3"/>
      <c r="D176" s="4"/>
      <c r="E176" s="5"/>
      <c r="F176" s="2"/>
      <c r="G176" s="2"/>
      <c r="H176" s="2"/>
      <c r="I176" s="6"/>
      <c r="J176" s="6"/>
      <c r="K176" s="2"/>
      <c r="L176" s="2"/>
      <c r="M176" s="58"/>
      <c r="N176" s="58"/>
      <c r="O176" s="58"/>
      <c r="P176" s="58"/>
      <c r="Q176" s="58"/>
      <c r="R176" s="58"/>
      <c r="S176" s="58"/>
      <c r="T176" s="58"/>
      <c r="U176" s="58"/>
      <c r="V176" s="58"/>
      <c r="W176" s="58"/>
      <c r="X176" s="58"/>
      <c r="Y176" s="58"/>
      <c r="Z176" s="58"/>
    </row>
    <row r="177" spans="1:26" ht="15.75" customHeight="1" x14ac:dyDescent="0.2">
      <c r="A177" s="58"/>
      <c r="B177" s="2"/>
      <c r="C177" s="3"/>
      <c r="D177" s="4"/>
      <c r="E177" s="5"/>
      <c r="F177" s="2"/>
      <c r="G177" s="2"/>
      <c r="H177" s="2"/>
      <c r="I177" s="6"/>
      <c r="J177" s="6"/>
      <c r="K177" s="2"/>
      <c r="L177" s="2"/>
      <c r="M177" s="58"/>
      <c r="N177" s="58"/>
      <c r="O177" s="58"/>
      <c r="P177" s="58"/>
      <c r="Q177" s="58"/>
      <c r="R177" s="58"/>
      <c r="S177" s="58"/>
      <c r="T177" s="58"/>
      <c r="U177" s="58"/>
      <c r="V177" s="58"/>
      <c r="W177" s="58"/>
      <c r="X177" s="58"/>
      <c r="Y177" s="58"/>
      <c r="Z177" s="58"/>
    </row>
    <row r="178" spans="1:26" ht="15.75" customHeight="1" x14ac:dyDescent="0.2">
      <c r="A178" s="58"/>
      <c r="B178" s="2"/>
      <c r="C178" s="3"/>
      <c r="D178" s="4"/>
      <c r="E178" s="5"/>
      <c r="F178" s="2"/>
      <c r="G178" s="2"/>
      <c r="H178" s="2"/>
      <c r="I178" s="6"/>
      <c r="J178" s="6"/>
      <c r="K178" s="2"/>
      <c r="L178" s="2"/>
      <c r="M178" s="58"/>
      <c r="N178" s="58"/>
      <c r="O178" s="58"/>
      <c r="P178" s="58"/>
      <c r="Q178" s="58"/>
      <c r="R178" s="58"/>
      <c r="S178" s="58"/>
      <c r="T178" s="58"/>
      <c r="U178" s="58"/>
      <c r="V178" s="58"/>
      <c r="W178" s="58"/>
      <c r="X178" s="58"/>
      <c r="Y178" s="58"/>
      <c r="Z178" s="58"/>
    </row>
    <row r="179" spans="1:26" ht="15.75" customHeight="1" x14ac:dyDescent="0.2">
      <c r="A179" s="58"/>
      <c r="B179" s="2"/>
      <c r="C179" s="3"/>
      <c r="D179" s="4"/>
      <c r="E179" s="5"/>
      <c r="F179" s="2"/>
      <c r="G179" s="2"/>
      <c r="H179" s="2"/>
      <c r="I179" s="6"/>
      <c r="J179" s="6"/>
      <c r="K179" s="2"/>
      <c r="L179" s="2"/>
      <c r="M179" s="58"/>
      <c r="N179" s="58"/>
      <c r="O179" s="58"/>
      <c r="P179" s="58"/>
      <c r="Q179" s="58"/>
      <c r="R179" s="58"/>
      <c r="S179" s="58"/>
      <c r="T179" s="58"/>
      <c r="U179" s="58"/>
      <c r="V179" s="58"/>
      <c r="W179" s="58"/>
      <c r="X179" s="58"/>
      <c r="Y179" s="58"/>
      <c r="Z179" s="58"/>
    </row>
    <row r="180" spans="1:26" ht="15.75" customHeight="1" x14ac:dyDescent="0.2">
      <c r="A180" s="58"/>
      <c r="B180" s="2"/>
      <c r="C180" s="3"/>
      <c r="D180" s="4"/>
      <c r="E180" s="5"/>
      <c r="F180" s="2"/>
      <c r="G180" s="2"/>
      <c r="H180" s="2"/>
      <c r="I180" s="6"/>
      <c r="J180" s="6"/>
      <c r="K180" s="2"/>
      <c r="L180" s="2"/>
      <c r="M180" s="58"/>
      <c r="N180" s="58"/>
      <c r="O180" s="58"/>
      <c r="P180" s="58"/>
      <c r="Q180" s="58"/>
      <c r="R180" s="58"/>
      <c r="S180" s="58"/>
      <c r="T180" s="58"/>
      <c r="U180" s="58"/>
      <c r="V180" s="58"/>
      <c r="W180" s="58"/>
      <c r="X180" s="58"/>
      <c r="Y180" s="58"/>
      <c r="Z180" s="58"/>
    </row>
    <row r="181" spans="1:26" ht="15.75" customHeight="1" x14ac:dyDescent="0.2">
      <c r="A181" s="58"/>
      <c r="B181" s="2"/>
      <c r="C181" s="3"/>
      <c r="D181" s="4"/>
      <c r="E181" s="5"/>
      <c r="F181" s="2"/>
      <c r="G181" s="2"/>
      <c r="H181" s="2"/>
      <c r="I181" s="6"/>
      <c r="J181" s="6"/>
      <c r="K181" s="2"/>
      <c r="L181" s="2"/>
      <c r="M181" s="58"/>
      <c r="N181" s="58"/>
      <c r="O181" s="58"/>
      <c r="P181" s="58"/>
      <c r="Q181" s="58"/>
      <c r="R181" s="58"/>
      <c r="S181" s="58"/>
      <c r="T181" s="58"/>
      <c r="U181" s="58"/>
      <c r="V181" s="58"/>
      <c r="W181" s="58"/>
      <c r="X181" s="58"/>
      <c r="Y181" s="58"/>
      <c r="Z181" s="58"/>
    </row>
    <row r="182" spans="1:26" ht="15.75" customHeight="1" x14ac:dyDescent="0.2">
      <c r="A182" s="58"/>
      <c r="B182" s="2"/>
      <c r="C182" s="3"/>
      <c r="D182" s="4"/>
      <c r="E182" s="5"/>
      <c r="F182" s="2"/>
      <c r="G182" s="2"/>
      <c r="H182" s="2"/>
      <c r="I182" s="6"/>
      <c r="J182" s="6"/>
      <c r="K182" s="2"/>
      <c r="L182" s="2"/>
      <c r="M182" s="58"/>
      <c r="N182" s="58"/>
      <c r="O182" s="58"/>
      <c r="P182" s="58"/>
      <c r="Q182" s="58"/>
      <c r="R182" s="58"/>
      <c r="S182" s="58"/>
      <c r="T182" s="58"/>
      <c r="U182" s="58"/>
      <c r="V182" s="58"/>
      <c r="W182" s="58"/>
      <c r="X182" s="58"/>
      <c r="Y182" s="58"/>
      <c r="Z182" s="58"/>
    </row>
    <row r="183" spans="1:26" ht="15.75" customHeight="1" x14ac:dyDescent="0.2">
      <c r="A183" s="58"/>
      <c r="B183" s="2"/>
      <c r="C183" s="3"/>
      <c r="D183" s="4"/>
      <c r="E183" s="5"/>
      <c r="F183" s="2"/>
      <c r="G183" s="2"/>
      <c r="H183" s="2"/>
      <c r="I183" s="6"/>
      <c r="J183" s="6"/>
      <c r="K183" s="2"/>
      <c r="L183" s="2"/>
      <c r="M183" s="58"/>
      <c r="N183" s="58"/>
      <c r="O183" s="58"/>
      <c r="P183" s="58"/>
      <c r="Q183" s="58"/>
      <c r="R183" s="58"/>
      <c r="S183" s="58"/>
      <c r="T183" s="58"/>
      <c r="U183" s="58"/>
      <c r="V183" s="58"/>
      <c r="W183" s="58"/>
      <c r="X183" s="58"/>
      <c r="Y183" s="58"/>
      <c r="Z183" s="58"/>
    </row>
    <row r="184" spans="1:26" ht="15.75" customHeight="1" x14ac:dyDescent="0.2">
      <c r="A184" s="58"/>
      <c r="B184" s="2"/>
      <c r="C184" s="3"/>
      <c r="D184" s="4"/>
      <c r="E184" s="5"/>
      <c r="F184" s="2"/>
      <c r="G184" s="2"/>
      <c r="H184" s="2"/>
      <c r="I184" s="6"/>
      <c r="J184" s="6"/>
      <c r="K184" s="2"/>
      <c r="L184" s="2"/>
      <c r="M184" s="58"/>
      <c r="N184" s="58"/>
      <c r="O184" s="58"/>
      <c r="P184" s="58"/>
      <c r="Q184" s="58"/>
      <c r="R184" s="58"/>
      <c r="S184" s="58"/>
      <c r="T184" s="58"/>
      <c r="U184" s="58"/>
      <c r="V184" s="58"/>
      <c r="W184" s="58"/>
      <c r="X184" s="58"/>
      <c r="Y184" s="58"/>
      <c r="Z184" s="58"/>
    </row>
    <row r="185" spans="1:26" ht="15.75" customHeight="1" x14ac:dyDescent="0.2">
      <c r="A185" s="58"/>
      <c r="B185" s="2"/>
      <c r="C185" s="3"/>
      <c r="D185" s="4"/>
      <c r="E185" s="5"/>
      <c r="F185" s="2"/>
      <c r="G185" s="2"/>
      <c r="H185" s="2"/>
      <c r="I185" s="6"/>
      <c r="J185" s="6"/>
      <c r="K185" s="2"/>
      <c r="L185" s="2"/>
      <c r="M185" s="58"/>
      <c r="N185" s="58"/>
      <c r="O185" s="58"/>
      <c r="P185" s="58"/>
      <c r="Q185" s="58"/>
      <c r="R185" s="58"/>
      <c r="S185" s="58"/>
      <c r="T185" s="58"/>
      <c r="U185" s="58"/>
      <c r="V185" s="58"/>
      <c r="W185" s="58"/>
      <c r="X185" s="58"/>
      <c r="Y185" s="58"/>
      <c r="Z185" s="58"/>
    </row>
    <row r="186" spans="1:26" ht="15.75" customHeight="1" x14ac:dyDescent="0.2">
      <c r="A186" s="58"/>
      <c r="B186" s="2"/>
      <c r="C186" s="3"/>
      <c r="D186" s="4"/>
      <c r="E186" s="5"/>
      <c r="F186" s="2"/>
      <c r="G186" s="2"/>
      <c r="H186" s="2"/>
      <c r="I186" s="6"/>
      <c r="J186" s="6"/>
      <c r="K186" s="2"/>
      <c r="L186" s="2"/>
      <c r="M186" s="58"/>
      <c r="N186" s="58"/>
      <c r="O186" s="58"/>
      <c r="P186" s="58"/>
      <c r="Q186" s="58"/>
      <c r="R186" s="58"/>
      <c r="S186" s="58"/>
      <c r="T186" s="58"/>
      <c r="U186" s="58"/>
      <c r="V186" s="58"/>
      <c r="W186" s="58"/>
      <c r="X186" s="58"/>
      <c r="Y186" s="58"/>
      <c r="Z186" s="58"/>
    </row>
    <row r="187" spans="1:26" ht="15.75" customHeight="1" x14ac:dyDescent="0.2">
      <c r="A187" s="58"/>
      <c r="B187" s="2"/>
      <c r="C187" s="3"/>
      <c r="D187" s="4"/>
      <c r="E187" s="5"/>
      <c r="F187" s="2"/>
      <c r="G187" s="2"/>
      <c r="H187" s="2"/>
      <c r="I187" s="6"/>
      <c r="J187" s="6"/>
      <c r="K187" s="2"/>
      <c r="L187" s="2"/>
      <c r="M187" s="58"/>
      <c r="N187" s="58"/>
      <c r="O187" s="58"/>
      <c r="P187" s="58"/>
      <c r="Q187" s="58"/>
      <c r="R187" s="58"/>
      <c r="S187" s="58"/>
      <c r="T187" s="58"/>
      <c r="U187" s="58"/>
      <c r="V187" s="58"/>
      <c r="W187" s="58"/>
      <c r="X187" s="58"/>
      <c r="Y187" s="58"/>
      <c r="Z187" s="58"/>
    </row>
    <row r="188" spans="1:26" ht="15.75" customHeight="1" x14ac:dyDescent="0.2">
      <c r="A188" s="58"/>
      <c r="B188" s="2"/>
      <c r="C188" s="3"/>
      <c r="D188" s="4"/>
      <c r="E188" s="5"/>
      <c r="F188" s="2"/>
      <c r="G188" s="2"/>
      <c r="H188" s="2"/>
      <c r="I188" s="6"/>
      <c r="J188" s="6"/>
      <c r="K188" s="2"/>
      <c r="L188" s="2"/>
      <c r="M188" s="58"/>
      <c r="N188" s="58"/>
      <c r="O188" s="58"/>
      <c r="P188" s="58"/>
      <c r="Q188" s="58"/>
      <c r="R188" s="58"/>
      <c r="S188" s="58"/>
      <c r="T188" s="58"/>
      <c r="U188" s="58"/>
      <c r="V188" s="58"/>
      <c r="W188" s="58"/>
      <c r="X188" s="58"/>
      <c r="Y188" s="58"/>
      <c r="Z188" s="58"/>
    </row>
    <row r="189" spans="1:26" ht="15.75" customHeight="1" x14ac:dyDescent="0.2">
      <c r="A189" s="58"/>
      <c r="B189" s="2"/>
      <c r="C189" s="3"/>
      <c r="D189" s="4"/>
      <c r="E189" s="5"/>
      <c r="F189" s="2"/>
      <c r="G189" s="2"/>
      <c r="H189" s="2"/>
      <c r="I189" s="6"/>
      <c r="J189" s="6"/>
      <c r="K189" s="2"/>
      <c r="L189" s="2"/>
      <c r="M189" s="58"/>
      <c r="N189" s="58"/>
      <c r="O189" s="58"/>
      <c r="P189" s="58"/>
      <c r="Q189" s="58"/>
      <c r="R189" s="58"/>
      <c r="S189" s="58"/>
      <c r="T189" s="58"/>
      <c r="U189" s="58"/>
      <c r="V189" s="58"/>
      <c r="W189" s="58"/>
      <c r="X189" s="58"/>
      <c r="Y189" s="58"/>
      <c r="Z189" s="58"/>
    </row>
    <row r="190" spans="1:26" ht="15.75" customHeight="1" x14ac:dyDescent="0.2">
      <c r="A190" s="58"/>
      <c r="B190" s="2"/>
      <c r="C190" s="3"/>
      <c r="D190" s="4"/>
      <c r="E190" s="5"/>
      <c r="F190" s="2"/>
      <c r="G190" s="2"/>
      <c r="H190" s="2"/>
      <c r="I190" s="6"/>
      <c r="J190" s="6"/>
      <c r="K190" s="2"/>
      <c r="L190" s="2"/>
      <c r="M190" s="58"/>
      <c r="N190" s="58"/>
      <c r="O190" s="58"/>
      <c r="P190" s="58"/>
      <c r="Q190" s="58"/>
      <c r="R190" s="58"/>
      <c r="S190" s="58"/>
      <c r="T190" s="58"/>
      <c r="U190" s="58"/>
      <c r="V190" s="58"/>
      <c r="W190" s="58"/>
      <c r="X190" s="58"/>
      <c r="Y190" s="58"/>
      <c r="Z190" s="58"/>
    </row>
    <row r="191" spans="1:26" ht="15.75" customHeight="1" x14ac:dyDescent="0.2">
      <c r="A191" s="58"/>
      <c r="B191" s="2"/>
      <c r="C191" s="3"/>
      <c r="D191" s="4"/>
      <c r="E191" s="5"/>
      <c r="F191" s="2"/>
      <c r="G191" s="2"/>
      <c r="H191" s="2"/>
      <c r="I191" s="6"/>
      <c r="J191" s="6"/>
      <c r="K191" s="2"/>
      <c r="L191" s="2"/>
      <c r="M191" s="58"/>
      <c r="N191" s="58"/>
      <c r="O191" s="58"/>
      <c r="P191" s="58"/>
      <c r="Q191" s="58"/>
      <c r="R191" s="58"/>
      <c r="S191" s="58"/>
      <c r="T191" s="58"/>
      <c r="U191" s="58"/>
      <c r="V191" s="58"/>
      <c r="W191" s="58"/>
      <c r="X191" s="58"/>
      <c r="Y191" s="58"/>
      <c r="Z191" s="58"/>
    </row>
    <row r="192" spans="1:26" ht="15.75" customHeight="1" x14ac:dyDescent="0.2">
      <c r="A192" s="58"/>
      <c r="B192" s="2"/>
      <c r="C192" s="3"/>
      <c r="D192" s="4"/>
      <c r="E192" s="5"/>
      <c r="F192" s="2"/>
      <c r="G192" s="2"/>
      <c r="H192" s="2"/>
      <c r="I192" s="6"/>
      <c r="J192" s="6"/>
      <c r="K192" s="2"/>
      <c r="L192" s="2"/>
      <c r="M192" s="58"/>
      <c r="N192" s="58"/>
      <c r="O192" s="58"/>
      <c r="P192" s="58"/>
      <c r="Q192" s="58"/>
      <c r="R192" s="58"/>
      <c r="S192" s="58"/>
      <c r="T192" s="58"/>
      <c r="U192" s="58"/>
      <c r="V192" s="58"/>
      <c r="W192" s="58"/>
      <c r="X192" s="58"/>
      <c r="Y192" s="58"/>
      <c r="Z192" s="58"/>
    </row>
    <row r="193" spans="1:26" ht="15.75" customHeight="1" x14ac:dyDescent="0.2">
      <c r="A193" s="58"/>
      <c r="B193" s="2"/>
      <c r="C193" s="3"/>
      <c r="D193" s="4"/>
      <c r="E193" s="5"/>
      <c r="F193" s="2"/>
      <c r="G193" s="2"/>
      <c r="H193" s="2"/>
      <c r="I193" s="6"/>
      <c r="J193" s="6"/>
      <c r="K193" s="2"/>
      <c r="L193" s="2"/>
      <c r="M193" s="58"/>
      <c r="N193" s="58"/>
      <c r="O193" s="58"/>
      <c r="P193" s="58"/>
      <c r="Q193" s="58"/>
      <c r="R193" s="58"/>
      <c r="S193" s="58"/>
      <c r="T193" s="58"/>
      <c r="U193" s="58"/>
      <c r="V193" s="58"/>
      <c r="W193" s="58"/>
      <c r="X193" s="58"/>
      <c r="Y193" s="58"/>
      <c r="Z193" s="58"/>
    </row>
    <row r="194" spans="1:26" ht="15.75" customHeight="1" x14ac:dyDescent="0.2">
      <c r="A194" s="58"/>
      <c r="B194" s="2"/>
      <c r="C194" s="3"/>
      <c r="D194" s="4"/>
      <c r="E194" s="5"/>
      <c r="F194" s="2"/>
      <c r="G194" s="2"/>
      <c r="H194" s="2"/>
      <c r="I194" s="6"/>
      <c r="J194" s="6"/>
      <c r="K194" s="2"/>
      <c r="L194" s="2"/>
      <c r="M194" s="58"/>
      <c r="N194" s="58"/>
      <c r="O194" s="58"/>
      <c r="P194" s="58"/>
      <c r="Q194" s="58"/>
      <c r="R194" s="58"/>
      <c r="S194" s="58"/>
      <c r="T194" s="58"/>
      <c r="U194" s="58"/>
      <c r="V194" s="58"/>
      <c r="W194" s="58"/>
      <c r="X194" s="58"/>
      <c r="Y194" s="58"/>
      <c r="Z194" s="58"/>
    </row>
    <row r="195" spans="1:26" ht="15.75" customHeight="1" x14ac:dyDescent="0.2">
      <c r="A195" s="58"/>
      <c r="B195" s="2"/>
      <c r="C195" s="3"/>
      <c r="D195" s="4"/>
      <c r="E195" s="5"/>
      <c r="F195" s="2"/>
      <c r="G195" s="2"/>
      <c r="H195" s="2"/>
      <c r="I195" s="6"/>
      <c r="J195" s="6"/>
      <c r="K195" s="2"/>
      <c r="L195" s="2"/>
      <c r="M195" s="58"/>
      <c r="N195" s="58"/>
      <c r="O195" s="58"/>
      <c r="P195" s="58"/>
      <c r="Q195" s="58"/>
      <c r="R195" s="58"/>
      <c r="S195" s="58"/>
      <c r="T195" s="58"/>
      <c r="U195" s="58"/>
      <c r="V195" s="58"/>
      <c r="W195" s="58"/>
      <c r="X195" s="58"/>
      <c r="Y195" s="58"/>
      <c r="Z195" s="58"/>
    </row>
    <row r="196" spans="1:26" ht="15.75" customHeight="1" x14ac:dyDescent="0.2">
      <c r="A196" s="58"/>
      <c r="B196" s="2"/>
      <c r="C196" s="3"/>
      <c r="D196" s="4"/>
      <c r="E196" s="5"/>
      <c r="F196" s="2"/>
      <c r="G196" s="2"/>
      <c r="H196" s="2"/>
      <c r="I196" s="6"/>
      <c r="J196" s="6"/>
      <c r="K196" s="2"/>
      <c r="L196" s="2"/>
      <c r="M196" s="58"/>
      <c r="N196" s="58"/>
      <c r="O196" s="58"/>
      <c r="P196" s="58"/>
      <c r="Q196" s="58"/>
      <c r="R196" s="58"/>
      <c r="S196" s="58"/>
      <c r="T196" s="58"/>
      <c r="U196" s="58"/>
      <c r="V196" s="58"/>
      <c r="W196" s="58"/>
      <c r="X196" s="58"/>
      <c r="Y196" s="58"/>
      <c r="Z196" s="58"/>
    </row>
    <row r="197" spans="1:26" ht="15.75" customHeight="1" x14ac:dyDescent="0.2">
      <c r="A197" s="58"/>
      <c r="B197" s="2"/>
      <c r="C197" s="3"/>
      <c r="D197" s="4"/>
      <c r="E197" s="5"/>
      <c r="F197" s="2"/>
      <c r="G197" s="2"/>
      <c r="H197" s="2"/>
      <c r="I197" s="6"/>
      <c r="J197" s="6"/>
      <c r="K197" s="2"/>
      <c r="L197" s="2"/>
      <c r="M197" s="58"/>
      <c r="N197" s="58"/>
      <c r="O197" s="58"/>
      <c r="P197" s="58"/>
      <c r="Q197" s="58"/>
      <c r="R197" s="58"/>
      <c r="S197" s="58"/>
      <c r="T197" s="58"/>
      <c r="U197" s="58"/>
      <c r="V197" s="58"/>
      <c r="W197" s="58"/>
      <c r="X197" s="58"/>
      <c r="Y197" s="58"/>
      <c r="Z197" s="58"/>
    </row>
    <row r="198" spans="1:26" ht="15.75" customHeight="1" x14ac:dyDescent="0.2">
      <c r="A198" s="58"/>
      <c r="B198" s="2"/>
      <c r="C198" s="3"/>
      <c r="D198" s="4"/>
      <c r="E198" s="5"/>
      <c r="F198" s="2"/>
      <c r="G198" s="2"/>
      <c r="H198" s="2"/>
      <c r="I198" s="6"/>
      <c r="J198" s="6"/>
      <c r="K198" s="2"/>
      <c r="L198" s="2"/>
      <c r="M198" s="58"/>
      <c r="N198" s="58"/>
      <c r="O198" s="58"/>
      <c r="P198" s="58"/>
      <c r="Q198" s="58"/>
      <c r="R198" s="58"/>
      <c r="S198" s="58"/>
      <c r="T198" s="58"/>
      <c r="U198" s="58"/>
      <c r="V198" s="58"/>
      <c r="W198" s="58"/>
      <c r="X198" s="58"/>
      <c r="Y198" s="58"/>
      <c r="Z198" s="58"/>
    </row>
    <row r="199" spans="1:26" ht="15.75" customHeight="1" x14ac:dyDescent="0.2">
      <c r="A199" s="58"/>
      <c r="B199" s="2"/>
      <c r="C199" s="3"/>
      <c r="D199" s="4"/>
      <c r="E199" s="5"/>
      <c r="F199" s="2"/>
      <c r="G199" s="2"/>
      <c r="H199" s="2"/>
      <c r="I199" s="6"/>
      <c r="J199" s="6"/>
      <c r="K199" s="2"/>
      <c r="L199" s="2"/>
      <c r="M199" s="58"/>
      <c r="N199" s="58"/>
      <c r="O199" s="58"/>
      <c r="P199" s="58"/>
      <c r="Q199" s="58"/>
      <c r="R199" s="58"/>
      <c r="S199" s="58"/>
      <c r="T199" s="58"/>
      <c r="U199" s="58"/>
      <c r="V199" s="58"/>
      <c r="W199" s="58"/>
      <c r="X199" s="58"/>
      <c r="Y199" s="58"/>
      <c r="Z199" s="58"/>
    </row>
    <row r="200" spans="1:26" ht="15.75" customHeight="1" x14ac:dyDescent="0.2">
      <c r="A200" s="58"/>
      <c r="B200" s="2"/>
      <c r="C200" s="3"/>
      <c r="D200" s="4"/>
      <c r="E200" s="5"/>
      <c r="F200" s="2"/>
      <c r="G200" s="2"/>
      <c r="H200" s="2"/>
      <c r="I200" s="6"/>
      <c r="J200" s="6"/>
      <c r="K200" s="2"/>
      <c r="L200" s="2"/>
      <c r="M200" s="58"/>
      <c r="N200" s="58"/>
      <c r="O200" s="58"/>
      <c r="P200" s="58"/>
      <c r="Q200" s="58"/>
      <c r="R200" s="58"/>
      <c r="S200" s="58"/>
      <c r="T200" s="58"/>
      <c r="U200" s="58"/>
      <c r="V200" s="58"/>
      <c r="W200" s="58"/>
      <c r="X200" s="58"/>
      <c r="Y200" s="58"/>
      <c r="Z200" s="58"/>
    </row>
    <row r="201" spans="1:26" ht="15.75" customHeight="1" x14ac:dyDescent="0.2">
      <c r="A201" s="58"/>
      <c r="B201" s="2"/>
      <c r="C201" s="3"/>
      <c r="D201" s="4"/>
      <c r="E201" s="5"/>
      <c r="F201" s="2"/>
      <c r="G201" s="2"/>
      <c r="H201" s="2"/>
      <c r="I201" s="6"/>
      <c r="J201" s="6"/>
      <c r="K201" s="2"/>
      <c r="L201" s="2"/>
      <c r="M201" s="58"/>
      <c r="N201" s="58"/>
      <c r="O201" s="58"/>
      <c r="P201" s="58"/>
      <c r="Q201" s="58"/>
      <c r="R201" s="58"/>
      <c r="S201" s="58"/>
      <c r="T201" s="58"/>
      <c r="U201" s="58"/>
      <c r="V201" s="58"/>
      <c r="W201" s="58"/>
      <c r="X201" s="58"/>
      <c r="Y201" s="58"/>
      <c r="Z201" s="58"/>
    </row>
    <row r="202" spans="1:26" ht="15.75" customHeight="1" x14ac:dyDescent="0.2">
      <c r="A202" s="58"/>
      <c r="B202" s="2"/>
      <c r="C202" s="3"/>
      <c r="D202" s="4"/>
      <c r="E202" s="5"/>
      <c r="F202" s="2"/>
      <c r="G202" s="2"/>
      <c r="H202" s="2"/>
      <c r="I202" s="6"/>
      <c r="J202" s="6"/>
      <c r="K202" s="2"/>
      <c r="L202" s="2"/>
      <c r="M202" s="58"/>
      <c r="N202" s="58"/>
      <c r="O202" s="58"/>
      <c r="P202" s="58"/>
      <c r="Q202" s="58"/>
      <c r="R202" s="58"/>
      <c r="S202" s="58"/>
      <c r="T202" s="58"/>
      <c r="U202" s="58"/>
      <c r="V202" s="58"/>
      <c r="W202" s="58"/>
      <c r="X202" s="58"/>
      <c r="Y202" s="58"/>
      <c r="Z202" s="58"/>
    </row>
    <row r="203" spans="1:26" ht="15.75" customHeight="1" x14ac:dyDescent="0.2">
      <c r="A203" s="58"/>
      <c r="B203" s="2"/>
      <c r="C203" s="3"/>
      <c r="D203" s="4"/>
      <c r="E203" s="5"/>
      <c r="F203" s="2"/>
      <c r="G203" s="2"/>
      <c r="H203" s="2"/>
      <c r="I203" s="6"/>
      <c r="J203" s="6"/>
      <c r="K203" s="2"/>
      <c r="L203" s="2"/>
      <c r="M203" s="58"/>
      <c r="N203" s="58"/>
      <c r="O203" s="58"/>
      <c r="P203" s="58"/>
      <c r="Q203" s="58"/>
      <c r="R203" s="58"/>
      <c r="S203" s="58"/>
      <c r="T203" s="58"/>
      <c r="U203" s="58"/>
      <c r="V203" s="58"/>
      <c r="W203" s="58"/>
      <c r="X203" s="58"/>
      <c r="Y203" s="58"/>
      <c r="Z203" s="58"/>
    </row>
    <row r="204" spans="1:26" ht="15.75" customHeight="1" x14ac:dyDescent="0.2">
      <c r="A204" s="58"/>
      <c r="B204" s="2"/>
      <c r="C204" s="3"/>
      <c r="D204" s="4"/>
      <c r="E204" s="5"/>
      <c r="F204" s="2"/>
      <c r="G204" s="2"/>
      <c r="H204" s="2"/>
      <c r="I204" s="6"/>
      <c r="J204" s="6"/>
      <c r="K204" s="2"/>
      <c r="L204" s="2"/>
      <c r="M204" s="58"/>
      <c r="N204" s="58"/>
      <c r="O204" s="58"/>
      <c r="P204" s="58"/>
      <c r="Q204" s="58"/>
      <c r="R204" s="58"/>
      <c r="S204" s="58"/>
      <c r="T204" s="58"/>
      <c r="U204" s="58"/>
      <c r="V204" s="58"/>
      <c r="W204" s="58"/>
      <c r="X204" s="58"/>
      <c r="Y204" s="58"/>
      <c r="Z204" s="58"/>
    </row>
    <row r="205" spans="1:26" ht="15.75" customHeight="1" x14ac:dyDescent="0.2">
      <c r="A205" s="58"/>
      <c r="B205" s="2"/>
      <c r="C205" s="3"/>
      <c r="D205" s="4"/>
      <c r="E205" s="5"/>
      <c r="F205" s="2"/>
      <c r="G205" s="2"/>
      <c r="H205" s="2"/>
      <c r="I205" s="6"/>
      <c r="J205" s="6"/>
      <c r="K205" s="2"/>
      <c r="L205" s="2"/>
      <c r="M205" s="58"/>
      <c r="N205" s="58"/>
      <c r="O205" s="58"/>
      <c r="P205" s="58"/>
      <c r="Q205" s="58"/>
      <c r="R205" s="58"/>
      <c r="S205" s="58"/>
      <c r="T205" s="58"/>
      <c r="U205" s="58"/>
      <c r="V205" s="58"/>
      <c r="W205" s="58"/>
      <c r="X205" s="58"/>
      <c r="Y205" s="58"/>
      <c r="Z205" s="58"/>
    </row>
    <row r="206" spans="1:26" ht="15.75" customHeight="1" x14ac:dyDescent="0.2">
      <c r="A206" s="58"/>
      <c r="B206" s="2"/>
      <c r="C206" s="3"/>
      <c r="D206" s="4"/>
      <c r="E206" s="5"/>
      <c r="F206" s="2"/>
      <c r="G206" s="2"/>
      <c r="H206" s="2"/>
      <c r="I206" s="6"/>
      <c r="J206" s="6"/>
      <c r="K206" s="2"/>
      <c r="L206" s="2"/>
      <c r="M206" s="58"/>
      <c r="N206" s="58"/>
      <c r="O206" s="58"/>
      <c r="P206" s="58"/>
      <c r="Q206" s="58"/>
      <c r="R206" s="58"/>
      <c r="S206" s="58"/>
      <c r="T206" s="58"/>
      <c r="U206" s="58"/>
      <c r="V206" s="58"/>
      <c r="W206" s="58"/>
      <c r="X206" s="58"/>
      <c r="Y206" s="58"/>
      <c r="Z206" s="58"/>
    </row>
    <row r="207" spans="1:26" ht="15.75" customHeight="1" x14ac:dyDescent="0.2">
      <c r="A207" s="58"/>
      <c r="B207" s="2"/>
      <c r="C207" s="3"/>
      <c r="D207" s="4"/>
      <c r="E207" s="5"/>
      <c r="F207" s="2"/>
      <c r="G207" s="2"/>
      <c r="H207" s="2"/>
      <c r="I207" s="6"/>
      <c r="J207" s="6"/>
      <c r="K207" s="2"/>
      <c r="L207" s="2"/>
      <c r="M207" s="58"/>
      <c r="N207" s="58"/>
      <c r="O207" s="58"/>
      <c r="P207" s="58"/>
      <c r="Q207" s="58"/>
      <c r="R207" s="58"/>
      <c r="S207" s="58"/>
      <c r="T207" s="58"/>
      <c r="U207" s="58"/>
      <c r="V207" s="58"/>
      <c r="W207" s="58"/>
      <c r="X207" s="58"/>
      <c r="Y207" s="58"/>
      <c r="Z207" s="58"/>
    </row>
    <row r="208" spans="1:26" ht="15.75" customHeight="1" x14ac:dyDescent="0.2">
      <c r="A208" s="58"/>
      <c r="B208" s="2"/>
      <c r="C208" s="3"/>
      <c r="D208" s="4"/>
      <c r="E208" s="5"/>
      <c r="F208" s="2"/>
      <c r="G208" s="2"/>
      <c r="H208" s="2"/>
      <c r="I208" s="6"/>
      <c r="J208" s="6"/>
      <c r="K208" s="2"/>
      <c r="L208" s="2"/>
      <c r="M208" s="58"/>
      <c r="N208" s="58"/>
      <c r="O208" s="58"/>
      <c r="P208" s="58"/>
      <c r="Q208" s="58"/>
      <c r="R208" s="58"/>
      <c r="S208" s="58"/>
      <c r="T208" s="58"/>
      <c r="U208" s="58"/>
      <c r="V208" s="58"/>
      <c r="W208" s="58"/>
      <c r="X208" s="58"/>
      <c r="Y208" s="58"/>
      <c r="Z208" s="58"/>
    </row>
    <row r="209" spans="1:26" ht="15.75" customHeight="1" x14ac:dyDescent="0.2">
      <c r="A209" s="58"/>
      <c r="B209" s="2"/>
      <c r="C209" s="3"/>
      <c r="D209" s="4"/>
      <c r="E209" s="5"/>
      <c r="F209" s="2"/>
      <c r="G209" s="2"/>
      <c r="H209" s="2"/>
      <c r="I209" s="6"/>
      <c r="J209" s="6"/>
      <c r="K209" s="2"/>
      <c r="L209" s="2"/>
      <c r="M209" s="58"/>
      <c r="N209" s="58"/>
      <c r="O209" s="58"/>
      <c r="P209" s="58"/>
      <c r="Q209" s="58"/>
      <c r="R209" s="58"/>
      <c r="S209" s="58"/>
      <c r="T209" s="58"/>
      <c r="U209" s="58"/>
      <c r="V209" s="58"/>
      <c r="W209" s="58"/>
      <c r="X209" s="58"/>
      <c r="Y209" s="58"/>
      <c r="Z209" s="58"/>
    </row>
    <row r="210" spans="1:26" ht="15.75" customHeight="1" x14ac:dyDescent="0.2">
      <c r="A210" s="58"/>
      <c r="B210" s="2"/>
      <c r="C210" s="3"/>
      <c r="D210" s="4"/>
      <c r="E210" s="5"/>
      <c r="F210" s="2"/>
      <c r="G210" s="2"/>
      <c r="H210" s="2"/>
      <c r="I210" s="6"/>
      <c r="J210" s="6"/>
      <c r="K210" s="2"/>
      <c r="L210" s="2"/>
      <c r="M210" s="58"/>
      <c r="N210" s="58"/>
      <c r="O210" s="58"/>
      <c r="P210" s="58"/>
      <c r="Q210" s="58"/>
      <c r="R210" s="58"/>
      <c r="S210" s="58"/>
      <c r="T210" s="58"/>
      <c r="U210" s="58"/>
      <c r="V210" s="58"/>
      <c r="W210" s="58"/>
      <c r="X210" s="58"/>
      <c r="Y210" s="58"/>
      <c r="Z210" s="58"/>
    </row>
    <row r="211" spans="1:26" ht="15.75" customHeight="1" x14ac:dyDescent="0.2">
      <c r="A211" s="58"/>
      <c r="B211" s="2"/>
      <c r="C211" s="3"/>
      <c r="D211" s="4"/>
      <c r="E211" s="5"/>
      <c r="F211" s="2"/>
      <c r="G211" s="2"/>
      <c r="H211" s="2"/>
      <c r="I211" s="6"/>
      <c r="J211" s="6"/>
      <c r="K211" s="2"/>
      <c r="L211" s="2"/>
      <c r="M211" s="58"/>
      <c r="N211" s="58"/>
      <c r="O211" s="58"/>
      <c r="P211" s="58"/>
      <c r="Q211" s="58"/>
      <c r="R211" s="58"/>
      <c r="S211" s="58"/>
      <c r="T211" s="58"/>
      <c r="U211" s="58"/>
      <c r="V211" s="58"/>
      <c r="W211" s="58"/>
      <c r="X211" s="58"/>
      <c r="Y211" s="58"/>
      <c r="Z211" s="58"/>
    </row>
    <row r="212" spans="1:26" ht="15.75" customHeight="1" x14ac:dyDescent="0.2">
      <c r="A212" s="58"/>
      <c r="B212" s="2"/>
      <c r="C212" s="3"/>
      <c r="D212" s="4"/>
      <c r="E212" s="5"/>
      <c r="F212" s="2"/>
      <c r="G212" s="2"/>
      <c r="H212" s="2"/>
      <c r="I212" s="6"/>
      <c r="J212" s="6"/>
      <c r="K212" s="2"/>
      <c r="L212" s="2"/>
      <c r="M212" s="58"/>
      <c r="N212" s="58"/>
      <c r="O212" s="58"/>
      <c r="P212" s="58"/>
      <c r="Q212" s="58"/>
      <c r="R212" s="58"/>
      <c r="S212" s="58"/>
      <c r="T212" s="58"/>
      <c r="U212" s="58"/>
      <c r="V212" s="58"/>
      <c r="W212" s="58"/>
      <c r="X212" s="58"/>
      <c r="Y212" s="58"/>
      <c r="Z212" s="58"/>
    </row>
    <row r="213" spans="1:26" ht="15.75" customHeight="1" x14ac:dyDescent="0.2">
      <c r="A213" s="58"/>
      <c r="B213" s="2"/>
      <c r="C213" s="3"/>
      <c r="D213" s="4"/>
      <c r="E213" s="5"/>
      <c r="F213" s="2"/>
      <c r="G213" s="2"/>
      <c r="H213" s="2"/>
      <c r="I213" s="6"/>
      <c r="J213" s="6"/>
      <c r="K213" s="2"/>
      <c r="L213" s="2"/>
      <c r="M213" s="58"/>
      <c r="N213" s="58"/>
      <c r="O213" s="58"/>
      <c r="P213" s="58"/>
      <c r="Q213" s="58"/>
      <c r="R213" s="58"/>
      <c r="S213" s="58"/>
      <c r="T213" s="58"/>
      <c r="U213" s="58"/>
      <c r="V213" s="58"/>
      <c r="W213" s="58"/>
      <c r="X213" s="58"/>
      <c r="Y213" s="58"/>
      <c r="Z213" s="58"/>
    </row>
    <row r="214" spans="1:26" ht="15.75" customHeight="1" x14ac:dyDescent="0.2">
      <c r="A214" s="58"/>
      <c r="B214" s="2"/>
      <c r="C214" s="3"/>
      <c r="D214" s="4"/>
      <c r="E214" s="5"/>
      <c r="F214" s="2"/>
      <c r="G214" s="2"/>
      <c r="H214" s="2"/>
      <c r="I214" s="6"/>
      <c r="J214" s="6"/>
      <c r="K214" s="2"/>
      <c r="L214" s="2"/>
      <c r="M214" s="58"/>
      <c r="N214" s="58"/>
      <c r="O214" s="58"/>
      <c r="P214" s="58"/>
      <c r="Q214" s="58"/>
      <c r="R214" s="58"/>
      <c r="S214" s="58"/>
      <c r="T214" s="58"/>
      <c r="U214" s="58"/>
      <c r="V214" s="58"/>
      <c r="W214" s="58"/>
      <c r="X214" s="58"/>
      <c r="Y214" s="58"/>
      <c r="Z214" s="58"/>
    </row>
    <row r="215" spans="1:26" ht="15.75" customHeight="1" x14ac:dyDescent="0.2">
      <c r="A215" s="58"/>
      <c r="B215" s="2"/>
      <c r="C215" s="3"/>
      <c r="D215" s="4"/>
      <c r="E215" s="5"/>
      <c r="F215" s="2"/>
      <c r="G215" s="2"/>
      <c r="H215" s="2"/>
      <c r="I215" s="6"/>
      <c r="J215" s="6"/>
      <c r="K215" s="2"/>
      <c r="L215" s="2"/>
      <c r="M215" s="58"/>
      <c r="N215" s="58"/>
      <c r="O215" s="58"/>
      <c r="P215" s="58"/>
      <c r="Q215" s="58"/>
      <c r="R215" s="58"/>
      <c r="S215" s="58"/>
      <c r="T215" s="58"/>
      <c r="U215" s="58"/>
      <c r="V215" s="58"/>
      <c r="W215" s="58"/>
      <c r="X215" s="58"/>
      <c r="Y215" s="58"/>
      <c r="Z215" s="58"/>
    </row>
    <row r="216" spans="1:26" ht="15.75" customHeight="1" x14ac:dyDescent="0.2">
      <c r="A216" s="58"/>
      <c r="B216" s="2"/>
      <c r="C216" s="3"/>
      <c r="D216" s="4"/>
      <c r="E216" s="5"/>
      <c r="F216" s="2"/>
      <c r="G216" s="2"/>
      <c r="H216" s="2"/>
      <c r="I216" s="6"/>
      <c r="J216" s="6"/>
      <c r="K216" s="2"/>
      <c r="L216" s="2"/>
      <c r="M216" s="58"/>
      <c r="N216" s="58"/>
      <c r="O216" s="58"/>
      <c r="P216" s="58"/>
      <c r="Q216" s="58"/>
      <c r="R216" s="58"/>
      <c r="S216" s="58"/>
      <c r="T216" s="58"/>
      <c r="U216" s="58"/>
      <c r="V216" s="58"/>
      <c r="W216" s="58"/>
      <c r="X216" s="58"/>
      <c r="Y216" s="58"/>
      <c r="Z216" s="58"/>
    </row>
    <row r="217" spans="1:26" ht="15.75" customHeight="1" x14ac:dyDescent="0.2">
      <c r="A217" s="58"/>
      <c r="B217" s="2"/>
      <c r="C217" s="3"/>
      <c r="D217" s="4"/>
      <c r="E217" s="5"/>
      <c r="F217" s="2"/>
      <c r="G217" s="2"/>
      <c r="H217" s="2"/>
      <c r="I217" s="6"/>
      <c r="J217" s="6"/>
      <c r="K217" s="2"/>
      <c r="L217" s="2"/>
      <c r="M217" s="58"/>
      <c r="N217" s="58"/>
      <c r="O217" s="58"/>
      <c r="P217" s="58"/>
      <c r="Q217" s="58"/>
      <c r="R217" s="58"/>
      <c r="S217" s="58"/>
      <c r="T217" s="58"/>
      <c r="U217" s="58"/>
      <c r="V217" s="58"/>
      <c r="W217" s="58"/>
      <c r="X217" s="58"/>
      <c r="Y217" s="58"/>
      <c r="Z217" s="58"/>
    </row>
    <row r="218" spans="1:26" ht="15.75" customHeight="1" x14ac:dyDescent="0.2">
      <c r="A218" s="58"/>
      <c r="B218" s="2"/>
      <c r="C218" s="3"/>
      <c r="D218" s="4"/>
      <c r="E218" s="5"/>
      <c r="F218" s="2"/>
      <c r="G218" s="2"/>
      <c r="H218" s="2"/>
      <c r="I218" s="6"/>
      <c r="J218" s="6"/>
      <c r="K218" s="2"/>
      <c r="L218" s="2"/>
      <c r="M218" s="58"/>
      <c r="N218" s="58"/>
      <c r="O218" s="58"/>
      <c r="P218" s="58"/>
      <c r="Q218" s="58"/>
      <c r="R218" s="58"/>
      <c r="S218" s="58"/>
      <c r="T218" s="58"/>
      <c r="U218" s="58"/>
      <c r="V218" s="58"/>
      <c r="W218" s="58"/>
      <c r="X218" s="58"/>
      <c r="Y218" s="58"/>
      <c r="Z218" s="58"/>
    </row>
    <row r="219" spans="1:26" ht="15.75" customHeight="1" x14ac:dyDescent="0.2">
      <c r="A219" s="58"/>
      <c r="B219" s="2"/>
      <c r="C219" s="3"/>
      <c r="D219" s="4"/>
      <c r="E219" s="5"/>
      <c r="F219" s="2"/>
      <c r="G219" s="2"/>
      <c r="H219" s="2"/>
      <c r="I219" s="6"/>
      <c r="J219" s="6"/>
      <c r="K219" s="2"/>
      <c r="L219" s="2"/>
      <c r="M219" s="58"/>
      <c r="N219" s="58"/>
      <c r="O219" s="58"/>
      <c r="P219" s="58"/>
      <c r="Q219" s="58"/>
      <c r="R219" s="58"/>
      <c r="S219" s="58"/>
      <c r="T219" s="58"/>
      <c r="U219" s="58"/>
      <c r="V219" s="58"/>
      <c r="W219" s="58"/>
      <c r="X219" s="58"/>
      <c r="Y219" s="58"/>
      <c r="Z219" s="58"/>
    </row>
    <row r="220" spans="1:26" ht="15.75" customHeight="1" x14ac:dyDescent="0.2">
      <c r="A220" s="58"/>
      <c r="B220" s="2"/>
      <c r="C220" s="3"/>
      <c r="D220" s="4"/>
      <c r="E220" s="5"/>
      <c r="F220" s="2"/>
      <c r="G220" s="2"/>
      <c r="H220" s="2"/>
      <c r="I220" s="6"/>
      <c r="J220" s="6"/>
      <c r="K220" s="2"/>
      <c r="L220" s="2"/>
      <c r="M220" s="58"/>
      <c r="N220" s="58"/>
      <c r="O220" s="58"/>
      <c r="P220" s="58"/>
      <c r="Q220" s="58"/>
      <c r="R220" s="58"/>
      <c r="S220" s="58"/>
      <c r="T220" s="58"/>
      <c r="U220" s="58"/>
      <c r="V220" s="58"/>
      <c r="W220" s="58"/>
      <c r="X220" s="58"/>
      <c r="Y220" s="58"/>
      <c r="Z220" s="58"/>
    </row>
    <row r="221" spans="1:26" ht="15.75" customHeight="1" x14ac:dyDescent="0.2">
      <c r="A221" s="58"/>
      <c r="B221" s="2"/>
      <c r="C221" s="3"/>
      <c r="D221" s="4"/>
      <c r="E221" s="5"/>
      <c r="F221" s="2"/>
      <c r="G221" s="2"/>
      <c r="H221" s="2"/>
      <c r="I221" s="6"/>
      <c r="J221" s="6"/>
      <c r="K221" s="2"/>
      <c r="L221" s="2"/>
      <c r="M221" s="58"/>
      <c r="N221" s="58"/>
      <c r="O221" s="58"/>
      <c r="P221" s="58"/>
      <c r="Q221" s="58"/>
      <c r="R221" s="58"/>
      <c r="S221" s="58"/>
      <c r="T221" s="58"/>
      <c r="U221" s="58"/>
      <c r="V221" s="58"/>
      <c r="W221" s="58"/>
      <c r="X221" s="58"/>
      <c r="Y221" s="58"/>
      <c r="Z221" s="58"/>
    </row>
    <row r="222" spans="1:26" ht="15.75" customHeight="1" x14ac:dyDescent="0.2">
      <c r="A222" s="58"/>
      <c r="B222" s="2"/>
      <c r="C222" s="3"/>
      <c r="D222" s="4"/>
      <c r="E222" s="5"/>
      <c r="F222" s="2"/>
      <c r="G222" s="2"/>
      <c r="H222" s="2"/>
      <c r="I222" s="6"/>
      <c r="J222" s="6"/>
      <c r="K222" s="2"/>
      <c r="L222" s="2"/>
      <c r="M222" s="58"/>
      <c r="N222" s="58"/>
      <c r="O222" s="58"/>
      <c r="P222" s="58"/>
      <c r="Q222" s="58"/>
      <c r="R222" s="58"/>
      <c r="S222" s="58"/>
      <c r="T222" s="58"/>
      <c r="U222" s="58"/>
      <c r="V222" s="58"/>
      <c r="W222" s="58"/>
      <c r="X222" s="58"/>
      <c r="Y222" s="58"/>
      <c r="Z222" s="58"/>
    </row>
    <row r="223" spans="1:26" ht="15.75" customHeight="1" x14ac:dyDescent="0.2">
      <c r="A223" s="58"/>
      <c r="B223" s="2"/>
      <c r="C223" s="3"/>
      <c r="D223" s="4"/>
      <c r="E223" s="5"/>
      <c r="F223" s="2"/>
      <c r="G223" s="2"/>
      <c r="H223" s="2"/>
      <c r="I223" s="6"/>
      <c r="J223" s="6"/>
      <c r="K223" s="2"/>
      <c r="L223" s="2"/>
      <c r="M223" s="58"/>
      <c r="N223" s="58"/>
      <c r="O223" s="58"/>
      <c r="P223" s="58"/>
      <c r="Q223" s="58"/>
      <c r="R223" s="58"/>
      <c r="S223" s="58"/>
      <c r="T223" s="58"/>
      <c r="U223" s="58"/>
      <c r="V223" s="58"/>
      <c r="W223" s="58"/>
      <c r="X223" s="58"/>
      <c r="Y223" s="58"/>
      <c r="Z223" s="58"/>
    </row>
    <row r="224" spans="1:26" ht="15.75" customHeight="1" x14ac:dyDescent="0.2">
      <c r="A224" s="58"/>
      <c r="B224" s="2"/>
      <c r="C224" s="3"/>
      <c r="D224" s="4"/>
      <c r="E224" s="5"/>
      <c r="F224" s="2"/>
      <c r="G224" s="2"/>
      <c r="H224" s="2"/>
      <c r="I224" s="6"/>
      <c r="J224" s="6"/>
      <c r="K224" s="2"/>
      <c r="L224" s="2"/>
      <c r="M224" s="58"/>
      <c r="N224" s="58"/>
      <c r="O224" s="58"/>
      <c r="P224" s="58"/>
      <c r="Q224" s="58"/>
      <c r="R224" s="58"/>
      <c r="S224" s="58"/>
      <c r="T224" s="58"/>
      <c r="U224" s="58"/>
      <c r="V224" s="58"/>
      <c r="W224" s="58"/>
      <c r="X224" s="58"/>
      <c r="Y224" s="58"/>
      <c r="Z224" s="58"/>
    </row>
    <row r="225" spans="1:26" ht="15.75" customHeight="1" x14ac:dyDescent="0.2">
      <c r="A225" s="58"/>
      <c r="B225" s="2"/>
      <c r="C225" s="3"/>
      <c r="D225" s="4"/>
      <c r="E225" s="5"/>
      <c r="F225" s="2"/>
      <c r="G225" s="2"/>
      <c r="H225" s="2"/>
      <c r="I225" s="6"/>
      <c r="J225" s="6"/>
      <c r="K225" s="2"/>
      <c r="L225" s="2"/>
      <c r="M225" s="58"/>
      <c r="N225" s="58"/>
      <c r="O225" s="58"/>
      <c r="P225" s="58"/>
      <c r="Q225" s="58"/>
      <c r="R225" s="58"/>
      <c r="S225" s="58"/>
      <c r="T225" s="58"/>
      <c r="U225" s="58"/>
      <c r="V225" s="58"/>
      <c r="W225" s="58"/>
      <c r="X225" s="58"/>
      <c r="Y225" s="58"/>
      <c r="Z225" s="58"/>
    </row>
    <row r="226" spans="1:26" ht="15.75" customHeight="1" x14ac:dyDescent="0.2">
      <c r="A226" s="58"/>
      <c r="B226" s="2"/>
      <c r="C226" s="3"/>
      <c r="D226" s="4"/>
      <c r="E226" s="5"/>
      <c r="F226" s="2"/>
      <c r="G226" s="2"/>
      <c r="H226" s="2"/>
      <c r="I226" s="6"/>
      <c r="J226" s="6"/>
      <c r="K226" s="2"/>
      <c r="L226" s="2"/>
      <c r="M226" s="58"/>
      <c r="N226" s="58"/>
      <c r="O226" s="58"/>
      <c r="P226" s="58"/>
      <c r="Q226" s="58"/>
      <c r="R226" s="58"/>
      <c r="S226" s="58"/>
      <c r="T226" s="58"/>
      <c r="U226" s="58"/>
      <c r="V226" s="58"/>
      <c r="W226" s="58"/>
      <c r="X226" s="58"/>
      <c r="Y226" s="58"/>
      <c r="Z226" s="58"/>
    </row>
    <row r="227" spans="1:26" ht="15.75" customHeight="1" x14ac:dyDescent="0.2">
      <c r="A227" s="58"/>
      <c r="B227" s="2"/>
      <c r="C227" s="3"/>
      <c r="D227" s="4"/>
      <c r="E227" s="5"/>
      <c r="F227" s="2"/>
      <c r="G227" s="2"/>
      <c r="H227" s="2"/>
      <c r="I227" s="6"/>
      <c r="J227" s="6"/>
      <c r="K227" s="2"/>
      <c r="L227" s="2"/>
      <c r="M227" s="58"/>
      <c r="N227" s="58"/>
      <c r="O227" s="58"/>
      <c r="P227" s="58"/>
      <c r="Q227" s="58"/>
      <c r="R227" s="58"/>
      <c r="S227" s="58"/>
      <c r="T227" s="58"/>
      <c r="U227" s="58"/>
      <c r="V227" s="58"/>
      <c r="W227" s="58"/>
      <c r="X227" s="58"/>
      <c r="Y227" s="58"/>
      <c r="Z227" s="58"/>
    </row>
    <row r="228" spans="1:26" ht="15.75" customHeight="1" x14ac:dyDescent="0.2">
      <c r="A228" s="58"/>
      <c r="B228" s="2"/>
      <c r="C228" s="3"/>
      <c r="D228" s="4"/>
      <c r="E228" s="5"/>
      <c r="F228" s="2"/>
      <c r="G228" s="2"/>
      <c r="H228" s="2"/>
      <c r="I228" s="6"/>
      <c r="J228" s="6"/>
      <c r="K228" s="2"/>
      <c r="L228" s="2"/>
      <c r="M228" s="58"/>
      <c r="N228" s="58"/>
      <c r="O228" s="58"/>
      <c r="P228" s="58"/>
      <c r="Q228" s="58"/>
      <c r="R228" s="58"/>
      <c r="S228" s="58"/>
      <c r="T228" s="58"/>
      <c r="U228" s="58"/>
      <c r="V228" s="58"/>
      <c r="W228" s="58"/>
      <c r="X228" s="58"/>
      <c r="Y228" s="58"/>
      <c r="Z228" s="58"/>
    </row>
    <row r="229" spans="1:26" ht="15.75" customHeight="1" x14ac:dyDescent="0.2">
      <c r="A229" s="58"/>
      <c r="B229" s="2"/>
      <c r="C229" s="3"/>
      <c r="D229" s="4"/>
      <c r="E229" s="5"/>
      <c r="F229" s="2"/>
      <c r="G229" s="2"/>
      <c r="H229" s="2"/>
      <c r="I229" s="6"/>
      <c r="J229" s="6"/>
      <c r="K229" s="2"/>
      <c r="L229" s="2"/>
      <c r="M229" s="58"/>
      <c r="N229" s="58"/>
      <c r="O229" s="58"/>
      <c r="P229" s="58"/>
      <c r="Q229" s="58"/>
      <c r="R229" s="58"/>
      <c r="S229" s="58"/>
      <c r="T229" s="58"/>
      <c r="U229" s="58"/>
      <c r="V229" s="58"/>
      <c r="W229" s="58"/>
      <c r="X229" s="58"/>
      <c r="Y229" s="58"/>
      <c r="Z229" s="58"/>
    </row>
    <row r="230" spans="1:26" ht="15.75" customHeight="1" x14ac:dyDescent="0.2">
      <c r="A230" s="58"/>
      <c r="B230" s="2"/>
      <c r="C230" s="3"/>
      <c r="D230" s="4"/>
      <c r="E230" s="5"/>
      <c r="F230" s="2"/>
      <c r="G230" s="2"/>
      <c r="H230" s="2"/>
      <c r="I230" s="6"/>
      <c r="J230" s="6"/>
      <c r="K230" s="2"/>
      <c r="L230" s="2"/>
      <c r="M230" s="58"/>
      <c r="N230" s="58"/>
      <c r="O230" s="58"/>
      <c r="P230" s="58"/>
      <c r="Q230" s="58"/>
      <c r="R230" s="58"/>
      <c r="S230" s="58"/>
      <c r="T230" s="58"/>
      <c r="U230" s="58"/>
      <c r="V230" s="58"/>
      <c r="W230" s="58"/>
      <c r="X230" s="58"/>
      <c r="Y230" s="58"/>
      <c r="Z230" s="58"/>
    </row>
    <row r="231" spans="1:26" ht="15.75" customHeight="1" x14ac:dyDescent="0.2">
      <c r="A231" s="58"/>
      <c r="B231" s="2"/>
      <c r="C231" s="3"/>
      <c r="D231" s="4"/>
      <c r="E231" s="5"/>
      <c r="F231" s="2"/>
      <c r="G231" s="2"/>
      <c r="H231" s="2"/>
      <c r="I231" s="6"/>
      <c r="J231" s="6"/>
      <c r="K231" s="2"/>
      <c r="L231" s="2"/>
      <c r="M231" s="58"/>
      <c r="N231" s="58"/>
      <c r="O231" s="58"/>
      <c r="P231" s="58"/>
      <c r="Q231" s="58"/>
      <c r="R231" s="58"/>
      <c r="S231" s="58"/>
      <c r="T231" s="58"/>
      <c r="U231" s="58"/>
      <c r="V231" s="58"/>
      <c r="W231" s="58"/>
      <c r="X231" s="58"/>
      <c r="Y231" s="58"/>
      <c r="Z231" s="58"/>
    </row>
    <row r="232" spans="1:26" ht="15.75" customHeight="1" x14ac:dyDescent="0.2">
      <c r="A232" s="58"/>
      <c r="B232" s="2"/>
      <c r="C232" s="3"/>
      <c r="D232" s="4"/>
      <c r="E232" s="5"/>
      <c r="F232" s="2"/>
      <c r="G232" s="2"/>
      <c r="H232" s="2"/>
      <c r="I232" s="6"/>
      <c r="J232" s="6"/>
      <c r="K232" s="2"/>
      <c r="L232" s="2"/>
      <c r="M232" s="58"/>
      <c r="N232" s="58"/>
      <c r="O232" s="58"/>
      <c r="P232" s="58"/>
      <c r="Q232" s="58"/>
      <c r="R232" s="58"/>
      <c r="S232" s="58"/>
      <c r="T232" s="58"/>
      <c r="U232" s="58"/>
      <c r="V232" s="58"/>
      <c r="W232" s="58"/>
      <c r="X232" s="58"/>
      <c r="Y232" s="58"/>
      <c r="Z232" s="58"/>
    </row>
    <row r="233" spans="1:26" ht="15.75" customHeight="1" x14ac:dyDescent="0.2">
      <c r="A233" s="58"/>
      <c r="B233" s="2"/>
      <c r="C233" s="3"/>
      <c r="D233" s="4"/>
      <c r="E233" s="5"/>
      <c r="F233" s="2"/>
      <c r="G233" s="2"/>
      <c r="H233" s="2"/>
      <c r="I233" s="6"/>
      <c r="J233" s="6"/>
      <c r="K233" s="2"/>
      <c r="L233" s="2"/>
      <c r="M233" s="58"/>
      <c r="N233" s="58"/>
      <c r="O233" s="58"/>
      <c r="P233" s="58"/>
      <c r="Q233" s="58"/>
      <c r="R233" s="58"/>
      <c r="S233" s="58"/>
      <c r="T233" s="58"/>
      <c r="U233" s="58"/>
      <c r="V233" s="58"/>
      <c r="W233" s="58"/>
      <c r="X233" s="58"/>
      <c r="Y233" s="58"/>
      <c r="Z233" s="58"/>
    </row>
    <row r="234" spans="1:26" ht="15.75" customHeight="1" x14ac:dyDescent="0.2">
      <c r="A234" s="58"/>
      <c r="B234" s="2"/>
      <c r="C234" s="3"/>
      <c r="D234" s="4"/>
      <c r="E234" s="5"/>
      <c r="F234" s="2"/>
      <c r="G234" s="2"/>
      <c r="H234" s="2"/>
      <c r="I234" s="6"/>
      <c r="J234" s="6"/>
      <c r="K234" s="2"/>
      <c r="L234" s="2"/>
      <c r="M234" s="58"/>
      <c r="N234" s="58"/>
      <c r="O234" s="58"/>
      <c r="P234" s="58"/>
      <c r="Q234" s="58"/>
      <c r="R234" s="58"/>
      <c r="S234" s="58"/>
      <c r="T234" s="58"/>
      <c r="U234" s="58"/>
      <c r="V234" s="58"/>
      <c r="W234" s="58"/>
      <c r="X234" s="58"/>
      <c r="Y234" s="58"/>
      <c r="Z234" s="58"/>
    </row>
    <row r="235" spans="1:26" ht="15.75" customHeight="1" x14ac:dyDescent="0.2">
      <c r="A235" s="58"/>
      <c r="B235" s="2"/>
      <c r="C235" s="3"/>
      <c r="D235" s="4"/>
      <c r="E235" s="5"/>
      <c r="F235" s="2"/>
      <c r="G235" s="2"/>
      <c r="H235" s="2"/>
      <c r="I235" s="6"/>
      <c r="J235" s="6"/>
      <c r="K235" s="2"/>
      <c r="L235" s="2"/>
      <c r="M235" s="58"/>
      <c r="N235" s="58"/>
      <c r="O235" s="58"/>
      <c r="P235" s="58"/>
      <c r="Q235" s="58"/>
      <c r="R235" s="58"/>
      <c r="S235" s="58"/>
      <c r="T235" s="58"/>
      <c r="U235" s="58"/>
      <c r="V235" s="58"/>
      <c r="W235" s="58"/>
      <c r="X235" s="58"/>
      <c r="Y235" s="58"/>
      <c r="Z235" s="58"/>
    </row>
    <row r="236" spans="1:26" ht="15.75" customHeight="1" x14ac:dyDescent="0.2">
      <c r="A236" s="58"/>
      <c r="B236" s="2"/>
      <c r="C236" s="3"/>
      <c r="D236" s="4"/>
      <c r="E236" s="5"/>
      <c r="F236" s="2"/>
      <c r="G236" s="2"/>
      <c r="H236" s="2"/>
      <c r="I236" s="6"/>
      <c r="J236" s="6"/>
      <c r="K236" s="2"/>
      <c r="L236" s="2"/>
      <c r="M236" s="58"/>
      <c r="N236" s="58"/>
      <c r="O236" s="58"/>
      <c r="P236" s="58"/>
      <c r="Q236" s="58"/>
      <c r="R236" s="58"/>
      <c r="S236" s="58"/>
      <c r="T236" s="58"/>
      <c r="U236" s="58"/>
      <c r="V236" s="58"/>
      <c r="W236" s="58"/>
      <c r="X236" s="58"/>
      <c r="Y236" s="58"/>
      <c r="Z236" s="58"/>
    </row>
    <row r="237" spans="1:26" ht="15.75" customHeight="1" x14ac:dyDescent="0.2">
      <c r="A237" s="58"/>
      <c r="B237" s="2"/>
      <c r="C237" s="3"/>
      <c r="D237" s="4"/>
      <c r="E237" s="5"/>
      <c r="F237" s="2"/>
      <c r="G237" s="2"/>
      <c r="H237" s="2"/>
      <c r="I237" s="6"/>
      <c r="J237" s="6"/>
      <c r="K237" s="2"/>
      <c r="L237" s="2"/>
      <c r="M237" s="58"/>
      <c r="N237" s="58"/>
      <c r="O237" s="58"/>
      <c r="P237" s="58"/>
      <c r="Q237" s="58"/>
      <c r="R237" s="58"/>
      <c r="S237" s="58"/>
      <c r="T237" s="58"/>
      <c r="U237" s="58"/>
      <c r="V237" s="58"/>
      <c r="W237" s="58"/>
      <c r="X237" s="58"/>
      <c r="Y237" s="58"/>
      <c r="Z237" s="58"/>
    </row>
    <row r="238" spans="1:26" ht="15.75" customHeight="1" x14ac:dyDescent="0.2">
      <c r="A238" s="58"/>
      <c r="B238" s="2"/>
      <c r="C238" s="3"/>
      <c r="D238" s="4"/>
      <c r="E238" s="5"/>
      <c r="F238" s="2"/>
      <c r="G238" s="2"/>
      <c r="H238" s="2"/>
      <c r="I238" s="6"/>
      <c r="J238" s="6"/>
      <c r="K238" s="2"/>
      <c r="L238" s="2"/>
      <c r="M238" s="58"/>
      <c r="N238" s="58"/>
      <c r="O238" s="58"/>
      <c r="P238" s="58"/>
      <c r="Q238" s="58"/>
      <c r="R238" s="58"/>
      <c r="S238" s="58"/>
      <c r="T238" s="58"/>
      <c r="U238" s="58"/>
      <c r="V238" s="58"/>
      <c r="W238" s="58"/>
      <c r="X238" s="58"/>
      <c r="Y238" s="58"/>
      <c r="Z238" s="58"/>
    </row>
    <row r="239" spans="1:26" ht="15.75" customHeight="1" x14ac:dyDescent="0.2">
      <c r="A239" s="58"/>
      <c r="B239" s="2"/>
      <c r="C239" s="3"/>
      <c r="D239" s="4"/>
      <c r="E239" s="5"/>
      <c r="F239" s="2"/>
      <c r="G239" s="2"/>
      <c r="H239" s="2"/>
      <c r="I239" s="6"/>
      <c r="J239" s="6"/>
      <c r="K239" s="2"/>
      <c r="L239" s="2"/>
      <c r="M239" s="58"/>
      <c r="N239" s="58"/>
      <c r="O239" s="58"/>
      <c r="P239" s="58"/>
      <c r="Q239" s="58"/>
      <c r="R239" s="58"/>
      <c r="S239" s="58"/>
      <c r="T239" s="58"/>
      <c r="U239" s="58"/>
      <c r="V239" s="58"/>
      <c r="W239" s="58"/>
      <c r="X239" s="58"/>
      <c r="Y239" s="58"/>
      <c r="Z239" s="58"/>
    </row>
    <row r="240" spans="1:26" ht="15.75" customHeight="1" x14ac:dyDescent="0.2">
      <c r="A240" s="58"/>
      <c r="B240" s="2"/>
      <c r="C240" s="3"/>
      <c r="D240" s="4"/>
      <c r="E240" s="5"/>
      <c r="F240" s="2"/>
      <c r="G240" s="2"/>
      <c r="H240" s="2"/>
      <c r="I240" s="6"/>
      <c r="J240" s="6"/>
      <c r="K240" s="2"/>
      <c r="L240" s="2"/>
      <c r="M240" s="58"/>
      <c r="N240" s="58"/>
      <c r="O240" s="58"/>
      <c r="P240" s="58"/>
      <c r="Q240" s="58"/>
      <c r="R240" s="58"/>
      <c r="S240" s="58"/>
      <c r="T240" s="58"/>
      <c r="U240" s="58"/>
      <c r="V240" s="58"/>
      <c r="W240" s="58"/>
      <c r="X240" s="58"/>
      <c r="Y240" s="58"/>
      <c r="Z240" s="58"/>
    </row>
    <row r="241" spans="1:26" ht="15.75" customHeight="1" x14ac:dyDescent="0.2">
      <c r="A241" s="58"/>
      <c r="B241" s="2"/>
      <c r="C241" s="3"/>
      <c r="D241" s="4"/>
      <c r="E241" s="5"/>
      <c r="F241" s="2"/>
      <c r="G241" s="2"/>
      <c r="H241" s="2"/>
      <c r="I241" s="6"/>
      <c r="J241" s="6"/>
      <c r="K241" s="2"/>
      <c r="L241" s="2"/>
      <c r="M241" s="58"/>
      <c r="N241" s="58"/>
      <c r="O241" s="58"/>
      <c r="P241" s="58"/>
      <c r="Q241" s="58"/>
      <c r="R241" s="58"/>
      <c r="S241" s="58"/>
      <c r="T241" s="58"/>
      <c r="U241" s="58"/>
      <c r="V241" s="58"/>
      <c r="W241" s="58"/>
      <c r="X241" s="58"/>
      <c r="Y241" s="58"/>
      <c r="Z241" s="58"/>
    </row>
    <row r="242" spans="1:26" ht="15.75" customHeight="1" x14ac:dyDescent="0.2">
      <c r="A242" s="58"/>
      <c r="B242" s="2"/>
      <c r="C242" s="3"/>
      <c r="D242" s="4"/>
      <c r="E242" s="5"/>
      <c r="F242" s="2"/>
      <c r="G242" s="2"/>
      <c r="H242" s="2"/>
      <c r="I242" s="6"/>
      <c r="J242" s="6"/>
      <c r="K242" s="2"/>
      <c r="L242" s="2"/>
      <c r="M242" s="58"/>
      <c r="N242" s="58"/>
      <c r="O242" s="58"/>
      <c r="P242" s="58"/>
      <c r="Q242" s="58"/>
      <c r="R242" s="58"/>
      <c r="S242" s="58"/>
      <c r="T242" s="58"/>
      <c r="U242" s="58"/>
      <c r="V242" s="58"/>
      <c r="W242" s="58"/>
      <c r="X242" s="58"/>
      <c r="Y242" s="58"/>
      <c r="Z242" s="58"/>
    </row>
    <row r="243" spans="1:26" ht="15.75" customHeight="1" x14ac:dyDescent="0.2">
      <c r="A243" s="58"/>
      <c r="B243" s="2"/>
      <c r="C243" s="3"/>
      <c r="D243" s="4"/>
      <c r="E243" s="5"/>
      <c r="F243" s="2"/>
      <c r="G243" s="2"/>
      <c r="H243" s="2"/>
      <c r="I243" s="6"/>
      <c r="J243" s="6"/>
      <c r="K243" s="2"/>
      <c r="L243" s="2"/>
      <c r="M243" s="58"/>
      <c r="N243" s="58"/>
      <c r="O243" s="58"/>
      <c r="P243" s="58"/>
      <c r="Q243" s="58"/>
      <c r="R243" s="58"/>
      <c r="S243" s="58"/>
      <c r="T243" s="58"/>
      <c r="U243" s="58"/>
      <c r="V243" s="58"/>
      <c r="W243" s="58"/>
      <c r="X243" s="58"/>
      <c r="Y243" s="58"/>
      <c r="Z243" s="58"/>
    </row>
    <row r="244" spans="1:26" ht="15.75" customHeight="1" x14ac:dyDescent="0.2">
      <c r="A244" s="58"/>
      <c r="B244" s="2"/>
      <c r="C244" s="3"/>
      <c r="D244" s="4"/>
      <c r="E244" s="5"/>
      <c r="F244" s="2"/>
      <c r="G244" s="2"/>
      <c r="H244" s="2"/>
      <c r="I244" s="6"/>
      <c r="J244" s="6"/>
      <c r="K244" s="2"/>
      <c r="L244" s="2"/>
      <c r="M244" s="58"/>
      <c r="N244" s="58"/>
      <c r="O244" s="58"/>
      <c r="P244" s="58"/>
      <c r="Q244" s="58"/>
      <c r="R244" s="58"/>
      <c r="S244" s="58"/>
      <c r="T244" s="58"/>
      <c r="U244" s="58"/>
      <c r="V244" s="58"/>
      <c r="W244" s="58"/>
      <c r="X244" s="58"/>
      <c r="Y244" s="58"/>
      <c r="Z244" s="58"/>
    </row>
    <row r="245" spans="1:26" ht="15.75" customHeight="1" x14ac:dyDescent="0.2">
      <c r="A245" s="58"/>
      <c r="B245" s="2"/>
      <c r="C245" s="3"/>
      <c r="D245" s="4"/>
      <c r="E245" s="5"/>
      <c r="F245" s="2"/>
      <c r="G245" s="2"/>
      <c r="H245" s="2"/>
      <c r="I245" s="6"/>
      <c r="J245" s="6"/>
      <c r="K245" s="2"/>
      <c r="L245" s="2"/>
      <c r="M245" s="58"/>
      <c r="N245" s="58"/>
      <c r="O245" s="58"/>
      <c r="P245" s="58"/>
      <c r="Q245" s="58"/>
      <c r="R245" s="58"/>
      <c r="S245" s="58"/>
      <c r="T245" s="58"/>
      <c r="U245" s="58"/>
      <c r="V245" s="58"/>
      <c r="W245" s="58"/>
      <c r="X245" s="58"/>
      <c r="Y245" s="58"/>
      <c r="Z245" s="58"/>
    </row>
    <row r="246" spans="1:26" ht="15.75" customHeight="1" x14ac:dyDescent="0.2">
      <c r="A246" s="58"/>
      <c r="B246" s="2"/>
      <c r="C246" s="3"/>
      <c r="D246" s="4"/>
      <c r="E246" s="5"/>
      <c r="F246" s="2"/>
      <c r="G246" s="2"/>
      <c r="H246" s="2"/>
      <c r="I246" s="6"/>
      <c r="J246" s="6"/>
      <c r="K246" s="2"/>
      <c r="L246" s="2"/>
      <c r="M246" s="58"/>
      <c r="N246" s="58"/>
      <c r="O246" s="58"/>
      <c r="P246" s="58"/>
      <c r="Q246" s="58"/>
      <c r="R246" s="58"/>
      <c r="S246" s="58"/>
      <c r="T246" s="58"/>
      <c r="U246" s="58"/>
      <c r="V246" s="58"/>
      <c r="W246" s="58"/>
      <c r="X246" s="58"/>
      <c r="Y246" s="58"/>
      <c r="Z246" s="58"/>
    </row>
    <row r="247" spans="1:26" ht="15.75" customHeight="1" x14ac:dyDescent="0.2">
      <c r="A247" s="58"/>
      <c r="B247" s="2"/>
      <c r="C247" s="3"/>
      <c r="D247" s="4"/>
      <c r="E247" s="5"/>
      <c r="F247" s="2"/>
      <c r="G247" s="2"/>
      <c r="H247" s="2"/>
      <c r="I247" s="6"/>
      <c r="J247" s="6"/>
      <c r="K247" s="2"/>
      <c r="L247" s="2"/>
      <c r="M247" s="58"/>
      <c r="N247" s="58"/>
      <c r="O247" s="58"/>
      <c r="P247" s="58"/>
      <c r="Q247" s="58"/>
      <c r="R247" s="58"/>
      <c r="S247" s="58"/>
      <c r="T247" s="58"/>
      <c r="U247" s="58"/>
      <c r="V247" s="58"/>
      <c r="W247" s="58"/>
      <c r="X247" s="58"/>
      <c r="Y247" s="58"/>
      <c r="Z247" s="58"/>
    </row>
    <row r="248" spans="1:26" ht="15.75" customHeight="1" x14ac:dyDescent="0.2">
      <c r="A248" s="58"/>
      <c r="B248" s="2"/>
      <c r="C248" s="3"/>
      <c r="D248" s="4"/>
      <c r="E248" s="5"/>
      <c r="F248" s="2"/>
      <c r="G248" s="2"/>
      <c r="H248" s="2"/>
      <c r="I248" s="6"/>
      <c r="J248" s="6"/>
      <c r="K248" s="2"/>
      <c r="L248" s="2"/>
      <c r="M248" s="58"/>
      <c r="N248" s="58"/>
      <c r="O248" s="58"/>
      <c r="P248" s="58"/>
      <c r="Q248" s="58"/>
      <c r="R248" s="58"/>
      <c r="S248" s="58"/>
      <c r="T248" s="58"/>
      <c r="U248" s="58"/>
      <c r="V248" s="58"/>
      <c r="W248" s="58"/>
      <c r="X248" s="58"/>
      <c r="Y248" s="58"/>
      <c r="Z248" s="58"/>
    </row>
    <row r="249" spans="1:26" ht="15.75" customHeight="1" x14ac:dyDescent="0.2">
      <c r="A249" s="58"/>
      <c r="B249" s="2"/>
      <c r="C249" s="3"/>
      <c r="D249" s="4"/>
      <c r="E249" s="5"/>
      <c r="F249" s="2"/>
      <c r="G249" s="2"/>
      <c r="H249" s="2"/>
      <c r="I249" s="6"/>
      <c r="J249" s="6"/>
      <c r="K249" s="2"/>
      <c r="L249" s="2"/>
      <c r="M249" s="58"/>
      <c r="N249" s="58"/>
      <c r="O249" s="58"/>
      <c r="P249" s="58"/>
      <c r="Q249" s="58"/>
      <c r="R249" s="58"/>
      <c r="S249" s="58"/>
      <c r="T249" s="58"/>
      <c r="U249" s="58"/>
      <c r="V249" s="58"/>
      <c r="W249" s="58"/>
      <c r="X249" s="58"/>
      <c r="Y249" s="58"/>
      <c r="Z249" s="58"/>
    </row>
    <row r="250" spans="1:26" ht="15.75" customHeight="1" x14ac:dyDescent="0.2">
      <c r="A250" s="58"/>
      <c r="B250" s="2"/>
      <c r="C250" s="3"/>
      <c r="D250" s="4"/>
      <c r="E250" s="5"/>
      <c r="F250" s="2"/>
      <c r="G250" s="2"/>
      <c r="H250" s="2"/>
      <c r="I250" s="6"/>
      <c r="J250" s="6"/>
      <c r="K250" s="2"/>
      <c r="L250" s="2"/>
      <c r="M250" s="58"/>
      <c r="N250" s="58"/>
      <c r="O250" s="58"/>
      <c r="P250" s="58"/>
      <c r="Q250" s="58"/>
      <c r="R250" s="58"/>
      <c r="S250" s="58"/>
      <c r="T250" s="58"/>
      <c r="U250" s="58"/>
      <c r="V250" s="58"/>
      <c r="W250" s="58"/>
      <c r="X250" s="58"/>
      <c r="Y250" s="58"/>
      <c r="Z250" s="58"/>
    </row>
    <row r="251" spans="1:26" ht="15.75" customHeight="1" x14ac:dyDescent="0.2">
      <c r="A251" s="58"/>
      <c r="B251" s="2"/>
      <c r="C251" s="3"/>
      <c r="D251" s="4"/>
      <c r="E251" s="5"/>
      <c r="F251" s="2"/>
      <c r="G251" s="2"/>
      <c r="H251" s="2"/>
      <c r="I251" s="6"/>
      <c r="J251" s="6"/>
      <c r="K251" s="2"/>
      <c r="L251" s="2"/>
      <c r="M251" s="58"/>
      <c r="N251" s="58"/>
      <c r="O251" s="58"/>
      <c r="P251" s="58"/>
      <c r="Q251" s="58"/>
      <c r="R251" s="58"/>
      <c r="S251" s="58"/>
      <c r="T251" s="58"/>
      <c r="U251" s="58"/>
      <c r="V251" s="58"/>
      <c r="W251" s="58"/>
      <c r="X251" s="58"/>
      <c r="Y251" s="58"/>
      <c r="Z251" s="58"/>
    </row>
    <row r="252" spans="1:26" ht="15.75" customHeight="1" x14ac:dyDescent="0.2">
      <c r="A252" s="58"/>
      <c r="B252" s="2"/>
      <c r="C252" s="3"/>
      <c r="D252" s="4"/>
      <c r="E252" s="5"/>
      <c r="F252" s="2"/>
      <c r="G252" s="2"/>
      <c r="H252" s="2"/>
      <c r="I252" s="6"/>
      <c r="J252" s="6"/>
      <c r="K252" s="2"/>
      <c r="L252" s="2"/>
      <c r="M252" s="58"/>
      <c r="N252" s="58"/>
      <c r="O252" s="58"/>
      <c r="P252" s="58"/>
      <c r="Q252" s="58"/>
      <c r="R252" s="58"/>
      <c r="S252" s="58"/>
      <c r="T252" s="58"/>
      <c r="U252" s="58"/>
      <c r="V252" s="58"/>
      <c r="W252" s="58"/>
      <c r="X252" s="58"/>
      <c r="Y252" s="58"/>
      <c r="Z252" s="58"/>
    </row>
    <row r="253" spans="1:26" ht="15.75" customHeight="1" x14ac:dyDescent="0.2">
      <c r="A253" s="58"/>
      <c r="B253" s="2"/>
      <c r="C253" s="3"/>
      <c r="D253" s="4"/>
      <c r="E253" s="5"/>
      <c r="F253" s="2"/>
      <c r="G253" s="2"/>
      <c r="H253" s="2"/>
      <c r="I253" s="6"/>
      <c r="J253" s="6"/>
      <c r="K253" s="2"/>
      <c r="L253" s="2"/>
      <c r="M253" s="58"/>
      <c r="N253" s="58"/>
      <c r="O253" s="58"/>
      <c r="P253" s="58"/>
      <c r="Q253" s="58"/>
      <c r="R253" s="58"/>
      <c r="S253" s="58"/>
      <c r="T253" s="58"/>
      <c r="U253" s="58"/>
      <c r="V253" s="58"/>
      <c r="W253" s="58"/>
      <c r="X253" s="58"/>
      <c r="Y253" s="58"/>
      <c r="Z253" s="58"/>
    </row>
    <row r="254" spans="1:26" ht="15.75" customHeight="1" x14ac:dyDescent="0.2">
      <c r="A254" s="58"/>
      <c r="B254" s="2"/>
      <c r="C254" s="3"/>
      <c r="D254" s="4"/>
      <c r="E254" s="5"/>
      <c r="F254" s="2"/>
      <c r="G254" s="2"/>
      <c r="H254" s="2"/>
      <c r="I254" s="6"/>
      <c r="J254" s="6"/>
      <c r="K254" s="2"/>
      <c r="L254" s="2"/>
      <c r="M254" s="58"/>
      <c r="N254" s="58"/>
      <c r="O254" s="58"/>
      <c r="P254" s="58"/>
      <c r="Q254" s="58"/>
      <c r="R254" s="58"/>
      <c r="S254" s="58"/>
      <c r="T254" s="58"/>
      <c r="U254" s="58"/>
      <c r="V254" s="58"/>
      <c r="W254" s="58"/>
      <c r="X254" s="58"/>
      <c r="Y254" s="58"/>
      <c r="Z254" s="58"/>
    </row>
    <row r="255" spans="1:26" ht="15.75" customHeight="1" x14ac:dyDescent="0.2">
      <c r="A255" s="58"/>
      <c r="B255" s="2"/>
      <c r="C255" s="3"/>
      <c r="D255" s="4"/>
      <c r="E255" s="5"/>
      <c r="F255" s="2"/>
      <c r="G255" s="2"/>
      <c r="H255" s="2"/>
      <c r="I255" s="6"/>
      <c r="J255" s="6"/>
      <c r="K255" s="2"/>
      <c r="L255" s="2"/>
      <c r="M255" s="58"/>
      <c r="N255" s="58"/>
      <c r="O255" s="58"/>
      <c r="P255" s="58"/>
      <c r="Q255" s="58"/>
      <c r="R255" s="58"/>
      <c r="S255" s="58"/>
      <c r="T255" s="58"/>
      <c r="U255" s="58"/>
      <c r="V255" s="58"/>
      <c r="W255" s="58"/>
      <c r="X255" s="58"/>
      <c r="Y255" s="58"/>
      <c r="Z255" s="58"/>
    </row>
    <row r="256" spans="1:26" ht="15.75" customHeight="1" x14ac:dyDescent="0.2">
      <c r="A256" s="58"/>
      <c r="B256" s="2"/>
      <c r="C256" s="3"/>
      <c r="D256" s="4"/>
      <c r="E256" s="5"/>
      <c r="F256" s="2"/>
      <c r="G256" s="2"/>
      <c r="H256" s="2"/>
      <c r="I256" s="6"/>
      <c r="J256" s="6"/>
      <c r="K256" s="2"/>
      <c r="L256" s="2"/>
      <c r="M256" s="58"/>
      <c r="N256" s="58"/>
      <c r="O256" s="58"/>
      <c r="P256" s="58"/>
      <c r="Q256" s="58"/>
      <c r="R256" s="58"/>
      <c r="S256" s="58"/>
      <c r="T256" s="58"/>
      <c r="U256" s="58"/>
      <c r="V256" s="58"/>
      <c r="W256" s="58"/>
      <c r="X256" s="58"/>
      <c r="Y256" s="58"/>
      <c r="Z256" s="58"/>
    </row>
    <row r="257" spans="1:26" ht="15.75" customHeight="1" x14ac:dyDescent="0.2">
      <c r="A257" s="58"/>
      <c r="B257" s="2"/>
      <c r="C257" s="3"/>
      <c r="D257" s="4"/>
      <c r="E257" s="5"/>
      <c r="F257" s="2"/>
      <c r="G257" s="2"/>
      <c r="H257" s="2"/>
      <c r="I257" s="6"/>
      <c r="J257" s="6"/>
      <c r="K257" s="2"/>
      <c r="L257" s="2"/>
      <c r="M257" s="58"/>
      <c r="N257" s="58"/>
      <c r="O257" s="58"/>
      <c r="P257" s="58"/>
      <c r="Q257" s="58"/>
      <c r="R257" s="58"/>
      <c r="S257" s="58"/>
      <c r="T257" s="58"/>
      <c r="U257" s="58"/>
      <c r="V257" s="58"/>
      <c r="W257" s="58"/>
      <c r="X257" s="58"/>
      <c r="Y257" s="58"/>
      <c r="Z257" s="58"/>
    </row>
    <row r="258" spans="1:26" ht="15.75" customHeight="1" x14ac:dyDescent="0.2">
      <c r="A258" s="58"/>
      <c r="B258" s="2"/>
      <c r="C258" s="3"/>
      <c r="D258" s="4"/>
      <c r="E258" s="5"/>
      <c r="F258" s="2"/>
      <c r="G258" s="2"/>
      <c r="H258" s="2"/>
      <c r="I258" s="6"/>
      <c r="J258" s="6"/>
      <c r="K258" s="2"/>
      <c r="L258" s="2"/>
      <c r="M258" s="58"/>
      <c r="N258" s="58"/>
      <c r="O258" s="58"/>
      <c r="P258" s="58"/>
      <c r="Q258" s="58"/>
      <c r="R258" s="58"/>
      <c r="S258" s="58"/>
      <c r="T258" s="58"/>
      <c r="U258" s="58"/>
      <c r="V258" s="58"/>
      <c r="W258" s="58"/>
      <c r="X258" s="58"/>
      <c r="Y258" s="58"/>
      <c r="Z258" s="58"/>
    </row>
    <row r="259" spans="1:26" ht="15.75" customHeight="1" x14ac:dyDescent="0.2">
      <c r="A259" s="58"/>
      <c r="B259" s="2"/>
      <c r="C259" s="3"/>
      <c r="D259" s="4"/>
      <c r="E259" s="5"/>
      <c r="F259" s="2"/>
      <c r="G259" s="2"/>
      <c r="H259" s="2"/>
      <c r="I259" s="6"/>
      <c r="J259" s="6"/>
      <c r="K259" s="2"/>
      <c r="L259" s="2"/>
      <c r="M259" s="58"/>
      <c r="N259" s="58"/>
      <c r="O259" s="58"/>
      <c r="P259" s="58"/>
      <c r="Q259" s="58"/>
      <c r="R259" s="58"/>
      <c r="S259" s="58"/>
      <c r="T259" s="58"/>
      <c r="U259" s="58"/>
      <c r="V259" s="58"/>
      <c r="W259" s="58"/>
      <c r="X259" s="58"/>
      <c r="Y259" s="58"/>
      <c r="Z259" s="58"/>
    </row>
    <row r="260" spans="1:26" ht="15.75" customHeight="1" x14ac:dyDescent="0.2">
      <c r="A260" s="58"/>
      <c r="B260" s="2"/>
      <c r="C260" s="3"/>
      <c r="D260" s="4"/>
      <c r="E260" s="5"/>
      <c r="F260" s="2"/>
      <c r="G260" s="2"/>
      <c r="H260" s="2"/>
      <c r="I260" s="6"/>
      <c r="J260" s="6"/>
      <c r="K260" s="2"/>
      <c r="L260" s="2"/>
      <c r="M260" s="58"/>
      <c r="N260" s="58"/>
      <c r="O260" s="58"/>
      <c r="P260" s="58"/>
      <c r="Q260" s="58"/>
      <c r="R260" s="58"/>
      <c r="S260" s="58"/>
      <c r="T260" s="58"/>
      <c r="U260" s="58"/>
      <c r="V260" s="58"/>
      <c r="W260" s="58"/>
      <c r="X260" s="58"/>
      <c r="Y260" s="58"/>
      <c r="Z260" s="58"/>
    </row>
    <row r="261" spans="1:26" ht="15.75" customHeight="1" x14ac:dyDescent="0.2">
      <c r="A261" s="58"/>
      <c r="B261" s="2"/>
      <c r="C261" s="3"/>
      <c r="D261" s="4"/>
      <c r="E261" s="5"/>
      <c r="F261" s="2"/>
      <c r="G261" s="2"/>
      <c r="H261" s="2"/>
      <c r="I261" s="6"/>
      <c r="J261" s="6"/>
      <c r="K261" s="2"/>
      <c r="L261" s="2"/>
      <c r="M261" s="58"/>
      <c r="N261" s="58"/>
      <c r="O261" s="58"/>
      <c r="P261" s="58"/>
      <c r="Q261" s="58"/>
      <c r="R261" s="58"/>
      <c r="S261" s="58"/>
      <c r="T261" s="58"/>
      <c r="U261" s="58"/>
      <c r="V261" s="58"/>
      <c r="W261" s="58"/>
      <c r="X261" s="58"/>
      <c r="Y261" s="58"/>
      <c r="Z261" s="58"/>
    </row>
    <row r="262" spans="1:26" ht="15.75" customHeight="1" x14ac:dyDescent="0.2">
      <c r="A262" s="58"/>
      <c r="B262" s="2"/>
      <c r="C262" s="3"/>
      <c r="D262" s="4"/>
      <c r="E262" s="5"/>
      <c r="F262" s="2"/>
      <c r="G262" s="2"/>
      <c r="H262" s="2"/>
      <c r="I262" s="6"/>
      <c r="J262" s="6"/>
      <c r="K262" s="2"/>
      <c r="L262" s="2"/>
      <c r="M262" s="58"/>
      <c r="N262" s="58"/>
      <c r="O262" s="58"/>
      <c r="P262" s="58"/>
      <c r="Q262" s="58"/>
      <c r="R262" s="58"/>
      <c r="S262" s="58"/>
      <c r="T262" s="58"/>
      <c r="U262" s="58"/>
      <c r="V262" s="58"/>
      <c r="W262" s="58"/>
      <c r="X262" s="58"/>
      <c r="Y262" s="58"/>
      <c r="Z262" s="58"/>
    </row>
    <row r="263" spans="1:26" ht="15.75" customHeight="1" x14ac:dyDescent="0.2">
      <c r="A263" s="58"/>
      <c r="B263" s="2"/>
      <c r="C263" s="3"/>
      <c r="D263" s="4"/>
      <c r="E263" s="5"/>
      <c r="F263" s="2"/>
      <c r="G263" s="2"/>
      <c r="H263" s="2"/>
      <c r="I263" s="6"/>
      <c r="J263" s="6"/>
      <c r="K263" s="2"/>
      <c r="L263" s="2"/>
      <c r="M263" s="58"/>
      <c r="N263" s="58"/>
      <c r="O263" s="58"/>
      <c r="P263" s="58"/>
      <c r="Q263" s="58"/>
      <c r="R263" s="58"/>
      <c r="S263" s="58"/>
      <c r="T263" s="58"/>
      <c r="U263" s="58"/>
      <c r="V263" s="58"/>
      <c r="W263" s="58"/>
      <c r="X263" s="58"/>
      <c r="Y263" s="58"/>
      <c r="Z263" s="58"/>
    </row>
    <row r="264" spans="1:26" ht="15.75" customHeight="1" x14ac:dyDescent="0.2">
      <c r="A264" s="58"/>
      <c r="B264" s="2"/>
      <c r="C264" s="3"/>
      <c r="D264" s="4"/>
      <c r="E264" s="5"/>
      <c r="F264" s="2"/>
      <c r="G264" s="2"/>
      <c r="H264" s="2"/>
      <c r="I264" s="6"/>
      <c r="J264" s="6"/>
      <c r="K264" s="2"/>
      <c r="L264" s="2"/>
      <c r="M264" s="58"/>
      <c r="N264" s="58"/>
      <c r="O264" s="58"/>
      <c r="P264" s="58"/>
      <c r="Q264" s="58"/>
      <c r="R264" s="58"/>
      <c r="S264" s="58"/>
      <c r="T264" s="58"/>
      <c r="U264" s="58"/>
      <c r="V264" s="58"/>
      <c r="W264" s="58"/>
      <c r="X264" s="58"/>
      <c r="Y264" s="58"/>
      <c r="Z264" s="58"/>
    </row>
    <row r="265" spans="1:26" ht="15.75" customHeight="1" x14ac:dyDescent="0.2">
      <c r="A265" s="58"/>
      <c r="B265" s="2"/>
      <c r="C265" s="3"/>
      <c r="D265" s="4"/>
      <c r="E265" s="5"/>
      <c r="F265" s="2"/>
      <c r="G265" s="2"/>
      <c r="H265" s="2"/>
      <c r="I265" s="6"/>
      <c r="J265" s="6"/>
      <c r="K265" s="2"/>
      <c r="L265" s="2"/>
      <c r="M265" s="58"/>
      <c r="N265" s="58"/>
      <c r="O265" s="58"/>
      <c r="P265" s="58"/>
      <c r="Q265" s="58"/>
      <c r="R265" s="58"/>
      <c r="S265" s="58"/>
      <c r="T265" s="58"/>
      <c r="U265" s="58"/>
      <c r="V265" s="58"/>
      <c r="W265" s="58"/>
      <c r="X265" s="58"/>
      <c r="Y265" s="58"/>
      <c r="Z265" s="58"/>
    </row>
    <row r="266" spans="1:26" ht="15.75" customHeight="1" x14ac:dyDescent="0.2">
      <c r="A266" s="58"/>
      <c r="B266" s="2"/>
      <c r="C266" s="3"/>
      <c r="D266" s="4"/>
      <c r="E266" s="5"/>
      <c r="F266" s="2"/>
      <c r="G266" s="2"/>
      <c r="H266" s="2"/>
      <c r="I266" s="6"/>
      <c r="J266" s="6"/>
      <c r="K266" s="2"/>
      <c r="L266" s="2"/>
      <c r="M266" s="58"/>
      <c r="N266" s="58"/>
      <c r="O266" s="58"/>
      <c r="P266" s="58"/>
      <c r="Q266" s="58"/>
      <c r="R266" s="58"/>
      <c r="S266" s="58"/>
      <c r="T266" s="58"/>
      <c r="U266" s="58"/>
      <c r="V266" s="58"/>
      <c r="W266" s="58"/>
      <c r="X266" s="58"/>
      <c r="Y266" s="58"/>
      <c r="Z266" s="58"/>
    </row>
    <row r="267" spans="1:26" ht="15.75" customHeight="1" x14ac:dyDescent="0.2">
      <c r="A267" s="58"/>
      <c r="B267" s="2"/>
      <c r="C267" s="3"/>
      <c r="D267" s="4"/>
      <c r="E267" s="5"/>
      <c r="F267" s="2"/>
      <c r="G267" s="2"/>
      <c r="H267" s="2"/>
      <c r="I267" s="6"/>
      <c r="J267" s="6"/>
      <c r="K267" s="2"/>
      <c r="L267" s="2"/>
      <c r="M267" s="58"/>
      <c r="N267" s="58"/>
      <c r="O267" s="58"/>
      <c r="P267" s="58"/>
      <c r="Q267" s="58"/>
      <c r="R267" s="58"/>
      <c r="S267" s="58"/>
      <c r="T267" s="58"/>
      <c r="U267" s="58"/>
      <c r="V267" s="58"/>
      <c r="W267" s="58"/>
      <c r="X267" s="58"/>
      <c r="Y267" s="58"/>
      <c r="Z267" s="58"/>
    </row>
    <row r="268" spans="1:26" ht="15.75" customHeight="1" x14ac:dyDescent="0.2">
      <c r="A268" s="58"/>
      <c r="B268" s="2"/>
      <c r="C268" s="3"/>
      <c r="D268" s="4"/>
      <c r="E268" s="5"/>
      <c r="F268" s="2"/>
      <c r="G268" s="2"/>
      <c r="H268" s="2"/>
      <c r="I268" s="6"/>
      <c r="J268" s="6"/>
      <c r="K268" s="2"/>
      <c r="L268" s="2"/>
      <c r="M268" s="58"/>
      <c r="N268" s="58"/>
      <c r="O268" s="58"/>
      <c r="P268" s="58"/>
      <c r="Q268" s="58"/>
      <c r="R268" s="58"/>
      <c r="S268" s="58"/>
      <c r="T268" s="58"/>
      <c r="U268" s="58"/>
      <c r="V268" s="58"/>
      <c r="W268" s="58"/>
      <c r="X268" s="58"/>
      <c r="Y268" s="58"/>
      <c r="Z268" s="58"/>
    </row>
    <row r="269" spans="1:26" ht="15.75" customHeight="1" x14ac:dyDescent="0.2">
      <c r="A269" s="58"/>
      <c r="B269" s="2"/>
      <c r="C269" s="3"/>
      <c r="D269" s="4"/>
      <c r="E269" s="5"/>
      <c r="F269" s="2"/>
      <c r="G269" s="2"/>
      <c r="H269" s="2"/>
      <c r="I269" s="6"/>
      <c r="J269" s="6"/>
      <c r="K269" s="2"/>
      <c r="L269" s="2"/>
      <c r="M269" s="58"/>
      <c r="N269" s="58"/>
      <c r="O269" s="58"/>
      <c r="P269" s="58"/>
      <c r="Q269" s="58"/>
      <c r="R269" s="58"/>
      <c r="S269" s="58"/>
      <c r="T269" s="58"/>
      <c r="U269" s="58"/>
      <c r="V269" s="58"/>
      <c r="W269" s="58"/>
      <c r="X269" s="58"/>
      <c r="Y269" s="58"/>
      <c r="Z269" s="58"/>
    </row>
    <row r="270" spans="1:26" ht="15.75" customHeight="1" x14ac:dyDescent="0.2">
      <c r="A270" s="58"/>
      <c r="B270" s="2"/>
      <c r="C270" s="3"/>
      <c r="D270" s="4"/>
      <c r="E270" s="5"/>
      <c r="F270" s="2"/>
      <c r="G270" s="2"/>
      <c r="H270" s="2"/>
      <c r="I270" s="6"/>
      <c r="J270" s="6"/>
      <c r="K270" s="2"/>
      <c r="L270" s="2"/>
      <c r="M270" s="58"/>
      <c r="N270" s="58"/>
      <c r="O270" s="58"/>
      <c r="P270" s="58"/>
      <c r="Q270" s="58"/>
      <c r="R270" s="58"/>
      <c r="S270" s="58"/>
      <c r="T270" s="58"/>
      <c r="U270" s="58"/>
      <c r="V270" s="58"/>
      <c r="W270" s="58"/>
      <c r="X270" s="58"/>
      <c r="Y270" s="58"/>
      <c r="Z270" s="58"/>
    </row>
    <row r="271" spans="1:26" ht="15.75" customHeight="1" x14ac:dyDescent="0.2">
      <c r="A271" s="58"/>
      <c r="B271" s="2"/>
      <c r="C271" s="3"/>
      <c r="D271" s="4"/>
      <c r="E271" s="5"/>
      <c r="F271" s="2"/>
      <c r="G271" s="2"/>
      <c r="H271" s="2"/>
      <c r="I271" s="6"/>
      <c r="J271" s="6"/>
      <c r="K271" s="2"/>
      <c r="L271" s="2"/>
      <c r="M271" s="58"/>
      <c r="N271" s="58"/>
      <c r="O271" s="58"/>
      <c r="P271" s="58"/>
      <c r="Q271" s="58"/>
      <c r="R271" s="58"/>
      <c r="S271" s="58"/>
      <c r="T271" s="58"/>
      <c r="U271" s="58"/>
      <c r="V271" s="58"/>
      <c r="W271" s="58"/>
      <c r="X271" s="58"/>
      <c r="Y271" s="58"/>
      <c r="Z271" s="58"/>
    </row>
    <row r="272" spans="1:26" ht="15.75" customHeight="1" x14ac:dyDescent="0.2">
      <c r="A272" s="58"/>
      <c r="B272" s="2"/>
      <c r="C272" s="3"/>
      <c r="D272" s="4"/>
      <c r="E272" s="5"/>
      <c r="F272" s="2"/>
      <c r="G272" s="2"/>
      <c r="H272" s="2"/>
      <c r="I272" s="6"/>
      <c r="J272" s="6"/>
      <c r="K272" s="2"/>
      <c r="L272" s="2"/>
      <c r="M272" s="58"/>
      <c r="N272" s="58"/>
      <c r="O272" s="58"/>
      <c r="P272" s="58"/>
      <c r="Q272" s="58"/>
      <c r="R272" s="58"/>
      <c r="S272" s="58"/>
      <c r="T272" s="58"/>
      <c r="U272" s="58"/>
      <c r="V272" s="58"/>
      <c r="W272" s="58"/>
      <c r="X272" s="58"/>
      <c r="Y272" s="58"/>
      <c r="Z272" s="58"/>
    </row>
    <row r="273" spans="1:26" ht="15.75" customHeight="1" x14ac:dyDescent="0.2">
      <c r="A273" s="58"/>
      <c r="B273" s="2"/>
      <c r="C273" s="3"/>
      <c r="D273" s="4"/>
      <c r="E273" s="5"/>
      <c r="F273" s="2"/>
      <c r="G273" s="2"/>
      <c r="H273" s="2"/>
      <c r="I273" s="6"/>
      <c r="J273" s="6"/>
      <c r="K273" s="2"/>
      <c r="L273" s="2"/>
      <c r="M273" s="58"/>
      <c r="N273" s="58"/>
      <c r="O273" s="58"/>
      <c r="P273" s="58"/>
      <c r="Q273" s="58"/>
      <c r="R273" s="58"/>
      <c r="S273" s="58"/>
      <c r="T273" s="58"/>
      <c r="U273" s="58"/>
      <c r="V273" s="58"/>
      <c r="W273" s="58"/>
      <c r="X273" s="58"/>
      <c r="Y273" s="58"/>
      <c r="Z273" s="58"/>
    </row>
    <row r="274" spans="1:26" ht="15.75" customHeight="1" x14ac:dyDescent="0.2">
      <c r="A274" s="58"/>
      <c r="B274" s="2"/>
      <c r="C274" s="3"/>
      <c r="D274" s="4"/>
      <c r="E274" s="5"/>
      <c r="F274" s="2"/>
      <c r="G274" s="2"/>
      <c r="H274" s="2"/>
      <c r="I274" s="6"/>
      <c r="J274" s="6"/>
      <c r="K274" s="2"/>
      <c r="L274" s="2"/>
      <c r="M274" s="58"/>
      <c r="N274" s="58"/>
      <c r="O274" s="58"/>
      <c r="P274" s="58"/>
      <c r="Q274" s="58"/>
      <c r="R274" s="58"/>
      <c r="S274" s="58"/>
      <c r="T274" s="58"/>
      <c r="U274" s="58"/>
      <c r="V274" s="58"/>
      <c r="W274" s="58"/>
      <c r="X274" s="58"/>
      <c r="Y274" s="58"/>
      <c r="Z274" s="58"/>
    </row>
    <row r="275" spans="1:26" ht="15.75" customHeight="1" x14ac:dyDescent="0.2">
      <c r="A275" s="58"/>
      <c r="B275" s="2"/>
      <c r="C275" s="3"/>
      <c r="D275" s="4"/>
      <c r="E275" s="5"/>
      <c r="F275" s="2"/>
      <c r="G275" s="2"/>
      <c r="H275" s="2"/>
      <c r="I275" s="6"/>
      <c r="J275" s="6"/>
      <c r="K275" s="2"/>
      <c r="L275" s="2"/>
      <c r="M275" s="58"/>
      <c r="N275" s="58"/>
      <c r="O275" s="58"/>
      <c r="P275" s="58"/>
      <c r="Q275" s="58"/>
      <c r="R275" s="58"/>
      <c r="S275" s="58"/>
      <c r="T275" s="58"/>
      <c r="U275" s="58"/>
      <c r="V275" s="58"/>
      <c r="W275" s="58"/>
      <c r="X275" s="58"/>
      <c r="Y275" s="58"/>
      <c r="Z275" s="58"/>
    </row>
    <row r="276" spans="1:26" ht="15.75" customHeight="1" x14ac:dyDescent="0.2">
      <c r="A276" s="58"/>
      <c r="B276" s="2"/>
      <c r="C276" s="3"/>
      <c r="D276" s="4"/>
      <c r="E276" s="5"/>
      <c r="F276" s="2"/>
      <c r="G276" s="2"/>
      <c r="H276" s="2"/>
      <c r="I276" s="6"/>
      <c r="J276" s="6"/>
      <c r="K276" s="2"/>
      <c r="L276" s="2"/>
      <c r="M276" s="58"/>
      <c r="N276" s="58"/>
      <c r="O276" s="58"/>
      <c r="P276" s="58"/>
      <c r="Q276" s="58"/>
      <c r="R276" s="58"/>
      <c r="S276" s="58"/>
      <c r="T276" s="58"/>
      <c r="U276" s="58"/>
      <c r="V276" s="58"/>
      <c r="W276" s="58"/>
      <c r="X276" s="58"/>
      <c r="Y276" s="58"/>
      <c r="Z276" s="58"/>
    </row>
    <row r="277" spans="1:26" ht="15.75" customHeight="1" x14ac:dyDescent="0.2">
      <c r="A277" s="58"/>
      <c r="B277" s="2"/>
      <c r="C277" s="3"/>
      <c r="D277" s="4"/>
      <c r="E277" s="5"/>
      <c r="F277" s="2"/>
      <c r="G277" s="2"/>
      <c r="H277" s="2"/>
      <c r="I277" s="6"/>
      <c r="J277" s="6"/>
      <c r="K277" s="2"/>
      <c r="L277" s="2"/>
      <c r="M277" s="58"/>
      <c r="N277" s="58"/>
      <c r="O277" s="58"/>
      <c r="P277" s="58"/>
      <c r="Q277" s="58"/>
      <c r="R277" s="58"/>
      <c r="S277" s="58"/>
      <c r="T277" s="58"/>
      <c r="U277" s="58"/>
      <c r="V277" s="58"/>
      <c r="W277" s="58"/>
      <c r="X277" s="58"/>
      <c r="Y277" s="58"/>
      <c r="Z277" s="58"/>
    </row>
    <row r="278" spans="1:26" ht="15.75" customHeight="1" x14ac:dyDescent="0.2">
      <c r="A278" s="58"/>
      <c r="B278" s="2"/>
      <c r="C278" s="3"/>
      <c r="D278" s="4"/>
      <c r="E278" s="5"/>
      <c r="F278" s="2"/>
      <c r="G278" s="2"/>
      <c r="H278" s="2"/>
      <c r="I278" s="6"/>
      <c r="J278" s="6"/>
      <c r="K278" s="2"/>
      <c r="L278" s="2"/>
      <c r="M278" s="58"/>
      <c r="N278" s="58"/>
      <c r="O278" s="58"/>
      <c r="P278" s="58"/>
      <c r="Q278" s="58"/>
      <c r="R278" s="58"/>
      <c r="S278" s="58"/>
      <c r="T278" s="58"/>
      <c r="U278" s="58"/>
      <c r="V278" s="58"/>
      <c r="W278" s="58"/>
      <c r="X278" s="58"/>
      <c r="Y278" s="58"/>
      <c r="Z278" s="58"/>
    </row>
    <row r="279" spans="1:26" ht="15.75" customHeight="1" x14ac:dyDescent="0.2">
      <c r="A279" s="58"/>
      <c r="B279" s="2"/>
      <c r="C279" s="3"/>
      <c r="D279" s="4"/>
      <c r="E279" s="5"/>
      <c r="F279" s="2"/>
      <c r="G279" s="2"/>
      <c r="H279" s="2"/>
      <c r="I279" s="6"/>
      <c r="J279" s="6"/>
      <c r="K279" s="2"/>
      <c r="L279" s="2"/>
      <c r="M279" s="58"/>
      <c r="N279" s="58"/>
      <c r="O279" s="58"/>
      <c r="P279" s="58"/>
      <c r="Q279" s="58"/>
      <c r="R279" s="58"/>
      <c r="S279" s="58"/>
      <c r="T279" s="58"/>
      <c r="U279" s="58"/>
      <c r="V279" s="58"/>
      <c r="W279" s="58"/>
      <c r="X279" s="58"/>
      <c r="Y279" s="58"/>
      <c r="Z279" s="58"/>
    </row>
    <row r="280" spans="1:26" ht="15.75" customHeight="1" x14ac:dyDescent="0.2">
      <c r="A280" s="58"/>
      <c r="B280" s="2"/>
      <c r="C280" s="3"/>
      <c r="D280" s="4"/>
      <c r="E280" s="5"/>
      <c r="F280" s="2"/>
      <c r="G280" s="2"/>
      <c r="H280" s="2"/>
      <c r="I280" s="6"/>
      <c r="J280" s="6"/>
      <c r="K280" s="2"/>
      <c r="L280" s="2"/>
      <c r="M280" s="58"/>
      <c r="N280" s="58"/>
      <c r="O280" s="58"/>
      <c r="P280" s="58"/>
      <c r="Q280" s="58"/>
      <c r="R280" s="58"/>
      <c r="S280" s="58"/>
      <c r="T280" s="58"/>
      <c r="U280" s="58"/>
      <c r="V280" s="58"/>
      <c r="W280" s="58"/>
      <c r="X280" s="58"/>
      <c r="Y280" s="58"/>
      <c r="Z280" s="58"/>
    </row>
    <row r="281" spans="1:26" ht="15.75" customHeight="1" x14ac:dyDescent="0.2">
      <c r="A281" s="58"/>
      <c r="B281" s="2"/>
      <c r="C281" s="3"/>
      <c r="D281" s="4"/>
      <c r="E281" s="5"/>
      <c r="F281" s="2"/>
      <c r="G281" s="2"/>
      <c r="H281" s="2"/>
      <c r="I281" s="6"/>
      <c r="J281" s="6"/>
      <c r="K281" s="2"/>
      <c r="L281" s="2"/>
      <c r="M281" s="58"/>
      <c r="N281" s="58"/>
      <c r="O281" s="58"/>
      <c r="P281" s="58"/>
      <c r="Q281" s="58"/>
      <c r="R281" s="58"/>
      <c r="S281" s="58"/>
      <c r="T281" s="58"/>
      <c r="U281" s="58"/>
      <c r="V281" s="58"/>
      <c r="W281" s="58"/>
      <c r="X281" s="58"/>
      <c r="Y281" s="58"/>
      <c r="Z281" s="58"/>
    </row>
    <row r="282" spans="1:26" ht="15.75" customHeight="1" x14ac:dyDescent="0.2">
      <c r="A282" s="58"/>
      <c r="B282" s="2"/>
      <c r="C282" s="3"/>
      <c r="D282" s="4"/>
      <c r="E282" s="5"/>
      <c r="F282" s="2"/>
      <c r="G282" s="2"/>
      <c r="H282" s="2"/>
      <c r="I282" s="6"/>
      <c r="J282" s="6"/>
      <c r="K282" s="2"/>
      <c r="L282" s="2"/>
      <c r="M282" s="58"/>
      <c r="N282" s="58"/>
      <c r="O282" s="58"/>
      <c r="P282" s="58"/>
      <c r="Q282" s="58"/>
      <c r="R282" s="58"/>
      <c r="S282" s="58"/>
      <c r="T282" s="58"/>
      <c r="U282" s="58"/>
      <c r="V282" s="58"/>
      <c r="W282" s="58"/>
      <c r="X282" s="58"/>
      <c r="Y282" s="58"/>
      <c r="Z282" s="58"/>
    </row>
    <row r="283" spans="1:26" ht="15.75" customHeight="1" x14ac:dyDescent="0.2">
      <c r="A283" s="58"/>
      <c r="B283" s="2"/>
      <c r="C283" s="3"/>
      <c r="D283" s="4"/>
      <c r="E283" s="5"/>
      <c r="F283" s="2"/>
      <c r="G283" s="2"/>
      <c r="H283" s="2"/>
      <c r="I283" s="6"/>
      <c r="J283" s="6"/>
      <c r="K283" s="2"/>
      <c r="L283" s="2"/>
      <c r="M283" s="58"/>
      <c r="N283" s="58"/>
      <c r="O283" s="58"/>
      <c r="P283" s="58"/>
      <c r="Q283" s="58"/>
      <c r="R283" s="58"/>
      <c r="S283" s="58"/>
      <c r="T283" s="58"/>
      <c r="U283" s="58"/>
      <c r="V283" s="58"/>
      <c r="W283" s="58"/>
      <c r="X283" s="58"/>
      <c r="Y283" s="58"/>
      <c r="Z283" s="58"/>
    </row>
    <row r="284" spans="1:26" ht="15.75" customHeight="1" x14ac:dyDescent="0.2">
      <c r="A284" s="58"/>
      <c r="B284" s="2"/>
      <c r="C284" s="3"/>
      <c r="D284" s="4"/>
      <c r="E284" s="5"/>
      <c r="F284" s="2"/>
      <c r="G284" s="2"/>
      <c r="H284" s="2"/>
      <c r="I284" s="6"/>
      <c r="J284" s="6"/>
      <c r="K284" s="2"/>
      <c r="L284" s="2"/>
      <c r="M284" s="58"/>
      <c r="N284" s="58"/>
      <c r="O284" s="58"/>
      <c r="P284" s="58"/>
      <c r="Q284" s="58"/>
      <c r="R284" s="58"/>
      <c r="S284" s="58"/>
      <c r="T284" s="58"/>
      <c r="U284" s="58"/>
      <c r="V284" s="58"/>
      <c r="W284" s="58"/>
      <c r="X284" s="58"/>
      <c r="Y284" s="58"/>
      <c r="Z284" s="58"/>
    </row>
    <row r="285" spans="1:26" ht="15.75" customHeight="1" x14ac:dyDescent="0.2">
      <c r="A285" s="58"/>
      <c r="B285" s="2"/>
      <c r="C285" s="3"/>
      <c r="D285" s="4"/>
      <c r="E285" s="5"/>
      <c r="F285" s="2"/>
      <c r="G285" s="2"/>
      <c r="H285" s="2"/>
      <c r="I285" s="6"/>
      <c r="J285" s="6"/>
      <c r="K285" s="2"/>
      <c r="L285" s="2"/>
      <c r="M285" s="58"/>
      <c r="N285" s="58"/>
      <c r="O285" s="58"/>
      <c r="P285" s="58"/>
      <c r="Q285" s="58"/>
      <c r="R285" s="58"/>
      <c r="S285" s="58"/>
      <c r="T285" s="58"/>
      <c r="U285" s="58"/>
      <c r="V285" s="58"/>
      <c r="W285" s="58"/>
      <c r="X285" s="58"/>
      <c r="Y285" s="58"/>
      <c r="Z285" s="58"/>
    </row>
    <row r="286" spans="1:26" ht="15.75" customHeight="1" x14ac:dyDescent="0.2">
      <c r="A286" s="58"/>
      <c r="B286" s="2"/>
      <c r="C286" s="3"/>
      <c r="D286" s="4"/>
      <c r="E286" s="5"/>
      <c r="F286" s="2"/>
      <c r="G286" s="2"/>
      <c r="H286" s="2"/>
      <c r="I286" s="6"/>
      <c r="J286" s="6"/>
      <c r="K286" s="2"/>
      <c r="L286" s="2"/>
      <c r="M286" s="58"/>
      <c r="N286" s="58"/>
      <c r="O286" s="58"/>
      <c r="P286" s="58"/>
      <c r="Q286" s="58"/>
      <c r="R286" s="58"/>
      <c r="S286" s="58"/>
      <c r="T286" s="58"/>
      <c r="U286" s="58"/>
      <c r="V286" s="58"/>
      <c r="W286" s="58"/>
      <c r="X286" s="58"/>
      <c r="Y286" s="58"/>
      <c r="Z286" s="58"/>
    </row>
    <row r="287" spans="1:26" ht="15.75" customHeight="1" x14ac:dyDescent="0.2">
      <c r="A287" s="58"/>
      <c r="B287" s="2"/>
      <c r="C287" s="3"/>
      <c r="D287" s="4"/>
      <c r="E287" s="5"/>
      <c r="F287" s="2"/>
      <c r="G287" s="2"/>
      <c r="H287" s="2"/>
      <c r="I287" s="6"/>
      <c r="J287" s="6"/>
      <c r="K287" s="2"/>
      <c r="L287" s="2"/>
      <c r="M287" s="58"/>
      <c r="N287" s="58"/>
      <c r="O287" s="58"/>
      <c r="P287" s="58"/>
      <c r="Q287" s="58"/>
      <c r="R287" s="58"/>
      <c r="S287" s="58"/>
      <c r="T287" s="58"/>
      <c r="U287" s="58"/>
      <c r="V287" s="58"/>
      <c r="W287" s="58"/>
      <c r="X287" s="58"/>
      <c r="Y287" s="58"/>
      <c r="Z287" s="58"/>
    </row>
    <row r="288" spans="1:26" ht="15.75" customHeight="1" x14ac:dyDescent="0.2">
      <c r="A288" s="58"/>
      <c r="B288" s="2"/>
      <c r="C288" s="3"/>
      <c r="D288" s="4"/>
      <c r="E288" s="5"/>
      <c r="F288" s="2"/>
      <c r="G288" s="2"/>
      <c r="H288" s="2"/>
      <c r="I288" s="6"/>
      <c r="J288" s="6"/>
      <c r="K288" s="2"/>
      <c r="L288" s="2"/>
      <c r="M288" s="58"/>
      <c r="N288" s="58"/>
      <c r="O288" s="58"/>
      <c r="P288" s="58"/>
      <c r="Q288" s="58"/>
      <c r="R288" s="58"/>
      <c r="S288" s="58"/>
      <c r="T288" s="58"/>
      <c r="U288" s="58"/>
      <c r="V288" s="58"/>
      <c r="W288" s="58"/>
      <c r="X288" s="58"/>
      <c r="Y288" s="58"/>
      <c r="Z288" s="58"/>
    </row>
    <row r="289" spans="1:26" ht="15.75" customHeight="1" x14ac:dyDescent="0.2">
      <c r="A289" s="58"/>
      <c r="B289" s="2"/>
      <c r="C289" s="3"/>
      <c r="D289" s="4"/>
      <c r="E289" s="5"/>
      <c r="F289" s="2"/>
      <c r="G289" s="2"/>
      <c r="H289" s="2"/>
      <c r="I289" s="6"/>
      <c r="J289" s="6"/>
      <c r="K289" s="2"/>
      <c r="L289" s="2"/>
      <c r="M289" s="58"/>
      <c r="N289" s="58"/>
      <c r="O289" s="58"/>
      <c r="P289" s="58"/>
      <c r="Q289" s="58"/>
      <c r="R289" s="58"/>
      <c r="S289" s="58"/>
      <c r="T289" s="58"/>
      <c r="U289" s="58"/>
      <c r="V289" s="58"/>
      <c r="W289" s="58"/>
      <c r="X289" s="58"/>
      <c r="Y289" s="58"/>
      <c r="Z289" s="58"/>
    </row>
    <row r="290" spans="1:26" ht="15.75" customHeight="1" x14ac:dyDescent="0.2">
      <c r="A290" s="58"/>
      <c r="B290" s="2"/>
      <c r="C290" s="3"/>
      <c r="D290" s="4"/>
      <c r="E290" s="5"/>
      <c r="F290" s="2"/>
      <c r="G290" s="2"/>
      <c r="H290" s="2"/>
      <c r="I290" s="6"/>
      <c r="J290" s="6"/>
      <c r="K290" s="2"/>
      <c r="L290" s="2"/>
      <c r="M290" s="58"/>
      <c r="N290" s="58"/>
      <c r="O290" s="58"/>
      <c r="P290" s="58"/>
      <c r="Q290" s="58"/>
      <c r="R290" s="58"/>
      <c r="S290" s="58"/>
      <c r="T290" s="58"/>
      <c r="U290" s="58"/>
      <c r="V290" s="58"/>
      <c r="W290" s="58"/>
      <c r="X290" s="58"/>
      <c r="Y290" s="58"/>
      <c r="Z290" s="58"/>
    </row>
    <row r="291" spans="1:26" ht="15.75" customHeight="1" x14ac:dyDescent="0.2">
      <c r="A291" s="58"/>
      <c r="B291" s="2"/>
      <c r="C291" s="3"/>
      <c r="D291" s="4"/>
      <c r="E291" s="5"/>
      <c r="F291" s="2"/>
      <c r="G291" s="2"/>
      <c r="H291" s="2"/>
      <c r="I291" s="6"/>
      <c r="J291" s="6"/>
      <c r="K291" s="2"/>
      <c r="L291" s="2"/>
      <c r="M291" s="58"/>
      <c r="N291" s="58"/>
      <c r="O291" s="58"/>
      <c r="P291" s="58"/>
      <c r="Q291" s="58"/>
      <c r="R291" s="58"/>
      <c r="S291" s="58"/>
      <c r="T291" s="58"/>
      <c r="U291" s="58"/>
      <c r="V291" s="58"/>
      <c r="W291" s="58"/>
      <c r="X291" s="58"/>
      <c r="Y291" s="58"/>
      <c r="Z291" s="58"/>
    </row>
    <row r="292" spans="1:26" ht="15.75" customHeight="1" x14ac:dyDescent="0.2">
      <c r="A292" s="58"/>
      <c r="B292" s="2"/>
      <c r="C292" s="3"/>
      <c r="D292" s="4"/>
      <c r="E292" s="5"/>
      <c r="F292" s="2"/>
      <c r="G292" s="2"/>
      <c r="H292" s="2"/>
      <c r="I292" s="6"/>
      <c r="J292" s="6"/>
      <c r="K292" s="2"/>
      <c r="L292" s="2"/>
      <c r="M292" s="58"/>
      <c r="N292" s="58"/>
      <c r="O292" s="58"/>
      <c r="P292" s="58"/>
      <c r="Q292" s="58"/>
      <c r="R292" s="58"/>
      <c r="S292" s="58"/>
      <c r="T292" s="58"/>
      <c r="U292" s="58"/>
      <c r="V292" s="58"/>
      <c r="W292" s="58"/>
      <c r="X292" s="58"/>
      <c r="Y292" s="58"/>
      <c r="Z292" s="58"/>
    </row>
    <row r="293" spans="1:26" ht="15.75" customHeight="1" x14ac:dyDescent="0.2">
      <c r="A293" s="58"/>
      <c r="B293" s="2"/>
      <c r="C293" s="3"/>
      <c r="D293" s="4"/>
      <c r="E293" s="5"/>
      <c r="F293" s="2"/>
      <c r="G293" s="2"/>
      <c r="H293" s="2"/>
      <c r="I293" s="6"/>
      <c r="J293" s="6"/>
      <c r="K293" s="2"/>
      <c r="L293" s="2"/>
      <c r="M293" s="58"/>
      <c r="N293" s="58"/>
      <c r="O293" s="58"/>
      <c r="P293" s="58"/>
      <c r="Q293" s="58"/>
      <c r="R293" s="58"/>
      <c r="S293" s="58"/>
      <c r="T293" s="58"/>
      <c r="U293" s="58"/>
      <c r="V293" s="58"/>
      <c r="W293" s="58"/>
      <c r="X293" s="58"/>
      <c r="Y293" s="58"/>
      <c r="Z293" s="58"/>
    </row>
    <row r="294" spans="1:26" ht="15.75" customHeight="1" x14ac:dyDescent="0.2">
      <c r="A294" s="58"/>
      <c r="B294" s="2"/>
      <c r="C294" s="3"/>
      <c r="D294" s="4"/>
      <c r="E294" s="5"/>
      <c r="F294" s="2"/>
      <c r="G294" s="2"/>
      <c r="H294" s="2"/>
      <c r="I294" s="6"/>
      <c r="J294" s="6"/>
      <c r="K294" s="2"/>
      <c r="L294" s="2"/>
      <c r="M294" s="58"/>
      <c r="N294" s="58"/>
      <c r="O294" s="58"/>
      <c r="P294" s="58"/>
      <c r="Q294" s="58"/>
      <c r="R294" s="58"/>
      <c r="S294" s="58"/>
      <c r="T294" s="58"/>
      <c r="U294" s="58"/>
      <c r="V294" s="58"/>
      <c r="W294" s="58"/>
      <c r="X294" s="58"/>
      <c r="Y294" s="58"/>
      <c r="Z294" s="58"/>
    </row>
    <row r="295" spans="1:26" ht="15.75" customHeight="1" x14ac:dyDescent="0.2">
      <c r="A295" s="58"/>
      <c r="B295" s="2"/>
      <c r="C295" s="3"/>
      <c r="D295" s="4"/>
      <c r="E295" s="5"/>
      <c r="F295" s="2"/>
      <c r="G295" s="2"/>
      <c r="H295" s="2"/>
      <c r="I295" s="6"/>
      <c r="J295" s="6"/>
      <c r="K295" s="2"/>
      <c r="L295" s="2"/>
      <c r="M295" s="58"/>
      <c r="N295" s="58"/>
      <c r="O295" s="58"/>
      <c r="P295" s="58"/>
      <c r="Q295" s="58"/>
      <c r="R295" s="58"/>
      <c r="S295" s="58"/>
      <c r="T295" s="58"/>
      <c r="U295" s="58"/>
      <c r="V295" s="58"/>
      <c r="W295" s="58"/>
      <c r="X295" s="58"/>
      <c r="Y295" s="58"/>
      <c r="Z295" s="58"/>
    </row>
    <row r="296" spans="1:26" ht="15.75" customHeight="1" x14ac:dyDescent="0.2">
      <c r="A296" s="58"/>
      <c r="B296" s="2"/>
      <c r="C296" s="3"/>
      <c r="D296" s="4"/>
      <c r="E296" s="5"/>
      <c r="F296" s="2"/>
      <c r="G296" s="2"/>
      <c r="H296" s="2"/>
      <c r="I296" s="6"/>
      <c r="J296" s="6"/>
      <c r="K296" s="2"/>
      <c r="L296" s="2"/>
      <c r="M296" s="58"/>
      <c r="N296" s="58"/>
      <c r="O296" s="58"/>
      <c r="P296" s="58"/>
      <c r="Q296" s="58"/>
      <c r="R296" s="58"/>
      <c r="S296" s="58"/>
      <c r="T296" s="58"/>
      <c r="U296" s="58"/>
      <c r="V296" s="58"/>
      <c r="W296" s="58"/>
      <c r="X296" s="58"/>
      <c r="Y296" s="58"/>
      <c r="Z296" s="58"/>
    </row>
    <row r="297" spans="1:26" ht="15.75" customHeight="1" x14ac:dyDescent="0.2">
      <c r="A297" s="58"/>
      <c r="B297" s="2"/>
      <c r="C297" s="3"/>
      <c r="D297" s="4"/>
      <c r="E297" s="5"/>
      <c r="F297" s="2"/>
      <c r="G297" s="2"/>
      <c r="H297" s="2"/>
      <c r="I297" s="6"/>
      <c r="J297" s="6"/>
      <c r="K297" s="2"/>
      <c r="L297" s="2"/>
      <c r="M297" s="58"/>
      <c r="N297" s="58"/>
      <c r="O297" s="58"/>
      <c r="P297" s="58"/>
      <c r="Q297" s="58"/>
      <c r="R297" s="58"/>
      <c r="S297" s="58"/>
      <c r="T297" s="58"/>
      <c r="U297" s="58"/>
      <c r="V297" s="58"/>
      <c r="W297" s="58"/>
      <c r="X297" s="58"/>
      <c r="Y297" s="58"/>
      <c r="Z297" s="58"/>
    </row>
    <row r="298" spans="1:26" ht="15.75" customHeight="1" x14ac:dyDescent="0.2">
      <c r="A298" s="58"/>
      <c r="B298" s="2"/>
      <c r="C298" s="3"/>
      <c r="D298" s="4"/>
      <c r="E298" s="5"/>
      <c r="F298" s="2"/>
      <c r="G298" s="2"/>
      <c r="H298" s="2"/>
      <c r="I298" s="6"/>
      <c r="J298" s="6"/>
      <c r="K298" s="2"/>
      <c r="L298" s="2"/>
      <c r="M298" s="58"/>
      <c r="N298" s="58"/>
      <c r="O298" s="58"/>
      <c r="P298" s="58"/>
      <c r="Q298" s="58"/>
      <c r="R298" s="58"/>
      <c r="S298" s="58"/>
      <c r="T298" s="58"/>
      <c r="U298" s="58"/>
      <c r="V298" s="58"/>
      <c r="W298" s="58"/>
      <c r="X298" s="58"/>
      <c r="Y298" s="58"/>
      <c r="Z298" s="58"/>
    </row>
    <row r="299" spans="1:26" ht="15.75" customHeight="1" x14ac:dyDescent="0.2">
      <c r="A299" s="58"/>
      <c r="B299" s="2"/>
      <c r="C299" s="3"/>
      <c r="D299" s="4"/>
      <c r="E299" s="5"/>
      <c r="F299" s="2"/>
      <c r="G299" s="2"/>
      <c r="H299" s="2"/>
      <c r="I299" s="6"/>
      <c r="J299" s="6"/>
      <c r="K299" s="2"/>
      <c r="L299" s="2"/>
      <c r="M299" s="58"/>
      <c r="N299" s="58"/>
      <c r="O299" s="58"/>
      <c r="P299" s="58"/>
      <c r="Q299" s="58"/>
      <c r="R299" s="58"/>
      <c r="S299" s="58"/>
      <c r="T299" s="58"/>
      <c r="U299" s="58"/>
      <c r="V299" s="58"/>
      <c r="W299" s="58"/>
      <c r="X299" s="58"/>
      <c r="Y299" s="58"/>
      <c r="Z299" s="58"/>
    </row>
    <row r="300" spans="1:26" ht="15.75" customHeight="1" x14ac:dyDescent="0.2">
      <c r="A300" s="58"/>
      <c r="B300" s="2"/>
      <c r="C300" s="3"/>
      <c r="D300" s="4"/>
      <c r="E300" s="5"/>
      <c r="F300" s="2"/>
      <c r="G300" s="2"/>
      <c r="H300" s="2"/>
      <c r="I300" s="6"/>
      <c r="J300" s="6"/>
      <c r="K300" s="2"/>
      <c r="L300" s="2"/>
      <c r="M300" s="58"/>
      <c r="N300" s="58"/>
      <c r="O300" s="58"/>
      <c r="P300" s="58"/>
      <c r="Q300" s="58"/>
      <c r="R300" s="58"/>
      <c r="S300" s="58"/>
      <c r="T300" s="58"/>
      <c r="U300" s="58"/>
      <c r="V300" s="58"/>
      <c r="W300" s="58"/>
      <c r="X300" s="58"/>
      <c r="Y300" s="58"/>
      <c r="Z300" s="58"/>
    </row>
    <row r="301" spans="1:26" ht="15.75" customHeight="1" x14ac:dyDescent="0.2">
      <c r="A301" s="58"/>
      <c r="B301" s="2"/>
      <c r="C301" s="3"/>
      <c r="D301" s="4"/>
      <c r="E301" s="5"/>
      <c r="F301" s="2"/>
      <c r="G301" s="2"/>
      <c r="H301" s="2"/>
      <c r="I301" s="6"/>
      <c r="J301" s="6"/>
      <c r="K301" s="2"/>
      <c r="L301" s="2"/>
      <c r="M301" s="58"/>
      <c r="N301" s="58"/>
      <c r="O301" s="58"/>
      <c r="P301" s="58"/>
      <c r="Q301" s="58"/>
      <c r="R301" s="58"/>
      <c r="S301" s="58"/>
      <c r="T301" s="58"/>
      <c r="U301" s="58"/>
      <c r="V301" s="58"/>
      <c r="W301" s="58"/>
      <c r="X301" s="58"/>
      <c r="Y301" s="58"/>
      <c r="Z301" s="58"/>
    </row>
    <row r="302" spans="1:26" ht="15.75" customHeight="1" x14ac:dyDescent="0.2">
      <c r="A302" s="58"/>
      <c r="B302" s="2"/>
      <c r="C302" s="3"/>
      <c r="D302" s="4"/>
      <c r="E302" s="5"/>
      <c r="F302" s="2"/>
      <c r="G302" s="2"/>
      <c r="H302" s="2"/>
      <c r="I302" s="6"/>
      <c r="J302" s="6"/>
      <c r="K302" s="2"/>
      <c r="L302" s="2"/>
      <c r="M302" s="58"/>
      <c r="N302" s="58"/>
      <c r="O302" s="58"/>
      <c r="P302" s="58"/>
      <c r="Q302" s="58"/>
      <c r="R302" s="58"/>
      <c r="S302" s="58"/>
      <c r="T302" s="58"/>
      <c r="U302" s="58"/>
      <c r="V302" s="58"/>
      <c r="W302" s="58"/>
      <c r="X302" s="58"/>
      <c r="Y302" s="58"/>
      <c r="Z302" s="58"/>
    </row>
    <row r="303" spans="1:26" ht="15.75" customHeight="1" x14ac:dyDescent="0.2">
      <c r="A303" s="58"/>
      <c r="B303" s="2"/>
      <c r="C303" s="3"/>
      <c r="D303" s="4"/>
      <c r="E303" s="5"/>
      <c r="F303" s="2"/>
      <c r="G303" s="2"/>
      <c r="H303" s="2"/>
      <c r="I303" s="6"/>
      <c r="J303" s="6"/>
      <c r="K303" s="2"/>
      <c r="L303" s="2"/>
      <c r="M303" s="58"/>
      <c r="N303" s="58"/>
      <c r="O303" s="58"/>
      <c r="P303" s="58"/>
      <c r="Q303" s="58"/>
      <c r="R303" s="58"/>
      <c r="S303" s="58"/>
      <c r="T303" s="58"/>
      <c r="U303" s="58"/>
      <c r="V303" s="58"/>
      <c r="W303" s="58"/>
      <c r="X303" s="58"/>
      <c r="Y303" s="58"/>
      <c r="Z303" s="58"/>
    </row>
    <row r="304" spans="1:26" ht="15.75" customHeight="1" x14ac:dyDescent="0.2">
      <c r="A304" s="58"/>
      <c r="B304" s="2"/>
      <c r="C304" s="3"/>
      <c r="D304" s="4"/>
      <c r="E304" s="5"/>
      <c r="F304" s="2"/>
      <c r="G304" s="2"/>
      <c r="H304" s="2"/>
      <c r="I304" s="6"/>
      <c r="J304" s="6"/>
      <c r="K304" s="2"/>
      <c r="L304" s="2"/>
      <c r="M304" s="58"/>
      <c r="N304" s="58"/>
      <c r="O304" s="58"/>
      <c r="P304" s="58"/>
      <c r="Q304" s="58"/>
      <c r="R304" s="58"/>
      <c r="S304" s="58"/>
      <c r="T304" s="58"/>
      <c r="U304" s="58"/>
      <c r="V304" s="58"/>
      <c r="W304" s="58"/>
      <c r="X304" s="58"/>
      <c r="Y304" s="58"/>
      <c r="Z304" s="58"/>
    </row>
    <row r="305" spans="1:26" ht="15.75" customHeight="1" x14ac:dyDescent="0.2">
      <c r="A305" s="58"/>
      <c r="B305" s="2"/>
      <c r="C305" s="3"/>
      <c r="D305" s="4"/>
      <c r="E305" s="5"/>
      <c r="F305" s="2"/>
      <c r="G305" s="2"/>
      <c r="H305" s="2"/>
      <c r="I305" s="6"/>
      <c r="J305" s="6"/>
      <c r="K305" s="2"/>
      <c r="L305" s="2"/>
      <c r="M305" s="58"/>
      <c r="N305" s="58"/>
      <c r="O305" s="58"/>
      <c r="P305" s="58"/>
      <c r="Q305" s="58"/>
      <c r="R305" s="58"/>
      <c r="S305" s="58"/>
      <c r="T305" s="58"/>
      <c r="U305" s="58"/>
      <c r="V305" s="58"/>
      <c r="W305" s="58"/>
      <c r="X305" s="58"/>
      <c r="Y305" s="58"/>
      <c r="Z305" s="58"/>
    </row>
    <row r="306" spans="1:26" ht="15.75" customHeight="1" x14ac:dyDescent="0.2">
      <c r="A306" s="58"/>
      <c r="B306" s="2"/>
      <c r="C306" s="3"/>
      <c r="D306" s="4"/>
      <c r="E306" s="5"/>
      <c r="F306" s="2"/>
      <c r="G306" s="2"/>
      <c r="H306" s="2"/>
      <c r="I306" s="6"/>
      <c r="J306" s="6"/>
      <c r="K306" s="2"/>
      <c r="L306" s="2"/>
      <c r="M306" s="58"/>
      <c r="N306" s="58"/>
      <c r="O306" s="58"/>
      <c r="P306" s="58"/>
      <c r="Q306" s="58"/>
      <c r="R306" s="58"/>
      <c r="S306" s="58"/>
      <c r="T306" s="58"/>
      <c r="U306" s="58"/>
      <c r="V306" s="58"/>
      <c r="W306" s="58"/>
      <c r="X306" s="58"/>
      <c r="Y306" s="58"/>
      <c r="Z306" s="58"/>
    </row>
    <row r="307" spans="1:26" ht="15.75" customHeight="1" x14ac:dyDescent="0.2">
      <c r="A307" s="58"/>
      <c r="B307" s="2"/>
      <c r="C307" s="3"/>
      <c r="D307" s="4"/>
      <c r="E307" s="5"/>
      <c r="F307" s="2"/>
      <c r="G307" s="2"/>
      <c r="H307" s="2"/>
      <c r="I307" s="6"/>
      <c r="J307" s="6"/>
      <c r="K307" s="2"/>
      <c r="L307" s="2"/>
      <c r="M307" s="58"/>
      <c r="N307" s="58"/>
      <c r="O307" s="58"/>
      <c r="P307" s="58"/>
      <c r="Q307" s="58"/>
      <c r="R307" s="58"/>
      <c r="S307" s="58"/>
      <c r="T307" s="58"/>
      <c r="U307" s="58"/>
      <c r="V307" s="58"/>
      <c r="W307" s="58"/>
      <c r="X307" s="58"/>
      <c r="Y307" s="58"/>
      <c r="Z307" s="58"/>
    </row>
    <row r="308" spans="1:26" ht="15.75" customHeight="1" x14ac:dyDescent="0.2">
      <c r="A308" s="58"/>
      <c r="B308" s="2"/>
      <c r="C308" s="3"/>
      <c r="D308" s="4"/>
      <c r="E308" s="5"/>
      <c r="F308" s="2"/>
      <c r="G308" s="2"/>
      <c r="H308" s="2"/>
      <c r="I308" s="6"/>
      <c r="J308" s="6"/>
      <c r="K308" s="2"/>
      <c r="L308" s="2"/>
      <c r="M308" s="58"/>
      <c r="N308" s="58"/>
      <c r="O308" s="58"/>
      <c r="P308" s="58"/>
      <c r="Q308" s="58"/>
      <c r="R308" s="58"/>
      <c r="S308" s="58"/>
      <c r="T308" s="58"/>
      <c r="U308" s="58"/>
      <c r="V308" s="58"/>
      <c r="W308" s="58"/>
      <c r="X308" s="58"/>
      <c r="Y308" s="58"/>
      <c r="Z308" s="58"/>
    </row>
    <row r="309" spans="1:26" ht="15.75" customHeight="1" x14ac:dyDescent="0.2">
      <c r="A309" s="58"/>
      <c r="B309" s="2"/>
      <c r="C309" s="3"/>
      <c r="D309" s="4"/>
      <c r="E309" s="5"/>
      <c r="F309" s="2"/>
      <c r="G309" s="2"/>
      <c r="H309" s="2"/>
      <c r="I309" s="6"/>
      <c r="J309" s="6"/>
      <c r="K309" s="2"/>
      <c r="L309" s="2"/>
      <c r="M309" s="58"/>
      <c r="N309" s="58"/>
      <c r="O309" s="58"/>
      <c r="P309" s="58"/>
      <c r="Q309" s="58"/>
      <c r="R309" s="58"/>
      <c r="S309" s="58"/>
      <c r="T309" s="58"/>
      <c r="U309" s="58"/>
      <c r="V309" s="58"/>
      <c r="W309" s="58"/>
      <c r="X309" s="58"/>
      <c r="Y309" s="58"/>
      <c r="Z309" s="58"/>
    </row>
    <row r="310" spans="1:26" ht="15.75" customHeight="1" x14ac:dyDescent="0.2">
      <c r="A310" s="58"/>
      <c r="B310" s="2"/>
      <c r="C310" s="3"/>
      <c r="D310" s="4"/>
      <c r="E310" s="5"/>
      <c r="F310" s="2"/>
      <c r="G310" s="2"/>
      <c r="H310" s="2"/>
      <c r="I310" s="6"/>
      <c r="J310" s="6"/>
      <c r="K310" s="2"/>
      <c r="L310" s="2"/>
      <c r="M310" s="58"/>
      <c r="N310" s="58"/>
      <c r="O310" s="58"/>
      <c r="P310" s="58"/>
      <c r="Q310" s="58"/>
      <c r="R310" s="58"/>
      <c r="S310" s="58"/>
      <c r="T310" s="58"/>
      <c r="U310" s="58"/>
      <c r="V310" s="58"/>
      <c r="W310" s="58"/>
      <c r="X310" s="58"/>
      <c r="Y310" s="58"/>
      <c r="Z310" s="58"/>
    </row>
    <row r="311" spans="1:26" ht="15.75" customHeight="1" x14ac:dyDescent="0.2">
      <c r="A311" s="58"/>
      <c r="B311" s="2"/>
      <c r="C311" s="3"/>
      <c r="D311" s="4"/>
      <c r="E311" s="5"/>
      <c r="F311" s="2"/>
      <c r="G311" s="2"/>
      <c r="H311" s="2"/>
      <c r="I311" s="6"/>
      <c r="J311" s="6"/>
      <c r="K311" s="2"/>
      <c r="L311" s="2"/>
      <c r="M311" s="58"/>
      <c r="N311" s="58"/>
      <c r="O311" s="58"/>
      <c r="P311" s="58"/>
      <c r="Q311" s="58"/>
      <c r="R311" s="58"/>
      <c r="S311" s="58"/>
      <c r="T311" s="58"/>
      <c r="U311" s="58"/>
      <c r="V311" s="58"/>
      <c r="W311" s="58"/>
      <c r="X311" s="58"/>
      <c r="Y311" s="58"/>
      <c r="Z311" s="58"/>
    </row>
    <row r="312" spans="1:26" ht="15.75" customHeight="1" x14ac:dyDescent="0.2">
      <c r="A312" s="58"/>
      <c r="B312" s="2"/>
      <c r="C312" s="3"/>
      <c r="D312" s="4"/>
      <c r="E312" s="5"/>
      <c r="F312" s="2"/>
      <c r="G312" s="2"/>
      <c r="H312" s="2"/>
      <c r="I312" s="6"/>
      <c r="J312" s="6"/>
      <c r="K312" s="2"/>
      <c r="L312" s="2"/>
      <c r="M312" s="58"/>
      <c r="N312" s="58"/>
      <c r="O312" s="58"/>
      <c r="P312" s="58"/>
      <c r="Q312" s="58"/>
      <c r="R312" s="58"/>
      <c r="S312" s="58"/>
      <c r="T312" s="58"/>
      <c r="U312" s="58"/>
      <c r="V312" s="58"/>
      <c r="W312" s="58"/>
      <c r="X312" s="58"/>
      <c r="Y312" s="58"/>
      <c r="Z312" s="58"/>
    </row>
    <row r="313" spans="1:26" ht="15.75" customHeight="1" x14ac:dyDescent="0.2">
      <c r="A313" s="58"/>
      <c r="B313" s="2"/>
      <c r="C313" s="3"/>
      <c r="D313" s="4"/>
      <c r="E313" s="5"/>
      <c r="F313" s="2"/>
      <c r="G313" s="2"/>
      <c r="H313" s="2"/>
      <c r="I313" s="6"/>
      <c r="J313" s="6"/>
      <c r="K313" s="2"/>
      <c r="L313" s="2"/>
      <c r="M313" s="58"/>
      <c r="N313" s="58"/>
      <c r="O313" s="58"/>
      <c r="P313" s="58"/>
      <c r="Q313" s="58"/>
      <c r="R313" s="58"/>
      <c r="S313" s="58"/>
      <c r="T313" s="58"/>
      <c r="U313" s="58"/>
      <c r="V313" s="58"/>
      <c r="W313" s="58"/>
      <c r="X313" s="58"/>
      <c r="Y313" s="58"/>
      <c r="Z313" s="58"/>
    </row>
    <row r="314" spans="1:26" ht="15.75" customHeight="1" x14ac:dyDescent="0.2">
      <c r="A314" s="58"/>
      <c r="B314" s="2"/>
      <c r="C314" s="3"/>
      <c r="D314" s="4"/>
      <c r="E314" s="5"/>
      <c r="F314" s="2"/>
      <c r="G314" s="2"/>
      <c r="H314" s="2"/>
      <c r="I314" s="6"/>
      <c r="J314" s="6"/>
      <c r="K314" s="2"/>
      <c r="L314" s="2"/>
      <c r="M314" s="58"/>
      <c r="N314" s="58"/>
      <c r="O314" s="58"/>
      <c r="P314" s="58"/>
      <c r="Q314" s="58"/>
      <c r="R314" s="58"/>
      <c r="S314" s="58"/>
      <c r="T314" s="58"/>
      <c r="U314" s="58"/>
      <c r="V314" s="58"/>
      <c r="W314" s="58"/>
      <c r="X314" s="58"/>
      <c r="Y314" s="58"/>
      <c r="Z314" s="58"/>
    </row>
    <row r="315" spans="1:26" ht="15.75" customHeight="1" x14ac:dyDescent="0.2">
      <c r="A315" s="58"/>
      <c r="B315" s="2"/>
      <c r="C315" s="3"/>
      <c r="D315" s="4"/>
      <c r="E315" s="5"/>
      <c r="F315" s="2"/>
      <c r="G315" s="2"/>
      <c r="H315" s="2"/>
      <c r="I315" s="6"/>
      <c r="J315" s="6"/>
      <c r="K315" s="2"/>
      <c r="L315" s="2"/>
      <c r="M315" s="58"/>
      <c r="N315" s="58"/>
      <c r="O315" s="58"/>
      <c r="P315" s="58"/>
      <c r="Q315" s="58"/>
      <c r="R315" s="58"/>
      <c r="S315" s="58"/>
      <c r="T315" s="58"/>
      <c r="U315" s="58"/>
      <c r="V315" s="58"/>
      <c r="W315" s="58"/>
      <c r="X315" s="58"/>
      <c r="Y315" s="58"/>
      <c r="Z315" s="58"/>
    </row>
    <row r="316" spans="1:26" ht="15.75" customHeight="1" x14ac:dyDescent="0.2">
      <c r="A316" s="58"/>
      <c r="B316" s="2"/>
      <c r="C316" s="3"/>
      <c r="D316" s="4"/>
      <c r="E316" s="5"/>
      <c r="F316" s="2"/>
      <c r="G316" s="2"/>
      <c r="H316" s="2"/>
      <c r="I316" s="6"/>
      <c r="J316" s="6"/>
      <c r="K316" s="2"/>
      <c r="L316" s="2"/>
      <c r="M316" s="58"/>
      <c r="N316" s="58"/>
      <c r="O316" s="58"/>
      <c r="P316" s="58"/>
      <c r="Q316" s="58"/>
      <c r="R316" s="58"/>
      <c r="S316" s="58"/>
      <c r="T316" s="58"/>
      <c r="U316" s="58"/>
      <c r="V316" s="58"/>
      <c r="W316" s="58"/>
      <c r="X316" s="58"/>
      <c r="Y316" s="58"/>
      <c r="Z316" s="58"/>
    </row>
    <row r="317" spans="1:26" ht="15.75" customHeight="1" x14ac:dyDescent="0.2">
      <c r="A317" s="58"/>
      <c r="B317" s="2"/>
      <c r="C317" s="3"/>
      <c r="D317" s="4"/>
      <c r="E317" s="5"/>
      <c r="F317" s="2"/>
      <c r="G317" s="2"/>
      <c r="H317" s="2"/>
      <c r="I317" s="6"/>
      <c r="J317" s="6"/>
      <c r="K317" s="2"/>
      <c r="L317" s="2"/>
      <c r="M317" s="58"/>
      <c r="N317" s="58"/>
      <c r="O317" s="58"/>
      <c r="P317" s="58"/>
      <c r="Q317" s="58"/>
      <c r="R317" s="58"/>
      <c r="S317" s="58"/>
      <c r="T317" s="58"/>
      <c r="U317" s="58"/>
      <c r="V317" s="58"/>
      <c r="W317" s="58"/>
      <c r="X317" s="58"/>
      <c r="Y317" s="58"/>
      <c r="Z317" s="58"/>
    </row>
    <row r="318" spans="1:26" ht="15.75" customHeight="1" x14ac:dyDescent="0.2">
      <c r="A318" s="58"/>
      <c r="B318" s="2"/>
      <c r="C318" s="3"/>
      <c r="D318" s="4"/>
      <c r="E318" s="5"/>
      <c r="F318" s="2"/>
      <c r="G318" s="2"/>
      <c r="H318" s="2"/>
      <c r="I318" s="6"/>
      <c r="J318" s="6"/>
      <c r="K318" s="2"/>
      <c r="L318" s="2"/>
      <c r="M318" s="58"/>
      <c r="N318" s="58"/>
      <c r="O318" s="58"/>
      <c r="P318" s="58"/>
      <c r="Q318" s="58"/>
      <c r="R318" s="58"/>
      <c r="S318" s="58"/>
      <c r="T318" s="58"/>
      <c r="U318" s="58"/>
      <c r="V318" s="58"/>
      <c r="W318" s="58"/>
      <c r="X318" s="58"/>
      <c r="Y318" s="58"/>
      <c r="Z318" s="58"/>
    </row>
    <row r="319" spans="1:26" ht="15.75" customHeight="1" x14ac:dyDescent="0.2">
      <c r="A319" s="58"/>
      <c r="B319" s="2"/>
      <c r="C319" s="3"/>
      <c r="D319" s="4"/>
      <c r="E319" s="5"/>
      <c r="F319" s="2"/>
      <c r="G319" s="2"/>
      <c r="H319" s="2"/>
      <c r="I319" s="6"/>
      <c r="J319" s="6"/>
      <c r="K319" s="2"/>
      <c r="L319" s="2"/>
      <c r="M319" s="58"/>
      <c r="N319" s="58"/>
      <c r="O319" s="58"/>
      <c r="P319" s="58"/>
      <c r="Q319" s="58"/>
      <c r="R319" s="58"/>
      <c r="S319" s="58"/>
      <c r="T319" s="58"/>
      <c r="U319" s="58"/>
      <c r="V319" s="58"/>
      <c r="W319" s="58"/>
      <c r="X319" s="58"/>
      <c r="Y319" s="58"/>
      <c r="Z319" s="58"/>
    </row>
    <row r="320" spans="1:26" ht="15.75" customHeight="1" x14ac:dyDescent="0.2">
      <c r="A320" s="58"/>
      <c r="B320" s="2"/>
      <c r="C320" s="3"/>
      <c r="D320" s="4"/>
      <c r="E320" s="5"/>
      <c r="F320" s="2"/>
      <c r="G320" s="2"/>
      <c r="H320" s="2"/>
      <c r="I320" s="6"/>
      <c r="J320" s="6"/>
      <c r="K320" s="2"/>
      <c r="L320" s="2"/>
      <c r="M320" s="58"/>
      <c r="N320" s="58"/>
      <c r="O320" s="58"/>
      <c r="P320" s="58"/>
      <c r="Q320" s="58"/>
      <c r="R320" s="58"/>
      <c r="S320" s="58"/>
      <c r="T320" s="58"/>
      <c r="U320" s="58"/>
      <c r="V320" s="58"/>
      <c r="W320" s="58"/>
      <c r="X320" s="58"/>
      <c r="Y320" s="58"/>
      <c r="Z320" s="58"/>
    </row>
    <row r="321" spans="1:26" ht="15.75" customHeight="1" x14ac:dyDescent="0.2">
      <c r="A321" s="58"/>
      <c r="B321" s="2"/>
      <c r="C321" s="3"/>
      <c r="D321" s="4"/>
      <c r="E321" s="5"/>
      <c r="F321" s="2"/>
      <c r="G321" s="2"/>
      <c r="H321" s="2"/>
      <c r="I321" s="6"/>
      <c r="J321" s="6"/>
      <c r="K321" s="2"/>
      <c r="L321" s="2"/>
      <c r="M321" s="58"/>
      <c r="N321" s="58"/>
      <c r="O321" s="58"/>
      <c r="P321" s="58"/>
      <c r="Q321" s="58"/>
      <c r="R321" s="58"/>
      <c r="S321" s="58"/>
      <c r="T321" s="58"/>
      <c r="U321" s="58"/>
      <c r="V321" s="58"/>
      <c r="W321" s="58"/>
      <c r="X321" s="58"/>
      <c r="Y321" s="58"/>
      <c r="Z321" s="58"/>
    </row>
    <row r="322" spans="1:26" ht="15.75" customHeight="1" x14ac:dyDescent="0.2">
      <c r="A322" s="58"/>
      <c r="B322" s="2"/>
      <c r="C322" s="3"/>
      <c r="D322" s="4"/>
      <c r="E322" s="5"/>
      <c r="F322" s="2"/>
      <c r="G322" s="2"/>
      <c r="H322" s="2"/>
      <c r="I322" s="6"/>
      <c r="J322" s="6"/>
      <c r="K322" s="2"/>
      <c r="L322" s="2"/>
      <c r="M322" s="58"/>
      <c r="N322" s="58"/>
      <c r="O322" s="58"/>
      <c r="P322" s="58"/>
      <c r="Q322" s="58"/>
      <c r="R322" s="58"/>
      <c r="S322" s="58"/>
      <c r="T322" s="58"/>
      <c r="U322" s="58"/>
      <c r="V322" s="58"/>
      <c r="W322" s="58"/>
      <c r="X322" s="58"/>
      <c r="Y322" s="58"/>
      <c r="Z322" s="58"/>
    </row>
    <row r="323" spans="1:26" ht="15.75" customHeight="1" x14ac:dyDescent="0.2">
      <c r="A323" s="58"/>
      <c r="B323" s="2"/>
      <c r="C323" s="3"/>
      <c r="D323" s="4"/>
      <c r="E323" s="5"/>
      <c r="F323" s="2"/>
      <c r="G323" s="2"/>
      <c r="H323" s="2"/>
      <c r="I323" s="6"/>
      <c r="J323" s="6"/>
      <c r="K323" s="2"/>
      <c r="L323" s="2"/>
      <c r="M323" s="58"/>
      <c r="N323" s="58"/>
      <c r="O323" s="58"/>
      <c r="P323" s="58"/>
      <c r="Q323" s="58"/>
      <c r="R323" s="58"/>
      <c r="S323" s="58"/>
      <c r="T323" s="58"/>
      <c r="U323" s="58"/>
      <c r="V323" s="58"/>
      <c r="W323" s="58"/>
      <c r="X323" s="58"/>
      <c r="Y323" s="58"/>
      <c r="Z323" s="58"/>
    </row>
    <row r="324" spans="1:26" ht="15.75" customHeight="1" x14ac:dyDescent="0.2">
      <c r="A324" s="58"/>
      <c r="B324" s="2"/>
      <c r="C324" s="3"/>
      <c r="D324" s="4"/>
      <c r="E324" s="5"/>
      <c r="F324" s="2"/>
      <c r="G324" s="2"/>
      <c r="H324" s="2"/>
      <c r="I324" s="6"/>
      <c r="J324" s="6"/>
      <c r="K324" s="2"/>
      <c r="L324" s="2"/>
      <c r="M324" s="58"/>
      <c r="N324" s="58"/>
      <c r="O324" s="58"/>
      <c r="P324" s="58"/>
      <c r="Q324" s="58"/>
      <c r="R324" s="58"/>
      <c r="S324" s="58"/>
      <c r="T324" s="58"/>
      <c r="U324" s="58"/>
      <c r="V324" s="58"/>
      <c r="W324" s="58"/>
      <c r="X324" s="58"/>
      <c r="Y324" s="58"/>
      <c r="Z324" s="58"/>
    </row>
    <row r="325" spans="1:26" ht="15.75" customHeight="1" x14ac:dyDescent="0.2">
      <c r="A325" s="58"/>
      <c r="B325" s="2"/>
      <c r="C325" s="3"/>
      <c r="D325" s="4"/>
      <c r="E325" s="5"/>
      <c r="F325" s="2"/>
      <c r="G325" s="2"/>
      <c r="H325" s="2"/>
      <c r="I325" s="6"/>
      <c r="J325" s="6"/>
      <c r="K325" s="2"/>
      <c r="L325" s="2"/>
      <c r="M325" s="58"/>
      <c r="N325" s="58"/>
      <c r="O325" s="58"/>
      <c r="P325" s="58"/>
      <c r="Q325" s="58"/>
      <c r="R325" s="58"/>
      <c r="S325" s="58"/>
      <c r="T325" s="58"/>
      <c r="U325" s="58"/>
      <c r="V325" s="58"/>
      <c r="W325" s="58"/>
      <c r="X325" s="58"/>
      <c r="Y325" s="58"/>
      <c r="Z325" s="58"/>
    </row>
    <row r="326" spans="1:26" ht="15.75" customHeight="1" x14ac:dyDescent="0.2">
      <c r="A326" s="58"/>
      <c r="B326" s="2"/>
      <c r="C326" s="3"/>
      <c r="D326" s="4"/>
      <c r="E326" s="5"/>
      <c r="F326" s="2"/>
      <c r="G326" s="2"/>
      <c r="H326" s="2"/>
      <c r="I326" s="6"/>
      <c r="J326" s="6"/>
      <c r="K326" s="2"/>
      <c r="L326" s="2"/>
      <c r="M326" s="58"/>
      <c r="N326" s="58"/>
      <c r="O326" s="58"/>
      <c r="P326" s="58"/>
      <c r="Q326" s="58"/>
      <c r="R326" s="58"/>
      <c r="S326" s="58"/>
      <c r="T326" s="58"/>
      <c r="U326" s="58"/>
      <c r="V326" s="58"/>
      <c r="W326" s="58"/>
      <c r="X326" s="58"/>
      <c r="Y326" s="58"/>
      <c r="Z326" s="58"/>
    </row>
    <row r="327" spans="1:26" ht="15.75" customHeight="1" x14ac:dyDescent="0.2">
      <c r="A327" s="58"/>
      <c r="B327" s="2"/>
      <c r="C327" s="3"/>
      <c r="D327" s="4"/>
      <c r="E327" s="5"/>
      <c r="F327" s="2"/>
      <c r="G327" s="2"/>
      <c r="H327" s="2"/>
      <c r="I327" s="6"/>
      <c r="J327" s="6"/>
      <c r="K327" s="2"/>
      <c r="L327" s="2"/>
      <c r="M327" s="58"/>
      <c r="N327" s="58"/>
      <c r="O327" s="58"/>
      <c r="P327" s="58"/>
      <c r="Q327" s="58"/>
      <c r="R327" s="58"/>
      <c r="S327" s="58"/>
      <c r="T327" s="58"/>
      <c r="U327" s="58"/>
      <c r="V327" s="58"/>
      <c r="W327" s="58"/>
      <c r="X327" s="58"/>
      <c r="Y327" s="58"/>
      <c r="Z327" s="58"/>
    </row>
    <row r="328" spans="1:26" ht="15.75" customHeight="1" x14ac:dyDescent="0.2">
      <c r="A328" s="58"/>
      <c r="B328" s="2"/>
      <c r="C328" s="3"/>
      <c r="D328" s="4"/>
      <c r="E328" s="5"/>
      <c r="F328" s="2"/>
      <c r="G328" s="2"/>
      <c r="H328" s="2"/>
      <c r="I328" s="6"/>
      <c r="J328" s="6"/>
      <c r="K328" s="2"/>
      <c r="L328" s="2"/>
      <c r="M328" s="58"/>
      <c r="N328" s="58"/>
      <c r="O328" s="58"/>
      <c r="P328" s="58"/>
      <c r="Q328" s="58"/>
      <c r="R328" s="58"/>
      <c r="S328" s="58"/>
      <c r="T328" s="58"/>
      <c r="U328" s="58"/>
      <c r="V328" s="58"/>
      <c r="W328" s="58"/>
      <c r="X328" s="58"/>
      <c r="Y328" s="58"/>
      <c r="Z328" s="58"/>
    </row>
    <row r="329" spans="1:26" ht="15.75" customHeight="1" x14ac:dyDescent="0.2">
      <c r="A329" s="58"/>
      <c r="B329" s="2"/>
      <c r="C329" s="3"/>
      <c r="D329" s="4"/>
      <c r="E329" s="5"/>
      <c r="F329" s="2"/>
      <c r="G329" s="2"/>
      <c r="H329" s="2"/>
      <c r="I329" s="6"/>
      <c r="J329" s="6"/>
      <c r="K329" s="2"/>
      <c r="L329" s="2"/>
      <c r="M329" s="58"/>
      <c r="N329" s="58"/>
      <c r="O329" s="58"/>
      <c r="P329" s="58"/>
      <c r="Q329" s="58"/>
      <c r="R329" s="58"/>
      <c r="S329" s="58"/>
      <c r="T329" s="58"/>
      <c r="U329" s="58"/>
      <c r="V329" s="58"/>
      <c r="W329" s="58"/>
      <c r="X329" s="58"/>
      <c r="Y329" s="58"/>
      <c r="Z329" s="58"/>
    </row>
    <row r="330" spans="1:26" ht="15.75" customHeight="1" x14ac:dyDescent="0.2">
      <c r="A330" s="58"/>
      <c r="B330" s="2"/>
      <c r="C330" s="3"/>
      <c r="D330" s="4"/>
      <c r="E330" s="5"/>
      <c r="F330" s="2"/>
      <c r="G330" s="2"/>
      <c r="H330" s="2"/>
      <c r="I330" s="6"/>
      <c r="J330" s="6"/>
      <c r="K330" s="2"/>
      <c r="L330" s="2"/>
      <c r="M330" s="58"/>
      <c r="N330" s="58"/>
      <c r="O330" s="58"/>
      <c r="P330" s="58"/>
      <c r="Q330" s="58"/>
      <c r="R330" s="58"/>
      <c r="S330" s="58"/>
      <c r="T330" s="58"/>
      <c r="U330" s="58"/>
      <c r="V330" s="58"/>
      <c r="W330" s="58"/>
      <c r="X330" s="58"/>
      <c r="Y330" s="58"/>
      <c r="Z330" s="58"/>
    </row>
    <row r="331" spans="1:26" ht="15.75" customHeight="1" x14ac:dyDescent="0.2">
      <c r="A331" s="58"/>
      <c r="B331" s="2"/>
      <c r="C331" s="3"/>
      <c r="D331" s="4"/>
      <c r="E331" s="5"/>
      <c r="F331" s="2"/>
      <c r="G331" s="2"/>
      <c r="H331" s="2"/>
      <c r="I331" s="6"/>
      <c r="J331" s="6"/>
      <c r="K331" s="2"/>
      <c r="L331" s="2"/>
      <c r="M331" s="58"/>
      <c r="N331" s="58"/>
      <c r="O331" s="58"/>
      <c r="P331" s="58"/>
      <c r="Q331" s="58"/>
      <c r="R331" s="58"/>
      <c r="S331" s="58"/>
      <c r="T331" s="58"/>
      <c r="U331" s="58"/>
      <c r="V331" s="58"/>
      <c r="W331" s="58"/>
      <c r="X331" s="58"/>
      <c r="Y331" s="58"/>
      <c r="Z331" s="58"/>
    </row>
    <row r="332" spans="1:26" ht="15.75" customHeight="1" x14ac:dyDescent="0.2">
      <c r="A332" s="58"/>
      <c r="B332" s="2"/>
      <c r="C332" s="3"/>
      <c r="D332" s="4"/>
      <c r="E332" s="5"/>
      <c r="F332" s="2"/>
      <c r="G332" s="2"/>
      <c r="H332" s="2"/>
      <c r="I332" s="6"/>
      <c r="J332" s="6"/>
      <c r="K332" s="2"/>
      <c r="L332" s="2"/>
      <c r="M332" s="58"/>
      <c r="N332" s="58"/>
      <c r="O332" s="58"/>
      <c r="P332" s="58"/>
      <c r="Q332" s="58"/>
      <c r="R332" s="58"/>
      <c r="S332" s="58"/>
      <c r="T332" s="58"/>
      <c r="U332" s="58"/>
      <c r="V332" s="58"/>
      <c r="W332" s="58"/>
      <c r="X332" s="58"/>
      <c r="Y332" s="58"/>
      <c r="Z332" s="58"/>
    </row>
    <row r="333" spans="1:26" ht="15.75" customHeight="1" x14ac:dyDescent="0.2">
      <c r="A333" s="58"/>
      <c r="B333" s="2"/>
      <c r="C333" s="3"/>
      <c r="D333" s="4"/>
      <c r="E333" s="5"/>
      <c r="F333" s="2"/>
      <c r="G333" s="2"/>
      <c r="H333" s="2"/>
      <c r="I333" s="6"/>
      <c r="J333" s="6"/>
      <c r="K333" s="2"/>
      <c r="L333" s="2"/>
      <c r="M333" s="58"/>
      <c r="N333" s="58"/>
      <c r="O333" s="58"/>
      <c r="P333" s="58"/>
      <c r="Q333" s="58"/>
      <c r="R333" s="58"/>
      <c r="S333" s="58"/>
      <c r="T333" s="58"/>
      <c r="U333" s="58"/>
      <c r="V333" s="58"/>
      <c r="W333" s="58"/>
      <c r="X333" s="58"/>
      <c r="Y333" s="58"/>
      <c r="Z333" s="58"/>
    </row>
    <row r="334" spans="1:26" ht="15.75" customHeight="1" x14ac:dyDescent="0.2">
      <c r="A334" s="58"/>
      <c r="B334" s="2"/>
      <c r="C334" s="3"/>
      <c r="D334" s="4"/>
      <c r="E334" s="5"/>
      <c r="F334" s="2"/>
      <c r="G334" s="2"/>
      <c r="H334" s="2"/>
      <c r="I334" s="6"/>
      <c r="J334" s="6"/>
      <c r="K334" s="2"/>
      <c r="L334" s="2"/>
      <c r="M334" s="58"/>
      <c r="N334" s="58"/>
      <c r="O334" s="58"/>
      <c r="P334" s="58"/>
      <c r="Q334" s="58"/>
      <c r="R334" s="58"/>
      <c r="S334" s="58"/>
      <c r="T334" s="58"/>
      <c r="U334" s="58"/>
      <c r="V334" s="58"/>
      <c r="W334" s="58"/>
      <c r="X334" s="58"/>
      <c r="Y334" s="58"/>
      <c r="Z334" s="58"/>
    </row>
    <row r="335" spans="1:26" ht="15.75" customHeight="1" x14ac:dyDescent="0.2">
      <c r="A335" s="58"/>
      <c r="B335" s="2"/>
      <c r="C335" s="3"/>
      <c r="D335" s="4"/>
      <c r="E335" s="5"/>
      <c r="F335" s="2"/>
      <c r="G335" s="2"/>
      <c r="H335" s="2"/>
      <c r="I335" s="6"/>
      <c r="J335" s="6"/>
      <c r="K335" s="2"/>
      <c r="L335" s="2"/>
      <c r="M335" s="58"/>
      <c r="N335" s="58"/>
      <c r="O335" s="58"/>
      <c r="P335" s="58"/>
      <c r="Q335" s="58"/>
      <c r="R335" s="58"/>
      <c r="S335" s="58"/>
      <c r="T335" s="58"/>
      <c r="U335" s="58"/>
      <c r="V335" s="58"/>
      <c r="W335" s="58"/>
      <c r="X335" s="58"/>
      <c r="Y335" s="58"/>
      <c r="Z335" s="58"/>
    </row>
    <row r="336" spans="1:26" ht="15.75" customHeight="1" x14ac:dyDescent="0.2">
      <c r="A336" s="58"/>
      <c r="B336" s="2"/>
      <c r="C336" s="3"/>
      <c r="D336" s="4"/>
      <c r="E336" s="5"/>
      <c r="F336" s="2"/>
      <c r="G336" s="2"/>
      <c r="H336" s="2"/>
      <c r="I336" s="6"/>
      <c r="J336" s="6"/>
      <c r="K336" s="2"/>
      <c r="L336" s="2"/>
      <c r="M336" s="58"/>
      <c r="N336" s="58"/>
      <c r="O336" s="58"/>
      <c r="P336" s="58"/>
      <c r="Q336" s="58"/>
      <c r="R336" s="58"/>
      <c r="S336" s="58"/>
      <c r="T336" s="58"/>
      <c r="U336" s="58"/>
      <c r="V336" s="58"/>
      <c r="W336" s="58"/>
      <c r="X336" s="58"/>
      <c r="Y336" s="58"/>
      <c r="Z336" s="58"/>
    </row>
    <row r="337" spans="1:26" ht="15.75" customHeight="1" x14ac:dyDescent="0.2">
      <c r="A337" s="58"/>
      <c r="B337" s="2"/>
      <c r="C337" s="3"/>
      <c r="D337" s="4"/>
      <c r="E337" s="5"/>
      <c r="F337" s="2"/>
      <c r="G337" s="2"/>
      <c r="H337" s="2"/>
      <c r="I337" s="6"/>
      <c r="J337" s="6"/>
      <c r="K337" s="2"/>
      <c r="L337" s="2"/>
      <c r="M337" s="58"/>
      <c r="N337" s="58"/>
      <c r="O337" s="58"/>
      <c r="P337" s="58"/>
      <c r="Q337" s="58"/>
      <c r="R337" s="58"/>
      <c r="S337" s="58"/>
      <c r="T337" s="58"/>
      <c r="U337" s="58"/>
      <c r="V337" s="58"/>
      <c r="W337" s="58"/>
      <c r="X337" s="58"/>
      <c r="Y337" s="58"/>
      <c r="Z337" s="58"/>
    </row>
    <row r="338" spans="1:26" ht="15.75" customHeight="1" x14ac:dyDescent="0.2">
      <c r="A338" s="58"/>
      <c r="B338" s="2"/>
      <c r="C338" s="3"/>
      <c r="D338" s="4"/>
      <c r="E338" s="5"/>
      <c r="F338" s="2"/>
      <c r="G338" s="2"/>
      <c r="H338" s="2"/>
      <c r="I338" s="6"/>
      <c r="J338" s="6"/>
      <c r="K338" s="2"/>
      <c r="L338" s="2"/>
      <c r="M338" s="58"/>
      <c r="N338" s="58"/>
      <c r="O338" s="58"/>
      <c r="P338" s="58"/>
      <c r="Q338" s="58"/>
      <c r="R338" s="58"/>
      <c r="S338" s="58"/>
      <c r="T338" s="58"/>
      <c r="U338" s="58"/>
      <c r="V338" s="58"/>
      <c r="W338" s="58"/>
      <c r="X338" s="58"/>
      <c r="Y338" s="58"/>
      <c r="Z338" s="58"/>
    </row>
    <row r="339" spans="1:26" ht="15.75" customHeight="1" x14ac:dyDescent="0.2">
      <c r="A339" s="58"/>
      <c r="B339" s="2"/>
      <c r="C339" s="3"/>
      <c r="D339" s="4"/>
      <c r="E339" s="5"/>
      <c r="F339" s="2"/>
      <c r="G339" s="2"/>
      <c r="H339" s="2"/>
      <c r="I339" s="6"/>
      <c r="J339" s="6"/>
      <c r="K339" s="2"/>
      <c r="L339" s="2"/>
      <c r="M339" s="58"/>
      <c r="N339" s="58"/>
      <c r="O339" s="58"/>
      <c r="P339" s="58"/>
      <c r="Q339" s="58"/>
      <c r="R339" s="58"/>
      <c r="S339" s="58"/>
      <c r="T339" s="58"/>
      <c r="U339" s="58"/>
      <c r="V339" s="58"/>
      <c r="W339" s="58"/>
      <c r="X339" s="58"/>
      <c r="Y339" s="58"/>
      <c r="Z339" s="58"/>
    </row>
    <row r="340" spans="1:26" ht="15.75" customHeight="1" x14ac:dyDescent="0.2">
      <c r="A340" s="58"/>
      <c r="B340" s="2"/>
      <c r="C340" s="3"/>
      <c r="D340" s="4"/>
      <c r="E340" s="5"/>
      <c r="F340" s="2"/>
      <c r="G340" s="2"/>
      <c r="H340" s="2"/>
      <c r="I340" s="6"/>
      <c r="J340" s="6"/>
      <c r="K340" s="2"/>
      <c r="L340" s="2"/>
      <c r="M340" s="58"/>
      <c r="N340" s="58"/>
      <c r="O340" s="58"/>
      <c r="P340" s="58"/>
      <c r="Q340" s="58"/>
      <c r="R340" s="58"/>
      <c r="S340" s="58"/>
      <c r="T340" s="58"/>
      <c r="U340" s="58"/>
      <c r="V340" s="58"/>
      <c r="W340" s="58"/>
      <c r="X340" s="58"/>
      <c r="Y340" s="58"/>
      <c r="Z340" s="58"/>
    </row>
    <row r="341" spans="1:26" ht="15.75" customHeight="1" x14ac:dyDescent="0.2">
      <c r="A341" s="58"/>
      <c r="B341" s="2"/>
      <c r="C341" s="3"/>
      <c r="D341" s="4"/>
      <c r="E341" s="5"/>
      <c r="F341" s="2"/>
      <c r="G341" s="2"/>
      <c r="H341" s="2"/>
      <c r="I341" s="6"/>
      <c r="J341" s="6"/>
      <c r="K341" s="2"/>
      <c r="L341" s="2"/>
      <c r="M341" s="58"/>
      <c r="N341" s="58"/>
      <c r="O341" s="58"/>
      <c r="P341" s="58"/>
      <c r="Q341" s="58"/>
      <c r="R341" s="58"/>
      <c r="S341" s="58"/>
      <c r="T341" s="58"/>
      <c r="U341" s="58"/>
      <c r="V341" s="58"/>
      <c r="W341" s="58"/>
      <c r="X341" s="58"/>
      <c r="Y341" s="58"/>
      <c r="Z341" s="58"/>
    </row>
    <row r="342" spans="1:26" ht="15.75" customHeight="1" x14ac:dyDescent="0.2">
      <c r="A342" s="58"/>
      <c r="B342" s="2"/>
      <c r="C342" s="3"/>
      <c r="D342" s="4"/>
      <c r="E342" s="5"/>
      <c r="F342" s="2"/>
      <c r="G342" s="2"/>
      <c r="H342" s="2"/>
      <c r="I342" s="6"/>
      <c r="J342" s="6"/>
      <c r="K342" s="2"/>
      <c r="L342" s="2"/>
      <c r="M342" s="58"/>
      <c r="N342" s="58"/>
      <c r="O342" s="58"/>
      <c r="P342" s="58"/>
      <c r="Q342" s="58"/>
      <c r="R342" s="58"/>
      <c r="S342" s="58"/>
      <c r="T342" s="58"/>
      <c r="U342" s="58"/>
      <c r="V342" s="58"/>
      <c r="W342" s="58"/>
      <c r="X342" s="58"/>
      <c r="Y342" s="58"/>
      <c r="Z342" s="58"/>
    </row>
    <row r="343" spans="1:26" ht="15.75" customHeight="1" x14ac:dyDescent="0.2">
      <c r="A343" s="58"/>
      <c r="B343" s="2"/>
      <c r="C343" s="3"/>
      <c r="D343" s="4"/>
      <c r="E343" s="5"/>
      <c r="F343" s="2"/>
      <c r="G343" s="2"/>
      <c r="H343" s="2"/>
      <c r="I343" s="6"/>
      <c r="J343" s="6"/>
      <c r="K343" s="2"/>
      <c r="L343" s="2"/>
      <c r="M343" s="58"/>
      <c r="N343" s="58"/>
      <c r="O343" s="58"/>
      <c r="P343" s="58"/>
      <c r="Q343" s="58"/>
      <c r="R343" s="58"/>
      <c r="S343" s="58"/>
      <c r="T343" s="58"/>
      <c r="U343" s="58"/>
      <c r="V343" s="58"/>
      <c r="W343" s="58"/>
      <c r="X343" s="58"/>
      <c r="Y343" s="58"/>
      <c r="Z343" s="58"/>
    </row>
    <row r="344" spans="1:26" ht="15.75" customHeight="1" x14ac:dyDescent="0.2">
      <c r="A344" s="58"/>
      <c r="B344" s="2"/>
      <c r="C344" s="3"/>
      <c r="D344" s="4"/>
      <c r="E344" s="5"/>
      <c r="F344" s="2"/>
      <c r="G344" s="2"/>
      <c r="H344" s="2"/>
      <c r="I344" s="6"/>
      <c r="J344" s="6"/>
      <c r="K344" s="2"/>
      <c r="L344" s="2"/>
      <c r="M344" s="58"/>
      <c r="N344" s="58"/>
      <c r="O344" s="58"/>
      <c r="P344" s="58"/>
      <c r="Q344" s="58"/>
      <c r="R344" s="58"/>
      <c r="S344" s="58"/>
      <c r="T344" s="58"/>
      <c r="U344" s="58"/>
      <c r="V344" s="58"/>
      <c r="W344" s="58"/>
      <c r="X344" s="58"/>
      <c r="Y344" s="58"/>
      <c r="Z344" s="58"/>
    </row>
    <row r="345" spans="1:26" ht="15.75" customHeight="1" x14ac:dyDescent="0.2">
      <c r="A345" s="58"/>
      <c r="B345" s="2"/>
      <c r="C345" s="3"/>
      <c r="D345" s="4"/>
      <c r="E345" s="5"/>
      <c r="F345" s="2"/>
      <c r="G345" s="2"/>
      <c r="H345" s="2"/>
      <c r="I345" s="6"/>
      <c r="J345" s="6"/>
      <c r="K345" s="2"/>
      <c r="L345" s="2"/>
      <c r="M345" s="58"/>
      <c r="N345" s="58"/>
      <c r="O345" s="58"/>
      <c r="P345" s="58"/>
      <c r="Q345" s="58"/>
      <c r="R345" s="58"/>
      <c r="S345" s="58"/>
      <c r="T345" s="58"/>
      <c r="U345" s="58"/>
      <c r="V345" s="58"/>
      <c r="W345" s="58"/>
      <c r="X345" s="58"/>
      <c r="Y345" s="58"/>
      <c r="Z345" s="58"/>
    </row>
    <row r="346" spans="1:26" ht="15.75" customHeight="1" x14ac:dyDescent="0.2">
      <c r="A346" s="58"/>
      <c r="B346" s="2"/>
      <c r="C346" s="3"/>
      <c r="D346" s="4"/>
      <c r="E346" s="5"/>
      <c r="F346" s="2"/>
      <c r="G346" s="2"/>
      <c r="H346" s="2"/>
      <c r="I346" s="6"/>
      <c r="J346" s="6"/>
      <c r="K346" s="2"/>
      <c r="L346" s="2"/>
      <c r="M346" s="58"/>
      <c r="N346" s="58"/>
      <c r="O346" s="58"/>
      <c r="P346" s="58"/>
      <c r="Q346" s="58"/>
      <c r="R346" s="58"/>
      <c r="S346" s="58"/>
      <c r="T346" s="58"/>
      <c r="U346" s="58"/>
      <c r="V346" s="58"/>
      <c r="W346" s="58"/>
      <c r="X346" s="58"/>
      <c r="Y346" s="58"/>
      <c r="Z346" s="58"/>
    </row>
    <row r="347" spans="1:26" ht="15.75" customHeight="1" x14ac:dyDescent="0.2">
      <c r="A347" s="58"/>
      <c r="B347" s="2"/>
      <c r="C347" s="3"/>
      <c r="D347" s="4"/>
      <c r="E347" s="5"/>
      <c r="F347" s="2"/>
      <c r="G347" s="2"/>
      <c r="H347" s="2"/>
      <c r="I347" s="6"/>
      <c r="J347" s="6"/>
      <c r="K347" s="2"/>
      <c r="L347" s="2"/>
      <c r="M347" s="58"/>
      <c r="N347" s="58"/>
      <c r="O347" s="58"/>
      <c r="P347" s="58"/>
      <c r="Q347" s="58"/>
      <c r="R347" s="58"/>
      <c r="S347" s="58"/>
      <c r="T347" s="58"/>
      <c r="U347" s="58"/>
      <c r="V347" s="58"/>
      <c r="W347" s="58"/>
      <c r="X347" s="58"/>
      <c r="Y347" s="58"/>
      <c r="Z347" s="58"/>
    </row>
    <row r="348" spans="1:26" ht="15.75" customHeight="1" x14ac:dyDescent="0.2">
      <c r="A348" s="58"/>
      <c r="B348" s="2"/>
      <c r="C348" s="3"/>
      <c r="D348" s="4"/>
      <c r="E348" s="5"/>
      <c r="F348" s="2"/>
      <c r="G348" s="2"/>
      <c r="H348" s="2"/>
      <c r="I348" s="6"/>
      <c r="J348" s="6"/>
      <c r="K348" s="2"/>
      <c r="L348" s="2"/>
      <c r="M348" s="58"/>
      <c r="N348" s="58"/>
      <c r="O348" s="58"/>
      <c r="P348" s="58"/>
      <c r="Q348" s="58"/>
      <c r="R348" s="58"/>
      <c r="S348" s="58"/>
      <c r="T348" s="58"/>
      <c r="U348" s="58"/>
      <c r="V348" s="58"/>
      <c r="W348" s="58"/>
      <c r="X348" s="58"/>
      <c r="Y348" s="58"/>
      <c r="Z348" s="58"/>
    </row>
    <row r="349" spans="1:26" ht="15.75" customHeight="1" x14ac:dyDescent="0.2">
      <c r="A349" s="58"/>
      <c r="B349" s="2"/>
      <c r="C349" s="3"/>
      <c r="D349" s="4"/>
      <c r="E349" s="5"/>
      <c r="F349" s="2"/>
      <c r="G349" s="2"/>
      <c r="H349" s="2"/>
      <c r="I349" s="6"/>
      <c r="J349" s="6"/>
      <c r="K349" s="2"/>
      <c r="L349" s="2"/>
      <c r="M349" s="58"/>
      <c r="N349" s="58"/>
      <c r="O349" s="58"/>
      <c r="P349" s="58"/>
      <c r="Q349" s="58"/>
      <c r="R349" s="58"/>
      <c r="S349" s="58"/>
      <c r="T349" s="58"/>
      <c r="U349" s="58"/>
      <c r="V349" s="58"/>
      <c r="W349" s="58"/>
      <c r="X349" s="58"/>
      <c r="Y349" s="58"/>
      <c r="Z349" s="58"/>
    </row>
    <row r="350" spans="1:26" ht="15.75" customHeight="1" x14ac:dyDescent="0.2">
      <c r="A350" s="58"/>
      <c r="B350" s="2"/>
      <c r="C350" s="3"/>
      <c r="D350" s="4"/>
      <c r="E350" s="5"/>
      <c r="F350" s="2"/>
      <c r="G350" s="2"/>
      <c r="H350" s="2"/>
      <c r="I350" s="6"/>
      <c r="J350" s="6"/>
      <c r="K350" s="2"/>
      <c r="L350" s="2"/>
      <c r="M350" s="58"/>
      <c r="N350" s="58"/>
      <c r="O350" s="58"/>
      <c r="P350" s="58"/>
      <c r="Q350" s="58"/>
      <c r="R350" s="58"/>
      <c r="S350" s="58"/>
      <c r="T350" s="58"/>
      <c r="U350" s="58"/>
      <c r="V350" s="58"/>
      <c r="W350" s="58"/>
      <c r="X350" s="58"/>
      <c r="Y350" s="58"/>
      <c r="Z350" s="58"/>
    </row>
    <row r="351" spans="1:26" ht="15.75" customHeight="1" x14ac:dyDescent="0.2">
      <c r="A351" s="58"/>
      <c r="B351" s="2"/>
      <c r="C351" s="3"/>
      <c r="D351" s="4"/>
      <c r="E351" s="5"/>
      <c r="F351" s="2"/>
      <c r="G351" s="2"/>
      <c r="H351" s="2"/>
      <c r="I351" s="6"/>
      <c r="J351" s="6"/>
      <c r="K351" s="2"/>
      <c r="L351" s="2"/>
      <c r="M351" s="58"/>
      <c r="N351" s="58"/>
      <c r="O351" s="58"/>
      <c r="P351" s="58"/>
      <c r="Q351" s="58"/>
      <c r="R351" s="58"/>
      <c r="S351" s="58"/>
      <c r="T351" s="58"/>
      <c r="U351" s="58"/>
      <c r="V351" s="58"/>
      <c r="W351" s="58"/>
      <c r="X351" s="58"/>
      <c r="Y351" s="58"/>
      <c r="Z351" s="58"/>
    </row>
    <row r="352" spans="1:26" ht="15.75" customHeight="1" x14ac:dyDescent="0.2">
      <c r="A352" s="58"/>
      <c r="B352" s="2"/>
      <c r="C352" s="3"/>
      <c r="D352" s="4"/>
      <c r="E352" s="5"/>
      <c r="F352" s="2"/>
      <c r="G352" s="2"/>
      <c r="H352" s="2"/>
      <c r="I352" s="6"/>
      <c r="J352" s="6"/>
      <c r="K352" s="2"/>
      <c r="L352" s="2"/>
      <c r="M352" s="58"/>
      <c r="N352" s="58"/>
      <c r="O352" s="58"/>
      <c r="P352" s="58"/>
      <c r="Q352" s="58"/>
      <c r="R352" s="58"/>
      <c r="S352" s="58"/>
      <c r="T352" s="58"/>
      <c r="U352" s="58"/>
      <c r="V352" s="58"/>
      <c r="W352" s="58"/>
      <c r="X352" s="58"/>
      <c r="Y352" s="58"/>
      <c r="Z352" s="58"/>
    </row>
    <row r="353" spans="1:26" ht="15.75" customHeight="1" x14ac:dyDescent="0.2">
      <c r="A353" s="58"/>
      <c r="B353" s="2"/>
      <c r="C353" s="3"/>
      <c r="D353" s="4"/>
      <c r="E353" s="5"/>
      <c r="F353" s="2"/>
      <c r="G353" s="2"/>
      <c r="H353" s="2"/>
      <c r="I353" s="6"/>
      <c r="J353" s="6"/>
      <c r="K353" s="2"/>
      <c r="L353" s="2"/>
      <c r="M353" s="58"/>
      <c r="N353" s="58"/>
      <c r="O353" s="58"/>
      <c r="P353" s="58"/>
      <c r="Q353" s="58"/>
      <c r="R353" s="58"/>
      <c r="S353" s="58"/>
      <c r="T353" s="58"/>
      <c r="U353" s="58"/>
      <c r="V353" s="58"/>
      <c r="W353" s="58"/>
      <c r="X353" s="58"/>
      <c r="Y353" s="58"/>
      <c r="Z353" s="58"/>
    </row>
    <row r="354" spans="1:26" ht="15.75" customHeight="1" x14ac:dyDescent="0.2">
      <c r="A354" s="58"/>
      <c r="B354" s="2"/>
      <c r="C354" s="3"/>
      <c r="D354" s="4"/>
      <c r="E354" s="5"/>
      <c r="F354" s="2"/>
      <c r="G354" s="2"/>
      <c r="H354" s="2"/>
      <c r="I354" s="6"/>
      <c r="J354" s="6"/>
      <c r="K354" s="2"/>
      <c r="L354" s="2"/>
      <c r="M354" s="58"/>
      <c r="N354" s="58"/>
      <c r="O354" s="58"/>
      <c r="P354" s="58"/>
      <c r="Q354" s="58"/>
      <c r="R354" s="58"/>
      <c r="S354" s="58"/>
      <c r="T354" s="58"/>
      <c r="U354" s="58"/>
      <c r="V354" s="58"/>
      <c r="W354" s="58"/>
      <c r="X354" s="58"/>
      <c r="Y354" s="58"/>
      <c r="Z354" s="58"/>
    </row>
    <row r="355" spans="1:26" ht="15.75" customHeight="1" x14ac:dyDescent="0.2">
      <c r="A355" s="58"/>
      <c r="B355" s="2"/>
      <c r="C355" s="3"/>
      <c r="D355" s="4"/>
      <c r="E355" s="5"/>
      <c r="F355" s="2"/>
      <c r="G355" s="2"/>
      <c r="H355" s="2"/>
      <c r="I355" s="6"/>
      <c r="J355" s="6"/>
      <c r="K355" s="2"/>
      <c r="L355" s="2"/>
      <c r="M355" s="58"/>
      <c r="N355" s="58"/>
      <c r="O355" s="58"/>
      <c r="P355" s="58"/>
      <c r="Q355" s="58"/>
      <c r="R355" s="58"/>
      <c r="S355" s="58"/>
      <c r="T355" s="58"/>
      <c r="U355" s="58"/>
      <c r="V355" s="58"/>
      <c r="W355" s="58"/>
      <c r="X355" s="58"/>
      <c r="Y355" s="58"/>
      <c r="Z355" s="58"/>
    </row>
    <row r="356" spans="1:26" ht="15.75" customHeight="1" x14ac:dyDescent="0.2">
      <c r="A356" s="58"/>
      <c r="B356" s="2"/>
      <c r="C356" s="3"/>
      <c r="D356" s="4"/>
      <c r="E356" s="5"/>
      <c r="F356" s="2"/>
      <c r="G356" s="2"/>
      <c r="H356" s="2"/>
      <c r="I356" s="6"/>
      <c r="J356" s="6"/>
      <c r="K356" s="2"/>
      <c r="L356" s="2"/>
      <c r="M356" s="58"/>
      <c r="N356" s="58"/>
      <c r="O356" s="58"/>
      <c r="P356" s="58"/>
      <c r="Q356" s="58"/>
      <c r="R356" s="58"/>
      <c r="S356" s="58"/>
      <c r="T356" s="58"/>
      <c r="U356" s="58"/>
      <c r="V356" s="58"/>
      <c r="W356" s="58"/>
      <c r="X356" s="58"/>
      <c r="Y356" s="58"/>
      <c r="Z356" s="58"/>
    </row>
    <row r="357" spans="1:26" ht="15.75" customHeight="1" x14ac:dyDescent="0.2">
      <c r="A357" s="58"/>
      <c r="B357" s="2"/>
      <c r="C357" s="3"/>
      <c r="D357" s="4"/>
      <c r="E357" s="5"/>
      <c r="F357" s="2"/>
      <c r="G357" s="2"/>
      <c r="H357" s="2"/>
      <c r="I357" s="6"/>
      <c r="J357" s="6"/>
      <c r="K357" s="2"/>
      <c r="L357" s="2"/>
      <c r="M357" s="58"/>
      <c r="N357" s="58"/>
      <c r="O357" s="58"/>
      <c r="P357" s="58"/>
      <c r="Q357" s="58"/>
      <c r="R357" s="58"/>
      <c r="S357" s="58"/>
      <c r="T357" s="58"/>
      <c r="U357" s="58"/>
      <c r="V357" s="58"/>
      <c r="W357" s="58"/>
      <c r="X357" s="58"/>
      <c r="Y357" s="58"/>
      <c r="Z357" s="58"/>
    </row>
    <row r="358" spans="1:26" ht="15.75" customHeight="1" x14ac:dyDescent="0.2">
      <c r="A358" s="58"/>
      <c r="B358" s="2"/>
      <c r="C358" s="3"/>
      <c r="D358" s="4"/>
      <c r="E358" s="5"/>
      <c r="F358" s="2"/>
      <c r="G358" s="2"/>
      <c r="H358" s="2"/>
      <c r="I358" s="6"/>
      <c r="J358" s="6"/>
      <c r="K358" s="2"/>
      <c r="L358" s="2"/>
      <c r="M358" s="58"/>
      <c r="N358" s="58"/>
      <c r="O358" s="58"/>
      <c r="P358" s="58"/>
      <c r="Q358" s="58"/>
      <c r="R358" s="58"/>
      <c r="S358" s="58"/>
      <c r="T358" s="58"/>
      <c r="U358" s="58"/>
      <c r="V358" s="58"/>
      <c r="W358" s="58"/>
      <c r="X358" s="58"/>
      <c r="Y358" s="58"/>
      <c r="Z358" s="58"/>
    </row>
    <row r="359" spans="1:26" ht="15.75" customHeight="1" x14ac:dyDescent="0.2">
      <c r="A359" s="58"/>
      <c r="B359" s="2"/>
      <c r="C359" s="3"/>
      <c r="D359" s="4"/>
      <c r="E359" s="5"/>
      <c r="F359" s="2"/>
      <c r="G359" s="2"/>
      <c r="H359" s="2"/>
      <c r="I359" s="6"/>
      <c r="J359" s="6"/>
      <c r="K359" s="2"/>
      <c r="L359" s="2"/>
      <c r="M359" s="58"/>
      <c r="N359" s="58"/>
      <c r="O359" s="58"/>
      <c r="P359" s="58"/>
      <c r="Q359" s="58"/>
      <c r="R359" s="58"/>
      <c r="S359" s="58"/>
      <c r="T359" s="58"/>
      <c r="U359" s="58"/>
      <c r="V359" s="58"/>
      <c r="W359" s="58"/>
      <c r="X359" s="58"/>
      <c r="Y359" s="58"/>
      <c r="Z359" s="58"/>
    </row>
    <row r="360" spans="1:26" ht="15.75" customHeight="1" x14ac:dyDescent="0.2">
      <c r="A360" s="58"/>
      <c r="B360" s="2"/>
      <c r="C360" s="3"/>
      <c r="D360" s="4"/>
      <c r="E360" s="5"/>
      <c r="F360" s="2"/>
      <c r="G360" s="2"/>
      <c r="H360" s="2"/>
      <c r="I360" s="6"/>
      <c r="J360" s="6"/>
      <c r="K360" s="2"/>
      <c r="L360" s="2"/>
      <c r="M360" s="58"/>
      <c r="N360" s="58"/>
      <c r="O360" s="58"/>
      <c r="P360" s="58"/>
      <c r="Q360" s="58"/>
      <c r="R360" s="58"/>
      <c r="S360" s="58"/>
      <c r="T360" s="58"/>
      <c r="U360" s="58"/>
      <c r="V360" s="58"/>
      <c r="W360" s="58"/>
      <c r="X360" s="58"/>
      <c r="Y360" s="58"/>
      <c r="Z360" s="58"/>
    </row>
    <row r="361" spans="1:26" ht="15.75" customHeight="1" x14ac:dyDescent="0.2">
      <c r="A361" s="58"/>
      <c r="B361" s="2"/>
      <c r="C361" s="3"/>
      <c r="D361" s="4"/>
      <c r="E361" s="5"/>
      <c r="F361" s="2"/>
      <c r="G361" s="2"/>
      <c r="H361" s="2"/>
      <c r="I361" s="6"/>
      <c r="J361" s="6"/>
      <c r="K361" s="2"/>
      <c r="L361" s="2"/>
      <c r="M361" s="58"/>
      <c r="N361" s="58"/>
      <c r="O361" s="58"/>
      <c r="P361" s="58"/>
      <c r="Q361" s="58"/>
      <c r="R361" s="58"/>
      <c r="S361" s="58"/>
      <c r="T361" s="58"/>
      <c r="U361" s="58"/>
      <c r="V361" s="58"/>
      <c r="W361" s="58"/>
      <c r="X361" s="58"/>
      <c r="Y361" s="58"/>
      <c r="Z361" s="58"/>
    </row>
    <row r="362" spans="1:26" ht="15.75" customHeight="1" x14ac:dyDescent="0.2">
      <c r="A362" s="58"/>
      <c r="B362" s="2"/>
      <c r="C362" s="3"/>
      <c r="D362" s="4"/>
      <c r="E362" s="5"/>
      <c r="F362" s="2"/>
      <c r="G362" s="2"/>
      <c r="H362" s="2"/>
      <c r="I362" s="6"/>
      <c r="J362" s="6"/>
      <c r="K362" s="2"/>
      <c r="L362" s="2"/>
      <c r="M362" s="58"/>
      <c r="N362" s="58"/>
      <c r="O362" s="58"/>
      <c r="P362" s="58"/>
      <c r="Q362" s="58"/>
      <c r="R362" s="58"/>
      <c r="S362" s="58"/>
      <c r="T362" s="58"/>
      <c r="U362" s="58"/>
      <c r="V362" s="58"/>
      <c r="W362" s="58"/>
      <c r="X362" s="58"/>
      <c r="Y362" s="58"/>
      <c r="Z362" s="58"/>
    </row>
    <row r="363" spans="1:26" ht="15.75" customHeight="1" x14ac:dyDescent="0.2">
      <c r="A363" s="58"/>
      <c r="B363" s="2"/>
      <c r="C363" s="3"/>
      <c r="D363" s="4"/>
      <c r="E363" s="5"/>
      <c r="F363" s="2"/>
      <c r="G363" s="2"/>
      <c r="H363" s="2"/>
      <c r="I363" s="6"/>
      <c r="J363" s="6"/>
      <c r="K363" s="2"/>
      <c r="L363" s="2"/>
      <c r="M363" s="58"/>
      <c r="N363" s="58"/>
      <c r="O363" s="58"/>
      <c r="P363" s="58"/>
      <c r="Q363" s="58"/>
      <c r="R363" s="58"/>
      <c r="S363" s="58"/>
      <c r="T363" s="58"/>
      <c r="U363" s="58"/>
      <c r="V363" s="58"/>
      <c r="W363" s="58"/>
      <c r="X363" s="58"/>
      <c r="Y363" s="58"/>
      <c r="Z363" s="58"/>
    </row>
    <row r="364" spans="1:26" ht="15.75" customHeight="1" x14ac:dyDescent="0.2">
      <c r="A364" s="58"/>
      <c r="B364" s="2"/>
      <c r="C364" s="3"/>
      <c r="D364" s="4"/>
      <c r="E364" s="5"/>
      <c r="F364" s="2"/>
      <c r="G364" s="2"/>
      <c r="H364" s="2"/>
      <c r="I364" s="6"/>
      <c r="J364" s="6"/>
      <c r="K364" s="2"/>
      <c r="L364" s="2"/>
      <c r="M364" s="58"/>
      <c r="N364" s="58"/>
      <c r="O364" s="58"/>
      <c r="P364" s="58"/>
      <c r="Q364" s="58"/>
      <c r="R364" s="58"/>
      <c r="S364" s="58"/>
      <c r="T364" s="58"/>
      <c r="U364" s="58"/>
      <c r="V364" s="58"/>
      <c r="W364" s="58"/>
      <c r="X364" s="58"/>
      <c r="Y364" s="58"/>
      <c r="Z364" s="58"/>
    </row>
    <row r="365" spans="1:26" ht="15.75" customHeight="1" x14ac:dyDescent="0.2">
      <c r="A365" s="58"/>
      <c r="B365" s="2"/>
      <c r="C365" s="3"/>
      <c r="D365" s="4"/>
      <c r="E365" s="5"/>
      <c r="F365" s="2"/>
      <c r="G365" s="2"/>
      <c r="H365" s="2"/>
      <c r="I365" s="6"/>
      <c r="J365" s="6"/>
      <c r="K365" s="2"/>
      <c r="L365" s="2"/>
      <c r="M365" s="58"/>
      <c r="N365" s="58"/>
      <c r="O365" s="58"/>
      <c r="P365" s="58"/>
      <c r="Q365" s="58"/>
      <c r="R365" s="58"/>
      <c r="S365" s="58"/>
      <c r="T365" s="58"/>
      <c r="U365" s="58"/>
      <c r="V365" s="58"/>
      <c r="W365" s="58"/>
      <c r="X365" s="58"/>
      <c r="Y365" s="58"/>
      <c r="Z365" s="58"/>
    </row>
    <row r="366" spans="1:26" ht="15.75" customHeight="1" x14ac:dyDescent="0.2">
      <c r="A366" s="58"/>
      <c r="B366" s="2"/>
      <c r="C366" s="3"/>
      <c r="D366" s="4"/>
      <c r="E366" s="5"/>
      <c r="F366" s="2"/>
      <c r="G366" s="2"/>
      <c r="H366" s="2"/>
      <c r="I366" s="6"/>
      <c r="J366" s="6"/>
      <c r="K366" s="2"/>
      <c r="L366" s="2"/>
      <c r="M366" s="58"/>
      <c r="N366" s="58"/>
      <c r="O366" s="58"/>
      <c r="P366" s="58"/>
      <c r="Q366" s="58"/>
      <c r="R366" s="58"/>
      <c r="S366" s="58"/>
      <c r="T366" s="58"/>
      <c r="U366" s="58"/>
      <c r="V366" s="58"/>
      <c r="W366" s="58"/>
      <c r="X366" s="58"/>
      <c r="Y366" s="58"/>
      <c r="Z366" s="58"/>
    </row>
    <row r="367" spans="1:26" ht="15.75" customHeight="1" x14ac:dyDescent="0.2">
      <c r="A367" s="58"/>
      <c r="B367" s="2"/>
      <c r="C367" s="3"/>
      <c r="D367" s="4"/>
      <c r="E367" s="5"/>
      <c r="F367" s="2"/>
      <c r="G367" s="2"/>
      <c r="H367" s="2"/>
      <c r="I367" s="6"/>
      <c r="J367" s="6"/>
      <c r="K367" s="2"/>
      <c r="L367" s="2"/>
      <c r="M367" s="58"/>
      <c r="N367" s="58"/>
      <c r="O367" s="58"/>
      <c r="P367" s="58"/>
      <c r="Q367" s="58"/>
      <c r="R367" s="58"/>
      <c r="S367" s="58"/>
      <c r="T367" s="58"/>
      <c r="U367" s="58"/>
      <c r="V367" s="58"/>
      <c r="W367" s="58"/>
      <c r="X367" s="58"/>
      <c r="Y367" s="58"/>
      <c r="Z367" s="58"/>
    </row>
    <row r="368" spans="1:26" ht="15.75" customHeight="1" x14ac:dyDescent="0.2">
      <c r="A368" s="58"/>
      <c r="B368" s="2"/>
      <c r="C368" s="3"/>
      <c r="D368" s="4"/>
      <c r="E368" s="5"/>
      <c r="F368" s="2"/>
      <c r="G368" s="2"/>
      <c r="H368" s="2"/>
      <c r="I368" s="6"/>
      <c r="J368" s="6"/>
      <c r="K368" s="2"/>
      <c r="L368" s="2"/>
      <c r="M368" s="58"/>
      <c r="N368" s="58"/>
      <c r="O368" s="58"/>
      <c r="P368" s="58"/>
      <c r="Q368" s="58"/>
      <c r="R368" s="58"/>
      <c r="S368" s="58"/>
      <c r="T368" s="58"/>
      <c r="U368" s="58"/>
      <c r="V368" s="58"/>
      <c r="W368" s="58"/>
      <c r="X368" s="58"/>
      <c r="Y368" s="58"/>
      <c r="Z368" s="58"/>
    </row>
    <row r="369" spans="1:26" ht="15.75" customHeight="1" x14ac:dyDescent="0.2">
      <c r="A369" s="58"/>
      <c r="B369" s="2"/>
      <c r="C369" s="3"/>
      <c r="D369" s="4"/>
      <c r="E369" s="5"/>
      <c r="F369" s="2"/>
      <c r="G369" s="2"/>
      <c r="H369" s="2"/>
      <c r="I369" s="6"/>
      <c r="J369" s="6"/>
      <c r="K369" s="2"/>
      <c r="L369" s="2"/>
      <c r="M369" s="58"/>
      <c r="N369" s="58"/>
      <c r="O369" s="58"/>
      <c r="P369" s="58"/>
      <c r="Q369" s="58"/>
      <c r="R369" s="58"/>
      <c r="S369" s="58"/>
      <c r="T369" s="58"/>
      <c r="U369" s="58"/>
      <c r="V369" s="58"/>
      <c r="W369" s="58"/>
      <c r="X369" s="58"/>
      <c r="Y369" s="58"/>
      <c r="Z369" s="58"/>
    </row>
    <row r="370" spans="1:26" ht="15.75" customHeight="1" x14ac:dyDescent="0.2">
      <c r="A370" s="58"/>
      <c r="B370" s="2"/>
      <c r="C370" s="3"/>
      <c r="D370" s="4"/>
      <c r="E370" s="5"/>
      <c r="F370" s="2"/>
      <c r="G370" s="2"/>
      <c r="H370" s="2"/>
      <c r="I370" s="6"/>
      <c r="J370" s="6"/>
      <c r="K370" s="2"/>
      <c r="L370" s="2"/>
      <c r="M370" s="58"/>
      <c r="N370" s="58"/>
      <c r="O370" s="58"/>
      <c r="P370" s="58"/>
      <c r="Q370" s="58"/>
      <c r="R370" s="58"/>
      <c r="S370" s="58"/>
      <c r="T370" s="58"/>
      <c r="U370" s="58"/>
      <c r="V370" s="58"/>
      <c r="W370" s="58"/>
      <c r="X370" s="58"/>
      <c r="Y370" s="58"/>
      <c r="Z370" s="58"/>
    </row>
    <row r="371" spans="1:26" ht="15.75" customHeight="1" x14ac:dyDescent="0.2">
      <c r="A371" s="58"/>
      <c r="B371" s="2"/>
      <c r="C371" s="3"/>
      <c r="D371" s="4"/>
      <c r="E371" s="5"/>
      <c r="F371" s="2"/>
      <c r="G371" s="2"/>
      <c r="H371" s="2"/>
      <c r="I371" s="6"/>
      <c r="J371" s="6"/>
      <c r="K371" s="2"/>
      <c r="L371" s="2"/>
      <c r="M371" s="58"/>
      <c r="N371" s="58"/>
      <c r="O371" s="58"/>
      <c r="P371" s="58"/>
      <c r="Q371" s="58"/>
      <c r="R371" s="58"/>
      <c r="S371" s="58"/>
      <c r="T371" s="58"/>
      <c r="U371" s="58"/>
      <c r="V371" s="58"/>
      <c r="W371" s="58"/>
      <c r="X371" s="58"/>
      <c r="Y371" s="58"/>
      <c r="Z371" s="58"/>
    </row>
    <row r="372" spans="1:26" ht="15.75" customHeight="1" x14ac:dyDescent="0.2">
      <c r="A372" s="58"/>
      <c r="B372" s="2"/>
      <c r="C372" s="3"/>
      <c r="D372" s="4"/>
      <c r="E372" s="5"/>
      <c r="F372" s="2"/>
      <c r="G372" s="2"/>
      <c r="H372" s="2"/>
      <c r="I372" s="6"/>
      <c r="J372" s="6"/>
      <c r="K372" s="2"/>
      <c r="L372" s="2"/>
      <c r="M372" s="58"/>
      <c r="N372" s="58"/>
      <c r="O372" s="58"/>
      <c r="P372" s="58"/>
      <c r="Q372" s="58"/>
      <c r="R372" s="58"/>
      <c r="S372" s="58"/>
      <c r="T372" s="58"/>
      <c r="U372" s="58"/>
      <c r="V372" s="58"/>
      <c r="W372" s="58"/>
      <c r="X372" s="58"/>
      <c r="Y372" s="58"/>
      <c r="Z372" s="58"/>
    </row>
    <row r="373" spans="1:26" ht="15.75" customHeight="1" x14ac:dyDescent="0.2">
      <c r="A373" s="58"/>
      <c r="B373" s="2"/>
      <c r="C373" s="3"/>
      <c r="D373" s="4"/>
      <c r="E373" s="5"/>
      <c r="F373" s="2"/>
      <c r="G373" s="2"/>
      <c r="H373" s="2"/>
      <c r="I373" s="6"/>
      <c r="J373" s="6"/>
      <c r="K373" s="2"/>
      <c r="L373" s="2"/>
      <c r="M373" s="58"/>
      <c r="N373" s="58"/>
      <c r="O373" s="58"/>
      <c r="P373" s="58"/>
      <c r="Q373" s="58"/>
      <c r="R373" s="58"/>
      <c r="S373" s="58"/>
      <c r="T373" s="58"/>
      <c r="U373" s="58"/>
      <c r="V373" s="58"/>
      <c r="W373" s="58"/>
      <c r="X373" s="58"/>
      <c r="Y373" s="58"/>
      <c r="Z373" s="58"/>
    </row>
    <row r="374" spans="1:26" ht="15.75" customHeight="1" x14ac:dyDescent="0.2">
      <c r="A374" s="58"/>
      <c r="B374" s="2"/>
      <c r="C374" s="3"/>
      <c r="D374" s="4"/>
      <c r="E374" s="5"/>
      <c r="F374" s="2"/>
      <c r="G374" s="2"/>
      <c r="H374" s="2"/>
      <c r="I374" s="6"/>
      <c r="J374" s="6"/>
      <c r="K374" s="2"/>
      <c r="L374" s="2"/>
      <c r="M374" s="58"/>
      <c r="N374" s="58"/>
      <c r="O374" s="58"/>
      <c r="P374" s="58"/>
      <c r="Q374" s="58"/>
      <c r="R374" s="58"/>
      <c r="S374" s="58"/>
      <c r="T374" s="58"/>
      <c r="U374" s="58"/>
      <c r="V374" s="58"/>
      <c r="W374" s="58"/>
      <c r="X374" s="58"/>
      <c r="Y374" s="58"/>
      <c r="Z374" s="58"/>
    </row>
    <row r="375" spans="1:26" ht="15.75" customHeight="1" x14ac:dyDescent="0.2">
      <c r="A375" s="58"/>
      <c r="B375" s="2"/>
      <c r="C375" s="3"/>
      <c r="D375" s="4"/>
      <c r="E375" s="5"/>
      <c r="F375" s="2"/>
      <c r="G375" s="2"/>
      <c r="H375" s="2"/>
      <c r="I375" s="6"/>
      <c r="J375" s="6"/>
      <c r="K375" s="2"/>
      <c r="L375" s="2"/>
      <c r="M375" s="58"/>
      <c r="N375" s="58"/>
      <c r="O375" s="58"/>
      <c r="P375" s="58"/>
      <c r="Q375" s="58"/>
      <c r="R375" s="58"/>
      <c r="S375" s="58"/>
      <c r="T375" s="58"/>
      <c r="U375" s="58"/>
      <c r="V375" s="58"/>
      <c r="W375" s="58"/>
      <c r="X375" s="58"/>
      <c r="Y375" s="58"/>
      <c r="Z375" s="58"/>
    </row>
    <row r="376" spans="1:26" ht="15.75" customHeight="1" x14ac:dyDescent="0.2">
      <c r="A376" s="58"/>
      <c r="B376" s="2"/>
      <c r="C376" s="3"/>
      <c r="D376" s="4"/>
      <c r="E376" s="5"/>
      <c r="F376" s="2"/>
      <c r="G376" s="2"/>
      <c r="H376" s="2"/>
      <c r="I376" s="6"/>
      <c r="J376" s="6"/>
      <c r="K376" s="2"/>
      <c r="L376" s="2"/>
      <c r="M376" s="58"/>
      <c r="N376" s="58"/>
      <c r="O376" s="58"/>
      <c r="P376" s="58"/>
      <c r="Q376" s="58"/>
      <c r="R376" s="58"/>
      <c r="S376" s="58"/>
      <c r="T376" s="58"/>
      <c r="U376" s="58"/>
      <c r="V376" s="58"/>
      <c r="W376" s="58"/>
      <c r="X376" s="58"/>
      <c r="Y376" s="58"/>
      <c r="Z376" s="58"/>
    </row>
    <row r="377" spans="1:26" ht="15.75" customHeight="1" x14ac:dyDescent="0.2">
      <c r="A377" s="58"/>
      <c r="B377" s="2"/>
      <c r="C377" s="3"/>
      <c r="D377" s="4"/>
      <c r="E377" s="5"/>
      <c r="F377" s="2"/>
      <c r="G377" s="2"/>
      <c r="H377" s="2"/>
      <c r="I377" s="6"/>
      <c r="J377" s="6"/>
      <c r="K377" s="2"/>
      <c r="L377" s="2"/>
      <c r="M377" s="58"/>
      <c r="N377" s="58"/>
      <c r="O377" s="58"/>
      <c r="P377" s="58"/>
      <c r="Q377" s="58"/>
      <c r="R377" s="58"/>
      <c r="S377" s="58"/>
      <c r="T377" s="58"/>
      <c r="U377" s="58"/>
      <c r="V377" s="58"/>
      <c r="W377" s="58"/>
      <c r="X377" s="58"/>
      <c r="Y377" s="58"/>
      <c r="Z377" s="58"/>
    </row>
    <row r="378" spans="1:26" ht="15.75" customHeight="1" x14ac:dyDescent="0.2">
      <c r="A378" s="58"/>
      <c r="B378" s="2"/>
      <c r="C378" s="3"/>
      <c r="D378" s="4"/>
      <c r="E378" s="5"/>
      <c r="F378" s="2"/>
      <c r="G378" s="2"/>
      <c r="H378" s="2"/>
      <c r="I378" s="6"/>
      <c r="J378" s="6"/>
      <c r="K378" s="2"/>
      <c r="L378" s="2"/>
      <c r="M378" s="58"/>
      <c r="N378" s="58"/>
      <c r="O378" s="58"/>
      <c r="P378" s="58"/>
      <c r="Q378" s="58"/>
      <c r="R378" s="58"/>
      <c r="S378" s="58"/>
      <c r="T378" s="58"/>
      <c r="U378" s="58"/>
      <c r="V378" s="58"/>
      <c r="W378" s="58"/>
      <c r="X378" s="58"/>
      <c r="Y378" s="58"/>
      <c r="Z378" s="58"/>
    </row>
    <row r="379" spans="1:26" ht="15.75" customHeight="1" x14ac:dyDescent="0.2">
      <c r="A379" s="58"/>
      <c r="B379" s="2"/>
      <c r="C379" s="3"/>
      <c r="D379" s="4"/>
      <c r="E379" s="5"/>
      <c r="F379" s="2"/>
      <c r="G379" s="2"/>
      <c r="H379" s="2"/>
      <c r="I379" s="6"/>
      <c r="J379" s="6"/>
      <c r="K379" s="2"/>
      <c r="L379" s="2"/>
      <c r="M379" s="58"/>
      <c r="N379" s="58"/>
      <c r="O379" s="58"/>
      <c r="P379" s="58"/>
      <c r="Q379" s="58"/>
      <c r="R379" s="58"/>
      <c r="S379" s="58"/>
      <c r="T379" s="58"/>
      <c r="U379" s="58"/>
      <c r="V379" s="58"/>
      <c r="W379" s="58"/>
      <c r="X379" s="58"/>
      <c r="Y379" s="58"/>
      <c r="Z379" s="58"/>
    </row>
    <row r="380" spans="1:26" ht="15.75" customHeight="1" x14ac:dyDescent="0.2">
      <c r="A380" s="58"/>
      <c r="B380" s="2"/>
      <c r="C380" s="3"/>
      <c r="D380" s="4"/>
      <c r="E380" s="5"/>
      <c r="F380" s="2"/>
      <c r="G380" s="2"/>
      <c r="H380" s="2"/>
      <c r="I380" s="6"/>
      <c r="J380" s="6"/>
      <c r="K380" s="2"/>
      <c r="L380" s="2"/>
      <c r="M380" s="58"/>
      <c r="N380" s="58"/>
      <c r="O380" s="58"/>
      <c r="P380" s="58"/>
      <c r="Q380" s="58"/>
      <c r="R380" s="58"/>
      <c r="S380" s="58"/>
      <c r="T380" s="58"/>
      <c r="U380" s="58"/>
      <c r="V380" s="58"/>
      <c r="W380" s="58"/>
      <c r="X380" s="58"/>
      <c r="Y380" s="58"/>
      <c r="Z380" s="58"/>
    </row>
    <row r="381" spans="1:26" ht="15.75" customHeight="1" x14ac:dyDescent="0.2">
      <c r="A381" s="58"/>
      <c r="B381" s="2"/>
      <c r="C381" s="3"/>
      <c r="D381" s="4"/>
      <c r="E381" s="5"/>
      <c r="F381" s="2"/>
      <c r="G381" s="2"/>
      <c r="H381" s="2"/>
      <c r="I381" s="6"/>
      <c r="J381" s="6"/>
      <c r="K381" s="2"/>
      <c r="L381" s="2"/>
      <c r="M381" s="58"/>
      <c r="N381" s="58"/>
      <c r="O381" s="58"/>
      <c r="P381" s="58"/>
      <c r="Q381" s="58"/>
      <c r="R381" s="58"/>
      <c r="S381" s="58"/>
      <c r="T381" s="58"/>
      <c r="U381" s="58"/>
      <c r="V381" s="58"/>
      <c r="W381" s="58"/>
      <c r="X381" s="58"/>
      <c r="Y381" s="58"/>
      <c r="Z381" s="58"/>
    </row>
    <row r="382" spans="1:26" ht="15.75" customHeight="1" x14ac:dyDescent="0.2">
      <c r="A382" s="58"/>
      <c r="B382" s="2"/>
      <c r="C382" s="3"/>
      <c r="D382" s="4"/>
      <c r="E382" s="5"/>
      <c r="F382" s="2"/>
      <c r="G382" s="2"/>
      <c r="H382" s="2"/>
      <c r="I382" s="6"/>
      <c r="J382" s="6"/>
      <c r="K382" s="2"/>
      <c r="L382" s="2"/>
      <c r="M382" s="58"/>
      <c r="N382" s="58"/>
      <c r="O382" s="58"/>
      <c r="P382" s="58"/>
      <c r="Q382" s="58"/>
      <c r="R382" s="58"/>
      <c r="S382" s="58"/>
      <c r="T382" s="58"/>
      <c r="U382" s="58"/>
      <c r="V382" s="58"/>
      <c r="W382" s="58"/>
      <c r="X382" s="58"/>
      <c r="Y382" s="58"/>
      <c r="Z382" s="58"/>
    </row>
    <row r="383" spans="1:26" ht="15.75" customHeight="1" x14ac:dyDescent="0.2">
      <c r="A383" s="58"/>
      <c r="B383" s="2"/>
      <c r="C383" s="3"/>
      <c r="D383" s="4"/>
      <c r="E383" s="5"/>
      <c r="F383" s="2"/>
      <c r="G383" s="2"/>
      <c r="H383" s="2"/>
      <c r="I383" s="6"/>
      <c r="J383" s="6"/>
      <c r="K383" s="2"/>
      <c r="L383" s="2"/>
      <c r="M383" s="58"/>
      <c r="N383" s="58"/>
      <c r="O383" s="58"/>
      <c r="P383" s="58"/>
      <c r="Q383" s="58"/>
      <c r="R383" s="58"/>
      <c r="S383" s="58"/>
      <c r="T383" s="58"/>
      <c r="U383" s="58"/>
      <c r="V383" s="58"/>
      <c r="W383" s="58"/>
      <c r="X383" s="58"/>
      <c r="Y383" s="58"/>
      <c r="Z383" s="58"/>
    </row>
    <row r="384" spans="1:26" ht="15.75" customHeight="1" x14ac:dyDescent="0.2">
      <c r="A384" s="58"/>
      <c r="B384" s="2"/>
      <c r="C384" s="3"/>
      <c r="D384" s="4"/>
      <c r="E384" s="5"/>
      <c r="F384" s="2"/>
      <c r="G384" s="2"/>
      <c r="H384" s="2"/>
      <c r="I384" s="6"/>
      <c r="J384" s="6"/>
      <c r="K384" s="2"/>
      <c r="L384" s="2"/>
      <c r="M384" s="58"/>
      <c r="N384" s="58"/>
      <c r="O384" s="58"/>
      <c r="P384" s="58"/>
      <c r="Q384" s="58"/>
      <c r="R384" s="58"/>
      <c r="S384" s="58"/>
      <c r="T384" s="58"/>
      <c r="U384" s="58"/>
      <c r="V384" s="58"/>
      <c r="W384" s="58"/>
      <c r="X384" s="58"/>
      <c r="Y384" s="58"/>
      <c r="Z384" s="58"/>
    </row>
    <row r="385" spans="1:26" ht="15.75" customHeight="1" x14ac:dyDescent="0.2">
      <c r="A385" s="58"/>
      <c r="B385" s="2"/>
      <c r="C385" s="3"/>
      <c r="D385" s="4"/>
      <c r="E385" s="5"/>
      <c r="F385" s="2"/>
      <c r="G385" s="2"/>
      <c r="H385" s="2"/>
      <c r="I385" s="6"/>
      <c r="J385" s="6"/>
      <c r="K385" s="2"/>
      <c r="L385" s="2"/>
      <c r="M385" s="58"/>
      <c r="N385" s="58"/>
      <c r="O385" s="58"/>
      <c r="P385" s="58"/>
      <c r="Q385" s="58"/>
      <c r="R385" s="58"/>
      <c r="S385" s="58"/>
      <c r="T385" s="58"/>
      <c r="U385" s="58"/>
      <c r="V385" s="58"/>
      <c r="W385" s="58"/>
      <c r="X385" s="58"/>
      <c r="Y385" s="58"/>
      <c r="Z385" s="58"/>
    </row>
    <row r="386" spans="1:26" ht="15.75" customHeight="1" x14ac:dyDescent="0.2">
      <c r="A386" s="58"/>
      <c r="B386" s="2"/>
      <c r="C386" s="3"/>
      <c r="D386" s="4"/>
      <c r="E386" s="5"/>
      <c r="F386" s="2"/>
      <c r="G386" s="2"/>
      <c r="H386" s="2"/>
      <c r="I386" s="6"/>
      <c r="J386" s="6"/>
      <c r="K386" s="2"/>
      <c r="L386" s="2"/>
      <c r="M386" s="58"/>
      <c r="N386" s="58"/>
      <c r="O386" s="58"/>
      <c r="P386" s="58"/>
      <c r="Q386" s="58"/>
      <c r="R386" s="58"/>
      <c r="S386" s="58"/>
      <c r="T386" s="58"/>
      <c r="U386" s="58"/>
      <c r="V386" s="58"/>
      <c r="W386" s="58"/>
      <c r="X386" s="58"/>
      <c r="Y386" s="58"/>
      <c r="Z386" s="58"/>
    </row>
    <row r="387" spans="1:26" ht="15.75" customHeight="1" x14ac:dyDescent="0.2">
      <c r="A387" s="58"/>
      <c r="B387" s="2"/>
      <c r="C387" s="3"/>
      <c r="D387" s="4"/>
      <c r="E387" s="5"/>
      <c r="F387" s="2"/>
      <c r="G387" s="2"/>
      <c r="H387" s="2"/>
      <c r="I387" s="6"/>
      <c r="J387" s="6"/>
      <c r="K387" s="2"/>
      <c r="L387" s="2"/>
      <c r="M387" s="58"/>
      <c r="N387" s="58"/>
      <c r="O387" s="58"/>
      <c r="P387" s="58"/>
      <c r="Q387" s="58"/>
      <c r="R387" s="58"/>
      <c r="S387" s="58"/>
      <c r="T387" s="58"/>
      <c r="U387" s="58"/>
      <c r="V387" s="58"/>
      <c r="W387" s="58"/>
      <c r="X387" s="58"/>
      <c r="Y387" s="58"/>
      <c r="Z387" s="58"/>
    </row>
    <row r="388" spans="1:26" ht="15.75" customHeight="1" x14ac:dyDescent="0.2">
      <c r="A388" s="58"/>
      <c r="B388" s="2"/>
      <c r="C388" s="3"/>
      <c r="D388" s="4"/>
      <c r="E388" s="5"/>
      <c r="F388" s="2"/>
      <c r="G388" s="2"/>
      <c r="H388" s="2"/>
      <c r="I388" s="6"/>
      <c r="J388" s="6"/>
      <c r="K388" s="2"/>
      <c r="L388" s="2"/>
      <c r="M388" s="58"/>
      <c r="N388" s="58"/>
      <c r="O388" s="58"/>
      <c r="P388" s="58"/>
      <c r="Q388" s="58"/>
      <c r="R388" s="58"/>
      <c r="S388" s="58"/>
      <c r="T388" s="58"/>
      <c r="U388" s="58"/>
      <c r="V388" s="58"/>
      <c r="W388" s="58"/>
      <c r="X388" s="58"/>
      <c r="Y388" s="58"/>
      <c r="Z388" s="58"/>
    </row>
    <row r="389" spans="1:26" ht="15.75" customHeight="1" x14ac:dyDescent="0.2">
      <c r="A389" s="58"/>
      <c r="B389" s="2"/>
      <c r="C389" s="3"/>
      <c r="D389" s="4"/>
      <c r="E389" s="5"/>
      <c r="F389" s="2"/>
      <c r="G389" s="2"/>
      <c r="H389" s="2"/>
      <c r="I389" s="6"/>
      <c r="J389" s="6"/>
      <c r="K389" s="2"/>
      <c r="L389" s="2"/>
      <c r="M389" s="58"/>
      <c r="N389" s="58"/>
      <c r="O389" s="58"/>
      <c r="P389" s="58"/>
      <c r="Q389" s="58"/>
      <c r="R389" s="58"/>
      <c r="S389" s="58"/>
      <c r="T389" s="58"/>
      <c r="U389" s="58"/>
      <c r="V389" s="58"/>
      <c r="W389" s="58"/>
      <c r="X389" s="58"/>
      <c r="Y389" s="58"/>
      <c r="Z389" s="58"/>
    </row>
    <row r="390" spans="1:26" ht="15.75" customHeight="1" x14ac:dyDescent="0.2">
      <c r="A390" s="58"/>
      <c r="B390" s="2"/>
      <c r="C390" s="3"/>
      <c r="D390" s="4"/>
      <c r="E390" s="5"/>
      <c r="F390" s="2"/>
      <c r="G390" s="2"/>
      <c r="H390" s="2"/>
      <c r="I390" s="6"/>
      <c r="J390" s="6"/>
      <c r="K390" s="2"/>
      <c r="L390" s="2"/>
      <c r="M390" s="58"/>
      <c r="N390" s="58"/>
      <c r="O390" s="58"/>
      <c r="P390" s="58"/>
      <c r="Q390" s="58"/>
      <c r="R390" s="58"/>
      <c r="S390" s="58"/>
      <c r="T390" s="58"/>
      <c r="U390" s="58"/>
      <c r="V390" s="58"/>
      <c r="W390" s="58"/>
      <c r="X390" s="58"/>
      <c r="Y390" s="58"/>
      <c r="Z390" s="58"/>
    </row>
    <row r="391" spans="1:26" ht="15.75" customHeight="1" x14ac:dyDescent="0.2">
      <c r="A391" s="58"/>
      <c r="B391" s="2"/>
      <c r="C391" s="3"/>
      <c r="D391" s="4"/>
      <c r="E391" s="5"/>
      <c r="F391" s="2"/>
      <c r="G391" s="2"/>
      <c r="H391" s="2"/>
      <c r="I391" s="6"/>
      <c r="J391" s="6"/>
      <c r="K391" s="2"/>
      <c r="L391" s="2"/>
      <c r="M391" s="58"/>
      <c r="N391" s="58"/>
      <c r="O391" s="58"/>
      <c r="P391" s="58"/>
      <c r="Q391" s="58"/>
      <c r="R391" s="58"/>
      <c r="S391" s="58"/>
      <c r="T391" s="58"/>
      <c r="U391" s="58"/>
      <c r="V391" s="58"/>
      <c r="W391" s="58"/>
      <c r="X391" s="58"/>
      <c r="Y391" s="58"/>
      <c r="Z391" s="58"/>
    </row>
    <row r="392" spans="1:26" ht="15.75" customHeight="1" x14ac:dyDescent="0.2">
      <c r="A392" s="58"/>
      <c r="B392" s="2"/>
      <c r="C392" s="3"/>
      <c r="D392" s="4"/>
      <c r="E392" s="5"/>
      <c r="F392" s="2"/>
      <c r="G392" s="2"/>
      <c r="H392" s="2"/>
      <c r="I392" s="6"/>
      <c r="J392" s="6"/>
      <c r="K392" s="2"/>
      <c r="L392" s="2"/>
      <c r="M392" s="58"/>
      <c r="N392" s="58"/>
      <c r="O392" s="58"/>
      <c r="P392" s="58"/>
      <c r="Q392" s="58"/>
      <c r="R392" s="58"/>
      <c r="S392" s="58"/>
      <c r="T392" s="58"/>
      <c r="U392" s="58"/>
      <c r="V392" s="58"/>
      <c r="W392" s="58"/>
      <c r="X392" s="58"/>
      <c r="Y392" s="58"/>
      <c r="Z392" s="58"/>
    </row>
    <row r="393" spans="1:26" ht="15.75" customHeight="1" x14ac:dyDescent="0.2">
      <c r="A393" s="58"/>
      <c r="B393" s="2"/>
      <c r="C393" s="3"/>
      <c r="D393" s="4"/>
      <c r="E393" s="5"/>
      <c r="F393" s="2"/>
      <c r="G393" s="2"/>
      <c r="H393" s="2"/>
      <c r="I393" s="6"/>
      <c r="J393" s="6"/>
      <c r="K393" s="2"/>
      <c r="L393" s="2"/>
      <c r="M393" s="58"/>
      <c r="N393" s="58"/>
      <c r="O393" s="58"/>
      <c r="P393" s="58"/>
      <c r="Q393" s="58"/>
      <c r="R393" s="58"/>
      <c r="S393" s="58"/>
      <c r="T393" s="58"/>
      <c r="U393" s="58"/>
      <c r="V393" s="58"/>
      <c r="W393" s="58"/>
      <c r="X393" s="58"/>
      <c r="Y393" s="58"/>
      <c r="Z393" s="58"/>
    </row>
    <row r="394" spans="1:26" ht="15.75" customHeight="1" x14ac:dyDescent="0.2">
      <c r="A394" s="58"/>
      <c r="B394" s="2"/>
      <c r="C394" s="3"/>
      <c r="D394" s="4"/>
      <c r="E394" s="5"/>
      <c r="F394" s="2"/>
      <c r="G394" s="2"/>
      <c r="H394" s="2"/>
      <c r="I394" s="6"/>
      <c r="J394" s="6"/>
      <c r="K394" s="2"/>
      <c r="L394" s="2"/>
      <c r="M394" s="58"/>
      <c r="N394" s="58"/>
      <c r="O394" s="58"/>
      <c r="P394" s="58"/>
      <c r="Q394" s="58"/>
      <c r="R394" s="58"/>
      <c r="S394" s="58"/>
      <c r="T394" s="58"/>
      <c r="U394" s="58"/>
      <c r="V394" s="58"/>
      <c r="W394" s="58"/>
      <c r="X394" s="58"/>
      <c r="Y394" s="58"/>
      <c r="Z394" s="58"/>
    </row>
    <row r="395" spans="1:26" ht="15.75" customHeight="1" x14ac:dyDescent="0.2">
      <c r="A395" s="58"/>
      <c r="B395" s="2"/>
      <c r="C395" s="3"/>
      <c r="D395" s="4"/>
      <c r="E395" s="5"/>
      <c r="F395" s="2"/>
      <c r="G395" s="2"/>
      <c r="H395" s="2"/>
      <c r="I395" s="6"/>
      <c r="J395" s="6"/>
      <c r="K395" s="2"/>
      <c r="L395" s="2"/>
      <c r="M395" s="58"/>
      <c r="N395" s="58"/>
      <c r="O395" s="58"/>
      <c r="P395" s="58"/>
      <c r="Q395" s="58"/>
      <c r="R395" s="58"/>
      <c r="S395" s="58"/>
      <c r="T395" s="58"/>
      <c r="U395" s="58"/>
      <c r="V395" s="58"/>
      <c r="W395" s="58"/>
      <c r="X395" s="58"/>
      <c r="Y395" s="58"/>
      <c r="Z395" s="58"/>
    </row>
    <row r="396" spans="1:26" ht="15.75" customHeight="1" x14ac:dyDescent="0.2">
      <c r="A396" s="58"/>
      <c r="B396" s="2"/>
      <c r="C396" s="3"/>
      <c r="D396" s="4"/>
      <c r="E396" s="5"/>
      <c r="F396" s="2"/>
      <c r="G396" s="2"/>
      <c r="H396" s="2"/>
      <c r="I396" s="6"/>
      <c r="J396" s="6"/>
      <c r="K396" s="2"/>
      <c r="L396" s="2"/>
      <c r="M396" s="58"/>
      <c r="N396" s="58"/>
      <c r="O396" s="58"/>
      <c r="P396" s="58"/>
      <c r="Q396" s="58"/>
      <c r="R396" s="58"/>
      <c r="S396" s="58"/>
      <c r="T396" s="58"/>
      <c r="U396" s="58"/>
      <c r="V396" s="58"/>
      <c r="W396" s="58"/>
      <c r="X396" s="58"/>
      <c r="Y396" s="58"/>
      <c r="Z396" s="58"/>
    </row>
    <row r="397" spans="1:26" ht="15.75" customHeight="1" x14ac:dyDescent="0.2">
      <c r="A397" s="58"/>
      <c r="B397" s="2"/>
      <c r="C397" s="3"/>
      <c r="D397" s="4"/>
      <c r="E397" s="5"/>
      <c r="F397" s="2"/>
      <c r="G397" s="2"/>
      <c r="H397" s="2"/>
      <c r="I397" s="6"/>
      <c r="J397" s="6"/>
      <c r="K397" s="2"/>
      <c r="L397" s="2"/>
      <c r="M397" s="58"/>
      <c r="N397" s="58"/>
      <c r="O397" s="58"/>
      <c r="P397" s="58"/>
      <c r="Q397" s="58"/>
      <c r="R397" s="58"/>
      <c r="S397" s="58"/>
      <c r="T397" s="58"/>
      <c r="U397" s="58"/>
      <c r="V397" s="58"/>
      <c r="W397" s="58"/>
      <c r="X397" s="58"/>
      <c r="Y397" s="58"/>
      <c r="Z397" s="58"/>
    </row>
    <row r="398" spans="1:26" ht="15.75" customHeight="1" x14ac:dyDescent="0.2">
      <c r="A398" s="58"/>
      <c r="B398" s="2"/>
      <c r="C398" s="3"/>
      <c r="D398" s="4"/>
      <c r="E398" s="5"/>
      <c r="F398" s="2"/>
      <c r="G398" s="2"/>
      <c r="H398" s="2"/>
      <c r="I398" s="6"/>
      <c r="J398" s="6"/>
      <c r="K398" s="2"/>
      <c r="L398" s="2"/>
      <c r="M398" s="58"/>
      <c r="N398" s="58"/>
      <c r="O398" s="58"/>
      <c r="P398" s="58"/>
      <c r="Q398" s="58"/>
      <c r="R398" s="58"/>
      <c r="S398" s="58"/>
      <c r="T398" s="58"/>
      <c r="U398" s="58"/>
      <c r="V398" s="58"/>
      <c r="W398" s="58"/>
      <c r="X398" s="58"/>
      <c r="Y398" s="58"/>
      <c r="Z398" s="58"/>
    </row>
    <row r="399" spans="1:26" ht="15.75" customHeight="1" x14ac:dyDescent="0.2">
      <c r="A399" s="58"/>
      <c r="B399" s="2"/>
      <c r="C399" s="3"/>
      <c r="D399" s="4"/>
      <c r="E399" s="5"/>
      <c r="F399" s="2"/>
      <c r="G399" s="2"/>
      <c r="H399" s="2"/>
      <c r="I399" s="6"/>
      <c r="J399" s="6"/>
      <c r="K399" s="2"/>
      <c r="L399" s="2"/>
      <c r="M399" s="58"/>
      <c r="N399" s="58"/>
      <c r="O399" s="58"/>
      <c r="P399" s="58"/>
      <c r="Q399" s="58"/>
      <c r="R399" s="58"/>
      <c r="S399" s="58"/>
      <c r="T399" s="58"/>
      <c r="U399" s="58"/>
      <c r="V399" s="58"/>
      <c r="W399" s="58"/>
      <c r="X399" s="58"/>
      <c r="Y399" s="58"/>
      <c r="Z399" s="58"/>
    </row>
    <row r="400" spans="1:26" ht="15.75" customHeight="1" x14ac:dyDescent="0.2">
      <c r="A400" s="58"/>
      <c r="B400" s="2"/>
      <c r="C400" s="3"/>
      <c r="D400" s="4"/>
      <c r="E400" s="5"/>
      <c r="F400" s="2"/>
      <c r="G400" s="2"/>
      <c r="H400" s="2"/>
      <c r="I400" s="6"/>
      <c r="J400" s="6"/>
      <c r="K400" s="2"/>
      <c r="L400" s="2"/>
      <c r="M400" s="58"/>
      <c r="N400" s="58"/>
      <c r="O400" s="58"/>
      <c r="P400" s="58"/>
      <c r="Q400" s="58"/>
      <c r="R400" s="58"/>
      <c r="S400" s="58"/>
      <c r="T400" s="58"/>
      <c r="U400" s="58"/>
      <c r="V400" s="58"/>
      <c r="W400" s="58"/>
      <c r="X400" s="58"/>
      <c r="Y400" s="58"/>
      <c r="Z400" s="58"/>
    </row>
    <row r="401" spans="1:26" ht="15.75" customHeight="1" x14ac:dyDescent="0.2">
      <c r="A401" s="58"/>
      <c r="B401" s="2"/>
      <c r="C401" s="3"/>
      <c r="D401" s="4"/>
      <c r="E401" s="5"/>
      <c r="F401" s="2"/>
      <c r="G401" s="2"/>
      <c r="H401" s="2"/>
      <c r="I401" s="6"/>
      <c r="J401" s="6"/>
      <c r="K401" s="2"/>
      <c r="L401" s="2"/>
      <c r="M401" s="58"/>
      <c r="N401" s="58"/>
      <c r="O401" s="58"/>
      <c r="P401" s="58"/>
      <c r="Q401" s="58"/>
      <c r="R401" s="58"/>
      <c r="S401" s="58"/>
      <c r="T401" s="58"/>
      <c r="U401" s="58"/>
      <c r="V401" s="58"/>
      <c r="W401" s="58"/>
      <c r="X401" s="58"/>
      <c r="Y401" s="58"/>
      <c r="Z401" s="58"/>
    </row>
    <row r="402" spans="1:26" ht="15.75" customHeight="1" x14ac:dyDescent="0.2">
      <c r="A402" s="58"/>
      <c r="B402" s="2"/>
      <c r="C402" s="3"/>
      <c r="D402" s="4"/>
      <c r="E402" s="5"/>
      <c r="F402" s="2"/>
      <c r="G402" s="2"/>
      <c r="H402" s="2"/>
      <c r="I402" s="6"/>
      <c r="J402" s="6"/>
      <c r="K402" s="2"/>
      <c r="L402" s="2"/>
      <c r="M402" s="58"/>
      <c r="N402" s="58"/>
      <c r="O402" s="58"/>
      <c r="P402" s="58"/>
      <c r="Q402" s="58"/>
      <c r="R402" s="58"/>
      <c r="S402" s="58"/>
      <c r="T402" s="58"/>
      <c r="U402" s="58"/>
      <c r="V402" s="58"/>
      <c r="W402" s="58"/>
      <c r="X402" s="58"/>
      <c r="Y402" s="58"/>
      <c r="Z402" s="58"/>
    </row>
    <row r="403" spans="1:26" ht="15.75" customHeight="1" x14ac:dyDescent="0.2">
      <c r="A403" s="58"/>
      <c r="B403" s="2"/>
      <c r="C403" s="3"/>
      <c r="D403" s="4"/>
      <c r="E403" s="5"/>
      <c r="F403" s="2"/>
      <c r="G403" s="2"/>
      <c r="H403" s="2"/>
      <c r="I403" s="6"/>
      <c r="J403" s="6"/>
      <c r="K403" s="2"/>
      <c r="L403" s="2"/>
      <c r="M403" s="58"/>
      <c r="N403" s="58"/>
      <c r="O403" s="58"/>
      <c r="P403" s="58"/>
      <c r="Q403" s="58"/>
      <c r="R403" s="58"/>
      <c r="S403" s="58"/>
      <c r="T403" s="58"/>
      <c r="U403" s="58"/>
      <c r="V403" s="58"/>
      <c r="W403" s="58"/>
      <c r="X403" s="58"/>
      <c r="Y403" s="58"/>
      <c r="Z403" s="58"/>
    </row>
    <row r="404" spans="1:26" ht="15.75" customHeight="1" x14ac:dyDescent="0.2">
      <c r="A404" s="58"/>
      <c r="B404" s="2"/>
      <c r="C404" s="3"/>
      <c r="D404" s="4"/>
      <c r="E404" s="5"/>
      <c r="F404" s="2"/>
      <c r="G404" s="2"/>
      <c r="H404" s="2"/>
      <c r="I404" s="6"/>
      <c r="J404" s="6"/>
      <c r="K404" s="2"/>
      <c r="L404" s="2"/>
      <c r="M404" s="58"/>
      <c r="N404" s="58"/>
      <c r="O404" s="58"/>
      <c r="P404" s="58"/>
      <c r="Q404" s="58"/>
      <c r="R404" s="58"/>
      <c r="S404" s="58"/>
      <c r="T404" s="58"/>
      <c r="U404" s="58"/>
      <c r="V404" s="58"/>
      <c r="W404" s="58"/>
      <c r="X404" s="58"/>
      <c r="Y404" s="58"/>
      <c r="Z404" s="58"/>
    </row>
    <row r="405" spans="1:26" ht="15.75" customHeight="1" x14ac:dyDescent="0.2">
      <c r="A405" s="58"/>
      <c r="B405" s="2"/>
      <c r="C405" s="3"/>
      <c r="D405" s="4"/>
      <c r="E405" s="5"/>
      <c r="F405" s="2"/>
      <c r="G405" s="2"/>
      <c r="H405" s="2"/>
      <c r="I405" s="6"/>
      <c r="J405" s="6"/>
      <c r="K405" s="2"/>
      <c r="L405" s="2"/>
      <c r="M405" s="58"/>
      <c r="N405" s="58"/>
      <c r="O405" s="58"/>
      <c r="P405" s="58"/>
      <c r="Q405" s="58"/>
      <c r="R405" s="58"/>
      <c r="S405" s="58"/>
      <c r="T405" s="58"/>
      <c r="U405" s="58"/>
      <c r="V405" s="58"/>
      <c r="W405" s="58"/>
      <c r="X405" s="58"/>
      <c r="Y405" s="58"/>
      <c r="Z405" s="58"/>
    </row>
    <row r="406" spans="1:26" ht="15.75" customHeight="1" x14ac:dyDescent="0.2">
      <c r="A406" s="58"/>
      <c r="B406" s="2"/>
      <c r="C406" s="3"/>
      <c r="D406" s="4"/>
      <c r="E406" s="5"/>
      <c r="F406" s="2"/>
      <c r="G406" s="2"/>
      <c r="H406" s="2"/>
      <c r="I406" s="6"/>
      <c r="J406" s="6"/>
      <c r="K406" s="2"/>
      <c r="L406" s="2"/>
      <c r="M406" s="58"/>
      <c r="N406" s="58"/>
      <c r="O406" s="58"/>
      <c r="P406" s="58"/>
      <c r="Q406" s="58"/>
      <c r="R406" s="58"/>
      <c r="S406" s="58"/>
      <c r="T406" s="58"/>
      <c r="U406" s="58"/>
      <c r="V406" s="58"/>
      <c r="W406" s="58"/>
      <c r="X406" s="58"/>
      <c r="Y406" s="58"/>
      <c r="Z406" s="58"/>
    </row>
    <row r="407" spans="1:26" ht="15.75" customHeight="1" x14ac:dyDescent="0.2">
      <c r="A407" s="58"/>
      <c r="B407" s="2"/>
      <c r="C407" s="3"/>
      <c r="D407" s="4"/>
      <c r="E407" s="5"/>
      <c r="F407" s="2"/>
      <c r="G407" s="2"/>
      <c r="H407" s="2"/>
      <c r="I407" s="6"/>
      <c r="J407" s="6"/>
      <c r="K407" s="2"/>
      <c r="L407" s="2"/>
      <c r="M407" s="58"/>
      <c r="N407" s="58"/>
      <c r="O407" s="58"/>
      <c r="P407" s="58"/>
      <c r="Q407" s="58"/>
      <c r="R407" s="58"/>
      <c r="S407" s="58"/>
      <c r="T407" s="58"/>
      <c r="U407" s="58"/>
      <c r="V407" s="58"/>
      <c r="W407" s="58"/>
      <c r="X407" s="58"/>
      <c r="Y407" s="58"/>
      <c r="Z407" s="58"/>
    </row>
    <row r="408" spans="1:26" ht="15.75" customHeight="1" x14ac:dyDescent="0.2">
      <c r="A408" s="58"/>
      <c r="B408" s="2"/>
      <c r="C408" s="3"/>
      <c r="D408" s="4"/>
      <c r="E408" s="5"/>
      <c r="F408" s="2"/>
      <c r="G408" s="2"/>
      <c r="H408" s="2"/>
      <c r="I408" s="6"/>
      <c r="J408" s="6"/>
      <c r="K408" s="2"/>
      <c r="L408" s="2"/>
      <c r="M408" s="58"/>
      <c r="N408" s="58"/>
      <c r="O408" s="58"/>
      <c r="P408" s="58"/>
      <c r="Q408" s="58"/>
      <c r="R408" s="58"/>
      <c r="S408" s="58"/>
      <c r="T408" s="58"/>
      <c r="U408" s="58"/>
      <c r="V408" s="58"/>
      <c r="W408" s="58"/>
      <c r="X408" s="58"/>
      <c r="Y408" s="58"/>
      <c r="Z408" s="58"/>
    </row>
    <row r="409" spans="1:26" ht="15.75" customHeight="1" x14ac:dyDescent="0.2">
      <c r="A409" s="58"/>
      <c r="B409" s="2"/>
      <c r="C409" s="3"/>
      <c r="D409" s="4"/>
      <c r="E409" s="5"/>
      <c r="F409" s="2"/>
      <c r="G409" s="2"/>
      <c r="H409" s="2"/>
      <c r="I409" s="6"/>
      <c r="J409" s="6"/>
      <c r="K409" s="2"/>
      <c r="L409" s="2"/>
      <c r="M409" s="58"/>
      <c r="N409" s="58"/>
      <c r="O409" s="58"/>
      <c r="P409" s="58"/>
      <c r="Q409" s="58"/>
      <c r="R409" s="58"/>
      <c r="S409" s="58"/>
      <c r="T409" s="58"/>
      <c r="U409" s="58"/>
      <c r="V409" s="58"/>
      <c r="W409" s="58"/>
      <c r="X409" s="58"/>
      <c r="Y409" s="58"/>
      <c r="Z409" s="58"/>
    </row>
    <row r="410" spans="1:26" ht="15.75" customHeight="1" x14ac:dyDescent="0.2">
      <c r="A410" s="58"/>
      <c r="B410" s="2"/>
      <c r="C410" s="3"/>
      <c r="D410" s="4"/>
      <c r="E410" s="5"/>
      <c r="F410" s="2"/>
      <c r="G410" s="2"/>
      <c r="H410" s="2"/>
      <c r="I410" s="6"/>
      <c r="J410" s="6"/>
      <c r="K410" s="2"/>
      <c r="L410" s="2"/>
      <c r="M410" s="58"/>
      <c r="N410" s="58"/>
      <c r="O410" s="58"/>
      <c r="P410" s="58"/>
      <c r="Q410" s="58"/>
      <c r="R410" s="58"/>
      <c r="S410" s="58"/>
      <c r="T410" s="58"/>
      <c r="U410" s="58"/>
      <c r="V410" s="58"/>
      <c r="W410" s="58"/>
      <c r="X410" s="58"/>
      <c r="Y410" s="58"/>
      <c r="Z410" s="58"/>
    </row>
    <row r="411" spans="1:26" ht="15.75" customHeight="1" x14ac:dyDescent="0.2">
      <c r="A411" s="58"/>
      <c r="B411" s="2"/>
      <c r="C411" s="3"/>
      <c r="D411" s="4"/>
      <c r="E411" s="5"/>
      <c r="F411" s="2"/>
      <c r="G411" s="2"/>
      <c r="H411" s="2"/>
      <c r="I411" s="6"/>
      <c r="J411" s="6"/>
      <c r="K411" s="2"/>
      <c r="L411" s="2"/>
      <c r="M411" s="58"/>
      <c r="N411" s="58"/>
      <c r="O411" s="58"/>
      <c r="P411" s="58"/>
      <c r="Q411" s="58"/>
      <c r="R411" s="58"/>
      <c r="S411" s="58"/>
      <c r="T411" s="58"/>
      <c r="U411" s="58"/>
      <c r="V411" s="58"/>
      <c r="W411" s="58"/>
      <c r="X411" s="58"/>
      <c r="Y411" s="58"/>
      <c r="Z411" s="58"/>
    </row>
    <row r="412" spans="1:26" ht="15.75" customHeight="1" x14ac:dyDescent="0.2">
      <c r="A412" s="58"/>
      <c r="B412" s="2"/>
      <c r="C412" s="3"/>
      <c r="D412" s="4"/>
      <c r="E412" s="5"/>
      <c r="F412" s="2"/>
      <c r="G412" s="2"/>
      <c r="H412" s="2"/>
      <c r="I412" s="6"/>
      <c r="J412" s="6"/>
      <c r="K412" s="2"/>
      <c r="L412" s="2"/>
      <c r="M412" s="58"/>
      <c r="N412" s="58"/>
      <c r="O412" s="58"/>
      <c r="P412" s="58"/>
      <c r="Q412" s="58"/>
      <c r="R412" s="58"/>
      <c r="S412" s="58"/>
      <c r="T412" s="58"/>
      <c r="U412" s="58"/>
      <c r="V412" s="58"/>
      <c r="W412" s="58"/>
      <c r="X412" s="58"/>
      <c r="Y412" s="58"/>
      <c r="Z412" s="58"/>
    </row>
    <row r="413" spans="1:26" ht="15.75" customHeight="1" x14ac:dyDescent="0.2">
      <c r="A413" s="58"/>
      <c r="B413" s="2"/>
      <c r="C413" s="3"/>
      <c r="D413" s="4"/>
      <c r="E413" s="5"/>
      <c r="F413" s="2"/>
      <c r="G413" s="2"/>
      <c r="H413" s="2"/>
      <c r="I413" s="6"/>
      <c r="J413" s="6"/>
      <c r="K413" s="2"/>
      <c r="L413" s="2"/>
      <c r="M413" s="58"/>
      <c r="N413" s="58"/>
      <c r="O413" s="58"/>
      <c r="P413" s="58"/>
      <c r="Q413" s="58"/>
      <c r="R413" s="58"/>
      <c r="S413" s="58"/>
      <c r="T413" s="58"/>
      <c r="U413" s="58"/>
      <c r="V413" s="58"/>
      <c r="W413" s="58"/>
      <c r="X413" s="58"/>
      <c r="Y413" s="58"/>
      <c r="Z413" s="58"/>
    </row>
    <row r="414" spans="1:26" ht="15.75" customHeight="1" x14ac:dyDescent="0.2">
      <c r="A414" s="58"/>
      <c r="B414" s="2"/>
      <c r="C414" s="3"/>
      <c r="D414" s="4"/>
      <c r="E414" s="5"/>
      <c r="F414" s="2"/>
      <c r="G414" s="2"/>
      <c r="H414" s="2"/>
      <c r="I414" s="6"/>
      <c r="J414" s="6"/>
      <c r="K414" s="2"/>
      <c r="L414" s="2"/>
      <c r="M414" s="58"/>
      <c r="N414" s="58"/>
      <c r="O414" s="58"/>
      <c r="P414" s="58"/>
      <c r="Q414" s="58"/>
      <c r="R414" s="58"/>
      <c r="S414" s="58"/>
      <c r="T414" s="58"/>
      <c r="U414" s="58"/>
      <c r="V414" s="58"/>
      <c r="W414" s="58"/>
      <c r="X414" s="58"/>
      <c r="Y414" s="58"/>
      <c r="Z414" s="58"/>
    </row>
    <row r="415" spans="1:26" ht="15.75" customHeight="1" x14ac:dyDescent="0.2">
      <c r="A415" s="58"/>
      <c r="B415" s="2"/>
      <c r="C415" s="3"/>
      <c r="D415" s="4"/>
      <c r="E415" s="5"/>
      <c r="F415" s="2"/>
      <c r="G415" s="2"/>
      <c r="H415" s="2"/>
      <c r="I415" s="6"/>
      <c r="J415" s="6"/>
      <c r="K415" s="2"/>
      <c r="L415" s="2"/>
      <c r="M415" s="58"/>
      <c r="N415" s="58"/>
      <c r="O415" s="58"/>
      <c r="P415" s="58"/>
      <c r="Q415" s="58"/>
      <c r="R415" s="58"/>
      <c r="S415" s="58"/>
      <c r="T415" s="58"/>
      <c r="U415" s="58"/>
      <c r="V415" s="58"/>
      <c r="W415" s="58"/>
      <c r="X415" s="58"/>
      <c r="Y415" s="58"/>
      <c r="Z415" s="58"/>
    </row>
    <row r="416" spans="1:26" ht="15.75" customHeight="1" x14ac:dyDescent="0.2">
      <c r="A416" s="58"/>
      <c r="B416" s="2"/>
      <c r="C416" s="3"/>
      <c r="D416" s="4"/>
      <c r="E416" s="5"/>
      <c r="F416" s="2"/>
      <c r="G416" s="2"/>
      <c r="H416" s="2"/>
      <c r="I416" s="6"/>
      <c r="J416" s="6"/>
      <c r="K416" s="2"/>
      <c r="L416" s="2"/>
      <c r="M416" s="58"/>
      <c r="N416" s="58"/>
      <c r="O416" s="58"/>
      <c r="P416" s="58"/>
      <c r="Q416" s="58"/>
      <c r="R416" s="58"/>
      <c r="S416" s="58"/>
      <c r="T416" s="58"/>
      <c r="U416" s="58"/>
      <c r="V416" s="58"/>
      <c r="W416" s="58"/>
      <c r="X416" s="58"/>
      <c r="Y416" s="58"/>
      <c r="Z416" s="58"/>
    </row>
    <row r="417" spans="1:26" ht="15.75" customHeight="1" x14ac:dyDescent="0.2">
      <c r="A417" s="58"/>
      <c r="B417" s="2"/>
      <c r="C417" s="3"/>
      <c r="D417" s="4"/>
      <c r="E417" s="5"/>
      <c r="F417" s="2"/>
      <c r="G417" s="2"/>
      <c r="H417" s="2"/>
      <c r="I417" s="6"/>
      <c r="J417" s="6"/>
      <c r="K417" s="2"/>
      <c r="L417" s="2"/>
      <c r="M417" s="58"/>
      <c r="N417" s="58"/>
      <c r="O417" s="58"/>
      <c r="P417" s="58"/>
      <c r="Q417" s="58"/>
      <c r="R417" s="58"/>
      <c r="S417" s="58"/>
      <c r="T417" s="58"/>
      <c r="U417" s="58"/>
      <c r="V417" s="58"/>
      <c r="W417" s="58"/>
      <c r="X417" s="58"/>
      <c r="Y417" s="58"/>
      <c r="Z417" s="58"/>
    </row>
    <row r="418" spans="1:26" ht="15.75" customHeight="1" x14ac:dyDescent="0.2">
      <c r="A418" s="58"/>
      <c r="B418" s="2"/>
      <c r="C418" s="3"/>
      <c r="D418" s="4"/>
      <c r="E418" s="5"/>
      <c r="F418" s="2"/>
      <c r="G418" s="2"/>
      <c r="H418" s="2"/>
      <c r="I418" s="6"/>
      <c r="J418" s="6"/>
      <c r="K418" s="2"/>
      <c r="L418" s="2"/>
      <c r="M418" s="58"/>
      <c r="N418" s="58"/>
      <c r="O418" s="58"/>
      <c r="P418" s="58"/>
      <c r="Q418" s="58"/>
      <c r="R418" s="58"/>
      <c r="S418" s="58"/>
      <c r="T418" s="58"/>
      <c r="U418" s="58"/>
      <c r="V418" s="58"/>
      <c r="W418" s="58"/>
      <c r="X418" s="58"/>
      <c r="Y418" s="58"/>
      <c r="Z418" s="58"/>
    </row>
    <row r="419" spans="1:26" ht="15.75" customHeight="1" x14ac:dyDescent="0.2">
      <c r="A419" s="58"/>
      <c r="B419" s="2"/>
      <c r="C419" s="3"/>
      <c r="D419" s="4"/>
      <c r="E419" s="5"/>
      <c r="F419" s="2"/>
      <c r="G419" s="2"/>
      <c r="H419" s="2"/>
      <c r="I419" s="6"/>
      <c r="J419" s="6"/>
      <c r="K419" s="2"/>
      <c r="L419" s="2"/>
      <c r="M419" s="58"/>
      <c r="N419" s="58"/>
      <c r="O419" s="58"/>
      <c r="P419" s="58"/>
      <c r="Q419" s="58"/>
      <c r="R419" s="58"/>
      <c r="S419" s="58"/>
      <c r="T419" s="58"/>
      <c r="U419" s="58"/>
      <c r="V419" s="58"/>
      <c r="W419" s="58"/>
      <c r="X419" s="58"/>
      <c r="Y419" s="58"/>
      <c r="Z419" s="58"/>
    </row>
    <row r="420" spans="1:26" ht="15.75" customHeight="1" x14ac:dyDescent="0.2">
      <c r="A420" s="58"/>
      <c r="B420" s="2"/>
      <c r="C420" s="3"/>
      <c r="D420" s="4"/>
      <c r="E420" s="5"/>
      <c r="F420" s="2"/>
      <c r="G420" s="2"/>
      <c r="H420" s="2"/>
      <c r="I420" s="6"/>
      <c r="J420" s="6"/>
      <c r="K420" s="2"/>
      <c r="L420" s="2"/>
      <c r="M420" s="58"/>
      <c r="N420" s="58"/>
      <c r="O420" s="58"/>
      <c r="P420" s="58"/>
      <c r="Q420" s="58"/>
      <c r="R420" s="58"/>
      <c r="S420" s="58"/>
      <c r="T420" s="58"/>
      <c r="U420" s="58"/>
      <c r="V420" s="58"/>
      <c r="W420" s="58"/>
      <c r="X420" s="58"/>
      <c r="Y420" s="58"/>
      <c r="Z420" s="58"/>
    </row>
    <row r="421" spans="1:26" ht="15.75" customHeight="1" x14ac:dyDescent="0.2">
      <c r="A421" s="58"/>
      <c r="B421" s="2"/>
      <c r="C421" s="3"/>
      <c r="D421" s="4"/>
      <c r="E421" s="5"/>
      <c r="F421" s="2"/>
      <c r="G421" s="2"/>
      <c r="H421" s="2"/>
      <c r="I421" s="6"/>
      <c r="J421" s="6"/>
      <c r="K421" s="2"/>
      <c r="L421" s="2"/>
      <c r="M421" s="58"/>
      <c r="N421" s="58"/>
      <c r="O421" s="58"/>
      <c r="P421" s="58"/>
      <c r="Q421" s="58"/>
      <c r="R421" s="58"/>
      <c r="S421" s="58"/>
      <c r="T421" s="58"/>
      <c r="U421" s="58"/>
      <c r="V421" s="58"/>
      <c r="W421" s="58"/>
      <c r="X421" s="58"/>
      <c r="Y421" s="58"/>
      <c r="Z421" s="58"/>
    </row>
    <row r="422" spans="1:26" ht="15.75" customHeight="1" x14ac:dyDescent="0.2">
      <c r="A422" s="58"/>
      <c r="B422" s="2"/>
      <c r="C422" s="3"/>
      <c r="D422" s="4"/>
      <c r="E422" s="5"/>
      <c r="F422" s="2"/>
      <c r="G422" s="2"/>
      <c r="H422" s="2"/>
      <c r="I422" s="6"/>
      <c r="J422" s="6"/>
      <c r="K422" s="2"/>
      <c r="L422" s="2"/>
      <c r="M422" s="58"/>
      <c r="N422" s="58"/>
      <c r="O422" s="58"/>
      <c r="P422" s="58"/>
      <c r="Q422" s="58"/>
      <c r="R422" s="58"/>
      <c r="S422" s="58"/>
      <c r="T422" s="58"/>
      <c r="U422" s="58"/>
      <c r="V422" s="58"/>
      <c r="W422" s="58"/>
      <c r="X422" s="58"/>
      <c r="Y422" s="58"/>
      <c r="Z422" s="58"/>
    </row>
    <row r="423" spans="1:26" ht="15.75" customHeight="1" x14ac:dyDescent="0.2">
      <c r="A423" s="58"/>
      <c r="B423" s="2"/>
      <c r="C423" s="3"/>
      <c r="D423" s="4"/>
      <c r="E423" s="5"/>
      <c r="F423" s="2"/>
      <c r="G423" s="2"/>
      <c r="H423" s="2"/>
      <c r="I423" s="6"/>
      <c r="J423" s="6"/>
      <c r="K423" s="2"/>
      <c r="L423" s="2"/>
      <c r="M423" s="58"/>
      <c r="N423" s="58"/>
      <c r="O423" s="58"/>
      <c r="P423" s="58"/>
      <c r="Q423" s="58"/>
      <c r="R423" s="58"/>
      <c r="S423" s="58"/>
      <c r="T423" s="58"/>
      <c r="U423" s="58"/>
      <c r="V423" s="58"/>
      <c r="W423" s="58"/>
      <c r="X423" s="58"/>
      <c r="Y423" s="58"/>
      <c r="Z423" s="58"/>
    </row>
    <row r="424" spans="1:26" ht="15.75" customHeight="1" x14ac:dyDescent="0.2">
      <c r="A424" s="58"/>
      <c r="B424" s="2"/>
      <c r="C424" s="3"/>
      <c r="D424" s="4"/>
      <c r="E424" s="5"/>
      <c r="F424" s="2"/>
      <c r="G424" s="2"/>
      <c r="H424" s="2"/>
      <c r="I424" s="6"/>
      <c r="J424" s="6"/>
      <c r="K424" s="2"/>
      <c r="L424" s="2"/>
      <c r="M424" s="58"/>
      <c r="N424" s="58"/>
      <c r="O424" s="58"/>
      <c r="P424" s="58"/>
      <c r="Q424" s="58"/>
      <c r="R424" s="58"/>
      <c r="S424" s="58"/>
      <c r="T424" s="58"/>
      <c r="U424" s="58"/>
      <c r="V424" s="58"/>
      <c r="W424" s="58"/>
      <c r="X424" s="58"/>
      <c r="Y424" s="58"/>
      <c r="Z424" s="58"/>
    </row>
    <row r="425" spans="1:26" ht="15.75" customHeight="1" x14ac:dyDescent="0.2">
      <c r="A425" s="58"/>
      <c r="B425" s="2"/>
      <c r="C425" s="3"/>
      <c r="D425" s="4"/>
      <c r="E425" s="5"/>
      <c r="F425" s="2"/>
      <c r="G425" s="2"/>
      <c r="H425" s="2"/>
      <c r="I425" s="6"/>
      <c r="J425" s="6"/>
      <c r="K425" s="2"/>
      <c r="L425" s="2"/>
      <c r="M425" s="58"/>
      <c r="N425" s="58"/>
      <c r="O425" s="58"/>
      <c r="P425" s="58"/>
      <c r="Q425" s="58"/>
      <c r="R425" s="58"/>
      <c r="S425" s="58"/>
      <c r="T425" s="58"/>
      <c r="U425" s="58"/>
      <c r="V425" s="58"/>
      <c r="W425" s="58"/>
      <c r="X425" s="58"/>
      <c r="Y425" s="58"/>
      <c r="Z425" s="58"/>
    </row>
    <row r="426" spans="1:26" ht="15.75" customHeight="1" x14ac:dyDescent="0.2">
      <c r="A426" s="58"/>
      <c r="B426" s="2"/>
      <c r="C426" s="3"/>
      <c r="D426" s="4"/>
      <c r="E426" s="5"/>
      <c r="F426" s="2"/>
      <c r="G426" s="2"/>
      <c r="H426" s="2"/>
      <c r="I426" s="6"/>
      <c r="J426" s="6"/>
      <c r="K426" s="2"/>
      <c r="L426" s="2"/>
      <c r="M426" s="58"/>
      <c r="N426" s="58"/>
      <c r="O426" s="58"/>
      <c r="P426" s="58"/>
      <c r="Q426" s="58"/>
      <c r="R426" s="58"/>
      <c r="S426" s="58"/>
      <c r="T426" s="58"/>
      <c r="U426" s="58"/>
      <c r="V426" s="58"/>
      <c r="W426" s="58"/>
      <c r="X426" s="58"/>
      <c r="Y426" s="58"/>
      <c r="Z426" s="58"/>
    </row>
    <row r="427" spans="1:26" ht="15.75" customHeight="1" x14ac:dyDescent="0.2">
      <c r="A427" s="58"/>
      <c r="B427" s="2"/>
      <c r="C427" s="3"/>
      <c r="D427" s="4"/>
      <c r="E427" s="5"/>
      <c r="F427" s="2"/>
      <c r="G427" s="2"/>
      <c r="H427" s="2"/>
      <c r="I427" s="6"/>
      <c r="J427" s="6"/>
      <c r="K427" s="2"/>
      <c r="L427" s="2"/>
      <c r="M427" s="58"/>
      <c r="N427" s="58"/>
      <c r="O427" s="58"/>
      <c r="P427" s="58"/>
      <c r="Q427" s="58"/>
      <c r="R427" s="58"/>
      <c r="S427" s="58"/>
      <c r="T427" s="58"/>
      <c r="U427" s="58"/>
      <c r="V427" s="58"/>
      <c r="W427" s="58"/>
      <c r="X427" s="58"/>
      <c r="Y427" s="58"/>
      <c r="Z427" s="58"/>
    </row>
    <row r="428" spans="1:26" ht="15.75" customHeight="1" x14ac:dyDescent="0.2">
      <c r="A428" s="58"/>
      <c r="B428" s="2"/>
      <c r="C428" s="3"/>
      <c r="D428" s="4"/>
      <c r="E428" s="5"/>
      <c r="F428" s="2"/>
      <c r="G428" s="2"/>
      <c r="H428" s="2"/>
      <c r="I428" s="6"/>
      <c r="J428" s="6"/>
      <c r="K428" s="2"/>
      <c r="L428" s="2"/>
      <c r="M428" s="58"/>
      <c r="N428" s="58"/>
      <c r="O428" s="58"/>
      <c r="P428" s="58"/>
      <c r="Q428" s="58"/>
      <c r="R428" s="58"/>
      <c r="S428" s="58"/>
      <c r="T428" s="58"/>
      <c r="U428" s="58"/>
      <c r="V428" s="58"/>
      <c r="W428" s="58"/>
      <c r="X428" s="58"/>
      <c r="Y428" s="58"/>
      <c r="Z428" s="58"/>
    </row>
    <row r="429" spans="1:26" ht="15.75" customHeight="1" x14ac:dyDescent="0.2">
      <c r="A429" s="58"/>
      <c r="B429" s="2"/>
      <c r="C429" s="3"/>
      <c r="D429" s="4"/>
      <c r="E429" s="5"/>
      <c r="F429" s="2"/>
      <c r="G429" s="2"/>
      <c r="H429" s="2"/>
      <c r="I429" s="6"/>
      <c r="J429" s="6"/>
      <c r="K429" s="2"/>
      <c r="L429" s="2"/>
      <c r="M429" s="58"/>
      <c r="N429" s="58"/>
      <c r="O429" s="58"/>
      <c r="P429" s="58"/>
      <c r="Q429" s="58"/>
      <c r="R429" s="58"/>
      <c r="S429" s="58"/>
      <c r="T429" s="58"/>
      <c r="U429" s="58"/>
      <c r="V429" s="58"/>
      <c r="W429" s="58"/>
      <c r="X429" s="58"/>
      <c r="Y429" s="58"/>
      <c r="Z429" s="58"/>
    </row>
    <row r="430" spans="1:26" ht="15.75" customHeight="1" x14ac:dyDescent="0.2">
      <c r="A430" s="58"/>
      <c r="B430" s="2"/>
      <c r="C430" s="3"/>
      <c r="D430" s="4"/>
      <c r="E430" s="5"/>
      <c r="F430" s="2"/>
      <c r="G430" s="2"/>
      <c r="H430" s="2"/>
      <c r="I430" s="6"/>
      <c r="J430" s="6"/>
      <c r="K430" s="2"/>
      <c r="L430" s="2"/>
      <c r="M430" s="58"/>
      <c r="N430" s="58"/>
      <c r="O430" s="58"/>
      <c r="P430" s="58"/>
      <c r="Q430" s="58"/>
      <c r="R430" s="58"/>
      <c r="S430" s="58"/>
      <c r="T430" s="58"/>
      <c r="U430" s="58"/>
      <c r="V430" s="58"/>
      <c r="W430" s="58"/>
      <c r="X430" s="58"/>
      <c r="Y430" s="58"/>
      <c r="Z430" s="58"/>
    </row>
    <row r="431" spans="1:26" ht="15.75" customHeight="1" x14ac:dyDescent="0.2">
      <c r="A431" s="58"/>
      <c r="B431" s="2"/>
      <c r="C431" s="3"/>
      <c r="D431" s="4"/>
      <c r="E431" s="5"/>
      <c r="F431" s="2"/>
      <c r="G431" s="2"/>
      <c r="H431" s="2"/>
      <c r="I431" s="6"/>
      <c r="J431" s="6"/>
      <c r="K431" s="2"/>
      <c r="L431" s="2"/>
      <c r="M431" s="58"/>
      <c r="N431" s="58"/>
      <c r="O431" s="58"/>
      <c r="P431" s="58"/>
      <c r="Q431" s="58"/>
      <c r="R431" s="58"/>
      <c r="S431" s="58"/>
      <c r="T431" s="58"/>
      <c r="U431" s="58"/>
      <c r="V431" s="58"/>
      <c r="W431" s="58"/>
      <c r="X431" s="58"/>
      <c r="Y431" s="58"/>
      <c r="Z431" s="58"/>
    </row>
    <row r="432" spans="1:26" ht="15.75" customHeight="1" x14ac:dyDescent="0.2">
      <c r="A432" s="58"/>
      <c r="B432" s="2"/>
      <c r="C432" s="3"/>
      <c r="D432" s="4"/>
      <c r="E432" s="5"/>
      <c r="F432" s="2"/>
      <c r="G432" s="2"/>
      <c r="H432" s="2"/>
      <c r="I432" s="6"/>
      <c r="J432" s="6"/>
      <c r="K432" s="2"/>
      <c r="L432" s="2"/>
      <c r="M432" s="58"/>
      <c r="N432" s="58"/>
      <c r="O432" s="58"/>
      <c r="P432" s="58"/>
      <c r="Q432" s="58"/>
      <c r="R432" s="58"/>
      <c r="S432" s="58"/>
      <c r="T432" s="58"/>
      <c r="U432" s="58"/>
      <c r="V432" s="58"/>
      <c r="W432" s="58"/>
      <c r="X432" s="58"/>
      <c r="Y432" s="58"/>
      <c r="Z432" s="58"/>
    </row>
    <row r="433" spans="1:26" ht="15.75" customHeight="1" x14ac:dyDescent="0.2">
      <c r="A433" s="58"/>
      <c r="B433" s="2"/>
      <c r="C433" s="3"/>
      <c r="D433" s="4"/>
      <c r="E433" s="5"/>
      <c r="F433" s="2"/>
      <c r="G433" s="2"/>
      <c r="H433" s="2"/>
      <c r="I433" s="6"/>
      <c r="J433" s="6"/>
      <c r="K433" s="2"/>
      <c r="L433" s="2"/>
      <c r="M433" s="58"/>
      <c r="N433" s="58"/>
      <c r="O433" s="58"/>
      <c r="P433" s="58"/>
      <c r="Q433" s="58"/>
      <c r="R433" s="58"/>
      <c r="S433" s="58"/>
      <c r="T433" s="58"/>
      <c r="U433" s="58"/>
      <c r="V433" s="58"/>
      <c r="W433" s="58"/>
      <c r="X433" s="58"/>
      <c r="Y433" s="58"/>
      <c r="Z433" s="58"/>
    </row>
    <row r="434" spans="1:26" ht="15.75" customHeight="1" x14ac:dyDescent="0.2">
      <c r="A434" s="58"/>
      <c r="B434" s="2"/>
      <c r="C434" s="3"/>
      <c r="D434" s="4"/>
      <c r="E434" s="5"/>
      <c r="F434" s="2"/>
      <c r="G434" s="2"/>
      <c r="H434" s="2"/>
      <c r="I434" s="6"/>
      <c r="J434" s="6"/>
      <c r="K434" s="2"/>
      <c r="L434" s="2"/>
      <c r="M434" s="58"/>
      <c r="N434" s="58"/>
      <c r="O434" s="58"/>
      <c r="P434" s="58"/>
      <c r="Q434" s="58"/>
      <c r="R434" s="58"/>
      <c r="S434" s="58"/>
      <c r="T434" s="58"/>
      <c r="U434" s="58"/>
      <c r="V434" s="58"/>
      <c r="W434" s="58"/>
      <c r="X434" s="58"/>
      <c r="Y434" s="58"/>
      <c r="Z434" s="58"/>
    </row>
    <row r="435" spans="1:26" ht="15.75" customHeight="1" x14ac:dyDescent="0.2">
      <c r="A435" s="58"/>
      <c r="B435" s="2"/>
      <c r="C435" s="3"/>
      <c r="D435" s="4"/>
      <c r="E435" s="5"/>
      <c r="F435" s="2"/>
      <c r="G435" s="2"/>
      <c r="H435" s="2"/>
      <c r="I435" s="6"/>
      <c r="J435" s="6"/>
      <c r="K435" s="2"/>
      <c r="L435" s="2"/>
      <c r="M435" s="58"/>
      <c r="N435" s="58"/>
      <c r="O435" s="58"/>
      <c r="P435" s="58"/>
      <c r="Q435" s="58"/>
      <c r="R435" s="58"/>
      <c r="S435" s="58"/>
      <c r="T435" s="58"/>
      <c r="U435" s="58"/>
      <c r="V435" s="58"/>
      <c r="W435" s="58"/>
      <c r="X435" s="58"/>
      <c r="Y435" s="58"/>
      <c r="Z435" s="58"/>
    </row>
    <row r="436" spans="1:26" ht="15.75" customHeight="1" x14ac:dyDescent="0.2">
      <c r="A436" s="58"/>
      <c r="B436" s="2"/>
      <c r="C436" s="3"/>
      <c r="D436" s="4"/>
      <c r="E436" s="5"/>
      <c r="F436" s="2"/>
      <c r="G436" s="2"/>
      <c r="H436" s="2"/>
      <c r="I436" s="6"/>
      <c r="J436" s="6"/>
      <c r="K436" s="2"/>
      <c r="L436" s="2"/>
      <c r="M436" s="58"/>
      <c r="N436" s="58"/>
      <c r="O436" s="58"/>
      <c r="P436" s="58"/>
      <c r="Q436" s="58"/>
      <c r="R436" s="58"/>
      <c r="S436" s="58"/>
      <c r="T436" s="58"/>
      <c r="U436" s="58"/>
      <c r="V436" s="58"/>
      <c r="W436" s="58"/>
      <c r="X436" s="58"/>
      <c r="Y436" s="58"/>
      <c r="Z436" s="58"/>
    </row>
    <row r="437" spans="1:26" ht="15.75" customHeight="1" x14ac:dyDescent="0.2">
      <c r="A437" s="58"/>
      <c r="B437" s="2"/>
      <c r="C437" s="3"/>
      <c r="D437" s="4"/>
      <c r="E437" s="5"/>
      <c r="F437" s="2"/>
      <c r="G437" s="2"/>
      <c r="H437" s="2"/>
      <c r="I437" s="6"/>
      <c r="J437" s="6"/>
      <c r="K437" s="2"/>
      <c r="L437" s="2"/>
      <c r="M437" s="58"/>
      <c r="N437" s="58"/>
      <c r="O437" s="58"/>
      <c r="P437" s="58"/>
      <c r="Q437" s="58"/>
      <c r="R437" s="58"/>
      <c r="S437" s="58"/>
      <c r="T437" s="58"/>
      <c r="U437" s="58"/>
      <c r="V437" s="58"/>
      <c r="W437" s="58"/>
      <c r="X437" s="58"/>
      <c r="Y437" s="58"/>
      <c r="Z437" s="58"/>
    </row>
    <row r="438" spans="1:26" ht="15.75" customHeight="1" x14ac:dyDescent="0.2">
      <c r="A438" s="58"/>
      <c r="B438" s="2"/>
      <c r="C438" s="3"/>
      <c r="D438" s="4"/>
      <c r="E438" s="5"/>
      <c r="F438" s="2"/>
      <c r="G438" s="2"/>
      <c r="H438" s="2"/>
      <c r="I438" s="6"/>
      <c r="J438" s="6"/>
      <c r="K438" s="2"/>
      <c r="L438" s="2"/>
      <c r="M438" s="58"/>
      <c r="N438" s="58"/>
      <c r="O438" s="58"/>
      <c r="P438" s="58"/>
      <c r="Q438" s="58"/>
      <c r="R438" s="58"/>
      <c r="S438" s="58"/>
      <c r="T438" s="58"/>
      <c r="U438" s="58"/>
      <c r="V438" s="58"/>
      <c r="W438" s="58"/>
      <c r="X438" s="58"/>
      <c r="Y438" s="58"/>
      <c r="Z438" s="58"/>
    </row>
    <row r="439" spans="1:26" ht="15.75" customHeight="1" x14ac:dyDescent="0.2">
      <c r="A439" s="58"/>
      <c r="B439" s="2"/>
      <c r="C439" s="3"/>
      <c r="D439" s="4"/>
      <c r="E439" s="5"/>
      <c r="F439" s="2"/>
      <c r="G439" s="2"/>
      <c r="H439" s="2"/>
      <c r="I439" s="6"/>
      <c r="J439" s="6"/>
      <c r="K439" s="2"/>
      <c r="L439" s="2"/>
      <c r="M439" s="58"/>
      <c r="N439" s="58"/>
      <c r="O439" s="58"/>
      <c r="P439" s="58"/>
      <c r="Q439" s="58"/>
      <c r="R439" s="58"/>
      <c r="S439" s="58"/>
      <c r="T439" s="58"/>
      <c r="U439" s="58"/>
      <c r="V439" s="58"/>
      <c r="W439" s="58"/>
      <c r="X439" s="58"/>
      <c r="Y439" s="58"/>
      <c r="Z439" s="58"/>
    </row>
    <row r="440" spans="1:26" ht="15.75" customHeight="1" x14ac:dyDescent="0.2">
      <c r="A440" s="58"/>
      <c r="B440" s="2"/>
      <c r="C440" s="3"/>
      <c r="D440" s="4"/>
      <c r="E440" s="5"/>
      <c r="F440" s="2"/>
      <c r="G440" s="2"/>
      <c r="H440" s="2"/>
      <c r="I440" s="6"/>
      <c r="J440" s="6"/>
      <c r="K440" s="2"/>
      <c r="L440" s="2"/>
      <c r="M440" s="58"/>
      <c r="N440" s="58"/>
      <c r="O440" s="58"/>
      <c r="P440" s="58"/>
      <c r="Q440" s="58"/>
      <c r="R440" s="58"/>
      <c r="S440" s="58"/>
      <c r="T440" s="58"/>
      <c r="U440" s="58"/>
      <c r="V440" s="58"/>
      <c r="W440" s="58"/>
      <c r="X440" s="58"/>
      <c r="Y440" s="58"/>
      <c r="Z440" s="58"/>
    </row>
    <row r="441" spans="1:26" ht="15.75" customHeight="1" x14ac:dyDescent="0.2">
      <c r="A441" s="58"/>
      <c r="B441" s="2"/>
      <c r="C441" s="3"/>
      <c r="D441" s="4"/>
      <c r="E441" s="5"/>
      <c r="F441" s="2"/>
      <c r="G441" s="2"/>
      <c r="H441" s="2"/>
      <c r="I441" s="6"/>
      <c r="J441" s="6"/>
      <c r="K441" s="2"/>
      <c r="L441" s="2"/>
      <c r="M441" s="58"/>
      <c r="N441" s="58"/>
      <c r="O441" s="58"/>
      <c r="P441" s="58"/>
      <c r="Q441" s="58"/>
      <c r="R441" s="58"/>
      <c r="S441" s="58"/>
      <c r="T441" s="58"/>
      <c r="U441" s="58"/>
      <c r="V441" s="58"/>
      <c r="W441" s="58"/>
      <c r="X441" s="58"/>
      <c r="Y441" s="58"/>
      <c r="Z441" s="58"/>
    </row>
    <row r="442" spans="1:26" ht="15.75" customHeight="1" x14ac:dyDescent="0.2">
      <c r="A442" s="58"/>
      <c r="B442" s="2"/>
      <c r="C442" s="3"/>
      <c r="D442" s="4"/>
      <c r="E442" s="5"/>
      <c r="F442" s="2"/>
      <c r="G442" s="2"/>
      <c r="H442" s="2"/>
      <c r="I442" s="6"/>
      <c r="J442" s="6"/>
      <c r="K442" s="2"/>
      <c r="L442" s="2"/>
      <c r="M442" s="58"/>
      <c r="N442" s="58"/>
      <c r="O442" s="58"/>
      <c r="P442" s="58"/>
      <c r="Q442" s="58"/>
      <c r="R442" s="58"/>
      <c r="S442" s="58"/>
      <c r="T442" s="58"/>
      <c r="U442" s="58"/>
      <c r="V442" s="58"/>
      <c r="W442" s="58"/>
      <c r="X442" s="58"/>
      <c r="Y442" s="58"/>
      <c r="Z442" s="58"/>
    </row>
    <row r="443" spans="1:26" ht="15.75" customHeight="1" x14ac:dyDescent="0.2">
      <c r="A443" s="58"/>
      <c r="B443" s="2"/>
      <c r="C443" s="3"/>
      <c r="D443" s="4"/>
      <c r="E443" s="5"/>
      <c r="F443" s="2"/>
      <c r="G443" s="2"/>
      <c r="H443" s="2"/>
      <c r="I443" s="6"/>
      <c r="J443" s="6"/>
      <c r="K443" s="2"/>
      <c r="L443" s="2"/>
      <c r="M443" s="58"/>
      <c r="N443" s="58"/>
      <c r="O443" s="58"/>
      <c r="P443" s="58"/>
      <c r="Q443" s="58"/>
      <c r="R443" s="58"/>
      <c r="S443" s="58"/>
      <c r="T443" s="58"/>
      <c r="U443" s="58"/>
      <c r="V443" s="58"/>
      <c r="W443" s="58"/>
      <c r="X443" s="58"/>
      <c r="Y443" s="58"/>
      <c r="Z443" s="58"/>
    </row>
    <row r="444" spans="1:26" ht="15.75" customHeight="1" x14ac:dyDescent="0.2">
      <c r="A444" s="58"/>
      <c r="B444" s="2"/>
      <c r="C444" s="3"/>
      <c r="D444" s="4"/>
      <c r="E444" s="5"/>
      <c r="F444" s="2"/>
      <c r="G444" s="2"/>
      <c r="H444" s="2"/>
      <c r="I444" s="6"/>
      <c r="J444" s="6"/>
      <c r="K444" s="2"/>
      <c r="L444" s="2"/>
      <c r="M444" s="58"/>
      <c r="N444" s="58"/>
      <c r="O444" s="58"/>
      <c r="P444" s="58"/>
      <c r="Q444" s="58"/>
      <c r="R444" s="58"/>
      <c r="S444" s="58"/>
      <c r="T444" s="58"/>
      <c r="U444" s="58"/>
      <c r="V444" s="58"/>
      <c r="W444" s="58"/>
      <c r="X444" s="58"/>
      <c r="Y444" s="58"/>
      <c r="Z444" s="58"/>
    </row>
    <row r="445" spans="1:26" ht="15.75" customHeight="1" x14ac:dyDescent="0.2">
      <c r="A445" s="58"/>
      <c r="B445" s="2"/>
      <c r="C445" s="3"/>
      <c r="D445" s="4"/>
      <c r="E445" s="5"/>
      <c r="F445" s="2"/>
      <c r="G445" s="2"/>
      <c r="H445" s="2"/>
      <c r="I445" s="6"/>
      <c r="J445" s="6"/>
      <c r="K445" s="2"/>
      <c r="L445" s="2"/>
      <c r="M445" s="58"/>
      <c r="N445" s="58"/>
      <c r="O445" s="58"/>
      <c r="P445" s="58"/>
      <c r="Q445" s="58"/>
      <c r="R445" s="58"/>
      <c r="S445" s="58"/>
      <c r="T445" s="58"/>
      <c r="U445" s="58"/>
      <c r="V445" s="58"/>
      <c r="W445" s="58"/>
      <c r="X445" s="58"/>
      <c r="Y445" s="58"/>
      <c r="Z445" s="58"/>
    </row>
    <row r="446" spans="1:26" ht="15.75" customHeight="1" x14ac:dyDescent="0.2">
      <c r="A446" s="58"/>
      <c r="B446" s="2"/>
      <c r="C446" s="3"/>
      <c r="D446" s="4"/>
      <c r="E446" s="5"/>
      <c r="F446" s="2"/>
      <c r="G446" s="2"/>
      <c r="H446" s="2"/>
      <c r="I446" s="6"/>
      <c r="J446" s="6"/>
      <c r="K446" s="2"/>
      <c r="L446" s="2"/>
      <c r="M446" s="58"/>
      <c r="N446" s="58"/>
      <c r="O446" s="58"/>
      <c r="P446" s="58"/>
      <c r="Q446" s="58"/>
      <c r="R446" s="58"/>
      <c r="S446" s="58"/>
      <c r="T446" s="58"/>
      <c r="U446" s="58"/>
      <c r="V446" s="58"/>
      <c r="W446" s="58"/>
      <c r="X446" s="58"/>
      <c r="Y446" s="58"/>
      <c r="Z446" s="58"/>
    </row>
    <row r="447" spans="1:26" ht="15.75" customHeight="1" x14ac:dyDescent="0.2">
      <c r="A447" s="58"/>
      <c r="B447" s="2"/>
      <c r="C447" s="3"/>
      <c r="D447" s="4"/>
      <c r="E447" s="5"/>
      <c r="F447" s="2"/>
      <c r="G447" s="2"/>
      <c r="H447" s="2"/>
      <c r="I447" s="6"/>
      <c r="J447" s="6"/>
      <c r="K447" s="2"/>
      <c r="L447" s="2"/>
      <c r="M447" s="58"/>
      <c r="N447" s="58"/>
      <c r="O447" s="58"/>
      <c r="P447" s="58"/>
      <c r="Q447" s="58"/>
      <c r="R447" s="58"/>
      <c r="S447" s="58"/>
      <c r="T447" s="58"/>
      <c r="U447" s="58"/>
      <c r="V447" s="58"/>
      <c r="W447" s="58"/>
      <c r="X447" s="58"/>
      <c r="Y447" s="58"/>
      <c r="Z447" s="58"/>
    </row>
    <row r="448" spans="1:26" ht="15.75" customHeight="1" x14ac:dyDescent="0.2">
      <c r="A448" s="58"/>
      <c r="B448" s="2"/>
      <c r="C448" s="3"/>
      <c r="D448" s="4"/>
      <c r="E448" s="5"/>
      <c r="F448" s="2"/>
      <c r="G448" s="2"/>
      <c r="H448" s="2"/>
      <c r="I448" s="6"/>
      <c r="J448" s="6"/>
      <c r="K448" s="2"/>
      <c r="L448" s="2"/>
      <c r="M448" s="58"/>
      <c r="N448" s="58"/>
      <c r="O448" s="58"/>
      <c r="P448" s="58"/>
      <c r="Q448" s="58"/>
      <c r="R448" s="58"/>
      <c r="S448" s="58"/>
      <c r="T448" s="58"/>
      <c r="U448" s="58"/>
      <c r="V448" s="58"/>
      <c r="W448" s="58"/>
      <c r="X448" s="58"/>
      <c r="Y448" s="58"/>
      <c r="Z448" s="58"/>
    </row>
    <row r="449" spans="1:26" ht="15.75" customHeight="1" x14ac:dyDescent="0.2">
      <c r="A449" s="58"/>
      <c r="B449" s="2"/>
      <c r="C449" s="3"/>
      <c r="D449" s="4"/>
      <c r="E449" s="5"/>
      <c r="F449" s="2"/>
      <c r="G449" s="2"/>
      <c r="H449" s="2"/>
      <c r="I449" s="6"/>
      <c r="J449" s="6"/>
      <c r="K449" s="2"/>
      <c r="L449" s="2"/>
      <c r="M449" s="58"/>
      <c r="N449" s="58"/>
      <c r="O449" s="58"/>
      <c r="P449" s="58"/>
      <c r="Q449" s="58"/>
      <c r="R449" s="58"/>
      <c r="S449" s="58"/>
      <c r="T449" s="58"/>
      <c r="U449" s="58"/>
      <c r="V449" s="58"/>
      <c r="W449" s="58"/>
      <c r="X449" s="58"/>
      <c r="Y449" s="58"/>
      <c r="Z449" s="58"/>
    </row>
    <row r="450" spans="1:26" ht="15.75" customHeight="1" x14ac:dyDescent="0.2">
      <c r="A450" s="58"/>
      <c r="B450" s="2"/>
      <c r="C450" s="3"/>
      <c r="D450" s="4"/>
      <c r="E450" s="5"/>
      <c r="F450" s="2"/>
      <c r="G450" s="2"/>
      <c r="H450" s="2"/>
      <c r="I450" s="6"/>
      <c r="J450" s="6"/>
      <c r="K450" s="2"/>
      <c r="L450" s="2"/>
      <c r="M450" s="58"/>
      <c r="N450" s="58"/>
      <c r="O450" s="58"/>
      <c r="P450" s="58"/>
      <c r="Q450" s="58"/>
      <c r="R450" s="58"/>
      <c r="S450" s="58"/>
      <c r="T450" s="58"/>
      <c r="U450" s="58"/>
      <c r="V450" s="58"/>
      <c r="W450" s="58"/>
      <c r="X450" s="58"/>
      <c r="Y450" s="58"/>
      <c r="Z450" s="58"/>
    </row>
    <row r="451" spans="1:26" ht="15.75" customHeight="1" x14ac:dyDescent="0.2">
      <c r="A451" s="58"/>
      <c r="B451" s="2"/>
      <c r="C451" s="3"/>
      <c r="D451" s="4"/>
      <c r="E451" s="5"/>
      <c r="F451" s="2"/>
      <c r="G451" s="2"/>
      <c r="H451" s="2"/>
      <c r="I451" s="6"/>
      <c r="J451" s="6"/>
      <c r="K451" s="2"/>
      <c r="L451" s="2"/>
      <c r="M451" s="58"/>
      <c r="N451" s="58"/>
      <c r="O451" s="58"/>
      <c r="P451" s="58"/>
      <c r="Q451" s="58"/>
      <c r="R451" s="58"/>
      <c r="S451" s="58"/>
      <c r="T451" s="58"/>
      <c r="U451" s="58"/>
      <c r="V451" s="58"/>
      <c r="W451" s="58"/>
      <c r="X451" s="58"/>
      <c r="Y451" s="58"/>
      <c r="Z451" s="58"/>
    </row>
    <row r="452" spans="1:26" ht="15.75" customHeight="1" x14ac:dyDescent="0.2">
      <c r="A452" s="58"/>
      <c r="B452" s="2"/>
      <c r="C452" s="3"/>
      <c r="D452" s="4"/>
      <c r="E452" s="5"/>
      <c r="F452" s="2"/>
      <c r="G452" s="2"/>
      <c r="H452" s="2"/>
      <c r="I452" s="6"/>
      <c r="J452" s="6"/>
      <c r="K452" s="2"/>
      <c r="L452" s="2"/>
      <c r="M452" s="58"/>
      <c r="N452" s="58"/>
      <c r="O452" s="58"/>
      <c r="P452" s="58"/>
      <c r="Q452" s="58"/>
      <c r="R452" s="58"/>
      <c r="S452" s="58"/>
      <c r="T452" s="58"/>
      <c r="U452" s="58"/>
      <c r="V452" s="58"/>
      <c r="W452" s="58"/>
      <c r="X452" s="58"/>
      <c r="Y452" s="58"/>
      <c r="Z452" s="58"/>
    </row>
    <row r="453" spans="1:26" ht="15.75" customHeight="1" x14ac:dyDescent="0.2">
      <c r="A453" s="58"/>
      <c r="B453" s="2"/>
      <c r="C453" s="3"/>
      <c r="D453" s="4"/>
      <c r="E453" s="5"/>
      <c r="F453" s="2"/>
      <c r="G453" s="2"/>
      <c r="H453" s="2"/>
      <c r="I453" s="6"/>
      <c r="J453" s="6"/>
      <c r="K453" s="2"/>
      <c r="L453" s="2"/>
      <c r="M453" s="58"/>
      <c r="N453" s="58"/>
      <c r="O453" s="58"/>
      <c r="P453" s="58"/>
      <c r="Q453" s="58"/>
      <c r="R453" s="58"/>
      <c r="S453" s="58"/>
      <c r="T453" s="58"/>
      <c r="U453" s="58"/>
      <c r="V453" s="58"/>
      <c r="W453" s="58"/>
      <c r="X453" s="58"/>
      <c r="Y453" s="58"/>
      <c r="Z453" s="58"/>
    </row>
    <row r="454" spans="1:26" ht="15.75" customHeight="1" x14ac:dyDescent="0.2">
      <c r="A454" s="58"/>
      <c r="B454" s="2"/>
      <c r="C454" s="3"/>
      <c r="D454" s="4"/>
      <c r="E454" s="5"/>
      <c r="F454" s="2"/>
      <c r="G454" s="2"/>
      <c r="H454" s="2"/>
      <c r="I454" s="6"/>
      <c r="J454" s="6"/>
      <c r="K454" s="2"/>
      <c r="L454" s="2"/>
      <c r="M454" s="58"/>
      <c r="N454" s="58"/>
      <c r="O454" s="58"/>
      <c r="P454" s="58"/>
      <c r="Q454" s="58"/>
      <c r="R454" s="58"/>
      <c r="S454" s="58"/>
      <c r="T454" s="58"/>
      <c r="U454" s="58"/>
      <c r="V454" s="58"/>
      <c r="W454" s="58"/>
      <c r="X454" s="58"/>
      <c r="Y454" s="58"/>
      <c r="Z454" s="58"/>
    </row>
    <row r="455" spans="1:26" ht="15.75" customHeight="1" x14ac:dyDescent="0.2">
      <c r="A455" s="58"/>
      <c r="B455" s="2"/>
      <c r="C455" s="3"/>
      <c r="D455" s="4"/>
      <c r="E455" s="5"/>
      <c r="F455" s="2"/>
      <c r="G455" s="2"/>
      <c r="H455" s="2"/>
      <c r="I455" s="6"/>
      <c r="J455" s="6"/>
      <c r="K455" s="2"/>
      <c r="L455" s="2"/>
      <c r="M455" s="58"/>
      <c r="N455" s="58"/>
      <c r="O455" s="58"/>
      <c r="P455" s="58"/>
      <c r="Q455" s="58"/>
      <c r="R455" s="58"/>
      <c r="S455" s="58"/>
      <c r="T455" s="58"/>
      <c r="U455" s="58"/>
      <c r="V455" s="58"/>
      <c r="W455" s="58"/>
      <c r="X455" s="58"/>
      <c r="Y455" s="58"/>
      <c r="Z455" s="58"/>
    </row>
    <row r="456" spans="1:26" ht="15.75" customHeight="1" x14ac:dyDescent="0.2">
      <c r="A456" s="58"/>
      <c r="B456" s="2"/>
      <c r="C456" s="3"/>
      <c r="D456" s="4"/>
      <c r="E456" s="5"/>
      <c r="F456" s="2"/>
      <c r="G456" s="2"/>
      <c r="H456" s="2"/>
      <c r="I456" s="6"/>
      <c r="J456" s="6"/>
      <c r="K456" s="2"/>
      <c r="L456" s="2"/>
      <c r="M456" s="58"/>
      <c r="N456" s="58"/>
      <c r="O456" s="58"/>
      <c r="P456" s="58"/>
      <c r="Q456" s="58"/>
      <c r="R456" s="58"/>
      <c r="S456" s="58"/>
      <c r="T456" s="58"/>
      <c r="U456" s="58"/>
      <c r="V456" s="58"/>
      <c r="W456" s="58"/>
      <c r="X456" s="58"/>
      <c r="Y456" s="58"/>
      <c r="Z456" s="58"/>
    </row>
    <row r="457" spans="1:26" ht="15.75" customHeight="1" x14ac:dyDescent="0.2">
      <c r="A457" s="58"/>
      <c r="B457" s="2"/>
      <c r="C457" s="3"/>
      <c r="D457" s="4"/>
      <c r="E457" s="5"/>
      <c r="F457" s="2"/>
      <c r="G457" s="2"/>
      <c r="H457" s="2"/>
      <c r="I457" s="6"/>
      <c r="J457" s="6"/>
      <c r="K457" s="2"/>
      <c r="L457" s="2"/>
      <c r="M457" s="58"/>
      <c r="N457" s="58"/>
      <c r="O457" s="58"/>
      <c r="P457" s="58"/>
      <c r="Q457" s="58"/>
      <c r="R457" s="58"/>
      <c r="S457" s="58"/>
      <c r="T457" s="58"/>
      <c r="U457" s="58"/>
      <c r="V457" s="58"/>
      <c r="W457" s="58"/>
      <c r="X457" s="58"/>
      <c r="Y457" s="58"/>
      <c r="Z457" s="58"/>
    </row>
    <row r="458" spans="1:26" ht="15.75" customHeight="1" x14ac:dyDescent="0.2">
      <c r="A458" s="58"/>
      <c r="B458" s="2"/>
      <c r="C458" s="3"/>
      <c r="D458" s="4"/>
      <c r="E458" s="5"/>
      <c r="F458" s="2"/>
      <c r="G458" s="2"/>
      <c r="H458" s="2"/>
      <c r="I458" s="6"/>
      <c r="J458" s="6"/>
      <c r="K458" s="2"/>
      <c r="L458" s="2"/>
      <c r="M458" s="58"/>
      <c r="N458" s="58"/>
      <c r="O458" s="58"/>
      <c r="P458" s="58"/>
      <c r="Q458" s="58"/>
      <c r="R458" s="58"/>
      <c r="S458" s="58"/>
      <c r="T458" s="58"/>
      <c r="U458" s="58"/>
      <c r="V458" s="58"/>
      <c r="W458" s="58"/>
      <c r="X458" s="58"/>
      <c r="Y458" s="58"/>
      <c r="Z458" s="58"/>
    </row>
    <row r="459" spans="1:26" ht="15.75" customHeight="1" x14ac:dyDescent="0.2">
      <c r="A459" s="58"/>
      <c r="B459" s="2"/>
      <c r="C459" s="3"/>
      <c r="D459" s="4"/>
      <c r="E459" s="5"/>
      <c r="F459" s="2"/>
      <c r="G459" s="2"/>
      <c r="H459" s="2"/>
      <c r="I459" s="6"/>
      <c r="J459" s="6"/>
      <c r="K459" s="2"/>
      <c r="L459" s="2"/>
      <c r="M459" s="58"/>
      <c r="N459" s="58"/>
      <c r="O459" s="58"/>
      <c r="P459" s="58"/>
      <c r="Q459" s="58"/>
      <c r="R459" s="58"/>
      <c r="S459" s="58"/>
      <c r="T459" s="58"/>
      <c r="U459" s="58"/>
      <c r="V459" s="58"/>
      <c r="W459" s="58"/>
      <c r="X459" s="58"/>
      <c r="Y459" s="58"/>
      <c r="Z459" s="58"/>
    </row>
    <row r="460" spans="1:26" ht="15.75" customHeight="1" x14ac:dyDescent="0.2">
      <c r="A460" s="58"/>
      <c r="B460" s="2"/>
      <c r="C460" s="3"/>
      <c r="D460" s="4"/>
      <c r="E460" s="5"/>
      <c r="F460" s="2"/>
      <c r="G460" s="2"/>
      <c r="H460" s="2"/>
      <c r="I460" s="6"/>
      <c r="J460" s="6"/>
      <c r="K460" s="2"/>
      <c r="L460" s="2"/>
      <c r="M460" s="58"/>
      <c r="N460" s="58"/>
      <c r="O460" s="58"/>
      <c r="P460" s="58"/>
      <c r="Q460" s="58"/>
      <c r="R460" s="58"/>
      <c r="S460" s="58"/>
      <c r="T460" s="58"/>
      <c r="U460" s="58"/>
      <c r="V460" s="58"/>
      <c r="W460" s="58"/>
      <c r="X460" s="58"/>
      <c r="Y460" s="58"/>
      <c r="Z460" s="58"/>
    </row>
    <row r="461" spans="1:26" ht="15.75" customHeight="1" x14ac:dyDescent="0.2">
      <c r="A461" s="58"/>
      <c r="B461" s="2"/>
      <c r="C461" s="3"/>
      <c r="D461" s="4"/>
      <c r="E461" s="5"/>
      <c r="F461" s="2"/>
      <c r="G461" s="2"/>
      <c r="H461" s="2"/>
      <c r="I461" s="6"/>
      <c r="J461" s="6"/>
      <c r="K461" s="2"/>
      <c r="L461" s="2"/>
      <c r="M461" s="58"/>
      <c r="N461" s="58"/>
      <c r="O461" s="58"/>
      <c r="P461" s="58"/>
      <c r="Q461" s="58"/>
      <c r="R461" s="58"/>
      <c r="S461" s="58"/>
      <c r="T461" s="58"/>
      <c r="U461" s="58"/>
      <c r="V461" s="58"/>
      <c r="W461" s="58"/>
      <c r="X461" s="58"/>
      <c r="Y461" s="58"/>
      <c r="Z461" s="58"/>
    </row>
    <row r="462" spans="1:26" ht="15.75" customHeight="1" x14ac:dyDescent="0.2">
      <c r="A462" s="58"/>
      <c r="B462" s="2"/>
      <c r="C462" s="3"/>
      <c r="D462" s="4"/>
      <c r="E462" s="5"/>
      <c r="F462" s="2"/>
      <c r="G462" s="2"/>
      <c r="H462" s="2"/>
      <c r="I462" s="6"/>
      <c r="J462" s="6"/>
      <c r="K462" s="2"/>
      <c r="L462" s="2"/>
      <c r="M462" s="58"/>
      <c r="N462" s="58"/>
      <c r="O462" s="58"/>
      <c r="P462" s="58"/>
      <c r="Q462" s="58"/>
      <c r="R462" s="58"/>
      <c r="S462" s="58"/>
      <c r="T462" s="58"/>
      <c r="U462" s="58"/>
      <c r="V462" s="58"/>
      <c r="W462" s="58"/>
      <c r="X462" s="58"/>
      <c r="Y462" s="58"/>
      <c r="Z462" s="58"/>
    </row>
    <row r="463" spans="1:26" ht="15.75" customHeight="1" x14ac:dyDescent="0.2">
      <c r="A463" s="58"/>
      <c r="B463" s="2"/>
      <c r="C463" s="3"/>
      <c r="D463" s="4"/>
      <c r="E463" s="5"/>
      <c r="F463" s="2"/>
      <c r="G463" s="2"/>
      <c r="H463" s="2"/>
      <c r="I463" s="6"/>
      <c r="J463" s="6"/>
      <c r="K463" s="2"/>
      <c r="L463" s="2"/>
      <c r="M463" s="58"/>
      <c r="N463" s="58"/>
      <c r="O463" s="58"/>
      <c r="P463" s="58"/>
      <c r="Q463" s="58"/>
      <c r="R463" s="58"/>
      <c r="S463" s="58"/>
      <c r="T463" s="58"/>
      <c r="U463" s="58"/>
      <c r="V463" s="58"/>
      <c r="W463" s="58"/>
      <c r="X463" s="58"/>
      <c r="Y463" s="58"/>
      <c r="Z463" s="58"/>
    </row>
    <row r="464" spans="1:26" ht="15.75" customHeight="1" x14ac:dyDescent="0.2">
      <c r="A464" s="58"/>
      <c r="B464" s="2"/>
      <c r="C464" s="3"/>
      <c r="D464" s="4"/>
      <c r="E464" s="5"/>
      <c r="F464" s="2"/>
      <c r="G464" s="2"/>
      <c r="H464" s="2"/>
      <c r="I464" s="6"/>
      <c r="J464" s="6"/>
      <c r="K464" s="2"/>
      <c r="L464" s="2"/>
      <c r="M464" s="58"/>
      <c r="N464" s="58"/>
      <c r="O464" s="58"/>
      <c r="P464" s="58"/>
      <c r="Q464" s="58"/>
      <c r="R464" s="58"/>
      <c r="S464" s="58"/>
      <c r="T464" s="58"/>
      <c r="U464" s="58"/>
      <c r="V464" s="58"/>
      <c r="W464" s="58"/>
      <c r="X464" s="58"/>
      <c r="Y464" s="58"/>
      <c r="Z464" s="58"/>
    </row>
    <row r="465" spans="1:26" ht="15.75" customHeight="1" x14ac:dyDescent="0.2">
      <c r="A465" s="58"/>
      <c r="B465" s="2"/>
      <c r="C465" s="3"/>
      <c r="D465" s="4"/>
      <c r="E465" s="5"/>
      <c r="F465" s="2"/>
      <c r="G465" s="2"/>
      <c r="H465" s="2"/>
      <c r="I465" s="6"/>
      <c r="J465" s="6"/>
      <c r="K465" s="2"/>
      <c r="L465" s="2"/>
      <c r="M465" s="58"/>
      <c r="N465" s="58"/>
      <c r="O465" s="58"/>
      <c r="P465" s="58"/>
      <c r="Q465" s="58"/>
      <c r="R465" s="58"/>
      <c r="S465" s="58"/>
      <c r="T465" s="58"/>
      <c r="U465" s="58"/>
      <c r="V465" s="58"/>
      <c r="W465" s="58"/>
      <c r="X465" s="58"/>
      <c r="Y465" s="58"/>
      <c r="Z465" s="58"/>
    </row>
    <row r="466" spans="1:26" ht="15.75" customHeight="1" x14ac:dyDescent="0.2">
      <c r="A466" s="58"/>
      <c r="B466" s="2"/>
      <c r="C466" s="3"/>
      <c r="D466" s="4"/>
      <c r="E466" s="5"/>
      <c r="F466" s="2"/>
      <c r="G466" s="2"/>
      <c r="H466" s="2"/>
      <c r="I466" s="6"/>
      <c r="J466" s="6"/>
      <c r="K466" s="2"/>
      <c r="L466" s="2"/>
      <c r="M466" s="58"/>
      <c r="N466" s="58"/>
      <c r="O466" s="58"/>
      <c r="P466" s="58"/>
      <c r="Q466" s="58"/>
      <c r="R466" s="58"/>
      <c r="S466" s="58"/>
      <c r="T466" s="58"/>
      <c r="U466" s="58"/>
      <c r="V466" s="58"/>
      <c r="W466" s="58"/>
      <c r="X466" s="58"/>
      <c r="Y466" s="58"/>
      <c r="Z466" s="58"/>
    </row>
    <row r="467" spans="1:26" ht="15.75" customHeight="1" x14ac:dyDescent="0.2">
      <c r="A467" s="58"/>
      <c r="B467" s="2"/>
      <c r="C467" s="3"/>
      <c r="D467" s="4"/>
      <c r="E467" s="5"/>
      <c r="F467" s="2"/>
      <c r="G467" s="2"/>
      <c r="H467" s="2"/>
      <c r="I467" s="6"/>
      <c r="J467" s="6"/>
      <c r="K467" s="2"/>
      <c r="L467" s="2"/>
      <c r="M467" s="58"/>
      <c r="N467" s="58"/>
      <c r="O467" s="58"/>
      <c r="P467" s="58"/>
      <c r="Q467" s="58"/>
      <c r="R467" s="58"/>
      <c r="S467" s="58"/>
      <c r="T467" s="58"/>
      <c r="U467" s="58"/>
      <c r="V467" s="58"/>
      <c r="W467" s="58"/>
      <c r="X467" s="58"/>
      <c r="Y467" s="58"/>
      <c r="Z467" s="58"/>
    </row>
    <row r="468" spans="1:26" ht="15.75" customHeight="1" x14ac:dyDescent="0.2">
      <c r="A468" s="58"/>
      <c r="B468" s="2"/>
      <c r="C468" s="3"/>
      <c r="D468" s="4"/>
      <c r="E468" s="5"/>
      <c r="F468" s="2"/>
      <c r="G468" s="2"/>
      <c r="H468" s="2"/>
      <c r="I468" s="6"/>
      <c r="J468" s="6"/>
      <c r="K468" s="2"/>
      <c r="L468" s="2"/>
      <c r="M468" s="58"/>
      <c r="N468" s="58"/>
      <c r="O468" s="58"/>
      <c r="P468" s="58"/>
      <c r="Q468" s="58"/>
      <c r="R468" s="58"/>
      <c r="S468" s="58"/>
      <c r="T468" s="58"/>
      <c r="U468" s="58"/>
      <c r="V468" s="58"/>
      <c r="W468" s="58"/>
      <c r="X468" s="58"/>
      <c r="Y468" s="58"/>
      <c r="Z468" s="58"/>
    </row>
    <row r="469" spans="1:26" ht="15.75" customHeight="1" x14ac:dyDescent="0.2">
      <c r="A469" s="58"/>
      <c r="B469" s="2"/>
      <c r="C469" s="3"/>
      <c r="D469" s="4"/>
      <c r="E469" s="5"/>
      <c r="F469" s="2"/>
      <c r="G469" s="2"/>
      <c r="H469" s="2"/>
      <c r="I469" s="6"/>
      <c r="J469" s="6"/>
      <c r="K469" s="2"/>
      <c r="L469" s="2"/>
      <c r="M469" s="58"/>
      <c r="N469" s="58"/>
      <c r="O469" s="58"/>
      <c r="P469" s="58"/>
      <c r="Q469" s="58"/>
      <c r="R469" s="58"/>
      <c r="S469" s="58"/>
      <c r="T469" s="58"/>
      <c r="U469" s="58"/>
      <c r="V469" s="58"/>
      <c r="W469" s="58"/>
      <c r="X469" s="58"/>
      <c r="Y469" s="58"/>
      <c r="Z469" s="58"/>
    </row>
    <row r="470" spans="1:26" ht="15.75" customHeight="1" x14ac:dyDescent="0.2">
      <c r="A470" s="58"/>
      <c r="B470" s="2"/>
      <c r="C470" s="3"/>
      <c r="D470" s="4"/>
      <c r="E470" s="5"/>
      <c r="F470" s="2"/>
      <c r="G470" s="2"/>
      <c r="H470" s="2"/>
      <c r="I470" s="6"/>
      <c r="J470" s="6"/>
      <c r="K470" s="2"/>
      <c r="L470" s="2"/>
      <c r="M470" s="58"/>
      <c r="N470" s="58"/>
      <c r="O470" s="58"/>
      <c r="P470" s="58"/>
      <c r="Q470" s="58"/>
      <c r="R470" s="58"/>
      <c r="S470" s="58"/>
      <c r="T470" s="58"/>
      <c r="U470" s="58"/>
      <c r="V470" s="58"/>
      <c r="W470" s="58"/>
      <c r="X470" s="58"/>
      <c r="Y470" s="58"/>
      <c r="Z470" s="58"/>
    </row>
    <row r="471" spans="1:26" ht="15.75" customHeight="1" x14ac:dyDescent="0.2">
      <c r="A471" s="58"/>
      <c r="B471" s="2"/>
      <c r="C471" s="3"/>
      <c r="D471" s="4"/>
      <c r="E471" s="5"/>
      <c r="F471" s="2"/>
      <c r="G471" s="2"/>
      <c r="H471" s="2"/>
      <c r="I471" s="6"/>
      <c r="J471" s="6"/>
      <c r="K471" s="2"/>
      <c r="L471" s="2"/>
      <c r="M471" s="58"/>
      <c r="N471" s="58"/>
      <c r="O471" s="58"/>
      <c r="P471" s="58"/>
      <c r="Q471" s="58"/>
      <c r="R471" s="58"/>
      <c r="S471" s="58"/>
      <c r="T471" s="58"/>
      <c r="U471" s="58"/>
      <c r="V471" s="58"/>
      <c r="W471" s="58"/>
      <c r="X471" s="58"/>
      <c r="Y471" s="58"/>
      <c r="Z471" s="58"/>
    </row>
    <row r="472" spans="1:26" ht="15.75" customHeight="1" x14ac:dyDescent="0.2">
      <c r="A472" s="58"/>
      <c r="B472" s="2"/>
      <c r="C472" s="3"/>
      <c r="D472" s="4"/>
      <c r="E472" s="5"/>
      <c r="F472" s="2"/>
      <c r="G472" s="2"/>
      <c r="H472" s="2"/>
      <c r="I472" s="6"/>
      <c r="J472" s="6"/>
      <c r="K472" s="2"/>
      <c r="L472" s="2"/>
      <c r="M472" s="58"/>
      <c r="N472" s="58"/>
      <c r="O472" s="58"/>
      <c r="P472" s="58"/>
      <c r="Q472" s="58"/>
      <c r="R472" s="58"/>
      <c r="S472" s="58"/>
      <c r="T472" s="58"/>
      <c r="U472" s="58"/>
      <c r="V472" s="58"/>
      <c r="W472" s="58"/>
      <c r="X472" s="58"/>
      <c r="Y472" s="58"/>
      <c r="Z472" s="58"/>
    </row>
    <row r="473" spans="1:26" ht="15.75" customHeight="1" x14ac:dyDescent="0.2">
      <c r="A473" s="58"/>
      <c r="B473" s="2"/>
      <c r="C473" s="3"/>
      <c r="D473" s="4"/>
      <c r="E473" s="5"/>
      <c r="F473" s="2"/>
      <c r="G473" s="2"/>
      <c r="H473" s="2"/>
      <c r="I473" s="6"/>
      <c r="J473" s="6"/>
      <c r="K473" s="2"/>
      <c r="L473" s="2"/>
      <c r="M473" s="58"/>
      <c r="N473" s="58"/>
      <c r="O473" s="58"/>
      <c r="P473" s="58"/>
      <c r="Q473" s="58"/>
      <c r="R473" s="58"/>
      <c r="S473" s="58"/>
      <c r="T473" s="58"/>
      <c r="U473" s="58"/>
      <c r="V473" s="58"/>
      <c r="W473" s="58"/>
      <c r="X473" s="58"/>
      <c r="Y473" s="58"/>
      <c r="Z473" s="58"/>
    </row>
    <row r="474" spans="1:26" ht="15.75" customHeight="1" x14ac:dyDescent="0.2">
      <c r="A474" s="58"/>
      <c r="B474" s="2"/>
      <c r="C474" s="3"/>
      <c r="D474" s="4"/>
      <c r="E474" s="5"/>
      <c r="F474" s="2"/>
      <c r="G474" s="2"/>
      <c r="H474" s="2"/>
      <c r="I474" s="6"/>
      <c r="J474" s="6"/>
      <c r="K474" s="2"/>
      <c r="L474" s="2"/>
      <c r="M474" s="58"/>
      <c r="N474" s="58"/>
      <c r="O474" s="58"/>
      <c r="P474" s="58"/>
      <c r="Q474" s="58"/>
      <c r="R474" s="58"/>
      <c r="S474" s="58"/>
      <c r="T474" s="58"/>
      <c r="U474" s="58"/>
      <c r="V474" s="58"/>
      <c r="W474" s="58"/>
      <c r="X474" s="58"/>
      <c r="Y474" s="58"/>
      <c r="Z474" s="58"/>
    </row>
    <row r="475" spans="1:26" ht="15.75" customHeight="1" x14ac:dyDescent="0.2">
      <c r="A475" s="58"/>
      <c r="B475" s="2"/>
      <c r="C475" s="3"/>
      <c r="D475" s="4"/>
      <c r="E475" s="5"/>
      <c r="F475" s="2"/>
      <c r="G475" s="2"/>
      <c r="H475" s="2"/>
      <c r="I475" s="6"/>
      <c r="J475" s="6"/>
      <c r="K475" s="2"/>
      <c r="L475" s="2"/>
      <c r="M475" s="58"/>
      <c r="N475" s="58"/>
      <c r="O475" s="58"/>
      <c r="P475" s="58"/>
      <c r="Q475" s="58"/>
      <c r="R475" s="58"/>
      <c r="S475" s="58"/>
      <c r="T475" s="58"/>
      <c r="U475" s="58"/>
      <c r="V475" s="58"/>
      <c r="W475" s="58"/>
      <c r="X475" s="58"/>
      <c r="Y475" s="58"/>
      <c r="Z475" s="58"/>
    </row>
    <row r="476" spans="1:26" ht="15.75" customHeight="1" x14ac:dyDescent="0.2">
      <c r="A476" s="58"/>
      <c r="B476" s="2"/>
      <c r="C476" s="3"/>
      <c r="D476" s="4"/>
      <c r="E476" s="5"/>
      <c r="F476" s="2"/>
      <c r="G476" s="2"/>
      <c r="H476" s="2"/>
      <c r="I476" s="6"/>
      <c r="J476" s="6"/>
      <c r="K476" s="2"/>
      <c r="L476" s="2"/>
      <c r="M476" s="58"/>
      <c r="N476" s="58"/>
      <c r="O476" s="58"/>
      <c r="P476" s="58"/>
      <c r="Q476" s="58"/>
      <c r="R476" s="58"/>
      <c r="S476" s="58"/>
      <c r="T476" s="58"/>
      <c r="U476" s="58"/>
      <c r="V476" s="58"/>
      <c r="W476" s="58"/>
      <c r="X476" s="58"/>
      <c r="Y476" s="58"/>
      <c r="Z476" s="58"/>
    </row>
    <row r="477" spans="1:26" ht="15.75" customHeight="1" x14ac:dyDescent="0.2">
      <c r="A477" s="58"/>
      <c r="B477" s="2"/>
      <c r="C477" s="3"/>
      <c r="D477" s="4"/>
      <c r="E477" s="5"/>
      <c r="F477" s="2"/>
      <c r="G477" s="2"/>
      <c r="H477" s="2"/>
      <c r="I477" s="6"/>
      <c r="J477" s="6"/>
      <c r="K477" s="2"/>
      <c r="L477" s="2"/>
      <c r="M477" s="58"/>
      <c r="N477" s="58"/>
      <c r="O477" s="58"/>
      <c r="P477" s="58"/>
      <c r="Q477" s="58"/>
      <c r="R477" s="58"/>
      <c r="S477" s="58"/>
      <c r="T477" s="58"/>
      <c r="U477" s="58"/>
      <c r="V477" s="58"/>
      <c r="W477" s="58"/>
      <c r="X477" s="58"/>
      <c r="Y477" s="58"/>
      <c r="Z477" s="58"/>
    </row>
    <row r="478" spans="1:26" ht="15.75" customHeight="1" x14ac:dyDescent="0.2">
      <c r="A478" s="58"/>
      <c r="B478" s="2"/>
      <c r="C478" s="3"/>
      <c r="D478" s="4"/>
      <c r="E478" s="5"/>
      <c r="F478" s="2"/>
      <c r="G478" s="2"/>
      <c r="H478" s="2"/>
      <c r="I478" s="6"/>
      <c r="J478" s="6"/>
      <c r="K478" s="2"/>
      <c r="L478" s="2"/>
      <c r="M478" s="58"/>
      <c r="N478" s="58"/>
      <c r="O478" s="58"/>
      <c r="P478" s="58"/>
      <c r="Q478" s="58"/>
      <c r="R478" s="58"/>
      <c r="S478" s="58"/>
      <c r="T478" s="58"/>
      <c r="U478" s="58"/>
      <c r="V478" s="58"/>
      <c r="W478" s="58"/>
      <c r="X478" s="58"/>
      <c r="Y478" s="58"/>
      <c r="Z478" s="58"/>
    </row>
    <row r="479" spans="1:26" ht="15.75" customHeight="1" x14ac:dyDescent="0.2">
      <c r="A479" s="58"/>
      <c r="B479" s="2"/>
      <c r="C479" s="3"/>
      <c r="D479" s="4"/>
      <c r="E479" s="5"/>
      <c r="F479" s="2"/>
      <c r="G479" s="2"/>
      <c r="H479" s="2"/>
      <c r="I479" s="6"/>
      <c r="J479" s="6"/>
      <c r="K479" s="2"/>
      <c r="L479" s="2"/>
      <c r="M479" s="58"/>
      <c r="N479" s="58"/>
      <c r="O479" s="58"/>
      <c r="P479" s="58"/>
      <c r="Q479" s="58"/>
      <c r="R479" s="58"/>
      <c r="S479" s="58"/>
      <c r="T479" s="58"/>
      <c r="U479" s="58"/>
      <c r="V479" s="58"/>
      <c r="W479" s="58"/>
      <c r="X479" s="58"/>
      <c r="Y479" s="58"/>
      <c r="Z479" s="58"/>
    </row>
    <row r="480" spans="1:26" ht="15.75" customHeight="1" x14ac:dyDescent="0.2">
      <c r="A480" s="58"/>
      <c r="B480" s="2"/>
      <c r="C480" s="3"/>
      <c r="D480" s="4"/>
      <c r="E480" s="5"/>
      <c r="F480" s="2"/>
      <c r="G480" s="2"/>
      <c r="H480" s="2"/>
      <c r="I480" s="6"/>
      <c r="J480" s="6"/>
      <c r="K480" s="2"/>
      <c r="L480" s="2"/>
      <c r="M480" s="58"/>
      <c r="N480" s="58"/>
      <c r="O480" s="58"/>
      <c r="P480" s="58"/>
      <c r="Q480" s="58"/>
      <c r="R480" s="58"/>
      <c r="S480" s="58"/>
      <c r="T480" s="58"/>
      <c r="U480" s="58"/>
      <c r="V480" s="58"/>
      <c r="W480" s="58"/>
      <c r="X480" s="58"/>
      <c r="Y480" s="58"/>
      <c r="Z480" s="58"/>
    </row>
    <row r="481" spans="1:26" ht="15.75" customHeight="1" x14ac:dyDescent="0.2">
      <c r="A481" s="58"/>
      <c r="B481" s="2"/>
      <c r="C481" s="3"/>
      <c r="D481" s="4"/>
      <c r="E481" s="5"/>
      <c r="F481" s="2"/>
      <c r="G481" s="2"/>
      <c r="H481" s="2"/>
      <c r="I481" s="6"/>
      <c r="J481" s="6"/>
      <c r="K481" s="2"/>
      <c r="L481" s="2"/>
      <c r="M481" s="58"/>
      <c r="N481" s="58"/>
      <c r="O481" s="58"/>
      <c r="P481" s="58"/>
      <c r="Q481" s="58"/>
      <c r="R481" s="58"/>
      <c r="S481" s="58"/>
      <c r="T481" s="58"/>
      <c r="U481" s="58"/>
      <c r="V481" s="58"/>
      <c r="W481" s="58"/>
      <c r="X481" s="58"/>
      <c r="Y481" s="58"/>
      <c r="Z481" s="58"/>
    </row>
    <row r="482" spans="1:26" ht="15.75" customHeight="1" x14ac:dyDescent="0.2">
      <c r="A482" s="58"/>
      <c r="B482" s="2"/>
      <c r="C482" s="3"/>
      <c r="D482" s="4"/>
      <c r="E482" s="5"/>
      <c r="F482" s="2"/>
      <c r="G482" s="2"/>
      <c r="H482" s="2"/>
      <c r="I482" s="6"/>
      <c r="J482" s="6"/>
      <c r="K482" s="2"/>
      <c r="L482" s="2"/>
      <c r="M482" s="58"/>
      <c r="N482" s="58"/>
      <c r="O482" s="58"/>
      <c r="P482" s="58"/>
      <c r="Q482" s="58"/>
      <c r="R482" s="58"/>
      <c r="S482" s="58"/>
      <c r="T482" s="58"/>
      <c r="U482" s="58"/>
      <c r="V482" s="58"/>
      <c r="W482" s="58"/>
      <c r="X482" s="58"/>
      <c r="Y482" s="58"/>
      <c r="Z482" s="58"/>
    </row>
    <row r="483" spans="1:26" ht="15.75" customHeight="1" x14ac:dyDescent="0.2">
      <c r="A483" s="58"/>
      <c r="B483" s="2"/>
      <c r="C483" s="3"/>
      <c r="D483" s="4"/>
      <c r="E483" s="5"/>
      <c r="F483" s="2"/>
      <c r="G483" s="2"/>
      <c r="H483" s="2"/>
      <c r="I483" s="6"/>
      <c r="J483" s="6"/>
      <c r="K483" s="2"/>
      <c r="L483" s="2"/>
      <c r="M483" s="58"/>
      <c r="N483" s="58"/>
      <c r="O483" s="58"/>
      <c r="P483" s="58"/>
      <c r="Q483" s="58"/>
      <c r="R483" s="58"/>
      <c r="S483" s="58"/>
      <c r="T483" s="58"/>
      <c r="U483" s="58"/>
      <c r="V483" s="58"/>
      <c r="W483" s="58"/>
      <c r="X483" s="58"/>
      <c r="Y483" s="58"/>
      <c r="Z483" s="58"/>
    </row>
    <row r="484" spans="1:26" ht="15.75" customHeight="1" x14ac:dyDescent="0.2">
      <c r="A484" s="58"/>
      <c r="B484" s="2"/>
      <c r="C484" s="3"/>
      <c r="D484" s="4"/>
      <c r="E484" s="5"/>
      <c r="F484" s="2"/>
      <c r="G484" s="2"/>
      <c r="H484" s="2"/>
      <c r="I484" s="6"/>
      <c r="J484" s="6"/>
      <c r="K484" s="2"/>
      <c r="L484" s="2"/>
      <c r="M484" s="58"/>
      <c r="N484" s="58"/>
      <c r="O484" s="58"/>
      <c r="P484" s="58"/>
      <c r="Q484" s="58"/>
      <c r="R484" s="58"/>
      <c r="S484" s="58"/>
      <c r="T484" s="58"/>
      <c r="U484" s="58"/>
      <c r="V484" s="58"/>
      <c r="W484" s="58"/>
      <c r="X484" s="58"/>
      <c r="Y484" s="58"/>
      <c r="Z484" s="58"/>
    </row>
    <row r="485" spans="1:26" ht="15.75" customHeight="1" x14ac:dyDescent="0.2">
      <c r="A485" s="58"/>
      <c r="B485" s="2"/>
      <c r="C485" s="3"/>
      <c r="D485" s="4"/>
      <c r="E485" s="5"/>
      <c r="F485" s="2"/>
      <c r="G485" s="2"/>
      <c r="H485" s="2"/>
      <c r="I485" s="6"/>
      <c r="J485" s="6"/>
      <c r="K485" s="2"/>
      <c r="L485" s="2"/>
      <c r="M485" s="58"/>
      <c r="N485" s="58"/>
      <c r="O485" s="58"/>
      <c r="P485" s="58"/>
      <c r="Q485" s="58"/>
      <c r="R485" s="58"/>
      <c r="S485" s="58"/>
      <c r="T485" s="58"/>
      <c r="U485" s="58"/>
      <c r="V485" s="58"/>
      <c r="W485" s="58"/>
      <c r="X485" s="58"/>
      <c r="Y485" s="58"/>
      <c r="Z485" s="58"/>
    </row>
    <row r="486" spans="1:26" ht="15.75" customHeight="1" x14ac:dyDescent="0.2">
      <c r="A486" s="58"/>
      <c r="B486" s="2"/>
      <c r="C486" s="3"/>
      <c r="D486" s="4"/>
      <c r="E486" s="5"/>
      <c r="F486" s="2"/>
      <c r="G486" s="2"/>
      <c r="H486" s="2"/>
      <c r="I486" s="6"/>
      <c r="J486" s="6"/>
      <c r="K486" s="2"/>
      <c r="L486" s="2"/>
      <c r="M486" s="58"/>
      <c r="N486" s="58"/>
      <c r="O486" s="58"/>
      <c r="P486" s="58"/>
      <c r="Q486" s="58"/>
      <c r="R486" s="58"/>
      <c r="S486" s="58"/>
      <c r="T486" s="58"/>
      <c r="U486" s="58"/>
      <c r="V486" s="58"/>
      <c r="W486" s="58"/>
      <c r="X486" s="58"/>
      <c r="Y486" s="58"/>
      <c r="Z486" s="58"/>
    </row>
    <row r="487" spans="1:26" ht="15.75" customHeight="1" x14ac:dyDescent="0.2">
      <c r="A487" s="58"/>
      <c r="B487" s="2"/>
      <c r="C487" s="3"/>
      <c r="D487" s="4"/>
      <c r="E487" s="5"/>
      <c r="F487" s="2"/>
      <c r="G487" s="2"/>
      <c r="H487" s="2"/>
      <c r="I487" s="6"/>
      <c r="J487" s="6"/>
      <c r="K487" s="2"/>
      <c r="L487" s="2"/>
      <c r="M487" s="58"/>
      <c r="N487" s="58"/>
      <c r="O487" s="58"/>
      <c r="P487" s="58"/>
      <c r="Q487" s="58"/>
      <c r="R487" s="58"/>
      <c r="S487" s="58"/>
      <c r="T487" s="58"/>
      <c r="U487" s="58"/>
      <c r="V487" s="58"/>
      <c r="W487" s="58"/>
      <c r="X487" s="58"/>
      <c r="Y487" s="58"/>
      <c r="Z487" s="58"/>
    </row>
    <row r="488" spans="1:26" ht="15.75" customHeight="1" x14ac:dyDescent="0.2">
      <c r="A488" s="58"/>
      <c r="B488" s="2"/>
      <c r="C488" s="3"/>
      <c r="D488" s="4"/>
      <c r="E488" s="5"/>
      <c r="F488" s="2"/>
      <c r="G488" s="2"/>
      <c r="H488" s="2"/>
      <c r="I488" s="6"/>
      <c r="J488" s="6"/>
      <c r="K488" s="2"/>
      <c r="L488" s="2"/>
      <c r="M488" s="58"/>
      <c r="N488" s="58"/>
      <c r="O488" s="58"/>
      <c r="P488" s="58"/>
      <c r="Q488" s="58"/>
      <c r="R488" s="58"/>
      <c r="S488" s="58"/>
      <c r="T488" s="58"/>
      <c r="U488" s="58"/>
      <c r="V488" s="58"/>
      <c r="W488" s="58"/>
      <c r="X488" s="58"/>
      <c r="Y488" s="58"/>
      <c r="Z488" s="58"/>
    </row>
    <row r="489" spans="1:26" ht="15.75" customHeight="1" x14ac:dyDescent="0.2">
      <c r="A489" s="58"/>
      <c r="B489" s="2"/>
      <c r="C489" s="3"/>
      <c r="D489" s="4"/>
      <c r="E489" s="5"/>
      <c r="F489" s="2"/>
      <c r="G489" s="2"/>
      <c r="H489" s="2"/>
      <c r="I489" s="6"/>
      <c r="J489" s="6"/>
      <c r="K489" s="2"/>
      <c r="L489" s="2"/>
      <c r="M489" s="58"/>
      <c r="N489" s="58"/>
      <c r="O489" s="58"/>
      <c r="P489" s="58"/>
      <c r="Q489" s="58"/>
      <c r="R489" s="58"/>
      <c r="S489" s="58"/>
      <c r="T489" s="58"/>
      <c r="U489" s="58"/>
      <c r="V489" s="58"/>
      <c r="W489" s="58"/>
      <c r="X489" s="58"/>
      <c r="Y489" s="58"/>
      <c r="Z489" s="58"/>
    </row>
    <row r="490" spans="1:26" ht="15.75" customHeight="1" x14ac:dyDescent="0.2">
      <c r="A490" s="58"/>
      <c r="B490" s="2"/>
      <c r="C490" s="3"/>
      <c r="D490" s="4"/>
      <c r="E490" s="5"/>
      <c r="F490" s="2"/>
      <c r="G490" s="2"/>
      <c r="H490" s="2"/>
      <c r="I490" s="6"/>
      <c r="J490" s="6"/>
      <c r="K490" s="2"/>
      <c r="L490" s="2"/>
      <c r="M490" s="58"/>
      <c r="N490" s="58"/>
      <c r="O490" s="58"/>
      <c r="P490" s="58"/>
      <c r="Q490" s="58"/>
      <c r="R490" s="58"/>
      <c r="S490" s="58"/>
      <c r="T490" s="58"/>
      <c r="U490" s="58"/>
      <c r="V490" s="58"/>
      <c r="W490" s="58"/>
      <c r="X490" s="58"/>
      <c r="Y490" s="58"/>
      <c r="Z490" s="58"/>
    </row>
    <row r="491" spans="1:26" ht="15.75" customHeight="1" x14ac:dyDescent="0.2">
      <c r="A491" s="58"/>
      <c r="B491" s="2"/>
      <c r="C491" s="3"/>
      <c r="D491" s="4"/>
      <c r="E491" s="5"/>
      <c r="F491" s="2"/>
      <c r="G491" s="2"/>
      <c r="H491" s="2"/>
      <c r="I491" s="6"/>
      <c r="J491" s="6"/>
      <c r="K491" s="2"/>
      <c r="L491" s="2"/>
      <c r="M491" s="58"/>
      <c r="N491" s="58"/>
      <c r="O491" s="58"/>
      <c r="P491" s="58"/>
      <c r="Q491" s="58"/>
      <c r="R491" s="58"/>
      <c r="S491" s="58"/>
      <c r="T491" s="58"/>
      <c r="U491" s="58"/>
      <c r="V491" s="58"/>
      <c r="W491" s="58"/>
      <c r="X491" s="58"/>
      <c r="Y491" s="58"/>
      <c r="Z491" s="58"/>
    </row>
    <row r="492" spans="1:26" ht="15.75" customHeight="1" x14ac:dyDescent="0.2">
      <c r="A492" s="58"/>
      <c r="B492" s="2"/>
      <c r="C492" s="3"/>
      <c r="D492" s="4"/>
      <c r="E492" s="5"/>
      <c r="F492" s="2"/>
      <c r="G492" s="2"/>
      <c r="H492" s="2"/>
      <c r="I492" s="6"/>
      <c r="J492" s="6"/>
      <c r="K492" s="2"/>
      <c r="L492" s="2"/>
      <c r="M492" s="58"/>
      <c r="N492" s="58"/>
      <c r="O492" s="58"/>
      <c r="P492" s="58"/>
      <c r="Q492" s="58"/>
      <c r="R492" s="58"/>
      <c r="S492" s="58"/>
      <c r="T492" s="58"/>
      <c r="U492" s="58"/>
      <c r="V492" s="58"/>
      <c r="W492" s="58"/>
      <c r="X492" s="58"/>
      <c r="Y492" s="58"/>
      <c r="Z492" s="58"/>
    </row>
    <row r="493" spans="1:26" ht="15.75" customHeight="1" x14ac:dyDescent="0.2">
      <c r="A493" s="58"/>
      <c r="B493" s="2"/>
      <c r="C493" s="3"/>
      <c r="D493" s="4"/>
      <c r="E493" s="5"/>
      <c r="F493" s="2"/>
      <c r="G493" s="2"/>
      <c r="H493" s="2"/>
      <c r="I493" s="6"/>
      <c r="J493" s="6"/>
      <c r="K493" s="2"/>
      <c r="L493" s="2"/>
      <c r="M493" s="58"/>
      <c r="N493" s="58"/>
      <c r="O493" s="58"/>
      <c r="P493" s="58"/>
      <c r="Q493" s="58"/>
      <c r="R493" s="58"/>
      <c r="S493" s="58"/>
      <c r="T493" s="58"/>
      <c r="U493" s="58"/>
      <c r="V493" s="58"/>
      <c r="W493" s="58"/>
      <c r="X493" s="58"/>
      <c r="Y493" s="58"/>
      <c r="Z493" s="58"/>
    </row>
    <row r="494" spans="1:26" ht="15.75" customHeight="1" x14ac:dyDescent="0.2">
      <c r="A494" s="58"/>
      <c r="B494" s="2"/>
      <c r="C494" s="3"/>
      <c r="D494" s="4"/>
      <c r="E494" s="5"/>
      <c r="F494" s="2"/>
      <c r="G494" s="2"/>
      <c r="H494" s="2"/>
      <c r="I494" s="6"/>
      <c r="J494" s="6"/>
      <c r="K494" s="2"/>
      <c r="L494" s="2"/>
      <c r="M494" s="58"/>
      <c r="N494" s="58"/>
      <c r="O494" s="58"/>
      <c r="P494" s="58"/>
      <c r="Q494" s="58"/>
      <c r="R494" s="58"/>
      <c r="S494" s="58"/>
      <c r="T494" s="58"/>
      <c r="U494" s="58"/>
      <c r="V494" s="58"/>
      <c r="W494" s="58"/>
      <c r="X494" s="58"/>
      <c r="Y494" s="58"/>
      <c r="Z494" s="58"/>
    </row>
    <row r="495" spans="1:26" ht="15.75" customHeight="1" x14ac:dyDescent="0.2">
      <c r="A495" s="58"/>
      <c r="B495" s="2"/>
      <c r="C495" s="3"/>
      <c r="D495" s="4"/>
      <c r="E495" s="5"/>
      <c r="F495" s="2"/>
      <c r="G495" s="2"/>
      <c r="H495" s="2"/>
      <c r="I495" s="6"/>
      <c r="J495" s="6"/>
      <c r="K495" s="2"/>
      <c r="L495" s="2"/>
      <c r="M495" s="58"/>
      <c r="N495" s="58"/>
      <c r="O495" s="58"/>
      <c r="P495" s="58"/>
      <c r="Q495" s="58"/>
      <c r="R495" s="58"/>
      <c r="S495" s="58"/>
      <c r="T495" s="58"/>
      <c r="U495" s="58"/>
      <c r="V495" s="58"/>
      <c r="W495" s="58"/>
      <c r="X495" s="58"/>
      <c r="Y495" s="58"/>
      <c r="Z495" s="58"/>
    </row>
    <row r="496" spans="1:26" ht="15.75" customHeight="1" x14ac:dyDescent="0.2">
      <c r="A496" s="58"/>
      <c r="B496" s="2"/>
      <c r="C496" s="3"/>
      <c r="D496" s="4"/>
      <c r="E496" s="5"/>
      <c r="F496" s="2"/>
      <c r="G496" s="2"/>
      <c r="H496" s="2"/>
      <c r="I496" s="6"/>
      <c r="J496" s="6"/>
      <c r="K496" s="2"/>
      <c r="L496" s="2"/>
      <c r="M496" s="58"/>
      <c r="N496" s="58"/>
      <c r="O496" s="58"/>
      <c r="P496" s="58"/>
      <c r="Q496" s="58"/>
      <c r="R496" s="58"/>
      <c r="S496" s="58"/>
      <c r="T496" s="58"/>
      <c r="U496" s="58"/>
      <c r="V496" s="58"/>
      <c r="W496" s="58"/>
      <c r="X496" s="58"/>
      <c r="Y496" s="58"/>
      <c r="Z496" s="58"/>
    </row>
    <row r="497" spans="1:26" ht="15.75" customHeight="1" x14ac:dyDescent="0.2">
      <c r="A497" s="58"/>
      <c r="B497" s="2"/>
      <c r="C497" s="3"/>
      <c r="D497" s="4"/>
      <c r="E497" s="5"/>
      <c r="F497" s="2"/>
      <c r="G497" s="2"/>
      <c r="H497" s="2"/>
      <c r="I497" s="6"/>
      <c r="J497" s="6"/>
      <c r="K497" s="2"/>
      <c r="L497" s="2"/>
      <c r="M497" s="58"/>
      <c r="N497" s="58"/>
      <c r="O497" s="58"/>
      <c r="P497" s="58"/>
      <c r="Q497" s="58"/>
      <c r="R497" s="58"/>
      <c r="S497" s="58"/>
      <c r="T497" s="58"/>
      <c r="U497" s="58"/>
      <c r="V497" s="58"/>
      <c r="W497" s="58"/>
      <c r="X497" s="58"/>
      <c r="Y497" s="58"/>
      <c r="Z497" s="58"/>
    </row>
    <row r="498" spans="1:26" ht="15.75" customHeight="1" x14ac:dyDescent="0.2">
      <c r="A498" s="58"/>
      <c r="B498" s="2"/>
      <c r="C498" s="3"/>
      <c r="D498" s="4"/>
      <c r="E498" s="5"/>
      <c r="F498" s="2"/>
      <c r="G498" s="2"/>
      <c r="H498" s="2"/>
      <c r="I498" s="6"/>
      <c r="J498" s="6"/>
      <c r="K498" s="2"/>
      <c r="L498" s="2"/>
      <c r="M498" s="58"/>
      <c r="N498" s="58"/>
      <c r="O498" s="58"/>
      <c r="P498" s="58"/>
      <c r="Q498" s="58"/>
      <c r="R498" s="58"/>
      <c r="S498" s="58"/>
      <c r="T498" s="58"/>
      <c r="U498" s="58"/>
      <c r="V498" s="58"/>
      <c r="W498" s="58"/>
      <c r="X498" s="58"/>
      <c r="Y498" s="58"/>
      <c r="Z498" s="58"/>
    </row>
    <row r="499" spans="1:26" ht="15.75" customHeight="1" x14ac:dyDescent="0.2">
      <c r="A499" s="58"/>
      <c r="B499" s="2"/>
      <c r="C499" s="3"/>
      <c r="D499" s="4"/>
      <c r="E499" s="5"/>
      <c r="F499" s="2"/>
      <c r="G499" s="2"/>
      <c r="H499" s="2"/>
      <c r="I499" s="6"/>
      <c r="J499" s="6"/>
      <c r="K499" s="2"/>
      <c r="L499" s="2"/>
      <c r="M499" s="58"/>
      <c r="N499" s="58"/>
      <c r="O499" s="58"/>
      <c r="P499" s="58"/>
      <c r="Q499" s="58"/>
      <c r="R499" s="58"/>
      <c r="S499" s="58"/>
      <c r="T499" s="58"/>
      <c r="U499" s="58"/>
      <c r="V499" s="58"/>
      <c r="W499" s="58"/>
      <c r="X499" s="58"/>
      <c r="Y499" s="58"/>
      <c r="Z499" s="58"/>
    </row>
    <row r="500" spans="1:26" ht="15.75" customHeight="1" x14ac:dyDescent="0.2">
      <c r="A500" s="58"/>
      <c r="B500" s="2"/>
      <c r="C500" s="3"/>
      <c r="D500" s="4"/>
      <c r="E500" s="5"/>
      <c r="F500" s="2"/>
      <c r="G500" s="2"/>
      <c r="H500" s="2"/>
      <c r="I500" s="6"/>
      <c r="J500" s="6"/>
      <c r="K500" s="2"/>
      <c r="L500" s="2"/>
      <c r="M500" s="58"/>
      <c r="N500" s="58"/>
      <c r="O500" s="58"/>
      <c r="P500" s="58"/>
      <c r="Q500" s="58"/>
      <c r="R500" s="58"/>
      <c r="S500" s="58"/>
      <c r="T500" s="58"/>
      <c r="U500" s="58"/>
      <c r="V500" s="58"/>
      <c r="W500" s="58"/>
      <c r="X500" s="58"/>
      <c r="Y500" s="58"/>
      <c r="Z500" s="58"/>
    </row>
    <row r="501" spans="1:26" ht="15.75" customHeight="1" x14ac:dyDescent="0.2">
      <c r="A501" s="58"/>
      <c r="B501" s="2"/>
      <c r="C501" s="3"/>
      <c r="D501" s="4"/>
      <c r="E501" s="5"/>
      <c r="F501" s="2"/>
      <c r="G501" s="2"/>
      <c r="H501" s="2"/>
      <c r="I501" s="6"/>
      <c r="J501" s="6"/>
      <c r="K501" s="2"/>
      <c r="L501" s="2"/>
      <c r="M501" s="58"/>
      <c r="N501" s="58"/>
      <c r="O501" s="58"/>
      <c r="P501" s="58"/>
      <c r="Q501" s="58"/>
      <c r="R501" s="58"/>
      <c r="S501" s="58"/>
      <c r="T501" s="58"/>
      <c r="U501" s="58"/>
      <c r="V501" s="58"/>
      <c r="W501" s="58"/>
      <c r="X501" s="58"/>
      <c r="Y501" s="58"/>
      <c r="Z501" s="58"/>
    </row>
    <row r="502" spans="1:26" ht="15.75" customHeight="1" x14ac:dyDescent="0.2">
      <c r="A502" s="58"/>
      <c r="B502" s="2"/>
      <c r="C502" s="3"/>
      <c r="D502" s="4"/>
      <c r="E502" s="5"/>
      <c r="F502" s="2"/>
      <c r="G502" s="2"/>
      <c r="H502" s="2"/>
      <c r="I502" s="6"/>
      <c r="J502" s="6"/>
      <c r="K502" s="2"/>
      <c r="L502" s="2"/>
      <c r="M502" s="58"/>
      <c r="N502" s="58"/>
      <c r="O502" s="58"/>
      <c r="P502" s="58"/>
      <c r="Q502" s="58"/>
      <c r="R502" s="58"/>
      <c r="S502" s="58"/>
      <c r="T502" s="58"/>
      <c r="U502" s="58"/>
      <c r="V502" s="58"/>
      <c r="W502" s="58"/>
      <c r="X502" s="58"/>
      <c r="Y502" s="58"/>
      <c r="Z502" s="58"/>
    </row>
    <row r="503" spans="1:26" ht="15.75" customHeight="1" x14ac:dyDescent="0.2">
      <c r="A503" s="58"/>
      <c r="B503" s="2"/>
      <c r="C503" s="3"/>
      <c r="D503" s="4"/>
      <c r="E503" s="5"/>
      <c r="F503" s="2"/>
      <c r="G503" s="2"/>
      <c r="H503" s="2"/>
      <c r="I503" s="6"/>
      <c r="J503" s="6"/>
      <c r="K503" s="2"/>
      <c r="L503" s="2"/>
      <c r="M503" s="58"/>
      <c r="N503" s="58"/>
      <c r="O503" s="58"/>
      <c r="P503" s="58"/>
      <c r="Q503" s="58"/>
      <c r="R503" s="58"/>
      <c r="S503" s="58"/>
      <c r="T503" s="58"/>
      <c r="U503" s="58"/>
      <c r="V503" s="58"/>
      <c r="W503" s="58"/>
      <c r="X503" s="58"/>
      <c r="Y503" s="58"/>
      <c r="Z503" s="58"/>
    </row>
    <row r="504" spans="1:26" ht="15.75" customHeight="1" x14ac:dyDescent="0.2">
      <c r="A504" s="58"/>
      <c r="B504" s="2"/>
      <c r="C504" s="3"/>
      <c r="D504" s="4"/>
      <c r="E504" s="5"/>
      <c r="F504" s="2"/>
      <c r="G504" s="2"/>
      <c r="H504" s="2"/>
      <c r="I504" s="6"/>
      <c r="J504" s="6"/>
      <c r="K504" s="2"/>
      <c r="L504" s="2"/>
      <c r="M504" s="58"/>
      <c r="N504" s="58"/>
      <c r="O504" s="58"/>
      <c r="P504" s="58"/>
      <c r="Q504" s="58"/>
      <c r="R504" s="58"/>
      <c r="S504" s="58"/>
      <c r="T504" s="58"/>
      <c r="U504" s="58"/>
      <c r="V504" s="58"/>
      <c r="W504" s="58"/>
      <c r="X504" s="58"/>
      <c r="Y504" s="58"/>
      <c r="Z504" s="58"/>
    </row>
    <row r="505" spans="1:26" ht="15.75" customHeight="1" x14ac:dyDescent="0.2">
      <c r="A505" s="58"/>
      <c r="B505" s="2"/>
      <c r="C505" s="3"/>
      <c r="D505" s="4"/>
      <c r="E505" s="5"/>
      <c r="F505" s="2"/>
      <c r="G505" s="2"/>
      <c r="H505" s="2"/>
      <c r="I505" s="6"/>
      <c r="J505" s="6"/>
      <c r="K505" s="2"/>
      <c r="L505" s="2"/>
      <c r="M505" s="58"/>
      <c r="N505" s="58"/>
      <c r="O505" s="58"/>
      <c r="P505" s="58"/>
      <c r="Q505" s="58"/>
      <c r="R505" s="58"/>
      <c r="S505" s="58"/>
      <c r="T505" s="58"/>
      <c r="U505" s="58"/>
      <c r="V505" s="58"/>
      <c r="W505" s="58"/>
      <c r="X505" s="58"/>
      <c r="Y505" s="58"/>
      <c r="Z505" s="58"/>
    </row>
    <row r="506" spans="1:26" ht="15.75" customHeight="1" x14ac:dyDescent="0.2">
      <c r="A506" s="58"/>
      <c r="B506" s="2"/>
      <c r="C506" s="3"/>
      <c r="D506" s="4"/>
      <c r="E506" s="5"/>
      <c r="F506" s="2"/>
      <c r="G506" s="2"/>
      <c r="H506" s="2"/>
      <c r="I506" s="6"/>
      <c r="J506" s="6"/>
      <c r="K506" s="2"/>
      <c r="L506" s="2"/>
      <c r="M506" s="58"/>
      <c r="N506" s="58"/>
      <c r="O506" s="58"/>
      <c r="P506" s="58"/>
      <c r="Q506" s="58"/>
      <c r="R506" s="58"/>
      <c r="S506" s="58"/>
      <c r="T506" s="58"/>
      <c r="U506" s="58"/>
      <c r="V506" s="58"/>
      <c r="W506" s="58"/>
      <c r="X506" s="58"/>
      <c r="Y506" s="58"/>
      <c r="Z506" s="58"/>
    </row>
    <row r="507" spans="1:26" ht="15.75" customHeight="1" x14ac:dyDescent="0.2">
      <c r="A507" s="58"/>
      <c r="B507" s="2"/>
      <c r="C507" s="3"/>
      <c r="D507" s="4"/>
      <c r="E507" s="5"/>
      <c r="F507" s="2"/>
      <c r="G507" s="2"/>
      <c r="H507" s="2"/>
      <c r="I507" s="6"/>
      <c r="J507" s="6"/>
      <c r="K507" s="2"/>
      <c r="L507" s="2"/>
      <c r="M507" s="58"/>
      <c r="N507" s="58"/>
      <c r="O507" s="58"/>
      <c r="P507" s="58"/>
      <c r="Q507" s="58"/>
      <c r="R507" s="58"/>
      <c r="S507" s="58"/>
      <c r="T507" s="58"/>
      <c r="U507" s="58"/>
      <c r="V507" s="58"/>
      <c r="W507" s="58"/>
      <c r="X507" s="58"/>
      <c r="Y507" s="58"/>
      <c r="Z507" s="58"/>
    </row>
    <row r="508" spans="1:26" ht="15.75" customHeight="1" x14ac:dyDescent="0.2">
      <c r="A508" s="58"/>
      <c r="B508" s="2"/>
      <c r="C508" s="3"/>
      <c r="D508" s="4"/>
      <c r="E508" s="5"/>
      <c r="F508" s="2"/>
      <c r="G508" s="2"/>
      <c r="H508" s="2"/>
      <c r="I508" s="6"/>
      <c r="J508" s="6"/>
      <c r="K508" s="2"/>
      <c r="L508" s="2"/>
      <c r="M508" s="58"/>
      <c r="N508" s="58"/>
      <c r="O508" s="58"/>
      <c r="P508" s="58"/>
      <c r="Q508" s="58"/>
      <c r="R508" s="58"/>
      <c r="S508" s="58"/>
      <c r="T508" s="58"/>
      <c r="U508" s="58"/>
      <c r="V508" s="58"/>
      <c r="W508" s="58"/>
      <c r="X508" s="58"/>
      <c r="Y508" s="58"/>
      <c r="Z508" s="58"/>
    </row>
    <row r="509" spans="1:26" ht="15.75" customHeight="1" x14ac:dyDescent="0.2">
      <c r="A509" s="58"/>
      <c r="B509" s="2"/>
      <c r="C509" s="3"/>
      <c r="D509" s="4"/>
      <c r="E509" s="5"/>
      <c r="F509" s="2"/>
      <c r="G509" s="2"/>
      <c r="H509" s="2"/>
      <c r="I509" s="6"/>
      <c r="J509" s="6"/>
      <c r="K509" s="2"/>
      <c r="L509" s="2"/>
      <c r="M509" s="58"/>
      <c r="N509" s="58"/>
      <c r="O509" s="58"/>
      <c r="P509" s="58"/>
      <c r="Q509" s="58"/>
      <c r="R509" s="58"/>
      <c r="S509" s="58"/>
      <c r="T509" s="58"/>
      <c r="U509" s="58"/>
      <c r="V509" s="58"/>
      <c r="W509" s="58"/>
      <c r="X509" s="58"/>
      <c r="Y509" s="58"/>
      <c r="Z509" s="58"/>
    </row>
    <row r="510" spans="1:26" ht="15.75" customHeight="1" x14ac:dyDescent="0.2">
      <c r="A510" s="58"/>
      <c r="B510" s="2"/>
      <c r="C510" s="3"/>
      <c r="D510" s="4"/>
      <c r="E510" s="5"/>
      <c r="F510" s="2"/>
      <c r="G510" s="2"/>
      <c r="H510" s="2"/>
      <c r="I510" s="6"/>
      <c r="J510" s="6"/>
      <c r="K510" s="2"/>
      <c r="L510" s="2"/>
      <c r="M510" s="58"/>
      <c r="N510" s="58"/>
      <c r="O510" s="58"/>
      <c r="P510" s="58"/>
      <c r="Q510" s="58"/>
      <c r="R510" s="58"/>
      <c r="S510" s="58"/>
      <c r="T510" s="58"/>
      <c r="U510" s="58"/>
      <c r="V510" s="58"/>
      <c r="W510" s="58"/>
      <c r="X510" s="58"/>
      <c r="Y510" s="58"/>
      <c r="Z510" s="58"/>
    </row>
    <row r="511" spans="1:26" ht="15.75" customHeight="1" x14ac:dyDescent="0.2">
      <c r="A511" s="58"/>
      <c r="B511" s="2"/>
      <c r="C511" s="3"/>
      <c r="D511" s="4"/>
      <c r="E511" s="5"/>
      <c r="F511" s="2"/>
      <c r="G511" s="2"/>
      <c r="H511" s="2"/>
      <c r="I511" s="6"/>
      <c r="J511" s="6"/>
      <c r="K511" s="2"/>
      <c r="L511" s="2"/>
      <c r="M511" s="58"/>
      <c r="N511" s="58"/>
      <c r="O511" s="58"/>
      <c r="P511" s="58"/>
      <c r="Q511" s="58"/>
      <c r="R511" s="58"/>
      <c r="S511" s="58"/>
      <c r="T511" s="58"/>
      <c r="U511" s="58"/>
      <c r="V511" s="58"/>
      <c r="W511" s="58"/>
      <c r="X511" s="58"/>
      <c r="Y511" s="58"/>
      <c r="Z511" s="58"/>
    </row>
    <row r="512" spans="1:26" ht="15.75" customHeight="1" x14ac:dyDescent="0.2">
      <c r="A512" s="58"/>
      <c r="B512" s="2"/>
      <c r="C512" s="3"/>
      <c r="D512" s="4"/>
      <c r="E512" s="5"/>
      <c r="F512" s="2"/>
      <c r="G512" s="2"/>
      <c r="H512" s="2"/>
      <c r="I512" s="6"/>
      <c r="J512" s="6"/>
      <c r="K512" s="2"/>
      <c r="L512" s="2"/>
      <c r="M512" s="58"/>
      <c r="N512" s="58"/>
      <c r="O512" s="58"/>
      <c r="P512" s="58"/>
      <c r="Q512" s="58"/>
      <c r="R512" s="58"/>
      <c r="S512" s="58"/>
      <c r="T512" s="58"/>
      <c r="U512" s="58"/>
      <c r="V512" s="58"/>
      <c r="W512" s="58"/>
      <c r="X512" s="58"/>
      <c r="Y512" s="58"/>
      <c r="Z512" s="58"/>
    </row>
    <row r="513" spans="1:26" ht="15.75" customHeight="1" x14ac:dyDescent="0.2">
      <c r="A513" s="58"/>
      <c r="B513" s="2"/>
      <c r="C513" s="3"/>
      <c r="D513" s="4"/>
      <c r="E513" s="5"/>
      <c r="F513" s="2"/>
      <c r="G513" s="2"/>
      <c r="H513" s="2"/>
      <c r="I513" s="6"/>
      <c r="J513" s="6"/>
      <c r="K513" s="2"/>
      <c r="L513" s="2"/>
      <c r="M513" s="58"/>
      <c r="N513" s="58"/>
      <c r="O513" s="58"/>
      <c r="P513" s="58"/>
      <c r="Q513" s="58"/>
      <c r="R513" s="58"/>
      <c r="S513" s="58"/>
      <c r="T513" s="58"/>
      <c r="U513" s="58"/>
      <c r="V513" s="58"/>
      <c r="W513" s="58"/>
      <c r="X513" s="58"/>
      <c r="Y513" s="58"/>
      <c r="Z513" s="58"/>
    </row>
    <row r="514" spans="1:26" ht="15.75" customHeight="1" x14ac:dyDescent="0.2">
      <c r="A514" s="58"/>
      <c r="B514" s="2"/>
      <c r="C514" s="3"/>
      <c r="D514" s="4"/>
      <c r="E514" s="5"/>
      <c r="F514" s="2"/>
      <c r="G514" s="2"/>
      <c r="H514" s="2"/>
      <c r="I514" s="6"/>
      <c r="J514" s="6"/>
      <c r="K514" s="2"/>
      <c r="L514" s="2"/>
      <c r="M514" s="58"/>
      <c r="N514" s="58"/>
      <c r="O514" s="58"/>
      <c r="P514" s="58"/>
      <c r="Q514" s="58"/>
      <c r="R514" s="58"/>
      <c r="S514" s="58"/>
      <c r="T514" s="58"/>
      <c r="U514" s="58"/>
      <c r="V514" s="58"/>
      <c r="W514" s="58"/>
      <c r="X514" s="58"/>
      <c r="Y514" s="58"/>
      <c r="Z514" s="58"/>
    </row>
    <row r="515" spans="1:26" ht="15.75" customHeight="1" x14ac:dyDescent="0.2">
      <c r="A515" s="58"/>
      <c r="B515" s="2"/>
      <c r="C515" s="3"/>
      <c r="D515" s="4"/>
      <c r="E515" s="5"/>
      <c r="F515" s="2"/>
      <c r="G515" s="2"/>
      <c r="H515" s="2"/>
      <c r="I515" s="6"/>
      <c r="J515" s="6"/>
      <c r="K515" s="2"/>
      <c r="L515" s="2"/>
      <c r="M515" s="58"/>
      <c r="N515" s="58"/>
      <c r="O515" s="58"/>
      <c r="P515" s="58"/>
      <c r="Q515" s="58"/>
      <c r="R515" s="58"/>
      <c r="S515" s="58"/>
      <c r="T515" s="58"/>
      <c r="U515" s="58"/>
      <c r="V515" s="58"/>
      <c r="W515" s="58"/>
      <c r="X515" s="58"/>
      <c r="Y515" s="58"/>
      <c r="Z515" s="58"/>
    </row>
    <row r="516" spans="1:26" ht="15.75" customHeight="1" x14ac:dyDescent="0.2">
      <c r="A516" s="58"/>
      <c r="B516" s="2"/>
      <c r="C516" s="3"/>
      <c r="D516" s="4"/>
      <c r="E516" s="5"/>
      <c r="F516" s="2"/>
      <c r="G516" s="2"/>
      <c r="H516" s="2"/>
      <c r="I516" s="6"/>
      <c r="J516" s="6"/>
      <c r="K516" s="2"/>
      <c r="L516" s="2"/>
      <c r="M516" s="58"/>
      <c r="N516" s="58"/>
      <c r="O516" s="58"/>
      <c r="P516" s="58"/>
      <c r="Q516" s="58"/>
      <c r="R516" s="58"/>
      <c r="S516" s="58"/>
      <c r="T516" s="58"/>
      <c r="U516" s="58"/>
      <c r="V516" s="58"/>
      <c r="W516" s="58"/>
      <c r="X516" s="58"/>
      <c r="Y516" s="58"/>
      <c r="Z516" s="58"/>
    </row>
    <row r="517" spans="1:26" ht="15.75" customHeight="1" x14ac:dyDescent="0.2">
      <c r="A517" s="58"/>
      <c r="B517" s="2"/>
      <c r="C517" s="3"/>
      <c r="D517" s="4"/>
      <c r="E517" s="5"/>
      <c r="F517" s="2"/>
      <c r="G517" s="2"/>
      <c r="H517" s="2"/>
      <c r="I517" s="6"/>
      <c r="J517" s="6"/>
      <c r="K517" s="2"/>
      <c r="L517" s="2"/>
      <c r="M517" s="58"/>
      <c r="N517" s="58"/>
      <c r="O517" s="58"/>
      <c r="P517" s="58"/>
      <c r="Q517" s="58"/>
      <c r="R517" s="58"/>
      <c r="S517" s="58"/>
      <c r="T517" s="58"/>
      <c r="U517" s="58"/>
      <c r="V517" s="58"/>
      <c r="W517" s="58"/>
      <c r="X517" s="58"/>
      <c r="Y517" s="58"/>
      <c r="Z517" s="58"/>
    </row>
    <row r="518" spans="1:26" ht="15.75" customHeight="1" x14ac:dyDescent="0.2">
      <c r="A518" s="58"/>
      <c r="B518" s="2"/>
      <c r="C518" s="3"/>
      <c r="D518" s="4"/>
      <c r="E518" s="5"/>
      <c r="F518" s="2"/>
      <c r="G518" s="2"/>
      <c r="H518" s="2"/>
      <c r="I518" s="6"/>
      <c r="J518" s="6"/>
      <c r="K518" s="2"/>
      <c r="L518" s="2"/>
      <c r="M518" s="58"/>
      <c r="N518" s="58"/>
      <c r="O518" s="58"/>
      <c r="P518" s="58"/>
      <c r="Q518" s="58"/>
      <c r="R518" s="58"/>
      <c r="S518" s="58"/>
      <c r="T518" s="58"/>
      <c r="U518" s="58"/>
      <c r="V518" s="58"/>
      <c r="W518" s="58"/>
      <c r="X518" s="58"/>
      <c r="Y518" s="58"/>
      <c r="Z518" s="58"/>
    </row>
    <row r="519" spans="1:26" ht="15.75" customHeight="1" x14ac:dyDescent="0.2">
      <c r="A519" s="58"/>
      <c r="B519" s="2"/>
      <c r="C519" s="3"/>
      <c r="D519" s="4"/>
      <c r="E519" s="5"/>
      <c r="F519" s="2"/>
      <c r="G519" s="2"/>
      <c r="H519" s="2"/>
      <c r="I519" s="6"/>
      <c r="J519" s="6"/>
      <c r="K519" s="2"/>
      <c r="L519" s="2"/>
      <c r="M519" s="58"/>
      <c r="N519" s="58"/>
      <c r="O519" s="58"/>
      <c r="P519" s="58"/>
      <c r="Q519" s="58"/>
      <c r="R519" s="58"/>
      <c r="S519" s="58"/>
      <c r="T519" s="58"/>
      <c r="U519" s="58"/>
      <c r="V519" s="58"/>
      <c r="W519" s="58"/>
      <c r="X519" s="58"/>
      <c r="Y519" s="58"/>
      <c r="Z519" s="58"/>
    </row>
    <row r="520" spans="1:26" ht="15.75" customHeight="1" x14ac:dyDescent="0.2">
      <c r="A520" s="58"/>
      <c r="B520" s="2"/>
      <c r="C520" s="3"/>
      <c r="D520" s="4"/>
      <c r="E520" s="5"/>
      <c r="F520" s="2"/>
      <c r="G520" s="2"/>
      <c r="H520" s="2"/>
      <c r="I520" s="6"/>
      <c r="J520" s="6"/>
      <c r="K520" s="2"/>
      <c r="L520" s="2"/>
      <c r="M520" s="58"/>
      <c r="N520" s="58"/>
      <c r="O520" s="58"/>
      <c r="P520" s="58"/>
      <c r="Q520" s="58"/>
      <c r="R520" s="58"/>
      <c r="S520" s="58"/>
      <c r="T520" s="58"/>
      <c r="U520" s="58"/>
      <c r="V520" s="58"/>
      <c r="W520" s="58"/>
      <c r="X520" s="58"/>
      <c r="Y520" s="58"/>
      <c r="Z520" s="58"/>
    </row>
    <row r="521" spans="1:26" ht="15.75" customHeight="1" x14ac:dyDescent="0.2">
      <c r="A521" s="58"/>
      <c r="B521" s="2"/>
      <c r="C521" s="3"/>
      <c r="D521" s="4"/>
      <c r="E521" s="5"/>
      <c r="F521" s="2"/>
      <c r="G521" s="2"/>
      <c r="H521" s="2"/>
      <c r="I521" s="6"/>
      <c r="J521" s="6"/>
      <c r="K521" s="2"/>
      <c r="L521" s="2"/>
      <c r="M521" s="58"/>
      <c r="N521" s="58"/>
      <c r="O521" s="58"/>
      <c r="P521" s="58"/>
      <c r="Q521" s="58"/>
      <c r="R521" s="58"/>
      <c r="S521" s="58"/>
      <c r="T521" s="58"/>
      <c r="U521" s="58"/>
      <c r="V521" s="58"/>
      <c r="W521" s="58"/>
      <c r="X521" s="58"/>
      <c r="Y521" s="58"/>
      <c r="Z521" s="58"/>
    </row>
    <row r="522" spans="1:26" ht="15.75" customHeight="1" x14ac:dyDescent="0.2">
      <c r="A522" s="58"/>
      <c r="B522" s="2"/>
      <c r="C522" s="3"/>
      <c r="D522" s="4"/>
      <c r="E522" s="5"/>
      <c r="F522" s="2"/>
      <c r="G522" s="2"/>
      <c r="H522" s="2"/>
      <c r="I522" s="6"/>
      <c r="J522" s="6"/>
      <c r="K522" s="2"/>
      <c r="L522" s="2"/>
      <c r="M522" s="58"/>
      <c r="N522" s="58"/>
      <c r="O522" s="58"/>
      <c r="P522" s="58"/>
      <c r="Q522" s="58"/>
      <c r="R522" s="58"/>
      <c r="S522" s="58"/>
      <c r="T522" s="58"/>
      <c r="U522" s="58"/>
      <c r="V522" s="58"/>
      <c r="W522" s="58"/>
      <c r="X522" s="58"/>
      <c r="Y522" s="58"/>
      <c r="Z522" s="58"/>
    </row>
    <row r="523" spans="1:26" ht="15.75" customHeight="1" x14ac:dyDescent="0.2">
      <c r="A523" s="58"/>
      <c r="B523" s="2"/>
      <c r="C523" s="3"/>
      <c r="D523" s="4"/>
      <c r="E523" s="5"/>
      <c r="F523" s="2"/>
      <c r="G523" s="2"/>
      <c r="H523" s="2"/>
      <c r="I523" s="6"/>
      <c r="J523" s="6"/>
      <c r="K523" s="2"/>
      <c r="L523" s="2"/>
      <c r="M523" s="58"/>
      <c r="N523" s="58"/>
      <c r="O523" s="58"/>
      <c r="P523" s="58"/>
      <c r="Q523" s="58"/>
      <c r="R523" s="58"/>
      <c r="S523" s="58"/>
      <c r="T523" s="58"/>
      <c r="U523" s="58"/>
      <c r="V523" s="58"/>
      <c r="W523" s="58"/>
      <c r="X523" s="58"/>
      <c r="Y523" s="58"/>
      <c r="Z523" s="58"/>
    </row>
    <row r="524" spans="1:26" ht="15.75" customHeight="1" x14ac:dyDescent="0.2">
      <c r="A524" s="58"/>
      <c r="B524" s="2"/>
      <c r="C524" s="3"/>
      <c r="D524" s="4"/>
      <c r="E524" s="5"/>
      <c r="F524" s="2"/>
      <c r="G524" s="2"/>
      <c r="H524" s="2"/>
      <c r="I524" s="6"/>
      <c r="J524" s="6"/>
      <c r="K524" s="2"/>
      <c r="L524" s="2"/>
      <c r="M524" s="58"/>
      <c r="N524" s="58"/>
      <c r="O524" s="58"/>
      <c r="P524" s="58"/>
      <c r="Q524" s="58"/>
      <c r="R524" s="58"/>
      <c r="S524" s="58"/>
      <c r="T524" s="58"/>
      <c r="U524" s="58"/>
      <c r="V524" s="58"/>
      <c r="W524" s="58"/>
      <c r="X524" s="58"/>
      <c r="Y524" s="58"/>
      <c r="Z524" s="58"/>
    </row>
    <row r="525" spans="1:26" ht="15.75" customHeight="1" x14ac:dyDescent="0.2">
      <c r="A525" s="58"/>
      <c r="B525" s="2"/>
      <c r="C525" s="3"/>
      <c r="D525" s="4"/>
      <c r="E525" s="5"/>
      <c r="F525" s="2"/>
      <c r="G525" s="2"/>
      <c r="H525" s="2"/>
      <c r="I525" s="6"/>
      <c r="J525" s="6"/>
      <c r="K525" s="2"/>
      <c r="L525" s="2"/>
      <c r="M525" s="58"/>
      <c r="N525" s="58"/>
      <c r="O525" s="58"/>
      <c r="P525" s="58"/>
      <c r="Q525" s="58"/>
      <c r="R525" s="58"/>
      <c r="S525" s="58"/>
      <c r="T525" s="58"/>
      <c r="U525" s="58"/>
      <c r="V525" s="58"/>
      <c r="W525" s="58"/>
      <c r="X525" s="58"/>
      <c r="Y525" s="58"/>
      <c r="Z525" s="58"/>
    </row>
    <row r="526" spans="1:26" ht="15.75" customHeight="1" x14ac:dyDescent="0.2">
      <c r="A526" s="58"/>
      <c r="B526" s="2"/>
      <c r="C526" s="3"/>
      <c r="D526" s="4"/>
      <c r="E526" s="5"/>
      <c r="F526" s="2"/>
      <c r="G526" s="2"/>
      <c r="H526" s="2"/>
      <c r="I526" s="6"/>
      <c r="J526" s="6"/>
      <c r="K526" s="2"/>
      <c r="L526" s="2"/>
      <c r="M526" s="58"/>
      <c r="N526" s="58"/>
      <c r="O526" s="58"/>
      <c r="P526" s="58"/>
      <c r="Q526" s="58"/>
      <c r="R526" s="58"/>
      <c r="S526" s="58"/>
      <c r="T526" s="58"/>
      <c r="U526" s="58"/>
      <c r="V526" s="58"/>
      <c r="W526" s="58"/>
      <c r="X526" s="58"/>
      <c r="Y526" s="58"/>
      <c r="Z526" s="58"/>
    </row>
    <row r="527" spans="1:26" ht="15.75" customHeight="1" x14ac:dyDescent="0.2">
      <c r="A527" s="58"/>
      <c r="B527" s="2"/>
      <c r="C527" s="3"/>
      <c r="D527" s="4"/>
      <c r="E527" s="5"/>
      <c r="F527" s="2"/>
      <c r="G527" s="2"/>
      <c r="H527" s="2"/>
      <c r="I527" s="6"/>
      <c r="J527" s="6"/>
      <c r="K527" s="2"/>
      <c r="L527" s="2"/>
      <c r="M527" s="58"/>
      <c r="N527" s="58"/>
      <c r="O527" s="58"/>
      <c r="P527" s="58"/>
      <c r="Q527" s="58"/>
      <c r="R527" s="58"/>
      <c r="S527" s="58"/>
      <c r="T527" s="58"/>
      <c r="U527" s="58"/>
      <c r="V527" s="58"/>
      <c r="W527" s="58"/>
      <c r="X527" s="58"/>
      <c r="Y527" s="58"/>
      <c r="Z527" s="58"/>
    </row>
    <row r="528" spans="1:26" ht="15.75" customHeight="1" x14ac:dyDescent="0.2">
      <c r="A528" s="58"/>
      <c r="B528" s="2"/>
      <c r="C528" s="3"/>
      <c r="D528" s="4"/>
      <c r="E528" s="5"/>
      <c r="F528" s="2"/>
      <c r="G528" s="2"/>
      <c r="H528" s="2"/>
      <c r="I528" s="6"/>
      <c r="J528" s="6"/>
      <c r="K528" s="2"/>
      <c r="L528" s="2"/>
      <c r="M528" s="58"/>
      <c r="N528" s="58"/>
      <c r="O528" s="58"/>
      <c r="P528" s="58"/>
      <c r="Q528" s="58"/>
      <c r="R528" s="58"/>
      <c r="S528" s="58"/>
      <c r="T528" s="58"/>
      <c r="U528" s="58"/>
      <c r="V528" s="58"/>
      <c r="W528" s="58"/>
      <c r="X528" s="58"/>
      <c r="Y528" s="58"/>
      <c r="Z528" s="58"/>
    </row>
    <row r="529" spans="1:26" ht="15.75" customHeight="1" x14ac:dyDescent="0.2">
      <c r="A529" s="58"/>
      <c r="B529" s="2"/>
      <c r="C529" s="3"/>
      <c r="D529" s="4"/>
      <c r="E529" s="5"/>
      <c r="F529" s="2"/>
      <c r="G529" s="2"/>
      <c r="H529" s="2"/>
      <c r="I529" s="6"/>
      <c r="J529" s="6"/>
      <c r="K529" s="2"/>
      <c r="L529" s="2"/>
      <c r="M529" s="58"/>
      <c r="N529" s="58"/>
      <c r="O529" s="58"/>
      <c r="P529" s="58"/>
      <c r="Q529" s="58"/>
      <c r="R529" s="58"/>
      <c r="S529" s="58"/>
      <c r="T529" s="58"/>
      <c r="U529" s="58"/>
      <c r="V529" s="58"/>
      <c r="W529" s="58"/>
      <c r="X529" s="58"/>
      <c r="Y529" s="58"/>
      <c r="Z529" s="58"/>
    </row>
    <row r="530" spans="1:26" ht="15.75" customHeight="1" x14ac:dyDescent="0.2">
      <c r="A530" s="58"/>
      <c r="B530" s="2"/>
      <c r="C530" s="3"/>
      <c r="D530" s="4"/>
      <c r="E530" s="5"/>
      <c r="F530" s="2"/>
      <c r="G530" s="2"/>
      <c r="H530" s="2"/>
      <c r="I530" s="6"/>
      <c r="J530" s="6"/>
      <c r="K530" s="2"/>
      <c r="L530" s="2"/>
      <c r="M530" s="58"/>
      <c r="N530" s="58"/>
      <c r="O530" s="58"/>
      <c r="P530" s="58"/>
      <c r="Q530" s="58"/>
      <c r="R530" s="58"/>
      <c r="S530" s="58"/>
      <c r="T530" s="58"/>
      <c r="U530" s="58"/>
      <c r="V530" s="58"/>
      <c r="W530" s="58"/>
      <c r="X530" s="58"/>
      <c r="Y530" s="58"/>
      <c r="Z530" s="58"/>
    </row>
    <row r="531" spans="1:26" ht="15.75" customHeight="1" x14ac:dyDescent="0.2">
      <c r="A531" s="58"/>
      <c r="B531" s="2"/>
      <c r="C531" s="3"/>
      <c r="D531" s="4"/>
      <c r="E531" s="5"/>
      <c r="F531" s="2"/>
      <c r="G531" s="2"/>
      <c r="H531" s="2"/>
      <c r="I531" s="6"/>
      <c r="J531" s="6"/>
      <c r="K531" s="2"/>
      <c r="L531" s="2"/>
      <c r="M531" s="58"/>
      <c r="N531" s="58"/>
      <c r="O531" s="58"/>
      <c r="P531" s="58"/>
      <c r="Q531" s="58"/>
      <c r="R531" s="58"/>
      <c r="S531" s="58"/>
      <c r="T531" s="58"/>
      <c r="U531" s="58"/>
      <c r="V531" s="58"/>
      <c r="W531" s="58"/>
      <c r="X531" s="58"/>
      <c r="Y531" s="58"/>
      <c r="Z531" s="58"/>
    </row>
    <row r="532" spans="1:26" ht="15.75" customHeight="1" x14ac:dyDescent="0.2">
      <c r="A532" s="58"/>
      <c r="B532" s="2"/>
      <c r="C532" s="3"/>
      <c r="D532" s="4"/>
      <c r="E532" s="5"/>
      <c r="F532" s="2"/>
      <c r="G532" s="2"/>
      <c r="H532" s="2"/>
      <c r="I532" s="6"/>
      <c r="J532" s="6"/>
      <c r="K532" s="2"/>
      <c r="L532" s="2"/>
      <c r="M532" s="58"/>
      <c r="N532" s="58"/>
      <c r="O532" s="58"/>
      <c r="P532" s="58"/>
      <c r="Q532" s="58"/>
      <c r="R532" s="58"/>
      <c r="S532" s="58"/>
      <c r="T532" s="58"/>
      <c r="U532" s="58"/>
      <c r="V532" s="58"/>
      <c r="W532" s="58"/>
      <c r="X532" s="58"/>
      <c r="Y532" s="58"/>
      <c r="Z532" s="58"/>
    </row>
    <row r="533" spans="1:26" ht="15.75" customHeight="1" x14ac:dyDescent="0.2">
      <c r="A533" s="58"/>
      <c r="B533" s="2"/>
      <c r="C533" s="3"/>
      <c r="D533" s="4"/>
      <c r="E533" s="5"/>
      <c r="F533" s="2"/>
      <c r="G533" s="2"/>
      <c r="H533" s="2"/>
      <c r="I533" s="6"/>
      <c r="J533" s="6"/>
      <c r="K533" s="2"/>
      <c r="L533" s="2"/>
      <c r="M533" s="58"/>
      <c r="N533" s="58"/>
      <c r="O533" s="58"/>
      <c r="P533" s="58"/>
      <c r="Q533" s="58"/>
      <c r="R533" s="58"/>
      <c r="S533" s="58"/>
      <c r="T533" s="58"/>
      <c r="U533" s="58"/>
      <c r="V533" s="58"/>
      <c r="W533" s="58"/>
      <c r="X533" s="58"/>
      <c r="Y533" s="58"/>
      <c r="Z533" s="58"/>
    </row>
    <row r="534" spans="1:26" ht="15.75" customHeight="1" x14ac:dyDescent="0.2">
      <c r="A534" s="58"/>
      <c r="B534" s="2"/>
      <c r="C534" s="3"/>
      <c r="D534" s="4"/>
      <c r="E534" s="5"/>
      <c r="F534" s="2"/>
      <c r="G534" s="2"/>
      <c r="H534" s="2"/>
      <c r="I534" s="6"/>
      <c r="J534" s="6"/>
      <c r="K534" s="2"/>
      <c r="L534" s="2"/>
      <c r="M534" s="58"/>
      <c r="N534" s="58"/>
      <c r="O534" s="58"/>
      <c r="P534" s="58"/>
      <c r="Q534" s="58"/>
      <c r="R534" s="58"/>
      <c r="S534" s="58"/>
      <c r="T534" s="58"/>
      <c r="U534" s="58"/>
      <c r="V534" s="58"/>
      <c r="W534" s="58"/>
      <c r="X534" s="58"/>
      <c r="Y534" s="58"/>
      <c r="Z534" s="58"/>
    </row>
    <row r="535" spans="1:26" ht="15.75" customHeight="1" x14ac:dyDescent="0.2">
      <c r="A535" s="58"/>
      <c r="B535" s="2"/>
      <c r="C535" s="3"/>
      <c r="D535" s="4"/>
      <c r="E535" s="5"/>
      <c r="F535" s="2"/>
      <c r="G535" s="2"/>
      <c r="H535" s="2"/>
      <c r="I535" s="6"/>
      <c r="J535" s="6"/>
      <c r="K535" s="2"/>
      <c r="L535" s="2"/>
      <c r="M535" s="58"/>
      <c r="N535" s="58"/>
      <c r="O535" s="58"/>
      <c r="P535" s="58"/>
      <c r="Q535" s="58"/>
      <c r="R535" s="58"/>
      <c r="S535" s="58"/>
      <c r="T535" s="58"/>
      <c r="U535" s="58"/>
      <c r="V535" s="58"/>
      <c r="W535" s="58"/>
      <c r="X535" s="58"/>
      <c r="Y535" s="58"/>
      <c r="Z535" s="58"/>
    </row>
    <row r="536" spans="1:26" ht="15.75" customHeight="1" x14ac:dyDescent="0.2">
      <c r="A536" s="58"/>
      <c r="B536" s="2"/>
      <c r="C536" s="3"/>
      <c r="D536" s="4"/>
      <c r="E536" s="5"/>
      <c r="F536" s="2"/>
      <c r="G536" s="2"/>
      <c r="H536" s="2"/>
      <c r="I536" s="6"/>
      <c r="J536" s="6"/>
      <c r="K536" s="2"/>
      <c r="L536" s="2"/>
      <c r="M536" s="58"/>
      <c r="N536" s="58"/>
      <c r="O536" s="58"/>
      <c r="P536" s="58"/>
      <c r="Q536" s="58"/>
      <c r="R536" s="58"/>
      <c r="S536" s="58"/>
      <c r="T536" s="58"/>
      <c r="U536" s="58"/>
      <c r="V536" s="58"/>
      <c r="W536" s="58"/>
      <c r="X536" s="58"/>
      <c r="Y536" s="58"/>
      <c r="Z536" s="58"/>
    </row>
    <row r="537" spans="1:26" ht="15.75" customHeight="1" x14ac:dyDescent="0.2">
      <c r="A537" s="58"/>
      <c r="B537" s="2"/>
      <c r="C537" s="3"/>
      <c r="D537" s="4"/>
      <c r="E537" s="5"/>
      <c r="F537" s="2"/>
      <c r="G537" s="2"/>
      <c r="H537" s="2"/>
      <c r="I537" s="6"/>
      <c r="J537" s="6"/>
      <c r="K537" s="2"/>
      <c r="L537" s="2"/>
      <c r="M537" s="58"/>
      <c r="N537" s="58"/>
      <c r="O537" s="58"/>
      <c r="P537" s="58"/>
      <c r="Q537" s="58"/>
      <c r="R537" s="58"/>
      <c r="S537" s="58"/>
      <c r="T537" s="58"/>
      <c r="U537" s="58"/>
      <c r="V537" s="58"/>
      <c r="W537" s="58"/>
      <c r="X537" s="58"/>
      <c r="Y537" s="58"/>
      <c r="Z537" s="58"/>
    </row>
    <row r="538" spans="1:26" ht="15.75" customHeight="1" x14ac:dyDescent="0.2">
      <c r="A538" s="58"/>
      <c r="B538" s="2"/>
      <c r="C538" s="3"/>
      <c r="D538" s="4"/>
      <c r="E538" s="5"/>
      <c r="F538" s="2"/>
      <c r="G538" s="2"/>
      <c r="H538" s="2"/>
      <c r="I538" s="6"/>
      <c r="J538" s="6"/>
      <c r="K538" s="2"/>
      <c r="L538" s="2"/>
      <c r="M538" s="58"/>
      <c r="N538" s="58"/>
      <c r="O538" s="58"/>
      <c r="P538" s="58"/>
      <c r="Q538" s="58"/>
      <c r="R538" s="58"/>
      <c r="S538" s="58"/>
      <c r="T538" s="58"/>
      <c r="U538" s="58"/>
      <c r="V538" s="58"/>
      <c r="W538" s="58"/>
      <c r="X538" s="58"/>
      <c r="Y538" s="58"/>
      <c r="Z538" s="58"/>
    </row>
    <row r="539" spans="1:26" ht="15.75" customHeight="1" x14ac:dyDescent="0.2">
      <c r="A539" s="58"/>
      <c r="B539" s="2"/>
      <c r="C539" s="3"/>
      <c r="D539" s="4"/>
      <c r="E539" s="5"/>
      <c r="F539" s="2"/>
      <c r="G539" s="2"/>
      <c r="H539" s="2"/>
      <c r="I539" s="6"/>
      <c r="J539" s="6"/>
      <c r="K539" s="2"/>
      <c r="L539" s="2"/>
      <c r="M539" s="58"/>
      <c r="N539" s="58"/>
      <c r="O539" s="58"/>
      <c r="P539" s="58"/>
      <c r="Q539" s="58"/>
      <c r="R539" s="58"/>
      <c r="S539" s="58"/>
      <c r="T539" s="58"/>
      <c r="U539" s="58"/>
      <c r="V539" s="58"/>
      <c r="W539" s="58"/>
      <c r="X539" s="58"/>
      <c r="Y539" s="58"/>
      <c r="Z539" s="58"/>
    </row>
    <row r="540" spans="1:26" ht="15.75" customHeight="1" x14ac:dyDescent="0.2">
      <c r="A540" s="58"/>
      <c r="B540" s="2"/>
      <c r="C540" s="3"/>
      <c r="D540" s="4"/>
      <c r="E540" s="5"/>
      <c r="F540" s="2"/>
      <c r="G540" s="2"/>
      <c r="H540" s="2"/>
      <c r="I540" s="6"/>
      <c r="J540" s="6"/>
      <c r="K540" s="2"/>
      <c r="L540" s="2"/>
      <c r="M540" s="58"/>
      <c r="N540" s="58"/>
      <c r="O540" s="58"/>
      <c r="P540" s="58"/>
      <c r="Q540" s="58"/>
      <c r="R540" s="58"/>
      <c r="S540" s="58"/>
      <c r="T540" s="58"/>
      <c r="U540" s="58"/>
      <c r="V540" s="58"/>
      <c r="W540" s="58"/>
      <c r="X540" s="58"/>
      <c r="Y540" s="58"/>
      <c r="Z540" s="58"/>
    </row>
    <row r="541" spans="1:26" ht="15.75" customHeight="1" x14ac:dyDescent="0.2">
      <c r="A541" s="58"/>
      <c r="B541" s="2"/>
      <c r="C541" s="3"/>
      <c r="D541" s="4"/>
      <c r="E541" s="5"/>
      <c r="F541" s="2"/>
      <c r="G541" s="2"/>
      <c r="H541" s="2"/>
      <c r="I541" s="6"/>
      <c r="J541" s="6"/>
      <c r="K541" s="2"/>
      <c r="L541" s="2"/>
      <c r="M541" s="58"/>
      <c r="N541" s="58"/>
      <c r="O541" s="58"/>
      <c r="P541" s="58"/>
      <c r="Q541" s="58"/>
      <c r="R541" s="58"/>
      <c r="S541" s="58"/>
      <c r="T541" s="58"/>
      <c r="U541" s="58"/>
      <c r="V541" s="58"/>
      <c r="W541" s="58"/>
      <c r="X541" s="58"/>
      <c r="Y541" s="58"/>
      <c r="Z541" s="58"/>
    </row>
    <row r="542" spans="1:26" ht="15.75" customHeight="1" x14ac:dyDescent="0.2">
      <c r="A542" s="58"/>
      <c r="B542" s="2"/>
      <c r="C542" s="3"/>
      <c r="D542" s="4"/>
      <c r="E542" s="5"/>
      <c r="F542" s="2"/>
      <c r="G542" s="2"/>
      <c r="H542" s="2"/>
      <c r="I542" s="6"/>
      <c r="J542" s="6"/>
      <c r="K542" s="2"/>
      <c r="L542" s="2"/>
      <c r="M542" s="58"/>
      <c r="N542" s="58"/>
      <c r="O542" s="58"/>
      <c r="P542" s="58"/>
      <c r="Q542" s="58"/>
      <c r="R542" s="58"/>
      <c r="S542" s="58"/>
      <c r="T542" s="58"/>
      <c r="U542" s="58"/>
      <c r="V542" s="58"/>
      <c r="W542" s="58"/>
      <c r="X542" s="58"/>
      <c r="Y542" s="58"/>
      <c r="Z542" s="58"/>
    </row>
    <row r="543" spans="1:26" ht="15.75" customHeight="1" x14ac:dyDescent="0.2">
      <c r="A543" s="58"/>
      <c r="B543" s="2"/>
      <c r="C543" s="3"/>
      <c r="D543" s="4"/>
      <c r="E543" s="5"/>
      <c r="F543" s="2"/>
      <c r="G543" s="2"/>
      <c r="H543" s="2"/>
      <c r="I543" s="6"/>
      <c r="J543" s="6"/>
      <c r="K543" s="2"/>
      <c r="L543" s="2"/>
      <c r="M543" s="58"/>
      <c r="N543" s="58"/>
      <c r="O543" s="58"/>
      <c r="P543" s="58"/>
      <c r="Q543" s="58"/>
      <c r="R543" s="58"/>
      <c r="S543" s="58"/>
      <c r="T543" s="58"/>
      <c r="U543" s="58"/>
      <c r="V543" s="58"/>
      <c r="W543" s="58"/>
      <c r="X543" s="58"/>
      <c r="Y543" s="58"/>
      <c r="Z543" s="58"/>
    </row>
    <row r="544" spans="1:26" ht="15.75" customHeight="1" x14ac:dyDescent="0.2">
      <c r="A544" s="58"/>
      <c r="B544" s="2"/>
      <c r="C544" s="3"/>
      <c r="D544" s="4"/>
      <c r="E544" s="5"/>
      <c r="F544" s="2"/>
      <c r="G544" s="2"/>
      <c r="H544" s="2"/>
      <c r="I544" s="6"/>
      <c r="J544" s="6"/>
      <c r="K544" s="2"/>
      <c r="L544" s="2"/>
      <c r="M544" s="58"/>
      <c r="N544" s="58"/>
      <c r="O544" s="58"/>
      <c r="P544" s="58"/>
      <c r="Q544" s="58"/>
      <c r="R544" s="58"/>
      <c r="S544" s="58"/>
      <c r="T544" s="58"/>
      <c r="U544" s="58"/>
      <c r="V544" s="58"/>
      <c r="W544" s="58"/>
      <c r="X544" s="58"/>
      <c r="Y544" s="58"/>
      <c r="Z544" s="58"/>
    </row>
    <row r="545" spans="1:26" ht="15.75" customHeight="1" x14ac:dyDescent="0.2">
      <c r="A545" s="58"/>
      <c r="B545" s="2"/>
      <c r="C545" s="3"/>
      <c r="D545" s="4"/>
      <c r="E545" s="5"/>
      <c r="F545" s="2"/>
      <c r="G545" s="2"/>
      <c r="H545" s="2"/>
      <c r="I545" s="6"/>
      <c r="J545" s="6"/>
      <c r="K545" s="2"/>
      <c r="L545" s="2"/>
      <c r="M545" s="58"/>
      <c r="N545" s="58"/>
      <c r="O545" s="58"/>
      <c r="P545" s="58"/>
      <c r="Q545" s="58"/>
      <c r="R545" s="58"/>
      <c r="S545" s="58"/>
      <c r="T545" s="58"/>
      <c r="U545" s="58"/>
      <c r="V545" s="58"/>
      <c r="W545" s="58"/>
      <c r="X545" s="58"/>
      <c r="Y545" s="58"/>
      <c r="Z545" s="58"/>
    </row>
    <row r="546" spans="1:26" ht="15.75" customHeight="1" x14ac:dyDescent="0.2">
      <c r="A546" s="58"/>
      <c r="B546" s="2"/>
      <c r="C546" s="3"/>
      <c r="D546" s="4"/>
      <c r="E546" s="5"/>
      <c r="F546" s="2"/>
      <c r="G546" s="2"/>
      <c r="H546" s="2"/>
      <c r="I546" s="6"/>
      <c r="J546" s="6"/>
      <c r="K546" s="2"/>
      <c r="L546" s="2"/>
      <c r="M546" s="58"/>
      <c r="N546" s="58"/>
      <c r="O546" s="58"/>
      <c r="P546" s="58"/>
      <c r="Q546" s="58"/>
      <c r="R546" s="58"/>
      <c r="S546" s="58"/>
      <c r="T546" s="58"/>
      <c r="U546" s="58"/>
      <c r="V546" s="58"/>
      <c r="W546" s="58"/>
      <c r="X546" s="58"/>
      <c r="Y546" s="58"/>
      <c r="Z546" s="58"/>
    </row>
    <row r="547" spans="1:26" ht="15.75" customHeight="1" x14ac:dyDescent="0.2">
      <c r="A547" s="58"/>
      <c r="B547" s="2"/>
      <c r="C547" s="3"/>
      <c r="D547" s="4"/>
      <c r="E547" s="5"/>
      <c r="F547" s="2"/>
      <c r="G547" s="2"/>
      <c r="H547" s="2"/>
      <c r="I547" s="6"/>
      <c r="J547" s="6"/>
      <c r="K547" s="2"/>
      <c r="L547" s="2"/>
      <c r="M547" s="58"/>
      <c r="N547" s="58"/>
      <c r="O547" s="58"/>
      <c r="P547" s="58"/>
      <c r="Q547" s="58"/>
      <c r="R547" s="58"/>
      <c r="S547" s="58"/>
      <c r="T547" s="58"/>
      <c r="U547" s="58"/>
      <c r="V547" s="58"/>
      <c r="W547" s="58"/>
      <c r="X547" s="58"/>
      <c r="Y547" s="58"/>
      <c r="Z547" s="58"/>
    </row>
    <row r="548" spans="1:26" ht="15.75" customHeight="1" x14ac:dyDescent="0.2">
      <c r="A548" s="58"/>
      <c r="B548" s="2"/>
      <c r="C548" s="3"/>
      <c r="D548" s="4"/>
      <c r="E548" s="5"/>
      <c r="F548" s="2"/>
      <c r="G548" s="2"/>
      <c r="H548" s="2"/>
      <c r="I548" s="6"/>
      <c r="J548" s="6"/>
      <c r="K548" s="2"/>
      <c r="L548" s="2"/>
      <c r="M548" s="58"/>
      <c r="N548" s="58"/>
      <c r="O548" s="58"/>
      <c r="P548" s="58"/>
      <c r="Q548" s="58"/>
      <c r="R548" s="58"/>
      <c r="S548" s="58"/>
      <c r="T548" s="58"/>
      <c r="U548" s="58"/>
      <c r="V548" s="58"/>
      <c r="W548" s="58"/>
      <c r="X548" s="58"/>
      <c r="Y548" s="58"/>
      <c r="Z548" s="58"/>
    </row>
    <row r="549" spans="1:26" ht="15.75" customHeight="1" x14ac:dyDescent="0.2">
      <c r="A549" s="58"/>
      <c r="B549" s="2"/>
      <c r="C549" s="3"/>
      <c r="D549" s="4"/>
      <c r="E549" s="5"/>
      <c r="F549" s="2"/>
      <c r="G549" s="2"/>
      <c r="H549" s="2"/>
      <c r="I549" s="6"/>
      <c r="J549" s="6"/>
      <c r="K549" s="2"/>
      <c r="L549" s="2"/>
      <c r="M549" s="58"/>
      <c r="N549" s="58"/>
      <c r="O549" s="58"/>
      <c r="P549" s="58"/>
      <c r="Q549" s="58"/>
      <c r="R549" s="58"/>
      <c r="S549" s="58"/>
      <c r="T549" s="58"/>
      <c r="U549" s="58"/>
      <c r="V549" s="58"/>
      <c r="W549" s="58"/>
      <c r="X549" s="58"/>
      <c r="Y549" s="58"/>
      <c r="Z549" s="58"/>
    </row>
    <row r="550" spans="1:26" ht="15.75" customHeight="1" x14ac:dyDescent="0.2">
      <c r="A550" s="58"/>
      <c r="B550" s="2"/>
      <c r="C550" s="3"/>
      <c r="D550" s="4"/>
      <c r="E550" s="5"/>
      <c r="F550" s="2"/>
      <c r="G550" s="2"/>
      <c r="H550" s="2"/>
      <c r="I550" s="6"/>
      <c r="J550" s="6"/>
      <c r="K550" s="2"/>
      <c r="L550" s="2"/>
      <c r="M550" s="58"/>
      <c r="N550" s="58"/>
      <c r="O550" s="58"/>
      <c r="P550" s="58"/>
      <c r="Q550" s="58"/>
      <c r="R550" s="58"/>
      <c r="S550" s="58"/>
      <c r="T550" s="58"/>
      <c r="U550" s="58"/>
      <c r="V550" s="58"/>
      <c r="W550" s="58"/>
      <c r="X550" s="58"/>
      <c r="Y550" s="58"/>
      <c r="Z550" s="58"/>
    </row>
    <row r="551" spans="1:26" ht="15.75" customHeight="1" x14ac:dyDescent="0.2">
      <c r="A551" s="58"/>
      <c r="B551" s="2"/>
      <c r="C551" s="3"/>
      <c r="D551" s="4"/>
      <c r="E551" s="5"/>
      <c r="F551" s="2"/>
      <c r="G551" s="2"/>
      <c r="H551" s="2"/>
      <c r="I551" s="6"/>
      <c r="J551" s="6"/>
      <c r="K551" s="2"/>
      <c r="L551" s="2"/>
      <c r="M551" s="58"/>
      <c r="N551" s="58"/>
      <c r="O551" s="58"/>
      <c r="P551" s="58"/>
      <c r="Q551" s="58"/>
      <c r="R551" s="58"/>
      <c r="S551" s="58"/>
      <c r="T551" s="58"/>
      <c r="U551" s="58"/>
      <c r="V551" s="58"/>
      <c r="W551" s="58"/>
      <c r="X551" s="58"/>
      <c r="Y551" s="58"/>
      <c r="Z551" s="58"/>
    </row>
    <row r="552" spans="1:26" ht="15.75" customHeight="1" x14ac:dyDescent="0.2">
      <c r="A552" s="58"/>
      <c r="B552" s="2"/>
      <c r="C552" s="3"/>
      <c r="D552" s="4"/>
      <c r="E552" s="5"/>
      <c r="F552" s="2"/>
      <c r="G552" s="2"/>
      <c r="H552" s="2"/>
      <c r="I552" s="6"/>
      <c r="J552" s="6"/>
      <c r="K552" s="2"/>
      <c r="L552" s="2"/>
      <c r="M552" s="58"/>
      <c r="N552" s="58"/>
      <c r="O552" s="58"/>
      <c r="P552" s="58"/>
      <c r="Q552" s="58"/>
      <c r="R552" s="58"/>
      <c r="S552" s="58"/>
      <c r="T552" s="58"/>
      <c r="U552" s="58"/>
      <c r="V552" s="58"/>
      <c r="W552" s="58"/>
      <c r="X552" s="58"/>
      <c r="Y552" s="58"/>
      <c r="Z552" s="58"/>
    </row>
    <row r="553" spans="1:26" ht="15.75" customHeight="1" x14ac:dyDescent="0.2">
      <c r="A553" s="58"/>
      <c r="B553" s="2"/>
      <c r="C553" s="3"/>
      <c r="D553" s="4"/>
      <c r="E553" s="5"/>
      <c r="F553" s="2"/>
      <c r="G553" s="2"/>
      <c r="H553" s="2"/>
      <c r="I553" s="6"/>
      <c r="J553" s="6"/>
      <c r="K553" s="2"/>
      <c r="L553" s="2"/>
      <c r="M553" s="58"/>
      <c r="N553" s="58"/>
      <c r="O553" s="58"/>
      <c r="P553" s="58"/>
      <c r="Q553" s="58"/>
      <c r="R553" s="58"/>
      <c r="S553" s="58"/>
      <c r="T553" s="58"/>
      <c r="U553" s="58"/>
      <c r="V553" s="58"/>
      <c r="W553" s="58"/>
      <c r="X553" s="58"/>
      <c r="Y553" s="58"/>
      <c r="Z553" s="58"/>
    </row>
    <row r="554" spans="1:26" ht="15.75" customHeight="1" x14ac:dyDescent="0.2">
      <c r="A554" s="58"/>
      <c r="B554" s="2"/>
      <c r="C554" s="3"/>
      <c r="D554" s="4"/>
      <c r="E554" s="5"/>
      <c r="F554" s="2"/>
      <c r="G554" s="2"/>
      <c r="H554" s="2"/>
      <c r="I554" s="6"/>
      <c r="J554" s="6"/>
      <c r="K554" s="2"/>
      <c r="L554" s="2"/>
      <c r="M554" s="58"/>
      <c r="N554" s="58"/>
      <c r="O554" s="58"/>
      <c r="P554" s="58"/>
      <c r="Q554" s="58"/>
      <c r="R554" s="58"/>
      <c r="S554" s="58"/>
      <c r="T554" s="58"/>
      <c r="U554" s="58"/>
      <c r="V554" s="58"/>
      <c r="W554" s="58"/>
      <c r="X554" s="58"/>
      <c r="Y554" s="58"/>
      <c r="Z554" s="58"/>
    </row>
    <row r="555" spans="1:26" ht="15.75" customHeight="1" x14ac:dyDescent="0.2">
      <c r="A555" s="58"/>
      <c r="B555" s="2"/>
      <c r="C555" s="3"/>
      <c r="D555" s="4"/>
      <c r="E555" s="5"/>
      <c r="F555" s="2"/>
      <c r="G555" s="2"/>
      <c r="H555" s="2"/>
      <c r="I555" s="6"/>
      <c r="J555" s="6"/>
      <c r="K555" s="2"/>
      <c r="L555" s="2"/>
      <c r="M555" s="58"/>
      <c r="N555" s="58"/>
      <c r="O555" s="58"/>
      <c r="P555" s="58"/>
      <c r="Q555" s="58"/>
      <c r="R555" s="58"/>
      <c r="S555" s="58"/>
      <c r="T555" s="58"/>
      <c r="U555" s="58"/>
      <c r="V555" s="58"/>
      <c r="W555" s="58"/>
      <c r="X555" s="58"/>
      <c r="Y555" s="58"/>
      <c r="Z555" s="58"/>
    </row>
    <row r="556" spans="1:26" ht="15.75" customHeight="1" x14ac:dyDescent="0.2">
      <c r="A556" s="58"/>
      <c r="B556" s="2"/>
      <c r="C556" s="3"/>
      <c r="D556" s="4"/>
      <c r="E556" s="5"/>
      <c r="F556" s="2"/>
      <c r="G556" s="2"/>
      <c r="H556" s="2"/>
      <c r="I556" s="6"/>
      <c r="J556" s="6"/>
      <c r="K556" s="2"/>
      <c r="L556" s="2"/>
      <c r="M556" s="58"/>
      <c r="N556" s="58"/>
      <c r="O556" s="58"/>
      <c r="P556" s="58"/>
      <c r="Q556" s="58"/>
      <c r="R556" s="58"/>
      <c r="S556" s="58"/>
      <c r="T556" s="58"/>
      <c r="U556" s="58"/>
      <c r="V556" s="58"/>
      <c r="W556" s="58"/>
      <c r="X556" s="58"/>
      <c r="Y556" s="58"/>
      <c r="Z556" s="58"/>
    </row>
    <row r="557" spans="1:26" ht="15.75" customHeight="1" x14ac:dyDescent="0.2">
      <c r="A557" s="58"/>
      <c r="B557" s="2"/>
      <c r="C557" s="3"/>
      <c r="D557" s="4"/>
      <c r="E557" s="5"/>
      <c r="F557" s="2"/>
      <c r="G557" s="2"/>
      <c r="H557" s="2"/>
      <c r="I557" s="6"/>
      <c r="J557" s="6"/>
      <c r="K557" s="2"/>
      <c r="L557" s="2"/>
      <c r="M557" s="58"/>
      <c r="N557" s="58"/>
      <c r="O557" s="58"/>
      <c r="P557" s="58"/>
      <c r="Q557" s="58"/>
      <c r="R557" s="58"/>
      <c r="S557" s="58"/>
      <c r="T557" s="58"/>
      <c r="U557" s="58"/>
      <c r="V557" s="58"/>
      <c r="W557" s="58"/>
      <c r="X557" s="58"/>
      <c r="Y557" s="58"/>
      <c r="Z557" s="58"/>
    </row>
    <row r="558" spans="1:26" ht="15.75" customHeight="1" x14ac:dyDescent="0.2">
      <c r="A558" s="58"/>
      <c r="B558" s="2"/>
      <c r="C558" s="3"/>
      <c r="D558" s="4"/>
      <c r="E558" s="5"/>
      <c r="F558" s="2"/>
      <c r="G558" s="2"/>
      <c r="H558" s="2"/>
      <c r="I558" s="6"/>
      <c r="J558" s="6"/>
      <c r="K558" s="2"/>
      <c r="L558" s="2"/>
      <c r="M558" s="58"/>
      <c r="N558" s="58"/>
      <c r="O558" s="58"/>
      <c r="P558" s="58"/>
      <c r="Q558" s="58"/>
      <c r="R558" s="58"/>
      <c r="S558" s="58"/>
      <c r="T558" s="58"/>
      <c r="U558" s="58"/>
      <c r="V558" s="58"/>
      <c r="W558" s="58"/>
      <c r="X558" s="58"/>
      <c r="Y558" s="58"/>
      <c r="Z558" s="58"/>
    </row>
    <row r="559" spans="1:26" ht="15.75" customHeight="1" x14ac:dyDescent="0.2">
      <c r="A559" s="58"/>
      <c r="B559" s="2"/>
      <c r="C559" s="3"/>
      <c r="D559" s="4"/>
      <c r="E559" s="5"/>
      <c r="F559" s="2"/>
      <c r="G559" s="2"/>
      <c r="H559" s="2"/>
      <c r="I559" s="6"/>
      <c r="J559" s="6"/>
      <c r="K559" s="2"/>
      <c r="L559" s="2"/>
      <c r="M559" s="58"/>
      <c r="N559" s="58"/>
      <c r="O559" s="58"/>
      <c r="P559" s="58"/>
      <c r="Q559" s="58"/>
      <c r="R559" s="58"/>
      <c r="S559" s="58"/>
      <c r="T559" s="58"/>
      <c r="U559" s="58"/>
      <c r="V559" s="58"/>
      <c r="W559" s="58"/>
      <c r="X559" s="58"/>
      <c r="Y559" s="58"/>
      <c r="Z559" s="58"/>
    </row>
    <row r="560" spans="1:26" ht="15.75" customHeight="1" x14ac:dyDescent="0.2">
      <c r="A560" s="58"/>
      <c r="B560" s="2"/>
      <c r="C560" s="3"/>
      <c r="D560" s="4"/>
      <c r="E560" s="5"/>
      <c r="F560" s="2"/>
      <c r="G560" s="2"/>
      <c r="H560" s="2"/>
      <c r="I560" s="6"/>
      <c r="J560" s="6"/>
      <c r="K560" s="2"/>
      <c r="L560" s="2"/>
      <c r="M560" s="58"/>
      <c r="N560" s="58"/>
      <c r="O560" s="58"/>
      <c r="P560" s="58"/>
      <c r="Q560" s="58"/>
      <c r="R560" s="58"/>
      <c r="S560" s="58"/>
      <c r="T560" s="58"/>
      <c r="U560" s="58"/>
      <c r="V560" s="58"/>
      <c r="W560" s="58"/>
      <c r="X560" s="58"/>
      <c r="Y560" s="58"/>
      <c r="Z560" s="58"/>
    </row>
    <row r="561" spans="1:26" ht="15.75" customHeight="1" x14ac:dyDescent="0.2">
      <c r="A561" s="58"/>
      <c r="B561" s="2"/>
      <c r="C561" s="3"/>
      <c r="D561" s="4"/>
      <c r="E561" s="5"/>
      <c r="F561" s="2"/>
      <c r="G561" s="2"/>
      <c r="H561" s="2"/>
      <c r="I561" s="6"/>
      <c r="J561" s="6"/>
      <c r="K561" s="2"/>
      <c r="L561" s="2"/>
      <c r="M561" s="58"/>
      <c r="N561" s="58"/>
      <c r="O561" s="58"/>
      <c r="P561" s="58"/>
      <c r="Q561" s="58"/>
      <c r="R561" s="58"/>
      <c r="S561" s="58"/>
      <c r="T561" s="58"/>
      <c r="U561" s="58"/>
      <c r="V561" s="58"/>
      <c r="W561" s="58"/>
      <c r="X561" s="58"/>
      <c r="Y561" s="58"/>
      <c r="Z561" s="58"/>
    </row>
    <row r="562" spans="1:26" ht="15.75" customHeight="1" x14ac:dyDescent="0.2">
      <c r="A562" s="58"/>
      <c r="B562" s="2"/>
      <c r="C562" s="3"/>
      <c r="D562" s="4"/>
      <c r="E562" s="5"/>
      <c r="F562" s="2"/>
      <c r="G562" s="2"/>
      <c r="H562" s="2"/>
      <c r="I562" s="6"/>
      <c r="J562" s="6"/>
      <c r="K562" s="2"/>
      <c r="L562" s="2"/>
      <c r="M562" s="58"/>
      <c r="N562" s="58"/>
      <c r="O562" s="58"/>
      <c r="P562" s="58"/>
      <c r="Q562" s="58"/>
      <c r="R562" s="58"/>
      <c r="S562" s="58"/>
      <c r="T562" s="58"/>
      <c r="U562" s="58"/>
      <c r="V562" s="58"/>
      <c r="W562" s="58"/>
      <c r="X562" s="58"/>
      <c r="Y562" s="58"/>
      <c r="Z562" s="58"/>
    </row>
    <row r="563" spans="1:26" ht="15.75" customHeight="1" x14ac:dyDescent="0.2">
      <c r="A563" s="58"/>
      <c r="B563" s="2"/>
      <c r="C563" s="3"/>
      <c r="D563" s="4"/>
      <c r="E563" s="5"/>
      <c r="F563" s="2"/>
      <c r="G563" s="2"/>
      <c r="H563" s="2"/>
      <c r="I563" s="6"/>
      <c r="J563" s="6"/>
      <c r="K563" s="2"/>
      <c r="L563" s="2"/>
      <c r="M563" s="58"/>
      <c r="N563" s="58"/>
      <c r="O563" s="58"/>
      <c r="P563" s="58"/>
      <c r="Q563" s="58"/>
      <c r="R563" s="58"/>
      <c r="S563" s="58"/>
      <c r="T563" s="58"/>
      <c r="U563" s="58"/>
      <c r="V563" s="58"/>
      <c r="W563" s="58"/>
      <c r="X563" s="58"/>
      <c r="Y563" s="58"/>
      <c r="Z563" s="58"/>
    </row>
    <row r="564" spans="1:26" ht="15.75" customHeight="1" x14ac:dyDescent="0.2">
      <c r="A564" s="58"/>
      <c r="B564" s="2"/>
      <c r="C564" s="3"/>
      <c r="D564" s="4"/>
      <c r="E564" s="5"/>
      <c r="F564" s="2"/>
      <c r="G564" s="2"/>
      <c r="H564" s="2"/>
      <c r="I564" s="6"/>
      <c r="J564" s="6"/>
      <c r="K564" s="2"/>
      <c r="L564" s="2"/>
      <c r="M564" s="58"/>
      <c r="N564" s="58"/>
      <c r="O564" s="58"/>
      <c r="P564" s="58"/>
      <c r="Q564" s="58"/>
      <c r="R564" s="58"/>
      <c r="S564" s="58"/>
      <c r="T564" s="58"/>
      <c r="U564" s="58"/>
      <c r="V564" s="58"/>
      <c r="W564" s="58"/>
      <c r="X564" s="58"/>
      <c r="Y564" s="58"/>
      <c r="Z564" s="58"/>
    </row>
    <row r="565" spans="1:26" ht="15.75" customHeight="1" x14ac:dyDescent="0.2">
      <c r="A565" s="58"/>
      <c r="B565" s="2"/>
      <c r="C565" s="3"/>
      <c r="D565" s="4"/>
      <c r="E565" s="5"/>
      <c r="F565" s="2"/>
      <c r="G565" s="2"/>
      <c r="H565" s="2"/>
      <c r="I565" s="6"/>
      <c r="J565" s="6"/>
      <c r="K565" s="2"/>
      <c r="L565" s="2"/>
      <c r="M565" s="58"/>
      <c r="N565" s="58"/>
      <c r="O565" s="58"/>
      <c r="P565" s="58"/>
      <c r="Q565" s="58"/>
      <c r="R565" s="58"/>
      <c r="S565" s="58"/>
      <c r="T565" s="58"/>
      <c r="U565" s="58"/>
      <c r="V565" s="58"/>
      <c r="W565" s="58"/>
      <c r="X565" s="58"/>
      <c r="Y565" s="58"/>
      <c r="Z565" s="58"/>
    </row>
    <row r="566" spans="1:26" ht="15.75" customHeight="1" x14ac:dyDescent="0.2">
      <c r="A566" s="58"/>
      <c r="B566" s="2"/>
      <c r="C566" s="3"/>
      <c r="D566" s="4"/>
      <c r="E566" s="5"/>
      <c r="F566" s="2"/>
      <c r="G566" s="2"/>
      <c r="H566" s="2"/>
      <c r="I566" s="6"/>
      <c r="J566" s="6"/>
      <c r="K566" s="2"/>
      <c r="L566" s="2"/>
      <c r="M566" s="58"/>
      <c r="N566" s="58"/>
      <c r="O566" s="58"/>
      <c r="P566" s="58"/>
      <c r="Q566" s="58"/>
      <c r="R566" s="58"/>
      <c r="S566" s="58"/>
      <c r="T566" s="58"/>
      <c r="U566" s="58"/>
      <c r="V566" s="58"/>
      <c r="W566" s="58"/>
      <c r="X566" s="58"/>
      <c r="Y566" s="58"/>
      <c r="Z566" s="58"/>
    </row>
    <row r="567" spans="1:26" ht="15.75" customHeight="1" x14ac:dyDescent="0.2">
      <c r="A567" s="58"/>
      <c r="B567" s="2"/>
      <c r="C567" s="3"/>
      <c r="D567" s="4"/>
      <c r="E567" s="5"/>
      <c r="F567" s="2"/>
      <c r="G567" s="2"/>
      <c r="H567" s="2"/>
      <c r="I567" s="6"/>
      <c r="J567" s="6"/>
      <c r="K567" s="2"/>
      <c r="L567" s="2"/>
      <c r="M567" s="58"/>
      <c r="N567" s="58"/>
      <c r="O567" s="58"/>
      <c r="P567" s="58"/>
      <c r="Q567" s="58"/>
      <c r="R567" s="58"/>
      <c r="S567" s="58"/>
      <c r="T567" s="58"/>
      <c r="U567" s="58"/>
      <c r="V567" s="58"/>
      <c r="W567" s="58"/>
      <c r="X567" s="58"/>
      <c r="Y567" s="58"/>
      <c r="Z567" s="58"/>
    </row>
    <row r="568" spans="1:26" ht="15.75" customHeight="1" x14ac:dyDescent="0.2">
      <c r="A568" s="58"/>
      <c r="B568" s="2"/>
      <c r="C568" s="3"/>
      <c r="D568" s="4"/>
      <c r="E568" s="5"/>
      <c r="F568" s="2"/>
      <c r="G568" s="2"/>
      <c r="H568" s="2"/>
      <c r="I568" s="6"/>
      <c r="J568" s="6"/>
      <c r="K568" s="2"/>
      <c r="L568" s="2"/>
      <c r="M568" s="58"/>
      <c r="N568" s="58"/>
      <c r="O568" s="58"/>
      <c r="P568" s="58"/>
      <c r="Q568" s="58"/>
      <c r="R568" s="58"/>
      <c r="S568" s="58"/>
      <c r="T568" s="58"/>
      <c r="U568" s="58"/>
      <c r="V568" s="58"/>
      <c r="W568" s="58"/>
      <c r="X568" s="58"/>
      <c r="Y568" s="58"/>
      <c r="Z568" s="58"/>
    </row>
    <row r="569" spans="1:26" ht="15.75" customHeight="1" x14ac:dyDescent="0.2">
      <c r="A569" s="58"/>
      <c r="B569" s="2"/>
      <c r="C569" s="3"/>
      <c r="D569" s="4"/>
      <c r="E569" s="5"/>
      <c r="F569" s="2"/>
      <c r="G569" s="2"/>
      <c r="H569" s="2"/>
      <c r="I569" s="6"/>
      <c r="J569" s="6"/>
      <c r="K569" s="2"/>
      <c r="L569" s="2"/>
      <c r="M569" s="58"/>
      <c r="N569" s="58"/>
      <c r="O569" s="58"/>
      <c r="P569" s="58"/>
      <c r="Q569" s="58"/>
      <c r="R569" s="58"/>
      <c r="S569" s="58"/>
      <c r="T569" s="58"/>
      <c r="U569" s="58"/>
      <c r="V569" s="58"/>
      <c r="W569" s="58"/>
      <c r="X569" s="58"/>
      <c r="Y569" s="58"/>
      <c r="Z569" s="58"/>
    </row>
    <row r="570" spans="1:26" ht="15.75" customHeight="1" x14ac:dyDescent="0.2">
      <c r="A570" s="58"/>
      <c r="B570" s="2"/>
      <c r="C570" s="3"/>
      <c r="D570" s="4"/>
      <c r="E570" s="5"/>
      <c r="F570" s="2"/>
      <c r="G570" s="2"/>
      <c r="H570" s="2"/>
      <c r="I570" s="6"/>
      <c r="J570" s="6"/>
      <c r="K570" s="2"/>
      <c r="L570" s="2"/>
      <c r="M570" s="58"/>
      <c r="N570" s="58"/>
      <c r="O570" s="58"/>
      <c r="P570" s="58"/>
      <c r="Q570" s="58"/>
      <c r="R570" s="58"/>
      <c r="S570" s="58"/>
      <c r="T570" s="58"/>
      <c r="U570" s="58"/>
      <c r="V570" s="58"/>
      <c r="W570" s="58"/>
      <c r="X570" s="58"/>
      <c r="Y570" s="58"/>
      <c r="Z570" s="58"/>
    </row>
    <row r="571" spans="1:26" ht="15.75" customHeight="1" x14ac:dyDescent="0.2">
      <c r="A571" s="58"/>
      <c r="B571" s="2"/>
      <c r="C571" s="3"/>
      <c r="D571" s="4"/>
      <c r="E571" s="5"/>
      <c r="F571" s="2"/>
      <c r="G571" s="2"/>
      <c r="H571" s="2"/>
      <c r="I571" s="6"/>
      <c r="J571" s="6"/>
      <c r="K571" s="2"/>
      <c r="L571" s="2"/>
      <c r="M571" s="58"/>
      <c r="N571" s="58"/>
      <c r="O571" s="58"/>
      <c r="P571" s="58"/>
      <c r="Q571" s="58"/>
      <c r="R571" s="58"/>
      <c r="S571" s="58"/>
      <c r="T571" s="58"/>
      <c r="U571" s="58"/>
      <c r="V571" s="58"/>
      <c r="W571" s="58"/>
      <c r="X571" s="58"/>
      <c r="Y571" s="58"/>
      <c r="Z571" s="58"/>
    </row>
    <row r="572" spans="1:26" ht="15.75" customHeight="1" x14ac:dyDescent="0.2">
      <c r="A572" s="58"/>
      <c r="B572" s="2"/>
      <c r="C572" s="3"/>
      <c r="D572" s="4"/>
      <c r="E572" s="5"/>
      <c r="F572" s="2"/>
      <c r="G572" s="2"/>
      <c r="H572" s="2"/>
      <c r="I572" s="6"/>
      <c r="J572" s="6"/>
      <c r="K572" s="2"/>
      <c r="L572" s="2"/>
      <c r="M572" s="58"/>
      <c r="N572" s="58"/>
      <c r="O572" s="58"/>
      <c r="P572" s="58"/>
      <c r="Q572" s="58"/>
      <c r="R572" s="58"/>
      <c r="S572" s="58"/>
      <c r="T572" s="58"/>
      <c r="U572" s="58"/>
      <c r="V572" s="58"/>
      <c r="W572" s="58"/>
      <c r="X572" s="58"/>
      <c r="Y572" s="58"/>
      <c r="Z572" s="58"/>
    </row>
    <row r="573" spans="1:26" ht="15.75" customHeight="1" x14ac:dyDescent="0.2">
      <c r="A573" s="58"/>
      <c r="B573" s="2"/>
      <c r="C573" s="3"/>
      <c r="D573" s="4"/>
      <c r="E573" s="5"/>
      <c r="F573" s="2"/>
      <c r="G573" s="2"/>
      <c r="H573" s="2"/>
      <c r="I573" s="6"/>
      <c r="J573" s="6"/>
      <c r="K573" s="2"/>
      <c r="L573" s="2"/>
      <c r="M573" s="58"/>
      <c r="N573" s="58"/>
      <c r="O573" s="58"/>
      <c r="P573" s="58"/>
      <c r="Q573" s="58"/>
      <c r="R573" s="58"/>
      <c r="S573" s="58"/>
      <c r="T573" s="58"/>
      <c r="U573" s="58"/>
      <c r="V573" s="58"/>
      <c r="W573" s="58"/>
      <c r="X573" s="58"/>
      <c r="Y573" s="58"/>
      <c r="Z573" s="58"/>
    </row>
    <row r="574" spans="1:26" ht="15.75" customHeight="1" x14ac:dyDescent="0.2">
      <c r="A574" s="58"/>
      <c r="B574" s="2"/>
      <c r="C574" s="3"/>
      <c r="D574" s="4"/>
      <c r="E574" s="5"/>
      <c r="F574" s="2"/>
      <c r="G574" s="2"/>
      <c r="H574" s="2"/>
      <c r="I574" s="6"/>
      <c r="J574" s="6"/>
      <c r="K574" s="2"/>
      <c r="L574" s="2"/>
      <c r="M574" s="58"/>
      <c r="N574" s="58"/>
      <c r="O574" s="58"/>
      <c r="P574" s="58"/>
      <c r="Q574" s="58"/>
      <c r="R574" s="58"/>
      <c r="S574" s="58"/>
      <c r="T574" s="58"/>
      <c r="U574" s="58"/>
      <c r="V574" s="58"/>
      <c r="W574" s="58"/>
      <c r="X574" s="58"/>
      <c r="Y574" s="58"/>
      <c r="Z574" s="58"/>
    </row>
    <row r="575" spans="1:26" ht="15.75" customHeight="1" x14ac:dyDescent="0.2">
      <c r="A575" s="58"/>
      <c r="B575" s="2"/>
      <c r="C575" s="3"/>
      <c r="D575" s="4"/>
      <c r="E575" s="5"/>
      <c r="F575" s="2"/>
      <c r="G575" s="2"/>
      <c r="H575" s="2"/>
      <c r="I575" s="6"/>
      <c r="J575" s="6"/>
      <c r="K575" s="2"/>
      <c r="L575" s="2"/>
      <c r="M575" s="58"/>
      <c r="N575" s="58"/>
      <c r="O575" s="58"/>
      <c r="P575" s="58"/>
      <c r="Q575" s="58"/>
      <c r="R575" s="58"/>
      <c r="S575" s="58"/>
      <c r="T575" s="58"/>
      <c r="U575" s="58"/>
      <c r="V575" s="58"/>
      <c r="W575" s="58"/>
      <c r="X575" s="58"/>
      <c r="Y575" s="58"/>
      <c r="Z575" s="58"/>
    </row>
    <row r="576" spans="1:26" ht="15.75" customHeight="1" x14ac:dyDescent="0.2">
      <c r="A576" s="58"/>
      <c r="B576" s="2"/>
      <c r="C576" s="3"/>
      <c r="D576" s="4"/>
      <c r="E576" s="5"/>
      <c r="F576" s="2"/>
      <c r="G576" s="2"/>
      <c r="H576" s="2"/>
      <c r="I576" s="6"/>
      <c r="J576" s="6"/>
      <c r="K576" s="2"/>
      <c r="L576" s="2"/>
      <c r="M576" s="58"/>
      <c r="N576" s="58"/>
      <c r="O576" s="58"/>
      <c r="P576" s="58"/>
      <c r="Q576" s="58"/>
      <c r="R576" s="58"/>
      <c r="S576" s="58"/>
      <c r="T576" s="58"/>
      <c r="U576" s="58"/>
      <c r="V576" s="58"/>
      <c r="W576" s="58"/>
      <c r="X576" s="58"/>
      <c r="Y576" s="58"/>
      <c r="Z576" s="58"/>
    </row>
    <row r="577" spans="1:26" ht="15.75" customHeight="1" x14ac:dyDescent="0.2">
      <c r="A577" s="58"/>
      <c r="B577" s="2"/>
      <c r="C577" s="3"/>
      <c r="D577" s="4"/>
      <c r="E577" s="5"/>
      <c r="F577" s="2"/>
      <c r="G577" s="2"/>
      <c r="H577" s="2"/>
      <c r="I577" s="6"/>
      <c r="J577" s="6"/>
      <c r="K577" s="2"/>
      <c r="L577" s="2"/>
      <c r="M577" s="58"/>
      <c r="N577" s="58"/>
      <c r="O577" s="58"/>
      <c r="P577" s="58"/>
      <c r="Q577" s="58"/>
      <c r="R577" s="58"/>
      <c r="S577" s="58"/>
      <c r="T577" s="58"/>
      <c r="U577" s="58"/>
      <c r="V577" s="58"/>
      <c r="W577" s="58"/>
      <c r="X577" s="58"/>
      <c r="Y577" s="58"/>
      <c r="Z577" s="58"/>
    </row>
    <row r="578" spans="1:26" ht="15.75" customHeight="1" x14ac:dyDescent="0.2">
      <c r="A578" s="58"/>
      <c r="B578" s="2"/>
      <c r="C578" s="3"/>
      <c r="D578" s="4"/>
      <c r="E578" s="5"/>
      <c r="F578" s="2"/>
      <c r="G578" s="2"/>
      <c r="H578" s="2"/>
      <c r="I578" s="6"/>
      <c r="J578" s="6"/>
      <c r="K578" s="2"/>
      <c r="L578" s="2"/>
      <c r="M578" s="58"/>
      <c r="N578" s="58"/>
      <c r="O578" s="58"/>
      <c r="P578" s="58"/>
      <c r="Q578" s="58"/>
      <c r="R578" s="58"/>
      <c r="S578" s="58"/>
      <c r="T578" s="58"/>
      <c r="U578" s="58"/>
      <c r="V578" s="58"/>
      <c r="W578" s="58"/>
      <c r="X578" s="58"/>
      <c r="Y578" s="58"/>
      <c r="Z578" s="58"/>
    </row>
    <row r="579" spans="1:26" ht="15.75" customHeight="1" x14ac:dyDescent="0.2">
      <c r="A579" s="58"/>
      <c r="B579" s="2"/>
      <c r="C579" s="3"/>
      <c r="D579" s="4"/>
      <c r="E579" s="5"/>
      <c r="F579" s="2"/>
      <c r="G579" s="2"/>
      <c r="H579" s="2"/>
      <c r="I579" s="6"/>
      <c r="J579" s="6"/>
      <c r="K579" s="2"/>
      <c r="L579" s="2"/>
      <c r="M579" s="58"/>
      <c r="N579" s="58"/>
      <c r="O579" s="58"/>
      <c r="P579" s="58"/>
      <c r="Q579" s="58"/>
      <c r="R579" s="58"/>
      <c r="S579" s="58"/>
      <c r="T579" s="58"/>
      <c r="U579" s="58"/>
      <c r="V579" s="58"/>
      <c r="W579" s="58"/>
      <c r="X579" s="58"/>
      <c r="Y579" s="58"/>
      <c r="Z579" s="58"/>
    </row>
    <row r="580" spans="1:26" ht="15.75" customHeight="1" x14ac:dyDescent="0.2">
      <c r="A580" s="58"/>
      <c r="B580" s="2"/>
      <c r="C580" s="3"/>
      <c r="D580" s="4"/>
      <c r="E580" s="5"/>
      <c r="F580" s="2"/>
      <c r="G580" s="2"/>
      <c r="H580" s="2"/>
      <c r="I580" s="6"/>
      <c r="J580" s="6"/>
      <c r="K580" s="2"/>
      <c r="L580" s="2"/>
      <c r="M580" s="58"/>
      <c r="N580" s="58"/>
      <c r="O580" s="58"/>
      <c r="P580" s="58"/>
      <c r="Q580" s="58"/>
      <c r="R580" s="58"/>
      <c r="S580" s="58"/>
      <c r="T580" s="58"/>
      <c r="U580" s="58"/>
      <c r="V580" s="58"/>
      <c r="W580" s="58"/>
      <c r="X580" s="58"/>
      <c r="Y580" s="58"/>
      <c r="Z580" s="58"/>
    </row>
    <row r="581" spans="1:26" ht="15.75" customHeight="1" x14ac:dyDescent="0.2">
      <c r="A581" s="58"/>
      <c r="B581" s="2"/>
      <c r="C581" s="3"/>
      <c r="D581" s="4"/>
      <c r="E581" s="5"/>
      <c r="F581" s="2"/>
      <c r="G581" s="2"/>
      <c r="H581" s="2"/>
      <c r="I581" s="6"/>
      <c r="J581" s="6"/>
      <c r="K581" s="2"/>
      <c r="L581" s="2"/>
      <c r="M581" s="58"/>
      <c r="N581" s="58"/>
      <c r="O581" s="58"/>
      <c r="P581" s="58"/>
      <c r="Q581" s="58"/>
      <c r="R581" s="58"/>
      <c r="S581" s="58"/>
      <c r="T581" s="58"/>
      <c r="U581" s="58"/>
      <c r="V581" s="58"/>
      <c r="W581" s="58"/>
      <c r="X581" s="58"/>
      <c r="Y581" s="58"/>
      <c r="Z581" s="58"/>
    </row>
    <row r="582" spans="1:26" ht="15.75" customHeight="1" x14ac:dyDescent="0.2">
      <c r="A582" s="58"/>
      <c r="B582" s="2"/>
      <c r="C582" s="3"/>
      <c r="D582" s="4"/>
      <c r="E582" s="5"/>
      <c r="F582" s="2"/>
      <c r="G582" s="2"/>
      <c r="H582" s="2"/>
      <c r="I582" s="6"/>
      <c r="J582" s="6"/>
      <c r="K582" s="2"/>
      <c r="L582" s="2"/>
      <c r="M582" s="58"/>
      <c r="N582" s="58"/>
      <c r="O582" s="58"/>
      <c r="P582" s="58"/>
      <c r="Q582" s="58"/>
      <c r="R582" s="58"/>
      <c r="S582" s="58"/>
      <c r="T582" s="58"/>
      <c r="U582" s="58"/>
      <c r="V582" s="58"/>
      <c r="W582" s="58"/>
      <c r="X582" s="58"/>
      <c r="Y582" s="58"/>
      <c r="Z582" s="58"/>
    </row>
    <row r="583" spans="1:26" ht="15.75" customHeight="1" x14ac:dyDescent="0.2">
      <c r="A583" s="58"/>
      <c r="B583" s="2"/>
      <c r="C583" s="3"/>
      <c r="D583" s="4"/>
      <c r="E583" s="5"/>
      <c r="F583" s="2"/>
      <c r="G583" s="2"/>
      <c r="H583" s="2"/>
      <c r="I583" s="6"/>
      <c r="J583" s="6"/>
      <c r="K583" s="2"/>
      <c r="L583" s="2"/>
      <c r="M583" s="58"/>
      <c r="N583" s="58"/>
      <c r="O583" s="58"/>
      <c r="P583" s="58"/>
      <c r="Q583" s="58"/>
      <c r="R583" s="58"/>
      <c r="S583" s="58"/>
      <c r="T583" s="58"/>
      <c r="U583" s="58"/>
      <c r="V583" s="58"/>
      <c r="W583" s="58"/>
      <c r="X583" s="58"/>
      <c r="Y583" s="58"/>
      <c r="Z583" s="58"/>
    </row>
    <row r="584" spans="1:26" ht="15.75" customHeight="1" x14ac:dyDescent="0.2">
      <c r="A584" s="58"/>
      <c r="B584" s="2"/>
      <c r="C584" s="3"/>
      <c r="D584" s="4"/>
      <c r="E584" s="5"/>
      <c r="F584" s="2"/>
      <c r="G584" s="2"/>
      <c r="H584" s="2"/>
      <c r="I584" s="6"/>
      <c r="J584" s="6"/>
      <c r="K584" s="2"/>
      <c r="L584" s="2"/>
      <c r="M584" s="58"/>
      <c r="N584" s="58"/>
      <c r="O584" s="58"/>
      <c r="P584" s="58"/>
      <c r="Q584" s="58"/>
      <c r="R584" s="58"/>
      <c r="S584" s="58"/>
      <c r="T584" s="58"/>
      <c r="U584" s="58"/>
      <c r="V584" s="58"/>
      <c r="W584" s="58"/>
      <c r="X584" s="58"/>
      <c r="Y584" s="58"/>
      <c r="Z584" s="58"/>
    </row>
    <row r="585" spans="1:26" ht="15.75" customHeight="1" x14ac:dyDescent="0.2">
      <c r="A585" s="58"/>
      <c r="B585" s="2"/>
      <c r="C585" s="3"/>
      <c r="D585" s="4"/>
      <c r="E585" s="5"/>
      <c r="F585" s="2"/>
      <c r="G585" s="2"/>
      <c r="H585" s="2"/>
      <c r="I585" s="6"/>
      <c r="J585" s="6"/>
      <c r="K585" s="2"/>
      <c r="L585" s="2"/>
      <c r="M585" s="58"/>
      <c r="N585" s="58"/>
      <c r="O585" s="58"/>
      <c r="P585" s="58"/>
      <c r="Q585" s="58"/>
      <c r="R585" s="58"/>
      <c r="S585" s="58"/>
      <c r="T585" s="58"/>
      <c r="U585" s="58"/>
      <c r="V585" s="58"/>
      <c r="W585" s="58"/>
      <c r="X585" s="58"/>
      <c r="Y585" s="58"/>
      <c r="Z585" s="58"/>
    </row>
    <row r="586" spans="1:26" ht="15.75" customHeight="1" x14ac:dyDescent="0.2">
      <c r="A586" s="58"/>
      <c r="B586" s="2"/>
      <c r="C586" s="3"/>
      <c r="D586" s="4"/>
      <c r="E586" s="5"/>
      <c r="F586" s="2"/>
      <c r="G586" s="2"/>
      <c r="H586" s="2"/>
      <c r="I586" s="6"/>
      <c r="J586" s="6"/>
      <c r="K586" s="2"/>
      <c r="L586" s="2"/>
      <c r="M586" s="58"/>
      <c r="N586" s="58"/>
      <c r="O586" s="58"/>
      <c r="P586" s="58"/>
      <c r="Q586" s="58"/>
      <c r="R586" s="58"/>
      <c r="S586" s="58"/>
      <c r="T586" s="58"/>
      <c r="U586" s="58"/>
      <c r="V586" s="58"/>
      <c r="W586" s="58"/>
      <c r="X586" s="58"/>
      <c r="Y586" s="58"/>
      <c r="Z586" s="58"/>
    </row>
    <row r="587" spans="1:26" ht="15.75" customHeight="1" x14ac:dyDescent="0.2">
      <c r="A587" s="58"/>
      <c r="B587" s="2"/>
      <c r="C587" s="3"/>
      <c r="D587" s="4"/>
      <c r="E587" s="5"/>
      <c r="F587" s="2"/>
      <c r="G587" s="2"/>
      <c r="H587" s="2"/>
      <c r="I587" s="6"/>
      <c r="J587" s="6"/>
      <c r="K587" s="2"/>
      <c r="L587" s="2"/>
      <c r="M587" s="58"/>
      <c r="N587" s="58"/>
      <c r="O587" s="58"/>
      <c r="P587" s="58"/>
      <c r="Q587" s="58"/>
      <c r="R587" s="58"/>
      <c r="S587" s="58"/>
      <c r="T587" s="58"/>
      <c r="U587" s="58"/>
      <c r="V587" s="58"/>
      <c r="W587" s="58"/>
      <c r="X587" s="58"/>
      <c r="Y587" s="58"/>
      <c r="Z587" s="58"/>
    </row>
    <row r="588" spans="1:26" ht="15.75" customHeight="1" x14ac:dyDescent="0.2">
      <c r="A588" s="58"/>
      <c r="B588" s="2"/>
      <c r="C588" s="3"/>
      <c r="D588" s="4"/>
      <c r="E588" s="5"/>
      <c r="F588" s="2"/>
      <c r="G588" s="2"/>
      <c r="H588" s="2"/>
      <c r="I588" s="6"/>
      <c r="J588" s="6"/>
      <c r="K588" s="2"/>
      <c r="L588" s="2"/>
      <c r="M588" s="58"/>
      <c r="N588" s="58"/>
      <c r="O588" s="58"/>
      <c r="P588" s="58"/>
      <c r="Q588" s="58"/>
      <c r="R588" s="58"/>
      <c r="S588" s="58"/>
      <c r="T588" s="58"/>
      <c r="U588" s="58"/>
      <c r="V588" s="58"/>
      <c r="W588" s="58"/>
      <c r="X588" s="58"/>
      <c r="Y588" s="58"/>
      <c r="Z588" s="58"/>
    </row>
    <row r="589" spans="1:26" ht="15.75" customHeight="1" x14ac:dyDescent="0.2">
      <c r="A589" s="58"/>
      <c r="B589" s="2"/>
      <c r="C589" s="3"/>
      <c r="D589" s="4"/>
      <c r="E589" s="5"/>
      <c r="F589" s="2"/>
      <c r="G589" s="2"/>
      <c r="H589" s="2"/>
      <c r="I589" s="6"/>
      <c r="J589" s="6"/>
      <c r="K589" s="2"/>
      <c r="L589" s="2"/>
      <c r="M589" s="58"/>
      <c r="N589" s="58"/>
      <c r="O589" s="58"/>
      <c r="P589" s="58"/>
      <c r="Q589" s="58"/>
      <c r="R589" s="58"/>
      <c r="S589" s="58"/>
      <c r="T589" s="58"/>
      <c r="U589" s="58"/>
      <c r="V589" s="58"/>
      <c r="W589" s="58"/>
      <c r="X589" s="58"/>
      <c r="Y589" s="58"/>
      <c r="Z589" s="58"/>
    </row>
    <row r="590" spans="1:26" ht="15.75" customHeight="1" x14ac:dyDescent="0.2">
      <c r="A590" s="58"/>
      <c r="B590" s="2"/>
      <c r="C590" s="3"/>
      <c r="D590" s="4"/>
      <c r="E590" s="5"/>
      <c r="F590" s="2"/>
      <c r="G590" s="2"/>
      <c r="H590" s="2"/>
      <c r="I590" s="6"/>
      <c r="J590" s="6"/>
      <c r="K590" s="2"/>
      <c r="L590" s="2"/>
      <c r="M590" s="58"/>
      <c r="N590" s="58"/>
      <c r="O590" s="58"/>
      <c r="P590" s="58"/>
      <c r="Q590" s="58"/>
      <c r="R590" s="58"/>
      <c r="S590" s="58"/>
      <c r="T590" s="58"/>
      <c r="U590" s="58"/>
      <c r="V590" s="58"/>
      <c r="W590" s="58"/>
      <c r="X590" s="58"/>
      <c r="Y590" s="58"/>
      <c r="Z590" s="58"/>
    </row>
    <row r="591" spans="1:26" ht="15.75" customHeight="1" x14ac:dyDescent="0.2">
      <c r="A591" s="58"/>
      <c r="B591" s="2"/>
      <c r="C591" s="3"/>
      <c r="D591" s="4"/>
      <c r="E591" s="5"/>
      <c r="F591" s="2"/>
      <c r="G591" s="2"/>
      <c r="H591" s="2"/>
      <c r="I591" s="6"/>
      <c r="J591" s="6"/>
      <c r="K591" s="2"/>
      <c r="L591" s="2"/>
      <c r="M591" s="58"/>
      <c r="N591" s="58"/>
      <c r="O591" s="58"/>
      <c r="P591" s="58"/>
      <c r="Q591" s="58"/>
      <c r="R591" s="58"/>
      <c r="S591" s="58"/>
      <c r="T591" s="58"/>
      <c r="U591" s="58"/>
      <c r="V591" s="58"/>
      <c r="W591" s="58"/>
      <c r="X591" s="58"/>
      <c r="Y591" s="58"/>
      <c r="Z591" s="58"/>
    </row>
    <row r="592" spans="1:26" ht="15.75" customHeight="1" x14ac:dyDescent="0.2">
      <c r="A592" s="58"/>
      <c r="B592" s="2"/>
      <c r="C592" s="3"/>
      <c r="D592" s="4"/>
      <c r="E592" s="5"/>
      <c r="F592" s="2"/>
      <c r="G592" s="2"/>
      <c r="H592" s="2"/>
      <c r="I592" s="6"/>
      <c r="J592" s="6"/>
      <c r="K592" s="2"/>
      <c r="L592" s="2"/>
      <c r="M592" s="58"/>
      <c r="N592" s="58"/>
      <c r="O592" s="58"/>
      <c r="P592" s="58"/>
      <c r="Q592" s="58"/>
      <c r="R592" s="58"/>
      <c r="S592" s="58"/>
      <c r="T592" s="58"/>
      <c r="U592" s="58"/>
      <c r="V592" s="58"/>
      <c r="W592" s="58"/>
      <c r="X592" s="58"/>
      <c r="Y592" s="58"/>
      <c r="Z592" s="58"/>
    </row>
    <row r="593" spans="1:26" ht="15.75" customHeight="1" x14ac:dyDescent="0.2">
      <c r="A593" s="58"/>
      <c r="B593" s="2"/>
      <c r="C593" s="3"/>
      <c r="D593" s="4"/>
      <c r="E593" s="5"/>
      <c r="F593" s="2"/>
      <c r="G593" s="2"/>
      <c r="H593" s="2"/>
      <c r="I593" s="6"/>
      <c r="J593" s="6"/>
      <c r="K593" s="2"/>
      <c r="L593" s="2"/>
      <c r="M593" s="58"/>
      <c r="N593" s="58"/>
      <c r="O593" s="58"/>
      <c r="P593" s="58"/>
      <c r="Q593" s="58"/>
      <c r="R593" s="58"/>
      <c r="S593" s="58"/>
      <c r="T593" s="58"/>
      <c r="U593" s="58"/>
      <c r="V593" s="58"/>
      <c r="W593" s="58"/>
      <c r="X593" s="58"/>
      <c r="Y593" s="58"/>
      <c r="Z593" s="58"/>
    </row>
    <row r="594" spans="1:26" ht="15.75" customHeight="1" x14ac:dyDescent="0.2">
      <c r="A594" s="58"/>
      <c r="B594" s="2"/>
      <c r="C594" s="3"/>
      <c r="D594" s="4"/>
      <c r="E594" s="5"/>
      <c r="F594" s="2"/>
      <c r="G594" s="2"/>
      <c r="H594" s="2"/>
      <c r="I594" s="6"/>
      <c r="J594" s="6"/>
      <c r="K594" s="2"/>
      <c r="L594" s="2"/>
      <c r="M594" s="58"/>
      <c r="N594" s="58"/>
      <c r="O594" s="58"/>
      <c r="P594" s="58"/>
      <c r="Q594" s="58"/>
      <c r="R594" s="58"/>
      <c r="S594" s="58"/>
      <c r="T594" s="58"/>
      <c r="U594" s="58"/>
      <c r="V594" s="58"/>
      <c r="W594" s="58"/>
      <c r="X594" s="58"/>
      <c r="Y594" s="58"/>
      <c r="Z594" s="58"/>
    </row>
    <row r="595" spans="1:26" ht="15.75" customHeight="1" x14ac:dyDescent="0.2">
      <c r="A595" s="58"/>
      <c r="B595" s="2"/>
      <c r="C595" s="3"/>
      <c r="D595" s="4"/>
      <c r="E595" s="5"/>
      <c r="F595" s="2"/>
      <c r="G595" s="2"/>
      <c r="H595" s="2"/>
      <c r="I595" s="6"/>
      <c r="J595" s="6"/>
      <c r="K595" s="2"/>
      <c r="L595" s="2"/>
      <c r="M595" s="58"/>
      <c r="N595" s="58"/>
      <c r="O595" s="58"/>
      <c r="P595" s="58"/>
      <c r="Q595" s="58"/>
      <c r="R595" s="58"/>
      <c r="S595" s="58"/>
      <c r="T595" s="58"/>
      <c r="U595" s="58"/>
      <c r="V595" s="58"/>
      <c r="W595" s="58"/>
      <c r="X595" s="58"/>
      <c r="Y595" s="58"/>
      <c r="Z595" s="58"/>
    </row>
    <row r="596" spans="1:26" ht="15.75" customHeight="1" x14ac:dyDescent="0.2">
      <c r="A596" s="58"/>
      <c r="B596" s="2"/>
      <c r="C596" s="3"/>
      <c r="D596" s="4"/>
      <c r="E596" s="5"/>
      <c r="F596" s="2"/>
      <c r="G596" s="2"/>
      <c r="H596" s="2"/>
      <c r="I596" s="6"/>
      <c r="J596" s="6"/>
      <c r="K596" s="2"/>
      <c r="L596" s="2"/>
      <c r="M596" s="58"/>
      <c r="N596" s="58"/>
      <c r="O596" s="58"/>
      <c r="P596" s="58"/>
      <c r="Q596" s="58"/>
      <c r="R596" s="58"/>
      <c r="S596" s="58"/>
      <c r="T596" s="58"/>
      <c r="U596" s="58"/>
      <c r="V596" s="58"/>
      <c r="W596" s="58"/>
      <c r="X596" s="58"/>
      <c r="Y596" s="58"/>
      <c r="Z596" s="58"/>
    </row>
    <row r="597" spans="1:26" ht="15.75" customHeight="1" x14ac:dyDescent="0.2">
      <c r="A597" s="58"/>
      <c r="B597" s="2"/>
      <c r="C597" s="3"/>
      <c r="D597" s="4"/>
      <c r="E597" s="5"/>
      <c r="F597" s="2"/>
      <c r="G597" s="2"/>
      <c r="H597" s="2"/>
      <c r="I597" s="6"/>
      <c r="J597" s="6"/>
      <c r="K597" s="2"/>
      <c r="L597" s="2"/>
      <c r="M597" s="58"/>
      <c r="N597" s="58"/>
      <c r="O597" s="58"/>
      <c r="P597" s="58"/>
      <c r="Q597" s="58"/>
      <c r="R597" s="58"/>
      <c r="S597" s="58"/>
      <c r="T597" s="58"/>
      <c r="U597" s="58"/>
      <c r="V597" s="58"/>
      <c r="W597" s="58"/>
      <c r="X597" s="58"/>
      <c r="Y597" s="58"/>
      <c r="Z597" s="58"/>
    </row>
    <row r="598" spans="1:26" ht="15.75" customHeight="1" x14ac:dyDescent="0.2">
      <c r="A598" s="58"/>
      <c r="B598" s="2"/>
      <c r="C598" s="3"/>
      <c r="D598" s="4"/>
      <c r="E598" s="5"/>
      <c r="F598" s="2"/>
      <c r="G598" s="2"/>
      <c r="H598" s="2"/>
      <c r="I598" s="6"/>
      <c r="J598" s="6"/>
      <c r="K598" s="2"/>
      <c r="L598" s="2"/>
      <c r="M598" s="58"/>
      <c r="N598" s="58"/>
      <c r="O598" s="58"/>
      <c r="P598" s="58"/>
      <c r="Q598" s="58"/>
      <c r="R598" s="58"/>
      <c r="S598" s="58"/>
      <c r="T598" s="58"/>
      <c r="U598" s="58"/>
      <c r="V598" s="58"/>
      <c r="W598" s="58"/>
      <c r="X598" s="58"/>
      <c r="Y598" s="58"/>
      <c r="Z598" s="58"/>
    </row>
    <row r="599" spans="1:26" ht="15.75" customHeight="1" x14ac:dyDescent="0.2">
      <c r="A599" s="58"/>
      <c r="B599" s="2"/>
      <c r="C599" s="3"/>
      <c r="D599" s="4"/>
      <c r="E599" s="5"/>
      <c r="F599" s="2"/>
      <c r="G599" s="2"/>
      <c r="H599" s="2"/>
      <c r="I599" s="6"/>
      <c r="J599" s="6"/>
      <c r="K599" s="2"/>
      <c r="L599" s="2"/>
      <c r="M599" s="58"/>
      <c r="N599" s="58"/>
      <c r="O599" s="58"/>
      <c r="P599" s="58"/>
      <c r="Q599" s="58"/>
      <c r="R599" s="58"/>
      <c r="S599" s="58"/>
      <c r="T599" s="58"/>
      <c r="U599" s="58"/>
      <c r="V599" s="58"/>
      <c r="W599" s="58"/>
      <c r="X599" s="58"/>
      <c r="Y599" s="58"/>
      <c r="Z599" s="58"/>
    </row>
    <row r="600" spans="1:26" ht="15.75" customHeight="1" x14ac:dyDescent="0.2">
      <c r="A600" s="58"/>
      <c r="B600" s="2"/>
      <c r="C600" s="3"/>
      <c r="D600" s="4"/>
      <c r="E600" s="5"/>
      <c r="F600" s="2"/>
      <c r="G600" s="2"/>
      <c r="H600" s="2"/>
      <c r="I600" s="6"/>
      <c r="J600" s="6"/>
      <c r="K600" s="2"/>
      <c r="L600" s="2"/>
      <c r="M600" s="58"/>
      <c r="N600" s="58"/>
      <c r="O600" s="58"/>
      <c r="P600" s="58"/>
      <c r="Q600" s="58"/>
      <c r="R600" s="58"/>
      <c r="S600" s="58"/>
      <c r="T600" s="58"/>
      <c r="U600" s="58"/>
      <c r="V600" s="58"/>
      <c r="W600" s="58"/>
      <c r="X600" s="58"/>
      <c r="Y600" s="58"/>
      <c r="Z600" s="58"/>
    </row>
    <row r="601" spans="1:26" ht="15.75" customHeight="1" x14ac:dyDescent="0.2">
      <c r="A601" s="58"/>
      <c r="B601" s="2"/>
      <c r="C601" s="3"/>
      <c r="D601" s="4"/>
      <c r="E601" s="5"/>
      <c r="F601" s="2"/>
      <c r="G601" s="2"/>
      <c r="H601" s="2"/>
      <c r="I601" s="6"/>
      <c r="J601" s="6"/>
      <c r="K601" s="2"/>
      <c r="L601" s="2"/>
      <c r="M601" s="58"/>
      <c r="N601" s="58"/>
      <c r="O601" s="58"/>
      <c r="P601" s="58"/>
      <c r="Q601" s="58"/>
      <c r="R601" s="58"/>
      <c r="S601" s="58"/>
      <c r="T601" s="58"/>
      <c r="U601" s="58"/>
      <c r="V601" s="58"/>
      <c r="W601" s="58"/>
      <c r="X601" s="58"/>
      <c r="Y601" s="58"/>
      <c r="Z601" s="58"/>
    </row>
    <row r="602" spans="1:26" ht="15.75" customHeight="1" x14ac:dyDescent="0.2">
      <c r="A602" s="58"/>
      <c r="B602" s="2"/>
      <c r="C602" s="3"/>
      <c r="D602" s="4"/>
      <c r="E602" s="5"/>
      <c r="F602" s="2"/>
      <c r="G602" s="2"/>
      <c r="H602" s="2"/>
      <c r="I602" s="6"/>
      <c r="J602" s="6"/>
      <c r="K602" s="2"/>
      <c r="L602" s="2"/>
      <c r="M602" s="58"/>
      <c r="N602" s="58"/>
      <c r="O602" s="58"/>
      <c r="P602" s="58"/>
      <c r="Q602" s="58"/>
      <c r="R602" s="58"/>
      <c r="S602" s="58"/>
      <c r="T602" s="58"/>
      <c r="U602" s="58"/>
      <c r="V602" s="58"/>
      <c r="W602" s="58"/>
      <c r="X602" s="58"/>
      <c r="Y602" s="58"/>
      <c r="Z602" s="58"/>
    </row>
    <row r="603" spans="1:26" ht="15.75" customHeight="1" x14ac:dyDescent="0.2">
      <c r="A603" s="58"/>
      <c r="B603" s="2"/>
      <c r="C603" s="3"/>
      <c r="D603" s="4"/>
      <c r="E603" s="5"/>
      <c r="F603" s="2"/>
      <c r="G603" s="2"/>
      <c r="H603" s="2"/>
      <c r="I603" s="6"/>
      <c r="J603" s="6"/>
      <c r="K603" s="2"/>
      <c r="L603" s="2"/>
      <c r="M603" s="58"/>
      <c r="N603" s="58"/>
      <c r="O603" s="58"/>
      <c r="P603" s="58"/>
      <c r="Q603" s="58"/>
      <c r="R603" s="58"/>
      <c r="S603" s="58"/>
      <c r="T603" s="58"/>
      <c r="U603" s="58"/>
      <c r="V603" s="58"/>
      <c r="W603" s="58"/>
      <c r="X603" s="58"/>
      <c r="Y603" s="58"/>
      <c r="Z603" s="58"/>
    </row>
    <row r="604" spans="1:26" ht="15.75" customHeight="1" x14ac:dyDescent="0.2">
      <c r="A604" s="58"/>
      <c r="B604" s="2"/>
      <c r="C604" s="3"/>
      <c r="D604" s="4"/>
      <c r="E604" s="5"/>
      <c r="F604" s="2"/>
      <c r="G604" s="2"/>
      <c r="H604" s="2"/>
      <c r="I604" s="6"/>
      <c r="J604" s="6"/>
      <c r="K604" s="2"/>
      <c r="L604" s="2"/>
      <c r="M604" s="58"/>
      <c r="N604" s="58"/>
      <c r="O604" s="58"/>
      <c r="P604" s="58"/>
      <c r="Q604" s="58"/>
      <c r="R604" s="58"/>
      <c r="S604" s="58"/>
      <c r="T604" s="58"/>
      <c r="U604" s="58"/>
      <c r="V604" s="58"/>
      <c r="W604" s="58"/>
      <c r="X604" s="58"/>
      <c r="Y604" s="58"/>
      <c r="Z604" s="58"/>
    </row>
    <row r="605" spans="1:26" ht="15.75" customHeight="1" x14ac:dyDescent="0.2">
      <c r="A605" s="58"/>
      <c r="B605" s="2"/>
      <c r="C605" s="3"/>
      <c r="D605" s="4"/>
      <c r="E605" s="5"/>
      <c r="F605" s="2"/>
      <c r="G605" s="2"/>
      <c r="H605" s="2"/>
      <c r="I605" s="6"/>
      <c r="J605" s="6"/>
      <c r="K605" s="2"/>
      <c r="L605" s="2"/>
      <c r="M605" s="58"/>
      <c r="N605" s="58"/>
      <c r="O605" s="58"/>
      <c r="P605" s="58"/>
      <c r="Q605" s="58"/>
      <c r="R605" s="58"/>
      <c r="S605" s="58"/>
      <c r="T605" s="58"/>
      <c r="U605" s="58"/>
      <c r="V605" s="58"/>
      <c r="W605" s="58"/>
      <c r="X605" s="58"/>
      <c r="Y605" s="58"/>
      <c r="Z605" s="58"/>
    </row>
    <row r="606" spans="1:26" ht="15.75" customHeight="1" x14ac:dyDescent="0.2">
      <c r="A606" s="58"/>
      <c r="B606" s="2"/>
      <c r="C606" s="3"/>
      <c r="D606" s="4"/>
      <c r="E606" s="5"/>
      <c r="F606" s="2"/>
      <c r="G606" s="2"/>
      <c r="H606" s="2"/>
      <c r="I606" s="6"/>
      <c r="J606" s="6"/>
      <c r="K606" s="2"/>
      <c r="L606" s="2"/>
      <c r="M606" s="58"/>
      <c r="N606" s="58"/>
      <c r="O606" s="58"/>
      <c r="P606" s="58"/>
      <c r="Q606" s="58"/>
      <c r="R606" s="58"/>
      <c r="S606" s="58"/>
      <c r="T606" s="58"/>
      <c r="U606" s="58"/>
      <c r="V606" s="58"/>
      <c r="W606" s="58"/>
      <c r="X606" s="58"/>
      <c r="Y606" s="58"/>
      <c r="Z606" s="58"/>
    </row>
    <row r="607" spans="1:26" ht="15.75" customHeight="1" x14ac:dyDescent="0.2">
      <c r="A607" s="58"/>
      <c r="B607" s="2"/>
      <c r="C607" s="3"/>
      <c r="D607" s="4"/>
      <c r="E607" s="5"/>
      <c r="F607" s="2"/>
      <c r="G607" s="2"/>
      <c r="H607" s="2"/>
      <c r="I607" s="6"/>
      <c r="J607" s="6"/>
      <c r="K607" s="2"/>
      <c r="L607" s="2"/>
      <c r="M607" s="58"/>
      <c r="N607" s="58"/>
      <c r="O607" s="58"/>
      <c r="P607" s="58"/>
      <c r="Q607" s="58"/>
      <c r="R607" s="58"/>
      <c r="S607" s="58"/>
      <c r="T607" s="58"/>
      <c r="U607" s="58"/>
      <c r="V607" s="58"/>
      <c r="W607" s="58"/>
      <c r="X607" s="58"/>
      <c r="Y607" s="58"/>
      <c r="Z607" s="58"/>
    </row>
    <row r="608" spans="1:26" ht="15.75" customHeight="1" x14ac:dyDescent="0.2">
      <c r="A608" s="58"/>
      <c r="B608" s="2"/>
      <c r="C608" s="3"/>
      <c r="D608" s="4"/>
      <c r="E608" s="5"/>
      <c r="F608" s="2"/>
      <c r="G608" s="2"/>
      <c r="H608" s="2"/>
      <c r="I608" s="6"/>
      <c r="J608" s="6"/>
      <c r="K608" s="2"/>
      <c r="L608" s="2"/>
      <c r="M608" s="58"/>
      <c r="N608" s="58"/>
      <c r="O608" s="58"/>
      <c r="P608" s="58"/>
      <c r="Q608" s="58"/>
      <c r="R608" s="58"/>
      <c r="S608" s="58"/>
      <c r="T608" s="58"/>
      <c r="U608" s="58"/>
      <c r="V608" s="58"/>
      <c r="W608" s="58"/>
      <c r="X608" s="58"/>
      <c r="Y608" s="58"/>
      <c r="Z608" s="58"/>
    </row>
    <row r="609" spans="1:26" ht="15.75" customHeight="1" x14ac:dyDescent="0.2">
      <c r="A609" s="58"/>
      <c r="B609" s="2"/>
      <c r="C609" s="3"/>
      <c r="D609" s="4"/>
      <c r="E609" s="5"/>
      <c r="F609" s="2"/>
      <c r="G609" s="2"/>
      <c r="H609" s="2"/>
      <c r="I609" s="6"/>
      <c r="J609" s="6"/>
      <c r="K609" s="2"/>
      <c r="L609" s="2"/>
      <c r="M609" s="58"/>
      <c r="N609" s="58"/>
      <c r="O609" s="58"/>
      <c r="P609" s="58"/>
      <c r="Q609" s="58"/>
      <c r="R609" s="58"/>
      <c r="S609" s="58"/>
      <c r="T609" s="58"/>
      <c r="U609" s="58"/>
      <c r="V609" s="58"/>
      <c r="W609" s="58"/>
      <c r="X609" s="58"/>
      <c r="Y609" s="58"/>
      <c r="Z609" s="58"/>
    </row>
    <row r="610" spans="1:26" ht="15.75" customHeight="1" x14ac:dyDescent="0.2">
      <c r="A610" s="58"/>
      <c r="B610" s="2"/>
      <c r="C610" s="3"/>
      <c r="D610" s="4"/>
      <c r="E610" s="5"/>
      <c r="F610" s="2"/>
      <c r="G610" s="2"/>
      <c r="H610" s="2"/>
      <c r="I610" s="6"/>
      <c r="J610" s="6"/>
      <c r="K610" s="2"/>
      <c r="L610" s="2"/>
      <c r="M610" s="58"/>
      <c r="N610" s="58"/>
      <c r="O610" s="58"/>
      <c r="P610" s="58"/>
      <c r="Q610" s="58"/>
      <c r="R610" s="58"/>
      <c r="S610" s="58"/>
      <c r="T610" s="58"/>
      <c r="U610" s="58"/>
      <c r="V610" s="58"/>
      <c r="W610" s="58"/>
      <c r="X610" s="58"/>
      <c r="Y610" s="58"/>
      <c r="Z610" s="58"/>
    </row>
    <row r="611" spans="1:26" ht="15.75" customHeight="1" x14ac:dyDescent="0.2">
      <c r="A611" s="58"/>
      <c r="B611" s="2"/>
      <c r="C611" s="3"/>
      <c r="D611" s="4"/>
      <c r="E611" s="5"/>
      <c r="F611" s="2"/>
      <c r="G611" s="2"/>
      <c r="H611" s="2"/>
      <c r="I611" s="6"/>
      <c r="J611" s="6"/>
      <c r="K611" s="2"/>
      <c r="L611" s="2"/>
      <c r="M611" s="58"/>
      <c r="N611" s="58"/>
      <c r="O611" s="58"/>
      <c r="P611" s="58"/>
      <c r="Q611" s="58"/>
      <c r="R611" s="58"/>
      <c r="S611" s="58"/>
      <c r="T611" s="58"/>
      <c r="U611" s="58"/>
      <c r="V611" s="58"/>
      <c r="W611" s="58"/>
      <c r="X611" s="58"/>
      <c r="Y611" s="58"/>
      <c r="Z611" s="58"/>
    </row>
    <row r="612" spans="1:26" ht="15.75" customHeight="1" x14ac:dyDescent="0.2">
      <c r="A612" s="58"/>
      <c r="B612" s="2"/>
      <c r="C612" s="3"/>
      <c r="D612" s="4"/>
      <c r="E612" s="5"/>
      <c r="F612" s="2"/>
      <c r="G612" s="2"/>
      <c r="H612" s="2"/>
      <c r="I612" s="6"/>
      <c r="J612" s="6"/>
      <c r="K612" s="2"/>
      <c r="L612" s="2"/>
      <c r="M612" s="58"/>
      <c r="N612" s="58"/>
      <c r="O612" s="58"/>
      <c r="P612" s="58"/>
      <c r="Q612" s="58"/>
      <c r="R612" s="58"/>
      <c r="S612" s="58"/>
      <c r="T612" s="58"/>
      <c r="U612" s="58"/>
      <c r="V612" s="58"/>
      <c r="W612" s="58"/>
      <c r="X612" s="58"/>
      <c r="Y612" s="58"/>
      <c r="Z612" s="58"/>
    </row>
    <row r="613" spans="1:26" ht="15.75" customHeight="1" x14ac:dyDescent="0.2">
      <c r="A613" s="58"/>
      <c r="B613" s="2"/>
      <c r="C613" s="3"/>
      <c r="D613" s="4"/>
      <c r="E613" s="5"/>
      <c r="F613" s="2"/>
      <c r="G613" s="2"/>
      <c r="H613" s="2"/>
      <c r="I613" s="6"/>
      <c r="J613" s="6"/>
      <c r="K613" s="2"/>
      <c r="L613" s="2"/>
      <c r="M613" s="58"/>
      <c r="N613" s="58"/>
      <c r="O613" s="58"/>
      <c r="P613" s="58"/>
      <c r="Q613" s="58"/>
      <c r="R613" s="58"/>
      <c r="S613" s="58"/>
      <c r="T613" s="58"/>
      <c r="U613" s="58"/>
      <c r="V613" s="58"/>
      <c r="W613" s="58"/>
      <c r="X613" s="58"/>
      <c r="Y613" s="58"/>
      <c r="Z613" s="58"/>
    </row>
    <row r="614" spans="1:26" ht="15.75" customHeight="1" x14ac:dyDescent="0.2">
      <c r="A614" s="58"/>
      <c r="B614" s="2"/>
      <c r="C614" s="3"/>
      <c r="D614" s="4"/>
      <c r="E614" s="5"/>
      <c r="F614" s="2"/>
      <c r="G614" s="2"/>
      <c r="H614" s="2"/>
      <c r="I614" s="6"/>
      <c r="J614" s="6"/>
      <c r="K614" s="2"/>
      <c r="L614" s="2"/>
      <c r="M614" s="58"/>
      <c r="N614" s="58"/>
      <c r="O614" s="58"/>
      <c r="P614" s="58"/>
      <c r="Q614" s="58"/>
      <c r="R614" s="58"/>
      <c r="S614" s="58"/>
      <c r="T614" s="58"/>
      <c r="U614" s="58"/>
      <c r="V614" s="58"/>
      <c r="W614" s="58"/>
      <c r="X614" s="58"/>
      <c r="Y614" s="58"/>
      <c r="Z614" s="58"/>
    </row>
    <row r="615" spans="1:26" ht="15.75" customHeight="1" x14ac:dyDescent="0.2">
      <c r="A615" s="58"/>
      <c r="B615" s="2"/>
      <c r="C615" s="3"/>
      <c r="D615" s="4"/>
      <c r="E615" s="5"/>
      <c r="F615" s="2"/>
      <c r="G615" s="2"/>
      <c r="H615" s="2"/>
      <c r="I615" s="6"/>
      <c r="J615" s="6"/>
      <c r="K615" s="2"/>
      <c r="L615" s="2"/>
      <c r="M615" s="58"/>
      <c r="N615" s="58"/>
      <c r="O615" s="58"/>
      <c r="P615" s="58"/>
      <c r="Q615" s="58"/>
      <c r="R615" s="58"/>
      <c r="S615" s="58"/>
      <c r="T615" s="58"/>
      <c r="U615" s="58"/>
      <c r="V615" s="58"/>
      <c r="W615" s="58"/>
      <c r="X615" s="58"/>
      <c r="Y615" s="58"/>
      <c r="Z615" s="58"/>
    </row>
    <row r="616" spans="1:26" ht="15.75" customHeight="1" x14ac:dyDescent="0.2">
      <c r="A616" s="58"/>
      <c r="B616" s="2"/>
      <c r="C616" s="3"/>
      <c r="D616" s="4"/>
      <c r="E616" s="5"/>
      <c r="F616" s="2"/>
      <c r="G616" s="2"/>
      <c r="H616" s="2"/>
      <c r="I616" s="6"/>
      <c r="J616" s="6"/>
      <c r="K616" s="2"/>
      <c r="L616" s="2"/>
      <c r="M616" s="58"/>
      <c r="N616" s="58"/>
      <c r="O616" s="58"/>
      <c r="P616" s="58"/>
      <c r="Q616" s="58"/>
      <c r="R616" s="58"/>
      <c r="S616" s="58"/>
      <c r="T616" s="58"/>
      <c r="U616" s="58"/>
      <c r="V616" s="58"/>
      <c r="W616" s="58"/>
      <c r="X616" s="58"/>
      <c r="Y616" s="58"/>
      <c r="Z616" s="58"/>
    </row>
    <row r="617" spans="1:26" ht="15.75" customHeight="1" x14ac:dyDescent="0.2">
      <c r="A617" s="58"/>
      <c r="B617" s="2"/>
      <c r="C617" s="3"/>
      <c r="D617" s="4"/>
      <c r="E617" s="5"/>
      <c r="F617" s="2"/>
      <c r="G617" s="2"/>
      <c r="H617" s="2"/>
      <c r="I617" s="6"/>
      <c r="J617" s="6"/>
      <c r="K617" s="2"/>
      <c r="L617" s="2"/>
      <c r="M617" s="58"/>
      <c r="N617" s="58"/>
      <c r="O617" s="58"/>
      <c r="P617" s="58"/>
      <c r="Q617" s="58"/>
      <c r="R617" s="58"/>
      <c r="S617" s="58"/>
      <c r="T617" s="58"/>
      <c r="U617" s="58"/>
      <c r="V617" s="58"/>
      <c r="W617" s="58"/>
      <c r="X617" s="58"/>
      <c r="Y617" s="58"/>
      <c r="Z617" s="58"/>
    </row>
    <row r="618" spans="1:26" ht="15.75" customHeight="1" x14ac:dyDescent="0.2">
      <c r="A618" s="58"/>
      <c r="B618" s="2"/>
      <c r="C618" s="3"/>
      <c r="D618" s="4"/>
      <c r="E618" s="5"/>
      <c r="F618" s="2"/>
      <c r="G618" s="2"/>
      <c r="H618" s="2"/>
      <c r="I618" s="6"/>
      <c r="J618" s="6"/>
      <c r="K618" s="2"/>
      <c r="L618" s="2"/>
      <c r="M618" s="58"/>
      <c r="N618" s="58"/>
      <c r="O618" s="58"/>
      <c r="P618" s="58"/>
      <c r="Q618" s="58"/>
      <c r="R618" s="58"/>
      <c r="S618" s="58"/>
      <c r="T618" s="58"/>
      <c r="U618" s="58"/>
      <c r="V618" s="58"/>
      <c r="W618" s="58"/>
      <c r="X618" s="58"/>
      <c r="Y618" s="58"/>
      <c r="Z618" s="58"/>
    </row>
    <row r="619" spans="1:26" ht="15.75" customHeight="1" x14ac:dyDescent="0.2">
      <c r="A619" s="58"/>
      <c r="B619" s="2"/>
      <c r="C619" s="3"/>
      <c r="D619" s="4"/>
      <c r="E619" s="5"/>
      <c r="F619" s="2"/>
      <c r="G619" s="2"/>
      <c r="H619" s="2"/>
      <c r="I619" s="6"/>
      <c r="J619" s="6"/>
      <c r="K619" s="2"/>
      <c r="L619" s="2"/>
      <c r="M619" s="58"/>
      <c r="N619" s="58"/>
      <c r="O619" s="58"/>
      <c r="P619" s="58"/>
      <c r="Q619" s="58"/>
      <c r="R619" s="58"/>
      <c r="S619" s="58"/>
      <c r="T619" s="58"/>
      <c r="U619" s="58"/>
      <c r="V619" s="58"/>
      <c r="W619" s="58"/>
      <c r="X619" s="58"/>
      <c r="Y619" s="58"/>
      <c r="Z619" s="58"/>
    </row>
    <row r="620" spans="1:26" ht="15.75" customHeight="1" x14ac:dyDescent="0.2">
      <c r="A620" s="58"/>
      <c r="B620" s="2"/>
      <c r="C620" s="3"/>
      <c r="D620" s="4"/>
      <c r="E620" s="5"/>
      <c r="F620" s="2"/>
      <c r="G620" s="2"/>
      <c r="H620" s="2"/>
      <c r="I620" s="6"/>
      <c r="J620" s="6"/>
      <c r="K620" s="2"/>
      <c r="L620" s="2"/>
      <c r="M620" s="58"/>
      <c r="N620" s="58"/>
      <c r="O620" s="58"/>
      <c r="P620" s="58"/>
      <c r="Q620" s="58"/>
      <c r="R620" s="58"/>
      <c r="S620" s="58"/>
      <c r="T620" s="58"/>
      <c r="U620" s="58"/>
      <c r="V620" s="58"/>
      <c r="W620" s="58"/>
      <c r="X620" s="58"/>
      <c r="Y620" s="58"/>
      <c r="Z620" s="58"/>
    </row>
    <row r="621" spans="1:26" ht="15.75" customHeight="1" x14ac:dyDescent="0.2">
      <c r="A621" s="58"/>
      <c r="B621" s="2"/>
      <c r="C621" s="3"/>
      <c r="D621" s="4"/>
      <c r="E621" s="5"/>
      <c r="F621" s="2"/>
      <c r="G621" s="2"/>
      <c r="H621" s="2"/>
      <c r="I621" s="6"/>
      <c r="J621" s="6"/>
      <c r="K621" s="2"/>
      <c r="L621" s="2"/>
      <c r="M621" s="58"/>
      <c r="N621" s="58"/>
      <c r="O621" s="58"/>
      <c r="P621" s="58"/>
      <c r="Q621" s="58"/>
      <c r="R621" s="58"/>
      <c r="S621" s="58"/>
      <c r="T621" s="58"/>
      <c r="U621" s="58"/>
      <c r="V621" s="58"/>
      <c r="W621" s="58"/>
      <c r="X621" s="58"/>
      <c r="Y621" s="58"/>
      <c r="Z621" s="58"/>
    </row>
    <row r="622" spans="1:26" ht="15.75" customHeight="1" x14ac:dyDescent="0.2">
      <c r="A622" s="58"/>
      <c r="B622" s="2"/>
      <c r="C622" s="3"/>
      <c r="D622" s="4"/>
      <c r="E622" s="5"/>
      <c r="F622" s="2"/>
      <c r="G622" s="2"/>
      <c r="H622" s="2"/>
      <c r="I622" s="6"/>
      <c r="J622" s="6"/>
      <c r="K622" s="2"/>
      <c r="L622" s="2"/>
      <c r="M622" s="58"/>
      <c r="N622" s="58"/>
      <c r="O622" s="58"/>
      <c r="P622" s="58"/>
      <c r="Q622" s="58"/>
      <c r="R622" s="58"/>
      <c r="S622" s="58"/>
      <c r="T622" s="58"/>
      <c r="U622" s="58"/>
      <c r="V622" s="58"/>
      <c r="W622" s="58"/>
      <c r="X622" s="58"/>
      <c r="Y622" s="58"/>
      <c r="Z622" s="58"/>
    </row>
    <row r="623" spans="1:26" ht="15.75" customHeight="1" x14ac:dyDescent="0.2">
      <c r="A623" s="58"/>
      <c r="B623" s="2"/>
      <c r="C623" s="3"/>
      <c r="D623" s="4"/>
      <c r="E623" s="5"/>
      <c r="F623" s="2"/>
      <c r="G623" s="2"/>
      <c r="H623" s="2"/>
      <c r="I623" s="6"/>
      <c r="J623" s="6"/>
      <c r="K623" s="2"/>
      <c r="L623" s="2"/>
      <c r="M623" s="58"/>
      <c r="N623" s="58"/>
      <c r="O623" s="58"/>
      <c r="P623" s="58"/>
      <c r="Q623" s="58"/>
      <c r="R623" s="58"/>
      <c r="S623" s="58"/>
      <c r="T623" s="58"/>
      <c r="U623" s="58"/>
      <c r="V623" s="58"/>
      <c r="W623" s="58"/>
      <c r="X623" s="58"/>
      <c r="Y623" s="58"/>
      <c r="Z623" s="58"/>
    </row>
    <row r="624" spans="1:26" ht="15.75" customHeight="1" x14ac:dyDescent="0.2">
      <c r="A624" s="58"/>
      <c r="B624" s="2"/>
      <c r="C624" s="3"/>
      <c r="D624" s="4"/>
      <c r="E624" s="5"/>
      <c r="F624" s="2"/>
      <c r="G624" s="2"/>
      <c r="H624" s="2"/>
      <c r="I624" s="6"/>
      <c r="J624" s="6"/>
      <c r="K624" s="2"/>
      <c r="L624" s="2"/>
      <c r="M624" s="58"/>
      <c r="N624" s="58"/>
      <c r="O624" s="58"/>
      <c r="P624" s="58"/>
      <c r="Q624" s="58"/>
      <c r="R624" s="58"/>
      <c r="S624" s="58"/>
      <c r="T624" s="58"/>
      <c r="U624" s="58"/>
      <c r="V624" s="58"/>
      <c r="W624" s="58"/>
      <c r="X624" s="58"/>
      <c r="Y624" s="58"/>
      <c r="Z624" s="58"/>
    </row>
    <row r="625" spans="1:26" ht="15.75" customHeight="1" x14ac:dyDescent="0.2">
      <c r="A625" s="58"/>
      <c r="B625" s="2"/>
      <c r="C625" s="3"/>
      <c r="D625" s="4"/>
      <c r="E625" s="5"/>
      <c r="F625" s="2"/>
      <c r="G625" s="2"/>
      <c r="H625" s="2"/>
      <c r="I625" s="6"/>
      <c r="J625" s="6"/>
      <c r="K625" s="2"/>
      <c r="L625" s="2"/>
      <c r="M625" s="58"/>
      <c r="N625" s="58"/>
      <c r="O625" s="58"/>
      <c r="P625" s="58"/>
      <c r="Q625" s="58"/>
      <c r="R625" s="58"/>
      <c r="S625" s="58"/>
      <c r="T625" s="58"/>
      <c r="U625" s="58"/>
      <c r="V625" s="58"/>
      <c r="W625" s="58"/>
      <c r="X625" s="58"/>
      <c r="Y625" s="58"/>
      <c r="Z625" s="58"/>
    </row>
    <row r="626" spans="1:26" ht="15.75" customHeight="1" x14ac:dyDescent="0.2">
      <c r="A626" s="58"/>
      <c r="B626" s="2"/>
      <c r="C626" s="3"/>
      <c r="D626" s="4"/>
      <c r="E626" s="5"/>
      <c r="F626" s="2"/>
      <c r="G626" s="2"/>
      <c r="H626" s="2"/>
      <c r="I626" s="6"/>
      <c r="J626" s="6"/>
      <c r="K626" s="2"/>
      <c r="L626" s="2"/>
      <c r="M626" s="58"/>
      <c r="N626" s="58"/>
      <c r="O626" s="58"/>
      <c r="P626" s="58"/>
      <c r="Q626" s="58"/>
      <c r="R626" s="58"/>
      <c r="S626" s="58"/>
      <c r="T626" s="58"/>
      <c r="U626" s="58"/>
      <c r="V626" s="58"/>
      <c r="W626" s="58"/>
      <c r="X626" s="58"/>
      <c r="Y626" s="58"/>
      <c r="Z626" s="58"/>
    </row>
    <row r="627" spans="1:26" ht="15.75" customHeight="1" x14ac:dyDescent="0.2">
      <c r="A627" s="58"/>
      <c r="B627" s="2"/>
      <c r="C627" s="3"/>
      <c r="D627" s="4"/>
      <c r="E627" s="5"/>
      <c r="F627" s="2"/>
      <c r="G627" s="2"/>
      <c r="H627" s="2"/>
      <c r="I627" s="6"/>
      <c r="J627" s="6"/>
      <c r="K627" s="2"/>
      <c r="L627" s="2"/>
      <c r="M627" s="58"/>
      <c r="N627" s="58"/>
      <c r="O627" s="58"/>
      <c r="P627" s="58"/>
      <c r="Q627" s="58"/>
      <c r="R627" s="58"/>
      <c r="S627" s="58"/>
      <c r="T627" s="58"/>
      <c r="U627" s="58"/>
      <c r="V627" s="58"/>
      <c r="W627" s="58"/>
      <c r="X627" s="58"/>
      <c r="Y627" s="58"/>
      <c r="Z627" s="58"/>
    </row>
    <row r="628" spans="1:26" ht="15.75" customHeight="1" x14ac:dyDescent="0.2">
      <c r="A628" s="58"/>
      <c r="B628" s="2"/>
      <c r="C628" s="3"/>
      <c r="D628" s="4"/>
      <c r="E628" s="5"/>
      <c r="F628" s="2"/>
      <c r="G628" s="2"/>
      <c r="H628" s="2"/>
      <c r="I628" s="6"/>
      <c r="J628" s="6"/>
      <c r="K628" s="2"/>
      <c r="L628" s="2"/>
      <c r="M628" s="58"/>
      <c r="N628" s="58"/>
      <c r="O628" s="58"/>
      <c r="P628" s="58"/>
      <c r="Q628" s="58"/>
      <c r="R628" s="58"/>
      <c r="S628" s="58"/>
      <c r="T628" s="58"/>
      <c r="U628" s="58"/>
      <c r="V628" s="58"/>
      <c r="W628" s="58"/>
      <c r="X628" s="58"/>
      <c r="Y628" s="58"/>
      <c r="Z628" s="58"/>
    </row>
    <row r="629" spans="1:26" ht="15.75" customHeight="1" x14ac:dyDescent="0.2">
      <c r="A629" s="58"/>
      <c r="B629" s="2"/>
      <c r="C629" s="3"/>
      <c r="D629" s="4"/>
      <c r="E629" s="5"/>
      <c r="F629" s="2"/>
      <c r="G629" s="2"/>
      <c r="H629" s="2"/>
      <c r="I629" s="6"/>
      <c r="J629" s="6"/>
      <c r="K629" s="2"/>
      <c r="L629" s="2"/>
      <c r="M629" s="58"/>
      <c r="N629" s="58"/>
      <c r="O629" s="58"/>
      <c r="P629" s="58"/>
      <c r="Q629" s="58"/>
      <c r="R629" s="58"/>
      <c r="S629" s="58"/>
      <c r="T629" s="58"/>
      <c r="U629" s="58"/>
      <c r="V629" s="58"/>
      <c r="W629" s="58"/>
      <c r="X629" s="58"/>
      <c r="Y629" s="58"/>
      <c r="Z629" s="58"/>
    </row>
    <row r="630" spans="1:26" ht="15.75" customHeight="1" x14ac:dyDescent="0.2">
      <c r="A630" s="58"/>
      <c r="B630" s="2"/>
      <c r="C630" s="3"/>
      <c r="D630" s="4"/>
      <c r="E630" s="5"/>
      <c r="F630" s="2"/>
      <c r="G630" s="2"/>
      <c r="H630" s="2"/>
      <c r="I630" s="6"/>
      <c r="J630" s="6"/>
      <c r="K630" s="2"/>
      <c r="L630" s="2"/>
      <c r="M630" s="58"/>
      <c r="N630" s="58"/>
      <c r="O630" s="58"/>
      <c r="P630" s="58"/>
      <c r="Q630" s="58"/>
      <c r="R630" s="58"/>
      <c r="S630" s="58"/>
      <c r="T630" s="58"/>
      <c r="U630" s="58"/>
      <c r="V630" s="58"/>
      <c r="W630" s="58"/>
      <c r="X630" s="58"/>
      <c r="Y630" s="58"/>
      <c r="Z630" s="58"/>
    </row>
    <row r="631" spans="1:26" ht="15.75" customHeight="1" x14ac:dyDescent="0.2">
      <c r="A631" s="58"/>
      <c r="B631" s="2"/>
      <c r="C631" s="3"/>
      <c r="D631" s="4"/>
      <c r="E631" s="5"/>
      <c r="F631" s="2"/>
      <c r="G631" s="2"/>
      <c r="H631" s="2"/>
      <c r="I631" s="6"/>
      <c r="J631" s="6"/>
      <c r="K631" s="2"/>
      <c r="L631" s="2"/>
      <c r="M631" s="58"/>
      <c r="N631" s="58"/>
      <c r="O631" s="58"/>
      <c r="P631" s="58"/>
      <c r="Q631" s="58"/>
      <c r="R631" s="58"/>
      <c r="S631" s="58"/>
      <c r="T631" s="58"/>
      <c r="U631" s="58"/>
      <c r="V631" s="58"/>
      <c r="W631" s="58"/>
      <c r="X631" s="58"/>
      <c r="Y631" s="58"/>
      <c r="Z631" s="58"/>
    </row>
    <row r="632" spans="1:26" ht="15.75" customHeight="1" x14ac:dyDescent="0.2">
      <c r="A632" s="58"/>
      <c r="B632" s="2"/>
      <c r="C632" s="3"/>
      <c r="D632" s="4"/>
      <c r="E632" s="5"/>
      <c r="F632" s="2"/>
      <c r="G632" s="2"/>
      <c r="H632" s="2"/>
      <c r="I632" s="6"/>
      <c r="J632" s="6"/>
      <c r="K632" s="2"/>
      <c r="L632" s="2"/>
      <c r="M632" s="58"/>
      <c r="N632" s="58"/>
      <c r="O632" s="58"/>
      <c r="P632" s="58"/>
      <c r="Q632" s="58"/>
      <c r="R632" s="58"/>
      <c r="S632" s="58"/>
      <c r="T632" s="58"/>
      <c r="U632" s="58"/>
      <c r="V632" s="58"/>
      <c r="W632" s="58"/>
      <c r="X632" s="58"/>
      <c r="Y632" s="58"/>
      <c r="Z632" s="58"/>
    </row>
    <row r="633" spans="1:26" ht="15.75" customHeight="1" x14ac:dyDescent="0.2">
      <c r="A633" s="58"/>
      <c r="B633" s="2"/>
      <c r="C633" s="3"/>
      <c r="D633" s="4"/>
      <c r="E633" s="5"/>
      <c r="F633" s="2"/>
      <c r="G633" s="2"/>
      <c r="H633" s="2"/>
      <c r="I633" s="6"/>
      <c r="J633" s="6"/>
      <c r="K633" s="2"/>
      <c r="L633" s="2"/>
      <c r="M633" s="58"/>
      <c r="N633" s="58"/>
      <c r="O633" s="58"/>
      <c r="P633" s="58"/>
      <c r="Q633" s="58"/>
      <c r="R633" s="58"/>
      <c r="S633" s="58"/>
      <c r="T633" s="58"/>
      <c r="U633" s="58"/>
      <c r="V633" s="58"/>
      <c r="W633" s="58"/>
      <c r="X633" s="58"/>
      <c r="Y633" s="58"/>
      <c r="Z633" s="58"/>
    </row>
    <row r="634" spans="1:26" ht="15.75" customHeight="1" x14ac:dyDescent="0.2">
      <c r="A634" s="58"/>
      <c r="B634" s="2"/>
      <c r="C634" s="3"/>
      <c r="D634" s="4"/>
      <c r="E634" s="5"/>
      <c r="F634" s="2"/>
      <c r="G634" s="2"/>
      <c r="H634" s="2"/>
      <c r="I634" s="6"/>
      <c r="J634" s="6"/>
      <c r="K634" s="2"/>
      <c r="L634" s="2"/>
      <c r="M634" s="58"/>
      <c r="N634" s="58"/>
      <c r="O634" s="58"/>
      <c r="P634" s="58"/>
      <c r="Q634" s="58"/>
      <c r="R634" s="58"/>
      <c r="S634" s="58"/>
      <c r="T634" s="58"/>
      <c r="U634" s="58"/>
      <c r="V634" s="58"/>
      <c r="W634" s="58"/>
      <c r="X634" s="58"/>
      <c r="Y634" s="58"/>
      <c r="Z634" s="58"/>
    </row>
    <row r="635" spans="1:26" ht="15.75" customHeight="1" x14ac:dyDescent="0.2">
      <c r="A635" s="58"/>
      <c r="B635" s="2"/>
      <c r="C635" s="3"/>
      <c r="D635" s="4"/>
      <c r="E635" s="5"/>
      <c r="F635" s="2"/>
      <c r="G635" s="2"/>
      <c r="H635" s="2"/>
      <c r="I635" s="6"/>
      <c r="J635" s="6"/>
      <c r="K635" s="2"/>
      <c r="L635" s="2"/>
      <c r="M635" s="58"/>
      <c r="N635" s="58"/>
      <c r="O635" s="58"/>
      <c r="P635" s="58"/>
      <c r="Q635" s="58"/>
      <c r="R635" s="58"/>
      <c r="S635" s="58"/>
      <c r="T635" s="58"/>
      <c r="U635" s="58"/>
      <c r="V635" s="58"/>
      <c r="W635" s="58"/>
      <c r="X635" s="58"/>
      <c r="Y635" s="58"/>
      <c r="Z635" s="58"/>
    </row>
    <row r="636" spans="1:26" ht="15.75" customHeight="1" x14ac:dyDescent="0.2">
      <c r="A636" s="58"/>
      <c r="B636" s="2"/>
      <c r="C636" s="3"/>
      <c r="D636" s="4"/>
      <c r="E636" s="5"/>
      <c r="F636" s="2"/>
      <c r="G636" s="2"/>
      <c r="H636" s="2"/>
      <c r="I636" s="6"/>
      <c r="J636" s="6"/>
      <c r="K636" s="2"/>
      <c r="L636" s="2"/>
      <c r="M636" s="58"/>
      <c r="N636" s="58"/>
      <c r="O636" s="58"/>
      <c r="P636" s="58"/>
      <c r="Q636" s="58"/>
      <c r="R636" s="58"/>
      <c r="S636" s="58"/>
      <c r="T636" s="58"/>
      <c r="U636" s="58"/>
      <c r="V636" s="58"/>
      <c r="W636" s="58"/>
      <c r="X636" s="58"/>
      <c r="Y636" s="58"/>
      <c r="Z636" s="58"/>
    </row>
    <row r="637" spans="1:26" ht="15.75" customHeight="1" x14ac:dyDescent="0.2">
      <c r="A637" s="58"/>
      <c r="B637" s="2"/>
      <c r="C637" s="3"/>
      <c r="D637" s="4"/>
      <c r="E637" s="5"/>
      <c r="F637" s="2"/>
      <c r="G637" s="2"/>
      <c r="H637" s="2"/>
      <c r="I637" s="6"/>
      <c r="J637" s="6"/>
      <c r="K637" s="2"/>
      <c r="L637" s="2"/>
      <c r="M637" s="58"/>
      <c r="N637" s="58"/>
      <c r="O637" s="58"/>
      <c r="P637" s="58"/>
      <c r="Q637" s="58"/>
      <c r="R637" s="58"/>
      <c r="S637" s="58"/>
      <c r="T637" s="58"/>
      <c r="U637" s="58"/>
      <c r="V637" s="58"/>
      <c r="W637" s="58"/>
      <c r="X637" s="58"/>
      <c r="Y637" s="58"/>
      <c r="Z637" s="58"/>
    </row>
    <row r="638" spans="1:26" ht="15.75" customHeight="1" x14ac:dyDescent="0.2">
      <c r="A638" s="58"/>
      <c r="B638" s="2"/>
      <c r="C638" s="3"/>
      <c r="D638" s="4"/>
      <c r="E638" s="5"/>
      <c r="F638" s="2"/>
      <c r="G638" s="2"/>
      <c r="H638" s="2"/>
      <c r="I638" s="6"/>
      <c r="J638" s="6"/>
      <c r="K638" s="2"/>
      <c r="L638" s="2"/>
      <c r="M638" s="58"/>
      <c r="N638" s="58"/>
      <c r="O638" s="58"/>
      <c r="P638" s="58"/>
      <c r="Q638" s="58"/>
      <c r="R638" s="58"/>
      <c r="S638" s="58"/>
      <c r="T638" s="58"/>
      <c r="U638" s="58"/>
      <c r="V638" s="58"/>
      <c r="W638" s="58"/>
      <c r="X638" s="58"/>
      <c r="Y638" s="58"/>
      <c r="Z638" s="58"/>
    </row>
    <row r="639" spans="1:26" ht="15.75" customHeight="1" x14ac:dyDescent="0.2">
      <c r="A639" s="58"/>
      <c r="B639" s="2"/>
      <c r="C639" s="3"/>
      <c r="D639" s="4"/>
      <c r="E639" s="5"/>
      <c r="F639" s="2"/>
      <c r="G639" s="2"/>
      <c r="H639" s="2"/>
      <c r="I639" s="6"/>
      <c r="J639" s="6"/>
      <c r="K639" s="2"/>
      <c r="L639" s="2"/>
      <c r="M639" s="58"/>
      <c r="N639" s="58"/>
      <c r="O639" s="58"/>
      <c r="P639" s="58"/>
      <c r="Q639" s="58"/>
      <c r="R639" s="58"/>
      <c r="S639" s="58"/>
      <c r="T639" s="58"/>
      <c r="U639" s="58"/>
      <c r="V639" s="58"/>
      <c r="W639" s="58"/>
      <c r="X639" s="58"/>
      <c r="Y639" s="58"/>
      <c r="Z639" s="58"/>
    </row>
    <row r="640" spans="1:26" ht="15.75" customHeight="1" x14ac:dyDescent="0.2">
      <c r="A640" s="58"/>
      <c r="B640" s="2"/>
      <c r="C640" s="3"/>
      <c r="D640" s="4"/>
      <c r="E640" s="5"/>
      <c r="F640" s="2"/>
      <c r="G640" s="2"/>
      <c r="H640" s="2"/>
      <c r="I640" s="6"/>
      <c r="J640" s="6"/>
      <c r="K640" s="2"/>
      <c r="L640" s="2"/>
      <c r="M640" s="58"/>
      <c r="N640" s="58"/>
      <c r="O640" s="58"/>
      <c r="P640" s="58"/>
      <c r="Q640" s="58"/>
      <c r="R640" s="58"/>
      <c r="S640" s="58"/>
      <c r="T640" s="58"/>
      <c r="U640" s="58"/>
      <c r="V640" s="58"/>
      <c r="W640" s="58"/>
      <c r="X640" s="58"/>
      <c r="Y640" s="58"/>
      <c r="Z640" s="58"/>
    </row>
    <row r="641" spans="1:26" ht="15.75" customHeight="1" x14ac:dyDescent="0.2">
      <c r="A641" s="58"/>
      <c r="B641" s="2"/>
      <c r="C641" s="3"/>
      <c r="D641" s="4"/>
      <c r="E641" s="5"/>
      <c r="F641" s="2"/>
      <c r="G641" s="2"/>
      <c r="H641" s="2"/>
      <c r="I641" s="6"/>
      <c r="J641" s="6"/>
      <c r="K641" s="2"/>
      <c r="L641" s="2"/>
      <c r="M641" s="58"/>
      <c r="N641" s="58"/>
      <c r="O641" s="58"/>
      <c r="P641" s="58"/>
      <c r="Q641" s="58"/>
      <c r="R641" s="58"/>
      <c r="S641" s="58"/>
      <c r="T641" s="58"/>
      <c r="U641" s="58"/>
      <c r="V641" s="58"/>
      <c r="W641" s="58"/>
      <c r="X641" s="58"/>
      <c r="Y641" s="58"/>
      <c r="Z641" s="58"/>
    </row>
    <row r="642" spans="1:26" ht="15.75" customHeight="1" x14ac:dyDescent="0.2">
      <c r="A642" s="58"/>
      <c r="B642" s="2"/>
      <c r="C642" s="3"/>
      <c r="D642" s="4"/>
      <c r="E642" s="5"/>
      <c r="F642" s="2"/>
      <c r="G642" s="2"/>
      <c r="H642" s="2"/>
      <c r="I642" s="6"/>
      <c r="J642" s="6"/>
      <c r="K642" s="2"/>
      <c r="L642" s="2"/>
      <c r="M642" s="58"/>
      <c r="N642" s="58"/>
      <c r="O642" s="58"/>
      <c r="P642" s="58"/>
      <c r="Q642" s="58"/>
      <c r="R642" s="58"/>
      <c r="S642" s="58"/>
      <c r="T642" s="58"/>
      <c r="U642" s="58"/>
      <c r="V642" s="58"/>
      <c r="W642" s="58"/>
      <c r="X642" s="58"/>
      <c r="Y642" s="58"/>
      <c r="Z642" s="58"/>
    </row>
    <row r="643" spans="1:26" ht="15.75" customHeight="1" x14ac:dyDescent="0.2">
      <c r="A643" s="58"/>
      <c r="B643" s="2"/>
      <c r="C643" s="3"/>
      <c r="D643" s="4"/>
      <c r="E643" s="5"/>
      <c r="F643" s="2"/>
      <c r="G643" s="2"/>
      <c r="H643" s="2"/>
      <c r="I643" s="6"/>
      <c r="J643" s="6"/>
      <c r="K643" s="2"/>
      <c r="L643" s="2"/>
      <c r="M643" s="58"/>
      <c r="N643" s="58"/>
      <c r="O643" s="58"/>
      <c r="P643" s="58"/>
      <c r="Q643" s="58"/>
      <c r="R643" s="58"/>
      <c r="S643" s="58"/>
      <c r="T643" s="58"/>
      <c r="U643" s="58"/>
      <c r="V643" s="58"/>
      <c r="W643" s="58"/>
      <c r="X643" s="58"/>
      <c r="Y643" s="58"/>
      <c r="Z643" s="58"/>
    </row>
    <row r="644" spans="1:26" ht="15.75" customHeight="1" x14ac:dyDescent="0.2">
      <c r="A644" s="58"/>
      <c r="B644" s="2"/>
      <c r="C644" s="3"/>
      <c r="D644" s="4"/>
      <c r="E644" s="5"/>
      <c r="F644" s="2"/>
      <c r="G644" s="2"/>
      <c r="H644" s="2"/>
      <c r="I644" s="6"/>
      <c r="J644" s="6"/>
      <c r="K644" s="2"/>
      <c r="L644" s="2"/>
      <c r="M644" s="58"/>
      <c r="N644" s="58"/>
      <c r="O644" s="58"/>
      <c r="P644" s="58"/>
      <c r="Q644" s="58"/>
      <c r="R644" s="58"/>
      <c r="S644" s="58"/>
      <c r="T644" s="58"/>
      <c r="U644" s="58"/>
      <c r="V644" s="58"/>
      <c r="W644" s="58"/>
      <c r="X644" s="58"/>
      <c r="Y644" s="58"/>
      <c r="Z644" s="58"/>
    </row>
    <row r="645" spans="1:26" ht="15.75" customHeight="1" x14ac:dyDescent="0.2">
      <c r="A645" s="58"/>
      <c r="B645" s="2"/>
      <c r="C645" s="3"/>
      <c r="D645" s="4"/>
      <c r="E645" s="5"/>
      <c r="F645" s="2"/>
      <c r="G645" s="2"/>
      <c r="H645" s="2"/>
      <c r="I645" s="6"/>
      <c r="J645" s="6"/>
      <c r="K645" s="2"/>
      <c r="L645" s="2"/>
      <c r="M645" s="58"/>
      <c r="N645" s="58"/>
      <c r="O645" s="58"/>
      <c r="P645" s="58"/>
      <c r="Q645" s="58"/>
      <c r="R645" s="58"/>
      <c r="S645" s="58"/>
      <c r="T645" s="58"/>
      <c r="U645" s="58"/>
      <c r="V645" s="58"/>
      <c r="W645" s="58"/>
      <c r="X645" s="58"/>
      <c r="Y645" s="58"/>
      <c r="Z645" s="58"/>
    </row>
    <row r="646" spans="1:26" ht="15.75" customHeight="1" x14ac:dyDescent="0.2">
      <c r="A646" s="58"/>
      <c r="B646" s="2"/>
      <c r="C646" s="3"/>
      <c r="D646" s="4"/>
      <c r="E646" s="5"/>
      <c r="F646" s="2"/>
      <c r="G646" s="2"/>
      <c r="H646" s="2"/>
      <c r="I646" s="6"/>
      <c r="J646" s="6"/>
      <c r="K646" s="2"/>
      <c r="L646" s="2"/>
      <c r="M646" s="58"/>
      <c r="N646" s="58"/>
      <c r="O646" s="58"/>
      <c r="P646" s="58"/>
      <c r="Q646" s="58"/>
      <c r="R646" s="58"/>
      <c r="S646" s="58"/>
      <c r="T646" s="58"/>
      <c r="U646" s="58"/>
      <c r="V646" s="58"/>
      <c r="W646" s="58"/>
      <c r="X646" s="58"/>
      <c r="Y646" s="58"/>
      <c r="Z646" s="58"/>
    </row>
    <row r="647" spans="1:26" ht="15.75" customHeight="1" x14ac:dyDescent="0.2">
      <c r="A647" s="58"/>
      <c r="B647" s="2"/>
      <c r="C647" s="3"/>
      <c r="D647" s="4"/>
      <c r="E647" s="5"/>
      <c r="F647" s="2"/>
      <c r="G647" s="2"/>
      <c r="H647" s="2"/>
      <c r="I647" s="6"/>
      <c r="J647" s="6"/>
      <c r="K647" s="2"/>
      <c r="L647" s="2"/>
      <c r="M647" s="58"/>
      <c r="N647" s="58"/>
      <c r="O647" s="58"/>
      <c r="P647" s="58"/>
      <c r="Q647" s="58"/>
      <c r="R647" s="58"/>
      <c r="S647" s="58"/>
      <c r="T647" s="58"/>
      <c r="U647" s="58"/>
      <c r="V647" s="58"/>
      <c r="W647" s="58"/>
      <c r="X647" s="58"/>
      <c r="Y647" s="58"/>
      <c r="Z647" s="58"/>
    </row>
    <row r="648" spans="1:26" ht="15.75" customHeight="1" x14ac:dyDescent="0.2">
      <c r="A648" s="58"/>
      <c r="B648" s="2"/>
      <c r="C648" s="3"/>
      <c r="D648" s="4"/>
      <c r="E648" s="5"/>
      <c r="F648" s="2"/>
      <c r="G648" s="2"/>
      <c r="H648" s="2"/>
      <c r="I648" s="6"/>
      <c r="J648" s="6"/>
      <c r="K648" s="2"/>
      <c r="L648" s="2"/>
      <c r="M648" s="58"/>
      <c r="N648" s="58"/>
      <c r="O648" s="58"/>
      <c r="P648" s="58"/>
      <c r="Q648" s="58"/>
      <c r="R648" s="58"/>
      <c r="S648" s="58"/>
      <c r="T648" s="58"/>
      <c r="U648" s="58"/>
      <c r="V648" s="58"/>
      <c r="W648" s="58"/>
      <c r="X648" s="58"/>
      <c r="Y648" s="58"/>
      <c r="Z648" s="58"/>
    </row>
    <row r="649" spans="1:26" ht="15.75" customHeight="1" x14ac:dyDescent="0.2">
      <c r="A649" s="58"/>
      <c r="B649" s="2"/>
      <c r="C649" s="3"/>
      <c r="D649" s="4"/>
      <c r="E649" s="5"/>
      <c r="F649" s="2"/>
      <c r="G649" s="2"/>
      <c r="H649" s="2"/>
      <c r="I649" s="6"/>
      <c r="J649" s="6"/>
      <c r="K649" s="2"/>
      <c r="L649" s="2"/>
      <c r="M649" s="58"/>
      <c r="N649" s="58"/>
      <c r="O649" s="58"/>
      <c r="P649" s="58"/>
      <c r="Q649" s="58"/>
      <c r="R649" s="58"/>
      <c r="S649" s="58"/>
      <c r="T649" s="58"/>
      <c r="U649" s="58"/>
      <c r="V649" s="58"/>
      <c r="W649" s="58"/>
      <c r="X649" s="58"/>
      <c r="Y649" s="58"/>
      <c r="Z649" s="58"/>
    </row>
    <row r="650" spans="1:26" ht="15.75" customHeight="1" x14ac:dyDescent="0.2">
      <c r="A650" s="58"/>
      <c r="B650" s="2"/>
      <c r="C650" s="3"/>
      <c r="D650" s="4"/>
      <c r="E650" s="5"/>
      <c r="F650" s="2"/>
      <c r="G650" s="2"/>
      <c r="H650" s="2"/>
      <c r="I650" s="6"/>
      <c r="J650" s="6"/>
      <c r="K650" s="2"/>
      <c r="L650" s="2"/>
      <c r="M650" s="58"/>
      <c r="N650" s="58"/>
      <c r="O650" s="58"/>
      <c r="P650" s="58"/>
      <c r="Q650" s="58"/>
      <c r="R650" s="58"/>
      <c r="S650" s="58"/>
      <c r="T650" s="58"/>
      <c r="U650" s="58"/>
      <c r="V650" s="58"/>
      <c r="W650" s="58"/>
      <c r="X650" s="58"/>
      <c r="Y650" s="58"/>
      <c r="Z650" s="58"/>
    </row>
    <row r="651" spans="1:26" ht="15.75" customHeight="1" x14ac:dyDescent="0.2">
      <c r="A651" s="58"/>
      <c r="B651" s="2"/>
      <c r="C651" s="3"/>
      <c r="D651" s="4"/>
      <c r="E651" s="5"/>
      <c r="F651" s="2"/>
      <c r="G651" s="2"/>
      <c r="H651" s="2"/>
      <c r="I651" s="6"/>
      <c r="J651" s="6"/>
      <c r="K651" s="2"/>
      <c r="L651" s="2"/>
      <c r="M651" s="58"/>
      <c r="N651" s="58"/>
      <c r="O651" s="58"/>
      <c r="P651" s="58"/>
      <c r="Q651" s="58"/>
      <c r="R651" s="58"/>
      <c r="S651" s="58"/>
      <c r="T651" s="58"/>
      <c r="U651" s="58"/>
      <c r="V651" s="58"/>
      <c r="W651" s="58"/>
      <c r="X651" s="58"/>
      <c r="Y651" s="58"/>
      <c r="Z651" s="58"/>
    </row>
    <row r="652" spans="1:26" ht="15.75" customHeight="1" x14ac:dyDescent="0.2">
      <c r="A652" s="58"/>
      <c r="B652" s="2"/>
      <c r="C652" s="3"/>
      <c r="D652" s="4"/>
      <c r="E652" s="5"/>
      <c r="F652" s="2"/>
      <c r="G652" s="2"/>
      <c r="H652" s="2"/>
      <c r="I652" s="6"/>
      <c r="J652" s="6"/>
      <c r="K652" s="2"/>
      <c r="L652" s="2"/>
      <c r="M652" s="58"/>
      <c r="N652" s="58"/>
      <c r="O652" s="58"/>
      <c r="P652" s="58"/>
      <c r="Q652" s="58"/>
      <c r="R652" s="58"/>
      <c r="S652" s="58"/>
      <c r="T652" s="58"/>
      <c r="U652" s="58"/>
      <c r="V652" s="58"/>
      <c r="W652" s="58"/>
      <c r="X652" s="58"/>
      <c r="Y652" s="58"/>
      <c r="Z652" s="58"/>
    </row>
    <row r="653" spans="1:26" ht="15.75" customHeight="1" x14ac:dyDescent="0.2">
      <c r="A653" s="58"/>
      <c r="B653" s="2"/>
      <c r="C653" s="3"/>
      <c r="D653" s="4"/>
      <c r="E653" s="5"/>
      <c r="F653" s="2"/>
      <c r="G653" s="2"/>
      <c r="H653" s="2"/>
      <c r="I653" s="6"/>
      <c r="J653" s="6"/>
      <c r="K653" s="2"/>
      <c r="L653" s="2"/>
      <c r="M653" s="58"/>
      <c r="N653" s="58"/>
      <c r="O653" s="58"/>
      <c r="P653" s="58"/>
      <c r="Q653" s="58"/>
      <c r="R653" s="58"/>
      <c r="S653" s="58"/>
      <c r="T653" s="58"/>
      <c r="U653" s="58"/>
      <c r="V653" s="58"/>
      <c r="W653" s="58"/>
      <c r="X653" s="58"/>
      <c r="Y653" s="58"/>
      <c r="Z653" s="58"/>
    </row>
    <row r="654" spans="1:26" ht="15.75" customHeight="1" x14ac:dyDescent="0.2">
      <c r="A654" s="58"/>
      <c r="B654" s="2"/>
      <c r="C654" s="3"/>
      <c r="D654" s="4"/>
      <c r="E654" s="5"/>
      <c r="F654" s="2"/>
      <c r="G654" s="2"/>
      <c r="H654" s="2"/>
      <c r="I654" s="6"/>
      <c r="J654" s="6"/>
      <c r="K654" s="2"/>
      <c r="L654" s="2"/>
      <c r="M654" s="58"/>
      <c r="N654" s="58"/>
      <c r="O654" s="58"/>
      <c r="P654" s="58"/>
      <c r="Q654" s="58"/>
      <c r="R654" s="58"/>
      <c r="S654" s="58"/>
      <c r="T654" s="58"/>
      <c r="U654" s="58"/>
      <c r="V654" s="58"/>
      <c r="W654" s="58"/>
      <c r="X654" s="58"/>
      <c r="Y654" s="58"/>
      <c r="Z654" s="58"/>
    </row>
    <row r="655" spans="1:26" ht="15.75" customHeight="1" x14ac:dyDescent="0.2">
      <c r="A655" s="58"/>
      <c r="B655" s="2"/>
      <c r="C655" s="3"/>
      <c r="D655" s="4"/>
      <c r="E655" s="5"/>
      <c r="F655" s="2"/>
      <c r="G655" s="2"/>
      <c r="H655" s="2"/>
      <c r="I655" s="6"/>
      <c r="J655" s="6"/>
      <c r="K655" s="2"/>
      <c r="L655" s="2"/>
      <c r="M655" s="58"/>
      <c r="N655" s="58"/>
      <c r="O655" s="58"/>
      <c r="P655" s="58"/>
      <c r="Q655" s="58"/>
      <c r="R655" s="58"/>
      <c r="S655" s="58"/>
      <c r="T655" s="58"/>
      <c r="U655" s="58"/>
      <c r="V655" s="58"/>
      <c r="W655" s="58"/>
      <c r="X655" s="58"/>
      <c r="Y655" s="58"/>
      <c r="Z655" s="58"/>
    </row>
    <row r="656" spans="1:26" ht="15.75" customHeight="1" x14ac:dyDescent="0.2">
      <c r="A656" s="58"/>
      <c r="B656" s="2"/>
      <c r="C656" s="3"/>
      <c r="D656" s="4"/>
      <c r="E656" s="5"/>
      <c r="F656" s="2"/>
      <c r="G656" s="2"/>
      <c r="H656" s="2"/>
      <c r="I656" s="6"/>
      <c r="J656" s="6"/>
      <c r="K656" s="2"/>
      <c r="L656" s="2"/>
      <c r="M656" s="58"/>
      <c r="N656" s="58"/>
      <c r="O656" s="58"/>
      <c r="P656" s="58"/>
      <c r="Q656" s="58"/>
      <c r="R656" s="58"/>
      <c r="S656" s="58"/>
      <c r="T656" s="58"/>
      <c r="U656" s="58"/>
      <c r="V656" s="58"/>
      <c r="W656" s="58"/>
      <c r="X656" s="58"/>
      <c r="Y656" s="58"/>
      <c r="Z656" s="58"/>
    </row>
    <row r="657" spans="1:26" ht="15.75" customHeight="1" x14ac:dyDescent="0.2">
      <c r="A657" s="58"/>
      <c r="B657" s="2"/>
      <c r="C657" s="3"/>
      <c r="D657" s="4"/>
      <c r="E657" s="5"/>
      <c r="F657" s="2"/>
      <c r="G657" s="2"/>
      <c r="H657" s="2"/>
      <c r="I657" s="6"/>
      <c r="J657" s="6"/>
      <c r="K657" s="2"/>
      <c r="L657" s="2"/>
      <c r="M657" s="58"/>
      <c r="N657" s="58"/>
      <c r="O657" s="58"/>
      <c r="P657" s="58"/>
      <c r="Q657" s="58"/>
      <c r="R657" s="58"/>
      <c r="S657" s="58"/>
      <c r="T657" s="58"/>
      <c r="U657" s="58"/>
      <c r="V657" s="58"/>
      <c r="W657" s="58"/>
      <c r="X657" s="58"/>
      <c r="Y657" s="58"/>
      <c r="Z657" s="58"/>
    </row>
    <row r="658" spans="1:26" ht="15.75" customHeight="1" x14ac:dyDescent="0.2">
      <c r="A658" s="58"/>
      <c r="B658" s="2"/>
      <c r="C658" s="3"/>
      <c r="D658" s="4"/>
      <c r="E658" s="5"/>
      <c r="F658" s="2"/>
      <c r="G658" s="2"/>
      <c r="H658" s="2"/>
      <c r="I658" s="6"/>
      <c r="J658" s="6"/>
      <c r="K658" s="2"/>
      <c r="L658" s="2"/>
      <c r="M658" s="58"/>
      <c r="N658" s="58"/>
      <c r="O658" s="58"/>
      <c r="P658" s="58"/>
      <c r="Q658" s="58"/>
      <c r="R658" s="58"/>
      <c r="S658" s="58"/>
      <c r="T658" s="58"/>
      <c r="U658" s="58"/>
      <c r="V658" s="58"/>
      <c r="W658" s="58"/>
      <c r="X658" s="58"/>
      <c r="Y658" s="58"/>
      <c r="Z658" s="58"/>
    </row>
    <row r="659" spans="1:26" ht="15.75" customHeight="1" x14ac:dyDescent="0.2">
      <c r="A659" s="58"/>
      <c r="B659" s="2"/>
      <c r="C659" s="3"/>
      <c r="D659" s="4"/>
      <c r="E659" s="5"/>
      <c r="F659" s="2"/>
      <c r="G659" s="2"/>
      <c r="H659" s="2"/>
      <c r="I659" s="6"/>
      <c r="J659" s="6"/>
      <c r="K659" s="2"/>
      <c r="L659" s="2"/>
      <c r="M659" s="58"/>
      <c r="N659" s="58"/>
      <c r="O659" s="58"/>
      <c r="P659" s="58"/>
      <c r="Q659" s="58"/>
      <c r="R659" s="58"/>
      <c r="S659" s="58"/>
      <c r="T659" s="58"/>
      <c r="U659" s="58"/>
      <c r="V659" s="58"/>
      <c r="W659" s="58"/>
      <c r="X659" s="58"/>
      <c r="Y659" s="58"/>
      <c r="Z659" s="58"/>
    </row>
    <row r="660" spans="1:26" ht="15.75" customHeight="1" x14ac:dyDescent="0.2">
      <c r="A660" s="58"/>
      <c r="B660" s="2"/>
      <c r="C660" s="3"/>
      <c r="D660" s="4"/>
      <c r="E660" s="5"/>
      <c r="F660" s="2"/>
      <c r="G660" s="2"/>
      <c r="H660" s="2"/>
      <c r="I660" s="6"/>
      <c r="J660" s="6"/>
      <c r="K660" s="2"/>
      <c r="L660" s="2"/>
      <c r="M660" s="58"/>
      <c r="N660" s="58"/>
      <c r="O660" s="58"/>
      <c r="P660" s="58"/>
      <c r="Q660" s="58"/>
      <c r="R660" s="58"/>
      <c r="S660" s="58"/>
      <c r="T660" s="58"/>
      <c r="U660" s="58"/>
      <c r="V660" s="58"/>
      <c r="W660" s="58"/>
      <c r="X660" s="58"/>
      <c r="Y660" s="58"/>
      <c r="Z660" s="58"/>
    </row>
    <row r="661" spans="1:26" ht="15.75" customHeight="1" x14ac:dyDescent="0.2">
      <c r="A661" s="58"/>
      <c r="B661" s="2"/>
      <c r="C661" s="3"/>
      <c r="D661" s="4"/>
      <c r="E661" s="5"/>
      <c r="F661" s="2"/>
      <c r="G661" s="2"/>
      <c r="H661" s="2"/>
      <c r="I661" s="6"/>
      <c r="J661" s="6"/>
      <c r="K661" s="2"/>
      <c r="L661" s="2"/>
      <c r="M661" s="58"/>
      <c r="N661" s="58"/>
      <c r="O661" s="58"/>
      <c r="P661" s="58"/>
      <c r="Q661" s="58"/>
      <c r="R661" s="58"/>
      <c r="S661" s="58"/>
      <c r="T661" s="58"/>
      <c r="U661" s="58"/>
      <c r="V661" s="58"/>
      <c r="W661" s="58"/>
      <c r="X661" s="58"/>
      <c r="Y661" s="58"/>
      <c r="Z661" s="58"/>
    </row>
    <row r="662" spans="1:26" ht="15.75" customHeight="1" x14ac:dyDescent="0.2">
      <c r="A662" s="58"/>
      <c r="B662" s="2"/>
      <c r="C662" s="3"/>
      <c r="D662" s="4"/>
      <c r="E662" s="5"/>
      <c r="F662" s="2"/>
      <c r="G662" s="2"/>
      <c r="H662" s="2"/>
      <c r="I662" s="6"/>
      <c r="J662" s="6"/>
      <c r="K662" s="2"/>
      <c r="L662" s="2"/>
      <c r="M662" s="58"/>
      <c r="N662" s="58"/>
      <c r="O662" s="58"/>
      <c r="P662" s="58"/>
      <c r="Q662" s="58"/>
      <c r="R662" s="58"/>
      <c r="S662" s="58"/>
      <c r="T662" s="58"/>
      <c r="U662" s="58"/>
      <c r="V662" s="58"/>
      <c r="W662" s="58"/>
      <c r="X662" s="58"/>
      <c r="Y662" s="58"/>
      <c r="Z662" s="58"/>
    </row>
    <row r="663" spans="1:26" ht="15.75" customHeight="1" x14ac:dyDescent="0.2">
      <c r="A663" s="58"/>
      <c r="B663" s="2"/>
      <c r="C663" s="3"/>
      <c r="D663" s="4"/>
      <c r="E663" s="5"/>
      <c r="F663" s="2"/>
      <c r="G663" s="2"/>
      <c r="H663" s="2"/>
      <c r="I663" s="6"/>
      <c r="J663" s="6"/>
      <c r="K663" s="2"/>
      <c r="L663" s="2"/>
      <c r="M663" s="58"/>
      <c r="N663" s="58"/>
      <c r="O663" s="58"/>
      <c r="P663" s="58"/>
      <c r="Q663" s="58"/>
      <c r="R663" s="58"/>
      <c r="S663" s="58"/>
      <c r="T663" s="58"/>
      <c r="U663" s="58"/>
      <c r="V663" s="58"/>
      <c r="W663" s="58"/>
      <c r="X663" s="58"/>
      <c r="Y663" s="58"/>
      <c r="Z663" s="58"/>
    </row>
    <row r="664" spans="1:26" ht="15.75" customHeight="1" x14ac:dyDescent="0.2">
      <c r="A664" s="58"/>
      <c r="B664" s="2"/>
      <c r="C664" s="3"/>
      <c r="D664" s="4"/>
      <c r="E664" s="5"/>
      <c r="F664" s="2"/>
      <c r="G664" s="2"/>
      <c r="H664" s="2"/>
      <c r="I664" s="6"/>
      <c r="J664" s="6"/>
      <c r="K664" s="2"/>
      <c r="L664" s="2"/>
      <c r="M664" s="58"/>
      <c r="N664" s="58"/>
      <c r="O664" s="58"/>
      <c r="P664" s="58"/>
      <c r="Q664" s="58"/>
      <c r="R664" s="58"/>
      <c r="S664" s="58"/>
      <c r="T664" s="58"/>
      <c r="U664" s="58"/>
      <c r="V664" s="58"/>
      <c r="W664" s="58"/>
      <c r="X664" s="58"/>
      <c r="Y664" s="58"/>
      <c r="Z664" s="58"/>
    </row>
    <row r="665" spans="1:26" ht="15.75" customHeight="1" x14ac:dyDescent="0.2">
      <c r="A665" s="58"/>
      <c r="B665" s="2"/>
      <c r="C665" s="3"/>
      <c r="D665" s="4"/>
      <c r="E665" s="5"/>
      <c r="F665" s="2"/>
      <c r="G665" s="2"/>
      <c r="H665" s="2"/>
      <c r="I665" s="6"/>
      <c r="J665" s="6"/>
      <c r="K665" s="2"/>
      <c r="L665" s="2"/>
      <c r="M665" s="58"/>
      <c r="N665" s="58"/>
      <c r="O665" s="58"/>
      <c r="P665" s="58"/>
      <c r="Q665" s="58"/>
      <c r="R665" s="58"/>
      <c r="S665" s="58"/>
      <c r="T665" s="58"/>
      <c r="U665" s="58"/>
      <c r="V665" s="58"/>
      <c r="W665" s="58"/>
      <c r="X665" s="58"/>
      <c r="Y665" s="58"/>
      <c r="Z665" s="58"/>
    </row>
    <row r="666" spans="1:26" ht="15.75" customHeight="1" x14ac:dyDescent="0.2">
      <c r="A666" s="58"/>
      <c r="B666" s="2"/>
      <c r="C666" s="3"/>
      <c r="D666" s="4"/>
      <c r="E666" s="5"/>
      <c r="F666" s="2"/>
      <c r="G666" s="2"/>
      <c r="H666" s="2"/>
      <c r="I666" s="6"/>
      <c r="J666" s="6"/>
      <c r="K666" s="2"/>
      <c r="L666" s="2"/>
      <c r="M666" s="58"/>
      <c r="N666" s="58"/>
      <c r="O666" s="58"/>
      <c r="P666" s="58"/>
      <c r="Q666" s="58"/>
      <c r="R666" s="58"/>
      <c r="S666" s="58"/>
      <c r="T666" s="58"/>
      <c r="U666" s="58"/>
      <c r="V666" s="58"/>
      <c r="W666" s="58"/>
      <c r="X666" s="58"/>
      <c r="Y666" s="58"/>
      <c r="Z666" s="58"/>
    </row>
    <row r="667" spans="1:26" ht="15.75" customHeight="1" x14ac:dyDescent="0.2">
      <c r="A667" s="58"/>
      <c r="B667" s="2"/>
      <c r="C667" s="3"/>
      <c r="D667" s="4"/>
      <c r="E667" s="5"/>
      <c r="F667" s="2"/>
      <c r="G667" s="2"/>
      <c r="H667" s="2"/>
      <c r="I667" s="6"/>
      <c r="J667" s="6"/>
      <c r="K667" s="2"/>
      <c r="L667" s="2"/>
      <c r="M667" s="58"/>
      <c r="N667" s="58"/>
      <c r="O667" s="58"/>
      <c r="P667" s="58"/>
      <c r="Q667" s="58"/>
      <c r="R667" s="58"/>
      <c r="S667" s="58"/>
      <c r="T667" s="58"/>
      <c r="U667" s="58"/>
      <c r="V667" s="58"/>
      <c r="W667" s="58"/>
      <c r="X667" s="58"/>
      <c r="Y667" s="58"/>
      <c r="Z667" s="58"/>
    </row>
    <row r="668" spans="1:26" ht="15.75" customHeight="1" x14ac:dyDescent="0.2">
      <c r="A668" s="58"/>
      <c r="B668" s="2"/>
      <c r="C668" s="3"/>
      <c r="D668" s="4"/>
      <c r="E668" s="5"/>
      <c r="F668" s="2"/>
      <c r="G668" s="2"/>
      <c r="H668" s="2"/>
      <c r="I668" s="6"/>
      <c r="J668" s="6"/>
      <c r="K668" s="2"/>
      <c r="L668" s="2"/>
      <c r="M668" s="58"/>
      <c r="N668" s="58"/>
      <c r="O668" s="58"/>
      <c r="P668" s="58"/>
      <c r="Q668" s="58"/>
      <c r="R668" s="58"/>
      <c r="S668" s="58"/>
      <c r="T668" s="58"/>
      <c r="U668" s="58"/>
      <c r="V668" s="58"/>
      <c r="W668" s="58"/>
      <c r="X668" s="58"/>
      <c r="Y668" s="58"/>
      <c r="Z668" s="58"/>
    </row>
    <row r="669" spans="1:26" ht="15.75" customHeight="1" x14ac:dyDescent="0.2">
      <c r="A669" s="58"/>
      <c r="B669" s="2"/>
      <c r="C669" s="3"/>
      <c r="D669" s="4"/>
      <c r="E669" s="5"/>
      <c r="F669" s="2"/>
      <c r="G669" s="2"/>
      <c r="H669" s="2"/>
      <c r="I669" s="6"/>
      <c r="J669" s="6"/>
      <c r="K669" s="2"/>
      <c r="L669" s="2"/>
      <c r="M669" s="58"/>
      <c r="N669" s="58"/>
      <c r="O669" s="58"/>
      <c r="P669" s="58"/>
      <c r="Q669" s="58"/>
      <c r="R669" s="58"/>
      <c r="S669" s="58"/>
      <c r="T669" s="58"/>
      <c r="U669" s="58"/>
      <c r="V669" s="58"/>
      <c r="W669" s="58"/>
      <c r="X669" s="58"/>
      <c r="Y669" s="58"/>
      <c r="Z669" s="58"/>
    </row>
    <row r="670" spans="1:26" ht="15.75" customHeight="1" x14ac:dyDescent="0.2">
      <c r="A670" s="58"/>
      <c r="B670" s="2"/>
      <c r="C670" s="3"/>
      <c r="D670" s="4"/>
      <c r="E670" s="5"/>
      <c r="F670" s="2"/>
      <c r="G670" s="2"/>
      <c r="H670" s="2"/>
      <c r="I670" s="6"/>
      <c r="J670" s="6"/>
      <c r="K670" s="2"/>
      <c r="L670" s="2"/>
      <c r="M670" s="58"/>
      <c r="N670" s="58"/>
      <c r="O670" s="58"/>
      <c r="P670" s="58"/>
      <c r="Q670" s="58"/>
      <c r="R670" s="58"/>
      <c r="S670" s="58"/>
      <c r="T670" s="58"/>
      <c r="U670" s="58"/>
      <c r="V670" s="58"/>
      <c r="W670" s="58"/>
      <c r="X670" s="58"/>
      <c r="Y670" s="58"/>
      <c r="Z670" s="58"/>
    </row>
    <row r="671" spans="1:26" ht="15.75" customHeight="1" x14ac:dyDescent="0.2">
      <c r="A671" s="58"/>
      <c r="B671" s="2"/>
      <c r="C671" s="3"/>
      <c r="D671" s="4"/>
      <c r="E671" s="5"/>
      <c r="F671" s="2"/>
      <c r="G671" s="2"/>
      <c r="H671" s="2"/>
      <c r="I671" s="6"/>
      <c r="J671" s="6"/>
      <c r="K671" s="2"/>
      <c r="L671" s="2"/>
      <c r="M671" s="58"/>
      <c r="N671" s="58"/>
      <c r="O671" s="58"/>
      <c r="P671" s="58"/>
      <c r="Q671" s="58"/>
      <c r="R671" s="58"/>
      <c r="S671" s="58"/>
      <c r="T671" s="58"/>
      <c r="U671" s="58"/>
      <c r="V671" s="58"/>
      <c r="W671" s="58"/>
      <c r="X671" s="58"/>
      <c r="Y671" s="58"/>
      <c r="Z671" s="58"/>
    </row>
    <row r="672" spans="1:26" ht="15.75" customHeight="1" x14ac:dyDescent="0.2">
      <c r="A672" s="58"/>
      <c r="B672" s="2"/>
      <c r="C672" s="3"/>
      <c r="D672" s="4"/>
      <c r="E672" s="5"/>
      <c r="F672" s="2"/>
      <c r="G672" s="2"/>
      <c r="H672" s="2"/>
      <c r="I672" s="6"/>
      <c r="J672" s="6"/>
      <c r="K672" s="2"/>
      <c r="L672" s="2"/>
      <c r="M672" s="58"/>
      <c r="N672" s="58"/>
      <c r="O672" s="58"/>
      <c r="P672" s="58"/>
      <c r="Q672" s="58"/>
      <c r="R672" s="58"/>
      <c r="S672" s="58"/>
      <c r="T672" s="58"/>
      <c r="U672" s="58"/>
      <c r="V672" s="58"/>
      <c r="W672" s="58"/>
      <c r="X672" s="58"/>
      <c r="Y672" s="58"/>
      <c r="Z672" s="58"/>
    </row>
    <row r="673" spans="1:26" ht="15.75" customHeight="1" x14ac:dyDescent="0.2">
      <c r="A673" s="58"/>
      <c r="B673" s="2"/>
      <c r="C673" s="3"/>
      <c r="D673" s="4"/>
      <c r="E673" s="5"/>
      <c r="F673" s="2"/>
      <c r="G673" s="2"/>
      <c r="H673" s="2"/>
      <c r="I673" s="6"/>
      <c r="J673" s="6"/>
      <c r="K673" s="2"/>
      <c r="L673" s="2"/>
      <c r="M673" s="58"/>
      <c r="N673" s="58"/>
      <c r="O673" s="58"/>
      <c r="P673" s="58"/>
      <c r="Q673" s="58"/>
      <c r="R673" s="58"/>
      <c r="S673" s="58"/>
      <c r="T673" s="58"/>
      <c r="U673" s="58"/>
      <c r="V673" s="58"/>
      <c r="W673" s="58"/>
      <c r="X673" s="58"/>
      <c r="Y673" s="58"/>
      <c r="Z673" s="58"/>
    </row>
    <row r="674" spans="1:26" ht="15.75" customHeight="1" x14ac:dyDescent="0.2">
      <c r="A674" s="58"/>
      <c r="B674" s="2"/>
      <c r="C674" s="3"/>
      <c r="D674" s="4"/>
      <c r="E674" s="5"/>
      <c r="F674" s="2"/>
      <c r="G674" s="2"/>
      <c r="H674" s="2"/>
      <c r="I674" s="6"/>
      <c r="J674" s="6"/>
      <c r="K674" s="2"/>
      <c r="L674" s="2"/>
      <c r="M674" s="58"/>
      <c r="N674" s="58"/>
      <c r="O674" s="58"/>
      <c r="P674" s="58"/>
      <c r="Q674" s="58"/>
      <c r="R674" s="58"/>
      <c r="S674" s="58"/>
      <c r="T674" s="58"/>
      <c r="U674" s="58"/>
      <c r="V674" s="58"/>
      <c r="W674" s="58"/>
      <c r="X674" s="58"/>
      <c r="Y674" s="58"/>
      <c r="Z674" s="58"/>
    </row>
    <row r="675" spans="1:26" ht="15.75" customHeight="1" x14ac:dyDescent="0.2">
      <c r="A675" s="58"/>
      <c r="B675" s="2"/>
      <c r="C675" s="3"/>
      <c r="D675" s="4"/>
      <c r="E675" s="5"/>
      <c r="F675" s="2"/>
      <c r="G675" s="2"/>
      <c r="H675" s="2"/>
      <c r="I675" s="6"/>
      <c r="J675" s="6"/>
      <c r="K675" s="2"/>
      <c r="L675" s="2"/>
      <c r="M675" s="58"/>
      <c r="N675" s="58"/>
      <c r="O675" s="58"/>
      <c r="P675" s="58"/>
      <c r="Q675" s="58"/>
      <c r="R675" s="58"/>
      <c r="S675" s="58"/>
      <c r="T675" s="58"/>
      <c r="U675" s="58"/>
      <c r="V675" s="58"/>
      <c r="W675" s="58"/>
      <c r="X675" s="58"/>
      <c r="Y675" s="58"/>
      <c r="Z675" s="58"/>
    </row>
    <row r="676" spans="1:26" ht="15.75" customHeight="1" x14ac:dyDescent="0.2">
      <c r="A676" s="58"/>
      <c r="B676" s="2"/>
      <c r="C676" s="3"/>
      <c r="D676" s="4"/>
      <c r="E676" s="5"/>
      <c r="F676" s="2"/>
      <c r="G676" s="2"/>
      <c r="H676" s="2"/>
      <c r="I676" s="6"/>
      <c r="J676" s="6"/>
      <c r="K676" s="2"/>
      <c r="L676" s="2"/>
      <c r="M676" s="58"/>
      <c r="N676" s="58"/>
      <c r="O676" s="58"/>
      <c r="P676" s="58"/>
      <c r="Q676" s="58"/>
      <c r="R676" s="58"/>
      <c r="S676" s="58"/>
      <c r="T676" s="58"/>
      <c r="U676" s="58"/>
      <c r="V676" s="58"/>
      <c r="W676" s="58"/>
      <c r="X676" s="58"/>
      <c r="Y676" s="58"/>
      <c r="Z676" s="58"/>
    </row>
    <row r="677" spans="1:26" ht="15.75" customHeight="1" x14ac:dyDescent="0.2">
      <c r="A677" s="58"/>
      <c r="B677" s="2"/>
      <c r="C677" s="3"/>
      <c r="D677" s="4"/>
      <c r="E677" s="5"/>
      <c r="F677" s="2"/>
      <c r="G677" s="2"/>
      <c r="H677" s="2"/>
      <c r="I677" s="6"/>
      <c r="J677" s="6"/>
      <c r="K677" s="2"/>
      <c r="L677" s="2"/>
      <c r="M677" s="58"/>
      <c r="N677" s="58"/>
      <c r="O677" s="58"/>
      <c r="P677" s="58"/>
      <c r="Q677" s="58"/>
      <c r="R677" s="58"/>
      <c r="S677" s="58"/>
      <c r="T677" s="58"/>
      <c r="U677" s="58"/>
      <c r="V677" s="58"/>
      <c r="W677" s="58"/>
      <c r="X677" s="58"/>
      <c r="Y677" s="58"/>
      <c r="Z677" s="58"/>
    </row>
    <row r="678" spans="1:26" ht="15.75" customHeight="1" x14ac:dyDescent="0.2">
      <c r="A678" s="58"/>
      <c r="B678" s="2"/>
      <c r="C678" s="3"/>
      <c r="D678" s="4"/>
      <c r="E678" s="5"/>
      <c r="F678" s="2"/>
      <c r="G678" s="2"/>
      <c r="H678" s="2"/>
      <c r="I678" s="6"/>
      <c r="J678" s="6"/>
      <c r="K678" s="2"/>
      <c r="L678" s="2"/>
      <c r="M678" s="58"/>
      <c r="N678" s="58"/>
      <c r="O678" s="58"/>
      <c r="P678" s="58"/>
      <c r="Q678" s="58"/>
      <c r="R678" s="58"/>
      <c r="S678" s="58"/>
      <c r="T678" s="58"/>
      <c r="U678" s="58"/>
      <c r="V678" s="58"/>
      <c r="W678" s="58"/>
      <c r="X678" s="58"/>
      <c r="Y678" s="58"/>
      <c r="Z678" s="58"/>
    </row>
    <row r="679" spans="1:26" ht="15.75" customHeight="1" x14ac:dyDescent="0.2">
      <c r="A679" s="58"/>
      <c r="B679" s="2"/>
      <c r="C679" s="3"/>
      <c r="D679" s="4"/>
      <c r="E679" s="5"/>
      <c r="F679" s="2"/>
      <c r="G679" s="2"/>
      <c r="H679" s="2"/>
      <c r="I679" s="6"/>
      <c r="J679" s="6"/>
      <c r="K679" s="2"/>
      <c r="L679" s="2"/>
      <c r="M679" s="58"/>
      <c r="N679" s="58"/>
      <c r="O679" s="58"/>
      <c r="P679" s="58"/>
      <c r="Q679" s="58"/>
      <c r="R679" s="58"/>
      <c r="S679" s="58"/>
      <c r="T679" s="58"/>
      <c r="U679" s="58"/>
      <c r="V679" s="58"/>
      <c r="W679" s="58"/>
      <c r="X679" s="58"/>
      <c r="Y679" s="58"/>
      <c r="Z679" s="58"/>
    </row>
    <row r="680" spans="1:26" ht="15.75" customHeight="1" x14ac:dyDescent="0.2">
      <c r="A680" s="58"/>
      <c r="B680" s="2"/>
      <c r="C680" s="3"/>
      <c r="D680" s="4"/>
      <c r="E680" s="5"/>
      <c r="F680" s="2"/>
      <c r="G680" s="2"/>
      <c r="H680" s="2"/>
      <c r="I680" s="6"/>
      <c r="J680" s="6"/>
      <c r="K680" s="2"/>
      <c r="L680" s="2"/>
      <c r="M680" s="58"/>
      <c r="N680" s="58"/>
      <c r="O680" s="58"/>
      <c r="P680" s="58"/>
      <c r="Q680" s="58"/>
      <c r="R680" s="58"/>
      <c r="S680" s="58"/>
      <c r="T680" s="58"/>
      <c r="U680" s="58"/>
      <c r="V680" s="58"/>
      <c r="W680" s="58"/>
      <c r="X680" s="58"/>
      <c r="Y680" s="58"/>
      <c r="Z680" s="58"/>
    </row>
    <row r="681" spans="1:26" ht="15.75" customHeight="1" x14ac:dyDescent="0.2">
      <c r="A681" s="58"/>
      <c r="B681" s="2"/>
      <c r="C681" s="3"/>
      <c r="D681" s="4"/>
      <c r="E681" s="5"/>
      <c r="F681" s="2"/>
      <c r="G681" s="2"/>
      <c r="H681" s="2"/>
      <c r="I681" s="6"/>
      <c r="J681" s="6"/>
      <c r="K681" s="2"/>
      <c r="L681" s="2"/>
      <c r="M681" s="58"/>
      <c r="N681" s="58"/>
      <c r="O681" s="58"/>
      <c r="P681" s="58"/>
      <c r="Q681" s="58"/>
      <c r="R681" s="58"/>
      <c r="S681" s="58"/>
      <c r="T681" s="58"/>
      <c r="U681" s="58"/>
      <c r="V681" s="58"/>
      <c r="W681" s="58"/>
      <c r="X681" s="58"/>
      <c r="Y681" s="58"/>
      <c r="Z681" s="58"/>
    </row>
    <row r="682" spans="1:26" ht="15.75" customHeight="1" x14ac:dyDescent="0.2">
      <c r="A682" s="58"/>
      <c r="B682" s="2"/>
      <c r="C682" s="3"/>
      <c r="D682" s="4"/>
      <c r="E682" s="5"/>
      <c r="F682" s="2"/>
      <c r="G682" s="2"/>
      <c r="H682" s="2"/>
      <c r="I682" s="6"/>
      <c r="J682" s="6"/>
      <c r="K682" s="2"/>
      <c r="L682" s="2"/>
      <c r="M682" s="58"/>
      <c r="N682" s="58"/>
      <c r="O682" s="58"/>
      <c r="P682" s="58"/>
      <c r="Q682" s="58"/>
      <c r="R682" s="58"/>
      <c r="S682" s="58"/>
      <c r="T682" s="58"/>
      <c r="U682" s="58"/>
      <c r="V682" s="58"/>
      <c r="W682" s="58"/>
      <c r="X682" s="58"/>
      <c r="Y682" s="58"/>
      <c r="Z682" s="58"/>
    </row>
    <row r="683" spans="1:26" ht="15.75" customHeight="1" x14ac:dyDescent="0.2">
      <c r="A683" s="58"/>
      <c r="B683" s="2"/>
      <c r="C683" s="3"/>
      <c r="D683" s="4"/>
      <c r="E683" s="5"/>
      <c r="F683" s="2"/>
      <c r="G683" s="2"/>
      <c r="H683" s="2"/>
      <c r="I683" s="6"/>
      <c r="J683" s="6"/>
      <c r="K683" s="2"/>
      <c r="L683" s="2"/>
      <c r="M683" s="58"/>
      <c r="N683" s="58"/>
      <c r="O683" s="58"/>
      <c r="P683" s="58"/>
      <c r="Q683" s="58"/>
      <c r="R683" s="58"/>
      <c r="S683" s="58"/>
      <c r="T683" s="58"/>
      <c r="U683" s="58"/>
      <c r="V683" s="58"/>
      <c r="W683" s="58"/>
      <c r="X683" s="58"/>
      <c r="Y683" s="58"/>
      <c r="Z683" s="58"/>
    </row>
    <row r="684" spans="1:26" ht="15.75" customHeight="1" x14ac:dyDescent="0.2">
      <c r="A684" s="58"/>
      <c r="B684" s="2"/>
      <c r="C684" s="3"/>
      <c r="D684" s="4"/>
      <c r="E684" s="5"/>
      <c r="F684" s="2"/>
      <c r="G684" s="2"/>
      <c r="H684" s="2"/>
      <c r="I684" s="6"/>
      <c r="J684" s="6"/>
      <c r="K684" s="2"/>
      <c r="L684" s="2"/>
      <c r="M684" s="58"/>
      <c r="N684" s="58"/>
      <c r="O684" s="58"/>
      <c r="P684" s="58"/>
      <c r="Q684" s="58"/>
      <c r="R684" s="58"/>
      <c r="S684" s="58"/>
      <c r="T684" s="58"/>
      <c r="U684" s="58"/>
      <c r="V684" s="58"/>
      <c r="W684" s="58"/>
      <c r="X684" s="58"/>
      <c r="Y684" s="58"/>
      <c r="Z684" s="58"/>
    </row>
    <row r="685" spans="1:26" ht="15.75" customHeight="1" x14ac:dyDescent="0.2">
      <c r="A685" s="58"/>
      <c r="B685" s="2"/>
      <c r="C685" s="3"/>
      <c r="D685" s="4"/>
      <c r="E685" s="5"/>
      <c r="F685" s="2"/>
      <c r="G685" s="2"/>
      <c r="H685" s="2"/>
      <c r="I685" s="6"/>
      <c r="J685" s="6"/>
      <c r="K685" s="2"/>
      <c r="L685" s="2"/>
      <c r="M685" s="58"/>
      <c r="N685" s="58"/>
      <c r="O685" s="58"/>
      <c r="P685" s="58"/>
      <c r="Q685" s="58"/>
      <c r="R685" s="58"/>
      <c r="S685" s="58"/>
      <c r="T685" s="58"/>
      <c r="U685" s="58"/>
      <c r="V685" s="58"/>
      <c r="W685" s="58"/>
      <c r="X685" s="58"/>
      <c r="Y685" s="58"/>
      <c r="Z685" s="58"/>
    </row>
    <row r="686" spans="1:26" ht="15.75" customHeight="1" x14ac:dyDescent="0.2">
      <c r="A686" s="58"/>
      <c r="B686" s="2"/>
      <c r="C686" s="3"/>
      <c r="D686" s="4"/>
      <c r="E686" s="5"/>
      <c r="F686" s="2"/>
      <c r="G686" s="2"/>
      <c r="H686" s="2"/>
      <c r="I686" s="6"/>
      <c r="J686" s="6"/>
      <c r="K686" s="2"/>
      <c r="L686" s="2"/>
      <c r="M686" s="58"/>
      <c r="N686" s="58"/>
      <c r="O686" s="58"/>
      <c r="P686" s="58"/>
      <c r="Q686" s="58"/>
      <c r="R686" s="58"/>
      <c r="S686" s="58"/>
      <c r="T686" s="58"/>
      <c r="U686" s="58"/>
      <c r="V686" s="58"/>
      <c r="W686" s="58"/>
      <c r="X686" s="58"/>
      <c r="Y686" s="58"/>
      <c r="Z686" s="58"/>
    </row>
    <row r="687" spans="1:26" ht="15.75" customHeight="1" x14ac:dyDescent="0.2">
      <c r="A687" s="58"/>
      <c r="B687" s="2"/>
      <c r="C687" s="3"/>
      <c r="D687" s="4"/>
      <c r="E687" s="5"/>
      <c r="F687" s="2"/>
      <c r="G687" s="2"/>
      <c r="H687" s="2"/>
      <c r="I687" s="6"/>
      <c r="J687" s="6"/>
      <c r="K687" s="2"/>
      <c r="L687" s="2"/>
      <c r="M687" s="58"/>
      <c r="N687" s="58"/>
      <c r="O687" s="58"/>
      <c r="P687" s="58"/>
      <c r="Q687" s="58"/>
      <c r="R687" s="58"/>
      <c r="S687" s="58"/>
      <c r="T687" s="58"/>
      <c r="U687" s="58"/>
      <c r="V687" s="58"/>
      <c r="W687" s="58"/>
      <c r="X687" s="58"/>
      <c r="Y687" s="58"/>
      <c r="Z687" s="58"/>
    </row>
    <row r="688" spans="1:26" ht="15.75" customHeight="1" x14ac:dyDescent="0.2">
      <c r="A688" s="58"/>
      <c r="B688" s="2"/>
      <c r="C688" s="3"/>
      <c r="D688" s="4"/>
      <c r="E688" s="5"/>
      <c r="F688" s="2"/>
      <c r="G688" s="2"/>
      <c r="H688" s="2"/>
      <c r="I688" s="6"/>
      <c r="J688" s="6"/>
      <c r="K688" s="2"/>
      <c r="L688" s="2"/>
      <c r="M688" s="58"/>
      <c r="N688" s="58"/>
      <c r="O688" s="58"/>
      <c r="P688" s="58"/>
      <c r="Q688" s="58"/>
      <c r="R688" s="58"/>
      <c r="S688" s="58"/>
      <c r="T688" s="58"/>
      <c r="U688" s="58"/>
      <c r="V688" s="58"/>
      <c r="W688" s="58"/>
      <c r="X688" s="58"/>
      <c r="Y688" s="58"/>
      <c r="Z688" s="58"/>
    </row>
    <row r="689" spans="1:26" ht="15.75" customHeight="1" x14ac:dyDescent="0.2">
      <c r="A689" s="58"/>
      <c r="B689" s="2"/>
      <c r="C689" s="3"/>
      <c r="D689" s="4"/>
      <c r="E689" s="5"/>
      <c r="F689" s="2"/>
      <c r="G689" s="2"/>
      <c r="H689" s="2"/>
      <c r="I689" s="6"/>
      <c r="J689" s="6"/>
      <c r="K689" s="2"/>
      <c r="L689" s="2"/>
      <c r="M689" s="58"/>
      <c r="N689" s="58"/>
      <c r="O689" s="58"/>
      <c r="P689" s="58"/>
      <c r="Q689" s="58"/>
      <c r="R689" s="58"/>
      <c r="S689" s="58"/>
      <c r="T689" s="58"/>
      <c r="U689" s="58"/>
      <c r="V689" s="58"/>
      <c r="W689" s="58"/>
      <c r="X689" s="58"/>
      <c r="Y689" s="58"/>
      <c r="Z689" s="58"/>
    </row>
    <row r="690" spans="1:26" ht="15.75" customHeight="1" x14ac:dyDescent="0.2">
      <c r="A690" s="58"/>
      <c r="B690" s="2"/>
      <c r="C690" s="3"/>
      <c r="D690" s="4"/>
      <c r="E690" s="5"/>
      <c r="F690" s="2"/>
      <c r="G690" s="2"/>
      <c r="H690" s="2"/>
      <c r="I690" s="6"/>
      <c r="J690" s="6"/>
      <c r="K690" s="2"/>
      <c r="L690" s="2"/>
      <c r="M690" s="58"/>
      <c r="N690" s="58"/>
      <c r="O690" s="58"/>
      <c r="P690" s="58"/>
      <c r="Q690" s="58"/>
      <c r="R690" s="58"/>
      <c r="S690" s="58"/>
      <c r="T690" s="58"/>
      <c r="U690" s="58"/>
      <c r="V690" s="58"/>
      <c r="W690" s="58"/>
      <c r="X690" s="58"/>
      <c r="Y690" s="58"/>
      <c r="Z690" s="58"/>
    </row>
    <row r="691" spans="1:26" ht="15.75" customHeight="1" x14ac:dyDescent="0.2">
      <c r="A691" s="58"/>
      <c r="B691" s="2"/>
      <c r="C691" s="3"/>
      <c r="D691" s="4"/>
      <c r="E691" s="5"/>
      <c r="F691" s="2"/>
      <c r="G691" s="2"/>
      <c r="H691" s="2"/>
      <c r="I691" s="6"/>
      <c r="J691" s="6"/>
      <c r="K691" s="2"/>
      <c r="L691" s="2"/>
      <c r="M691" s="58"/>
      <c r="N691" s="58"/>
      <c r="O691" s="58"/>
      <c r="P691" s="58"/>
      <c r="Q691" s="58"/>
      <c r="R691" s="58"/>
      <c r="S691" s="58"/>
      <c r="T691" s="58"/>
      <c r="U691" s="58"/>
      <c r="V691" s="58"/>
      <c r="W691" s="58"/>
      <c r="X691" s="58"/>
      <c r="Y691" s="58"/>
      <c r="Z691" s="58"/>
    </row>
    <row r="692" spans="1:26" ht="15.75" customHeight="1" x14ac:dyDescent="0.2">
      <c r="A692" s="58"/>
      <c r="B692" s="2"/>
      <c r="C692" s="3"/>
      <c r="D692" s="4"/>
      <c r="E692" s="5"/>
      <c r="F692" s="2"/>
      <c r="G692" s="2"/>
      <c r="H692" s="2"/>
      <c r="I692" s="6"/>
      <c r="J692" s="6"/>
      <c r="K692" s="2"/>
      <c r="L692" s="2"/>
      <c r="M692" s="58"/>
      <c r="N692" s="58"/>
      <c r="O692" s="58"/>
      <c r="P692" s="58"/>
      <c r="Q692" s="58"/>
      <c r="R692" s="58"/>
      <c r="S692" s="58"/>
      <c r="T692" s="58"/>
      <c r="U692" s="58"/>
      <c r="V692" s="58"/>
      <c r="W692" s="58"/>
      <c r="X692" s="58"/>
      <c r="Y692" s="58"/>
      <c r="Z692" s="58"/>
    </row>
    <row r="693" spans="1:26" ht="15.75" customHeight="1" x14ac:dyDescent="0.2">
      <c r="A693" s="58"/>
      <c r="B693" s="2"/>
      <c r="C693" s="3"/>
      <c r="D693" s="4"/>
      <c r="E693" s="5"/>
      <c r="F693" s="2"/>
      <c r="G693" s="2"/>
      <c r="H693" s="2"/>
      <c r="I693" s="6"/>
      <c r="J693" s="6"/>
      <c r="K693" s="2"/>
      <c r="L693" s="2"/>
      <c r="M693" s="58"/>
      <c r="N693" s="58"/>
      <c r="O693" s="58"/>
      <c r="P693" s="58"/>
      <c r="Q693" s="58"/>
      <c r="R693" s="58"/>
      <c r="S693" s="58"/>
      <c r="T693" s="58"/>
      <c r="U693" s="58"/>
      <c r="V693" s="58"/>
      <c r="W693" s="58"/>
      <c r="X693" s="58"/>
      <c r="Y693" s="58"/>
      <c r="Z693" s="58"/>
    </row>
    <row r="694" spans="1:26" ht="15.75" customHeight="1" x14ac:dyDescent="0.2">
      <c r="A694" s="58"/>
      <c r="B694" s="2"/>
      <c r="C694" s="3"/>
      <c r="D694" s="4"/>
      <c r="E694" s="5"/>
      <c r="F694" s="2"/>
      <c r="G694" s="2"/>
      <c r="H694" s="2"/>
      <c r="I694" s="6"/>
      <c r="J694" s="6"/>
      <c r="K694" s="2"/>
      <c r="L694" s="2"/>
      <c r="M694" s="58"/>
      <c r="N694" s="58"/>
      <c r="O694" s="58"/>
      <c r="P694" s="58"/>
      <c r="Q694" s="58"/>
      <c r="R694" s="58"/>
      <c r="S694" s="58"/>
      <c r="T694" s="58"/>
      <c r="U694" s="58"/>
      <c r="V694" s="58"/>
      <c r="W694" s="58"/>
      <c r="X694" s="58"/>
      <c r="Y694" s="58"/>
      <c r="Z694" s="58"/>
    </row>
    <row r="695" spans="1:26" ht="15.75" customHeight="1" x14ac:dyDescent="0.2">
      <c r="A695" s="58"/>
      <c r="B695" s="2"/>
      <c r="C695" s="3"/>
      <c r="D695" s="4"/>
      <c r="E695" s="5"/>
      <c r="F695" s="2"/>
      <c r="G695" s="2"/>
      <c r="H695" s="2"/>
      <c r="I695" s="6"/>
      <c r="J695" s="6"/>
      <c r="K695" s="2"/>
      <c r="L695" s="2"/>
      <c r="M695" s="58"/>
      <c r="N695" s="58"/>
      <c r="O695" s="58"/>
      <c r="P695" s="58"/>
      <c r="Q695" s="58"/>
      <c r="R695" s="58"/>
      <c r="S695" s="58"/>
      <c r="T695" s="58"/>
      <c r="U695" s="58"/>
      <c r="V695" s="58"/>
      <c r="W695" s="58"/>
      <c r="X695" s="58"/>
      <c r="Y695" s="58"/>
      <c r="Z695" s="58"/>
    </row>
    <row r="696" spans="1:26" ht="15.75" customHeight="1" x14ac:dyDescent="0.2">
      <c r="A696" s="58"/>
      <c r="B696" s="2"/>
      <c r="C696" s="3"/>
      <c r="D696" s="4"/>
      <c r="E696" s="5"/>
      <c r="F696" s="2"/>
      <c r="G696" s="2"/>
      <c r="H696" s="2"/>
      <c r="I696" s="6"/>
      <c r="J696" s="6"/>
      <c r="K696" s="2"/>
      <c r="L696" s="2"/>
      <c r="M696" s="58"/>
      <c r="N696" s="58"/>
      <c r="O696" s="58"/>
      <c r="P696" s="58"/>
      <c r="Q696" s="58"/>
      <c r="R696" s="58"/>
      <c r="S696" s="58"/>
      <c r="T696" s="58"/>
      <c r="U696" s="58"/>
      <c r="V696" s="58"/>
      <c r="W696" s="58"/>
      <c r="X696" s="58"/>
      <c r="Y696" s="58"/>
      <c r="Z696" s="58"/>
    </row>
    <row r="697" spans="1:26" ht="15.75" customHeight="1" x14ac:dyDescent="0.2">
      <c r="A697" s="58"/>
      <c r="B697" s="2"/>
      <c r="C697" s="3"/>
      <c r="D697" s="4"/>
      <c r="E697" s="5"/>
      <c r="F697" s="2"/>
      <c r="G697" s="2"/>
      <c r="H697" s="2"/>
      <c r="I697" s="6"/>
      <c r="J697" s="6"/>
      <c r="K697" s="2"/>
      <c r="L697" s="2"/>
      <c r="M697" s="58"/>
      <c r="N697" s="58"/>
      <c r="O697" s="58"/>
      <c r="P697" s="58"/>
      <c r="Q697" s="58"/>
      <c r="R697" s="58"/>
      <c r="S697" s="58"/>
      <c r="T697" s="58"/>
      <c r="U697" s="58"/>
      <c r="V697" s="58"/>
      <c r="W697" s="58"/>
      <c r="X697" s="58"/>
      <c r="Y697" s="58"/>
      <c r="Z697" s="58"/>
    </row>
    <row r="698" spans="1:26" ht="15.75" customHeight="1" x14ac:dyDescent="0.2">
      <c r="A698" s="58"/>
      <c r="B698" s="2"/>
      <c r="C698" s="3"/>
      <c r="D698" s="4"/>
      <c r="E698" s="5"/>
      <c r="F698" s="2"/>
      <c r="G698" s="2"/>
      <c r="H698" s="2"/>
      <c r="I698" s="6"/>
      <c r="J698" s="6"/>
      <c r="K698" s="2"/>
      <c r="L698" s="2"/>
      <c r="M698" s="58"/>
      <c r="N698" s="58"/>
      <c r="O698" s="58"/>
      <c r="P698" s="58"/>
      <c r="Q698" s="58"/>
      <c r="R698" s="58"/>
      <c r="S698" s="58"/>
      <c r="T698" s="58"/>
      <c r="U698" s="58"/>
      <c r="V698" s="58"/>
      <c r="W698" s="58"/>
      <c r="X698" s="58"/>
      <c r="Y698" s="58"/>
      <c r="Z698" s="58"/>
    </row>
    <row r="699" spans="1:26" ht="15.75" customHeight="1" x14ac:dyDescent="0.2">
      <c r="A699" s="58"/>
      <c r="B699" s="2"/>
      <c r="C699" s="3"/>
      <c r="D699" s="4"/>
      <c r="E699" s="5"/>
      <c r="F699" s="2"/>
      <c r="G699" s="2"/>
      <c r="H699" s="2"/>
      <c r="I699" s="6"/>
      <c r="J699" s="6"/>
      <c r="K699" s="2"/>
      <c r="L699" s="2"/>
      <c r="M699" s="58"/>
      <c r="N699" s="58"/>
      <c r="O699" s="58"/>
      <c r="P699" s="58"/>
      <c r="Q699" s="58"/>
      <c r="R699" s="58"/>
      <c r="S699" s="58"/>
      <c r="T699" s="58"/>
      <c r="U699" s="58"/>
      <c r="V699" s="58"/>
      <c r="W699" s="58"/>
      <c r="X699" s="58"/>
      <c r="Y699" s="58"/>
      <c r="Z699" s="58"/>
    </row>
    <row r="700" spans="1:26" ht="15.75" customHeight="1" x14ac:dyDescent="0.2">
      <c r="A700" s="58"/>
      <c r="B700" s="2"/>
      <c r="C700" s="3"/>
      <c r="D700" s="4"/>
      <c r="E700" s="5"/>
      <c r="F700" s="2"/>
      <c r="G700" s="2"/>
      <c r="H700" s="2"/>
      <c r="I700" s="6"/>
      <c r="J700" s="6"/>
      <c r="K700" s="2"/>
      <c r="L700" s="2"/>
      <c r="M700" s="58"/>
      <c r="N700" s="58"/>
      <c r="O700" s="58"/>
      <c r="P700" s="58"/>
      <c r="Q700" s="58"/>
      <c r="R700" s="58"/>
      <c r="S700" s="58"/>
      <c r="T700" s="58"/>
      <c r="U700" s="58"/>
      <c r="V700" s="58"/>
      <c r="W700" s="58"/>
      <c r="X700" s="58"/>
      <c r="Y700" s="58"/>
      <c r="Z700" s="58"/>
    </row>
    <row r="701" spans="1:26" ht="15.75" customHeight="1" x14ac:dyDescent="0.2">
      <c r="A701" s="58"/>
      <c r="B701" s="2"/>
      <c r="C701" s="3"/>
      <c r="D701" s="4"/>
      <c r="E701" s="5"/>
      <c r="F701" s="2"/>
      <c r="G701" s="2"/>
      <c r="H701" s="2"/>
      <c r="I701" s="6"/>
      <c r="J701" s="6"/>
      <c r="K701" s="2"/>
      <c r="L701" s="2"/>
      <c r="M701" s="58"/>
      <c r="N701" s="58"/>
      <c r="O701" s="58"/>
      <c r="P701" s="58"/>
      <c r="Q701" s="58"/>
      <c r="R701" s="58"/>
      <c r="S701" s="58"/>
      <c r="T701" s="58"/>
      <c r="U701" s="58"/>
      <c r="V701" s="58"/>
      <c r="W701" s="58"/>
      <c r="X701" s="58"/>
      <c r="Y701" s="58"/>
      <c r="Z701" s="58"/>
    </row>
    <row r="702" spans="1:26" ht="15.75" customHeight="1" x14ac:dyDescent="0.2">
      <c r="A702" s="58"/>
      <c r="B702" s="2"/>
      <c r="C702" s="3"/>
      <c r="D702" s="4"/>
      <c r="E702" s="5"/>
      <c r="F702" s="2"/>
      <c r="G702" s="2"/>
      <c r="H702" s="2"/>
      <c r="I702" s="6"/>
      <c r="J702" s="6"/>
      <c r="K702" s="2"/>
      <c r="L702" s="2"/>
      <c r="M702" s="58"/>
      <c r="N702" s="58"/>
      <c r="O702" s="58"/>
      <c r="P702" s="58"/>
      <c r="Q702" s="58"/>
      <c r="R702" s="58"/>
      <c r="S702" s="58"/>
      <c r="T702" s="58"/>
      <c r="U702" s="58"/>
      <c r="V702" s="58"/>
      <c r="W702" s="58"/>
      <c r="X702" s="58"/>
      <c r="Y702" s="58"/>
      <c r="Z702" s="58"/>
    </row>
    <row r="703" spans="1:26" ht="15.75" customHeight="1" x14ac:dyDescent="0.2">
      <c r="A703" s="58"/>
      <c r="B703" s="2"/>
      <c r="C703" s="3"/>
      <c r="D703" s="4"/>
      <c r="E703" s="5"/>
      <c r="F703" s="2"/>
      <c r="G703" s="2"/>
      <c r="H703" s="2"/>
      <c r="I703" s="6"/>
      <c r="J703" s="6"/>
      <c r="K703" s="2"/>
      <c r="L703" s="2"/>
      <c r="M703" s="58"/>
      <c r="N703" s="58"/>
      <c r="O703" s="58"/>
      <c r="P703" s="58"/>
      <c r="Q703" s="58"/>
      <c r="R703" s="58"/>
      <c r="S703" s="58"/>
      <c r="T703" s="58"/>
      <c r="U703" s="58"/>
      <c r="V703" s="58"/>
      <c r="W703" s="58"/>
      <c r="X703" s="58"/>
      <c r="Y703" s="58"/>
      <c r="Z703" s="58"/>
    </row>
    <row r="704" spans="1:26" ht="15.75" customHeight="1" x14ac:dyDescent="0.2">
      <c r="A704" s="58"/>
      <c r="B704" s="2"/>
      <c r="C704" s="3"/>
      <c r="D704" s="4"/>
      <c r="E704" s="5"/>
      <c r="F704" s="2"/>
      <c r="G704" s="2"/>
      <c r="H704" s="2"/>
      <c r="I704" s="6"/>
      <c r="J704" s="6"/>
      <c r="K704" s="2"/>
      <c r="L704" s="2"/>
      <c r="M704" s="58"/>
      <c r="N704" s="58"/>
      <c r="O704" s="58"/>
      <c r="P704" s="58"/>
      <c r="Q704" s="58"/>
      <c r="R704" s="58"/>
      <c r="S704" s="58"/>
      <c r="T704" s="58"/>
      <c r="U704" s="58"/>
      <c r="V704" s="58"/>
      <c r="W704" s="58"/>
      <c r="X704" s="58"/>
      <c r="Y704" s="58"/>
      <c r="Z704" s="58"/>
    </row>
    <row r="705" spans="1:26" ht="15.75" customHeight="1" x14ac:dyDescent="0.2">
      <c r="A705" s="58"/>
      <c r="B705" s="2"/>
      <c r="C705" s="3"/>
      <c r="D705" s="4"/>
      <c r="E705" s="5"/>
      <c r="F705" s="2"/>
      <c r="G705" s="2"/>
      <c r="H705" s="2"/>
      <c r="I705" s="6"/>
      <c r="J705" s="6"/>
      <c r="K705" s="2"/>
      <c r="L705" s="2"/>
      <c r="M705" s="58"/>
      <c r="N705" s="58"/>
      <c r="O705" s="58"/>
      <c r="P705" s="58"/>
      <c r="Q705" s="58"/>
      <c r="R705" s="58"/>
      <c r="S705" s="58"/>
      <c r="T705" s="58"/>
      <c r="U705" s="58"/>
      <c r="V705" s="58"/>
      <c r="W705" s="58"/>
      <c r="X705" s="58"/>
      <c r="Y705" s="58"/>
      <c r="Z705" s="58"/>
    </row>
    <row r="706" spans="1:26" ht="15.75" customHeight="1" x14ac:dyDescent="0.2">
      <c r="A706" s="58"/>
      <c r="B706" s="2"/>
      <c r="C706" s="3"/>
      <c r="D706" s="4"/>
      <c r="E706" s="5"/>
      <c r="F706" s="2"/>
      <c r="G706" s="2"/>
      <c r="H706" s="2"/>
      <c r="I706" s="6"/>
      <c r="J706" s="6"/>
      <c r="K706" s="2"/>
      <c r="L706" s="2"/>
      <c r="M706" s="58"/>
      <c r="N706" s="58"/>
      <c r="O706" s="58"/>
      <c r="P706" s="58"/>
      <c r="Q706" s="58"/>
      <c r="R706" s="58"/>
      <c r="S706" s="58"/>
      <c r="T706" s="58"/>
      <c r="U706" s="58"/>
      <c r="V706" s="58"/>
      <c r="W706" s="58"/>
      <c r="X706" s="58"/>
      <c r="Y706" s="58"/>
      <c r="Z706" s="58"/>
    </row>
    <row r="707" spans="1:26" ht="15.75" customHeight="1" x14ac:dyDescent="0.2">
      <c r="A707" s="58"/>
      <c r="B707" s="2"/>
      <c r="C707" s="3"/>
      <c r="D707" s="4"/>
      <c r="E707" s="5"/>
      <c r="F707" s="2"/>
      <c r="G707" s="2"/>
      <c r="H707" s="2"/>
      <c r="I707" s="6"/>
      <c r="J707" s="6"/>
      <c r="K707" s="2"/>
      <c r="L707" s="2"/>
      <c r="M707" s="58"/>
      <c r="N707" s="58"/>
      <c r="O707" s="58"/>
      <c r="P707" s="58"/>
      <c r="Q707" s="58"/>
      <c r="R707" s="58"/>
      <c r="S707" s="58"/>
      <c r="T707" s="58"/>
      <c r="U707" s="58"/>
      <c r="V707" s="58"/>
      <c r="W707" s="58"/>
      <c r="X707" s="58"/>
      <c r="Y707" s="58"/>
      <c r="Z707" s="58"/>
    </row>
    <row r="708" spans="1:26" ht="15.75" customHeight="1" x14ac:dyDescent="0.2">
      <c r="A708" s="58"/>
      <c r="B708" s="2"/>
      <c r="C708" s="3"/>
      <c r="D708" s="4"/>
      <c r="E708" s="5"/>
      <c r="F708" s="2"/>
      <c r="G708" s="2"/>
      <c r="H708" s="2"/>
      <c r="I708" s="6"/>
      <c r="J708" s="6"/>
      <c r="K708" s="2"/>
      <c r="L708" s="2"/>
      <c r="M708" s="58"/>
      <c r="N708" s="58"/>
      <c r="O708" s="58"/>
      <c r="P708" s="58"/>
      <c r="Q708" s="58"/>
      <c r="R708" s="58"/>
      <c r="S708" s="58"/>
      <c r="T708" s="58"/>
      <c r="U708" s="58"/>
      <c r="V708" s="58"/>
      <c r="W708" s="58"/>
      <c r="X708" s="58"/>
      <c r="Y708" s="58"/>
      <c r="Z708" s="58"/>
    </row>
    <row r="709" spans="1:26" ht="15.75" customHeight="1" x14ac:dyDescent="0.2">
      <c r="A709" s="58"/>
      <c r="B709" s="2"/>
      <c r="C709" s="3"/>
      <c r="D709" s="4"/>
      <c r="E709" s="5"/>
      <c r="F709" s="2"/>
      <c r="G709" s="2"/>
      <c r="H709" s="2"/>
      <c r="I709" s="6"/>
      <c r="J709" s="6"/>
      <c r="K709" s="2"/>
      <c r="L709" s="2"/>
      <c r="M709" s="58"/>
      <c r="N709" s="58"/>
      <c r="O709" s="58"/>
      <c r="P709" s="58"/>
      <c r="Q709" s="58"/>
      <c r="R709" s="58"/>
      <c r="S709" s="58"/>
      <c r="T709" s="58"/>
      <c r="U709" s="58"/>
      <c r="V709" s="58"/>
      <c r="W709" s="58"/>
      <c r="X709" s="58"/>
      <c r="Y709" s="58"/>
      <c r="Z709" s="58"/>
    </row>
    <row r="710" spans="1:26" ht="15.75" customHeight="1" x14ac:dyDescent="0.2">
      <c r="A710" s="58"/>
      <c r="B710" s="2"/>
      <c r="C710" s="3"/>
      <c r="D710" s="4"/>
      <c r="E710" s="5"/>
      <c r="F710" s="2"/>
      <c r="G710" s="2"/>
      <c r="H710" s="2"/>
      <c r="I710" s="6"/>
      <c r="J710" s="6"/>
      <c r="K710" s="2"/>
      <c r="L710" s="2"/>
      <c r="M710" s="58"/>
      <c r="N710" s="58"/>
      <c r="O710" s="58"/>
      <c r="P710" s="58"/>
      <c r="Q710" s="58"/>
      <c r="R710" s="58"/>
      <c r="S710" s="58"/>
      <c r="T710" s="58"/>
      <c r="U710" s="58"/>
      <c r="V710" s="58"/>
      <c r="W710" s="58"/>
      <c r="X710" s="58"/>
      <c r="Y710" s="58"/>
      <c r="Z710" s="58"/>
    </row>
    <row r="711" spans="1:26" ht="15.75" customHeight="1" x14ac:dyDescent="0.2">
      <c r="A711" s="58"/>
      <c r="B711" s="2"/>
      <c r="C711" s="3"/>
      <c r="D711" s="4"/>
      <c r="E711" s="5"/>
      <c r="F711" s="2"/>
      <c r="G711" s="2"/>
      <c r="H711" s="2"/>
      <c r="I711" s="6"/>
      <c r="J711" s="6"/>
      <c r="K711" s="2"/>
      <c r="L711" s="2"/>
      <c r="M711" s="58"/>
      <c r="N711" s="58"/>
      <c r="O711" s="58"/>
      <c r="P711" s="58"/>
      <c r="Q711" s="58"/>
      <c r="R711" s="58"/>
      <c r="S711" s="58"/>
      <c r="T711" s="58"/>
      <c r="U711" s="58"/>
      <c r="V711" s="58"/>
      <c r="W711" s="58"/>
      <c r="X711" s="58"/>
      <c r="Y711" s="58"/>
      <c r="Z711" s="58"/>
    </row>
    <row r="712" spans="1:26" ht="15.75" customHeight="1" x14ac:dyDescent="0.2">
      <c r="A712" s="58"/>
      <c r="B712" s="2"/>
      <c r="C712" s="3"/>
      <c r="D712" s="4"/>
      <c r="E712" s="5"/>
      <c r="F712" s="2"/>
      <c r="G712" s="2"/>
      <c r="H712" s="2"/>
      <c r="I712" s="6"/>
      <c r="J712" s="6"/>
      <c r="K712" s="2"/>
      <c r="L712" s="2"/>
      <c r="M712" s="58"/>
      <c r="N712" s="58"/>
      <c r="O712" s="58"/>
      <c r="P712" s="58"/>
      <c r="Q712" s="58"/>
      <c r="R712" s="58"/>
      <c r="S712" s="58"/>
      <c r="T712" s="58"/>
      <c r="U712" s="58"/>
      <c r="V712" s="58"/>
      <c r="W712" s="58"/>
      <c r="X712" s="58"/>
      <c r="Y712" s="58"/>
      <c r="Z712" s="58"/>
    </row>
    <row r="713" spans="1:26" ht="15.75" customHeight="1" x14ac:dyDescent="0.2">
      <c r="A713" s="58"/>
      <c r="B713" s="2"/>
      <c r="C713" s="3"/>
      <c r="D713" s="4"/>
      <c r="E713" s="5"/>
      <c r="F713" s="2"/>
      <c r="G713" s="2"/>
      <c r="H713" s="2"/>
      <c r="I713" s="6"/>
      <c r="J713" s="6"/>
      <c r="K713" s="2"/>
      <c r="L713" s="2"/>
      <c r="M713" s="58"/>
      <c r="N713" s="58"/>
      <c r="O713" s="58"/>
      <c r="P713" s="58"/>
      <c r="Q713" s="58"/>
      <c r="R713" s="58"/>
      <c r="S713" s="58"/>
      <c r="T713" s="58"/>
      <c r="U713" s="58"/>
      <c r="V713" s="58"/>
      <c r="W713" s="58"/>
      <c r="X713" s="58"/>
      <c r="Y713" s="58"/>
      <c r="Z713" s="58"/>
    </row>
    <row r="714" spans="1:26" ht="15.75" customHeight="1" x14ac:dyDescent="0.2">
      <c r="A714" s="58"/>
      <c r="B714" s="2"/>
      <c r="C714" s="3"/>
      <c r="D714" s="4"/>
      <c r="E714" s="5"/>
      <c r="F714" s="2"/>
      <c r="G714" s="2"/>
      <c r="H714" s="2"/>
      <c r="I714" s="6"/>
      <c r="J714" s="6"/>
      <c r="K714" s="2"/>
      <c r="L714" s="2"/>
      <c r="M714" s="58"/>
      <c r="N714" s="58"/>
      <c r="O714" s="58"/>
      <c r="P714" s="58"/>
      <c r="Q714" s="58"/>
      <c r="R714" s="58"/>
      <c r="S714" s="58"/>
      <c r="T714" s="58"/>
      <c r="U714" s="58"/>
      <c r="V714" s="58"/>
      <c r="W714" s="58"/>
      <c r="X714" s="58"/>
      <c r="Y714" s="58"/>
      <c r="Z714" s="58"/>
    </row>
    <row r="715" spans="1:26" ht="15.75" customHeight="1" x14ac:dyDescent="0.2">
      <c r="A715" s="58"/>
      <c r="B715" s="2"/>
      <c r="C715" s="3"/>
      <c r="D715" s="4"/>
      <c r="E715" s="5"/>
      <c r="F715" s="2"/>
      <c r="G715" s="2"/>
      <c r="H715" s="2"/>
      <c r="I715" s="6"/>
      <c r="J715" s="6"/>
      <c r="K715" s="2"/>
      <c r="L715" s="2"/>
      <c r="M715" s="58"/>
      <c r="N715" s="58"/>
      <c r="O715" s="58"/>
      <c r="P715" s="58"/>
      <c r="Q715" s="58"/>
      <c r="R715" s="58"/>
      <c r="S715" s="58"/>
      <c r="T715" s="58"/>
      <c r="U715" s="58"/>
      <c r="V715" s="58"/>
      <c r="W715" s="58"/>
      <c r="X715" s="58"/>
      <c r="Y715" s="58"/>
      <c r="Z715" s="58"/>
    </row>
    <row r="716" spans="1:26" ht="15.75" customHeight="1" x14ac:dyDescent="0.2">
      <c r="A716" s="58"/>
      <c r="B716" s="2"/>
      <c r="C716" s="3"/>
      <c r="D716" s="4"/>
      <c r="E716" s="5"/>
      <c r="F716" s="2"/>
      <c r="G716" s="2"/>
      <c r="H716" s="2"/>
      <c r="I716" s="6"/>
      <c r="J716" s="6"/>
      <c r="K716" s="2"/>
      <c r="L716" s="2"/>
      <c r="M716" s="58"/>
      <c r="N716" s="58"/>
      <c r="O716" s="58"/>
      <c r="P716" s="58"/>
      <c r="Q716" s="58"/>
      <c r="R716" s="58"/>
      <c r="S716" s="58"/>
      <c r="T716" s="58"/>
      <c r="U716" s="58"/>
      <c r="V716" s="58"/>
      <c r="W716" s="58"/>
      <c r="X716" s="58"/>
      <c r="Y716" s="58"/>
      <c r="Z716" s="58"/>
    </row>
    <row r="717" spans="1:26" ht="15.75" customHeight="1" x14ac:dyDescent="0.2">
      <c r="A717" s="58"/>
      <c r="B717" s="2"/>
      <c r="C717" s="3"/>
      <c r="D717" s="4"/>
      <c r="E717" s="5"/>
      <c r="F717" s="2"/>
      <c r="G717" s="2"/>
      <c r="H717" s="2"/>
      <c r="I717" s="6"/>
      <c r="J717" s="6"/>
      <c r="K717" s="2"/>
      <c r="L717" s="2"/>
      <c r="M717" s="58"/>
      <c r="N717" s="58"/>
      <c r="O717" s="58"/>
      <c r="P717" s="58"/>
      <c r="Q717" s="58"/>
      <c r="R717" s="58"/>
      <c r="S717" s="58"/>
      <c r="T717" s="58"/>
      <c r="U717" s="58"/>
      <c r="V717" s="58"/>
      <c r="W717" s="58"/>
      <c r="X717" s="58"/>
      <c r="Y717" s="58"/>
      <c r="Z717" s="58"/>
    </row>
    <row r="718" spans="1:26" ht="15.75" customHeight="1" x14ac:dyDescent="0.2">
      <c r="A718" s="58"/>
      <c r="B718" s="2"/>
      <c r="C718" s="3"/>
      <c r="D718" s="4"/>
      <c r="E718" s="5"/>
      <c r="F718" s="2"/>
      <c r="G718" s="2"/>
      <c r="H718" s="2"/>
      <c r="I718" s="6"/>
      <c r="J718" s="6"/>
      <c r="K718" s="2"/>
      <c r="L718" s="2"/>
      <c r="M718" s="58"/>
      <c r="N718" s="58"/>
      <c r="O718" s="58"/>
      <c r="P718" s="58"/>
      <c r="Q718" s="58"/>
      <c r="R718" s="58"/>
      <c r="S718" s="58"/>
      <c r="T718" s="58"/>
      <c r="U718" s="58"/>
      <c r="V718" s="58"/>
      <c r="W718" s="58"/>
      <c r="X718" s="58"/>
      <c r="Y718" s="58"/>
      <c r="Z718" s="58"/>
    </row>
    <row r="719" spans="1:26" ht="15.75" customHeight="1" x14ac:dyDescent="0.2">
      <c r="A719" s="58"/>
      <c r="B719" s="2"/>
      <c r="C719" s="3"/>
      <c r="D719" s="4"/>
      <c r="E719" s="5"/>
      <c r="F719" s="2"/>
      <c r="G719" s="2"/>
      <c r="H719" s="2"/>
      <c r="I719" s="6"/>
      <c r="J719" s="6"/>
      <c r="K719" s="2"/>
      <c r="L719" s="2"/>
      <c r="M719" s="58"/>
      <c r="N719" s="58"/>
      <c r="O719" s="58"/>
      <c r="P719" s="58"/>
      <c r="Q719" s="58"/>
      <c r="R719" s="58"/>
      <c r="S719" s="58"/>
      <c r="T719" s="58"/>
      <c r="U719" s="58"/>
      <c r="V719" s="58"/>
      <c r="W719" s="58"/>
      <c r="X719" s="58"/>
      <c r="Y719" s="58"/>
      <c r="Z719" s="58"/>
    </row>
    <row r="720" spans="1:26" ht="15.75" customHeight="1" x14ac:dyDescent="0.2">
      <c r="A720" s="58"/>
      <c r="B720" s="2"/>
      <c r="C720" s="3"/>
      <c r="D720" s="4"/>
      <c r="E720" s="5"/>
      <c r="F720" s="2"/>
      <c r="G720" s="2"/>
      <c r="H720" s="2"/>
      <c r="I720" s="6"/>
      <c r="J720" s="6"/>
      <c r="K720" s="2"/>
      <c r="L720" s="2"/>
      <c r="M720" s="58"/>
      <c r="N720" s="58"/>
      <c r="O720" s="58"/>
      <c r="P720" s="58"/>
      <c r="Q720" s="58"/>
      <c r="R720" s="58"/>
      <c r="S720" s="58"/>
      <c r="T720" s="58"/>
      <c r="U720" s="58"/>
      <c r="V720" s="58"/>
      <c r="W720" s="58"/>
      <c r="X720" s="58"/>
      <c r="Y720" s="58"/>
      <c r="Z720" s="58"/>
    </row>
    <row r="721" spans="1:26" ht="15.75" customHeight="1" x14ac:dyDescent="0.2">
      <c r="A721" s="58"/>
      <c r="B721" s="2"/>
      <c r="C721" s="3"/>
      <c r="D721" s="4"/>
      <c r="E721" s="5"/>
      <c r="F721" s="2"/>
      <c r="G721" s="2"/>
      <c r="H721" s="2"/>
      <c r="I721" s="6"/>
      <c r="J721" s="6"/>
      <c r="K721" s="2"/>
      <c r="L721" s="2"/>
      <c r="M721" s="58"/>
      <c r="N721" s="58"/>
      <c r="O721" s="58"/>
      <c r="P721" s="58"/>
      <c r="Q721" s="58"/>
      <c r="R721" s="58"/>
      <c r="S721" s="58"/>
      <c r="T721" s="58"/>
      <c r="U721" s="58"/>
      <c r="V721" s="58"/>
      <c r="W721" s="58"/>
      <c r="X721" s="58"/>
      <c r="Y721" s="58"/>
      <c r="Z721" s="58"/>
    </row>
    <row r="722" spans="1:26" ht="15.75" customHeight="1" x14ac:dyDescent="0.2">
      <c r="A722" s="58"/>
      <c r="B722" s="2"/>
      <c r="C722" s="3"/>
      <c r="D722" s="4"/>
      <c r="E722" s="5"/>
      <c r="F722" s="2"/>
      <c r="G722" s="2"/>
      <c r="H722" s="2"/>
      <c r="I722" s="6"/>
      <c r="J722" s="6"/>
      <c r="K722" s="2"/>
      <c r="L722" s="2"/>
      <c r="M722" s="58"/>
      <c r="N722" s="58"/>
      <c r="O722" s="58"/>
      <c r="P722" s="58"/>
      <c r="Q722" s="58"/>
      <c r="R722" s="58"/>
      <c r="S722" s="58"/>
      <c r="T722" s="58"/>
      <c r="U722" s="58"/>
      <c r="V722" s="58"/>
      <c r="W722" s="58"/>
      <c r="X722" s="58"/>
      <c r="Y722" s="58"/>
      <c r="Z722" s="58"/>
    </row>
    <row r="723" spans="1:26" ht="15.75" customHeight="1" x14ac:dyDescent="0.2">
      <c r="A723" s="58"/>
      <c r="B723" s="2"/>
      <c r="C723" s="3"/>
      <c r="D723" s="4"/>
      <c r="E723" s="5"/>
      <c r="F723" s="2"/>
      <c r="G723" s="2"/>
      <c r="H723" s="2"/>
      <c r="I723" s="6"/>
      <c r="J723" s="6"/>
      <c r="K723" s="2"/>
      <c r="L723" s="2"/>
      <c r="M723" s="58"/>
      <c r="N723" s="58"/>
      <c r="O723" s="58"/>
      <c r="P723" s="58"/>
      <c r="Q723" s="58"/>
      <c r="R723" s="58"/>
      <c r="S723" s="58"/>
      <c r="T723" s="58"/>
      <c r="U723" s="58"/>
      <c r="V723" s="58"/>
      <c r="W723" s="58"/>
      <c r="X723" s="58"/>
      <c r="Y723" s="58"/>
      <c r="Z723" s="58"/>
    </row>
    <row r="724" spans="1:26" ht="15.75" customHeight="1" x14ac:dyDescent="0.2">
      <c r="A724" s="58"/>
      <c r="B724" s="2"/>
      <c r="C724" s="3"/>
      <c r="D724" s="4"/>
      <c r="E724" s="5"/>
      <c r="F724" s="2"/>
      <c r="G724" s="2"/>
      <c r="H724" s="2"/>
      <c r="I724" s="6"/>
      <c r="J724" s="6"/>
      <c r="K724" s="2"/>
      <c r="L724" s="2"/>
      <c r="M724" s="58"/>
      <c r="N724" s="58"/>
      <c r="O724" s="58"/>
      <c r="P724" s="58"/>
      <c r="Q724" s="58"/>
      <c r="R724" s="58"/>
      <c r="S724" s="58"/>
      <c r="T724" s="58"/>
      <c r="U724" s="58"/>
      <c r="V724" s="58"/>
      <c r="W724" s="58"/>
      <c r="X724" s="58"/>
      <c r="Y724" s="58"/>
      <c r="Z724" s="58"/>
    </row>
    <row r="725" spans="1:26" ht="15.75" customHeight="1" x14ac:dyDescent="0.2">
      <c r="A725" s="58"/>
      <c r="B725" s="2"/>
      <c r="C725" s="3"/>
      <c r="D725" s="4"/>
      <c r="E725" s="5"/>
      <c r="F725" s="2"/>
      <c r="G725" s="2"/>
      <c r="H725" s="2"/>
      <c r="I725" s="6"/>
      <c r="J725" s="6"/>
      <c r="K725" s="2"/>
      <c r="L725" s="2"/>
      <c r="M725" s="58"/>
      <c r="N725" s="58"/>
      <c r="O725" s="58"/>
      <c r="P725" s="58"/>
      <c r="Q725" s="58"/>
      <c r="R725" s="58"/>
      <c r="S725" s="58"/>
      <c r="T725" s="58"/>
      <c r="U725" s="58"/>
      <c r="V725" s="58"/>
      <c r="W725" s="58"/>
      <c r="X725" s="58"/>
      <c r="Y725" s="58"/>
      <c r="Z725" s="58"/>
    </row>
    <row r="726" spans="1:26" ht="15.75" customHeight="1" x14ac:dyDescent="0.2">
      <c r="A726" s="58"/>
      <c r="B726" s="2"/>
      <c r="C726" s="3"/>
      <c r="D726" s="4"/>
      <c r="E726" s="5"/>
      <c r="F726" s="2"/>
      <c r="G726" s="2"/>
      <c r="H726" s="2"/>
      <c r="I726" s="6"/>
      <c r="J726" s="6"/>
      <c r="K726" s="2"/>
      <c r="L726" s="2"/>
      <c r="M726" s="58"/>
      <c r="N726" s="58"/>
      <c r="O726" s="58"/>
      <c r="P726" s="58"/>
      <c r="Q726" s="58"/>
      <c r="R726" s="58"/>
      <c r="S726" s="58"/>
      <c r="T726" s="58"/>
      <c r="U726" s="58"/>
      <c r="V726" s="58"/>
      <c r="W726" s="58"/>
      <c r="X726" s="58"/>
      <c r="Y726" s="58"/>
      <c r="Z726" s="58"/>
    </row>
    <row r="727" spans="1:26" ht="15.75" customHeight="1" x14ac:dyDescent="0.2">
      <c r="A727" s="58"/>
      <c r="B727" s="2"/>
      <c r="C727" s="3"/>
      <c r="D727" s="4"/>
      <c r="E727" s="5"/>
      <c r="F727" s="2"/>
      <c r="G727" s="2"/>
      <c r="H727" s="2"/>
      <c r="I727" s="6"/>
      <c r="J727" s="6"/>
      <c r="K727" s="2"/>
      <c r="L727" s="2"/>
      <c r="M727" s="58"/>
      <c r="N727" s="58"/>
      <c r="O727" s="58"/>
      <c r="P727" s="58"/>
      <c r="Q727" s="58"/>
      <c r="R727" s="58"/>
      <c r="S727" s="58"/>
      <c r="T727" s="58"/>
      <c r="U727" s="58"/>
      <c r="V727" s="58"/>
      <c r="W727" s="58"/>
      <c r="X727" s="58"/>
      <c r="Y727" s="58"/>
      <c r="Z727" s="58"/>
    </row>
    <row r="728" spans="1:26" ht="15.75" customHeight="1" x14ac:dyDescent="0.2">
      <c r="A728" s="58"/>
      <c r="B728" s="2"/>
      <c r="C728" s="3"/>
      <c r="D728" s="4"/>
      <c r="E728" s="5"/>
      <c r="F728" s="2"/>
      <c r="G728" s="2"/>
      <c r="H728" s="2"/>
      <c r="I728" s="6"/>
      <c r="J728" s="6"/>
      <c r="K728" s="2"/>
      <c r="L728" s="2"/>
      <c r="M728" s="58"/>
      <c r="N728" s="58"/>
      <c r="O728" s="58"/>
      <c r="P728" s="58"/>
      <c r="Q728" s="58"/>
      <c r="R728" s="58"/>
      <c r="S728" s="58"/>
      <c r="T728" s="58"/>
      <c r="U728" s="58"/>
      <c r="V728" s="58"/>
      <c r="W728" s="58"/>
      <c r="X728" s="58"/>
      <c r="Y728" s="58"/>
      <c r="Z728" s="58"/>
    </row>
    <row r="729" spans="1:26" ht="15.75" customHeight="1" x14ac:dyDescent="0.2">
      <c r="A729" s="58"/>
      <c r="B729" s="2"/>
      <c r="C729" s="3"/>
      <c r="D729" s="4"/>
      <c r="E729" s="5"/>
      <c r="F729" s="2"/>
      <c r="G729" s="2"/>
      <c r="H729" s="2"/>
      <c r="I729" s="6"/>
      <c r="J729" s="6"/>
      <c r="K729" s="2"/>
      <c r="L729" s="2"/>
      <c r="M729" s="58"/>
      <c r="N729" s="58"/>
      <c r="O729" s="58"/>
      <c r="P729" s="58"/>
      <c r="Q729" s="58"/>
      <c r="R729" s="58"/>
      <c r="S729" s="58"/>
      <c r="T729" s="58"/>
      <c r="U729" s="58"/>
      <c r="V729" s="58"/>
      <c r="W729" s="58"/>
      <c r="X729" s="58"/>
      <c r="Y729" s="58"/>
      <c r="Z729" s="58"/>
    </row>
    <row r="730" spans="1:26" ht="15.75" customHeight="1" x14ac:dyDescent="0.2">
      <c r="A730" s="58"/>
      <c r="B730" s="2"/>
      <c r="C730" s="3"/>
      <c r="D730" s="4"/>
      <c r="E730" s="5"/>
      <c r="F730" s="2"/>
      <c r="G730" s="2"/>
      <c r="H730" s="2"/>
      <c r="I730" s="6"/>
      <c r="J730" s="6"/>
      <c r="K730" s="2"/>
      <c r="L730" s="2"/>
      <c r="M730" s="58"/>
      <c r="N730" s="58"/>
      <c r="O730" s="58"/>
      <c r="P730" s="58"/>
      <c r="Q730" s="58"/>
      <c r="R730" s="58"/>
      <c r="S730" s="58"/>
      <c r="T730" s="58"/>
      <c r="U730" s="58"/>
      <c r="V730" s="58"/>
      <c r="W730" s="58"/>
      <c r="X730" s="58"/>
      <c r="Y730" s="58"/>
      <c r="Z730" s="58"/>
    </row>
    <row r="731" spans="1:26" ht="15.75" customHeight="1" x14ac:dyDescent="0.2">
      <c r="A731" s="58"/>
      <c r="B731" s="2"/>
      <c r="C731" s="3"/>
      <c r="D731" s="4"/>
      <c r="E731" s="5"/>
      <c r="F731" s="2"/>
      <c r="G731" s="2"/>
      <c r="H731" s="2"/>
      <c r="I731" s="6"/>
      <c r="J731" s="6"/>
      <c r="K731" s="2"/>
      <c r="L731" s="2"/>
      <c r="M731" s="58"/>
      <c r="N731" s="58"/>
      <c r="O731" s="58"/>
      <c r="P731" s="58"/>
      <c r="Q731" s="58"/>
      <c r="R731" s="58"/>
      <c r="S731" s="58"/>
      <c r="T731" s="58"/>
      <c r="U731" s="58"/>
      <c r="V731" s="58"/>
      <c r="W731" s="58"/>
      <c r="X731" s="58"/>
      <c r="Y731" s="58"/>
      <c r="Z731" s="58"/>
    </row>
    <row r="732" spans="1:26" ht="15.75" customHeight="1" x14ac:dyDescent="0.2">
      <c r="A732" s="58"/>
      <c r="B732" s="2"/>
      <c r="C732" s="3"/>
      <c r="D732" s="4"/>
      <c r="E732" s="5"/>
      <c r="F732" s="2"/>
      <c r="G732" s="2"/>
      <c r="H732" s="2"/>
      <c r="I732" s="6"/>
      <c r="J732" s="6"/>
      <c r="K732" s="2"/>
      <c r="L732" s="2"/>
      <c r="M732" s="58"/>
      <c r="N732" s="58"/>
      <c r="O732" s="58"/>
      <c r="P732" s="58"/>
      <c r="Q732" s="58"/>
      <c r="R732" s="58"/>
      <c r="S732" s="58"/>
      <c r="T732" s="58"/>
      <c r="U732" s="58"/>
      <c r="V732" s="58"/>
      <c r="W732" s="58"/>
      <c r="X732" s="58"/>
      <c r="Y732" s="58"/>
      <c r="Z732" s="58"/>
    </row>
    <row r="733" spans="1:26" ht="15.75" customHeight="1" x14ac:dyDescent="0.2">
      <c r="A733" s="58"/>
      <c r="B733" s="2"/>
      <c r="C733" s="3"/>
      <c r="D733" s="4"/>
      <c r="E733" s="5"/>
      <c r="F733" s="2"/>
      <c r="G733" s="2"/>
      <c r="H733" s="2"/>
      <c r="I733" s="6"/>
      <c r="J733" s="6"/>
      <c r="K733" s="2"/>
      <c r="L733" s="2"/>
      <c r="M733" s="58"/>
      <c r="N733" s="58"/>
      <c r="O733" s="58"/>
      <c r="P733" s="58"/>
      <c r="Q733" s="58"/>
      <c r="R733" s="58"/>
      <c r="S733" s="58"/>
      <c r="T733" s="58"/>
      <c r="U733" s="58"/>
      <c r="V733" s="58"/>
      <c r="W733" s="58"/>
      <c r="X733" s="58"/>
      <c r="Y733" s="58"/>
      <c r="Z733" s="58"/>
    </row>
    <row r="734" spans="1:26" ht="15.75" customHeight="1" x14ac:dyDescent="0.2">
      <c r="A734" s="58"/>
      <c r="B734" s="2"/>
      <c r="C734" s="3"/>
      <c r="D734" s="4"/>
      <c r="E734" s="5"/>
      <c r="F734" s="2"/>
      <c r="G734" s="2"/>
      <c r="H734" s="2"/>
      <c r="I734" s="6"/>
      <c r="J734" s="6"/>
      <c r="K734" s="2"/>
      <c r="L734" s="2"/>
      <c r="M734" s="58"/>
      <c r="N734" s="58"/>
      <c r="O734" s="58"/>
      <c r="P734" s="58"/>
      <c r="Q734" s="58"/>
      <c r="R734" s="58"/>
      <c r="S734" s="58"/>
      <c r="T734" s="58"/>
      <c r="U734" s="58"/>
      <c r="V734" s="58"/>
      <c r="W734" s="58"/>
      <c r="X734" s="58"/>
      <c r="Y734" s="58"/>
      <c r="Z734" s="58"/>
    </row>
    <row r="735" spans="1:26" ht="15.75" customHeight="1" x14ac:dyDescent="0.2">
      <c r="A735" s="58"/>
      <c r="B735" s="2"/>
      <c r="C735" s="3"/>
      <c r="D735" s="4"/>
      <c r="E735" s="5"/>
      <c r="F735" s="2"/>
      <c r="G735" s="2"/>
      <c r="H735" s="2"/>
      <c r="I735" s="6"/>
      <c r="J735" s="6"/>
      <c r="K735" s="2"/>
      <c r="L735" s="2"/>
      <c r="M735" s="58"/>
      <c r="N735" s="58"/>
      <c r="O735" s="58"/>
      <c r="P735" s="58"/>
      <c r="Q735" s="58"/>
      <c r="R735" s="58"/>
      <c r="S735" s="58"/>
      <c r="T735" s="58"/>
      <c r="U735" s="58"/>
      <c r="V735" s="58"/>
      <c r="W735" s="58"/>
      <c r="X735" s="58"/>
      <c r="Y735" s="58"/>
      <c r="Z735" s="58"/>
    </row>
    <row r="736" spans="1:26" ht="15.75" customHeight="1" x14ac:dyDescent="0.2">
      <c r="A736" s="58"/>
      <c r="B736" s="2"/>
      <c r="C736" s="3"/>
      <c r="D736" s="4"/>
      <c r="E736" s="5"/>
      <c r="F736" s="2"/>
      <c r="G736" s="2"/>
      <c r="H736" s="2"/>
      <c r="I736" s="6"/>
      <c r="J736" s="6"/>
      <c r="K736" s="2"/>
      <c r="L736" s="2"/>
      <c r="M736" s="58"/>
      <c r="N736" s="58"/>
      <c r="O736" s="58"/>
      <c r="P736" s="58"/>
      <c r="Q736" s="58"/>
      <c r="R736" s="58"/>
      <c r="S736" s="58"/>
      <c r="T736" s="58"/>
      <c r="U736" s="58"/>
      <c r="V736" s="58"/>
      <c r="W736" s="58"/>
      <c r="X736" s="58"/>
      <c r="Y736" s="58"/>
      <c r="Z736" s="58"/>
    </row>
    <row r="737" spans="1:26" ht="15.75" customHeight="1" x14ac:dyDescent="0.2">
      <c r="A737" s="58"/>
      <c r="B737" s="2"/>
      <c r="C737" s="3"/>
      <c r="D737" s="4"/>
      <c r="E737" s="5"/>
      <c r="F737" s="2"/>
      <c r="G737" s="2"/>
      <c r="H737" s="2"/>
      <c r="I737" s="6"/>
      <c r="J737" s="6"/>
      <c r="K737" s="2"/>
      <c r="L737" s="2"/>
      <c r="M737" s="58"/>
      <c r="N737" s="58"/>
      <c r="O737" s="58"/>
      <c r="P737" s="58"/>
      <c r="Q737" s="58"/>
      <c r="R737" s="58"/>
      <c r="S737" s="58"/>
      <c r="T737" s="58"/>
      <c r="U737" s="58"/>
      <c r="V737" s="58"/>
      <c r="W737" s="58"/>
      <c r="X737" s="58"/>
      <c r="Y737" s="58"/>
      <c r="Z737" s="58"/>
    </row>
    <row r="738" spans="1:26" ht="15.75" customHeight="1" x14ac:dyDescent="0.2">
      <c r="A738" s="58"/>
      <c r="B738" s="2"/>
      <c r="C738" s="3"/>
      <c r="D738" s="4"/>
      <c r="E738" s="5"/>
      <c r="F738" s="2"/>
      <c r="G738" s="2"/>
      <c r="H738" s="2"/>
      <c r="I738" s="6"/>
      <c r="J738" s="6"/>
      <c r="K738" s="2"/>
      <c r="L738" s="2"/>
      <c r="M738" s="58"/>
      <c r="N738" s="58"/>
      <c r="O738" s="58"/>
      <c r="P738" s="58"/>
      <c r="Q738" s="58"/>
      <c r="R738" s="58"/>
      <c r="S738" s="58"/>
      <c r="T738" s="58"/>
      <c r="U738" s="58"/>
      <c r="V738" s="58"/>
      <c r="W738" s="58"/>
      <c r="X738" s="58"/>
      <c r="Y738" s="58"/>
      <c r="Z738" s="58"/>
    </row>
    <row r="739" spans="1:26" ht="15.75" customHeight="1" x14ac:dyDescent="0.2">
      <c r="A739" s="58"/>
      <c r="B739" s="2"/>
      <c r="C739" s="3"/>
      <c r="D739" s="4"/>
      <c r="E739" s="5"/>
      <c r="F739" s="2"/>
      <c r="G739" s="2"/>
      <c r="H739" s="2"/>
      <c r="I739" s="6"/>
      <c r="J739" s="6"/>
      <c r="K739" s="2"/>
      <c r="L739" s="2"/>
      <c r="M739" s="58"/>
      <c r="N739" s="58"/>
      <c r="O739" s="58"/>
      <c r="P739" s="58"/>
      <c r="Q739" s="58"/>
      <c r="R739" s="58"/>
      <c r="S739" s="58"/>
      <c r="T739" s="58"/>
      <c r="U739" s="58"/>
      <c r="V739" s="58"/>
      <c r="W739" s="58"/>
      <c r="X739" s="58"/>
      <c r="Y739" s="58"/>
      <c r="Z739" s="58"/>
    </row>
    <row r="740" spans="1:26" ht="15.75" customHeight="1" x14ac:dyDescent="0.2">
      <c r="A740" s="58"/>
      <c r="B740" s="2"/>
      <c r="C740" s="3"/>
      <c r="D740" s="4"/>
      <c r="E740" s="5"/>
      <c r="F740" s="2"/>
      <c r="G740" s="2"/>
      <c r="H740" s="2"/>
      <c r="I740" s="6"/>
      <c r="J740" s="6"/>
      <c r="K740" s="2"/>
      <c r="L740" s="2"/>
      <c r="M740" s="58"/>
      <c r="N740" s="58"/>
      <c r="O740" s="58"/>
      <c r="P740" s="58"/>
      <c r="Q740" s="58"/>
      <c r="R740" s="58"/>
      <c r="S740" s="58"/>
      <c r="T740" s="58"/>
      <c r="U740" s="58"/>
      <c r="V740" s="58"/>
      <c r="W740" s="58"/>
      <c r="X740" s="58"/>
      <c r="Y740" s="58"/>
      <c r="Z740" s="58"/>
    </row>
    <row r="741" spans="1:26" ht="15.75" customHeight="1" x14ac:dyDescent="0.2">
      <c r="A741" s="58"/>
      <c r="B741" s="2"/>
      <c r="C741" s="3"/>
      <c r="D741" s="4"/>
      <c r="E741" s="5"/>
      <c r="F741" s="2"/>
      <c r="G741" s="2"/>
      <c r="H741" s="2"/>
      <c r="I741" s="6"/>
      <c r="J741" s="6"/>
      <c r="K741" s="2"/>
      <c r="L741" s="2"/>
      <c r="M741" s="58"/>
      <c r="N741" s="58"/>
      <c r="O741" s="58"/>
      <c r="P741" s="58"/>
      <c r="Q741" s="58"/>
      <c r="R741" s="58"/>
      <c r="S741" s="58"/>
      <c r="T741" s="58"/>
      <c r="U741" s="58"/>
      <c r="V741" s="58"/>
      <c r="W741" s="58"/>
      <c r="X741" s="58"/>
      <c r="Y741" s="58"/>
      <c r="Z741" s="58"/>
    </row>
    <row r="742" spans="1:26" ht="15.75" customHeight="1" x14ac:dyDescent="0.2">
      <c r="A742" s="58"/>
      <c r="B742" s="2"/>
      <c r="C742" s="3"/>
      <c r="D742" s="4"/>
      <c r="E742" s="5"/>
      <c r="F742" s="2"/>
      <c r="G742" s="2"/>
      <c r="H742" s="2"/>
      <c r="I742" s="6"/>
      <c r="J742" s="6"/>
      <c r="K742" s="2"/>
      <c r="L742" s="2"/>
      <c r="M742" s="58"/>
      <c r="N742" s="58"/>
      <c r="O742" s="58"/>
      <c r="P742" s="58"/>
      <c r="Q742" s="58"/>
      <c r="R742" s="58"/>
      <c r="S742" s="58"/>
      <c r="T742" s="58"/>
      <c r="U742" s="58"/>
      <c r="V742" s="58"/>
      <c r="W742" s="58"/>
      <c r="X742" s="58"/>
      <c r="Y742" s="58"/>
      <c r="Z742" s="58"/>
    </row>
    <row r="743" spans="1:26" ht="15.75" customHeight="1" x14ac:dyDescent="0.2">
      <c r="A743" s="58"/>
      <c r="B743" s="2"/>
      <c r="C743" s="3"/>
      <c r="D743" s="4"/>
      <c r="E743" s="5"/>
      <c r="F743" s="2"/>
      <c r="G743" s="2"/>
      <c r="H743" s="2"/>
      <c r="I743" s="6"/>
      <c r="J743" s="6"/>
      <c r="K743" s="2"/>
      <c r="L743" s="2"/>
      <c r="M743" s="58"/>
      <c r="N743" s="58"/>
      <c r="O743" s="58"/>
      <c r="P743" s="58"/>
      <c r="Q743" s="58"/>
      <c r="R743" s="58"/>
      <c r="S743" s="58"/>
      <c r="T743" s="58"/>
      <c r="U743" s="58"/>
      <c r="V743" s="58"/>
      <c r="W743" s="58"/>
      <c r="X743" s="58"/>
      <c r="Y743" s="58"/>
      <c r="Z743" s="58"/>
    </row>
    <row r="744" spans="1:26" ht="15.75" customHeight="1" x14ac:dyDescent="0.2">
      <c r="A744" s="58"/>
      <c r="B744" s="2"/>
      <c r="C744" s="3"/>
      <c r="D744" s="4"/>
      <c r="E744" s="5"/>
      <c r="F744" s="2"/>
      <c r="G744" s="2"/>
      <c r="H744" s="2"/>
      <c r="I744" s="6"/>
      <c r="J744" s="6"/>
      <c r="K744" s="2"/>
      <c r="L744" s="2"/>
      <c r="M744" s="58"/>
      <c r="N744" s="58"/>
      <c r="O744" s="58"/>
      <c r="P744" s="58"/>
      <c r="Q744" s="58"/>
      <c r="R744" s="58"/>
      <c r="S744" s="58"/>
      <c r="T744" s="58"/>
      <c r="U744" s="58"/>
      <c r="V744" s="58"/>
      <c r="W744" s="58"/>
      <c r="X744" s="58"/>
      <c r="Y744" s="58"/>
      <c r="Z744" s="58"/>
    </row>
    <row r="745" spans="1:26" ht="15.75" customHeight="1" x14ac:dyDescent="0.2">
      <c r="A745" s="58"/>
      <c r="B745" s="2"/>
      <c r="C745" s="3"/>
      <c r="D745" s="4"/>
      <c r="E745" s="5"/>
      <c r="F745" s="2"/>
      <c r="G745" s="2"/>
      <c r="H745" s="2"/>
      <c r="I745" s="6"/>
      <c r="J745" s="6"/>
      <c r="K745" s="2"/>
      <c r="L745" s="2"/>
      <c r="M745" s="58"/>
      <c r="N745" s="58"/>
      <c r="O745" s="58"/>
      <c r="P745" s="58"/>
      <c r="Q745" s="58"/>
      <c r="R745" s="58"/>
      <c r="S745" s="58"/>
      <c r="T745" s="58"/>
      <c r="U745" s="58"/>
      <c r="V745" s="58"/>
      <c r="W745" s="58"/>
      <c r="X745" s="58"/>
      <c r="Y745" s="58"/>
      <c r="Z745" s="58"/>
    </row>
    <row r="746" spans="1:26" ht="15.75" customHeight="1" x14ac:dyDescent="0.2">
      <c r="A746" s="58"/>
      <c r="B746" s="2"/>
      <c r="C746" s="3"/>
      <c r="D746" s="4"/>
      <c r="E746" s="5"/>
      <c r="F746" s="2"/>
      <c r="G746" s="2"/>
      <c r="H746" s="2"/>
      <c r="I746" s="6"/>
      <c r="J746" s="6"/>
      <c r="K746" s="2"/>
      <c r="L746" s="2"/>
      <c r="M746" s="58"/>
      <c r="N746" s="58"/>
      <c r="O746" s="58"/>
      <c r="P746" s="58"/>
      <c r="Q746" s="58"/>
      <c r="R746" s="58"/>
      <c r="S746" s="58"/>
      <c r="T746" s="58"/>
      <c r="U746" s="58"/>
      <c r="V746" s="58"/>
      <c r="W746" s="58"/>
      <c r="X746" s="58"/>
      <c r="Y746" s="58"/>
      <c r="Z746" s="58"/>
    </row>
    <row r="747" spans="1:26" ht="15.75" customHeight="1" x14ac:dyDescent="0.2">
      <c r="A747" s="58"/>
      <c r="B747" s="2"/>
      <c r="C747" s="3"/>
      <c r="D747" s="4"/>
      <c r="E747" s="5"/>
      <c r="F747" s="2"/>
      <c r="G747" s="2"/>
      <c r="H747" s="2"/>
      <c r="I747" s="6"/>
      <c r="J747" s="6"/>
      <c r="K747" s="2"/>
      <c r="L747" s="2"/>
      <c r="M747" s="58"/>
      <c r="N747" s="58"/>
      <c r="O747" s="58"/>
      <c r="P747" s="58"/>
      <c r="Q747" s="58"/>
      <c r="R747" s="58"/>
      <c r="S747" s="58"/>
      <c r="T747" s="58"/>
      <c r="U747" s="58"/>
      <c r="V747" s="58"/>
      <c r="W747" s="58"/>
      <c r="X747" s="58"/>
      <c r="Y747" s="58"/>
      <c r="Z747" s="58"/>
    </row>
    <row r="748" spans="1:26" ht="15.75" customHeight="1" x14ac:dyDescent="0.2">
      <c r="A748" s="58"/>
      <c r="B748" s="2"/>
      <c r="C748" s="3"/>
      <c r="D748" s="4"/>
      <c r="E748" s="5"/>
      <c r="F748" s="2"/>
      <c r="G748" s="2"/>
      <c r="H748" s="2"/>
      <c r="I748" s="6"/>
      <c r="J748" s="6"/>
      <c r="K748" s="2"/>
      <c r="L748" s="2"/>
      <c r="M748" s="58"/>
      <c r="N748" s="58"/>
      <c r="O748" s="58"/>
      <c r="P748" s="58"/>
      <c r="Q748" s="58"/>
      <c r="R748" s="58"/>
      <c r="S748" s="58"/>
      <c r="T748" s="58"/>
      <c r="U748" s="58"/>
      <c r="V748" s="58"/>
      <c r="W748" s="58"/>
      <c r="X748" s="58"/>
      <c r="Y748" s="58"/>
      <c r="Z748" s="58"/>
    </row>
    <row r="749" spans="1:26" ht="15.75" customHeight="1" x14ac:dyDescent="0.2">
      <c r="A749" s="58"/>
      <c r="B749" s="2"/>
      <c r="C749" s="3"/>
      <c r="D749" s="4"/>
      <c r="E749" s="5"/>
      <c r="F749" s="2"/>
      <c r="G749" s="2"/>
      <c r="H749" s="2"/>
      <c r="I749" s="6"/>
      <c r="J749" s="6"/>
      <c r="K749" s="2"/>
      <c r="L749" s="2"/>
      <c r="M749" s="58"/>
      <c r="N749" s="58"/>
      <c r="O749" s="58"/>
      <c r="P749" s="58"/>
      <c r="Q749" s="58"/>
      <c r="R749" s="58"/>
      <c r="S749" s="58"/>
      <c r="T749" s="58"/>
      <c r="U749" s="58"/>
      <c r="V749" s="58"/>
      <c r="W749" s="58"/>
      <c r="X749" s="58"/>
      <c r="Y749" s="58"/>
      <c r="Z749" s="58"/>
    </row>
    <row r="750" spans="1:26" ht="15.75" customHeight="1" x14ac:dyDescent="0.2">
      <c r="A750" s="58"/>
      <c r="B750" s="2"/>
      <c r="C750" s="3"/>
      <c r="D750" s="4"/>
      <c r="E750" s="5"/>
      <c r="F750" s="2"/>
      <c r="G750" s="2"/>
      <c r="H750" s="2"/>
      <c r="I750" s="6"/>
      <c r="J750" s="6"/>
      <c r="K750" s="2"/>
      <c r="L750" s="2"/>
      <c r="M750" s="58"/>
      <c r="N750" s="58"/>
      <c r="O750" s="58"/>
      <c r="P750" s="58"/>
      <c r="Q750" s="58"/>
      <c r="R750" s="58"/>
      <c r="S750" s="58"/>
      <c r="T750" s="58"/>
      <c r="U750" s="58"/>
      <c r="V750" s="58"/>
      <c r="W750" s="58"/>
      <c r="X750" s="58"/>
      <c r="Y750" s="58"/>
      <c r="Z750" s="58"/>
    </row>
    <row r="751" spans="1:26" ht="15.75" customHeight="1" x14ac:dyDescent="0.2">
      <c r="A751" s="58"/>
      <c r="B751" s="2"/>
      <c r="C751" s="3"/>
      <c r="D751" s="4"/>
      <c r="E751" s="5"/>
      <c r="F751" s="2"/>
      <c r="G751" s="2"/>
      <c r="H751" s="2"/>
      <c r="I751" s="6"/>
      <c r="J751" s="6"/>
      <c r="K751" s="2"/>
      <c r="L751" s="2"/>
      <c r="M751" s="58"/>
      <c r="N751" s="58"/>
      <c r="O751" s="58"/>
      <c r="P751" s="58"/>
      <c r="Q751" s="58"/>
      <c r="R751" s="58"/>
      <c r="S751" s="58"/>
      <c r="T751" s="58"/>
      <c r="U751" s="58"/>
      <c r="V751" s="58"/>
      <c r="W751" s="58"/>
      <c r="X751" s="58"/>
      <c r="Y751" s="58"/>
      <c r="Z751" s="58"/>
    </row>
    <row r="752" spans="1:26" ht="15.75" customHeight="1" x14ac:dyDescent="0.2">
      <c r="A752" s="58"/>
      <c r="B752" s="2"/>
      <c r="C752" s="3"/>
      <c r="D752" s="4"/>
      <c r="E752" s="5"/>
      <c r="F752" s="2"/>
      <c r="G752" s="2"/>
      <c r="H752" s="2"/>
      <c r="I752" s="6"/>
      <c r="J752" s="6"/>
      <c r="K752" s="2"/>
      <c r="L752" s="2"/>
      <c r="M752" s="58"/>
      <c r="N752" s="58"/>
      <c r="O752" s="58"/>
      <c r="P752" s="58"/>
      <c r="Q752" s="58"/>
      <c r="R752" s="58"/>
      <c r="S752" s="58"/>
      <c r="T752" s="58"/>
      <c r="U752" s="58"/>
      <c r="V752" s="58"/>
      <c r="W752" s="58"/>
      <c r="X752" s="58"/>
      <c r="Y752" s="58"/>
      <c r="Z752" s="58"/>
    </row>
    <row r="753" spans="1:26" ht="15.75" customHeight="1" x14ac:dyDescent="0.2">
      <c r="A753" s="58"/>
      <c r="B753" s="2"/>
      <c r="C753" s="3"/>
      <c r="D753" s="4"/>
      <c r="E753" s="5"/>
      <c r="F753" s="2"/>
      <c r="G753" s="2"/>
      <c r="H753" s="2"/>
      <c r="I753" s="6"/>
      <c r="J753" s="6"/>
      <c r="K753" s="2"/>
      <c r="L753" s="2"/>
      <c r="M753" s="58"/>
      <c r="N753" s="58"/>
      <c r="O753" s="58"/>
      <c r="P753" s="58"/>
      <c r="Q753" s="58"/>
      <c r="R753" s="58"/>
      <c r="S753" s="58"/>
      <c r="T753" s="58"/>
      <c r="U753" s="58"/>
      <c r="V753" s="58"/>
      <c r="W753" s="58"/>
      <c r="X753" s="58"/>
      <c r="Y753" s="58"/>
      <c r="Z753" s="58"/>
    </row>
    <row r="754" spans="1:26" ht="15.75" customHeight="1" x14ac:dyDescent="0.2">
      <c r="A754" s="58"/>
      <c r="B754" s="2"/>
      <c r="C754" s="3"/>
      <c r="D754" s="4"/>
      <c r="E754" s="5"/>
      <c r="F754" s="2"/>
      <c r="G754" s="2"/>
      <c r="H754" s="2"/>
      <c r="I754" s="6"/>
      <c r="J754" s="6"/>
      <c r="K754" s="2"/>
      <c r="L754" s="2"/>
      <c r="M754" s="58"/>
      <c r="N754" s="58"/>
      <c r="O754" s="58"/>
      <c r="P754" s="58"/>
      <c r="Q754" s="58"/>
      <c r="R754" s="58"/>
      <c r="S754" s="58"/>
      <c r="T754" s="58"/>
      <c r="U754" s="58"/>
      <c r="V754" s="58"/>
      <c r="W754" s="58"/>
      <c r="X754" s="58"/>
      <c r="Y754" s="58"/>
      <c r="Z754" s="58"/>
    </row>
    <row r="755" spans="1:26" ht="15.75" customHeight="1" x14ac:dyDescent="0.2">
      <c r="A755" s="58"/>
      <c r="B755" s="2"/>
      <c r="C755" s="3"/>
      <c r="D755" s="4"/>
      <c r="E755" s="5"/>
      <c r="F755" s="2"/>
      <c r="G755" s="2"/>
      <c r="H755" s="2"/>
      <c r="I755" s="6"/>
      <c r="J755" s="6"/>
      <c r="K755" s="2"/>
      <c r="L755" s="2"/>
      <c r="M755" s="58"/>
      <c r="N755" s="58"/>
      <c r="O755" s="58"/>
      <c r="P755" s="58"/>
      <c r="Q755" s="58"/>
      <c r="R755" s="58"/>
      <c r="S755" s="58"/>
      <c r="T755" s="58"/>
      <c r="U755" s="58"/>
      <c r="V755" s="58"/>
      <c r="W755" s="58"/>
      <c r="X755" s="58"/>
      <c r="Y755" s="58"/>
      <c r="Z755" s="58"/>
    </row>
    <row r="756" spans="1:26" ht="15.75" customHeight="1" x14ac:dyDescent="0.2">
      <c r="A756" s="58"/>
      <c r="B756" s="2"/>
      <c r="C756" s="3"/>
      <c r="D756" s="4"/>
      <c r="E756" s="5"/>
      <c r="F756" s="2"/>
      <c r="G756" s="2"/>
      <c r="H756" s="2"/>
      <c r="I756" s="6"/>
      <c r="J756" s="6"/>
      <c r="K756" s="2"/>
      <c r="L756" s="2"/>
      <c r="M756" s="58"/>
      <c r="N756" s="58"/>
      <c r="O756" s="58"/>
      <c r="P756" s="58"/>
      <c r="Q756" s="58"/>
      <c r="R756" s="58"/>
      <c r="S756" s="58"/>
      <c r="T756" s="58"/>
      <c r="U756" s="58"/>
      <c r="V756" s="58"/>
      <c r="W756" s="58"/>
      <c r="X756" s="58"/>
      <c r="Y756" s="58"/>
      <c r="Z756" s="58"/>
    </row>
    <row r="757" spans="1:26" ht="15.75" customHeight="1" x14ac:dyDescent="0.2">
      <c r="A757" s="58"/>
      <c r="B757" s="2"/>
      <c r="C757" s="3"/>
      <c r="D757" s="4"/>
      <c r="E757" s="5"/>
      <c r="F757" s="2"/>
      <c r="G757" s="2"/>
      <c r="H757" s="2"/>
      <c r="I757" s="6"/>
      <c r="J757" s="6"/>
      <c r="K757" s="2"/>
      <c r="L757" s="2"/>
      <c r="M757" s="58"/>
      <c r="N757" s="58"/>
      <c r="O757" s="58"/>
      <c r="P757" s="58"/>
      <c r="Q757" s="58"/>
      <c r="R757" s="58"/>
      <c r="S757" s="58"/>
      <c r="T757" s="58"/>
      <c r="U757" s="58"/>
      <c r="V757" s="58"/>
      <c r="W757" s="58"/>
      <c r="X757" s="58"/>
      <c r="Y757" s="58"/>
      <c r="Z757" s="58"/>
    </row>
    <row r="758" spans="1:26" ht="15.75" customHeight="1" x14ac:dyDescent="0.2">
      <c r="A758" s="58"/>
      <c r="B758" s="2"/>
      <c r="C758" s="3"/>
      <c r="D758" s="4"/>
      <c r="E758" s="5"/>
      <c r="F758" s="2"/>
      <c r="G758" s="2"/>
      <c r="H758" s="2"/>
      <c r="I758" s="6"/>
      <c r="J758" s="6"/>
      <c r="K758" s="2"/>
      <c r="L758" s="2"/>
      <c r="M758" s="58"/>
      <c r="N758" s="58"/>
      <c r="O758" s="58"/>
      <c r="P758" s="58"/>
      <c r="Q758" s="58"/>
      <c r="R758" s="58"/>
      <c r="S758" s="58"/>
      <c r="T758" s="58"/>
      <c r="U758" s="58"/>
      <c r="V758" s="58"/>
      <c r="W758" s="58"/>
      <c r="X758" s="58"/>
      <c r="Y758" s="58"/>
      <c r="Z758" s="58"/>
    </row>
    <row r="759" spans="1:26" ht="15.75" customHeight="1" x14ac:dyDescent="0.2">
      <c r="A759" s="58"/>
      <c r="B759" s="2"/>
      <c r="C759" s="3"/>
      <c r="D759" s="4"/>
      <c r="E759" s="5"/>
      <c r="F759" s="2"/>
      <c r="G759" s="2"/>
      <c r="H759" s="2"/>
      <c r="I759" s="6"/>
      <c r="J759" s="6"/>
      <c r="K759" s="2"/>
      <c r="L759" s="2"/>
      <c r="M759" s="58"/>
      <c r="N759" s="58"/>
      <c r="O759" s="58"/>
      <c r="P759" s="58"/>
      <c r="Q759" s="58"/>
      <c r="R759" s="58"/>
      <c r="S759" s="58"/>
      <c r="T759" s="58"/>
      <c r="U759" s="58"/>
      <c r="V759" s="58"/>
      <c r="W759" s="58"/>
      <c r="X759" s="58"/>
      <c r="Y759" s="58"/>
      <c r="Z759" s="58"/>
    </row>
    <row r="760" spans="1:26" ht="15.75" customHeight="1" x14ac:dyDescent="0.2">
      <c r="A760" s="58"/>
      <c r="B760" s="2"/>
      <c r="C760" s="3"/>
      <c r="D760" s="4"/>
      <c r="E760" s="5"/>
      <c r="F760" s="2"/>
      <c r="G760" s="2"/>
      <c r="H760" s="2"/>
      <c r="I760" s="6"/>
      <c r="J760" s="6"/>
      <c r="K760" s="2"/>
      <c r="L760" s="2"/>
      <c r="M760" s="58"/>
      <c r="N760" s="58"/>
      <c r="O760" s="58"/>
      <c r="P760" s="58"/>
      <c r="Q760" s="58"/>
      <c r="R760" s="58"/>
      <c r="S760" s="58"/>
      <c r="T760" s="58"/>
      <c r="U760" s="58"/>
      <c r="V760" s="58"/>
      <c r="W760" s="58"/>
      <c r="X760" s="58"/>
      <c r="Y760" s="58"/>
      <c r="Z760" s="58"/>
    </row>
    <row r="761" spans="1:26" ht="15.75" customHeight="1" x14ac:dyDescent="0.2">
      <c r="A761" s="58"/>
      <c r="B761" s="2"/>
      <c r="C761" s="3"/>
      <c r="D761" s="4"/>
      <c r="E761" s="5"/>
      <c r="F761" s="2"/>
      <c r="G761" s="2"/>
      <c r="H761" s="2"/>
      <c r="I761" s="6"/>
      <c r="J761" s="6"/>
      <c r="K761" s="2"/>
      <c r="L761" s="2"/>
      <c r="M761" s="58"/>
      <c r="N761" s="58"/>
      <c r="O761" s="58"/>
      <c r="P761" s="58"/>
      <c r="Q761" s="58"/>
      <c r="R761" s="58"/>
      <c r="S761" s="58"/>
      <c r="T761" s="58"/>
      <c r="U761" s="58"/>
      <c r="V761" s="58"/>
      <c r="W761" s="58"/>
      <c r="X761" s="58"/>
      <c r="Y761" s="58"/>
      <c r="Z761" s="58"/>
    </row>
    <row r="762" spans="1:26" ht="15.75" customHeight="1" x14ac:dyDescent="0.2">
      <c r="A762" s="58"/>
      <c r="B762" s="2"/>
      <c r="C762" s="3"/>
      <c r="D762" s="4"/>
      <c r="E762" s="5"/>
      <c r="F762" s="2"/>
      <c r="G762" s="2"/>
      <c r="H762" s="2"/>
      <c r="I762" s="6"/>
      <c r="J762" s="6"/>
      <c r="K762" s="2"/>
      <c r="L762" s="2"/>
      <c r="M762" s="58"/>
      <c r="N762" s="58"/>
      <c r="O762" s="58"/>
      <c r="P762" s="58"/>
      <c r="Q762" s="58"/>
      <c r="R762" s="58"/>
      <c r="S762" s="58"/>
      <c r="T762" s="58"/>
      <c r="U762" s="58"/>
      <c r="V762" s="58"/>
      <c r="W762" s="58"/>
      <c r="X762" s="58"/>
      <c r="Y762" s="58"/>
      <c r="Z762" s="58"/>
    </row>
    <row r="763" spans="1:26" ht="15.75" customHeight="1" x14ac:dyDescent="0.2">
      <c r="A763" s="58"/>
      <c r="B763" s="2"/>
      <c r="C763" s="3"/>
      <c r="D763" s="4"/>
      <c r="E763" s="5"/>
      <c r="F763" s="2"/>
      <c r="G763" s="2"/>
      <c r="H763" s="2"/>
      <c r="I763" s="6"/>
      <c r="J763" s="6"/>
      <c r="K763" s="2"/>
      <c r="L763" s="2"/>
      <c r="M763" s="58"/>
      <c r="N763" s="58"/>
      <c r="O763" s="58"/>
      <c r="P763" s="58"/>
      <c r="Q763" s="58"/>
      <c r="R763" s="58"/>
      <c r="S763" s="58"/>
      <c r="T763" s="58"/>
      <c r="U763" s="58"/>
      <c r="V763" s="58"/>
      <c r="W763" s="58"/>
      <c r="X763" s="58"/>
      <c r="Y763" s="58"/>
      <c r="Z763" s="58"/>
    </row>
    <row r="764" spans="1:26" ht="15.75" customHeight="1" x14ac:dyDescent="0.2">
      <c r="A764" s="58"/>
      <c r="B764" s="2"/>
      <c r="C764" s="3"/>
      <c r="D764" s="4"/>
      <c r="E764" s="5"/>
      <c r="F764" s="2"/>
      <c r="G764" s="2"/>
      <c r="H764" s="2"/>
      <c r="I764" s="6"/>
      <c r="J764" s="6"/>
      <c r="K764" s="2"/>
      <c r="L764" s="2"/>
      <c r="M764" s="58"/>
      <c r="N764" s="58"/>
      <c r="O764" s="58"/>
      <c r="P764" s="58"/>
      <c r="Q764" s="58"/>
      <c r="R764" s="58"/>
      <c r="S764" s="58"/>
      <c r="T764" s="58"/>
      <c r="U764" s="58"/>
      <c r="V764" s="58"/>
      <c r="W764" s="58"/>
      <c r="X764" s="58"/>
      <c r="Y764" s="58"/>
      <c r="Z764" s="58"/>
    </row>
    <row r="765" spans="1:26" ht="15.75" customHeight="1" x14ac:dyDescent="0.2">
      <c r="A765" s="58"/>
      <c r="B765" s="2"/>
      <c r="C765" s="3"/>
      <c r="D765" s="4"/>
      <c r="E765" s="5"/>
      <c r="F765" s="2"/>
      <c r="G765" s="2"/>
      <c r="H765" s="2"/>
      <c r="I765" s="6"/>
      <c r="J765" s="6"/>
      <c r="K765" s="2"/>
      <c r="L765" s="2"/>
      <c r="M765" s="58"/>
      <c r="N765" s="58"/>
      <c r="O765" s="58"/>
      <c r="P765" s="58"/>
      <c r="Q765" s="58"/>
      <c r="R765" s="58"/>
      <c r="S765" s="58"/>
      <c r="T765" s="58"/>
      <c r="U765" s="58"/>
      <c r="V765" s="58"/>
      <c r="W765" s="58"/>
      <c r="X765" s="58"/>
      <c r="Y765" s="58"/>
      <c r="Z765" s="58"/>
    </row>
    <row r="766" spans="1:26" ht="15.75" customHeight="1" x14ac:dyDescent="0.2">
      <c r="A766" s="58"/>
      <c r="B766" s="2"/>
      <c r="C766" s="3"/>
      <c r="D766" s="4"/>
      <c r="E766" s="5"/>
      <c r="F766" s="2"/>
      <c r="G766" s="2"/>
      <c r="H766" s="2"/>
      <c r="I766" s="6"/>
      <c r="J766" s="6"/>
      <c r="K766" s="2"/>
      <c r="L766" s="2"/>
      <c r="M766" s="58"/>
      <c r="N766" s="58"/>
      <c r="O766" s="58"/>
      <c r="P766" s="58"/>
      <c r="Q766" s="58"/>
      <c r="R766" s="58"/>
      <c r="S766" s="58"/>
      <c r="T766" s="58"/>
      <c r="U766" s="58"/>
      <c r="V766" s="58"/>
      <c r="W766" s="58"/>
      <c r="X766" s="58"/>
      <c r="Y766" s="58"/>
      <c r="Z766" s="58"/>
    </row>
    <row r="767" spans="1:26" ht="15.75" customHeight="1" x14ac:dyDescent="0.2">
      <c r="A767" s="58"/>
      <c r="B767" s="2"/>
      <c r="C767" s="3"/>
      <c r="D767" s="4"/>
      <c r="E767" s="5"/>
      <c r="F767" s="2"/>
      <c r="G767" s="2"/>
      <c r="H767" s="2"/>
      <c r="I767" s="6"/>
      <c r="J767" s="6"/>
      <c r="K767" s="2"/>
      <c r="L767" s="2"/>
      <c r="M767" s="58"/>
      <c r="N767" s="58"/>
      <c r="O767" s="58"/>
      <c r="P767" s="58"/>
      <c r="Q767" s="58"/>
      <c r="R767" s="58"/>
      <c r="S767" s="58"/>
      <c r="T767" s="58"/>
      <c r="U767" s="58"/>
      <c r="V767" s="58"/>
      <c r="W767" s="58"/>
      <c r="X767" s="58"/>
      <c r="Y767" s="58"/>
      <c r="Z767" s="58"/>
    </row>
    <row r="768" spans="1:26" ht="15.75" customHeight="1" x14ac:dyDescent="0.2">
      <c r="A768" s="58"/>
      <c r="B768" s="2"/>
      <c r="C768" s="3"/>
      <c r="D768" s="4"/>
      <c r="E768" s="5"/>
      <c r="F768" s="2"/>
      <c r="G768" s="2"/>
      <c r="H768" s="2"/>
      <c r="I768" s="6"/>
      <c r="J768" s="6"/>
      <c r="K768" s="2"/>
      <c r="L768" s="2"/>
      <c r="M768" s="58"/>
      <c r="N768" s="58"/>
      <c r="O768" s="58"/>
      <c r="P768" s="58"/>
      <c r="Q768" s="58"/>
      <c r="R768" s="58"/>
      <c r="S768" s="58"/>
      <c r="T768" s="58"/>
      <c r="U768" s="58"/>
      <c r="V768" s="58"/>
      <c r="W768" s="58"/>
      <c r="X768" s="58"/>
      <c r="Y768" s="58"/>
      <c r="Z768" s="58"/>
    </row>
    <row r="769" spans="1:26" ht="15.75" customHeight="1" x14ac:dyDescent="0.2">
      <c r="A769" s="58"/>
      <c r="B769" s="2"/>
      <c r="C769" s="3"/>
      <c r="D769" s="4"/>
      <c r="E769" s="5"/>
      <c r="F769" s="2"/>
      <c r="G769" s="2"/>
      <c r="H769" s="2"/>
      <c r="I769" s="6"/>
      <c r="J769" s="6"/>
      <c r="K769" s="2"/>
      <c r="L769" s="2"/>
      <c r="M769" s="58"/>
      <c r="N769" s="58"/>
      <c r="O769" s="58"/>
      <c r="P769" s="58"/>
      <c r="Q769" s="58"/>
      <c r="R769" s="58"/>
      <c r="S769" s="58"/>
      <c r="T769" s="58"/>
      <c r="U769" s="58"/>
      <c r="V769" s="58"/>
      <c r="W769" s="58"/>
      <c r="X769" s="58"/>
      <c r="Y769" s="58"/>
      <c r="Z769" s="58"/>
    </row>
    <row r="770" spans="1:26" ht="15.75" customHeight="1" x14ac:dyDescent="0.2">
      <c r="A770" s="58"/>
      <c r="B770" s="2"/>
      <c r="C770" s="3"/>
      <c r="D770" s="4"/>
      <c r="E770" s="5"/>
      <c r="F770" s="2"/>
      <c r="G770" s="2"/>
      <c r="H770" s="2"/>
      <c r="I770" s="6"/>
      <c r="J770" s="6"/>
      <c r="K770" s="2"/>
      <c r="L770" s="2"/>
      <c r="M770" s="58"/>
      <c r="N770" s="58"/>
      <c r="O770" s="58"/>
      <c r="P770" s="58"/>
      <c r="Q770" s="58"/>
      <c r="R770" s="58"/>
      <c r="S770" s="58"/>
      <c r="T770" s="58"/>
      <c r="U770" s="58"/>
      <c r="V770" s="58"/>
      <c r="W770" s="58"/>
      <c r="X770" s="58"/>
      <c r="Y770" s="58"/>
      <c r="Z770" s="58"/>
    </row>
    <row r="771" spans="1:26" ht="15.75" customHeight="1" x14ac:dyDescent="0.2">
      <c r="A771" s="58"/>
      <c r="B771" s="2"/>
      <c r="C771" s="3"/>
      <c r="D771" s="4"/>
      <c r="E771" s="5"/>
      <c r="F771" s="2"/>
      <c r="G771" s="2"/>
      <c r="H771" s="2"/>
      <c r="I771" s="6"/>
      <c r="J771" s="6"/>
      <c r="K771" s="2"/>
      <c r="L771" s="2"/>
      <c r="M771" s="58"/>
      <c r="N771" s="58"/>
      <c r="O771" s="58"/>
      <c r="P771" s="58"/>
      <c r="Q771" s="58"/>
      <c r="R771" s="58"/>
      <c r="S771" s="58"/>
      <c r="T771" s="58"/>
      <c r="U771" s="58"/>
      <c r="V771" s="58"/>
      <c r="W771" s="58"/>
      <c r="X771" s="58"/>
      <c r="Y771" s="58"/>
      <c r="Z771" s="58"/>
    </row>
    <row r="772" spans="1:26" ht="15.75" customHeight="1" x14ac:dyDescent="0.2">
      <c r="A772" s="58"/>
      <c r="B772" s="2"/>
      <c r="C772" s="3"/>
      <c r="D772" s="4"/>
      <c r="E772" s="5"/>
      <c r="F772" s="2"/>
      <c r="G772" s="2"/>
      <c r="H772" s="2"/>
      <c r="I772" s="6"/>
      <c r="J772" s="6"/>
      <c r="K772" s="2"/>
      <c r="L772" s="2"/>
      <c r="M772" s="58"/>
      <c r="N772" s="58"/>
      <c r="O772" s="58"/>
      <c r="P772" s="58"/>
      <c r="Q772" s="58"/>
      <c r="R772" s="58"/>
      <c r="S772" s="58"/>
      <c r="T772" s="58"/>
      <c r="U772" s="58"/>
      <c r="V772" s="58"/>
      <c r="W772" s="58"/>
      <c r="X772" s="58"/>
      <c r="Y772" s="58"/>
      <c r="Z772" s="58"/>
    </row>
    <row r="773" spans="1:26" ht="15.75" customHeight="1" x14ac:dyDescent="0.2">
      <c r="A773" s="58"/>
      <c r="B773" s="2"/>
      <c r="C773" s="3"/>
      <c r="D773" s="4"/>
      <c r="E773" s="5"/>
      <c r="F773" s="2"/>
      <c r="G773" s="2"/>
      <c r="H773" s="2"/>
      <c r="I773" s="6"/>
      <c r="J773" s="6"/>
      <c r="K773" s="2"/>
      <c r="L773" s="2"/>
      <c r="M773" s="58"/>
      <c r="N773" s="58"/>
      <c r="O773" s="58"/>
      <c r="P773" s="58"/>
      <c r="Q773" s="58"/>
      <c r="R773" s="58"/>
      <c r="S773" s="58"/>
      <c r="T773" s="58"/>
      <c r="U773" s="58"/>
      <c r="V773" s="58"/>
      <c r="W773" s="58"/>
      <c r="X773" s="58"/>
      <c r="Y773" s="58"/>
      <c r="Z773" s="58"/>
    </row>
    <row r="774" spans="1:26" ht="15.75" customHeight="1" x14ac:dyDescent="0.2">
      <c r="A774" s="58"/>
      <c r="B774" s="2"/>
      <c r="C774" s="3"/>
      <c r="D774" s="4"/>
      <c r="E774" s="5"/>
      <c r="F774" s="2"/>
      <c r="G774" s="2"/>
      <c r="H774" s="2"/>
      <c r="I774" s="6"/>
      <c r="J774" s="6"/>
      <c r="K774" s="2"/>
      <c r="L774" s="2"/>
      <c r="M774" s="58"/>
      <c r="N774" s="58"/>
      <c r="O774" s="58"/>
      <c r="P774" s="58"/>
      <c r="Q774" s="58"/>
      <c r="R774" s="58"/>
      <c r="S774" s="58"/>
      <c r="T774" s="58"/>
      <c r="U774" s="58"/>
      <c r="V774" s="58"/>
      <c r="W774" s="58"/>
      <c r="X774" s="58"/>
      <c r="Y774" s="58"/>
      <c r="Z774" s="58"/>
    </row>
    <row r="775" spans="1:26" ht="15.75" customHeight="1" x14ac:dyDescent="0.2">
      <c r="A775" s="58"/>
      <c r="B775" s="2"/>
      <c r="C775" s="3"/>
      <c r="D775" s="4"/>
      <c r="E775" s="5"/>
      <c r="F775" s="2"/>
      <c r="G775" s="2"/>
      <c r="H775" s="2"/>
      <c r="I775" s="6"/>
      <c r="J775" s="6"/>
      <c r="K775" s="2"/>
      <c r="L775" s="2"/>
      <c r="M775" s="58"/>
      <c r="N775" s="58"/>
      <c r="O775" s="58"/>
      <c r="P775" s="58"/>
      <c r="Q775" s="58"/>
      <c r="R775" s="58"/>
      <c r="S775" s="58"/>
      <c r="T775" s="58"/>
      <c r="U775" s="58"/>
      <c r="V775" s="58"/>
      <c r="W775" s="58"/>
      <c r="X775" s="58"/>
      <c r="Y775" s="58"/>
      <c r="Z775" s="58"/>
    </row>
    <row r="776" spans="1:26" ht="15.75" customHeight="1" x14ac:dyDescent="0.2">
      <c r="A776" s="58"/>
      <c r="B776" s="2"/>
      <c r="C776" s="3"/>
      <c r="D776" s="4"/>
      <c r="E776" s="5"/>
      <c r="F776" s="2"/>
      <c r="G776" s="2"/>
      <c r="H776" s="2"/>
      <c r="I776" s="6"/>
      <c r="J776" s="6"/>
      <c r="K776" s="2"/>
      <c r="L776" s="2"/>
      <c r="M776" s="58"/>
      <c r="N776" s="58"/>
      <c r="O776" s="58"/>
      <c r="P776" s="58"/>
      <c r="Q776" s="58"/>
      <c r="R776" s="58"/>
      <c r="S776" s="58"/>
      <c r="T776" s="58"/>
      <c r="U776" s="58"/>
      <c r="V776" s="58"/>
      <c r="W776" s="58"/>
      <c r="X776" s="58"/>
      <c r="Y776" s="58"/>
      <c r="Z776" s="58"/>
    </row>
    <row r="777" spans="1:26" ht="15.75" customHeight="1" x14ac:dyDescent="0.2">
      <c r="A777" s="58"/>
      <c r="B777" s="2"/>
      <c r="C777" s="3"/>
      <c r="D777" s="4"/>
      <c r="E777" s="5"/>
      <c r="F777" s="2"/>
      <c r="G777" s="2"/>
      <c r="H777" s="2"/>
      <c r="I777" s="6"/>
      <c r="J777" s="6"/>
      <c r="K777" s="2"/>
      <c r="L777" s="2"/>
      <c r="M777" s="58"/>
      <c r="N777" s="58"/>
      <c r="O777" s="58"/>
      <c r="P777" s="58"/>
      <c r="Q777" s="58"/>
      <c r="R777" s="58"/>
      <c r="S777" s="58"/>
      <c r="T777" s="58"/>
      <c r="U777" s="58"/>
      <c r="V777" s="58"/>
      <c r="W777" s="58"/>
      <c r="X777" s="58"/>
      <c r="Y777" s="58"/>
      <c r="Z777" s="58"/>
    </row>
    <row r="778" spans="1:26" ht="15.75" customHeight="1" x14ac:dyDescent="0.2">
      <c r="A778" s="58"/>
      <c r="B778" s="2"/>
      <c r="C778" s="3"/>
      <c r="D778" s="4"/>
      <c r="E778" s="5"/>
      <c r="F778" s="2"/>
      <c r="G778" s="2"/>
      <c r="H778" s="2"/>
      <c r="I778" s="6"/>
      <c r="J778" s="6"/>
      <c r="K778" s="2"/>
      <c r="L778" s="2"/>
      <c r="M778" s="58"/>
      <c r="N778" s="58"/>
      <c r="O778" s="58"/>
      <c r="P778" s="58"/>
      <c r="Q778" s="58"/>
      <c r="R778" s="58"/>
      <c r="S778" s="58"/>
      <c r="T778" s="58"/>
      <c r="U778" s="58"/>
      <c r="V778" s="58"/>
      <c r="W778" s="58"/>
      <c r="X778" s="58"/>
      <c r="Y778" s="58"/>
      <c r="Z778" s="58"/>
    </row>
    <row r="779" spans="1:26" ht="15.75" customHeight="1" x14ac:dyDescent="0.2">
      <c r="A779" s="58"/>
      <c r="B779" s="2"/>
      <c r="C779" s="3"/>
      <c r="D779" s="4"/>
      <c r="E779" s="5"/>
      <c r="F779" s="2"/>
      <c r="G779" s="2"/>
      <c r="H779" s="2"/>
      <c r="I779" s="6"/>
      <c r="J779" s="6"/>
      <c r="K779" s="2"/>
      <c r="L779" s="2"/>
      <c r="M779" s="58"/>
      <c r="N779" s="58"/>
      <c r="O779" s="58"/>
      <c r="P779" s="58"/>
      <c r="Q779" s="58"/>
      <c r="R779" s="58"/>
      <c r="S779" s="58"/>
      <c r="T779" s="58"/>
      <c r="U779" s="58"/>
      <c r="V779" s="58"/>
      <c r="W779" s="58"/>
      <c r="X779" s="58"/>
      <c r="Y779" s="58"/>
      <c r="Z779" s="58"/>
    </row>
    <row r="780" spans="1:26" ht="15.75" customHeight="1" x14ac:dyDescent="0.2">
      <c r="A780" s="58"/>
      <c r="B780" s="2"/>
      <c r="C780" s="3"/>
      <c r="D780" s="4"/>
      <c r="E780" s="5"/>
      <c r="F780" s="2"/>
      <c r="G780" s="2"/>
      <c r="H780" s="2"/>
      <c r="I780" s="6"/>
      <c r="J780" s="6"/>
      <c r="K780" s="2"/>
      <c r="L780" s="2"/>
      <c r="M780" s="58"/>
      <c r="N780" s="58"/>
      <c r="O780" s="58"/>
      <c r="P780" s="58"/>
      <c r="Q780" s="58"/>
      <c r="R780" s="58"/>
      <c r="S780" s="58"/>
      <c r="T780" s="58"/>
      <c r="U780" s="58"/>
      <c r="V780" s="58"/>
      <c r="W780" s="58"/>
      <c r="X780" s="58"/>
      <c r="Y780" s="58"/>
      <c r="Z780" s="58"/>
    </row>
    <row r="781" spans="1:26" ht="15.75" customHeight="1" x14ac:dyDescent="0.2">
      <c r="A781" s="58"/>
      <c r="B781" s="2"/>
      <c r="C781" s="3"/>
      <c r="D781" s="4"/>
      <c r="E781" s="5"/>
      <c r="F781" s="2"/>
      <c r="G781" s="2"/>
      <c r="H781" s="2"/>
      <c r="I781" s="6"/>
      <c r="J781" s="6"/>
      <c r="K781" s="2"/>
      <c r="L781" s="2"/>
      <c r="M781" s="58"/>
      <c r="N781" s="58"/>
      <c r="O781" s="58"/>
      <c r="P781" s="58"/>
      <c r="Q781" s="58"/>
      <c r="R781" s="58"/>
      <c r="S781" s="58"/>
      <c r="T781" s="58"/>
      <c r="U781" s="58"/>
      <c r="V781" s="58"/>
      <c r="W781" s="58"/>
      <c r="X781" s="58"/>
      <c r="Y781" s="58"/>
      <c r="Z781" s="58"/>
    </row>
    <row r="782" spans="1:26" ht="15.75" customHeight="1" x14ac:dyDescent="0.2">
      <c r="A782" s="58"/>
      <c r="B782" s="2"/>
      <c r="C782" s="3"/>
      <c r="D782" s="4"/>
      <c r="E782" s="5"/>
      <c r="F782" s="2"/>
      <c r="G782" s="2"/>
      <c r="H782" s="2"/>
      <c r="I782" s="6"/>
      <c r="J782" s="6"/>
      <c r="K782" s="2"/>
      <c r="L782" s="2"/>
      <c r="M782" s="58"/>
      <c r="N782" s="58"/>
      <c r="O782" s="58"/>
      <c r="P782" s="58"/>
      <c r="Q782" s="58"/>
      <c r="R782" s="58"/>
      <c r="S782" s="58"/>
      <c r="T782" s="58"/>
      <c r="U782" s="58"/>
      <c r="V782" s="58"/>
      <c r="W782" s="58"/>
      <c r="X782" s="58"/>
      <c r="Y782" s="58"/>
      <c r="Z782" s="58"/>
    </row>
    <row r="783" spans="1:26" ht="15.75" customHeight="1" x14ac:dyDescent="0.2">
      <c r="A783" s="58"/>
      <c r="B783" s="2"/>
      <c r="C783" s="3"/>
      <c r="D783" s="4"/>
      <c r="E783" s="5"/>
      <c r="F783" s="2"/>
      <c r="G783" s="2"/>
      <c r="H783" s="2"/>
      <c r="I783" s="6"/>
      <c r="J783" s="6"/>
      <c r="K783" s="2"/>
      <c r="L783" s="2"/>
      <c r="M783" s="58"/>
      <c r="N783" s="58"/>
      <c r="O783" s="58"/>
      <c r="P783" s="58"/>
      <c r="Q783" s="58"/>
      <c r="R783" s="58"/>
      <c r="S783" s="58"/>
      <c r="T783" s="58"/>
      <c r="U783" s="58"/>
      <c r="V783" s="58"/>
      <c r="W783" s="58"/>
      <c r="X783" s="58"/>
      <c r="Y783" s="58"/>
      <c r="Z783" s="58"/>
    </row>
    <row r="784" spans="1:26" ht="15.75" customHeight="1" x14ac:dyDescent="0.2">
      <c r="A784" s="58"/>
      <c r="B784" s="2"/>
      <c r="C784" s="3"/>
      <c r="D784" s="4"/>
      <c r="E784" s="5"/>
      <c r="F784" s="2"/>
      <c r="G784" s="2"/>
      <c r="H784" s="2"/>
      <c r="I784" s="6"/>
      <c r="J784" s="6"/>
      <c r="K784" s="2"/>
      <c r="L784" s="2"/>
      <c r="M784" s="58"/>
      <c r="N784" s="58"/>
      <c r="O784" s="58"/>
      <c r="P784" s="58"/>
      <c r="Q784" s="58"/>
      <c r="R784" s="58"/>
      <c r="S784" s="58"/>
      <c r="T784" s="58"/>
      <c r="U784" s="58"/>
      <c r="V784" s="58"/>
      <c r="W784" s="58"/>
      <c r="X784" s="58"/>
      <c r="Y784" s="58"/>
      <c r="Z784" s="58"/>
    </row>
    <row r="785" spans="1:26" ht="15.75" customHeight="1" x14ac:dyDescent="0.2">
      <c r="A785" s="58"/>
      <c r="B785" s="2"/>
      <c r="C785" s="3"/>
      <c r="D785" s="4"/>
      <c r="E785" s="5"/>
      <c r="F785" s="2"/>
      <c r="G785" s="2"/>
      <c r="H785" s="2"/>
      <c r="I785" s="6"/>
      <c r="J785" s="6"/>
      <c r="K785" s="2"/>
      <c r="L785" s="2"/>
      <c r="M785" s="58"/>
      <c r="N785" s="58"/>
      <c r="O785" s="58"/>
      <c r="P785" s="58"/>
      <c r="Q785" s="58"/>
      <c r="R785" s="58"/>
      <c r="S785" s="58"/>
      <c r="T785" s="58"/>
      <c r="U785" s="58"/>
      <c r="V785" s="58"/>
      <c r="W785" s="58"/>
      <c r="X785" s="58"/>
      <c r="Y785" s="58"/>
      <c r="Z785" s="58"/>
    </row>
    <row r="786" spans="1:26" ht="15.75" customHeight="1" x14ac:dyDescent="0.2">
      <c r="A786" s="58"/>
      <c r="B786" s="2"/>
      <c r="C786" s="3"/>
      <c r="D786" s="4"/>
      <c r="E786" s="5"/>
      <c r="F786" s="2"/>
      <c r="G786" s="2"/>
      <c r="H786" s="2"/>
      <c r="I786" s="6"/>
      <c r="J786" s="6"/>
      <c r="K786" s="2"/>
      <c r="L786" s="2"/>
      <c r="M786" s="58"/>
      <c r="N786" s="58"/>
      <c r="O786" s="58"/>
      <c r="P786" s="58"/>
      <c r="Q786" s="58"/>
      <c r="R786" s="58"/>
      <c r="S786" s="58"/>
      <c r="T786" s="58"/>
      <c r="U786" s="58"/>
      <c r="V786" s="58"/>
      <c r="W786" s="58"/>
      <c r="X786" s="58"/>
      <c r="Y786" s="58"/>
      <c r="Z786" s="58"/>
    </row>
    <row r="787" spans="1:26" ht="15.75" customHeight="1" x14ac:dyDescent="0.2">
      <c r="A787" s="58"/>
      <c r="B787" s="2"/>
      <c r="C787" s="3"/>
      <c r="D787" s="4"/>
      <c r="E787" s="5"/>
      <c r="F787" s="2"/>
      <c r="G787" s="2"/>
      <c r="H787" s="2"/>
      <c r="I787" s="6"/>
      <c r="J787" s="6"/>
      <c r="K787" s="2"/>
      <c r="L787" s="2"/>
      <c r="M787" s="58"/>
      <c r="N787" s="58"/>
      <c r="O787" s="58"/>
      <c r="P787" s="58"/>
      <c r="Q787" s="58"/>
      <c r="R787" s="58"/>
      <c r="S787" s="58"/>
      <c r="T787" s="58"/>
      <c r="U787" s="58"/>
      <c r="V787" s="58"/>
      <c r="W787" s="58"/>
      <c r="X787" s="58"/>
      <c r="Y787" s="58"/>
      <c r="Z787" s="58"/>
    </row>
    <row r="788" spans="1:26" ht="15.75" customHeight="1" x14ac:dyDescent="0.2">
      <c r="A788" s="58"/>
      <c r="B788" s="2"/>
      <c r="C788" s="3"/>
      <c r="D788" s="4"/>
      <c r="E788" s="5"/>
      <c r="F788" s="2"/>
      <c r="G788" s="2"/>
      <c r="H788" s="2"/>
      <c r="I788" s="6"/>
      <c r="J788" s="6"/>
      <c r="K788" s="2"/>
      <c r="L788" s="2"/>
      <c r="M788" s="58"/>
      <c r="N788" s="58"/>
      <c r="O788" s="58"/>
      <c r="P788" s="58"/>
      <c r="Q788" s="58"/>
      <c r="R788" s="58"/>
      <c r="S788" s="58"/>
      <c r="T788" s="58"/>
      <c r="U788" s="58"/>
      <c r="V788" s="58"/>
      <c r="W788" s="58"/>
      <c r="X788" s="58"/>
      <c r="Y788" s="58"/>
      <c r="Z788" s="58"/>
    </row>
    <row r="789" spans="1:26" ht="15.75" customHeight="1" x14ac:dyDescent="0.2">
      <c r="A789" s="58"/>
      <c r="B789" s="2"/>
      <c r="C789" s="3"/>
      <c r="D789" s="4"/>
      <c r="E789" s="5"/>
      <c r="F789" s="2"/>
      <c r="G789" s="2"/>
      <c r="H789" s="2"/>
      <c r="I789" s="6"/>
      <c r="J789" s="6"/>
      <c r="K789" s="2"/>
      <c r="L789" s="2"/>
      <c r="M789" s="58"/>
      <c r="N789" s="58"/>
      <c r="O789" s="58"/>
      <c r="P789" s="58"/>
      <c r="Q789" s="58"/>
      <c r="R789" s="58"/>
      <c r="S789" s="58"/>
      <c r="T789" s="58"/>
      <c r="U789" s="58"/>
      <c r="V789" s="58"/>
      <c r="W789" s="58"/>
      <c r="X789" s="58"/>
      <c r="Y789" s="58"/>
      <c r="Z789" s="58"/>
    </row>
    <row r="790" spans="1:26" ht="15.75" customHeight="1" x14ac:dyDescent="0.2">
      <c r="A790" s="58"/>
      <c r="B790" s="2"/>
      <c r="C790" s="3"/>
      <c r="D790" s="4"/>
      <c r="E790" s="5"/>
      <c r="F790" s="2"/>
      <c r="G790" s="2"/>
      <c r="H790" s="2"/>
      <c r="I790" s="6"/>
      <c r="J790" s="6"/>
      <c r="K790" s="2"/>
      <c r="L790" s="2"/>
      <c r="M790" s="58"/>
      <c r="N790" s="58"/>
      <c r="O790" s="58"/>
      <c r="P790" s="58"/>
      <c r="Q790" s="58"/>
      <c r="R790" s="58"/>
      <c r="S790" s="58"/>
      <c r="T790" s="58"/>
      <c r="U790" s="58"/>
      <c r="V790" s="58"/>
      <c r="W790" s="58"/>
      <c r="X790" s="58"/>
      <c r="Y790" s="58"/>
      <c r="Z790" s="58"/>
    </row>
    <row r="791" spans="1:26" ht="15.75" customHeight="1" x14ac:dyDescent="0.2">
      <c r="A791" s="58"/>
      <c r="B791" s="2"/>
      <c r="C791" s="3"/>
      <c r="D791" s="4"/>
      <c r="E791" s="5"/>
      <c r="F791" s="2"/>
      <c r="G791" s="2"/>
      <c r="H791" s="2"/>
      <c r="I791" s="6"/>
      <c r="J791" s="6"/>
      <c r="K791" s="2"/>
      <c r="L791" s="2"/>
      <c r="M791" s="58"/>
      <c r="N791" s="58"/>
      <c r="O791" s="58"/>
      <c r="P791" s="58"/>
      <c r="Q791" s="58"/>
      <c r="R791" s="58"/>
      <c r="S791" s="58"/>
      <c r="T791" s="58"/>
      <c r="U791" s="58"/>
      <c r="V791" s="58"/>
      <c r="W791" s="58"/>
      <c r="X791" s="58"/>
      <c r="Y791" s="58"/>
      <c r="Z791" s="58"/>
    </row>
    <row r="792" spans="1:26" ht="15.75" customHeight="1" x14ac:dyDescent="0.2">
      <c r="A792" s="58"/>
      <c r="B792" s="2"/>
      <c r="C792" s="3"/>
      <c r="D792" s="4"/>
      <c r="E792" s="5"/>
      <c r="F792" s="2"/>
      <c r="G792" s="2"/>
      <c r="H792" s="2"/>
      <c r="I792" s="6"/>
      <c r="J792" s="6"/>
      <c r="K792" s="2"/>
      <c r="L792" s="2"/>
      <c r="M792" s="58"/>
      <c r="N792" s="58"/>
      <c r="O792" s="58"/>
      <c r="P792" s="58"/>
      <c r="Q792" s="58"/>
      <c r="R792" s="58"/>
      <c r="S792" s="58"/>
      <c r="T792" s="58"/>
      <c r="U792" s="58"/>
      <c r="V792" s="58"/>
      <c r="W792" s="58"/>
      <c r="X792" s="58"/>
      <c r="Y792" s="58"/>
      <c r="Z792" s="58"/>
    </row>
    <row r="793" spans="1:26" ht="15.75" customHeight="1" x14ac:dyDescent="0.2">
      <c r="A793" s="58"/>
      <c r="B793" s="2"/>
      <c r="C793" s="3"/>
      <c r="D793" s="4"/>
      <c r="E793" s="5"/>
      <c r="F793" s="2"/>
      <c r="G793" s="2"/>
      <c r="H793" s="2"/>
      <c r="I793" s="6"/>
      <c r="J793" s="6"/>
      <c r="K793" s="2"/>
      <c r="L793" s="2"/>
      <c r="M793" s="58"/>
      <c r="N793" s="58"/>
      <c r="O793" s="58"/>
      <c r="P793" s="58"/>
      <c r="Q793" s="58"/>
      <c r="R793" s="58"/>
      <c r="S793" s="58"/>
      <c r="T793" s="58"/>
      <c r="U793" s="58"/>
      <c r="V793" s="58"/>
      <c r="W793" s="58"/>
      <c r="X793" s="58"/>
      <c r="Y793" s="58"/>
      <c r="Z793" s="58"/>
    </row>
    <row r="794" spans="1:26" ht="15.75" customHeight="1" x14ac:dyDescent="0.2">
      <c r="A794" s="58"/>
      <c r="B794" s="2"/>
      <c r="C794" s="3"/>
      <c r="D794" s="4"/>
      <c r="E794" s="5"/>
      <c r="F794" s="2"/>
      <c r="G794" s="2"/>
      <c r="H794" s="2"/>
      <c r="I794" s="6"/>
      <c r="J794" s="6"/>
      <c r="K794" s="2"/>
      <c r="L794" s="2"/>
      <c r="M794" s="58"/>
      <c r="N794" s="58"/>
      <c r="O794" s="58"/>
      <c r="P794" s="58"/>
      <c r="Q794" s="58"/>
      <c r="R794" s="58"/>
      <c r="S794" s="58"/>
      <c r="T794" s="58"/>
      <c r="U794" s="58"/>
      <c r="V794" s="58"/>
      <c r="W794" s="58"/>
      <c r="X794" s="58"/>
      <c r="Y794" s="58"/>
      <c r="Z794" s="58"/>
    </row>
    <row r="795" spans="1:26" ht="15.75" customHeight="1" x14ac:dyDescent="0.2">
      <c r="A795" s="58"/>
      <c r="B795" s="2"/>
      <c r="C795" s="3"/>
      <c r="D795" s="4"/>
      <c r="E795" s="5"/>
      <c r="F795" s="2"/>
      <c r="G795" s="2"/>
      <c r="H795" s="2"/>
      <c r="I795" s="6"/>
      <c r="J795" s="6"/>
      <c r="K795" s="2"/>
      <c r="L795" s="2"/>
      <c r="M795" s="58"/>
      <c r="N795" s="58"/>
      <c r="O795" s="58"/>
      <c r="P795" s="58"/>
      <c r="Q795" s="58"/>
      <c r="R795" s="58"/>
      <c r="S795" s="58"/>
      <c r="T795" s="58"/>
      <c r="U795" s="58"/>
      <c r="V795" s="58"/>
      <c r="W795" s="58"/>
      <c r="X795" s="58"/>
      <c r="Y795" s="58"/>
      <c r="Z795" s="58"/>
    </row>
    <row r="796" spans="1:26" ht="15.75" customHeight="1" x14ac:dyDescent="0.2">
      <c r="A796" s="58"/>
      <c r="B796" s="2"/>
      <c r="C796" s="3"/>
      <c r="D796" s="4"/>
      <c r="E796" s="5"/>
      <c r="F796" s="2"/>
      <c r="G796" s="2"/>
      <c r="H796" s="2"/>
      <c r="I796" s="6"/>
      <c r="J796" s="6"/>
      <c r="K796" s="2"/>
      <c r="L796" s="2"/>
      <c r="M796" s="58"/>
      <c r="N796" s="58"/>
      <c r="O796" s="58"/>
      <c r="P796" s="58"/>
      <c r="Q796" s="58"/>
      <c r="R796" s="58"/>
      <c r="S796" s="58"/>
      <c r="T796" s="58"/>
      <c r="U796" s="58"/>
      <c r="V796" s="58"/>
      <c r="W796" s="58"/>
      <c r="X796" s="58"/>
      <c r="Y796" s="58"/>
      <c r="Z796" s="58"/>
    </row>
    <row r="797" spans="1:26" ht="15.75" customHeight="1" x14ac:dyDescent="0.2">
      <c r="A797" s="58"/>
      <c r="B797" s="2"/>
      <c r="C797" s="3"/>
      <c r="D797" s="4"/>
      <c r="E797" s="5"/>
      <c r="F797" s="2"/>
      <c r="G797" s="2"/>
      <c r="H797" s="2"/>
      <c r="I797" s="6"/>
      <c r="J797" s="6"/>
      <c r="K797" s="2"/>
      <c r="L797" s="2"/>
      <c r="M797" s="58"/>
      <c r="N797" s="58"/>
      <c r="O797" s="58"/>
      <c r="P797" s="58"/>
      <c r="Q797" s="58"/>
      <c r="R797" s="58"/>
      <c r="S797" s="58"/>
      <c r="T797" s="58"/>
      <c r="U797" s="58"/>
      <c r="V797" s="58"/>
      <c r="W797" s="58"/>
      <c r="X797" s="58"/>
      <c r="Y797" s="58"/>
      <c r="Z797" s="58"/>
    </row>
    <row r="798" spans="1:26" ht="15.75" customHeight="1" x14ac:dyDescent="0.2">
      <c r="A798" s="58"/>
      <c r="B798" s="2"/>
      <c r="C798" s="3"/>
      <c r="D798" s="4"/>
      <c r="E798" s="5"/>
      <c r="F798" s="2"/>
      <c r="G798" s="2"/>
      <c r="H798" s="2"/>
      <c r="I798" s="6"/>
      <c r="J798" s="6"/>
      <c r="K798" s="2"/>
      <c r="L798" s="2"/>
      <c r="M798" s="58"/>
      <c r="N798" s="58"/>
      <c r="O798" s="58"/>
      <c r="P798" s="58"/>
      <c r="Q798" s="58"/>
      <c r="R798" s="58"/>
      <c r="S798" s="58"/>
      <c r="T798" s="58"/>
      <c r="U798" s="58"/>
      <c r="V798" s="58"/>
      <c r="W798" s="58"/>
      <c r="X798" s="58"/>
      <c r="Y798" s="58"/>
      <c r="Z798" s="58"/>
    </row>
    <row r="799" spans="1:26" ht="15.75" customHeight="1" x14ac:dyDescent="0.2">
      <c r="A799" s="58"/>
      <c r="B799" s="2"/>
      <c r="C799" s="3"/>
      <c r="D799" s="4"/>
      <c r="E799" s="5"/>
      <c r="F799" s="2"/>
      <c r="G799" s="2"/>
      <c r="H799" s="2"/>
      <c r="I799" s="6"/>
      <c r="J799" s="6"/>
      <c r="K799" s="2"/>
      <c r="L799" s="2"/>
      <c r="M799" s="58"/>
      <c r="N799" s="58"/>
      <c r="O799" s="58"/>
      <c r="P799" s="58"/>
      <c r="Q799" s="58"/>
      <c r="R799" s="58"/>
      <c r="S799" s="58"/>
      <c r="T799" s="58"/>
      <c r="U799" s="58"/>
      <c r="V799" s="58"/>
      <c r="W799" s="58"/>
      <c r="X799" s="58"/>
      <c r="Y799" s="58"/>
      <c r="Z799" s="58"/>
    </row>
    <row r="800" spans="1:26" ht="15.75" customHeight="1" x14ac:dyDescent="0.2">
      <c r="A800" s="58"/>
      <c r="B800" s="2"/>
      <c r="C800" s="3"/>
      <c r="D800" s="4"/>
      <c r="E800" s="5"/>
      <c r="F800" s="2"/>
      <c r="G800" s="2"/>
      <c r="H800" s="2"/>
      <c r="I800" s="6"/>
      <c r="J800" s="6"/>
      <c r="K800" s="2"/>
      <c r="L800" s="2"/>
      <c r="M800" s="58"/>
      <c r="N800" s="58"/>
      <c r="O800" s="58"/>
      <c r="P800" s="58"/>
      <c r="Q800" s="58"/>
      <c r="R800" s="58"/>
      <c r="S800" s="58"/>
      <c r="T800" s="58"/>
      <c r="U800" s="58"/>
      <c r="V800" s="58"/>
      <c r="W800" s="58"/>
      <c r="X800" s="58"/>
      <c r="Y800" s="58"/>
      <c r="Z800" s="58"/>
    </row>
    <row r="801" spans="1:26" ht="15.75" customHeight="1" x14ac:dyDescent="0.2">
      <c r="A801" s="58"/>
      <c r="B801" s="2"/>
      <c r="C801" s="3"/>
      <c r="D801" s="4"/>
      <c r="E801" s="5"/>
      <c r="F801" s="2"/>
      <c r="G801" s="2"/>
      <c r="H801" s="2"/>
      <c r="I801" s="6"/>
      <c r="J801" s="6"/>
      <c r="K801" s="2"/>
      <c r="L801" s="2"/>
      <c r="M801" s="58"/>
      <c r="N801" s="58"/>
      <c r="O801" s="58"/>
      <c r="P801" s="58"/>
      <c r="Q801" s="58"/>
      <c r="R801" s="58"/>
      <c r="S801" s="58"/>
      <c r="T801" s="58"/>
      <c r="U801" s="58"/>
      <c r="V801" s="58"/>
      <c r="W801" s="58"/>
      <c r="X801" s="58"/>
      <c r="Y801" s="58"/>
      <c r="Z801" s="58"/>
    </row>
    <row r="802" spans="1:26" ht="15.75" customHeight="1" x14ac:dyDescent="0.2">
      <c r="A802" s="58"/>
      <c r="B802" s="2"/>
      <c r="C802" s="3"/>
      <c r="D802" s="4"/>
      <c r="E802" s="5"/>
      <c r="F802" s="2"/>
      <c r="G802" s="2"/>
      <c r="H802" s="2"/>
      <c r="I802" s="6"/>
      <c r="J802" s="6"/>
      <c r="K802" s="2"/>
      <c r="L802" s="2"/>
      <c r="M802" s="58"/>
      <c r="N802" s="58"/>
      <c r="O802" s="58"/>
      <c r="P802" s="58"/>
      <c r="Q802" s="58"/>
      <c r="R802" s="58"/>
      <c r="S802" s="58"/>
      <c r="T802" s="58"/>
      <c r="U802" s="58"/>
      <c r="V802" s="58"/>
      <c r="W802" s="58"/>
      <c r="X802" s="58"/>
      <c r="Y802" s="58"/>
      <c r="Z802" s="58"/>
    </row>
    <row r="803" spans="1:26" ht="15.75" customHeight="1" x14ac:dyDescent="0.2">
      <c r="A803" s="58"/>
      <c r="B803" s="2"/>
      <c r="C803" s="3"/>
      <c r="D803" s="4"/>
      <c r="E803" s="5"/>
      <c r="F803" s="2"/>
      <c r="G803" s="2"/>
      <c r="H803" s="2"/>
      <c r="I803" s="6"/>
      <c r="J803" s="6"/>
      <c r="K803" s="2"/>
      <c r="L803" s="2"/>
      <c r="M803" s="58"/>
      <c r="N803" s="58"/>
      <c r="O803" s="58"/>
      <c r="P803" s="58"/>
      <c r="Q803" s="58"/>
      <c r="R803" s="58"/>
      <c r="S803" s="58"/>
      <c r="T803" s="58"/>
      <c r="U803" s="58"/>
      <c r="V803" s="58"/>
      <c r="W803" s="58"/>
      <c r="X803" s="58"/>
      <c r="Y803" s="58"/>
      <c r="Z803" s="58"/>
    </row>
    <row r="804" spans="1:26" ht="15.75" customHeight="1" x14ac:dyDescent="0.2">
      <c r="A804" s="58"/>
      <c r="B804" s="2"/>
      <c r="C804" s="3"/>
      <c r="D804" s="4"/>
      <c r="E804" s="5"/>
      <c r="F804" s="2"/>
      <c r="G804" s="2"/>
      <c r="H804" s="2"/>
      <c r="I804" s="6"/>
      <c r="J804" s="6"/>
      <c r="K804" s="2"/>
      <c r="L804" s="2"/>
      <c r="M804" s="58"/>
      <c r="N804" s="58"/>
      <c r="O804" s="58"/>
      <c r="P804" s="58"/>
      <c r="Q804" s="58"/>
      <c r="R804" s="58"/>
      <c r="S804" s="58"/>
      <c r="T804" s="58"/>
      <c r="U804" s="58"/>
      <c r="V804" s="58"/>
      <c r="W804" s="58"/>
      <c r="X804" s="58"/>
      <c r="Y804" s="58"/>
      <c r="Z804" s="58"/>
    </row>
    <row r="805" spans="1:26" ht="15.75" customHeight="1" x14ac:dyDescent="0.2">
      <c r="A805" s="58"/>
      <c r="B805" s="2"/>
      <c r="C805" s="3"/>
      <c r="D805" s="4"/>
      <c r="E805" s="5"/>
      <c r="F805" s="2"/>
      <c r="G805" s="2"/>
      <c r="H805" s="2"/>
      <c r="I805" s="6"/>
      <c r="J805" s="6"/>
      <c r="K805" s="2"/>
      <c r="L805" s="2"/>
      <c r="M805" s="58"/>
      <c r="N805" s="58"/>
      <c r="O805" s="58"/>
      <c r="P805" s="58"/>
      <c r="Q805" s="58"/>
      <c r="R805" s="58"/>
      <c r="S805" s="58"/>
      <c r="T805" s="58"/>
      <c r="U805" s="58"/>
      <c r="V805" s="58"/>
      <c r="W805" s="58"/>
      <c r="X805" s="58"/>
      <c r="Y805" s="58"/>
      <c r="Z805" s="58"/>
    </row>
    <row r="806" spans="1:26" ht="15.75" customHeight="1" x14ac:dyDescent="0.2">
      <c r="A806" s="58"/>
      <c r="B806" s="2"/>
      <c r="C806" s="3"/>
      <c r="D806" s="4"/>
      <c r="E806" s="5"/>
      <c r="F806" s="2"/>
      <c r="G806" s="2"/>
      <c r="H806" s="2"/>
      <c r="I806" s="6"/>
      <c r="J806" s="6"/>
      <c r="K806" s="2"/>
      <c r="L806" s="2"/>
      <c r="M806" s="58"/>
      <c r="N806" s="58"/>
      <c r="O806" s="58"/>
      <c r="P806" s="58"/>
      <c r="Q806" s="58"/>
      <c r="R806" s="58"/>
      <c r="S806" s="58"/>
      <c r="T806" s="58"/>
      <c r="U806" s="58"/>
      <c r="V806" s="58"/>
      <c r="W806" s="58"/>
      <c r="X806" s="58"/>
      <c r="Y806" s="58"/>
      <c r="Z806" s="58"/>
    </row>
    <row r="807" spans="1:26" ht="15.75" customHeight="1" x14ac:dyDescent="0.2">
      <c r="A807" s="58"/>
      <c r="B807" s="2"/>
      <c r="C807" s="3"/>
      <c r="D807" s="4"/>
      <c r="E807" s="5"/>
      <c r="F807" s="2"/>
      <c r="G807" s="2"/>
      <c r="H807" s="2"/>
      <c r="I807" s="6"/>
      <c r="J807" s="6"/>
      <c r="K807" s="2"/>
      <c r="L807" s="2"/>
      <c r="M807" s="58"/>
      <c r="N807" s="58"/>
      <c r="O807" s="58"/>
      <c r="P807" s="58"/>
      <c r="Q807" s="58"/>
      <c r="R807" s="58"/>
      <c r="S807" s="58"/>
      <c r="T807" s="58"/>
      <c r="U807" s="58"/>
      <c r="V807" s="58"/>
      <c r="W807" s="58"/>
      <c r="X807" s="58"/>
      <c r="Y807" s="58"/>
      <c r="Z807" s="58"/>
    </row>
    <row r="808" spans="1:26" ht="15.75" customHeight="1" x14ac:dyDescent="0.2">
      <c r="A808" s="58"/>
      <c r="B808" s="2"/>
      <c r="C808" s="3"/>
      <c r="D808" s="4"/>
      <c r="E808" s="5"/>
      <c r="F808" s="2"/>
      <c r="G808" s="2"/>
      <c r="H808" s="2"/>
      <c r="I808" s="6"/>
      <c r="J808" s="6"/>
      <c r="K808" s="2"/>
      <c r="L808" s="2"/>
      <c r="M808" s="58"/>
      <c r="N808" s="58"/>
      <c r="O808" s="58"/>
      <c r="P808" s="58"/>
      <c r="Q808" s="58"/>
      <c r="R808" s="58"/>
      <c r="S808" s="58"/>
      <c r="T808" s="58"/>
      <c r="U808" s="58"/>
      <c r="V808" s="58"/>
      <c r="W808" s="58"/>
      <c r="X808" s="58"/>
      <c r="Y808" s="58"/>
      <c r="Z808" s="58"/>
    </row>
    <row r="809" spans="1:26" ht="15.75" customHeight="1" x14ac:dyDescent="0.2">
      <c r="A809" s="58"/>
      <c r="B809" s="2"/>
      <c r="C809" s="3"/>
      <c r="D809" s="4"/>
      <c r="E809" s="5"/>
      <c r="F809" s="2"/>
      <c r="G809" s="2"/>
      <c r="H809" s="2"/>
      <c r="I809" s="6"/>
      <c r="J809" s="6"/>
      <c r="K809" s="2"/>
      <c r="L809" s="2"/>
      <c r="M809" s="58"/>
      <c r="N809" s="58"/>
      <c r="O809" s="58"/>
      <c r="P809" s="58"/>
      <c r="Q809" s="58"/>
      <c r="R809" s="58"/>
      <c r="S809" s="58"/>
      <c r="T809" s="58"/>
      <c r="U809" s="58"/>
      <c r="V809" s="58"/>
      <c r="W809" s="58"/>
      <c r="X809" s="58"/>
      <c r="Y809" s="58"/>
      <c r="Z809" s="58"/>
    </row>
    <row r="810" spans="1:26" ht="15.75" customHeight="1" x14ac:dyDescent="0.2">
      <c r="A810" s="58"/>
      <c r="B810" s="2"/>
      <c r="C810" s="3"/>
      <c r="D810" s="4"/>
      <c r="E810" s="5"/>
      <c r="F810" s="2"/>
      <c r="G810" s="2"/>
      <c r="H810" s="2"/>
      <c r="I810" s="6"/>
      <c r="J810" s="6"/>
      <c r="K810" s="2"/>
      <c r="L810" s="2"/>
      <c r="M810" s="58"/>
      <c r="N810" s="58"/>
      <c r="O810" s="58"/>
      <c r="P810" s="58"/>
      <c r="Q810" s="58"/>
      <c r="R810" s="58"/>
      <c r="S810" s="58"/>
      <c r="T810" s="58"/>
      <c r="U810" s="58"/>
      <c r="V810" s="58"/>
      <c r="W810" s="58"/>
      <c r="X810" s="58"/>
      <c r="Y810" s="58"/>
      <c r="Z810" s="58"/>
    </row>
    <row r="811" spans="1:26" ht="15.75" customHeight="1" x14ac:dyDescent="0.2">
      <c r="A811" s="58"/>
      <c r="B811" s="2"/>
      <c r="C811" s="3"/>
      <c r="D811" s="4"/>
      <c r="E811" s="5"/>
      <c r="F811" s="2"/>
      <c r="G811" s="2"/>
      <c r="H811" s="2"/>
      <c r="I811" s="6"/>
      <c r="J811" s="6"/>
      <c r="K811" s="2"/>
      <c r="L811" s="2"/>
      <c r="M811" s="58"/>
      <c r="N811" s="58"/>
      <c r="O811" s="58"/>
      <c r="P811" s="58"/>
      <c r="Q811" s="58"/>
      <c r="R811" s="58"/>
      <c r="S811" s="58"/>
      <c r="T811" s="58"/>
      <c r="U811" s="58"/>
      <c r="V811" s="58"/>
      <c r="W811" s="58"/>
      <c r="X811" s="58"/>
      <c r="Y811" s="58"/>
      <c r="Z811" s="58"/>
    </row>
    <row r="812" spans="1:26" ht="15.75" customHeight="1" x14ac:dyDescent="0.2">
      <c r="A812" s="58"/>
      <c r="B812" s="2"/>
      <c r="C812" s="3"/>
      <c r="D812" s="4"/>
      <c r="E812" s="5"/>
      <c r="F812" s="2"/>
      <c r="G812" s="2"/>
      <c r="H812" s="2"/>
      <c r="I812" s="6"/>
      <c r="J812" s="6"/>
      <c r="K812" s="2"/>
      <c r="L812" s="2"/>
      <c r="M812" s="58"/>
      <c r="N812" s="58"/>
      <c r="O812" s="58"/>
      <c r="P812" s="58"/>
      <c r="Q812" s="58"/>
      <c r="R812" s="58"/>
      <c r="S812" s="58"/>
      <c r="T812" s="58"/>
      <c r="U812" s="58"/>
      <c r="V812" s="58"/>
      <c r="W812" s="58"/>
      <c r="X812" s="58"/>
      <c r="Y812" s="58"/>
      <c r="Z812" s="58"/>
    </row>
    <row r="813" spans="1:26" ht="15.75" customHeight="1" x14ac:dyDescent="0.2">
      <c r="A813" s="58"/>
      <c r="B813" s="2"/>
      <c r="C813" s="3"/>
      <c r="D813" s="4"/>
      <c r="E813" s="5"/>
      <c r="F813" s="2"/>
      <c r="G813" s="2"/>
      <c r="H813" s="2"/>
      <c r="I813" s="6"/>
      <c r="J813" s="6"/>
      <c r="K813" s="2"/>
      <c r="L813" s="2"/>
      <c r="M813" s="58"/>
      <c r="N813" s="58"/>
      <c r="O813" s="58"/>
      <c r="P813" s="58"/>
      <c r="Q813" s="58"/>
      <c r="R813" s="58"/>
      <c r="S813" s="58"/>
      <c r="T813" s="58"/>
      <c r="U813" s="58"/>
      <c r="V813" s="58"/>
      <c r="W813" s="58"/>
      <c r="X813" s="58"/>
      <c r="Y813" s="58"/>
      <c r="Z813" s="58"/>
    </row>
    <row r="814" spans="1:26" ht="15.75" customHeight="1" x14ac:dyDescent="0.2">
      <c r="A814" s="58"/>
      <c r="B814" s="2"/>
      <c r="C814" s="3"/>
      <c r="D814" s="4"/>
      <c r="E814" s="5"/>
      <c r="F814" s="2"/>
      <c r="G814" s="2"/>
      <c r="H814" s="2"/>
      <c r="I814" s="6"/>
      <c r="J814" s="6"/>
      <c r="K814" s="2"/>
      <c r="L814" s="2"/>
      <c r="M814" s="58"/>
      <c r="N814" s="58"/>
      <c r="O814" s="58"/>
      <c r="P814" s="58"/>
      <c r="Q814" s="58"/>
      <c r="R814" s="58"/>
      <c r="S814" s="58"/>
      <c r="T814" s="58"/>
      <c r="U814" s="58"/>
      <c r="V814" s="58"/>
      <c r="W814" s="58"/>
      <c r="X814" s="58"/>
      <c r="Y814" s="58"/>
      <c r="Z814" s="58"/>
    </row>
    <row r="815" spans="1:26" ht="15.75" customHeight="1" x14ac:dyDescent="0.2">
      <c r="A815" s="58"/>
      <c r="B815" s="2"/>
      <c r="C815" s="3"/>
      <c r="D815" s="4"/>
      <c r="E815" s="5"/>
      <c r="F815" s="2"/>
      <c r="G815" s="2"/>
      <c r="H815" s="2"/>
      <c r="I815" s="6"/>
      <c r="J815" s="6"/>
      <c r="K815" s="2"/>
      <c r="L815" s="2"/>
      <c r="M815" s="58"/>
      <c r="N815" s="58"/>
      <c r="O815" s="58"/>
      <c r="P815" s="58"/>
      <c r="Q815" s="58"/>
      <c r="R815" s="58"/>
      <c r="S815" s="58"/>
      <c r="T815" s="58"/>
      <c r="U815" s="58"/>
      <c r="V815" s="58"/>
      <c r="W815" s="58"/>
      <c r="X815" s="58"/>
      <c r="Y815" s="58"/>
      <c r="Z815" s="58"/>
    </row>
    <row r="816" spans="1:26" ht="15.75" customHeight="1" x14ac:dyDescent="0.2">
      <c r="A816" s="58"/>
      <c r="B816" s="2"/>
      <c r="C816" s="3"/>
      <c r="D816" s="4"/>
      <c r="E816" s="5"/>
      <c r="F816" s="2"/>
      <c r="G816" s="2"/>
      <c r="H816" s="2"/>
      <c r="I816" s="6"/>
      <c r="J816" s="6"/>
      <c r="K816" s="2"/>
      <c r="L816" s="2"/>
      <c r="M816" s="58"/>
      <c r="N816" s="58"/>
      <c r="O816" s="58"/>
      <c r="P816" s="58"/>
      <c r="Q816" s="58"/>
      <c r="R816" s="58"/>
      <c r="S816" s="58"/>
      <c r="T816" s="58"/>
      <c r="U816" s="58"/>
      <c r="V816" s="58"/>
      <c r="W816" s="58"/>
      <c r="X816" s="58"/>
      <c r="Y816" s="58"/>
      <c r="Z816" s="58"/>
    </row>
    <row r="817" spans="1:26" ht="15.75" customHeight="1" x14ac:dyDescent="0.2">
      <c r="A817" s="58"/>
      <c r="B817" s="2"/>
      <c r="C817" s="3"/>
      <c r="D817" s="4"/>
      <c r="E817" s="5"/>
      <c r="F817" s="2"/>
      <c r="G817" s="2"/>
      <c r="H817" s="2"/>
      <c r="I817" s="6"/>
      <c r="J817" s="6"/>
      <c r="K817" s="2"/>
      <c r="L817" s="2"/>
      <c r="M817" s="58"/>
      <c r="N817" s="58"/>
      <c r="O817" s="58"/>
      <c r="P817" s="58"/>
      <c r="Q817" s="58"/>
      <c r="R817" s="58"/>
      <c r="S817" s="58"/>
      <c r="T817" s="58"/>
      <c r="U817" s="58"/>
      <c r="V817" s="58"/>
      <c r="W817" s="58"/>
      <c r="X817" s="58"/>
      <c r="Y817" s="58"/>
      <c r="Z817" s="58"/>
    </row>
    <row r="818" spans="1:26" ht="15.75" customHeight="1" x14ac:dyDescent="0.2">
      <c r="A818" s="58"/>
      <c r="B818" s="2"/>
      <c r="C818" s="3"/>
      <c r="D818" s="4"/>
      <c r="E818" s="5"/>
      <c r="F818" s="2"/>
      <c r="G818" s="2"/>
      <c r="H818" s="2"/>
      <c r="I818" s="6"/>
      <c r="J818" s="6"/>
      <c r="K818" s="2"/>
      <c r="L818" s="2"/>
      <c r="M818" s="58"/>
      <c r="N818" s="58"/>
      <c r="O818" s="58"/>
      <c r="P818" s="58"/>
      <c r="Q818" s="58"/>
      <c r="R818" s="58"/>
      <c r="S818" s="58"/>
      <c r="T818" s="58"/>
      <c r="U818" s="58"/>
      <c r="V818" s="58"/>
      <c r="W818" s="58"/>
      <c r="X818" s="58"/>
      <c r="Y818" s="58"/>
      <c r="Z818" s="58"/>
    </row>
    <row r="819" spans="1:26" ht="15.75" customHeight="1" x14ac:dyDescent="0.2">
      <c r="A819" s="58"/>
      <c r="B819" s="2"/>
      <c r="C819" s="3"/>
      <c r="D819" s="4"/>
      <c r="E819" s="5"/>
      <c r="F819" s="2"/>
      <c r="G819" s="2"/>
      <c r="H819" s="2"/>
      <c r="I819" s="6"/>
      <c r="J819" s="6"/>
      <c r="K819" s="2"/>
      <c r="L819" s="2"/>
      <c r="M819" s="58"/>
      <c r="N819" s="58"/>
      <c r="O819" s="58"/>
      <c r="P819" s="58"/>
      <c r="Q819" s="58"/>
      <c r="R819" s="58"/>
      <c r="S819" s="58"/>
      <c r="T819" s="58"/>
      <c r="U819" s="58"/>
      <c r="V819" s="58"/>
      <c r="W819" s="58"/>
      <c r="X819" s="58"/>
      <c r="Y819" s="58"/>
      <c r="Z819" s="58"/>
    </row>
    <row r="820" spans="1:26" ht="15.75" customHeight="1" x14ac:dyDescent="0.2">
      <c r="A820" s="58"/>
      <c r="B820" s="2"/>
      <c r="C820" s="3"/>
      <c r="D820" s="4"/>
      <c r="E820" s="5"/>
      <c r="F820" s="2"/>
      <c r="G820" s="2"/>
      <c r="H820" s="2"/>
      <c r="I820" s="6"/>
      <c r="J820" s="6"/>
      <c r="K820" s="2"/>
      <c r="L820" s="2"/>
      <c r="M820" s="58"/>
      <c r="N820" s="58"/>
      <c r="O820" s="58"/>
      <c r="P820" s="58"/>
      <c r="Q820" s="58"/>
      <c r="R820" s="58"/>
      <c r="S820" s="58"/>
      <c r="T820" s="58"/>
      <c r="U820" s="58"/>
      <c r="V820" s="58"/>
      <c r="W820" s="58"/>
      <c r="X820" s="58"/>
      <c r="Y820" s="58"/>
      <c r="Z820" s="58"/>
    </row>
    <row r="821" spans="1:26" ht="15.75" customHeight="1" x14ac:dyDescent="0.2">
      <c r="A821" s="58"/>
      <c r="B821" s="2"/>
      <c r="C821" s="3"/>
      <c r="D821" s="4"/>
      <c r="E821" s="5"/>
      <c r="F821" s="2"/>
      <c r="G821" s="2"/>
      <c r="H821" s="2"/>
      <c r="I821" s="6"/>
      <c r="J821" s="6"/>
      <c r="K821" s="2"/>
      <c r="L821" s="2"/>
      <c r="M821" s="58"/>
      <c r="N821" s="58"/>
      <c r="O821" s="58"/>
      <c r="P821" s="58"/>
      <c r="Q821" s="58"/>
      <c r="R821" s="58"/>
      <c r="S821" s="58"/>
      <c r="T821" s="58"/>
      <c r="U821" s="58"/>
      <c r="V821" s="58"/>
      <c r="W821" s="58"/>
      <c r="X821" s="58"/>
      <c r="Y821" s="58"/>
      <c r="Z821" s="58"/>
    </row>
    <row r="822" spans="1:26" ht="15.75" customHeight="1" x14ac:dyDescent="0.2">
      <c r="A822" s="58"/>
      <c r="B822" s="2"/>
      <c r="C822" s="3"/>
      <c r="D822" s="4"/>
      <c r="E822" s="5"/>
      <c r="F822" s="2"/>
      <c r="G822" s="2"/>
      <c r="H822" s="2"/>
      <c r="I822" s="6"/>
      <c r="J822" s="6"/>
      <c r="K822" s="2"/>
      <c r="L822" s="2"/>
      <c r="M822" s="58"/>
      <c r="N822" s="58"/>
      <c r="O822" s="58"/>
      <c r="P822" s="58"/>
      <c r="Q822" s="58"/>
      <c r="R822" s="58"/>
      <c r="S822" s="58"/>
      <c r="T822" s="58"/>
      <c r="U822" s="58"/>
      <c r="V822" s="58"/>
      <c r="W822" s="58"/>
      <c r="X822" s="58"/>
      <c r="Y822" s="58"/>
      <c r="Z822" s="58"/>
    </row>
    <row r="823" spans="1:26" ht="15.75" customHeight="1" x14ac:dyDescent="0.2">
      <c r="A823" s="58"/>
      <c r="B823" s="2"/>
      <c r="C823" s="3"/>
      <c r="D823" s="4"/>
      <c r="E823" s="5"/>
      <c r="F823" s="2"/>
      <c r="G823" s="2"/>
      <c r="H823" s="2"/>
      <c r="I823" s="6"/>
      <c r="J823" s="6"/>
      <c r="K823" s="2"/>
      <c r="L823" s="2"/>
      <c r="M823" s="58"/>
      <c r="N823" s="58"/>
      <c r="O823" s="58"/>
      <c r="P823" s="58"/>
      <c r="Q823" s="58"/>
      <c r="R823" s="58"/>
      <c r="S823" s="58"/>
      <c r="T823" s="58"/>
      <c r="U823" s="58"/>
      <c r="V823" s="58"/>
      <c r="W823" s="58"/>
      <c r="X823" s="58"/>
      <c r="Y823" s="58"/>
      <c r="Z823" s="58"/>
    </row>
    <row r="824" spans="1:26" ht="15.75" customHeight="1" x14ac:dyDescent="0.2">
      <c r="A824" s="58"/>
      <c r="B824" s="2"/>
      <c r="C824" s="3"/>
      <c r="D824" s="4"/>
      <c r="E824" s="5"/>
      <c r="F824" s="2"/>
      <c r="G824" s="2"/>
      <c r="H824" s="2"/>
      <c r="I824" s="6"/>
      <c r="J824" s="6"/>
      <c r="K824" s="2"/>
      <c r="L824" s="2"/>
      <c r="M824" s="58"/>
      <c r="N824" s="58"/>
      <c r="O824" s="58"/>
      <c r="P824" s="58"/>
      <c r="Q824" s="58"/>
      <c r="R824" s="58"/>
      <c r="S824" s="58"/>
      <c r="T824" s="58"/>
      <c r="U824" s="58"/>
      <c r="V824" s="58"/>
      <c r="W824" s="58"/>
      <c r="X824" s="58"/>
      <c r="Y824" s="58"/>
      <c r="Z824" s="58"/>
    </row>
    <row r="825" spans="1:26" ht="15.75" customHeight="1" x14ac:dyDescent="0.2">
      <c r="A825" s="58"/>
      <c r="B825" s="2"/>
      <c r="C825" s="3"/>
      <c r="D825" s="4"/>
      <c r="E825" s="5"/>
      <c r="F825" s="2"/>
      <c r="G825" s="2"/>
      <c r="H825" s="2"/>
      <c r="I825" s="6"/>
      <c r="J825" s="6"/>
      <c r="K825" s="2"/>
      <c r="L825" s="2"/>
      <c r="M825" s="58"/>
      <c r="N825" s="58"/>
      <c r="O825" s="58"/>
      <c r="P825" s="58"/>
      <c r="Q825" s="58"/>
      <c r="R825" s="58"/>
      <c r="S825" s="58"/>
      <c r="T825" s="58"/>
      <c r="U825" s="58"/>
      <c r="V825" s="58"/>
      <c r="W825" s="58"/>
      <c r="X825" s="58"/>
      <c r="Y825" s="58"/>
      <c r="Z825" s="58"/>
    </row>
    <row r="826" spans="1:26" ht="15.75" customHeight="1" x14ac:dyDescent="0.2">
      <c r="A826" s="58"/>
      <c r="B826" s="2"/>
      <c r="C826" s="3"/>
      <c r="D826" s="4"/>
      <c r="E826" s="5"/>
      <c r="F826" s="2"/>
      <c r="G826" s="2"/>
      <c r="H826" s="2"/>
      <c r="I826" s="6"/>
      <c r="J826" s="6"/>
      <c r="K826" s="2"/>
      <c r="L826" s="2"/>
      <c r="M826" s="58"/>
      <c r="N826" s="58"/>
      <c r="O826" s="58"/>
      <c r="P826" s="58"/>
      <c r="Q826" s="58"/>
      <c r="R826" s="58"/>
      <c r="S826" s="58"/>
      <c r="T826" s="58"/>
      <c r="U826" s="58"/>
      <c r="V826" s="58"/>
      <c r="W826" s="58"/>
      <c r="X826" s="58"/>
      <c r="Y826" s="58"/>
      <c r="Z826" s="58"/>
    </row>
    <row r="827" spans="1:26" ht="15.75" customHeight="1" x14ac:dyDescent="0.2">
      <c r="A827" s="58"/>
      <c r="B827" s="2"/>
      <c r="C827" s="3"/>
      <c r="D827" s="4"/>
      <c r="E827" s="5"/>
      <c r="F827" s="2"/>
      <c r="G827" s="2"/>
      <c r="H827" s="2"/>
      <c r="I827" s="6"/>
      <c r="J827" s="6"/>
      <c r="K827" s="2"/>
      <c r="L827" s="2"/>
      <c r="M827" s="58"/>
      <c r="N827" s="58"/>
      <c r="O827" s="58"/>
      <c r="P827" s="58"/>
      <c r="Q827" s="58"/>
      <c r="R827" s="58"/>
      <c r="S827" s="58"/>
      <c r="T827" s="58"/>
      <c r="U827" s="58"/>
      <c r="V827" s="58"/>
      <c r="W827" s="58"/>
      <c r="X827" s="58"/>
      <c r="Y827" s="58"/>
      <c r="Z827" s="58"/>
    </row>
    <row r="828" spans="1:26" ht="15.75" customHeight="1" x14ac:dyDescent="0.2">
      <c r="A828" s="58"/>
      <c r="B828" s="2"/>
      <c r="C828" s="3"/>
      <c r="D828" s="4"/>
      <c r="E828" s="5"/>
      <c r="F828" s="2"/>
      <c r="G828" s="2"/>
      <c r="H828" s="2"/>
      <c r="I828" s="6"/>
      <c r="J828" s="6"/>
      <c r="K828" s="2"/>
      <c r="L828" s="2"/>
      <c r="M828" s="58"/>
      <c r="N828" s="58"/>
      <c r="O828" s="58"/>
      <c r="P828" s="58"/>
      <c r="Q828" s="58"/>
      <c r="R828" s="58"/>
      <c r="S828" s="58"/>
      <c r="T828" s="58"/>
      <c r="U828" s="58"/>
      <c r="V828" s="58"/>
      <c r="W828" s="58"/>
      <c r="X828" s="58"/>
      <c r="Y828" s="58"/>
      <c r="Z828" s="58"/>
    </row>
    <row r="829" spans="1:26" ht="15.75" customHeight="1" x14ac:dyDescent="0.2">
      <c r="A829" s="58"/>
      <c r="B829" s="2"/>
      <c r="C829" s="3"/>
      <c r="D829" s="4"/>
      <c r="E829" s="5"/>
      <c r="F829" s="2"/>
      <c r="G829" s="2"/>
      <c r="H829" s="2"/>
      <c r="I829" s="6"/>
      <c r="J829" s="6"/>
      <c r="K829" s="2"/>
      <c r="L829" s="2"/>
      <c r="M829" s="58"/>
      <c r="N829" s="58"/>
      <c r="O829" s="58"/>
      <c r="P829" s="58"/>
      <c r="Q829" s="58"/>
      <c r="R829" s="58"/>
      <c r="S829" s="58"/>
      <c r="T829" s="58"/>
      <c r="U829" s="58"/>
      <c r="V829" s="58"/>
      <c r="W829" s="58"/>
      <c r="X829" s="58"/>
      <c r="Y829" s="58"/>
      <c r="Z829" s="58"/>
    </row>
    <row r="830" spans="1:26" ht="15.75" customHeight="1" x14ac:dyDescent="0.2">
      <c r="A830" s="58"/>
      <c r="B830" s="2"/>
      <c r="C830" s="3"/>
      <c r="D830" s="4"/>
      <c r="E830" s="5"/>
      <c r="F830" s="2"/>
      <c r="G830" s="2"/>
      <c r="H830" s="2"/>
      <c r="I830" s="6"/>
      <c r="J830" s="6"/>
      <c r="K830" s="2"/>
      <c r="L830" s="2"/>
      <c r="M830" s="58"/>
      <c r="N830" s="58"/>
      <c r="O830" s="58"/>
      <c r="P830" s="58"/>
      <c r="Q830" s="58"/>
      <c r="R830" s="58"/>
      <c r="S830" s="58"/>
      <c r="T830" s="58"/>
      <c r="U830" s="58"/>
      <c r="V830" s="58"/>
      <c r="W830" s="58"/>
      <c r="X830" s="58"/>
      <c r="Y830" s="58"/>
      <c r="Z830" s="58"/>
    </row>
    <row r="831" spans="1:26" ht="15.75" customHeight="1" x14ac:dyDescent="0.2">
      <c r="A831" s="58"/>
      <c r="B831" s="2"/>
      <c r="C831" s="3"/>
      <c r="D831" s="4"/>
      <c r="E831" s="5"/>
      <c r="F831" s="2"/>
      <c r="G831" s="2"/>
      <c r="H831" s="2"/>
      <c r="I831" s="6"/>
      <c r="J831" s="6"/>
      <c r="K831" s="2"/>
      <c r="L831" s="2"/>
      <c r="M831" s="58"/>
      <c r="N831" s="58"/>
      <c r="O831" s="58"/>
      <c r="P831" s="58"/>
      <c r="Q831" s="58"/>
      <c r="R831" s="58"/>
      <c r="S831" s="58"/>
      <c r="T831" s="58"/>
      <c r="U831" s="58"/>
      <c r="V831" s="58"/>
      <c r="W831" s="58"/>
      <c r="X831" s="58"/>
      <c r="Y831" s="58"/>
      <c r="Z831" s="58"/>
    </row>
    <row r="832" spans="1:26" ht="15.75" customHeight="1" x14ac:dyDescent="0.2">
      <c r="A832" s="58"/>
      <c r="B832" s="2"/>
      <c r="C832" s="3"/>
      <c r="D832" s="4"/>
      <c r="E832" s="5"/>
      <c r="F832" s="2"/>
      <c r="G832" s="2"/>
      <c r="H832" s="2"/>
      <c r="I832" s="6"/>
      <c r="J832" s="6"/>
      <c r="K832" s="2"/>
      <c r="L832" s="2"/>
      <c r="M832" s="58"/>
      <c r="N832" s="58"/>
      <c r="O832" s="58"/>
      <c r="P832" s="58"/>
      <c r="Q832" s="58"/>
      <c r="R832" s="58"/>
      <c r="S832" s="58"/>
      <c r="T832" s="58"/>
      <c r="U832" s="58"/>
      <c r="V832" s="58"/>
      <c r="W832" s="58"/>
      <c r="X832" s="58"/>
      <c r="Y832" s="58"/>
      <c r="Z832" s="58"/>
    </row>
    <row r="833" spans="1:26" ht="15.75" customHeight="1" x14ac:dyDescent="0.2">
      <c r="A833" s="58"/>
      <c r="B833" s="2"/>
      <c r="C833" s="3"/>
      <c r="D833" s="4"/>
      <c r="E833" s="5"/>
      <c r="F833" s="2"/>
      <c r="G833" s="2"/>
      <c r="H833" s="2"/>
      <c r="I833" s="6"/>
      <c r="J833" s="6"/>
      <c r="K833" s="2"/>
      <c r="L833" s="2"/>
      <c r="M833" s="58"/>
      <c r="N833" s="58"/>
      <c r="O833" s="58"/>
      <c r="P833" s="58"/>
      <c r="Q833" s="58"/>
      <c r="R833" s="58"/>
      <c r="S833" s="58"/>
      <c r="T833" s="58"/>
      <c r="U833" s="58"/>
      <c r="V833" s="58"/>
      <c r="W833" s="58"/>
      <c r="X833" s="58"/>
      <c r="Y833" s="58"/>
      <c r="Z833" s="58"/>
    </row>
    <row r="834" spans="1:26" ht="15.75" customHeight="1" x14ac:dyDescent="0.2">
      <c r="A834" s="58"/>
      <c r="B834" s="2"/>
      <c r="C834" s="3"/>
      <c r="D834" s="4"/>
      <c r="E834" s="5"/>
      <c r="F834" s="2"/>
      <c r="G834" s="2"/>
      <c r="H834" s="2"/>
      <c r="I834" s="6"/>
      <c r="J834" s="6"/>
      <c r="K834" s="2"/>
      <c r="L834" s="2"/>
      <c r="M834" s="58"/>
      <c r="N834" s="58"/>
      <c r="O834" s="58"/>
      <c r="P834" s="58"/>
      <c r="Q834" s="58"/>
      <c r="R834" s="58"/>
      <c r="S834" s="58"/>
      <c r="T834" s="58"/>
      <c r="U834" s="58"/>
      <c r="V834" s="58"/>
      <c r="W834" s="58"/>
      <c r="X834" s="58"/>
      <c r="Y834" s="58"/>
      <c r="Z834" s="58"/>
    </row>
    <row r="835" spans="1:26" ht="15.75" customHeight="1" x14ac:dyDescent="0.2">
      <c r="A835" s="58"/>
      <c r="B835" s="2"/>
      <c r="C835" s="3"/>
      <c r="D835" s="4"/>
      <c r="E835" s="5"/>
      <c r="F835" s="2"/>
      <c r="G835" s="2"/>
      <c r="H835" s="2"/>
      <c r="I835" s="6"/>
      <c r="J835" s="6"/>
      <c r="K835" s="2"/>
      <c r="L835" s="2"/>
      <c r="M835" s="58"/>
      <c r="N835" s="58"/>
      <c r="O835" s="58"/>
      <c r="P835" s="58"/>
      <c r="Q835" s="58"/>
      <c r="R835" s="58"/>
      <c r="S835" s="58"/>
      <c r="T835" s="58"/>
      <c r="U835" s="58"/>
      <c r="V835" s="58"/>
      <c r="W835" s="58"/>
      <c r="X835" s="58"/>
      <c r="Y835" s="58"/>
      <c r="Z835" s="58"/>
    </row>
    <row r="836" spans="1:26" ht="15.75" customHeight="1" x14ac:dyDescent="0.2">
      <c r="A836" s="58"/>
      <c r="B836" s="2"/>
      <c r="C836" s="3"/>
      <c r="D836" s="4"/>
      <c r="E836" s="5"/>
      <c r="F836" s="2"/>
      <c r="G836" s="2"/>
      <c r="H836" s="2"/>
      <c r="I836" s="6"/>
      <c r="J836" s="6"/>
      <c r="K836" s="2"/>
      <c r="L836" s="2"/>
      <c r="M836" s="58"/>
      <c r="N836" s="58"/>
      <c r="O836" s="58"/>
      <c r="P836" s="58"/>
      <c r="Q836" s="58"/>
      <c r="R836" s="58"/>
      <c r="S836" s="58"/>
      <c r="T836" s="58"/>
      <c r="U836" s="58"/>
      <c r="V836" s="58"/>
      <c r="W836" s="58"/>
      <c r="X836" s="58"/>
      <c r="Y836" s="58"/>
      <c r="Z836" s="58"/>
    </row>
    <row r="837" spans="1:26" ht="15.75" customHeight="1" x14ac:dyDescent="0.2">
      <c r="A837" s="58"/>
      <c r="B837" s="2"/>
      <c r="C837" s="3"/>
      <c r="D837" s="4"/>
      <c r="E837" s="5"/>
      <c r="F837" s="2"/>
      <c r="G837" s="2"/>
      <c r="H837" s="2"/>
      <c r="I837" s="6"/>
      <c r="J837" s="6"/>
      <c r="K837" s="2"/>
      <c r="L837" s="2"/>
      <c r="M837" s="58"/>
      <c r="N837" s="58"/>
      <c r="O837" s="58"/>
      <c r="P837" s="58"/>
      <c r="Q837" s="58"/>
      <c r="R837" s="58"/>
      <c r="S837" s="58"/>
      <c r="T837" s="58"/>
      <c r="U837" s="58"/>
      <c r="V837" s="58"/>
      <c r="W837" s="58"/>
      <c r="X837" s="58"/>
      <c r="Y837" s="58"/>
      <c r="Z837" s="58"/>
    </row>
    <row r="838" spans="1:26" ht="15.75" customHeight="1" x14ac:dyDescent="0.2">
      <c r="A838" s="58"/>
      <c r="B838" s="2"/>
      <c r="C838" s="3"/>
      <c r="D838" s="4"/>
      <c r="E838" s="5"/>
      <c r="F838" s="2"/>
      <c r="G838" s="2"/>
      <c r="H838" s="2"/>
      <c r="I838" s="6"/>
      <c r="J838" s="6"/>
      <c r="K838" s="2"/>
      <c r="L838" s="2"/>
      <c r="M838" s="58"/>
      <c r="N838" s="58"/>
      <c r="O838" s="58"/>
      <c r="P838" s="58"/>
      <c r="Q838" s="58"/>
      <c r="R838" s="58"/>
      <c r="S838" s="58"/>
      <c r="T838" s="58"/>
      <c r="U838" s="58"/>
      <c r="V838" s="58"/>
      <c r="W838" s="58"/>
      <c r="X838" s="58"/>
      <c r="Y838" s="58"/>
      <c r="Z838" s="58"/>
    </row>
    <row r="839" spans="1:26" ht="15.75" customHeight="1" x14ac:dyDescent="0.2">
      <c r="A839" s="58"/>
      <c r="B839" s="2"/>
      <c r="C839" s="3"/>
      <c r="D839" s="4"/>
      <c r="E839" s="5"/>
      <c r="F839" s="2"/>
      <c r="G839" s="2"/>
      <c r="H839" s="2"/>
      <c r="I839" s="6"/>
      <c r="J839" s="6"/>
      <c r="K839" s="2"/>
      <c r="L839" s="2"/>
      <c r="M839" s="58"/>
      <c r="N839" s="58"/>
      <c r="O839" s="58"/>
      <c r="P839" s="58"/>
      <c r="Q839" s="58"/>
      <c r="R839" s="58"/>
      <c r="S839" s="58"/>
      <c r="T839" s="58"/>
      <c r="U839" s="58"/>
      <c r="V839" s="58"/>
      <c r="W839" s="58"/>
      <c r="X839" s="58"/>
      <c r="Y839" s="58"/>
      <c r="Z839" s="58"/>
    </row>
    <row r="840" spans="1:26" ht="15.75" customHeight="1" x14ac:dyDescent="0.2">
      <c r="A840" s="58"/>
      <c r="B840" s="2"/>
      <c r="C840" s="3"/>
      <c r="D840" s="4"/>
      <c r="E840" s="5"/>
      <c r="F840" s="2"/>
      <c r="G840" s="2"/>
      <c r="H840" s="2"/>
      <c r="I840" s="6"/>
      <c r="J840" s="6"/>
      <c r="K840" s="2"/>
      <c r="L840" s="2"/>
      <c r="M840" s="58"/>
      <c r="N840" s="58"/>
      <c r="O840" s="58"/>
      <c r="P840" s="58"/>
      <c r="Q840" s="58"/>
      <c r="R840" s="58"/>
      <c r="S840" s="58"/>
      <c r="T840" s="58"/>
      <c r="U840" s="58"/>
      <c r="V840" s="58"/>
      <c r="W840" s="58"/>
      <c r="X840" s="58"/>
      <c r="Y840" s="58"/>
      <c r="Z840" s="58"/>
    </row>
    <row r="841" spans="1:26" ht="15.75" customHeight="1" x14ac:dyDescent="0.2">
      <c r="A841" s="58"/>
      <c r="B841" s="2"/>
      <c r="C841" s="3"/>
      <c r="D841" s="4"/>
      <c r="E841" s="5"/>
      <c r="F841" s="2"/>
      <c r="G841" s="2"/>
      <c r="H841" s="2"/>
      <c r="I841" s="6"/>
      <c r="J841" s="6"/>
      <c r="K841" s="2"/>
      <c r="L841" s="2"/>
      <c r="M841" s="58"/>
      <c r="N841" s="58"/>
      <c r="O841" s="58"/>
      <c r="P841" s="58"/>
      <c r="Q841" s="58"/>
      <c r="R841" s="58"/>
      <c r="S841" s="58"/>
      <c r="T841" s="58"/>
      <c r="U841" s="58"/>
      <c r="V841" s="58"/>
      <c r="W841" s="58"/>
      <c r="X841" s="58"/>
      <c r="Y841" s="58"/>
      <c r="Z841" s="58"/>
    </row>
    <row r="842" spans="1:26" ht="15.75" customHeight="1" x14ac:dyDescent="0.2">
      <c r="A842" s="58"/>
      <c r="B842" s="2"/>
      <c r="C842" s="3"/>
      <c r="D842" s="4"/>
      <c r="E842" s="5"/>
      <c r="F842" s="2"/>
      <c r="G842" s="2"/>
      <c r="H842" s="2"/>
      <c r="I842" s="6"/>
      <c r="J842" s="6"/>
      <c r="K842" s="2"/>
      <c r="L842" s="2"/>
      <c r="M842" s="58"/>
      <c r="N842" s="58"/>
      <c r="O842" s="58"/>
      <c r="P842" s="58"/>
      <c r="Q842" s="58"/>
      <c r="R842" s="58"/>
      <c r="S842" s="58"/>
      <c r="T842" s="58"/>
      <c r="U842" s="58"/>
      <c r="V842" s="58"/>
      <c r="W842" s="58"/>
      <c r="X842" s="58"/>
      <c r="Y842" s="58"/>
      <c r="Z842" s="58"/>
    </row>
    <row r="843" spans="1:26" ht="15.75" customHeight="1" x14ac:dyDescent="0.2">
      <c r="A843" s="58"/>
      <c r="B843" s="2"/>
      <c r="C843" s="3"/>
      <c r="D843" s="4"/>
      <c r="E843" s="5"/>
      <c r="F843" s="2"/>
      <c r="G843" s="2"/>
      <c r="H843" s="2"/>
      <c r="I843" s="6"/>
      <c r="J843" s="6"/>
      <c r="K843" s="2"/>
      <c r="L843" s="2"/>
      <c r="M843" s="58"/>
      <c r="N843" s="58"/>
      <c r="O843" s="58"/>
      <c r="P843" s="58"/>
      <c r="Q843" s="58"/>
      <c r="R843" s="58"/>
      <c r="S843" s="58"/>
      <c r="T843" s="58"/>
      <c r="U843" s="58"/>
      <c r="V843" s="58"/>
      <c r="W843" s="58"/>
      <c r="X843" s="58"/>
      <c r="Y843" s="58"/>
      <c r="Z843" s="58"/>
    </row>
    <row r="844" spans="1:26" ht="15.75" customHeight="1" x14ac:dyDescent="0.2">
      <c r="A844" s="58"/>
      <c r="B844" s="2"/>
      <c r="C844" s="3"/>
      <c r="D844" s="4"/>
      <c r="E844" s="5"/>
      <c r="F844" s="2"/>
      <c r="G844" s="2"/>
      <c r="H844" s="2"/>
      <c r="I844" s="6"/>
      <c r="J844" s="6"/>
      <c r="K844" s="2"/>
      <c r="L844" s="2"/>
      <c r="M844" s="58"/>
      <c r="N844" s="58"/>
      <c r="O844" s="58"/>
      <c r="P844" s="58"/>
      <c r="Q844" s="58"/>
      <c r="R844" s="58"/>
      <c r="S844" s="58"/>
      <c r="T844" s="58"/>
      <c r="U844" s="58"/>
      <c r="V844" s="58"/>
      <c r="W844" s="58"/>
      <c r="X844" s="58"/>
      <c r="Y844" s="58"/>
      <c r="Z844" s="58"/>
    </row>
    <row r="845" spans="1:26" ht="15.75" customHeight="1" x14ac:dyDescent="0.2">
      <c r="A845" s="58"/>
      <c r="B845" s="2"/>
      <c r="C845" s="3"/>
      <c r="D845" s="4"/>
      <c r="E845" s="5"/>
      <c r="F845" s="2"/>
      <c r="G845" s="2"/>
      <c r="H845" s="2"/>
      <c r="I845" s="6"/>
      <c r="J845" s="6"/>
      <c r="K845" s="2"/>
      <c r="L845" s="2"/>
      <c r="M845" s="58"/>
      <c r="N845" s="58"/>
      <c r="O845" s="58"/>
      <c r="P845" s="58"/>
      <c r="Q845" s="58"/>
      <c r="R845" s="58"/>
      <c r="S845" s="58"/>
      <c r="T845" s="58"/>
      <c r="U845" s="58"/>
      <c r="V845" s="58"/>
      <c r="W845" s="58"/>
      <c r="X845" s="58"/>
      <c r="Y845" s="58"/>
      <c r="Z845" s="58"/>
    </row>
    <row r="846" spans="1:26" ht="15.75" customHeight="1" x14ac:dyDescent="0.2">
      <c r="A846" s="58"/>
      <c r="B846" s="2"/>
      <c r="C846" s="3"/>
      <c r="D846" s="4"/>
      <c r="E846" s="5"/>
      <c r="F846" s="2"/>
      <c r="G846" s="2"/>
      <c r="H846" s="2"/>
      <c r="I846" s="6"/>
      <c r="J846" s="6"/>
      <c r="K846" s="2"/>
      <c r="L846" s="2"/>
      <c r="M846" s="58"/>
      <c r="N846" s="58"/>
      <c r="O846" s="58"/>
      <c r="P846" s="58"/>
      <c r="Q846" s="58"/>
      <c r="R846" s="58"/>
      <c r="S846" s="58"/>
      <c r="T846" s="58"/>
      <c r="U846" s="58"/>
      <c r="V846" s="58"/>
      <c r="W846" s="58"/>
      <c r="X846" s="58"/>
      <c r="Y846" s="58"/>
      <c r="Z846" s="58"/>
    </row>
    <row r="847" spans="1:26" ht="15.75" customHeight="1" x14ac:dyDescent="0.2">
      <c r="A847" s="58"/>
      <c r="B847" s="2"/>
      <c r="C847" s="3"/>
      <c r="D847" s="4"/>
      <c r="E847" s="5"/>
      <c r="F847" s="2"/>
      <c r="G847" s="2"/>
      <c r="H847" s="2"/>
      <c r="I847" s="6"/>
      <c r="J847" s="6"/>
      <c r="K847" s="2"/>
      <c r="L847" s="2"/>
      <c r="M847" s="58"/>
      <c r="N847" s="58"/>
      <c r="O847" s="58"/>
      <c r="P847" s="58"/>
      <c r="Q847" s="58"/>
      <c r="R847" s="58"/>
      <c r="S847" s="58"/>
      <c r="T847" s="58"/>
      <c r="U847" s="58"/>
      <c r="V847" s="58"/>
      <c r="W847" s="58"/>
      <c r="X847" s="58"/>
      <c r="Y847" s="58"/>
      <c r="Z847" s="58"/>
    </row>
    <row r="848" spans="1:26" ht="15.75" customHeight="1" x14ac:dyDescent="0.2">
      <c r="A848" s="58"/>
      <c r="B848" s="2"/>
      <c r="C848" s="3"/>
      <c r="D848" s="4"/>
      <c r="E848" s="5"/>
      <c r="F848" s="2"/>
      <c r="G848" s="2"/>
      <c r="H848" s="2"/>
      <c r="I848" s="6"/>
      <c r="J848" s="6"/>
      <c r="K848" s="2"/>
      <c r="L848" s="2"/>
      <c r="M848" s="58"/>
      <c r="N848" s="58"/>
      <c r="O848" s="58"/>
      <c r="P848" s="58"/>
      <c r="Q848" s="58"/>
      <c r="R848" s="58"/>
      <c r="S848" s="58"/>
      <c r="T848" s="58"/>
      <c r="U848" s="58"/>
      <c r="V848" s="58"/>
      <c r="W848" s="58"/>
      <c r="X848" s="58"/>
      <c r="Y848" s="58"/>
      <c r="Z848" s="58"/>
    </row>
    <row r="849" spans="1:26" ht="15.75" customHeight="1" x14ac:dyDescent="0.2">
      <c r="A849" s="58"/>
      <c r="B849" s="2"/>
      <c r="C849" s="3"/>
      <c r="D849" s="4"/>
      <c r="E849" s="5"/>
      <c r="F849" s="2"/>
      <c r="G849" s="2"/>
      <c r="H849" s="2"/>
      <c r="I849" s="6"/>
      <c r="J849" s="6"/>
      <c r="K849" s="2"/>
      <c r="L849" s="2"/>
      <c r="M849" s="58"/>
      <c r="N849" s="58"/>
      <c r="O849" s="58"/>
      <c r="P849" s="58"/>
      <c r="Q849" s="58"/>
      <c r="R849" s="58"/>
      <c r="S849" s="58"/>
      <c r="T849" s="58"/>
      <c r="U849" s="58"/>
      <c r="V849" s="58"/>
      <c r="W849" s="58"/>
      <c r="X849" s="58"/>
      <c r="Y849" s="58"/>
      <c r="Z849" s="58"/>
    </row>
    <row r="850" spans="1:26" ht="15.75" customHeight="1" x14ac:dyDescent="0.2">
      <c r="A850" s="58"/>
      <c r="B850" s="2"/>
      <c r="C850" s="3"/>
      <c r="D850" s="4"/>
      <c r="E850" s="5"/>
      <c r="F850" s="2"/>
      <c r="G850" s="2"/>
      <c r="H850" s="2"/>
      <c r="I850" s="6"/>
      <c r="J850" s="6"/>
      <c r="K850" s="2"/>
      <c r="L850" s="2"/>
      <c r="M850" s="58"/>
      <c r="N850" s="58"/>
      <c r="O850" s="58"/>
      <c r="P850" s="58"/>
      <c r="Q850" s="58"/>
      <c r="R850" s="58"/>
      <c r="S850" s="58"/>
      <c r="T850" s="58"/>
      <c r="U850" s="58"/>
      <c r="V850" s="58"/>
      <c r="W850" s="58"/>
      <c r="X850" s="58"/>
      <c r="Y850" s="58"/>
      <c r="Z850" s="58"/>
    </row>
    <row r="851" spans="1:26" ht="15.75" customHeight="1" x14ac:dyDescent="0.2">
      <c r="A851" s="58"/>
      <c r="B851" s="2"/>
      <c r="C851" s="3"/>
      <c r="D851" s="4"/>
      <c r="E851" s="5"/>
      <c r="F851" s="2"/>
      <c r="G851" s="2"/>
      <c r="H851" s="2"/>
      <c r="I851" s="6"/>
      <c r="J851" s="6"/>
      <c r="K851" s="2"/>
      <c r="L851" s="2"/>
      <c r="M851" s="58"/>
      <c r="N851" s="58"/>
      <c r="O851" s="58"/>
      <c r="P851" s="58"/>
      <c r="Q851" s="58"/>
      <c r="R851" s="58"/>
      <c r="S851" s="58"/>
      <c r="T851" s="58"/>
      <c r="U851" s="58"/>
      <c r="V851" s="58"/>
      <c r="W851" s="58"/>
      <c r="X851" s="58"/>
      <c r="Y851" s="58"/>
      <c r="Z851" s="58"/>
    </row>
    <row r="852" spans="1:26" ht="15.75" customHeight="1" x14ac:dyDescent="0.2">
      <c r="A852" s="58"/>
      <c r="B852" s="2"/>
      <c r="C852" s="3"/>
      <c r="D852" s="4"/>
      <c r="E852" s="5"/>
      <c r="F852" s="2"/>
      <c r="G852" s="2"/>
      <c r="H852" s="2"/>
      <c r="I852" s="6"/>
      <c r="J852" s="6"/>
      <c r="K852" s="2"/>
      <c r="L852" s="2"/>
      <c r="M852" s="58"/>
      <c r="N852" s="58"/>
      <c r="O852" s="58"/>
      <c r="P852" s="58"/>
      <c r="Q852" s="58"/>
      <c r="R852" s="58"/>
      <c r="S852" s="58"/>
      <c r="T852" s="58"/>
      <c r="U852" s="58"/>
      <c r="V852" s="58"/>
      <c r="W852" s="58"/>
      <c r="X852" s="58"/>
      <c r="Y852" s="58"/>
      <c r="Z852" s="58"/>
    </row>
    <row r="853" spans="1:26" ht="15.75" customHeight="1" x14ac:dyDescent="0.2">
      <c r="A853" s="58"/>
      <c r="B853" s="2"/>
      <c r="C853" s="3"/>
      <c r="D853" s="4"/>
      <c r="E853" s="5"/>
      <c r="F853" s="2"/>
      <c r="G853" s="2"/>
      <c r="H853" s="2"/>
      <c r="I853" s="6"/>
      <c r="J853" s="6"/>
      <c r="K853" s="2"/>
      <c r="L853" s="2"/>
      <c r="M853" s="58"/>
      <c r="N853" s="58"/>
      <c r="O853" s="58"/>
      <c r="P853" s="58"/>
      <c r="Q853" s="58"/>
      <c r="R853" s="58"/>
      <c r="S853" s="58"/>
      <c r="T853" s="58"/>
      <c r="U853" s="58"/>
      <c r="V853" s="58"/>
      <c r="W853" s="58"/>
      <c r="X853" s="58"/>
      <c r="Y853" s="58"/>
      <c r="Z853" s="58"/>
    </row>
    <row r="854" spans="1:26" ht="15.75" customHeight="1" x14ac:dyDescent="0.2">
      <c r="A854" s="58"/>
      <c r="B854" s="2"/>
      <c r="C854" s="3"/>
      <c r="D854" s="4"/>
      <c r="E854" s="5"/>
      <c r="F854" s="2"/>
      <c r="G854" s="2"/>
      <c r="H854" s="2"/>
      <c r="I854" s="6"/>
      <c r="J854" s="6"/>
      <c r="K854" s="2"/>
      <c r="L854" s="2"/>
      <c r="M854" s="58"/>
      <c r="N854" s="58"/>
      <c r="O854" s="58"/>
      <c r="P854" s="58"/>
      <c r="Q854" s="58"/>
      <c r="R854" s="58"/>
      <c r="S854" s="58"/>
      <c r="T854" s="58"/>
      <c r="U854" s="58"/>
      <c r="V854" s="58"/>
      <c r="W854" s="58"/>
      <c r="X854" s="58"/>
      <c r="Y854" s="58"/>
      <c r="Z854" s="58"/>
    </row>
    <row r="855" spans="1:26" ht="15.75" customHeight="1" x14ac:dyDescent="0.2">
      <c r="A855" s="58"/>
      <c r="B855" s="2"/>
      <c r="C855" s="3"/>
      <c r="D855" s="4"/>
      <c r="E855" s="5"/>
      <c r="F855" s="2"/>
      <c r="G855" s="2"/>
      <c r="H855" s="2"/>
      <c r="I855" s="6"/>
      <c r="J855" s="6"/>
      <c r="K855" s="2"/>
      <c r="L855" s="2"/>
      <c r="M855" s="58"/>
      <c r="N855" s="58"/>
      <c r="O855" s="58"/>
      <c r="P855" s="58"/>
      <c r="Q855" s="58"/>
      <c r="R855" s="58"/>
      <c r="S855" s="58"/>
      <c r="T855" s="58"/>
      <c r="U855" s="58"/>
      <c r="V855" s="58"/>
      <c r="W855" s="58"/>
      <c r="X855" s="58"/>
      <c r="Y855" s="58"/>
      <c r="Z855" s="58"/>
    </row>
    <row r="856" spans="1:26" ht="15.75" customHeight="1" x14ac:dyDescent="0.2">
      <c r="A856" s="58"/>
      <c r="B856" s="2"/>
      <c r="C856" s="3"/>
      <c r="D856" s="4"/>
      <c r="E856" s="5"/>
      <c r="F856" s="2"/>
      <c r="G856" s="2"/>
      <c r="H856" s="2"/>
      <c r="I856" s="6"/>
      <c r="J856" s="6"/>
      <c r="K856" s="2"/>
      <c r="L856" s="2"/>
      <c r="M856" s="58"/>
      <c r="N856" s="58"/>
      <c r="O856" s="58"/>
      <c r="P856" s="58"/>
      <c r="Q856" s="58"/>
      <c r="R856" s="58"/>
      <c r="S856" s="58"/>
      <c r="T856" s="58"/>
      <c r="U856" s="58"/>
      <c r="V856" s="58"/>
      <c r="W856" s="58"/>
      <c r="X856" s="58"/>
      <c r="Y856" s="58"/>
      <c r="Z856" s="58"/>
    </row>
    <row r="857" spans="1:26" ht="15.75" customHeight="1" x14ac:dyDescent="0.2">
      <c r="A857" s="58"/>
      <c r="B857" s="2"/>
      <c r="C857" s="3"/>
      <c r="D857" s="4"/>
      <c r="E857" s="5"/>
      <c r="F857" s="2"/>
      <c r="G857" s="2"/>
      <c r="H857" s="2"/>
      <c r="I857" s="6"/>
      <c r="J857" s="6"/>
      <c r="K857" s="2"/>
      <c r="L857" s="2"/>
      <c r="M857" s="58"/>
      <c r="N857" s="58"/>
      <c r="O857" s="58"/>
      <c r="P857" s="58"/>
      <c r="Q857" s="58"/>
      <c r="R857" s="58"/>
      <c r="S857" s="58"/>
      <c r="T857" s="58"/>
      <c r="U857" s="58"/>
      <c r="V857" s="58"/>
      <c r="W857" s="58"/>
      <c r="X857" s="58"/>
      <c r="Y857" s="58"/>
      <c r="Z857" s="58"/>
    </row>
    <row r="858" spans="1:26" ht="15.75" customHeight="1" x14ac:dyDescent="0.2">
      <c r="A858" s="58"/>
      <c r="B858" s="2"/>
      <c r="C858" s="3"/>
      <c r="D858" s="4"/>
      <c r="E858" s="5"/>
      <c r="F858" s="2"/>
      <c r="G858" s="2"/>
      <c r="H858" s="2"/>
      <c r="I858" s="6"/>
      <c r="J858" s="6"/>
      <c r="K858" s="2"/>
      <c r="L858" s="2"/>
      <c r="M858" s="58"/>
      <c r="N858" s="58"/>
      <c r="O858" s="58"/>
      <c r="P858" s="58"/>
      <c r="Q858" s="58"/>
      <c r="R858" s="58"/>
      <c r="S858" s="58"/>
      <c r="T858" s="58"/>
      <c r="U858" s="58"/>
      <c r="V858" s="58"/>
      <c r="W858" s="58"/>
      <c r="X858" s="58"/>
      <c r="Y858" s="58"/>
      <c r="Z858" s="58"/>
    </row>
    <row r="859" spans="1:26" ht="15.75" customHeight="1" x14ac:dyDescent="0.2">
      <c r="A859" s="58"/>
      <c r="B859" s="2"/>
      <c r="C859" s="3"/>
      <c r="D859" s="4"/>
      <c r="E859" s="5"/>
      <c r="F859" s="2"/>
      <c r="G859" s="2"/>
      <c r="H859" s="2"/>
      <c r="I859" s="6"/>
      <c r="J859" s="6"/>
      <c r="K859" s="2"/>
      <c r="L859" s="2"/>
      <c r="M859" s="58"/>
      <c r="N859" s="58"/>
      <c r="O859" s="58"/>
      <c r="P859" s="58"/>
      <c r="Q859" s="58"/>
      <c r="R859" s="58"/>
      <c r="S859" s="58"/>
      <c r="T859" s="58"/>
      <c r="U859" s="58"/>
      <c r="V859" s="58"/>
      <c r="W859" s="58"/>
      <c r="X859" s="58"/>
      <c r="Y859" s="58"/>
      <c r="Z859" s="58"/>
    </row>
    <row r="860" spans="1:26" ht="15.75" customHeight="1" x14ac:dyDescent="0.2">
      <c r="A860" s="58"/>
      <c r="B860" s="2"/>
      <c r="C860" s="3"/>
      <c r="D860" s="4"/>
      <c r="E860" s="5"/>
      <c r="F860" s="2"/>
      <c r="G860" s="2"/>
      <c r="H860" s="2"/>
      <c r="I860" s="6"/>
      <c r="J860" s="6"/>
      <c r="K860" s="2"/>
      <c r="L860" s="2"/>
      <c r="M860" s="58"/>
      <c r="N860" s="58"/>
      <c r="O860" s="58"/>
      <c r="P860" s="58"/>
      <c r="Q860" s="58"/>
      <c r="R860" s="58"/>
      <c r="S860" s="58"/>
      <c r="T860" s="58"/>
      <c r="U860" s="58"/>
      <c r="V860" s="58"/>
      <c r="W860" s="58"/>
      <c r="X860" s="58"/>
      <c r="Y860" s="58"/>
      <c r="Z860" s="58"/>
    </row>
    <row r="861" spans="1:26" ht="15.75" customHeight="1" x14ac:dyDescent="0.2">
      <c r="A861" s="58"/>
      <c r="B861" s="2"/>
      <c r="C861" s="3"/>
      <c r="D861" s="4"/>
      <c r="E861" s="5"/>
      <c r="F861" s="2"/>
      <c r="G861" s="2"/>
      <c r="H861" s="2"/>
      <c r="I861" s="6"/>
      <c r="J861" s="6"/>
      <c r="K861" s="2"/>
      <c r="L861" s="2"/>
      <c r="M861" s="58"/>
      <c r="N861" s="58"/>
      <c r="O861" s="58"/>
      <c r="P861" s="58"/>
      <c r="Q861" s="58"/>
      <c r="R861" s="58"/>
      <c r="S861" s="58"/>
      <c r="T861" s="58"/>
      <c r="U861" s="58"/>
      <c r="V861" s="58"/>
      <c r="W861" s="58"/>
      <c r="X861" s="58"/>
      <c r="Y861" s="58"/>
      <c r="Z861" s="58"/>
    </row>
    <row r="862" spans="1:26" ht="15.75" customHeight="1" x14ac:dyDescent="0.2">
      <c r="A862" s="58"/>
      <c r="B862" s="2"/>
      <c r="C862" s="3"/>
      <c r="D862" s="4"/>
      <c r="E862" s="5"/>
      <c r="F862" s="2"/>
      <c r="G862" s="2"/>
      <c r="H862" s="2"/>
      <c r="I862" s="6"/>
      <c r="J862" s="6"/>
      <c r="K862" s="2"/>
      <c r="L862" s="2"/>
      <c r="M862" s="58"/>
      <c r="N862" s="58"/>
      <c r="O862" s="58"/>
      <c r="P862" s="58"/>
      <c r="Q862" s="58"/>
      <c r="R862" s="58"/>
      <c r="S862" s="58"/>
      <c r="T862" s="58"/>
      <c r="U862" s="58"/>
      <c r="V862" s="58"/>
      <c r="W862" s="58"/>
      <c r="X862" s="58"/>
      <c r="Y862" s="58"/>
      <c r="Z862" s="58"/>
    </row>
    <row r="863" spans="1:26" ht="15.75" customHeight="1" x14ac:dyDescent="0.2">
      <c r="A863" s="58"/>
      <c r="B863" s="2"/>
      <c r="C863" s="3"/>
      <c r="D863" s="4"/>
      <c r="E863" s="5"/>
      <c r="F863" s="2"/>
      <c r="G863" s="2"/>
      <c r="H863" s="2"/>
      <c r="I863" s="6"/>
      <c r="J863" s="6"/>
      <c r="K863" s="2"/>
      <c r="L863" s="2"/>
      <c r="M863" s="58"/>
      <c r="N863" s="58"/>
      <c r="O863" s="58"/>
      <c r="P863" s="58"/>
      <c r="Q863" s="58"/>
      <c r="R863" s="58"/>
      <c r="S863" s="58"/>
      <c r="T863" s="58"/>
      <c r="U863" s="58"/>
      <c r="V863" s="58"/>
      <c r="W863" s="58"/>
      <c r="X863" s="58"/>
      <c r="Y863" s="58"/>
      <c r="Z863" s="58"/>
    </row>
    <row r="864" spans="1:26" ht="15.75" customHeight="1" x14ac:dyDescent="0.2">
      <c r="A864" s="58"/>
      <c r="B864" s="2"/>
      <c r="C864" s="3"/>
      <c r="D864" s="4"/>
      <c r="E864" s="5"/>
      <c r="F864" s="2"/>
      <c r="G864" s="2"/>
      <c r="H864" s="2"/>
      <c r="I864" s="6"/>
      <c r="J864" s="6"/>
      <c r="K864" s="2"/>
      <c r="L864" s="2"/>
      <c r="M864" s="58"/>
      <c r="N864" s="58"/>
      <c r="O864" s="58"/>
      <c r="P864" s="58"/>
      <c r="Q864" s="58"/>
      <c r="R864" s="58"/>
      <c r="S864" s="58"/>
      <c r="T864" s="58"/>
      <c r="U864" s="58"/>
      <c r="V864" s="58"/>
      <c r="W864" s="58"/>
      <c r="X864" s="58"/>
      <c r="Y864" s="58"/>
      <c r="Z864" s="58"/>
    </row>
    <row r="865" spans="1:26" ht="15.75" customHeight="1" x14ac:dyDescent="0.2">
      <c r="A865" s="58"/>
      <c r="B865" s="2"/>
      <c r="C865" s="3"/>
      <c r="D865" s="4"/>
      <c r="E865" s="5"/>
      <c r="F865" s="2"/>
      <c r="G865" s="2"/>
      <c r="H865" s="2"/>
      <c r="I865" s="6"/>
      <c r="J865" s="6"/>
      <c r="K865" s="2"/>
      <c r="L865" s="2"/>
      <c r="M865" s="58"/>
      <c r="N865" s="58"/>
      <c r="O865" s="58"/>
      <c r="P865" s="58"/>
      <c r="Q865" s="58"/>
      <c r="R865" s="58"/>
      <c r="S865" s="58"/>
      <c r="T865" s="58"/>
      <c r="U865" s="58"/>
      <c r="V865" s="58"/>
      <c r="W865" s="58"/>
      <c r="X865" s="58"/>
      <c r="Y865" s="58"/>
      <c r="Z865" s="58"/>
    </row>
    <row r="866" spans="1:26" ht="15.75" customHeight="1" x14ac:dyDescent="0.2">
      <c r="A866" s="58"/>
      <c r="B866" s="2"/>
      <c r="C866" s="3"/>
      <c r="D866" s="4"/>
      <c r="E866" s="5"/>
      <c r="F866" s="2"/>
      <c r="G866" s="2"/>
      <c r="H866" s="2"/>
      <c r="I866" s="6"/>
      <c r="J866" s="6"/>
      <c r="K866" s="2"/>
      <c r="L866" s="2"/>
      <c r="M866" s="58"/>
      <c r="N866" s="58"/>
      <c r="O866" s="58"/>
      <c r="P866" s="58"/>
      <c r="Q866" s="58"/>
      <c r="R866" s="58"/>
      <c r="S866" s="58"/>
      <c r="T866" s="58"/>
      <c r="U866" s="58"/>
      <c r="V866" s="58"/>
      <c r="W866" s="58"/>
      <c r="X866" s="58"/>
      <c r="Y866" s="58"/>
      <c r="Z866" s="58"/>
    </row>
    <row r="867" spans="1:26" ht="15.75" customHeight="1" x14ac:dyDescent="0.2">
      <c r="A867" s="58"/>
      <c r="B867" s="2"/>
      <c r="C867" s="3"/>
      <c r="D867" s="4"/>
      <c r="E867" s="5"/>
      <c r="F867" s="2"/>
      <c r="G867" s="2"/>
      <c r="H867" s="2"/>
      <c r="I867" s="6"/>
      <c r="J867" s="6"/>
      <c r="K867" s="2"/>
      <c r="L867" s="2"/>
      <c r="M867" s="58"/>
      <c r="N867" s="58"/>
      <c r="O867" s="58"/>
      <c r="P867" s="58"/>
      <c r="Q867" s="58"/>
      <c r="R867" s="58"/>
      <c r="S867" s="58"/>
      <c r="T867" s="58"/>
      <c r="U867" s="58"/>
      <c r="V867" s="58"/>
      <c r="W867" s="58"/>
      <c r="X867" s="58"/>
      <c r="Y867" s="58"/>
      <c r="Z867" s="58"/>
    </row>
    <row r="868" spans="1:26" ht="15.75" customHeight="1" x14ac:dyDescent="0.2">
      <c r="A868" s="58"/>
      <c r="B868" s="2"/>
      <c r="C868" s="3"/>
      <c r="D868" s="4"/>
      <c r="E868" s="5"/>
      <c r="F868" s="2"/>
      <c r="G868" s="2"/>
      <c r="H868" s="2"/>
      <c r="I868" s="6"/>
      <c r="J868" s="6"/>
      <c r="K868" s="2"/>
      <c r="L868" s="2"/>
      <c r="M868" s="58"/>
      <c r="N868" s="58"/>
      <c r="O868" s="58"/>
      <c r="P868" s="58"/>
      <c r="Q868" s="58"/>
      <c r="R868" s="58"/>
      <c r="S868" s="58"/>
      <c r="T868" s="58"/>
      <c r="U868" s="58"/>
      <c r="V868" s="58"/>
      <c r="W868" s="58"/>
      <c r="X868" s="58"/>
      <c r="Y868" s="58"/>
      <c r="Z868" s="58"/>
    </row>
    <row r="869" spans="1:26" ht="15.75" customHeight="1" x14ac:dyDescent="0.2">
      <c r="A869" s="58"/>
      <c r="B869" s="2"/>
      <c r="C869" s="3"/>
      <c r="D869" s="4"/>
      <c r="E869" s="5"/>
      <c r="F869" s="2"/>
      <c r="G869" s="2"/>
      <c r="H869" s="2"/>
      <c r="I869" s="6"/>
      <c r="J869" s="6"/>
      <c r="K869" s="2"/>
      <c r="L869" s="2"/>
      <c r="M869" s="58"/>
      <c r="N869" s="58"/>
      <c r="O869" s="58"/>
      <c r="P869" s="58"/>
      <c r="Q869" s="58"/>
      <c r="R869" s="58"/>
      <c r="S869" s="58"/>
      <c r="T869" s="58"/>
      <c r="U869" s="58"/>
      <c r="V869" s="58"/>
      <c r="W869" s="58"/>
      <c r="X869" s="58"/>
      <c r="Y869" s="58"/>
      <c r="Z869" s="58"/>
    </row>
    <row r="870" spans="1:26" ht="15.75" customHeight="1" x14ac:dyDescent="0.2">
      <c r="A870" s="58"/>
      <c r="B870" s="2"/>
      <c r="C870" s="3"/>
      <c r="D870" s="4"/>
      <c r="E870" s="5"/>
      <c r="F870" s="2"/>
      <c r="G870" s="2"/>
      <c r="H870" s="2"/>
      <c r="I870" s="6"/>
      <c r="J870" s="6"/>
      <c r="K870" s="2"/>
      <c r="L870" s="2"/>
      <c r="M870" s="58"/>
      <c r="N870" s="58"/>
      <c r="O870" s="58"/>
      <c r="P870" s="58"/>
      <c r="Q870" s="58"/>
      <c r="R870" s="58"/>
      <c r="S870" s="58"/>
      <c r="T870" s="58"/>
      <c r="U870" s="58"/>
      <c r="V870" s="58"/>
      <c r="W870" s="58"/>
      <c r="X870" s="58"/>
      <c r="Y870" s="58"/>
      <c r="Z870" s="58"/>
    </row>
    <row r="871" spans="1:26" ht="15.75" customHeight="1" x14ac:dyDescent="0.2">
      <c r="A871" s="58"/>
      <c r="B871" s="2"/>
      <c r="C871" s="3"/>
      <c r="D871" s="4"/>
      <c r="E871" s="5"/>
      <c r="F871" s="2"/>
      <c r="G871" s="2"/>
      <c r="H871" s="2"/>
      <c r="I871" s="6"/>
      <c r="J871" s="6"/>
      <c r="K871" s="2"/>
      <c r="L871" s="2"/>
      <c r="M871" s="58"/>
      <c r="N871" s="58"/>
      <c r="O871" s="58"/>
      <c r="P871" s="58"/>
      <c r="Q871" s="58"/>
      <c r="R871" s="58"/>
      <c r="S871" s="58"/>
      <c r="T871" s="58"/>
      <c r="U871" s="58"/>
      <c r="V871" s="58"/>
      <c r="W871" s="58"/>
      <c r="X871" s="58"/>
      <c r="Y871" s="58"/>
      <c r="Z871" s="58"/>
    </row>
    <row r="872" spans="1:26" ht="15.75" customHeight="1" x14ac:dyDescent="0.2">
      <c r="A872" s="58"/>
      <c r="B872" s="2"/>
      <c r="C872" s="3"/>
      <c r="D872" s="4"/>
      <c r="E872" s="5"/>
      <c r="F872" s="2"/>
      <c r="G872" s="2"/>
      <c r="H872" s="2"/>
      <c r="I872" s="6"/>
      <c r="J872" s="6"/>
      <c r="K872" s="2"/>
      <c r="L872" s="2"/>
      <c r="M872" s="58"/>
      <c r="N872" s="58"/>
      <c r="O872" s="58"/>
      <c r="P872" s="58"/>
      <c r="Q872" s="58"/>
      <c r="R872" s="58"/>
      <c r="S872" s="58"/>
      <c r="T872" s="58"/>
      <c r="U872" s="58"/>
      <c r="V872" s="58"/>
      <c r="W872" s="58"/>
      <c r="X872" s="58"/>
      <c r="Y872" s="58"/>
      <c r="Z872" s="58"/>
    </row>
    <row r="873" spans="1:26" ht="15.75" customHeight="1" x14ac:dyDescent="0.2">
      <c r="A873" s="58"/>
      <c r="B873" s="2"/>
      <c r="C873" s="3"/>
      <c r="D873" s="4"/>
      <c r="E873" s="5"/>
      <c r="F873" s="2"/>
      <c r="G873" s="2"/>
      <c r="H873" s="2"/>
      <c r="I873" s="6"/>
      <c r="J873" s="6"/>
      <c r="K873" s="2"/>
      <c r="L873" s="2"/>
      <c r="M873" s="58"/>
      <c r="N873" s="58"/>
      <c r="O873" s="58"/>
      <c r="P873" s="58"/>
      <c r="Q873" s="58"/>
      <c r="R873" s="58"/>
      <c r="S873" s="58"/>
      <c r="T873" s="58"/>
      <c r="U873" s="58"/>
      <c r="V873" s="58"/>
      <c r="W873" s="58"/>
      <c r="X873" s="58"/>
      <c r="Y873" s="58"/>
      <c r="Z873" s="58"/>
    </row>
    <row r="874" spans="1:26" ht="15.75" customHeight="1" x14ac:dyDescent="0.2">
      <c r="A874" s="58"/>
      <c r="B874" s="2"/>
      <c r="C874" s="3"/>
      <c r="D874" s="4"/>
      <c r="E874" s="5"/>
      <c r="F874" s="2"/>
      <c r="G874" s="2"/>
      <c r="H874" s="2"/>
      <c r="I874" s="6"/>
      <c r="J874" s="6"/>
      <c r="K874" s="2"/>
      <c r="L874" s="2"/>
      <c r="M874" s="58"/>
      <c r="N874" s="58"/>
      <c r="O874" s="58"/>
      <c r="P874" s="58"/>
      <c r="Q874" s="58"/>
      <c r="R874" s="58"/>
      <c r="S874" s="58"/>
      <c r="T874" s="58"/>
      <c r="U874" s="58"/>
      <c r="V874" s="58"/>
      <c r="W874" s="58"/>
      <c r="X874" s="58"/>
      <c r="Y874" s="58"/>
      <c r="Z874" s="58"/>
    </row>
    <row r="875" spans="1:26" ht="15.75" customHeight="1" x14ac:dyDescent="0.2">
      <c r="A875" s="58"/>
      <c r="B875" s="2"/>
      <c r="C875" s="3"/>
      <c r="D875" s="4"/>
      <c r="E875" s="5"/>
      <c r="F875" s="2"/>
      <c r="G875" s="2"/>
      <c r="H875" s="2"/>
      <c r="I875" s="6"/>
      <c r="J875" s="6"/>
      <c r="K875" s="2"/>
      <c r="L875" s="2"/>
      <c r="M875" s="58"/>
      <c r="N875" s="58"/>
      <c r="O875" s="58"/>
      <c r="P875" s="58"/>
      <c r="Q875" s="58"/>
      <c r="R875" s="58"/>
      <c r="S875" s="58"/>
      <c r="T875" s="58"/>
      <c r="U875" s="58"/>
      <c r="V875" s="58"/>
      <c r="W875" s="58"/>
      <c r="X875" s="58"/>
      <c r="Y875" s="58"/>
      <c r="Z875" s="58"/>
    </row>
    <row r="876" spans="1:26" ht="15.75" customHeight="1" x14ac:dyDescent="0.2">
      <c r="A876" s="58"/>
      <c r="B876" s="2"/>
      <c r="C876" s="3"/>
      <c r="D876" s="4"/>
      <c r="E876" s="5"/>
      <c r="F876" s="2"/>
      <c r="G876" s="2"/>
      <c r="H876" s="2"/>
      <c r="I876" s="6"/>
      <c r="J876" s="6"/>
      <c r="K876" s="2"/>
      <c r="L876" s="2"/>
      <c r="M876" s="58"/>
      <c r="N876" s="58"/>
      <c r="O876" s="58"/>
      <c r="P876" s="58"/>
      <c r="Q876" s="58"/>
      <c r="R876" s="58"/>
      <c r="S876" s="58"/>
      <c r="T876" s="58"/>
      <c r="U876" s="58"/>
      <c r="V876" s="58"/>
      <c r="W876" s="58"/>
      <c r="X876" s="58"/>
      <c r="Y876" s="58"/>
      <c r="Z876" s="58"/>
    </row>
    <row r="877" spans="1:26" ht="15.75" customHeight="1" x14ac:dyDescent="0.2">
      <c r="A877" s="58"/>
      <c r="B877" s="2"/>
      <c r="C877" s="3"/>
      <c r="D877" s="4"/>
      <c r="E877" s="5"/>
      <c r="F877" s="2"/>
      <c r="G877" s="2"/>
      <c r="H877" s="2"/>
      <c r="I877" s="6"/>
      <c r="J877" s="6"/>
      <c r="K877" s="2"/>
      <c r="L877" s="2"/>
      <c r="M877" s="58"/>
      <c r="N877" s="58"/>
      <c r="O877" s="58"/>
      <c r="P877" s="58"/>
      <c r="Q877" s="58"/>
      <c r="R877" s="58"/>
      <c r="S877" s="58"/>
      <c r="T877" s="58"/>
      <c r="U877" s="58"/>
      <c r="V877" s="58"/>
      <c r="W877" s="58"/>
      <c r="X877" s="58"/>
      <c r="Y877" s="58"/>
      <c r="Z877" s="58"/>
    </row>
    <row r="878" spans="1:26" ht="15.75" customHeight="1" x14ac:dyDescent="0.2">
      <c r="A878" s="58"/>
      <c r="B878" s="2"/>
      <c r="C878" s="3"/>
      <c r="D878" s="4"/>
      <c r="E878" s="5"/>
      <c r="F878" s="2"/>
      <c r="G878" s="2"/>
      <c r="H878" s="2"/>
      <c r="I878" s="6"/>
      <c r="J878" s="6"/>
      <c r="K878" s="2"/>
      <c r="L878" s="2"/>
      <c r="M878" s="58"/>
      <c r="N878" s="58"/>
      <c r="O878" s="58"/>
      <c r="P878" s="58"/>
      <c r="Q878" s="58"/>
      <c r="R878" s="58"/>
      <c r="S878" s="58"/>
      <c r="T878" s="58"/>
      <c r="U878" s="58"/>
      <c r="V878" s="58"/>
      <c r="W878" s="58"/>
      <c r="X878" s="58"/>
      <c r="Y878" s="58"/>
      <c r="Z878" s="58"/>
    </row>
    <row r="879" spans="1:26" ht="15.75" customHeight="1" x14ac:dyDescent="0.2">
      <c r="A879" s="58"/>
      <c r="B879" s="2"/>
      <c r="C879" s="3"/>
      <c r="D879" s="4"/>
      <c r="E879" s="5"/>
      <c r="F879" s="2"/>
      <c r="G879" s="2"/>
      <c r="H879" s="2"/>
      <c r="I879" s="6"/>
      <c r="J879" s="6"/>
      <c r="K879" s="2"/>
      <c r="L879" s="2"/>
      <c r="M879" s="58"/>
      <c r="N879" s="58"/>
      <c r="O879" s="58"/>
      <c r="P879" s="58"/>
      <c r="Q879" s="58"/>
      <c r="R879" s="58"/>
      <c r="S879" s="58"/>
      <c r="T879" s="58"/>
      <c r="U879" s="58"/>
      <c r="V879" s="58"/>
      <c r="W879" s="58"/>
      <c r="X879" s="58"/>
      <c r="Y879" s="58"/>
      <c r="Z879" s="58"/>
    </row>
    <row r="880" spans="1:26" ht="15.75" customHeight="1" x14ac:dyDescent="0.2">
      <c r="A880" s="58"/>
      <c r="B880" s="2"/>
      <c r="C880" s="3"/>
      <c r="D880" s="4"/>
      <c r="E880" s="5"/>
      <c r="F880" s="2"/>
      <c r="G880" s="2"/>
      <c r="H880" s="2"/>
      <c r="I880" s="6"/>
      <c r="J880" s="6"/>
      <c r="K880" s="2"/>
      <c r="L880" s="2"/>
      <c r="M880" s="58"/>
      <c r="N880" s="58"/>
      <c r="O880" s="58"/>
      <c r="P880" s="58"/>
      <c r="Q880" s="58"/>
      <c r="R880" s="58"/>
      <c r="S880" s="58"/>
      <c r="T880" s="58"/>
      <c r="U880" s="58"/>
      <c r="V880" s="58"/>
      <c r="W880" s="58"/>
      <c r="X880" s="58"/>
      <c r="Y880" s="58"/>
      <c r="Z880" s="58"/>
    </row>
    <row r="881" spans="1:26" ht="15.75" customHeight="1" x14ac:dyDescent="0.2">
      <c r="A881" s="58"/>
      <c r="B881" s="2"/>
      <c r="C881" s="3"/>
      <c r="D881" s="4"/>
      <c r="E881" s="5"/>
      <c r="F881" s="2"/>
      <c r="G881" s="2"/>
      <c r="H881" s="2"/>
      <c r="I881" s="6"/>
      <c r="J881" s="6"/>
      <c r="K881" s="2"/>
      <c r="L881" s="2"/>
      <c r="M881" s="58"/>
      <c r="N881" s="58"/>
      <c r="O881" s="58"/>
      <c r="P881" s="58"/>
      <c r="Q881" s="58"/>
      <c r="R881" s="58"/>
      <c r="S881" s="58"/>
      <c r="T881" s="58"/>
      <c r="U881" s="58"/>
      <c r="V881" s="58"/>
      <c r="W881" s="58"/>
      <c r="X881" s="58"/>
      <c r="Y881" s="58"/>
      <c r="Z881" s="58"/>
    </row>
    <row r="882" spans="1:26" ht="15.75" customHeight="1" x14ac:dyDescent="0.2">
      <c r="A882" s="58"/>
      <c r="B882" s="2"/>
      <c r="C882" s="3"/>
      <c r="D882" s="4"/>
      <c r="E882" s="5"/>
      <c r="F882" s="2"/>
      <c r="G882" s="2"/>
      <c r="H882" s="2"/>
      <c r="I882" s="6"/>
      <c r="J882" s="6"/>
      <c r="K882" s="2"/>
      <c r="L882" s="2"/>
      <c r="M882" s="58"/>
      <c r="N882" s="58"/>
      <c r="O882" s="58"/>
      <c r="P882" s="58"/>
      <c r="Q882" s="58"/>
      <c r="R882" s="58"/>
      <c r="S882" s="58"/>
      <c r="T882" s="58"/>
      <c r="U882" s="58"/>
      <c r="V882" s="58"/>
      <c r="W882" s="58"/>
      <c r="X882" s="58"/>
      <c r="Y882" s="58"/>
      <c r="Z882" s="58"/>
    </row>
    <row r="883" spans="1:26" ht="15.75" customHeight="1" x14ac:dyDescent="0.2">
      <c r="A883" s="58"/>
      <c r="B883" s="2"/>
      <c r="C883" s="3"/>
      <c r="D883" s="4"/>
      <c r="E883" s="5"/>
      <c r="F883" s="2"/>
      <c r="G883" s="2"/>
      <c r="H883" s="2"/>
      <c r="I883" s="6"/>
      <c r="J883" s="6"/>
      <c r="K883" s="2"/>
      <c r="L883" s="2"/>
      <c r="M883" s="58"/>
      <c r="N883" s="58"/>
      <c r="O883" s="58"/>
      <c r="P883" s="58"/>
      <c r="Q883" s="58"/>
      <c r="R883" s="58"/>
      <c r="S883" s="58"/>
      <c r="T883" s="58"/>
      <c r="U883" s="58"/>
      <c r="V883" s="58"/>
      <c r="W883" s="58"/>
      <c r="X883" s="58"/>
      <c r="Y883" s="58"/>
      <c r="Z883" s="58"/>
    </row>
    <row r="884" spans="1:26" ht="15.75" customHeight="1" x14ac:dyDescent="0.2">
      <c r="A884" s="58"/>
      <c r="B884" s="2"/>
      <c r="C884" s="3"/>
      <c r="D884" s="4"/>
      <c r="E884" s="5"/>
      <c r="F884" s="2"/>
      <c r="G884" s="2"/>
      <c r="H884" s="2"/>
      <c r="I884" s="6"/>
      <c r="J884" s="6"/>
      <c r="K884" s="2"/>
      <c r="L884" s="2"/>
      <c r="M884" s="58"/>
      <c r="N884" s="58"/>
      <c r="O884" s="58"/>
      <c r="P884" s="58"/>
      <c r="Q884" s="58"/>
      <c r="R884" s="58"/>
      <c r="S884" s="58"/>
      <c r="T884" s="58"/>
      <c r="U884" s="58"/>
      <c r="V884" s="58"/>
      <c r="W884" s="58"/>
      <c r="X884" s="58"/>
      <c r="Y884" s="58"/>
      <c r="Z884" s="58"/>
    </row>
    <row r="885" spans="1:26" ht="15.75" customHeight="1" x14ac:dyDescent="0.2">
      <c r="A885" s="58"/>
      <c r="B885" s="2"/>
      <c r="C885" s="3"/>
      <c r="D885" s="4"/>
      <c r="E885" s="5"/>
      <c r="F885" s="2"/>
      <c r="G885" s="2"/>
      <c r="H885" s="2"/>
      <c r="I885" s="6"/>
      <c r="J885" s="6"/>
      <c r="K885" s="2"/>
      <c r="L885" s="2"/>
      <c r="M885" s="58"/>
      <c r="N885" s="58"/>
      <c r="O885" s="58"/>
      <c r="P885" s="58"/>
      <c r="Q885" s="58"/>
      <c r="R885" s="58"/>
      <c r="S885" s="58"/>
      <c r="T885" s="58"/>
      <c r="U885" s="58"/>
      <c r="V885" s="58"/>
      <c r="W885" s="58"/>
      <c r="X885" s="58"/>
      <c r="Y885" s="58"/>
      <c r="Z885" s="58"/>
    </row>
    <row r="886" spans="1:26" ht="15.75" customHeight="1" x14ac:dyDescent="0.2">
      <c r="A886" s="58"/>
      <c r="B886" s="2"/>
      <c r="C886" s="3"/>
      <c r="D886" s="4"/>
      <c r="E886" s="5"/>
      <c r="F886" s="2"/>
      <c r="G886" s="2"/>
      <c r="H886" s="2"/>
      <c r="I886" s="6"/>
      <c r="J886" s="6"/>
      <c r="K886" s="2"/>
      <c r="L886" s="2"/>
      <c r="M886" s="58"/>
      <c r="N886" s="58"/>
      <c r="O886" s="58"/>
      <c r="P886" s="58"/>
      <c r="Q886" s="58"/>
      <c r="R886" s="58"/>
      <c r="S886" s="58"/>
      <c r="T886" s="58"/>
      <c r="U886" s="58"/>
      <c r="V886" s="58"/>
      <c r="W886" s="58"/>
      <c r="X886" s="58"/>
      <c r="Y886" s="58"/>
      <c r="Z886" s="58"/>
    </row>
    <row r="887" spans="1:26" ht="15.75" customHeight="1" x14ac:dyDescent="0.2">
      <c r="A887" s="58"/>
      <c r="B887" s="2"/>
      <c r="C887" s="3"/>
      <c r="D887" s="4"/>
      <c r="E887" s="5"/>
      <c r="F887" s="2"/>
      <c r="G887" s="2"/>
      <c r="H887" s="2"/>
      <c r="I887" s="6"/>
      <c r="J887" s="6"/>
      <c r="K887" s="2"/>
      <c r="L887" s="2"/>
      <c r="M887" s="58"/>
      <c r="N887" s="58"/>
      <c r="O887" s="58"/>
      <c r="P887" s="58"/>
      <c r="Q887" s="58"/>
      <c r="R887" s="58"/>
      <c r="S887" s="58"/>
      <c r="T887" s="58"/>
      <c r="U887" s="58"/>
      <c r="V887" s="58"/>
      <c r="W887" s="58"/>
      <c r="X887" s="58"/>
      <c r="Y887" s="58"/>
      <c r="Z887" s="58"/>
    </row>
    <row r="888" spans="1:26" ht="15.75" customHeight="1" x14ac:dyDescent="0.2">
      <c r="A888" s="58"/>
      <c r="B888" s="2"/>
      <c r="C888" s="3"/>
      <c r="D888" s="4"/>
      <c r="E888" s="5"/>
      <c r="F888" s="2"/>
      <c r="G888" s="2"/>
      <c r="H888" s="2"/>
      <c r="I888" s="6"/>
      <c r="J888" s="6"/>
      <c r="K888" s="2"/>
      <c r="L888" s="2"/>
      <c r="M888" s="58"/>
      <c r="N888" s="58"/>
      <c r="O888" s="58"/>
      <c r="P888" s="58"/>
      <c r="Q888" s="58"/>
      <c r="R888" s="58"/>
      <c r="S888" s="58"/>
      <c r="T888" s="58"/>
      <c r="U888" s="58"/>
      <c r="V888" s="58"/>
      <c r="W888" s="58"/>
      <c r="X888" s="58"/>
      <c r="Y888" s="58"/>
      <c r="Z888" s="58"/>
    </row>
    <row r="889" spans="1:26" ht="15.75" customHeight="1" x14ac:dyDescent="0.2">
      <c r="A889" s="58"/>
      <c r="B889" s="2"/>
      <c r="C889" s="3"/>
      <c r="D889" s="4"/>
      <c r="E889" s="5"/>
      <c r="F889" s="2"/>
      <c r="G889" s="2"/>
      <c r="H889" s="2"/>
      <c r="I889" s="6"/>
      <c r="J889" s="6"/>
      <c r="K889" s="2"/>
      <c r="L889" s="2"/>
      <c r="M889" s="58"/>
      <c r="N889" s="58"/>
      <c r="O889" s="58"/>
      <c r="P889" s="58"/>
      <c r="Q889" s="58"/>
      <c r="R889" s="58"/>
      <c r="S889" s="58"/>
      <c r="T889" s="58"/>
      <c r="U889" s="58"/>
      <c r="V889" s="58"/>
      <c r="W889" s="58"/>
      <c r="X889" s="58"/>
      <c r="Y889" s="58"/>
      <c r="Z889" s="58"/>
    </row>
    <row r="890" spans="1:26" ht="15.75" customHeight="1" x14ac:dyDescent="0.2">
      <c r="A890" s="58"/>
      <c r="B890" s="2"/>
      <c r="C890" s="3"/>
      <c r="D890" s="4"/>
      <c r="E890" s="5"/>
      <c r="F890" s="2"/>
      <c r="G890" s="2"/>
      <c r="H890" s="2"/>
      <c r="I890" s="6"/>
      <c r="J890" s="6"/>
      <c r="K890" s="2"/>
      <c r="L890" s="2"/>
      <c r="M890" s="58"/>
      <c r="N890" s="58"/>
      <c r="O890" s="58"/>
      <c r="P890" s="58"/>
      <c r="Q890" s="58"/>
      <c r="R890" s="58"/>
      <c r="S890" s="58"/>
      <c r="T890" s="58"/>
      <c r="U890" s="58"/>
      <c r="V890" s="58"/>
      <c r="W890" s="58"/>
      <c r="X890" s="58"/>
      <c r="Y890" s="58"/>
      <c r="Z890" s="58"/>
    </row>
    <row r="891" spans="1:26" ht="15.75" customHeight="1" x14ac:dyDescent="0.2">
      <c r="A891" s="58"/>
      <c r="B891" s="2"/>
      <c r="C891" s="3"/>
      <c r="D891" s="4"/>
      <c r="E891" s="5"/>
      <c r="F891" s="2"/>
      <c r="G891" s="2"/>
      <c r="H891" s="2"/>
      <c r="I891" s="6"/>
      <c r="J891" s="6"/>
      <c r="K891" s="2"/>
      <c r="L891" s="2"/>
      <c r="M891" s="58"/>
      <c r="N891" s="58"/>
      <c r="O891" s="58"/>
      <c r="P891" s="58"/>
      <c r="Q891" s="58"/>
      <c r="R891" s="58"/>
      <c r="S891" s="58"/>
      <c r="T891" s="58"/>
      <c r="U891" s="58"/>
      <c r="V891" s="58"/>
      <c r="W891" s="58"/>
      <c r="X891" s="58"/>
      <c r="Y891" s="58"/>
      <c r="Z891" s="58"/>
    </row>
    <row r="892" spans="1:26" ht="15.75" customHeight="1" x14ac:dyDescent="0.2">
      <c r="A892" s="58"/>
      <c r="B892" s="2"/>
      <c r="C892" s="3"/>
      <c r="D892" s="4"/>
      <c r="E892" s="5"/>
      <c r="F892" s="2"/>
      <c r="G892" s="2"/>
      <c r="H892" s="2"/>
      <c r="I892" s="6"/>
      <c r="J892" s="6"/>
      <c r="K892" s="2"/>
      <c r="L892" s="2"/>
      <c r="M892" s="58"/>
      <c r="N892" s="58"/>
      <c r="O892" s="58"/>
      <c r="P892" s="58"/>
      <c r="Q892" s="58"/>
      <c r="R892" s="58"/>
      <c r="S892" s="58"/>
      <c r="T892" s="58"/>
      <c r="U892" s="58"/>
      <c r="V892" s="58"/>
      <c r="W892" s="58"/>
      <c r="X892" s="58"/>
      <c r="Y892" s="58"/>
      <c r="Z892" s="58"/>
    </row>
    <row r="893" spans="1:26" ht="15.75" customHeight="1" x14ac:dyDescent="0.2">
      <c r="A893" s="58"/>
      <c r="B893" s="2"/>
      <c r="C893" s="3"/>
      <c r="D893" s="4"/>
      <c r="E893" s="5"/>
      <c r="F893" s="2"/>
      <c r="G893" s="2"/>
      <c r="H893" s="2"/>
      <c r="I893" s="6"/>
      <c r="J893" s="6"/>
      <c r="K893" s="2"/>
      <c r="L893" s="2"/>
      <c r="M893" s="58"/>
      <c r="N893" s="58"/>
      <c r="O893" s="58"/>
      <c r="P893" s="58"/>
      <c r="Q893" s="58"/>
      <c r="R893" s="58"/>
      <c r="S893" s="58"/>
      <c r="T893" s="58"/>
      <c r="U893" s="58"/>
      <c r="V893" s="58"/>
      <c r="W893" s="58"/>
      <c r="X893" s="58"/>
      <c r="Y893" s="58"/>
      <c r="Z893" s="58"/>
    </row>
    <row r="894" spans="1:26" ht="15.75" customHeight="1" x14ac:dyDescent="0.2">
      <c r="A894" s="58"/>
      <c r="B894" s="2"/>
      <c r="C894" s="3"/>
      <c r="D894" s="4"/>
      <c r="E894" s="5"/>
      <c r="F894" s="2"/>
      <c r="G894" s="2"/>
      <c r="H894" s="2"/>
      <c r="I894" s="6"/>
      <c r="J894" s="6"/>
      <c r="K894" s="2"/>
      <c r="L894" s="2"/>
      <c r="M894" s="58"/>
      <c r="N894" s="58"/>
      <c r="O894" s="58"/>
      <c r="P894" s="58"/>
      <c r="Q894" s="58"/>
      <c r="R894" s="58"/>
      <c r="S894" s="58"/>
      <c r="T894" s="58"/>
      <c r="U894" s="58"/>
      <c r="V894" s="58"/>
      <c r="W894" s="58"/>
      <c r="X894" s="58"/>
      <c r="Y894" s="58"/>
      <c r="Z894" s="58"/>
    </row>
    <row r="895" spans="1:26" ht="15.75" customHeight="1" x14ac:dyDescent="0.2">
      <c r="A895" s="58"/>
      <c r="B895" s="2"/>
      <c r="C895" s="3"/>
      <c r="D895" s="4"/>
      <c r="E895" s="5"/>
      <c r="F895" s="2"/>
      <c r="G895" s="2"/>
      <c r="H895" s="2"/>
      <c r="I895" s="6"/>
      <c r="J895" s="6"/>
      <c r="K895" s="2"/>
      <c r="L895" s="2"/>
      <c r="M895" s="58"/>
      <c r="N895" s="58"/>
      <c r="O895" s="58"/>
      <c r="P895" s="58"/>
      <c r="Q895" s="58"/>
      <c r="R895" s="58"/>
      <c r="S895" s="58"/>
      <c r="T895" s="58"/>
      <c r="U895" s="58"/>
      <c r="V895" s="58"/>
      <c r="W895" s="58"/>
      <c r="X895" s="58"/>
      <c r="Y895" s="58"/>
      <c r="Z895" s="58"/>
    </row>
    <row r="896" spans="1:26" ht="15.75" customHeight="1" x14ac:dyDescent="0.2">
      <c r="A896" s="58"/>
      <c r="B896" s="2"/>
      <c r="C896" s="3"/>
      <c r="D896" s="4"/>
      <c r="E896" s="5"/>
      <c r="F896" s="2"/>
      <c r="G896" s="2"/>
      <c r="H896" s="2"/>
      <c r="I896" s="6"/>
      <c r="J896" s="6"/>
      <c r="K896" s="2"/>
      <c r="L896" s="2"/>
      <c r="M896" s="58"/>
      <c r="N896" s="58"/>
      <c r="O896" s="58"/>
      <c r="P896" s="58"/>
      <c r="Q896" s="58"/>
      <c r="R896" s="58"/>
      <c r="S896" s="58"/>
      <c r="T896" s="58"/>
      <c r="U896" s="58"/>
      <c r="V896" s="58"/>
      <c r="W896" s="58"/>
      <c r="X896" s="58"/>
      <c r="Y896" s="58"/>
      <c r="Z896" s="58"/>
    </row>
    <row r="897" spans="1:26" ht="15.75" customHeight="1" x14ac:dyDescent="0.2">
      <c r="A897" s="58"/>
      <c r="B897" s="2"/>
      <c r="C897" s="3"/>
      <c r="D897" s="4"/>
      <c r="E897" s="5"/>
      <c r="F897" s="2"/>
      <c r="G897" s="2"/>
      <c r="H897" s="2"/>
      <c r="I897" s="6"/>
      <c r="J897" s="6"/>
      <c r="K897" s="2"/>
      <c r="L897" s="2"/>
      <c r="M897" s="58"/>
      <c r="N897" s="58"/>
      <c r="O897" s="58"/>
      <c r="P897" s="58"/>
      <c r="Q897" s="58"/>
      <c r="R897" s="58"/>
      <c r="S897" s="58"/>
      <c r="T897" s="58"/>
      <c r="U897" s="58"/>
      <c r="V897" s="58"/>
      <c r="W897" s="58"/>
      <c r="X897" s="58"/>
      <c r="Y897" s="58"/>
      <c r="Z897" s="58"/>
    </row>
    <row r="898" spans="1:26" ht="15.75" customHeight="1" x14ac:dyDescent="0.2">
      <c r="A898" s="58"/>
      <c r="B898" s="2"/>
      <c r="C898" s="3"/>
      <c r="D898" s="4"/>
      <c r="E898" s="5"/>
      <c r="F898" s="2"/>
      <c r="G898" s="2"/>
      <c r="H898" s="2"/>
      <c r="I898" s="6"/>
      <c r="J898" s="6"/>
      <c r="K898" s="2"/>
      <c r="L898" s="2"/>
      <c r="M898" s="58"/>
      <c r="N898" s="58"/>
      <c r="O898" s="58"/>
      <c r="P898" s="58"/>
      <c r="Q898" s="58"/>
      <c r="R898" s="58"/>
      <c r="S898" s="58"/>
      <c r="T898" s="58"/>
      <c r="U898" s="58"/>
      <c r="V898" s="58"/>
      <c r="W898" s="58"/>
      <c r="X898" s="58"/>
      <c r="Y898" s="58"/>
      <c r="Z898" s="58"/>
    </row>
    <row r="899" spans="1:26" ht="15.75" customHeight="1" x14ac:dyDescent="0.2">
      <c r="A899" s="58"/>
      <c r="B899" s="2"/>
      <c r="C899" s="3"/>
      <c r="D899" s="4"/>
      <c r="E899" s="5"/>
      <c r="F899" s="2"/>
      <c r="G899" s="2"/>
      <c r="H899" s="2"/>
      <c r="I899" s="6"/>
      <c r="J899" s="6"/>
      <c r="K899" s="2"/>
      <c r="L899" s="2"/>
      <c r="M899" s="58"/>
      <c r="N899" s="58"/>
      <c r="O899" s="58"/>
      <c r="P899" s="58"/>
      <c r="Q899" s="58"/>
      <c r="R899" s="58"/>
      <c r="S899" s="58"/>
      <c r="T899" s="58"/>
      <c r="U899" s="58"/>
      <c r="V899" s="58"/>
      <c r="W899" s="58"/>
      <c r="X899" s="58"/>
      <c r="Y899" s="58"/>
      <c r="Z899" s="58"/>
    </row>
    <row r="900" spans="1:26" ht="15.75" customHeight="1" x14ac:dyDescent="0.2">
      <c r="A900" s="58"/>
      <c r="B900" s="2"/>
      <c r="C900" s="3"/>
      <c r="D900" s="4"/>
      <c r="E900" s="5"/>
      <c r="F900" s="2"/>
      <c r="G900" s="2"/>
      <c r="H900" s="2"/>
      <c r="I900" s="6"/>
      <c r="J900" s="6"/>
      <c r="K900" s="2"/>
      <c r="L900" s="2"/>
      <c r="M900" s="58"/>
      <c r="N900" s="58"/>
      <c r="O900" s="58"/>
      <c r="P900" s="58"/>
      <c r="Q900" s="58"/>
      <c r="R900" s="58"/>
      <c r="S900" s="58"/>
      <c r="T900" s="58"/>
      <c r="U900" s="58"/>
      <c r="V900" s="58"/>
      <c r="W900" s="58"/>
      <c r="X900" s="58"/>
      <c r="Y900" s="58"/>
      <c r="Z900" s="58"/>
    </row>
    <row r="901" spans="1:26" ht="15.75" customHeight="1" x14ac:dyDescent="0.2">
      <c r="A901" s="58"/>
      <c r="B901" s="2"/>
      <c r="C901" s="3"/>
      <c r="D901" s="4"/>
      <c r="E901" s="5"/>
      <c r="F901" s="2"/>
      <c r="G901" s="2"/>
      <c r="H901" s="2"/>
      <c r="I901" s="6"/>
      <c r="J901" s="6"/>
      <c r="K901" s="2"/>
      <c r="L901" s="2"/>
      <c r="M901" s="58"/>
      <c r="N901" s="58"/>
      <c r="O901" s="58"/>
      <c r="P901" s="58"/>
      <c r="Q901" s="58"/>
      <c r="R901" s="58"/>
      <c r="S901" s="58"/>
      <c r="T901" s="58"/>
      <c r="U901" s="58"/>
      <c r="V901" s="58"/>
      <c r="W901" s="58"/>
      <c r="X901" s="58"/>
      <c r="Y901" s="58"/>
      <c r="Z901" s="58"/>
    </row>
    <row r="902" spans="1:26" ht="15.75" customHeight="1" x14ac:dyDescent="0.2">
      <c r="A902" s="58"/>
      <c r="B902" s="2"/>
      <c r="C902" s="3"/>
      <c r="D902" s="4"/>
      <c r="E902" s="5"/>
      <c r="F902" s="2"/>
      <c r="G902" s="2"/>
      <c r="H902" s="2"/>
      <c r="I902" s="6"/>
      <c r="J902" s="6"/>
      <c r="K902" s="2"/>
      <c r="L902" s="2"/>
      <c r="M902" s="58"/>
      <c r="N902" s="58"/>
      <c r="O902" s="58"/>
      <c r="P902" s="58"/>
      <c r="Q902" s="58"/>
      <c r="R902" s="58"/>
      <c r="S902" s="58"/>
      <c r="T902" s="58"/>
      <c r="U902" s="58"/>
      <c r="V902" s="58"/>
      <c r="W902" s="58"/>
      <c r="X902" s="58"/>
      <c r="Y902" s="58"/>
      <c r="Z902" s="58"/>
    </row>
    <row r="903" spans="1:26" ht="15.75" customHeight="1" x14ac:dyDescent="0.2">
      <c r="A903" s="58"/>
      <c r="B903" s="2"/>
      <c r="C903" s="3"/>
      <c r="D903" s="4"/>
      <c r="E903" s="5"/>
      <c r="F903" s="2"/>
      <c r="G903" s="2"/>
      <c r="H903" s="2"/>
      <c r="I903" s="6"/>
      <c r="J903" s="6"/>
      <c r="K903" s="2"/>
      <c r="L903" s="2"/>
      <c r="M903" s="58"/>
      <c r="N903" s="58"/>
      <c r="O903" s="58"/>
      <c r="P903" s="58"/>
      <c r="Q903" s="58"/>
      <c r="R903" s="58"/>
      <c r="S903" s="58"/>
      <c r="T903" s="58"/>
      <c r="U903" s="58"/>
      <c r="V903" s="58"/>
      <c r="W903" s="58"/>
      <c r="X903" s="58"/>
      <c r="Y903" s="58"/>
      <c r="Z903" s="58"/>
    </row>
    <row r="904" spans="1:26" ht="15.75" customHeight="1" x14ac:dyDescent="0.2">
      <c r="A904" s="58"/>
      <c r="B904" s="2"/>
      <c r="C904" s="3"/>
      <c r="D904" s="4"/>
      <c r="E904" s="5"/>
      <c r="F904" s="2"/>
      <c r="G904" s="2"/>
      <c r="H904" s="2"/>
      <c r="I904" s="6"/>
      <c r="J904" s="6"/>
      <c r="K904" s="2"/>
      <c r="L904" s="2"/>
      <c r="M904" s="58"/>
      <c r="N904" s="58"/>
      <c r="O904" s="58"/>
      <c r="P904" s="58"/>
      <c r="Q904" s="58"/>
      <c r="R904" s="58"/>
      <c r="S904" s="58"/>
      <c r="T904" s="58"/>
      <c r="U904" s="58"/>
      <c r="V904" s="58"/>
      <c r="W904" s="58"/>
      <c r="X904" s="58"/>
      <c r="Y904" s="58"/>
      <c r="Z904" s="58"/>
    </row>
    <row r="905" spans="1:26" ht="15.75" customHeight="1" x14ac:dyDescent="0.2">
      <c r="A905" s="58"/>
      <c r="B905" s="2"/>
      <c r="C905" s="3"/>
      <c r="D905" s="4"/>
      <c r="E905" s="5"/>
      <c r="F905" s="2"/>
      <c r="G905" s="2"/>
      <c r="H905" s="2"/>
      <c r="I905" s="6"/>
      <c r="J905" s="6"/>
      <c r="K905" s="2"/>
      <c r="L905" s="2"/>
      <c r="M905" s="58"/>
      <c r="N905" s="58"/>
      <c r="O905" s="58"/>
      <c r="P905" s="58"/>
      <c r="Q905" s="58"/>
      <c r="R905" s="58"/>
      <c r="S905" s="58"/>
      <c r="T905" s="58"/>
      <c r="U905" s="58"/>
      <c r="V905" s="58"/>
      <c r="W905" s="58"/>
      <c r="X905" s="58"/>
      <c r="Y905" s="58"/>
      <c r="Z905" s="58"/>
    </row>
    <row r="906" spans="1:26" ht="15.75" customHeight="1" x14ac:dyDescent="0.2">
      <c r="A906" s="58"/>
      <c r="B906" s="2"/>
      <c r="C906" s="3"/>
      <c r="D906" s="4"/>
      <c r="E906" s="5"/>
      <c r="F906" s="2"/>
      <c r="G906" s="2"/>
      <c r="H906" s="2"/>
      <c r="I906" s="6"/>
      <c r="J906" s="6"/>
      <c r="K906" s="2"/>
      <c r="L906" s="2"/>
      <c r="M906" s="58"/>
      <c r="N906" s="58"/>
      <c r="O906" s="58"/>
      <c r="P906" s="58"/>
      <c r="Q906" s="58"/>
      <c r="R906" s="58"/>
      <c r="S906" s="58"/>
      <c r="T906" s="58"/>
      <c r="U906" s="58"/>
      <c r="V906" s="58"/>
      <c r="W906" s="58"/>
      <c r="X906" s="58"/>
      <c r="Y906" s="58"/>
      <c r="Z906" s="58"/>
    </row>
    <row r="907" spans="1:26" ht="15.75" customHeight="1" x14ac:dyDescent="0.2">
      <c r="A907" s="58"/>
      <c r="B907" s="2"/>
      <c r="C907" s="3"/>
      <c r="D907" s="4"/>
      <c r="E907" s="5"/>
      <c r="F907" s="2"/>
      <c r="G907" s="2"/>
      <c r="H907" s="2"/>
      <c r="I907" s="6"/>
      <c r="J907" s="6"/>
      <c r="K907" s="2"/>
      <c r="L907" s="2"/>
      <c r="M907" s="58"/>
      <c r="N907" s="58"/>
      <c r="O907" s="58"/>
      <c r="P907" s="58"/>
      <c r="Q907" s="58"/>
      <c r="R907" s="58"/>
      <c r="S907" s="58"/>
      <c r="T907" s="58"/>
      <c r="U907" s="58"/>
      <c r="V907" s="58"/>
      <c r="W907" s="58"/>
      <c r="X907" s="58"/>
      <c r="Y907" s="58"/>
      <c r="Z907" s="58"/>
    </row>
    <row r="908" spans="1:26" ht="15.75" customHeight="1" x14ac:dyDescent="0.2">
      <c r="A908" s="58"/>
      <c r="B908" s="2"/>
      <c r="C908" s="3"/>
      <c r="D908" s="4"/>
      <c r="E908" s="5"/>
      <c r="F908" s="2"/>
      <c r="G908" s="2"/>
      <c r="H908" s="2"/>
      <c r="I908" s="6"/>
      <c r="J908" s="6"/>
      <c r="K908" s="2"/>
      <c r="L908" s="2"/>
      <c r="M908" s="58"/>
      <c r="N908" s="58"/>
      <c r="O908" s="58"/>
      <c r="P908" s="58"/>
      <c r="Q908" s="58"/>
      <c r="R908" s="58"/>
      <c r="S908" s="58"/>
      <c r="T908" s="58"/>
      <c r="U908" s="58"/>
      <c r="V908" s="58"/>
      <c r="W908" s="58"/>
      <c r="X908" s="58"/>
      <c r="Y908" s="58"/>
      <c r="Z908" s="58"/>
    </row>
    <row r="909" spans="1:26" ht="15.75" customHeight="1" x14ac:dyDescent="0.2">
      <c r="A909" s="58"/>
      <c r="B909" s="2"/>
      <c r="C909" s="3"/>
      <c r="D909" s="4"/>
      <c r="E909" s="5"/>
      <c r="F909" s="2"/>
      <c r="G909" s="2"/>
      <c r="H909" s="2"/>
      <c r="I909" s="6"/>
      <c r="J909" s="6"/>
      <c r="K909" s="2"/>
      <c r="L909" s="2"/>
      <c r="M909" s="58"/>
      <c r="N909" s="58"/>
      <c r="O909" s="58"/>
      <c r="P909" s="58"/>
      <c r="Q909" s="58"/>
      <c r="R909" s="58"/>
      <c r="S909" s="58"/>
      <c r="T909" s="58"/>
      <c r="U909" s="58"/>
      <c r="V909" s="58"/>
      <c r="W909" s="58"/>
      <c r="X909" s="58"/>
      <c r="Y909" s="58"/>
      <c r="Z909" s="58"/>
    </row>
    <row r="910" spans="1:26" ht="15.75" customHeight="1" x14ac:dyDescent="0.2">
      <c r="A910" s="58"/>
      <c r="B910" s="2"/>
      <c r="C910" s="3"/>
      <c r="D910" s="4"/>
      <c r="E910" s="5"/>
      <c r="F910" s="2"/>
      <c r="G910" s="2"/>
      <c r="H910" s="2"/>
      <c r="I910" s="6"/>
      <c r="J910" s="6"/>
      <c r="K910" s="2"/>
      <c r="L910" s="2"/>
      <c r="M910" s="58"/>
      <c r="N910" s="58"/>
      <c r="O910" s="58"/>
      <c r="P910" s="58"/>
      <c r="Q910" s="58"/>
      <c r="R910" s="58"/>
      <c r="S910" s="58"/>
      <c r="T910" s="58"/>
      <c r="U910" s="58"/>
      <c r="V910" s="58"/>
      <c r="W910" s="58"/>
      <c r="X910" s="58"/>
      <c r="Y910" s="58"/>
      <c r="Z910" s="58"/>
    </row>
    <row r="911" spans="1:26" ht="15.75" customHeight="1" x14ac:dyDescent="0.2">
      <c r="A911" s="58"/>
      <c r="B911" s="2"/>
      <c r="C911" s="3"/>
      <c r="D911" s="4"/>
      <c r="E911" s="5"/>
      <c r="F911" s="2"/>
      <c r="G911" s="2"/>
      <c r="H911" s="2"/>
      <c r="I911" s="6"/>
      <c r="J911" s="6"/>
      <c r="K911" s="2"/>
      <c r="L911" s="2"/>
      <c r="M911" s="58"/>
      <c r="N911" s="58"/>
      <c r="O911" s="58"/>
      <c r="P911" s="58"/>
      <c r="Q911" s="58"/>
      <c r="R911" s="58"/>
      <c r="S911" s="58"/>
      <c r="T911" s="58"/>
      <c r="U911" s="58"/>
      <c r="V911" s="58"/>
      <c r="W911" s="58"/>
      <c r="X911" s="58"/>
      <c r="Y911" s="58"/>
      <c r="Z911" s="58"/>
    </row>
    <row r="912" spans="1:26" ht="15.75" customHeight="1" x14ac:dyDescent="0.2">
      <c r="A912" s="58"/>
      <c r="B912" s="2"/>
      <c r="C912" s="3"/>
      <c r="D912" s="4"/>
      <c r="E912" s="5"/>
      <c r="F912" s="2"/>
      <c r="G912" s="2"/>
      <c r="H912" s="2"/>
      <c r="I912" s="6"/>
      <c r="J912" s="6"/>
      <c r="K912" s="2"/>
      <c r="L912" s="2"/>
      <c r="M912" s="58"/>
      <c r="N912" s="58"/>
      <c r="O912" s="58"/>
      <c r="P912" s="58"/>
      <c r="Q912" s="58"/>
      <c r="R912" s="58"/>
      <c r="S912" s="58"/>
      <c r="T912" s="58"/>
      <c r="U912" s="58"/>
      <c r="V912" s="58"/>
      <c r="W912" s="58"/>
      <c r="X912" s="58"/>
      <c r="Y912" s="58"/>
      <c r="Z912" s="58"/>
    </row>
    <row r="913" spans="1:26" ht="15.75" customHeight="1" x14ac:dyDescent="0.2">
      <c r="A913" s="58"/>
      <c r="B913" s="2"/>
      <c r="C913" s="3"/>
      <c r="D913" s="4"/>
      <c r="E913" s="5"/>
      <c r="F913" s="2"/>
      <c r="G913" s="2"/>
      <c r="H913" s="2"/>
      <c r="I913" s="6"/>
      <c r="J913" s="6"/>
      <c r="K913" s="2"/>
      <c r="L913" s="2"/>
      <c r="M913" s="58"/>
      <c r="N913" s="58"/>
      <c r="O913" s="58"/>
      <c r="P913" s="58"/>
      <c r="Q913" s="58"/>
      <c r="R913" s="58"/>
      <c r="S913" s="58"/>
      <c r="T913" s="58"/>
      <c r="U913" s="58"/>
      <c r="V913" s="58"/>
      <c r="W913" s="58"/>
      <c r="X913" s="58"/>
      <c r="Y913" s="58"/>
      <c r="Z913" s="58"/>
    </row>
    <row r="914" spans="1:26" ht="15.75" customHeight="1" x14ac:dyDescent="0.2">
      <c r="A914" s="58"/>
      <c r="B914" s="2"/>
      <c r="C914" s="3"/>
      <c r="D914" s="4"/>
      <c r="E914" s="5"/>
      <c r="F914" s="2"/>
      <c r="G914" s="2"/>
      <c r="H914" s="2"/>
      <c r="I914" s="6"/>
      <c r="J914" s="6"/>
      <c r="K914" s="2"/>
      <c r="L914" s="2"/>
      <c r="M914" s="58"/>
      <c r="N914" s="58"/>
      <c r="O914" s="58"/>
      <c r="P914" s="58"/>
      <c r="Q914" s="58"/>
      <c r="R914" s="58"/>
      <c r="S914" s="58"/>
      <c r="T914" s="58"/>
      <c r="U914" s="58"/>
      <c r="V914" s="58"/>
      <c r="W914" s="58"/>
      <c r="X914" s="58"/>
      <c r="Y914" s="58"/>
      <c r="Z914" s="58"/>
    </row>
    <row r="915" spans="1:26" ht="15.75" customHeight="1" x14ac:dyDescent="0.2">
      <c r="A915" s="58"/>
      <c r="B915" s="2"/>
      <c r="C915" s="3"/>
      <c r="D915" s="4"/>
      <c r="E915" s="5"/>
      <c r="F915" s="2"/>
      <c r="G915" s="2"/>
      <c r="H915" s="2"/>
      <c r="I915" s="6"/>
      <c r="J915" s="6"/>
      <c r="K915" s="2"/>
      <c r="L915" s="2"/>
      <c r="M915" s="58"/>
      <c r="N915" s="58"/>
      <c r="O915" s="58"/>
      <c r="P915" s="58"/>
      <c r="Q915" s="58"/>
      <c r="R915" s="58"/>
      <c r="S915" s="58"/>
      <c r="T915" s="58"/>
      <c r="U915" s="58"/>
      <c r="V915" s="58"/>
      <c r="W915" s="58"/>
      <c r="X915" s="58"/>
      <c r="Y915" s="58"/>
      <c r="Z915" s="58"/>
    </row>
    <row r="916" spans="1:26" ht="15.75" customHeight="1" x14ac:dyDescent="0.2">
      <c r="A916" s="58"/>
      <c r="B916" s="2"/>
      <c r="C916" s="3"/>
      <c r="D916" s="4"/>
      <c r="E916" s="5"/>
      <c r="F916" s="2"/>
      <c r="G916" s="2"/>
      <c r="H916" s="2"/>
      <c r="I916" s="6"/>
      <c r="J916" s="6"/>
      <c r="K916" s="2"/>
      <c r="L916" s="2"/>
      <c r="M916" s="58"/>
      <c r="N916" s="58"/>
      <c r="O916" s="58"/>
      <c r="P916" s="58"/>
      <c r="Q916" s="58"/>
      <c r="R916" s="58"/>
      <c r="S916" s="58"/>
      <c r="T916" s="58"/>
      <c r="U916" s="58"/>
      <c r="V916" s="58"/>
      <c r="W916" s="58"/>
      <c r="X916" s="58"/>
      <c r="Y916" s="58"/>
      <c r="Z916" s="58"/>
    </row>
    <row r="917" spans="1:26" ht="15.75" customHeight="1" x14ac:dyDescent="0.2">
      <c r="A917" s="58"/>
      <c r="B917" s="2"/>
      <c r="C917" s="3"/>
      <c r="D917" s="4"/>
      <c r="E917" s="5"/>
      <c r="F917" s="2"/>
      <c r="G917" s="2"/>
      <c r="H917" s="2"/>
      <c r="I917" s="6"/>
      <c r="J917" s="6"/>
      <c r="K917" s="2"/>
      <c r="L917" s="2"/>
      <c r="M917" s="58"/>
      <c r="N917" s="58"/>
      <c r="O917" s="58"/>
      <c r="P917" s="58"/>
      <c r="Q917" s="58"/>
      <c r="R917" s="58"/>
      <c r="S917" s="58"/>
      <c r="T917" s="58"/>
      <c r="U917" s="58"/>
      <c r="V917" s="58"/>
      <c r="W917" s="58"/>
      <c r="X917" s="58"/>
      <c r="Y917" s="58"/>
      <c r="Z917" s="58"/>
    </row>
    <row r="918" spans="1:26" ht="15.75" customHeight="1" x14ac:dyDescent="0.2">
      <c r="A918" s="58"/>
      <c r="B918" s="2"/>
      <c r="C918" s="3"/>
      <c r="D918" s="4"/>
      <c r="E918" s="5"/>
      <c r="F918" s="2"/>
      <c r="G918" s="2"/>
      <c r="H918" s="2"/>
      <c r="I918" s="6"/>
      <c r="J918" s="6"/>
      <c r="K918" s="2"/>
      <c r="L918" s="2"/>
      <c r="M918" s="58"/>
      <c r="N918" s="58"/>
      <c r="O918" s="58"/>
      <c r="P918" s="58"/>
      <c r="Q918" s="58"/>
      <c r="R918" s="58"/>
      <c r="S918" s="58"/>
      <c r="T918" s="58"/>
      <c r="U918" s="58"/>
      <c r="V918" s="58"/>
      <c r="W918" s="58"/>
      <c r="X918" s="58"/>
      <c r="Y918" s="58"/>
      <c r="Z918" s="58"/>
    </row>
    <row r="919" spans="1:26" ht="15.75" customHeight="1" x14ac:dyDescent="0.2">
      <c r="A919" s="58"/>
      <c r="B919" s="2"/>
      <c r="C919" s="3"/>
      <c r="D919" s="4"/>
      <c r="E919" s="5"/>
      <c r="F919" s="2"/>
      <c r="G919" s="2"/>
      <c r="H919" s="2"/>
      <c r="I919" s="6"/>
      <c r="J919" s="6"/>
      <c r="K919" s="2"/>
      <c r="L919" s="2"/>
      <c r="M919" s="58"/>
      <c r="N919" s="58"/>
      <c r="O919" s="58"/>
      <c r="P919" s="58"/>
      <c r="Q919" s="58"/>
      <c r="R919" s="58"/>
      <c r="S919" s="58"/>
      <c r="T919" s="58"/>
      <c r="U919" s="58"/>
      <c r="V919" s="58"/>
      <c r="W919" s="58"/>
      <c r="X919" s="58"/>
      <c r="Y919" s="58"/>
      <c r="Z919" s="58"/>
    </row>
    <row r="920" spans="1:26" ht="15.75" customHeight="1" x14ac:dyDescent="0.2">
      <c r="A920" s="58"/>
      <c r="B920" s="2"/>
      <c r="C920" s="3"/>
      <c r="D920" s="4"/>
      <c r="E920" s="5"/>
      <c r="F920" s="2"/>
      <c r="G920" s="2"/>
      <c r="H920" s="2"/>
      <c r="I920" s="6"/>
      <c r="J920" s="6"/>
      <c r="K920" s="2"/>
      <c r="L920" s="2"/>
      <c r="M920" s="58"/>
      <c r="N920" s="58"/>
      <c r="O920" s="58"/>
      <c r="P920" s="58"/>
      <c r="Q920" s="58"/>
      <c r="R920" s="58"/>
      <c r="S920" s="58"/>
      <c r="T920" s="58"/>
      <c r="U920" s="58"/>
      <c r="V920" s="58"/>
      <c r="W920" s="58"/>
      <c r="X920" s="58"/>
      <c r="Y920" s="58"/>
      <c r="Z920" s="58"/>
    </row>
    <row r="921" spans="1:26" ht="15.75" customHeight="1" x14ac:dyDescent="0.2">
      <c r="A921" s="58"/>
      <c r="B921" s="2"/>
      <c r="C921" s="3"/>
      <c r="D921" s="4"/>
      <c r="E921" s="5"/>
      <c r="F921" s="2"/>
      <c r="G921" s="2"/>
      <c r="H921" s="2"/>
      <c r="I921" s="6"/>
      <c r="J921" s="6"/>
      <c r="K921" s="2"/>
      <c r="L921" s="2"/>
      <c r="M921" s="58"/>
      <c r="N921" s="58"/>
      <c r="O921" s="58"/>
      <c r="P921" s="58"/>
      <c r="Q921" s="58"/>
      <c r="R921" s="58"/>
      <c r="S921" s="58"/>
      <c r="T921" s="58"/>
      <c r="U921" s="58"/>
      <c r="V921" s="58"/>
      <c r="W921" s="58"/>
      <c r="X921" s="58"/>
      <c r="Y921" s="58"/>
      <c r="Z921" s="58"/>
    </row>
    <row r="922" spans="1:26" ht="15.75" customHeight="1" x14ac:dyDescent="0.2">
      <c r="A922" s="58"/>
      <c r="B922" s="2"/>
      <c r="C922" s="3"/>
      <c r="D922" s="4"/>
      <c r="E922" s="5"/>
      <c r="F922" s="2"/>
      <c r="G922" s="2"/>
      <c r="H922" s="2"/>
      <c r="I922" s="6"/>
      <c r="J922" s="6"/>
      <c r="K922" s="2"/>
      <c r="L922" s="2"/>
      <c r="M922" s="58"/>
      <c r="N922" s="58"/>
      <c r="O922" s="58"/>
      <c r="P922" s="58"/>
      <c r="Q922" s="58"/>
      <c r="R922" s="58"/>
      <c r="S922" s="58"/>
      <c r="T922" s="58"/>
      <c r="U922" s="58"/>
      <c r="V922" s="58"/>
      <c r="W922" s="58"/>
      <c r="X922" s="58"/>
      <c r="Y922" s="58"/>
      <c r="Z922" s="58"/>
    </row>
    <row r="923" spans="1:26" ht="15.75" customHeight="1" x14ac:dyDescent="0.2">
      <c r="A923" s="58"/>
      <c r="B923" s="2"/>
      <c r="C923" s="3"/>
      <c r="D923" s="4"/>
      <c r="E923" s="5"/>
      <c r="F923" s="2"/>
      <c r="G923" s="2"/>
      <c r="H923" s="2"/>
      <c r="I923" s="6"/>
      <c r="J923" s="6"/>
      <c r="K923" s="2"/>
      <c r="L923" s="2"/>
      <c r="M923" s="58"/>
      <c r="N923" s="58"/>
      <c r="O923" s="58"/>
      <c r="P923" s="58"/>
      <c r="Q923" s="58"/>
      <c r="R923" s="58"/>
      <c r="S923" s="58"/>
      <c r="T923" s="58"/>
      <c r="U923" s="58"/>
      <c r="V923" s="58"/>
      <c r="W923" s="58"/>
      <c r="X923" s="58"/>
      <c r="Y923" s="58"/>
      <c r="Z923" s="58"/>
    </row>
    <row r="924" spans="1:26" ht="15.75" customHeight="1" x14ac:dyDescent="0.2">
      <c r="A924" s="58"/>
      <c r="B924" s="2"/>
      <c r="C924" s="3"/>
      <c r="D924" s="4"/>
      <c r="E924" s="5"/>
      <c r="F924" s="2"/>
      <c r="G924" s="2"/>
      <c r="H924" s="2"/>
      <c r="I924" s="6"/>
      <c r="J924" s="6"/>
      <c r="K924" s="2"/>
      <c r="L924" s="2"/>
      <c r="M924" s="58"/>
      <c r="N924" s="58"/>
      <c r="O924" s="58"/>
      <c r="P924" s="58"/>
      <c r="Q924" s="58"/>
      <c r="R924" s="58"/>
      <c r="S924" s="58"/>
      <c r="T924" s="58"/>
      <c r="U924" s="58"/>
      <c r="V924" s="58"/>
      <c r="W924" s="58"/>
      <c r="X924" s="58"/>
      <c r="Y924" s="58"/>
      <c r="Z924" s="58"/>
    </row>
    <row r="925" spans="1:26" ht="15.75" customHeight="1" x14ac:dyDescent="0.2">
      <c r="A925" s="58"/>
      <c r="B925" s="2"/>
      <c r="C925" s="3"/>
      <c r="D925" s="4"/>
      <c r="E925" s="5"/>
      <c r="F925" s="2"/>
      <c r="G925" s="2"/>
      <c r="H925" s="2"/>
      <c r="I925" s="6"/>
      <c r="J925" s="6"/>
      <c r="K925" s="2"/>
      <c r="L925" s="2"/>
      <c r="M925" s="58"/>
      <c r="N925" s="58"/>
      <c r="O925" s="58"/>
      <c r="P925" s="58"/>
      <c r="Q925" s="58"/>
      <c r="R925" s="58"/>
      <c r="S925" s="58"/>
      <c r="T925" s="58"/>
      <c r="U925" s="58"/>
      <c r="V925" s="58"/>
      <c r="W925" s="58"/>
      <c r="X925" s="58"/>
      <c r="Y925" s="58"/>
      <c r="Z925" s="58"/>
    </row>
    <row r="926" spans="1:26" ht="15.75" customHeight="1" x14ac:dyDescent="0.2">
      <c r="A926" s="58"/>
      <c r="B926" s="2"/>
      <c r="C926" s="3"/>
      <c r="D926" s="4"/>
      <c r="E926" s="5"/>
      <c r="F926" s="2"/>
      <c r="G926" s="2"/>
      <c r="H926" s="2"/>
      <c r="I926" s="6"/>
      <c r="J926" s="6"/>
      <c r="K926" s="2"/>
      <c r="L926" s="2"/>
      <c r="M926" s="58"/>
      <c r="N926" s="58"/>
      <c r="O926" s="58"/>
      <c r="P926" s="58"/>
      <c r="Q926" s="58"/>
      <c r="R926" s="58"/>
      <c r="S926" s="58"/>
      <c r="T926" s="58"/>
      <c r="U926" s="58"/>
      <c r="V926" s="58"/>
      <c r="W926" s="58"/>
      <c r="X926" s="58"/>
      <c r="Y926" s="58"/>
      <c r="Z926" s="58"/>
    </row>
    <row r="927" spans="1:26" ht="15.75" customHeight="1" x14ac:dyDescent="0.2">
      <c r="A927" s="58"/>
      <c r="B927" s="2"/>
      <c r="C927" s="3"/>
      <c r="D927" s="4"/>
      <c r="E927" s="5"/>
      <c r="F927" s="2"/>
      <c r="G927" s="2"/>
      <c r="H927" s="2"/>
      <c r="I927" s="6"/>
      <c r="J927" s="6"/>
      <c r="K927" s="2"/>
      <c r="L927" s="2"/>
      <c r="M927" s="58"/>
      <c r="N927" s="58"/>
      <c r="O927" s="58"/>
      <c r="P927" s="58"/>
      <c r="Q927" s="58"/>
      <c r="R927" s="58"/>
      <c r="S927" s="58"/>
      <c r="T927" s="58"/>
      <c r="U927" s="58"/>
      <c r="V927" s="58"/>
      <c r="W927" s="58"/>
      <c r="X927" s="58"/>
      <c r="Y927" s="58"/>
      <c r="Z927" s="58"/>
    </row>
    <row r="928" spans="1:26" ht="15.75" customHeight="1" x14ac:dyDescent="0.2">
      <c r="A928" s="58"/>
      <c r="B928" s="2"/>
      <c r="C928" s="3"/>
      <c r="D928" s="4"/>
      <c r="E928" s="5"/>
      <c r="F928" s="2"/>
      <c r="G928" s="2"/>
      <c r="H928" s="2"/>
      <c r="I928" s="6"/>
      <c r="J928" s="6"/>
      <c r="K928" s="2"/>
      <c r="L928" s="2"/>
      <c r="M928" s="58"/>
      <c r="N928" s="58"/>
      <c r="O928" s="58"/>
      <c r="P928" s="58"/>
      <c r="Q928" s="58"/>
      <c r="R928" s="58"/>
      <c r="S928" s="58"/>
      <c r="T928" s="58"/>
      <c r="U928" s="58"/>
      <c r="V928" s="58"/>
      <c r="W928" s="58"/>
      <c r="X928" s="58"/>
      <c r="Y928" s="58"/>
      <c r="Z928" s="58"/>
    </row>
    <row r="929" spans="1:26" ht="15.75" customHeight="1" x14ac:dyDescent="0.2">
      <c r="A929" s="58"/>
      <c r="B929" s="2"/>
      <c r="C929" s="3"/>
      <c r="D929" s="4"/>
      <c r="E929" s="5"/>
      <c r="F929" s="2"/>
      <c r="G929" s="2"/>
      <c r="H929" s="2"/>
      <c r="I929" s="6"/>
      <c r="J929" s="6"/>
      <c r="K929" s="2"/>
      <c r="L929" s="2"/>
      <c r="M929" s="58"/>
      <c r="N929" s="58"/>
      <c r="O929" s="58"/>
      <c r="P929" s="58"/>
      <c r="Q929" s="58"/>
      <c r="R929" s="58"/>
      <c r="S929" s="58"/>
      <c r="T929" s="58"/>
      <c r="U929" s="58"/>
      <c r="V929" s="58"/>
      <c r="W929" s="58"/>
      <c r="X929" s="58"/>
      <c r="Y929" s="58"/>
      <c r="Z929" s="58"/>
    </row>
    <row r="930" spans="1:26" ht="15.75" customHeight="1" x14ac:dyDescent="0.2">
      <c r="A930" s="58"/>
      <c r="B930" s="2"/>
      <c r="C930" s="3"/>
      <c r="D930" s="4"/>
      <c r="E930" s="5"/>
      <c r="F930" s="2"/>
      <c r="G930" s="2"/>
      <c r="H930" s="2"/>
      <c r="I930" s="6"/>
      <c r="J930" s="6"/>
      <c r="K930" s="2"/>
      <c r="L930" s="2"/>
      <c r="M930" s="58"/>
      <c r="N930" s="58"/>
      <c r="O930" s="58"/>
      <c r="P930" s="58"/>
      <c r="Q930" s="58"/>
      <c r="R930" s="58"/>
      <c r="S930" s="58"/>
      <c r="T930" s="58"/>
      <c r="U930" s="58"/>
      <c r="V930" s="58"/>
      <c r="W930" s="58"/>
      <c r="X930" s="58"/>
      <c r="Y930" s="58"/>
      <c r="Z930" s="58"/>
    </row>
    <row r="931" spans="1:26" ht="15.75" customHeight="1" x14ac:dyDescent="0.2">
      <c r="A931" s="58"/>
      <c r="B931" s="2"/>
      <c r="C931" s="3"/>
      <c r="D931" s="4"/>
      <c r="E931" s="5"/>
      <c r="F931" s="2"/>
      <c r="G931" s="2"/>
      <c r="H931" s="2"/>
      <c r="I931" s="6"/>
      <c r="J931" s="6"/>
      <c r="K931" s="2"/>
      <c r="L931" s="2"/>
      <c r="M931" s="58"/>
      <c r="N931" s="58"/>
      <c r="O931" s="58"/>
      <c r="P931" s="58"/>
      <c r="Q931" s="58"/>
      <c r="R931" s="58"/>
      <c r="S931" s="58"/>
      <c r="T931" s="58"/>
      <c r="U931" s="58"/>
      <c r="V931" s="58"/>
      <c r="W931" s="58"/>
      <c r="X931" s="58"/>
      <c r="Y931" s="58"/>
      <c r="Z931" s="58"/>
    </row>
    <row r="932" spans="1:26" ht="15.75" customHeight="1" x14ac:dyDescent="0.2">
      <c r="A932" s="58"/>
      <c r="B932" s="2"/>
      <c r="C932" s="3"/>
      <c r="D932" s="4"/>
      <c r="E932" s="5"/>
      <c r="F932" s="2"/>
      <c r="G932" s="2"/>
      <c r="H932" s="2"/>
      <c r="I932" s="6"/>
      <c r="J932" s="6"/>
      <c r="K932" s="2"/>
      <c r="L932" s="2"/>
      <c r="M932" s="58"/>
      <c r="N932" s="58"/>
      <c r="O932" s="58"/>
      <c r="P932" s="58"/>
      <c r="Q932" s="58"/>
      <c r="R932" s="58"/>
      <c r="S932" s="58"/>
      <c r="T932" s="58"/>
      <c r="U932" s="58"/>
      <c r="V932" s="58"/>
      <c r="W932" s="58"/>
      <c r="X932" s="58"/>
      <c r="Y932" s="58"/>
      <c r="Z932" s="58"/>
    </row>
    <row r="933" spans="1:26" ht="15.75" customHeight="1" x14ac:dyDescent="0.2">
      <c r="A933" s="58"/>
      <c r="B933" s="2"/>
      <c r="C933" s="3"/>
      <c r="D933" s="4"/>
      <c r="E933" s="5"/>
      <c r="F933" s="2"/>
      <c r="G933" s="2"/>
      <c r="H933" s="2"/>
      <c r="I933" s="6"/>
      <c r="J933" s="6"/>
      <c r="K933" s="2"/>
      <c r="L933" s="2"/>
      <c r="M933" s="58"/>
      <c r="N933" s="58"/>
      <c r="O933" s="58"/>
      <c r="P933" s="58"/>
      <c r="Q933" s="58"/>
      <c r="R933" s="58"/>
      <c r="S933" s="58"/>
      <c r="T933" s="58"/>
      <c r="U933" s="58"/>
      <c r="V933" s="58"/>
      <c r="W933" s="58"/>
      <c r="X933" s="58"/>
      <c r="Y933" s="58"/>
      <c r="Z933" s="58"/>
    </row>
    <row r="934" spans="1:26" ht="15.75" customHeight="1" x14ac:dyDescent="0.2">
      <c r="A934" s="58"/>
      <c r="B934" s="2"/>
      <c r="C934" s="3"/>
      <c r="D934" s="4"/>
      <c r="E934" s="5"/>
      <c r="F934" s="2"/>
      <c r="G934" s="2"/>
      <c r="H934" s="2"/>
      <c r="I934" s="6"/>
      <c r="J934" s="6"/>
      <c r="K934" s="2"/>
      <c r="L934" s="2"/>
      <c r="M934" s="58"/>
      <c r="N934" s="58"/>
      <c r="O934" s="58"/>
      <c r="P934" s="58"/>
      <c r="Q934" s="58"/>
      <c r="R934" s="58"/>
      <c r="S934" s="58"/>
      <c r="T934" s="58"/>
      <c r="U934" s="58"/>
      <c r="V934" s="58"/>
      <c r="W934" s="58"/>
      <c r="X934" s="58"/>
      <c r="Y934" s="58"/>
      <c r="Z934" s="58"/>
    </row>
    <row r="935" spans="1:26" ht="15.75" customHeight="1" x14ac:dyDescent="0.2">
      <c r="A935" s="58"/>
      <c r="B935" s="2"/>
      <c r="C935" s="3"/>
      <c r="D935" s="4"/>
      <c r="E935" s="5"/>
      <c r="F935" s="2"/>
      <c r="G935" s="2"/>
      <c r="H935" s="2"/>
      <c r="I935" s="6"/>
      <c r="J935" s="6"/>
      <c r="K935" s="2"/>
      <c r="L935" s="2"/>
      <c r="M935" s="58"/>
      <c r="N935" s="58"/>
      <c r="O935" s="58"/>
      <c r="P935" s="58"/>
      <c r="Q935" s="58"/>
      <c r="R935" s="58"/>
      <c r="S935" s="58"/>
      <c r="T935" s="58"/>
      <c r="U935" s="58"/>
      <c r="V935" s="58"/>
      <c r="W935" s="58"/>
      <c r="X935" s="58"/>
      <c r="Y935" s="58"/>
      <c r="Z935" s="58"/>
    </row>
    <row r="936" spans="1:26" ht="15.75" customHeight="1" x14ac:dyDescent="0.2">
      <c r="A936" s="58"/>
      <c r="B936" s="2"/>
      <c r="C936" s="3"/>
      <c r="D936" s="4"/>
      <c r="E936" s="5"/>
      <c r="F936" s="2"/>
      <c r="G936" s="2"/>
      <c r="H936" s="2"/>
      <c r="I936" s="6"/>
      <c r="J936" s="6"/>
      <c r="K936" s="2"/>
      <c r="L936" s="2"/>
      <c r="M936" s="58"/>
      <c r="N936" s="58"/>
      <c r="O936" s="58"/>
      <c r="P936" s="58"/>
      <c r="Q936" s="58"/>
      <c r="R936" s="58"/>
      <c r="S936" s="58"/>
      <c r="T936" s="58"/>
      <c r="U936" s="58"/>
      <c r="V936" s="58"/>
      <c r="W936" s="58"/>
      <c r="X936" s="58"/>
      <c r="Y936" s="58"/>
      <c r="Z936" s="58"/>
    </row>
    <row r="937" spans="1:26" ht="15.75" customHeight="1" x14ac:dyDescent="0.2">
      <c r="A937" s="58"/>
      <c r="B937" s="2"/>
      <c r="C937" s="3"/>
      <c r="D937" s="4"/>
      <c r="E937" s="5"/>
      <c r="F937" s="2"/>
      <c r="G937" s="2"/>
      <c r="H937" s="2"/>
      <c r="I937" s="6"/>
      <c r="J937" s="6"/>
      <c r="K937" s="2"/>
      <c r="L937" s="2"/>
      <c r="M937" s="58"/>
      <c r="N937" s="58"/>
      <c r="O937" s="58"/>
      <c r="P937" s="58"/>
      <c r="Q937" s="58"/>
      <c r="R937" s="58"/>
      <c r="S937" s="58"/>
      <c r="T937" s="58"/>
      <c r="U937" s="58"/>
      <c r="V937" s="58"/>
      <c r="W937" s="58"/>
      <c r="X937" s="58"/>
      <c r="Y937" s="58"/>
      <c r="Z937" s="58"/>
    </row>
    <row r="938" spans="1:26" ht="15.75" customHeight="1" x14ac:dyDescent="0.2">
      <c r="A938" s="58"/>
      <c r="B938" s="2"/>
      <c r="C938" s="3"/>
      <c r="D938" s="4"/>
      <c r="E938" s="5"/>
      <c r="F938" s="2"/>
      <c r="G938" s="2"/>
      <c r="H938" s="2"/>
      <c r="I938" s="6"/>
      <c r="J938" s="6"/>
      <c r="K938" s="2"/>
      <c r="L938" s="2"/>
      <c r="M938" s="58"/>
      <c r="N938" s="58"/>
      <c r="O938" s="58"/>
      <c r="P938" s="58"/>
      <c r="Q938" s="58"/>
      <c r="R938" s="58"/>
      <c r="S938" s="58"/>
      <c r="T938" s="58"/>
      <c r="U938" s="58"/>
      <c r="V938" s="58"/>
      <c r="W938" s="58"/>
      <c r="X938" s="58"/>
      <c r="Y938" s="58"/>
      <c r="Z938" s="58"/>
    </row>
    <row r="939" spans="1:26" ht="15.75" customHeight="1" x14ac:dyDescent="0.2">
      <c r="A939" s="58"/>
      <c r="B939" s="2"/>
      <c r="C939" s="3"/>
      <c r="D939" s="4"/>
      <c r="E939" s="5"/>
      <c r="F939" s="2"/>
      <c r="G939" s="2"/>
      <c r="H939" s="2"/>
      <c r="I939" s="6"/>
      <c r="J939" s="6"/>
      <c r="K939" s="2"/>
      <c r="L939" s="2"/>
      <c r="M939" s="58"/>
      <c r="N939" s="58"/>
      <c r="O939" s="58"/>
      <c r="P939" s="58"/>
      <c r="Q939" s="58"/>
      <c r="R939" s="58"/>
      <c r="S939" s="58"/>
      <c r="T939" s="58"/>
      <c r="U939" s="58"/>
      <c r="V939" s="58"/>
      <c r="W939" s="58"/>
      <c r="X939" s="58"/>
      <c r="Y939" s="58"/>
      <c r="Z939" s="58"/>
    </row>
    <row r="940" spans="1:26" ht="15.75" customHeight="1" x14ac:dyDescent="0.2">
      <c r="A940" s="58"/>
      <c r="B940" s="2"/>
      <c r="C940" s="3"/>
      <c r="D940" s="4"/>
      <c r="E940" s="5"/>
      <c r="F940" s="2"/>
      <c r="G940" s="2"/>
      <c r="H940" s="2"/>
      <c r="I940" s="6"/>
      <c r="J940" s="6"/>
      <c r="K940" s="2"/>
      <c r="L940" s="2"/>
      <c r="M940" s="58"/>
      <c r="N940" s="58"/>
      <c r="O940" s="58"/>
      <c r="P940" s="58"/>
      <c r="Q940" s="58"/>
      <c r="R940" s="58"/>
      <c r="S940" s="58"/>
      <c r="T940" s="58"/>
      <c r="U940" s="58"/>
      <c r="V940" s="58"/>
      <c r="W940" s="58"/>
      <c r="X940" s="58"/>
      <c r="Y940" s="58"/>
      <c r="Z940" s="58"/>
    </row>
    <row r="941" spans="1:26" ht="15.75" customHeight="1" x14ac:dyDescent="0.2">
      <c r="A941" s="58"/>
      <c r="B941" s="2"/>
      <c r="C941" s="3"/>
      <c r="D941" s="4"/>
      <c r="E941" s="5"/>
      <c r="F941" s="2"/>
      <c r="G941" s="2"/>
      <c r="H941" s="2"/>
      <c r="I941" s="6"/>
      <c r="J941" s="6"/>
      <c r="K941" s="2"/>
      <c r="L941" s="2"/>
      <c r="M941" s="58"/>
      <c r="N941" s="58"/>
      <c r="O941" s="58"/>
      <c r="P941" s="58"/>
      <c r="Q941" s="58"/>
      <c r="R941" s="58"/>
      <c r="S941" s="58"/>
      <c r="T941" s="58"/>
      <c r="U941" s="58"/>
      <c r="V941" s="58"/>
      <c r="W941" s="58"/>
      <c r="X941" s="58"/>
      <c r="Y941" s="58"/>
      <c r="Z941" s="58"/>
    </row>
    <row r="942" spans="1:26" ht="15.75" customHeight="1" x14ac:dyDescent="0.2">
      <c r="A942" s="58"/>
      <c r="B942" s="2"/>
      <c r="C942" s="3"/>
      <c r="D942" s="4"/>
      <c r="E942" s="5"/>
      <c r="F942" s="2"/>
      <c r="G942" s="2"/>
      <c r="H942" s="2"/>
      <c r="I942" s="6"/>
      <c r="J942" s="6"/>
      <c r="K942" s="2"/>
      <c r="L942" s="2"/>
      <c r="M942" s="58"/>
      <c r="N942" s="58"/>
      <c r="O942" s="58"/>
      <c r="P942" s="58"/>
      <c r="Q942" s="58"/>
      <c r="R942" s="58"/>
      <c r="S942" s="58"/>
      <c r="T942" s="58"/>
      <c r="U942" s="58"/>
      <c r="V942" s="58"/>
      <c r="W942" s="58"/>
      <c r="X942" s="58"/>
      <c r="Y942" s="58"/>
      <c r="Z942" s="58"/>
    </row>
    <row r="943" spans="1:26" ht="15.75" customHeight="1" x14ac:dyDescent="0.2">
      <c r="A943" s="58"/>
      <c r="B943" s="2"/>
      <c r="C943" s="3"/>
      <c r="D943" s="4"/>
      <c r="E943" s="5"/>
      <c r="F943" s="2"/>
      <c r="G943" s="2"/>
      <c r="H943" s="2"/>
      <c r="I943" s="6"/>
      <c r="J943" s="6"/>
      <c r="K943" s="2"/>
      <c r="L943" s="2"/>
      <c r="M943" s="58"/>
      <c r="N943" s="58"/>
      <c r="O943" s="58"/>
      <c r="P943" s="58"/>
      <c r="Q943" s="58"/>
      <c r="R943" s="58"/>
      <c r="S943" s="58"/>
      <c r="T943" s="58"/>
      <c r="U943" s="58"/>
      <c r="V943" s="58"/>
      <c r="W943" s="58"/>
      <c r="X943" s="58"/>
      <c r="Y943" s="58"/>
      <c r="Z943" s="58"/>
    </row>
    <row r="944" spans="1:26" ht="15.75" customHeight="1" x14ac:dyDescent="0.2">
      <c r="A944" s="58"/>
      <c r="B944" s="2"/>
      <c r="C944" s="3"/>
      <c r="D944" s="4"/>
      <c r="E944" s="5"/>
      <c r="F944" s="2"/>
      <c r="G944" s="2"/>
      <c r="H944" s="2"/>
      <c r="I944" s="6"/>
      <c r="J944" s="6"/>
      <c r="K944" s="2"/>
      <c r="L944" s="2"/>
      <c r="M944" s="58"/>
      <c r="N944" s="58"/>
      <c r="O944" s="58"/>
      <c r="P944" s="58"/>
      <c r="Q944" s="58"/>
      <c r="R944" s="58"/>
      <c r="S944" s="58"/>
      <c r="T944" s="58"/>
      <c r="U944" s="58"/>
      <c r="V944" s="58"/>
      <c r="W944" s="58"/>
      <c r="X944" s="58"/>
      <c r="Y944" s="58"/>
      <c r="Z944" s="58"/>
    </row>
    <row r="945" spans="1:26" ht="15.75" customHeight="1" x14ac:dyDescent="0.2">
      <c r="A945" s="58"/>
      <c r="B945" s="2"/>
      <c r="C945" s="3"/>
      <c r="D945" s="4"/>
      <c r="E945" s="5"/>
      <c r="F945" s="2"/>
      <c r="G945" s="2"/>
      <c r="H945" s="2"/>
      <c r="I945" s="6"/>
      <c r="J945" s="6"/>
      <c r="K945" s="2"/>
      <c r="L945" s="2"/>
      <c r="M945" s="58"/>
      <c r="N945" s="58"/>
      <c r="O945" s="58"/>
      <c r="P945" s="58"/>
      <c r="Q945" s="58"/>
      <c r="R945" s="58"/>
      <c r="S945" s="58"/>
      <c r="T945" s="58"/>
      <c r="U945" s="58"/>
      <c r="V945" s="58"/>
      <c r="W945" s="58"/>
      <c r="X945" s="58"/>
      <c r="Y945" s="58"/>
      <c r="Z945" s="58"/>
    </row>
    <row r="946" spans="1:26" ht="15.75" customHeight="1" x14ac:dyDescent="0.2">
      <c r="A946" s="58"/>
      <c r="B946" s="2"/>
      <c r="C946" s="3"/>
      <c r="D946" s="4"/>
      <c r="E946" s="5"/>
      <c r="F946" s="2"/>
      <c r="G946" s="2"/>
      <c r="H946" s="2"/>
      <c r="I946" s="6"/>
      <c r="J946" s="6"/>
      <c r="K946" s="2"/>
      <c r="L946" s="2"/>
      <c r="M946" s="58"/>
      <c r="N946" s="58"/>
      <c r="O946" s="58"/>
      <c r="P946" s="58"/>
      <c r="Q946" s="58"/>
      <c r="R946" s="58"/>
      <c r="S946" s="58"/>
      <c r="T946" s="58"/>
      <c r="U946" s="58"/>
      <c r="V946" s="58"/>
      <c r="W946" s="58"/>
      <c r="X946" s="58"/>
      <c r="Y946" s="58"/>
      <c r="Z946" s="58"/>
    </row>
    <row r="947" spans="1:26" ht="15.75" customHeight="1" x14ac:dyDescent="0.2">
      <c r="A947" s="58"/>
      <c r="B947" s="2"/>
      <c r="C947" s="3"/>
      <c r="D947" s="4"/>
      <c r="E947" s="5"/>
      <c r="F947" s="2"/>
      <c r="G947" s="2"/>
      <c r="H947" s="2"/>
      <c r="I947" s="6"/>
      <c r="J947" s="6"/>
      <c r="K947" s="2"/>
      <c r="L947" s="2"/>
      <c r="M947" s="58"/>
      <c r="N947" s="58"/>
      <c r="O947" s="58"/>
      <c r="P947" s="58"/>
      <c r="Q947" s="58"/>
      <c r="R947" s="58"/>
      <c r="S947" s="58"/>
      <c r="T947" s="58"/>
      <c r="U947" s="58"/>
      <c r="V947" s="58"/>
      <c r="W947" s="58"/>
      <c r="X947" s="58"/>
      <c r="Y947" s="58"/>
      <c r="Z947" s="58"/>
    </row>
    <row r="948" spans="1:26" ht="15.75" customHeight="1" x14ac:dyDescent="0.2">
      <c r="A948" s="58"/>
      <c r="B948" s="2"/>
      <c r="C948" s="3"/>
      <c r="D948" s="4"/>
      <c r="E948" s="5"/>
      <c r="F948" s="2"/>
      <c r="G948" s="2"/>
      <c r="H948" s="2"/>
      <c r="I948" s="6"/>
      <c r="J948" s="6"/>
      <c r="K948" s="2"/>
      <c r="L948" s="2"/>
      <c r="M948" s="58"/>
      <c r="N948" s="58"/>
      <c r="O948" s="58"/>
      <c r="P948" s="58"/>
      <c r="Q948" s="58"/>
      <c r="R948" s="58"/>
      <c r="S948" s="58"/>
      <c r="T948" s="58"/>
      <c r="U948" s="58"/>
      <c r="V948" s="58"/>
      <c r="W948" s="58"/>
      <c r="X948" s="58"/>
      <c r="Y948" s="58"/>
      <c r="Z948" s="58"/>
    </row>
    <row r="949" spans="1:26" ht="15.75" customHeight="1" x14ac:dyDescent="0.2">
      <c r="A949" s="58"/>
      <c r="B949" s="2"/>
      <c r="C949" s="3"/>
      <c r="D949" s="4"/>
      <c r="E949" s="5"/>
      <c r="F949" s="2"/>
      <c r="G949" s="2"/>
      <c r="H949" s="2"/>
      <c r="I949" s="6"/>
      <c r="J949" s="6"/>
      <c r="K949" s="2"/>
      <c r="L949" s="2"/>
      <c r="M949" s="58"/>
      <c r="N949" s="58"/>
      <c r="O949" s="58"/>
      <c r="P949" s="58"/>
      <c r="Q949" s="58"/>
      <c r="R949" s="58"/>
      <c r="S949" s="58"/>
      <c r="T949" s="58"/>
      <c r="U949" s="58"/>
      <c r="V949" s="58"/>
      <c r="W949" s="58"/>
      <c r="X949" s="58"/>
      <c r="Y949" s="58"/>
      <c r="Z949" s="58"/>
    </row>
    <row r="950" spans="1:26" ht="15.75" customHeight="1" x14ac:dyDescent="0.2">
      <c r="A950" s="58"/>
      <c r="B950" s="2"/>
      <c r="C950" s="3"/>
      <c r="D950" s="4"/>
      <c r="E950" s="5"/>
      <c r="F950" s="2"/>
      <c r="G950" s="2"/>
      <c r="H950" s="2"/>
      <c r="I950" s="6"/>
      <c r="J950" s="6"/>
      <c r="K950" s="2"/>
      <c r="L950" s="2"/>
      <c r="M950" s="58"/>
      <c r="N950" s="58"/>
      <c r="O950" s="58"/>
      <c r="P950" s="58"/>
      <c r="Q950" s="58"/>
      <c r="R950" s="58"/>
      <c r="S950" s="58"/>
      <c r="T950" s="58"/>
      <c r="U950" s="58"/>
      <c r="V950" s="58"/>
      <c r="W950" s="58"/>
      <c r="X950" s="58"/>
      <c r="Y950" s="58"/>
      <c r="Z950" s="58"/>
    </row>
    <row r="951" spans="1:26" ht="15.75" customHeight="1" x14ac:dyDescent="0.2">
      <c r="A951" s="58"/>
      <c r="B951" s="2"/>
      <c r="C951" s="3"/>
      <c r="D951" s="4"/>
      <c r="E951" s="5"/>
      <c r="F951" s="2"/>
      <c r="G951" s="2"/>
      <c r="H951" s="2"/>
      <c r="I951" s="6"/>
      <c r="J951" s="6"/>
      <c r="K951" s="2"/>
      <c r="L951" s="2"/>
      <c r="M951" s="58"/>
      <c r="N951" s="58"/>
      <c r="O951" s="58"/>
      <c r="P951" s="58"/>
      <c r="Q951" s="58"/>
      <c r="R951" s="58"/>
      <c r="S951" s="58"/>
      <c r="T951" s="58"/>
      <c r="U951" s="58"/>
      <c r="V951" s="58"/>
      <c r="W951" s="58"/>
      <c r="X951" s="58"/>
      <c r="Y951" s="58"/>
      <c r="Z951" s="58"/>
    </row>
    <row r="952" spans="1:26" ht="15.75" customHeight="1" x14ac:dyDescent="0.2">
      <c r="A952" s="58"/>
      <c r="B952" s="2"/>
      <c r="C952" s="3"/>
      <c r="D952" s="4"/>
      <c r="E952" s="5"/>
      <c r="F952" s="2"/>
      <c r="G952" s="2"/>
      <c r="H952" s="2"/>
      <c r="I952" s="6"/>
      <c r="J952" s="6"/>
      <c r="K952" s="2"/>
      <c r="L952" s="2"/>
      <c r="M952" s="58"/>
      <c r="N952" s="58"/>
      <c r="O952" s="58"/>
      <c r="P952" s="58"/>
      <c r="Q952" s="58"/>
      <c r="R952" s="58"/>
      <c r="S952" s="58"/>
      <c r="T952" s="58"/>
      <c r="U952" s="58"/>
      <c r="V952" s="58"/>
      <c r="W952" s="58"/>
      <c r="X952" s="58"/>
      <c r="Y952" s="58"/>
      <c r="Z952" s="58"/>
    </row>
    <row r="953" spans="1:26" ht="15.75" customHeight="1" x14ac:dyDescent="0.2">
      <c r="A953" s="58"/>
      <c r="B953" s="2"/>
      <c r="C953" s="3"/>
      <c r="D953" s="4"/>
      <c r="E953" s="5"/>
      <c r="F953" s="2"/>
      <c r="G953" s="2"/>
      <c r="H953" s="2"/>
      <c r="I953" s="6"/>
      <c r="J953" s="6"/>
      <c r="K953" s="2"/>
      <c r="L953" s="2"/>
      <c r="M953" s="58"/>
      <c r="N953" s="58"/>
      <c r="O953" s="58"/>
      <c r="P953" s="58"/>
      <c r="Q953" s="58"/>
      <c r="R953" s="58"/>
      <c r="S953" s="58"/>
      <c r="T953" s="58"/>
      <c r="U953" s="58"/>
      <c r="V953" s="58"/>
      <c r="W953" s="58"/>
      <c r="X953" s="58"/>
      <c r="Y953" s="58"/>
      <c r="Z953" s="58"/>
    </row>
    <row r="954" spans="1:26" ht="15.75" customHeight="1" x14ac:dyDescent="0.2">
      <c r="A954" s="58"/>
      <c r="B954" s="2"/>
      <c r="C954" s="3"/>
      <c r="D954" s="4"/>
      <c r="E954" s="5"/>
      <c r="F954" s="2"/>
      <c r="G954" s="2"/>
      <c r="H954" s="2"/>
      <c r="I954" s="6"/>
      <c r="J954" s="6"/>
      <c r="K954" s="2"/>
      <c r="L954" s="2"/>
      <c r="M954" s="58"/>
      <c r="N954" s="58"/>
      <c r="O954" s="58"/>
      <c r="P954" s="58"/>
      <c r="Q954" s="58"/>
      <c r="R954" s="58"/>
      <c r="S954" s="58"/>
      <c r="T954" s="58"/>
      <c r="U954" s="58"/>
      <c r="V954" s="58"/>
      <c r="W954" s="58"/>
      <c r="X954" s="58"/>
      <c r="Y954" s="58"/>
      <c r="Z954" s="58"/>
    </row>
    <row r="955" spans="1:26" ht="15.75" customHeight="1" x14ac:dyDescent="0.2">
      <c r="A955" s="58"/>
      <c r="B955" s="2"/>
      <c r="C955" s="3"/>
      <c r="D955" s="4"/>
      <c r="E955" s="5"/>
      <c r="F955" s="2"/>
      <c r="G955" s="2"/>
      <c r="H955" s="2"/>
      <c r="I955" s="6"/>
      <c r="J955" s="6"/>
      <c r="K955" s="2"/>
      <c r="L955" s="2"/>
      <c r="M955" s="58"/>
      <c r="N955" s="58"/>
      <c r="O955" s="58"/>
      <c r="P955" s="58"/>
      <c r="Q955" s="58"/>
      <c r="R955" s="58"/>
      <c r="S955" s="58"/>
      <c r="T955" s="58"/>
      <c r="U955" s="58"/>
      <c r="V955" s="58"/>
      <c r="W955" s="58"/>
      <c r="X955" s="58"/>
      <c r="Y955" s="58"/>
      <c r="Z955" s="58"/>
    </row>
    <row r="956" spans="1:26" ht="15.75" customHeight="1" x14ac:dyDescent="0.2">
      <c r="A956" s="58"/>
      <c r="B956" s="2"/>
      <c r="C956" s="3"/>
      <c r="D956" s="4"/>
      <c r="E956" s="5"/>
      <c r="F956" s="2"/>
      <c r="G956" s="2"/>
      <c r="H956" s="2"/>
      <c r="I956" s="6"/>
      <c r="J956" s="6"/>
      <c r="K956" s="2"/>
      <c r="L956" s="2"/>
      <c r="M956" s="58"/>
      <c r="N956" s="58"/>
      <c r="O956" s="58"/>
      <c r="P956" s="58"/>
      <c r="Q956" s="58"/>
      <c r="R956" s="58"/>
      <c r="S956" s="58"/>
      <c r="T956" s="58"/>
      <c r="U956" s="58"/>
      <c r="V956" s="58"/>
      <c r="W956" s="58"/>
      <c r="X956" s="58"/>
      <c r="Y956" s="58"/>
      <c r="Z956" s="58"/>
    </row>
    <row r="957" spans="1:26" ht="15.75" customHeight="1" x14ac:dyDescent="0.2">
      <c r="A957" s="58"/>
      <c r="B957" s="2"/>
      <c r="C957" s="3"/>
      <c r="D957" s="4"/>
      <c r="E957" s="5"/>
      <c r="F957" s="2"/>
      <c r="G957" s="2"/>
      <c r="H957" s="2"/>
      <c r="I957" s="6"/>
      <c r="J957" s="6"/>
      <c r="K957" s="2"/>
      <c r="L957" s="2"/>
      <c r="M957" s="58"/>
      <c r="N957" s="58"/>
      <c r="O957" s="58"/>
      <c r="P957" s="58"/>
      <c r="Q957" s="58"/>
      <c r="R957" s="58"/>
      <c r="S957" s="58"/>
      <c r="T957" s="58"/>
      <c r="U957" s="58"/>
      <c r="V957" s="58"/>
      <c r="W957" s="58"/>
      <c r="X957" s="58"/>
      <c r="Y957" s="58"/>
      <c r="Z957" s="58"/>
    </row>
    <row r="958" spans="1:26" ht="15.75" customHeight="1" x14ac:dyDescent="0.2">
      <c r="A958" s="58"/>
      <c r="B958" s="2"/>
      <c r="C958" s="3"/>
      <c r="D958" s="4"/>
      <c r="E958" s="5"/>
      <c r="F958" s="2"/>
      <c r="G958" s="2"/>
      <c r="H958" s="2"/>
      <c r="I958" s="6"/>
      <c r="J958" s="6"/>
      <c r="K958" s="2"/>
      <c r="L958" s="2"/>
      <c r="M958" s="58"/>
      <c r="N958" s="58"/>
      <c r="O958" s="58"/>
      <c r="P958" s="58"/>
      <c r="Q958" s="58"/>
      <c r="R958" s="58"/>
      <c r="S958" s="58"/>
      <c r="T958" s="58"/>
      <c r="U958" s="58"/>
      <c r="V958" s="58"/>
      <c r="W958" s="58"/>
      <c r="X958" s="58"/>
      <c r="Y958" s="58"/>
      <c r="Z958" s="58"/>
    </row>
    <row r="959" spans="1:26" ht="15.75" customHeight="1" x14ac:dyDescent="0.2">
      <c r="A959" s="58"/>
      <c r="B959" s="2"/>
      <c r="C959" s="3"/>
      <c r="D959" s="4"/>
      <c r="E959" s="5"/>
      <c r="F959" s="2"/>
      <c r="G959" s="2"/>
      <c r="H959" s="2"/>
      <c r="I959" s="6"/>
      <c r="J959" s="6"/>
      <c r="K959" s="2"/>
      <c r="L959" s="2"/>
      <c r="M959" s="58"/>
      <c r="N959" s="58"/>
      <c r="O959" s="58"/>
      <c r="P959" s="58"/>
      <c r="Q959" s="58"/>
      <c r="R959" s="58"/>
      <c r="S959" s="58"/>
      <c r="T959" s="58"/>
      <c r="U959" s="58"/>
      <c r="V959" s="58"/>
      <c r="W959" s="58"/>
      <c r="X959" s="58"/>
      <c r="Y959" s="58"/>
      <c r="Z959" s="58"/>
    </row>
    <row r="960" spans="1:26" ht="15.75" customHeight="1" x14ac:dyDescent="0.2">
      <c r="A960" s="58"/>
      <c r="B960" s="2"/>
      <c r="C960" s="3"/>
      <c r="D960" s="4"/>
      <c r="E960" s="5"/>
      <c r="F960" s="2"/>
      <c r="G960" s="2"/>
      <c r="H960" s="2"/>
      <c r="I960" s="6"/>
      <c r="J960" s="6"/>
      <c r="K960" s="2"/>
      <c r="L960" s="2"/>
      <c r="M960" s="58"/>
      <c r="N960" s="58"/>
      <c r="O960" s="58"/>
      <c r="P960" s="58"/>
      <c r="Q960" s="58"/>
      <c r="R960" s="58"/>
      <c r="S960" s="58"/>
      <c r="T960" s="58"/>
      <c r="U960" s="58"/>
      <c r="V960" s="58"/>
      <c r="W960" s="58"/>
      <c r="X960" s="58"/>
      <c r="Y960" s="58"/>
      <c r="Z960" s="58"/>
    </row>
    <row r="961" spans="1:26" ht="15.75" customHeight="1" x14ac:dyDescent="0.2">
      <c r="A961" s="58"/>
      <c r="B961" s="2"/>
      <c r="C961" s="3"/>
      <c r="D961" s="4"/>
      <c r="E961" s="5"/>
      <c r="F961" s="2"/>
      <c r="G961" s="2"/>
      <c r="H961" s="2"/>
      <c r="I961" s="6"/>
      <c r="J961" s="6"/>
      <c r="K961" s="2"/>
      <c r="L961" s="2"/>
      <c r="M961" s="58"/>
      <c r="N961" s="58"/>
      <c r="O961" s="58"/>
      <c r="P961" s="58"/>
      <c r="Q961" s="58"/>
      <c r="R961" s="58"/>
      <c r="S961" s="58"/>
      <c r="T961" s="58"/>
      <c r="U961" s="58"/>
      <c r="V961" s="58"/>
      <c r="W961" s="58"/>
      <c r="X961" s="58"/>
      <c r="Y961" s="58"/>
      <c r="Z961" s="58"/>
    </row>
    <row r="962" spans="1:26" ht="15.75" customHeight="1" x14ac:dyDescent="0.2">
      <c r="A962" s="58"/>
      <c r="B962" s="2"/>
      <c r="C962" s="3"/>
      <c r="D962" s="4"/>
      <c r="E962" s="5"/>
      <c r="F962" s="2"/>
      <c r="G962" s="2"/>
      <c r="H962" s="2"/>
      <c r="I962" s="6"/>
      <c r="J962" s="6"/>
      <c r="K962" s="2"/>
      <c r="L962" s="2"/>
      <c r="M962" s="58"/>
      <c r="N962" s="58"/>
      <c r="O962" s="58"/>
      <c r="P962" s="58"/>
      <c r="Q962" s="58"/>
      <c r="R962" s="58"/>
      <c r="S962" s="58"/>
      <c r="T962" s="58"/>
      <c r="U962" s="58"/>
      <c r="V962" s="58"/>
      <c r="W962" s="58"/>
      <c r="X962" s="58"/>
      <c r="Y962" s="58"/>
      <c r="Z962" s="58"/>
    </row>
    <row r="963" spans="1:26" ht="15.75" customHeight="1" x14ac:dyDescent="0.2">
      <c r="A963" s="58"/>
      <c r="B963" s="2"/>
      <c r="C963" s="3"/>
      <c r="D963" s="4"/>
      <c r="E963" s="5"/>
      <c r="F963" s="2"/>
      <c r="G963" s="2"/>
      <c r="H963" s="2"/>
      <c r="I963" s="6"/>
      <c r="J963" s="6"/>
      <c r="K963" s="2"/>
      <c r="L963" s="2"/>
      <c r="M963" s="58"/>
      <c r="N963" s="58"/>
      <c r="O963" s="58"/>
      <c r="P963" s="58"/>
      <c r="Q963" s="58"/>
      <c r="R963" s="58"/>
      <c r="S963" s="58"/>
      <c r="T963" s="58"/>
      <c r="U963" s="58"/>
      <c r="V963" s="58"/>
      <c r="W963" s="58"/>
      <c r="X963" s="58"/>
      <c r="Y963" s="58"/>
      <c r="Z963" s="58"/>
    </row>
    <row r="964" spans="1:26" ht="15.75" customHeight="1" x14ac:dyDescent="0.2">
      <c r="A964" s="58"/>
      <c r="B964" s="2"/>
      <c r="C964" s="3"/>
      <c r="D964" s="4"/>
      <c r="E964" s="5"/>
      <c r="F964" s="2"/>
      <c r="G964" s="2"/>
      <c r="H964" s="2"/>
      <c r="I964" s="6"/>
      <c r="J964" s="6"/>
      <c r="K964" s="2"/>
      <c r="L964" s="2"/>
      <c r="M964" s="58"/>
      <c r="N964" s="58"/>
      <c r="O964" s="58"/>
      <c r="P964" s="58"/>
      <c r="Q964" s="58"/>
      <c r="R964" s="58"/>
      <c r="S964" s="58"/>
      <c r="T964" s="58"/>
      <c r="U964" s="58"/>
      <c r="V964" s="58"/>
      <c r="W964" s="58"/>
      <c r="X964" s="58"/>
      <c r="Y964" s="58"/>
      <c r="Z964" s="58"/>
    </row>
    <row r="965" spans="1:26" ht="15.75" customHeight="1" x14ac:dyDescent="0.2">
      <c r="A965" s="58"/>
      <c r="B965" s="2"/>
      <c r="C965" s="3"/>
      <c r="D965" s="4"/>
      <c r="E965" s="5"/>
      <c r="F965" s="2"/>
      <c r="G965" s="2"/>
      <c r="H965" s="2"/>
      <c r="I965" s="6"/>
      <c r="J965" s="6"/>
      <c r="K965" s="2"/>
      <c r="L965" s="2"/>
      <c r="M965" s="58"/>
      <c r="N965" s="58"/>
      <c r="O965" s="58"/>
      <c r="P965" s="58"/>
      <c r="Q965" s="58"/>
      <c r="R965" s="58"/>
      <c r="S965" s="58"/>
      <c r="T965" s="58"/>
      <c r="U965" s="58"/>
      <c r="V965" s="58"/>
      <c r="W965" s="58"/>
      <c r="X965" s="58"/>
      <c r="Y965" s="58"/>
      <c r="Z965" s="58"/>
    </row>
    <row r="966" spans="1:26" ht="15.75" customHeight="1" x14ac:dyDescent="0.2">
      <c r="A966" s="58"/>
      <c r="B966" s="2"/>
      <c r="C966" s="3"/>
      <c r="D966" s="4"/>
      <c r="E966" s="5"/>
      <c r="F966" s="2"/>
      <c r="G966" s="2"/>
      <c r="H966" s="2"/>
      <c r="I966" s="6"/>
      <c r="J966" s="6"/>
      <c r="K966" s="2"/>
      <c r="L966" s="2"/>
      <c r="M966" s="58"/>
      <c r="N966" s="58"/>
      <c r="O966" s="58"/>
      <c r="P966" s="58"/>
      <c r="Q966" s="58"/>
      <c r="R966" s="58"/>
      <c r="S966" s="58"/>
      <c r="T966" s="58"/>
      <c r="U966" s="58"/>
      <c r="V966" s="58"/>
      <c r="W966" s="58"/>
      <c r="X966" s="58"/>
      <c r="Y966" s="58"/>
      <c r="Z966" s="58"/>
    </row>
    <row r="967" spans="1:26" ht="15.75" customHeight="1" x14ac:dyDescent="0.2">
      <c r="A967" s="58"/>
      <c r="B967" s="2"/>
      <c r="C967" s="3"/>
      <c r="D967" s="4"/>
      <c r="E967" s="5"/>
      <c r="F967" s="2"/>
      <c r="G967" s="2"/>
      <c r="H967" s="2"/>
      <c r="I967" s="6"/>
      <c r="J967" s="6"/>
      <c r="K967" s="2"/>
      <c r="L967" s="2"/>
      <c r="M967" s="58"/>
      <c r="N967" s="58"/>
      <c r="O967" s="58"/>
      <c r="P967" s="58"/>
      <c r="Q967" s="58"/>
      <c r="R967" s="58"/>
      <c r="S967" s="58"/>
      <c r="T967" s="58"/>
      <c r="U967" s="58"/>
      <c r="V967" s="58"/>
      <c r="W967" s="58"/>
      <c r="X967" s="58"/>
      <c r="Y967" s="58"/>
      <c r="Z967" s="58"/>
    </row>
    <row r="968" spans="1:26" ht="15.75" customHeight="1" x14ac:dyDescent="0.2">
      <c r="A968" s="58"/>
      <c r="B968" s="2"/>
      <c r="C968" s="3"/>
      <c r="D968" s="4"/>
      <c r="E968" s="5"/>
      <c r="F968" s="2"/>
      <c r="G968" s="2"/>
      <c r="H968" s="2"/>
      <c r="I968" s="6"/>
      <c r="J968" s="6"/>
      <c r="K968" s="2"/>
      <c r="L968" s="2"/>
      <c r="M968" s="58"/>
      <c r="N968" s="58"/>
      <c r="O968" s="58"/>
      <c r="P968" s="58"/>
      <c r="Q968" s="58"/>
      <c r="R968" s="58"/>
      <c r="S968" s="58"/>
      <c r="T968" s="58"/>
      <c r="U968" s="58"/>
      <c r="V968" s="58"/>
      <c r="W968" s="58"/>
      <c r="X968" s="58"/>
      <c r="Y968" s="58"/>
      <c r="Z968" s="58"/>
    </row>
    <row r="969" spans="1:26" ht="15.75" customHeight="1" x14ac:dyDescent="0.2">
      <c r="A969" s="58"/>
      <c r="B969" s="2"/>
      <c r="C969" s="3"/>
      <c r="D969" s="4"/>
      <c r="E969" s="5"/>
      <c r="F969" s="2"/>
      <c r="G969" s="2"/>
      <c r="H969" s="2"/>
      <c r="I969" s="6"/>
      <c r="J969" s="6"/>
      <c r="K969" s="2"/>
      <c r="L969" s="2"/>
      <c r="M969" s="58"/>
      <c r="N969" s="58"/>
      <c r="O969" s="58"/>
      <c r="P969" s="58"/>
      <c r="Q969" s="58"/>
      <c r="R969" s="58"/>
      <c r="S969" s="58"/>
      <c r="T969" s="58"/>
      <c r="U969" s="58"/>
      <c r="V969" s="58"/>
      <c r="W969" s="58"/>
      <c r="X969" s="58"/>
      <c r="Y969" s="58"/>
      <c r="Z969" s="58"/>
    </row>
    <row r="970" spans="1:26" ht="15.75" customHeight="1" x14ac:dyDescent="0.2">
      <c r="A970" s="58"/>
      <c r="B970" s="2"/>
      <c r="C970" s="3"/>
      <c r="D970" s="4"/>
      <c r="E970" s="5"/>
      <c r="F970" s="2"/>
      <c r="G970" s="2"/>
      <c r="H970" s="2"/>
      <c r="I970" s="6"/>
      <c r="J970" s="6"/>
      <c r="K970" s="2"/>
      <c r="L970" s="2"/>
      <c r="M970" s="58"/>
      <c r="N970" s="58"/>
      <c r="O970" s="58"/>
      <c r="P970" s="58"/>
      <c r="Q970" s="58"/>
      <c r="R970" s="58"/>
      <c r="S970" s="58"/>
      <c r="T970" s="58"/>
      <c r="U970" s="58"/>
      <c r="V970" s="58"/>
      <c r="W970" s="58"/>
      <c r="X970" s="58"/>
      <c r="Y970" s="58"/>
      <c r="Z970" s="58"/>
    </row>
    <row r="971" spans="1:26" ht="15.75" customHeight="1" x14ac:dyDescent="0.2">
      <c r="A971" s="58"/>
      <c r="B971" s="2"/>
      <c r="C971" s="3"/>
      <c r="D971" s="4"/>
      <c r="E971" s="5"/>
      <c r="F971" s="2"/>
      <c r="G971" s="2"/>
      <c r="H971" s="2"/>
      <c r="I971" s="6"/>
      <c r="J971" s="6"/>
      <c r="K971" s="2"/>
      <c r="L971" s="2"/>
      <c r="M971" s="58"/>
      <c r="N971" s="58"/>
      <c r="O971" s="58"/>
      <c r="P971" s="58"/>
      <c r="Q971" s="58"/>
      <c r="R971" s="58"/>
      <c r="S971" s="58"/>
      <c r="T971" s="58"/>
      <c r="U971" s="58"/>
      <c r="V971" s="58"/>
      <c r="W971" s="58"/>
      <c r="X971" s="58"/>
      <c r="Y971" s="58"/>
      <c r="Z971" s="58"/>
    </row>
    <row r="972" spans="1:26" ht="15.75" customHeight="1" x14ac:dyDescent="0.2">
      <c r="A972" s="58"/>
      <c r="B972" s="2"/>
      <c r="C972" s="3"/>
      <c r="D972" s="4"/>
      <c r="E972" s="5"/>
      <c r="F972" s="2"/>
      <c r="G972" s="2"/>
      <c r="H972" s="2"/>
      <c r="I972" s="6"/>
      <c r="J972" s="6"/>
      <c r="K972" s="2"/>
      <c r="L972" s="2"/>
      <c r="M972" s="58"/>
      <c r="N972" s="58"/>
      <c r="O972" s="58"/>
      <c r="P972" s="58"/>
      <c r="Q972" s="58"/>
      <c r="R972" s="58"/>
      <c r="S972" s="58"/>
      <c r="T972" s="58"/>
      <c r="U972" s="58"/>
      <c r="V972" s="58"/>
      <c r="W972" s="58"/>
      <c r="X972" s="58"/>
      <c r="Y972" s="58"/>
      <c r="Z972" s="58"/>
    </row>
    <row r="973" spans="1:26" ht="15.75" customHeight="1" x14ac:dyDescent="0.2">
      <c r="A973" s="58"/>
      <c r="B973" s="2"/>
      <c r="C973" s="3"/>
      <c r="D973" s="4"/>
      <c r="E973" s="5"/>
      <c r="F973" s="2"/>
      <c r="G973" s="2"/>
      <c r="H973" s="2"/>
      <c r="I973" s="6"/>
      <c r="J973" s="6"/>
      <c r="K973" s="2"/>
      <c r="L973" s="2"/>
      <c r="M973" s="58"/>
      <c r="N973" s="58"/>
      <c r="O973" s="58"/>
      <c r="P973" s="58"/>
      <c r="Q973" s="58"/>
      <c r="R973" s="58"/>
      <c r="S973" s="58"/>
      <c r="T973" s="58"/>
      <c r="U973" s="58"/>
      <c r="V973" s="58"/>
      <c r="W973" s="58"/>
      <c r="X973" s="58"/>
      <c r="Y973" s="58"/>
      <c r="Z973" s="58"/>
    </row>
    <row r="974" spans="1:26" ht="15.75" customHeight="1" x14ac:dyDescent="0.2">
      <c r="A974" s="58"/>
      <c r="B974" s="2"/>
      <c r="C974" s="3"/>
      <c r="D974" s="4"/>
      <c r="E974" s="5"/>
      <c r="F974" s="2"/>
      <c r="G974" s="2"/>
      <c r="H974" s="2"/>
      <c r="I974" s="6"/>
      <c r="J974" s="6"/>
      <c r="K974" s="2"/>
      <c r="L974" s="2"/>
      <c r="M974" s="58"/>
      <c r="N974" s="58"/>
      <c r="O974" s="58"/>
      <c r="P974" s="58"/>
      <c r="Q974" s="58"/>
      <c r="R974" s="58"/>
      <c r="S974" s="58"/>
      <c r="T974" s="58"/>
      <c r="U974" s="58"/>
      <c r="V974" s="58"/>
      <c r="W974" s="58"/>
      <c r="X974" s="58"/>
      <c r="Y974" s="58"/>
      <c r="Z974" s="58"/>
    </row>
    <row r="975" spans="1:26" ht="15.75" customHeight="1" x14ac:dyDescent="0.2">
      <c r="A975" s="58"/>
      <c r="B975" s="2"/>
      <c r="C975" s="3"/>
      <c r="D975" s="4"/>
      <c r="E975" s="5"/>
      <c r="F975" s="2"/>
      <c r="G975" s="2"/>
      <c r="H975" s="2"/>
      <c r="I975" s="6"/>
      <c r="J975" s="6"/>
      <c r="K975" s="2"/>
      <c r="L975" s="2"/>
      <c r="M975" s="58"/>
      <c r="N975" s="58"/>
      <c r="O975" s="58"/>
      <c r="P975" s="58"/>
      <c r="Q975" s="58"/>
      <c r="R975" s="58"/>
      <c r="S975" s="58"/>
      <c r="T975" s="58"/>
      <c r="U975" s="58"/>
      <c r="V975" s="58"/>
      <c r="W975" s="58"/>
      <c r="X975" s="58"/>
      <c r="Y975" s="58"/>
      <c r="Z975" s="58"/>
    </row>
    <row r="976" spans="1:26" ht="15.75" customHeight="1" x14ac:dyDescent="0.2">
      <c r="A976" s="58"/>
      <c r="B976" s="2"/>
      <c r="C976" s="3"/>
      <c r="D976" s="4"/>
      <c r="E976" s="5"/>
      <c r="F976" s="2"/>
      <c r="G976" s="2"/>
      <c r="H976" s="2"/>
      <c r="I976" s="6"/>
      <c r="J976" s="6"/>
      <c r="K976" s="2"/>
      <c r="L976" s="2"/>
      <c r="M976" s="58"/>
      <c r="N976" s="58"/>
      <c r="O976" s="58"/>
      <c r="P976" s="58"/>
      <c r="Q976" s="58"/>
      <c r="R976" s="58"/>
      <c r="S976" s="58"/>
      <c r="T976" s="58"/>
      <c r="U976" s="58"/>
      <c r="V976" s="58"/>
      <c r="W976" s="58"/>
      <c r="X976" s="58"/>
      <c r="Y976" s="58"/>
      <c r="Z976" s="58"/>
    </row>
    <row r="977" spans="1:26" ht="15.75" customHeight="1" x14ac:dyDescent="0.2">
      <c r="A977" s="58"/>
      <c r="B977" s="2"/>
      <c r="C977" s="3"/>
      <c r="D977" s="4"/>
      <c r="E977" s="5"/>
      <c r="F977" s="2"/>
      <c r="G977" s="2"/>
      <c r="H977" s="2"/>
      <c r="I977" s="6"/>
      <c r="J977" s="6"/>
      <c r="K977" s="2"/>
      <c r="L977" s="2"/>
      <c r="M977" s="58"/>
      <c r="N977" s="58"/>
      <c r="O977" s="58"/>
      <c r="P977" s="58"/>
      <c r="Q977" s="58"/>
      <c r="R977" s="58"/>
      <c r="S977" s="58"/>
      <c r="T977" s="58"/>
      <c r="U977" s="58"/>
      <c r="V977" s="58"/>
      <c r="W977" s="58"/>
      <c r="X977" s="58"/>
      <c r="Y977" s="58"/>
      <c r="Z977" s="58"/>
    </row>
    <row r="978" spans="1:26" ht="15.75" customHeight="1" x14ac:dyDescent="0.2">
      <c r="A978" s="58"/>
      <c r="B978" s="2"/>
      <c r="C978" s="3"/>
      <c r="D978" s="4"/>
      <c r="E978" s="5"/>
      <c r="F978" s="2"/>
      <c r="G978" s="2"/>
      <c r="H978" s="2"/>
      <c r="I978" s="6"/>
      <c r="J978" s="6"/>
      <c r="K978" s="2"/>
      <c r="L978" s="2"/>
      <c r="M978" s="58"/>
      <c r="N978" s="58"/>
      <c r="O978" s="58"/>
      <c r="P978" s="58"/>
      <c r="Q978" s="58"/>
      <c r="R978" s="58"/>
      <c r="S978" s="58"/>
      <c r="T978" s="58"/>
      <c r="U978" s="58"/>
      <c r="V978" s="58"/>
      <c r="W978" s="58"/>
      <c r="X978" s="58"/>
      <c r="Y978" s="58"/>
      <c r="Z978" s="58"/>
    </row>
    <row r="979" spans="1:26" ht="15.75" customHeight="1" x14ac:dyDescent="0.2">
      <c r="A979" s="58"/>
      <c r="B979" s="2"/>
      <c r="C979" s="3"/>
      <c r="D979" s="4"/>
      <c r="E979" s="5"/>
      <c r="F979" s="2"/>
      <c r="G979" s="2"/>
      <c r="H979" s="2"/>
      <c r="I979" s="6"/>
      <c r="J979" s="6"/>
      <c r="K979" s="2"/>
      <c r="L979" s="2"/>
      <c r="M979" s="58"/>
      <c r="N979" s="58"/>
      <c r="O979" s="58"/>
      <c r="P979" s="58"/>
      <c r="Q979" s="58"/>
      <c r="R979" s="58"/>
      <c r="S979" s="58"/>
      <c r="T979" s="58"/>
      <c r="U979" s="58"/>
      <c r="V979" s="58"/>
      <c r="W979" s="58"/>
      <c r="X979" s="58"/>
      <c r="Y979" s="58"/>
      <c r="Z979" s="58"/>
    </row>
    <row r="980" spans="1:26" ht="15.75" customHeight="1" x14ac:dyDescent="0.2">
      <c r="A980" s="58"/>
      <c r="B980" s="2"/>
      <c r="C980" s="3"/>
      <c r="D980" s="4"/>
      <c r="E980" s="5"/>
      <c r="F980" s="2"/>
      <c r="G980" s="2"/>
      <c r="H980" s="2"/>
      <c r="I980" s="6"/>
      <c r="J980" s="6"/>
      <c r="K980" s="2"/>
      <c r="L980" s="2"/>
      <c r="M980" s="58"/>
      <c r="N980" s="58"/>
      <c r="O980" s="58"/>
      <c r="P980" s="58"/>
      <c r="Q980" s="58"/>
      <c r="R980" s="58"/>
      <c r="S980" s="58"/>
      <c r="T980" s="58"/>
      <c r="U980" s="58"/>
      <c r="V980" s="58"/>
      <c r="W980" s="58"/>
      <c r="X980" s="58"/>
      <c r="Y980" s="58"/>
      <c r="Z980" s="58"/>
    </row>
    <row r="981" spans="1:26" ht="15.75" customHeight="1" x14ac:dyDescent="0.2">
      <c r="A981" s="58"/>
      <c r="B981" s="2"/>
      <c r="C981" s="3"/>
      <c r="D981" s="4"/>
      <c r="E981" s="5"/>
      <c r="F981" s="2"/>
      <c r="G981" s="2"/>
      <c r="H981" s="2"/>
      <c r="I981" s="6"/>
      <c r="J981" s="6"/>
      <c r="K981" s="2"/>
      <c r="L981" s="2"/>
      <c r="M981" s="58"/>
      <c r="N981" s="58"/>
      <c r="O981" s="58"/>
      <c r="P981" s="58"/>
      <c r="Q981" s="58"/>
      <c r="R981" s="58"/>
      <c r="S981" s="58"/>
      <c r="T981" s="58"/>
      <c r="U981" s="58"/>
      <c r="V981" s="58"/>
      <c r="W981" s="58"/>
      <c r="X981" s="58"/>
      <c r="Y981" s="58"/>
      <c r="Z981" s="58"/>
    </row>
    <row r="982" spans="1:26" ht="15.75" customHeight="1" x14ac:dyDescent="0.2">
      <c r="A982" s="58"/>
      <c r="B982" s="2"/>
      <c r="C982" s="3"/>
      <c r="D982" s="4"/>
      <c r="E982" s="5"/>
      <c r="F982" s="2"/>
      <c r="G982" s="2"/>
      <c r="H982" s="2"/>
      <c r="I982" s="6"/>
      <c r="J982" s="6"/>
      <c r="K982" s="2"/>
      <c r="L982" s="2"/>
      <c r="M982" s="58"/>
      <c r="N982" s="58"/>
      <c r="O982" s="58"/>
      <c r="P982" s="58"/>
      <c r="Q982" s="58"/>
      <c r="R982" s="58"/>
      <c r="S982" s="58"/>
      <c r="T982" s="58"/>
      <c r="U982" s="58"/>
      <c r="V982" s="58"/>
      <c r="W982" s="58"/>
      <c r="X982" s="58"/>
      <c r="Y982" s="58"/>
      <c r="Z982" s="58"/>
    </row>
    <row r="983" spans="1:26" ht="15.75" customHeight="1" x14ac:dyDescent="0.2">
      <c r="A983" s="58"/>
      <c r="B983" s="2"/>
      <c r="C983" s="3"/>
      <c r="D983" s="4"/>
      <c r="E983" s="5"/>
      <c r="F983" s="2"/>
      <c r="G983" s="2"/>
      <c r="H983" s="2"/>
      <c r="I983" s="6"/>
      <c r="J983" s="6"/>
      <c r="K983" s="2"/>
      <c r="L983" s="2"/>
      <c r="M983" s="58"/>
      <c r="N983" s="58"/>
      <c r="O983" s="58"/>
      <c r="P983" s="58"/>
      <c r="Q983" s="58"/>
      <c r="R983" s="58"/>
      <c r="S983" s="58"/>
      <c r="T983" s="58"/>
      <c r="U983" s="58"/>
      <c r="V983" s="58"/>
      <c r="W983" s="58"/>
      <c r="X983" s="58"/>
      <c r="Y983" s="58"/>
      <c r="Z983" s="58"/>
    </row>
    <row r="984" spans="1:26" ht="15.75" customHeight="1" x14ac:dyDescent="0.2">
      <c r="A984" s="58"/>
      <c r="B984" s="2"/>
      <c r="C984" s="3"/>
      <c r="D984" s="4"/>
      <c r="E984" s="5"/>
      <c r="F984" s="2"/>
      <c r="G984" s="2"/>
      <c r="H984" s="2"/>
      <c r="I984" s="6"/>
      <c r="J984" s="6"/>
      <c r="K984" s="2"/>
      <c r="L984" s="2"/>
      <c r="M984" s="58"/>
      <c r="N984" s="58"/>
      <c r="O984" s="58"/>
      <c r="P984" s="58"/>
      <c r="Q984" s="58"/>
      <c r="R984" s="58"/>
      <c r="S984" s="58"/>
      <c r="T984" s="58"/>
      <c r="U984" s="58"/>
      <c r="V984" s="58"/>
      <c r="W984" s="58"/>
      <c r="X984" s="58"/>
      <c r="Y984" s="58"/>
      <c r="Z984" s="58"/>
    </row>
    <row r="985" spans="1:26" ht="15.75" customHeight="1" x14ac:dyDescent="0.2">
      <c r="A985" s="58"/>
      <c r="B985" s="2"/>
      <c r="C985" s="3"/>
      <c r="D985" s="4"/>
      <c r="E985" s="5"/>
      <c r="F985" s="2"/>
      <c r="G985" s="2"/>
      <c r="H985" s="2"/>
      <c r="I985" s="6"/>
      <c r="J985" s="6"/>
      <c r="K985" s="2"/>
      <c r="L985" s="2"/>
      <c r="M985" s="58"/>
      <c r="N985" s="58"/>
      <c r="O985" s="58"/>
      <c r="P985" s="58"/>
      <c r="Q985" s="58"/>
      <c r="R985" s="58"/>
      <c r="S985" s="58"/>
      <c r="T985" s="58"/>
      <c r="U985" s="58"/>
      <c r="V985" s="58"/>
      <c r="W985" s="58"/>
      <c r="X985" s="58"/>
      <c r="Y985" s="58"/>
      <c r="Z985" s="58"/>
    </row>
    <row r="986" spans="1:26" ht="15.75" customHeight="1" x14ac:dyDescent="0.2">
      <c r="A986" s="58"/>
      <c r="B986" s="2"/>
      <c r="C986" s="3"/>
      <c r="D986" s="4"/>
      <c r="E986" s="5"/>
      <c r="F986" s="2"/>
      <c r="G986" s="2"/>
      <c r="H986" s="2"/>
      <c r="I986" s="6"/>
      <c r="J986" s="6"/>
      <c r="K986" s="2"/>
      <c r="L986" s="2"/>
      <c r="M986" s="58"/>
      <c r="N986" s="58"/>
      <c r="O986" s="58"/>
      <c r="P986" s="58"/>
      <c r="Q986" s="58"/>
      <c r="R986" s="58"/>
      <c r="S986" s="58"/>
      <c r="T986" s="58"/>
      <c r="U986" s="58"/>
      <c r="V986" s="58"/>
      <c r="W986" s="58"/>
      <c r="X986" s="58"/>
      <c r="Y986" s="58"/>
      <c r="Z986" s="58"/>
    </row>
    <row r="987" spans="1:26" ht="15.75" customHeight="1" x14ac:dyDescent="0.2">
      <c r="A987" s="58"/>
      <c r="B987" s="2"/>
      <c r="C987" s="3"/>
      <c r="D987" s="4"/>
      <c r="E987" s="5"/>
      <c r="F987" s="2"/>
      <c r="G987" s="2"/>
      <c r="H987" s="2"/>
      <c r="I987" s="6"/>
      <c r="J987" s="6"/>
      <c r="K987" s="2"/>
      <c r="L987" s="2"/>
      <c r="M987" s="58"/>
      <c r="N987" s="58"/>
      <c r="O987" s="58"/>
      <c r="P987" s="58"/>
      <c r="Q987" s="58"/>
      <c r="R987" s="58"/>
      <c r="S987" s="58"/>
      <c r="T987" s="58"/>
      <c r="U987" s="58"/>
      <c r="V987" s="58"/>
      <c r="W987" s="58"/>
      <c r="X987" s="58"/>
      <c r="Y987" s="58"/>
      <c r="Z987" s="58"/>
    </row>
    <row r="988" spans="1:26" ht="15.75" customHeight="1" x14ac:dyDescent="0.2">
      <c r="A988" s="58"/>
      <c r="B988" s="2"/>
      <c r="C988" s="3"/>
      <c r="D988" s="4"/>
      <c r="E988" s="5"/>
      <c r="F988" s="2"/>
      <c r="G988" s="2"/>
      <c r="H988" s="2"/>
      <c r="I988" s="6"/>
      <c r="J988" s="6"/>
      <c r="K988" s="2"/>
      <c r="L988" s="2"/>
      <c r="M988" s="58"/>
      <c r="N988" s="58"/>
      <c r="O988" s="58"/>
      <c r="P988" s="58"/>
      <c r="Q988" s="58"/>
      <c r="R988" s="58"/>
      <c r="S988" s="58"/>
      <c r="T988" s="58"/>
      <c r="U988" s="58"/>
      <c r="V988" s="58"/>
      <c r="W988" s="58"/>
      <c r="X988" s="58"/>
      <c r="Y988" s="58"/>
      <c r="Z988" s="58"/>
    </row>
    <row r="989" spans="1:26" ht="15.75" customHeight="1" x14ac:dyDescent="0.2">
      <c r="A989" s="58"/>
      <c r="B989" s="2"/>
      <c r="C989" s="3"/>
      <c r="D989" s="4"/>
      <c r="E989" s="5"/>
      <c r="F989" s="2"/>
      <c r="G989" s="2"/>
      <c r="H989" s="2"/>
      <c r="I989" s="6"/>
      <c r="J989" s="6"/>
      <c r="K989" s="2"/>
      <c r="L989" s="2"/>
      <c r="M989" s="58"/>
      <c r="N989" s="58"/>
      <c r="O989" s="58"/>
      <c r="P989" s="58"/>
      <c r="Q989" s="58"/>
      <c r="R989" s="58"/>
      <c r="S989" s="58"/>
      <c r="T989" s="58"/>
      <c r="U989" s="58"/>
      <c r="V989" s="58"/>
      <c r="W989" s="58"/>
      <c r="X989" s="58"/>
      <c r="Y989" s="58"/>
      <c r="Z989" s="58"/>
    </row>
    <row r="990" spans="1:26" ht="15.75" customHeight="1" x14ac:dyDescent="0.2">
      <c r="A990" s="58"/>
      <c r="B990" s="2"/>
      <c r="C990" s="3"/>
      <c r="D990" s="4"/>
      <c r="E990" s="5"/>
      <c r="F990" s="2"/>
      <c r="G990" s="2"/>
      <c r="H990" s="2"/>
      <c r="I990" s="6"/>
      <c r="J990" s="6"/>
      <c r="K990" s="2"/>
      <c r="L990" s="2"/>
      <c r="M990" s="58"/>
      <c r="N990" s="58"/>
      <c r="O990" s="58"/>
      <c r="P990" s="58"/>
      <c r="Q990" s="58"/>
      <c r="R990" s="58"/>
      <c r="S990" s="58"/>
      <c r="T990" s="58"/>
      <c r="U990" s="58"/>
      <c r="V990" s="58"/>
      <c r="W990" s="58"/>
      <c r="X990" s="58"/>
      <c r="Y990" s="58"/>
      <c r="Z990" s="58"/>
    </row>
    <row r="991" spans="1:26" ht="15.75" customHeight="1" x14ac:dyDescent="0.2">
      <c r="A991" s="58"/>
      <c r="B991" s="2"/>
      <c r="C991" s="3"/>
      <c r="D991" s="4"/>
      <c r="E991" s="5"/>
      <c r="F991" s="2"/>
      <c r="G991" s="2"/>
      <c r="H991" s="2"/>
      <c r="I991" s="6"/>
      <c r="J991" s="6"/>
      <c r="K991" s="2"/>
      <c r="L991" s="2"/>
      <c r="M991" s="58"/>
      <c r="N991" s="58"/>
      <c r="O991" s="58"/>
      <c r="P991" s="58"/>
      <c r="Q991" s="58"/>
      <c r="R991" s="58"/>
      <c r="S991" s="58"/>
      <c r="T991" s="58"/>
      <c r="U991" s="58"/>
      <c r="V991" s="58"/>
      <c r="W991" s="58"/>
      <c r="X991" s="58"/>
      <c r="Y991" s="58"/>
      <c r="Z991" s="58"/>
    </row>
    <row r="992" spans="1:26" ht="15.75" customHeight="1" x14ac:dyDescent="0.2">
      <c r="A992" s="58"/>
      <c r="B992" s="2"/>
      <c r="C992" s="3"/>
      <c r="D992" s="4"/>
      <c r="E992" s="5"/>
      <c r="F992" s="2"/>
      <c r="G992" s="2"/>
      <c r="H992" s="2"/>
      <c r="I992" s="6"/>
      <c r="J992" s="6"/>
      <c r="K992" s="2"/>
      <c r="L992" s="2"/>
      <c r="M992" s="58"/>
      <c r="N992" s="58"/>
      <c r="O992" s="58"/>
      <c r="P992" s="58"/>
      <c r="Q992" s="58"/>
      <c r="R992" s="58"/>
      <c r="S992" s="58"/>
      <c r="T992" s="58"/>
      <c r="U992" s="58"/>
      <c r="V992" s="58"/>
      <c r="W992" s="58"/>
      <c r="X992" s="58"/>
      <c r="Y992" s="58"/>
      <c r="Z992" s="58"/>
    </row>
    <row r="993" spans="1:26" ht="15.75" customHeight="1" x14ac:dyDescent="0.2">
      <c r="A993" s="58"/>
      <c r="B993" s="2"/>
      <c r="C993" s="3"/>
      <c r="D993" s="4"/>
      <c r="E993" s="5"/>
      <c r="F993" s="2"/>
      <c r="G993" s="2"/>
      <c r="H993" s="2"/>
      <c r="I993" s="6"/>
      <c r="J993" s="6"/>
      <c r="K993" s="2"/>
      <c r="L993" s="2"/>
      <c r="M993" s="58"/>
      <c r="N993" s="58"/>
      <c r="O993" s="58"/>
      <c r="P993" s="58"/>
      <c r="Q993" s="58"/>
      <c r="R993" s="58"/>
      <c r="S993" s="58"/>
      <c r="T993" s="58"/>
      <c r="U993" s="58"/>
      <c r="V993" s="58"/>
      <c r="W993" s="58"/>
      <c r="X993" s="58"/>
      <c r="Y993" s="58"/>
      <c r="Z993" s="58"/>
    </row>
    <row r="994" spans="1:26" ht="15.75" customHeight="1" x14ac:dyDescent="0.2">
      <c r="A994" s="58"/>
      <c r="B994" s="2"/>
      <c r="C994" s="3"/>
      <c r="D994" s="4"/>
      <c r="E994" s="5"/>
      <c r="F994" s="2"/>
      <c r="G994" s="2"/>
      <c r="H994" s="2"/>
      <c r="I994" s="6"/>
      <c r="J994" s="6"/>
      <c r="K994" s="2"/>
      <c r="L994" s="2"/>
      <c r="M994" s="58"/>
      <c r="N994" s="58"/>
      <c r="O994" s="58"/>
      <c r="P994" s="58"/>
      <c r="Q994" s="58"/>
      <c r="R994" s="58"/>
      <c r="S994" s="58"/>
      <c r="T994" s="58"/>
      <c r="U994" s="58"/>
      <c r="V994" s="58"/>
      <c r="W994" s="58"/>
      <c r="X994" s="58"/>
      <c r="Y994" s="58"/>
      <c r="Z994" s="58"/>
    </row>
    <row r="995" spans="1:26" ht="15.75" customHeight="1" x14ac:dyDescent="0.2">
      <c r="A995" s="58"/>
      <c r="B995" s="2"/>
      <c r="C995" s="3"/>
      <c r="D995" s="4"/>
      <c r="E995" s="5"/>
      <c r="F995" s="2"/>
      <c r="G995" s="2"/>
      <c r="H995" s="2"/>
      <c r="I995" s="6"/>
      <c r="J995" s="6"/>
      <c r="K995" s="2"/>
      <c r="L995" s="2"/>
      <c r="M995" s="58"/>
      <c r="N995" s="58"/>
      <c r="O995" s="58"/>
      <c r="P995" s="58"/>
      <c r="Q995" s="58"/>
      <c r="R995" s="58"/>
      <c r="S995" s="58"/>
      <c r="T995" s="58"/>
      <c r="U995" s="58"/>
      <c r="V995" s="58"/>
      <c r="W995" s="58"/>
      <c r="X995" s="58"/>
      <c r="Y995" s="58"/>
      <c r="Z995" s="58"/>
    </row>
    <row r="996" spans="1:26" ht="15.75" customHeight="1" x14ac:dyDescent="0.2">
      <c r="A996" s="58"/>
      <c r="B996" s="2"/>
      <c r="C996" s="3"/>
      <c r="D996" s="4"/>
      <c r="E996" s="5"/>
      <c r="F996" s="2"/>
      <c r="G996" s="2"/>
      <c r="H996" s="2"/>
      <c r="I996" s="6"/>
      <c r="J996" s="6"/>
      <c r="K996" s="2"/>
      <c r="L996" s="2"/>
      <c r="M996" s="58"/>
      <c r="N996" s="58"/>
      <c r="O996" s="58"/>
      <c r="P996" s="58"/>
      <c r="Q996" s="58"/>
      <c r="R996" s="58"/>
      <c r="S996" s="58"/>
      <c r="T996" s="58"/>
      <c r="U996" s="58"/>
      <c r="V996" s="58"/>
      <c r="W996" s="58"/>
      <c r="X996" s="58"/>
      <c r="Y996" s="58"/>
      <c r="Z996" s="58"/>
    </row>
    <row r="997" spans="1:26" ht="15.75" customHeight="1" x14ac:dyDescent="0.2">
      <c r="A997" s="58"/>
      <c r="B997" s="2"/>
      <c r="C997" s="3"/>
      <c r="D997" s="4"/>
      <c r="E997" s="5"/>
      <c r="F997" s="2"/>
      <c r="G997" s="2"/>
      <c r="H997" s="2"/>
      <c r="I997" s="6"/>
      <c r="J997" s="6"/>
      <c r="K997" s="2"/>
      <c r="L997" s="2"/>
      <c r="M997" s="58"/>
      <c r="N997" s="58"/>
      <c r="O997" s="58"/>
      <c r="P997" s="58"/>
      <c r="Q997" s="58"/>
      <c r="R997" s="58"/>
      <c r="S997" s="58"/>
      <c r="T997" s="58"/>
      <c r="U997" s="58"/>
      <c r="V997" s="58"/>
      <c r="W997" s="58"/>
      <c r="X997" s="58"/>
      <c r="Y997" s="58"/>
      <c r="Z997" s="58"/>
    </row>
    <row r="998" spans="1:26" ht="15.75" customHeight="1" x14ac:dyDescent="0.2">
      <c r="A998" s="58"/>
      <c r="B998" s="2"/>
      <c r="C998" s="3"/>
      <c r="D998" s="4"/>
      <c r="E998" s="5"/>
      <c r="F998" s="2"/>
      <c r="G998" s="2"/>
      <c r="H998" s="2"/>
      <c r="I998" s="6"/>
      <c r="J998" s="6"/>
      <c r="K998" s="2"/>
      <c r="L998" s="2"/>
      <c r="M998" s="58"/>
      <c r="N998" s="58"/>
      <c r="O998" s="58"/>
      <c r="P998" s="58"/>
      <c r="Q998" s="58"/>
      <c r="R998" s="58"/>
      <c r="S998" s="58"/>
      <c r="T998" s="58"/>
      <c r="U998" s="58"/>
      <c r="V998" s="58"/>
      <c r="W998" s="58"/>
      <c r="X998" s="58"/>
      <c r="Y998" s="58"/>
      <c r="Z998" s="58"/>
    </row>
    <row r="999" spans="1:26" ht="15.75" customHeight="1" x14ac:dyDescent="0.2">
      <c r="A999" s="58"/>
      <c r="B999" s="2"/>
      <c r="C999" s="3"/>
      <c r="D999" s="4"/>
      <c r="E999" s="5"/>
      <c r="F999" s="2"/>
      <c r="G999" s="2"/>
      <c r="H999" s="2"/>
      <c r="I999" s="6"/>
      <c r="J999" s="6"/>
      <c r="K999" s="2"/>
      <c r="L999" s="2"/>
      <c r="M999" s="58"/>
      <c r="N999" s="58"/>
      <c r="O999" s="58"/>
      <c r="P999" s="58"/>
      <c r="Q999" s="58"/>
      <c r="R999" s="58"/>
      <c r="S999" s="58"/>
      <c r="T999" s="58"/>
      <c r="U999" s="58"/>
      <c r="V999" s="58"/>
      <c r="W999" s="58"/>
      <c r="X999" s="58"/>
      <c r="Y999" s="58"/>
      <c r="Z999" s="58"/>
    </row>
    <row r="1000" spans="1:26" ht="15.75" customHeight="1" x14ac:dyDescent="0.2">
      <c r="A1000" s="58"/>
      <c r="B1000" s="2"/>
      <c r="C1000" s="3"/>
      <c r="D1000" s="4"/>
      <c r="E1000" s="5"/>
      <c r="F1000" s="2"/>
      <c r="G1000" s="2"/>
      <c r="H1000" s="2"/>
      <c r="I1000" s="6"/>
      <c r="J1000" s="6"/>
      <c r="K1000" s="2"/>
      <c r="L1000" s="2"/>
      <c r="M1000" s="58"/>
      <c r="N1000" s="58"/>
      <c r="O1000" s="58"/>
      <c r="P1000" s="58"/>
      <c r="Q1000" s="58"/>
      <c r="R1000" s="58"/>
      <c r="S1000" s="58"/>
      <c r="T1000" s="58"/>
      <c r="U1000" s="58"/>
      <c r="V1000" s="58"/>
      <c r="W1000" s="58"/>
      <c r="X1000" s="58"/>
      <c r="Y1000" s="58"/>
      <c r="Z1000" s="58"/>
    </row>
  </sheetData>
  <pageMargins left="0.75" right="0.75" top="1" bottom="1" header="0" footer="0"/>
  <pageSetup orientation="landscape"/>
  <headerFooter>
    <oddFooter>&amp;L000000	&amp;P</oddFooter>
  </headerFooter>
  <extLst>
    <ext xmlns:x14="http://schemas.microsoft.com/office/spreadsheetml/2009/9/main" uri="{CCE6A557-97BC-4b89-ADB6-D9C93CAAB3DF}">
      <x14:dataValidations xmlns:xm="http://schemas.microsoft.com/office/excel/2006/main" count="3">
        <x14:dataValidation type="list" allowBlank="1" showErrorMessage="1" xr:uid="{00000000-0002-0000-0300-000000000000}">
          <x14:formula1>
            <xm:f>'Auto Responses'!$J$3:$J$4</xm:f>
          </x14:formula1>
          <xm:sqref>C19 C21:C31 C33 C36:C50 C52:C54 C56:C58 C60 C62 C64:C67 C69 C71:C75</xm:sqref>
        </x14:dataValidation>
        <x14:dataValidation type="list" allowBlank="1" showErrorMessage="1" xr:uid="{00000000-0002-0000-0300-000001000000}">
          <x14:formula1>
            <xm:f>'Auto Responses'!$J$17:$J$23</xm:f>
          </x14:formula1>
          <xm:sqref>C35</xm:sqref>
        </x14:dataValidation>
        <x14:dataValidation type="list" allowBlank="1" showErrorMessage="1" xr:uid="{00000000-0002-0000-0300-000002000000}">
          <x14:formula1>
            <xm:f>'Auto Responses'!$J$3:$J$5</xm:f>
          </x14:formula1>
          <xm:sqref>C32 C55 C59 C70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636C"/>
  </sheetPr>
  <dimension ref="A1:Z1000"/>
  <sheetViews>
    <sheetView showGridLines="0" topLeftCell="A2" workbookViewId="0"/>
  </sheetViews>
  <sheetFormatPr defaultColWidth="9.19921875" defaultRowHeight="15" customHeight="1" x14ac:dyDescent="0.2"/>
  <cols>
    <col min="1" max="1" width="8.296875" customWidth="1"/>
    <col min="2" max="2" width="55.09765625" customWidth="1"/>
    <col min="3" max="3" width="18.8984375" customWidth="1"/>
    <col min="4" max="4" width="55.69921875" customWidth="1"/>
    <col min="5" max="5" width="32" customWidth="1"/>
    <col min="6" max="6" width="30.69921875" customWidth="1"/>
    <col min="7" max="7" width="18.09765625" customWidth="1"/>
    <col min="8" max="10" width="18.09765625" hidden="1" customWidth="1"/>
    <col min="11" max="11" width="4.5" hidden="1" customWidth="1"/>
    <col min="12" max="12" width="6.69921875" hidden="1" customWidth="1"/>
    <col min="13" max="26" width="8.5" customWidth="1"/>
  </cols>
  <sheetData>
    <row r="1" spans="1:26" ht="15" hidden="1" customHeight="1" x14ac:dyDescent="0.2">
      <c r="A1" s="1" t="s">
        <v>0</v>
      </c>
      <c r="B1" s="2"/>
      <c r="C1" s="3"/>
      <c r="D1" s="4"/>
      <c r="E1" s="5"/>
      <c r="F1" s="2"/>
      <c r="G1" s="2"/>
      <c r="H1" s="2"/>
      <c r="I1" s="6"/>
      <c r="J1" s="6"/>
      <c r="K1" s="2"/>
      <c r="L1" s="2"/>
    </row>
    <row r="2" spans="1:26" ht="36" customHeight="1" x14ac:dyDescent="0.2">
      <c r="A2" s="7" t="s">
        <v>308</v>
      </c>
      <c r="B2" s="7"/>
      <c r="C2" s="8"/>
      <c r="D2" s="9"/>
      <c r="E2" s="10"/>
      <c r="F2" s="10" t="str">
        <f>'Auto Responses'!$A$36</f>
        <v>Version 4.1.4</v>
      </c>
      <c r="G2" s="2"/>
      <c r="H2" s="2"/>
      <c r="I2" s="6"/>
      <c r="J2" s="2"/>
      <c r="K2" s="2"/>
      <c r="L2" s="2"/>
    </row>
    <row r="3" spans="1:26" ht="28.5" customHeight="1" x14ac:dyDescent="0.2">
      <c r="A3" s="11" t="s">
        <v>2</v>
      </c>
      <c r="B3" s="12"/>
      <c r="C3" s="60">
        <f>'START HERE'!$C$3</f>
        <v>0</v>
      </c>
      <c r="D3" s="14"/>
      <c r="E3" s="15"/>
      <c r="F3" s="16"/>
      <c r="G3" s="2"/>
      <c r="H3" s="2"/>
      <c r="I3" s="6"/>
      <c r="J3" s="2"/>
      <c r="K3" s="2"/>
      <c r="L3" s="2"/>
      <c r="M3" s="2"/>
      <c r="N3" s="2"/>
      <c r="O3" s="2"/>
      <c r="P3" s="2"/>
      <c r="Q3" s="2"/>
      <c r="R3" s="2"/>
      <c r="S3" s="2"/>
      <c r="T3" s="2"/>
      <c r="U3" s="2"/>
      <c r="V3" s="2"/>
      <c r="W3" s="2"/>
      <c r="X3" s="2"/>
      <c r="Y3" s="2"/>
      <c r="Z3" s="2"/>
    </row>
    <row r="4" spans="1:26" ht="36" customHeight="1" x14ac:dyDescent="0.2">
      <c r="A4" s="17" t="s">
        <v>3</v>
      </c>
      <c r="B4" s="18"/>
      <c r="C4" s="19"/>
      <c r="D4" s="20"/>
      <c r="E4" s="21"/>
      <c r="F4" s="21"/>
      <c r="G4" s="2"/>
      <c r="H4" s="2"/>
      <c r="I4" s="6"/>
      <c r="J4" s="2"/>
      <c r="K4" s="2"/>
      <c r="L4" s="2"/>
      <c r="M4" s="2"/>
      <c r="N4" s="2"/>
      <c r="O4" s="2"/>
      <c r="P4" s="2"/>
      <c r="Q4" s="2"/>
      <c r="R4" s="2"/>
      <c r="S4" s="2"/>
      <c r="T4" s="2"/>
      <c r="U4" s="2"/>
      <c r="V4" s="2"/>
      <c r="W4" s="2"/>
      <c r="X4" s="2"/>
      <c r="Y4" s="2"/>
      <c r="Z4" s="2"/>
    </row>
    <row r="5" spans="1:26" ht="19.5" customHeight="1" x14ac:dyDescent="0.2">
      <c r="A5" s="22" t="str">
        <f>HLOOKUP($A$4,'Auto Responses'!$D$2:$D$8,2,0)&amp;""</f>
        <v>1. Complete the "Start Here" tab and review the "Required Questions" guidance to find the other sections are required for your product or service.</v>
      </c>
      <c r="B5" s="23"/>
      <c r="C5" s="24"/>
      <c r="D5" s="25"/>
      <c r="E5" s="23"/>
      <c r="F5" s="26"/>
      <c r="G5" s="2"/>
      <c r="H5" s="2"/>
      <c r="I5" s="6"/>
      <c r="J5" s="2"/>
      <c r="K5" s="2"/>
      <c r="L5" s="2"/>
      <c r="M5" s="2"/>
      <c r="N5" s="2"/>
      <c r="O5" s="2"/>
      <c r="P5" s="2"/>
      <c r="Q5" s="2"/>
      <c r="R5" s="2"/>
      <c r="S5" s="2"/>
      <c r="T5" s="2"/>
      <c r="U5" s="2"/>
      <c r="V5" s="2"/>
      <c r="W5" s="2"/>
      <c r="X5" s="2"/>
      <c r="Y5" s="2"/>
      <c r="Z5" s="2"/>
    </row>
    <row r="6" spans="1:26" ht="19.5" customHeight="1" x14ac:dyDescent="0.2">
      <c r="A6" s="22" t="str">
        <f>HLOOKUP($A$4,'Auto Responses'!$D$2:$D$8,3,0)&amp;""</f>
        <v>2. Complete the "Organization" tab and the applicable questions in each of the next 5 tabs (Product through Privacy) that apply, based on your answers to the "Required Questions."</v>
      </c>
      <c r="B6" s="23"/>
      <c r="C6" s="24"/>
      <c r="D6" s="25"/>
      <c r="E6" s="23"/>
      <c r="F6" s="27"/>
      <c r="G6" s="2"/>
      <c r="H6" s="2"/>
      <c r="I6" s="6"/>
      <c r="J6" s="2"/>
      <c r="K6" s="2"/>
      <c r="L6" s="2"/>
      <c r="M6" s="2"/>
      <c r="N6" s="2"/>
      <c r="O6" s="2"/>
      <c r="P6" s="2"/>
      <c r="Q6" s="2"/>
      <c r="R6" s="2"/>
      <c r="S6" s="2"/>
      <c r="T6" s="2"/>
      <c r="U6" s="2"/>
      <c r="V6" s="2"/>
      <c r="W6" s="2"/>
      <c r="X6" s="2"/>
      <c r="Y6" s="2"/>
      <c r="Z6" s="2"/>
    </row>
    <row r="7" spans="1:26" ht="19.5" customHeight="1" x14ac:dyDescent="0.2">
      <c r="A7" s="22" t="str">
        <f>HLOOKUP($A$4,'Auto Responses'!$D$2:$D$8,4,0)&amp;""</f>
        <v xml:space="preserve">3. Guidance in column E may change based on your answers to prompt details in "Additional Information." If leaving an answer blank, you must also state why in "Additional Information". </v>
      </c>
      <c r="B7" s="23"/>
      <c r="C7" s="24"/>
      <c r="D7" s="25"/>
      <c r="E7" s="23"/>
      <c r="F7" s="27"/>
      <c r="G7" s="2"/>
      <c r="H7" s="2"/>
      <c r="I7" s="6"/>
      <c r="J7" s="2"/>
      <c r="K7" s="2"/>
      <c r="L7" s="2"/>
      <c r="M7" s="2"/>
      <c r="N7" s="2"/>
      <c r="O7" s="2"/>
      <c r="P7" s="2"/>
      <c r="Q7" s="2"/>
      <c r="R7" s="2"/>
      <c r="S7" s="2"/>
      <c r="T7" s="2"/>
      <c r="U7" s="2"/>
      <c r="V7" s="2"/>
      <c r="W7" s="2"/>
      <c r="X7" s="2"/>
      <c r="Y7" s="2"/>
      <c r="Z7" s="2"/>
    </row>
    <row r="8" spans="1:26" ht="19.5" customHeight="1" x14ac:dyDescent="0.2">
      <c r="A8" s="22" t="str">
        <f>HLOOKUP($A$4,'Auto Responses'!$D$2:$D$8,5,0)&amp;""</f>
        <v>4. DO NOT complete any fields in the "Evaluation" sheets or the "Analyst Notes" column.</v>
      </c>
      <c r="B8" s="23"/>
      <c r="C8" s="24"/>
      <c r="D8" s="25"/>
      <c r="E8" s="23"/>
      <c r="F8" s="27"/>
      <c r="G8" s="2"/>
      <c r="H8" s="2"/>
      <c r="I8" s="6"/>
      <c r="J8" s="2"/>
      <c r="K8" s="2"/>
      <c r="L8" s="2"/>
      <c r="M8" s="2"/>
      <c r="N8" s="2"/>
      <c r="O8" s="2"/>
      <c r="P8" s="2"/>
      <c r="Q8" s="2"/>
      <c r="R8" s="2"/>
      <c r="S8" s="2"/>
      <c r="T8" s="2"/>
      <c r="U8" s="2"/>
      <c r="V8" s="2"/>
      <c r="W8" s="2"/>
      <c r="X8" s="2"/>
      <c r="Y8" s="2"/>
      <c r="Z8" s="2"/>
    </row>
    <row r="9" spans="1:26" ht="19.5" customHeight="1" x14ac:dyDescent="0.2">
      <c r="A9" s="22" t="str">
        <f>HLOOKUP($A$4,'Auto Responses'!$D$2:$D$8,6,0)&amp;""</f>
        <v>5. Return the completed file to institutions.</v>
      </c>
      <c r="B9" s="23"/>
      <c r="C9" s="24"/>
      <c r="D9" s="25"/>
      <c r="E9" s="23"/>
      <c r="F9" s="27"/>
      <c r="G9" s="2"/>
      <c r="H9" s="2"/>
      <c r="I9" s="6"/>
      <c r="J9" s="2"/>
      <c r="K9" s="2"/>
      <c r="L9" s="2"/>
      <c r="M9" s="2"/>
      <c r="N9" s="2"/>
      <c r="O9" s="2"/>
      <c r="P9" s="2"/>
      <c r="Q9" s="2"/>
      <c r="R9" s="2"/>
      <c r="S9" s="2"/>
      <c r="T9" s="2"/>
      <c r="U9" s="2"/>
      <c r="V9" s="2"/>
      <c r="W9" s="2"/>
      <c r="X9" s="2"/>
      <c r="Y9" s="2"/>
      <c r="Z9" s="2"/>
    </row>
    <row r="10" spans="1:26" ht="19.5" customHeight="1" x14ac:dyDescent="0.2">
      <c r="A10" s="28" t="str">
        <f>HLOOKUP($A$4,'Auto Responses'!$D$2:$D$8,7,0)&amp;""</f>
        <v>* Denotes critical questions. Critical questions are those deemed most important to institutions by higher education volunteers.</v>
      </c>
      <c r="B10" s="23"/>
      <c r="C10" s="24"/>
      <c r="D10" s="25"/>
      <c r="E10" s="23"/>
      <c r="F10" s="27"/>
      <c r="G10" s="2"/>
      <c r="H10" s="2"/>
      <c r="I10" s="6"/>
      <c r="J10" s="2"/>
      <c r="K10" s="2"/>
      <c r="L10" s="2"/>
      <c r="M10" s="2"/>
      <c r="N10" s="2"/>
      <c r="O10" s="2"/>
      <c r="P10" s="2"/>
      <c r="Q10" s="2"/>
      <c r="R10" s="2"/>
      <c r="S10" s="2"/>
      <c r="T10" s="2"/>
      <c r="U10" s="2"/>
      <c r="V10" s="2"/>
      <c r="W10" s="2"/>
      <c r="X10" s="2"/>
      <c r="Y10" s="2"/>
      <c r="Z10" s="2"/>
    </row>
    <row r="11" spans="1:26" ht="19.5" customHeight="1" x14ac:dyDescent="0.2">
      <c r="A11" s="29" t="str">
        <f>HLOOKUP($A$4,'Auto Responses'!$D$2:$D$9,8,0)&amp;""</f>
        <v>For full instructions, please visit educause.edu/HECVAT</v>
      </c>
      <c r="B11" s="23"/>
      <c r="C11" s="24"/>
      <c r="D11" s="25"/>
      <c r="E11" s="23"/>
      <c r="F11" s="30"/>
      <c r="G11" s="2"/>
      <c r="H11" s="2"/>
      <c r="I11" s="6"/>
      <c r="J11" s="2"/>
      <c r="K11" s="2"/>
      <c r="L11" s="2"/>
      <c r="M11" s="2"/>
      <c r="N11" s="2"/>
      <c r="O11" s="2"/>
      <c r="P11" s="2"/>
      <c r="Q11" s="2"/>
      <c r="R11" s="2"/>
      <c r="S11" s="2"/>
      <c r="T11" s="2"/>
      <c r="U11" s="2"/>
      <c r="V11" s="2"/>
      <c r="W11" s="2"/>
      <c r="X11" s="2"/>
      <c r="Y11" s="2"/>
      <c r="Z11" s="2"/>
    </row>
    <row r="12" spans="1:26" ht="36" customHeight="1" x14ac:dyDescent="0.2">
      <c r="A12" s="18" t="str">
        <f>VLOOKUP(LEFT($A13,4),'Auto Responses'!$N$4:$O$38,2,0)&amp;""</f>
        <v xml:space="preserve"> General Information</v>
      </c>
      <c r="B12" s="18"/>
      <c r="C12" s="19" t="s">
        <v>21</v>
      </c>
      <c r="D12" s="32"/>
      <c r="E12" s="33"/>
      <c r="F12" s="33"/>
      <c r="G12" s="2"/>
      <c r="H12" s="2"/>
      <c r="I12" s="6"/>
      <c r="J12" s="6"/>
      <c r="K12" s="2"/>
      <c r="L12" s="2"/>
      <c r="M12" s="2"/>
      <c r="N12" s="2"/>
      <c r="O12" s="2"/>
      <c r="P12" s="2"/>
      <c r="Q12" s="2"/>
      <c r="R12" s="2"/>
      <c r="S12" s="2"/>
      <c r="T12" s="2"/>
      <c r="U12" s="2"/>
      <c r="V12" s="2"/>
      <c r="W12" s="2"/>
      <c r="X12" s="2"/>
      <c r="Y12" s="2"/>
      <c r="Z12" s="2"/>
    </row>
    <row r="13" spans="1:26" ht="21.75" customHeight="1" x14ac:dyDescent="0.2">
      <c r="A13" s="34" t="s">
        <v>4</v>
      </c>
      <c r="B13" s="35" t="str">
        <f>VLOOKUP($A13,Questions!$A$2:$X$333,2,0)&amp;""</f>
        <v>Solution Provider Name</v>
      </c>
      <c r="C13" s="36" t="str">
        <f>VLOOKUP($A13,'START HERE'!$A$13:$C$21,3,0)&amp;""</f>
        <v>Leepfrog Technologies, Inc.</v>
      </c>
      <c r="D13" s="37"/>
      <c r="E13" s="37"/>
      <c r="F13" s="16"/>
      <c r="G13" s="2"/>
      <c r="H13" s="2"/>
      <c r="I13" s="6"/>
      <c r="J13" s="6"/>
      <c r="K13" s="2"/>
      <c r="L13" s="2"/>
      <c r="M13" s="2"/>
      <c r="N13" s="2"/>
      <c r="O13" s="2"/>
      <c r="P13" s="2"/>
      <c r="Q13" s="2"/>
      <c r="R13" s="2"/>
      <c r="S13" s="2"/>
      <c r="T13" s="2"/>
      <c r="U13" s="2"/>
      <c r="V13" s="2"/>
      <c r="W13" s="2"/>
      <c r="X13" s="2"/>
      <c r="Y13" s="2"/>
      <c r="Z13" s="2"/>
    </row>
    <row r="14" spans="1:26" ht="21.75" customHeight="1" x14ac:dyDescent="0.2">
      <c r="A14" s="34" t="s">
        <v>6</v>
      </c>
      <c r="B14" s="35" t="str">
        <f>VLOOKUP($A14,Questions!$A$2:$X$333,2,0)&amp;""</f>
        <v>Solution Name</v>
      </c>
      <c r="C14" s="36" t="str">
        <f>VLOOKUP($A14,'START HERE'!$A$13:$C$21,3,0)&amp;""</f>
        <v>CourseLeaf</v>
      </c>
      <c r="D14" s="37"/>
      <c r="E14" s="37"/>
      <c r="F14" s="16"/>
      <c r="G14" s="2"/>
      <c r="H14" s="2"/>
      <c r="I14" s="6"/>
      <c r="J14" s="6"/>
      <c r="K14" s="2"/>
      <c r="L14" s="2"/>
      <c r="M14" s="2"/>
      <c r="N14" s="2"/>
      <c r="O14" s="2"/>
      <c r="P14" s="2"/>
      <c r="Q14" s="2"/>
      <c r="R14" s="2"/>
      <c r="S14" s="2"/>
      <c r="T14" s="2"/>
      <c r="U14" s="2"/>
      <c r="V14" s="2"/>
      <c r="W14" s="2"/>
      <c r="X14" s="2"/>
      <c r="Y14" s="2"/>
      <c r="Z14" s="2"/>
    </row>
    <row r="15" spans="1:26" ht="21.75" customHeight="1" x14ac:dyDescent="0.2">
      <c r="A15" s="34" t="s">
        <v>8</v>
      </c>
      <c r="B15" s="35" t="str">
        <f>VLOOKUP($A15,Questions!$A$2:$X$333,2,0)&amp;""</f>
        <v>Solution Description</v>
      </c>
      <c r="C15" s="36" t="str">
        <f>VLOOKUP($A15,'START HERE'!$A$13:$C$21,3,0)&amp;""</f>
        <v>CourseLeaf is an innovative academic operations platform for higher education that streamlines curriculum management, catalog publication, academic scheduling, advising and registration, and syllabi management to improve efficiency, accuracy, and student success. The five products supported by CourseLeaf are CAT, CIM, CLSS, PATH, and SYL</v>
      </c>
      <c r="D15" s="37"/>
      <c r="E15" s="37"/>
      <c r="F15" s="16"/>
      <c r="G15" s="2"/>
      <c r="H15" s="2"/>
      <c r="I15" s="6"/>
      <c r="J15" s="6"/>
      <c r="K15" s="2"/>
      <c r="L15" s="2"/>
      <c r="M15" s="2"/>
      <c r="N15" s="2"/>
      <c r="O15" s="2"/>
      <c r="P15" s="2"/>
      <c r="Q15" s="2"/>
      <c r="R15" s="2"/>
      <c r="S15" s="2"/>
      <c r="T15" s="2"/>
      <c r="U15" s="2"/>
      <c r="V15" s="2"/>
      <c r="W15" s="2"/>
      <c r="X15" s="2"/>
      <c r="Y15" s="2"/>
      <c r="Z15" s="2"/>
    </row>
    <row r="16" spans="1:26" ht="21.75" customHeight="1" x14ac:dyDescent="0.2">
      <c r="A16" s="34" t="s">
        <v>17</v>
      </c>
      <c r="B16" s="35" t="str">
        <f>VLOOKUP($A16,Questions!$A$2:$X$333,2,0)&amp;""</f>
        <v>Country of Company Headquarters</v>
      </c>
      <c r="C16" s="36" t="str">
        <f>VLOOKUP($A16,'START HERE'!$A$13:$C$21,3,0)&amp;""</f>
        <v>United States of America</v>
      </c>
      <c r="D16" s="37"/>
      <c r="E16" s="37"/>
      <c r="F16" s="16"/>
      <c r="G16" s="2"/>
      <c r="H16" s="2"/>
      <c r="I16" s="6"/>
      <c r="J16" s="6"/>
      <c r="K16" s="2"/>
      <c r="L16" s="2"/>
      <c r="M16" s="2"/>
      <c r="N16" s="2"/>
      <c r="O16" s="2"/>
      <c r="P16" s="2"/>
      <c r="Q16" s="2"/>
      <c r="R16" s="2"/>
      <c r="S16" s="2"/>
      <c r="T16" s="2"/>
      <c r="U16" s="2"/>
      <c r="V16" s="2"/>
      <c r="W16" s="2"/>
      <c r="X16" s="2"/>
      <c r="Y16" s="2"/>
      <c r="Z16" s="2"/>
    </row>
    <row r="17" spans="1:26" ht="36.75" customHeight="1" x14ac:dyDescent="0.2">
      <c r="A17" s="18" t="str">
        <f>VLOOKUP(LEFT($A18,4),'Auto Responses'!$N$4:$O$38,2,0)&amp;""</f>
        <v xml:space="preserve"> Required Questions</v>
      </c>
      <c r="B17" s="40"/>
      <c r="C17" s="19" t="s">
        <v>21</v>
      </c>
      <c r="D17" s="19"/>
      <c r="E17" s="41" t="s">
        <v>23</v>
      </c>
      <c r="F17" s="50" t="s">
        <v>24</v>
      </c>
      <c r="G17" s="2"/>
      <c r="H17" s="2"/>
      <c r="I17" s="6"/>
      <c r="J17" s="6"/>
      <c r="K17" s="2"/>
      <c r="L17" s="2"/>
      <c r="M17" s="2"/>
      <c r="N17" s="2"/>
      <c r="O17" s="2"/>
      <c r="P17" s="2"/>
      <c r="Q17" s="2"/>
      <c r="R17" s="2"/>
      <c r="S17" s="2"/>
      <c r="T17" s="2"/>
      <c r="U17" s="2"/>
      <c r="V17" s="2"/>
      <c r="W17" s="2"/>
      <c r="X17" s="2"/>
      <c r="Y17" s="2"/>
      <c r="Z17" s="2"/>
    </row>
    <row r="18" spans="1:26" ht="54" customHeight="1" x14ac:dyDescent="0.2">
      <c r="A18" s="34" t="s">
        <v>34</v>
      </c>
      <c r="B18" s="43" t="str">
        <f>VLOOKUP($A18,Questions!$A$2:$X$333,2,0)</f>
        <v>Does your product or service have an interface?</v>
      </c>
      <c r="C18" s="74" t="s">
        <v>40</v>
      </c>
      <c r="D18" s="75" t="str">
        <f>VLOOKUP($A18,'START HERE'!$A$23:$F$36,4,0)&amp;""</f>
        <v/>
      </c>
      <c r="E18" s="46" t="str">
        <f>IF($C18='Auto Responses'!$J$3,VLOOKUP($A18,Questions!$A$2:$X$333,17,0)&amp;"",IF($C18='Auto Responses'!$J$4,VLOOKUP($A18,Questions!$A$2:$X$333,16,0)&amp;"",VLOOKUP($A18,Questions!$A$2:$X$333,15,0)&amp;""))</f>
        <v>DO NOT complete the IT Accessibility worksheet.</v>
      </c>
      <c r="F18" s="47" t="str">
        <f>VLOOKUP($A18,'Institution Evaluation'!$A$56:$F$345,6,0)&amp;""</f>
        <v/>
      </c>
      <c r="G18" s="49" t="s">
        <v>31</v>
      </c>
      <c r="H18" s="2"/>
      <c r="I18" s="6"/>
      <c r="J18" s="6"/>
      <c r="K18" s="2"/>
      <c r="L18" s="2"/>
      <c r="M18" s="2"/>
      <c r="N18" s="2"/>
      <c r="O18" s="2"/>
      <c r="P18" s="2"/>
      <c r="Q18" s="2"/>
      <c r="R18" s="2"/>
      <c r="S18" s="2"/>
      <c r="T18" s="2"/>
      <c r="U18" s="2"/>
      <c r="V18" s="2"/>
      <c r="W18" s="2"/>
      <c r="X18" s="2"/>
      <c r="Y18" s="2"/>
      <c r="Z18" s="2"/>
    </row>
    <row r="19" spans="1:26" ht="36.75" customHeight="1" x14ac:dyDescent="0.2">
      <c r="A19" s="18" t="str">
        <f>VLOOKUP(LEFT($A20,4),'Auto Responses'!$N$4:$O$38,2,0)&amp;""</f>
        <v xml:space="preserve"> IT Accessibility</v>
      </c>
      <c r="B19" s="40"/>
      <c r="C19" s="19" t="s">
        <v>21</v>
      </c>
      <c r="D19" s="19" t="s">
        <v>22</v>
      </c>
      <c r="E19" s="41" t="s">
        <v>23</v>
      </c>
      <c r="F19" s="50" t="s">
        <v>24</v>
      </c>
      <c r="G19" s="2"/>
      <c r="H19" s="2"/>
      <c r="I19" s="6"/>
      <c r="J19" s="6"/>
      <c r="K19" s="2"/>
      <c r="L19" s="2"/>
      <c r="M19" s="2"/>
      <c r="N19" s="2"/>
      <c r="O19" s="2"/>
      <c r="P19" s="2"/>
      <c r="Q19" s="2"/>
      <c r="R19" s="2"/>
      <c r="S19" s="2"/>
      <c r="T19" s="2"/>
      <c r="U19" s="2"/>
      <c r="V19" s="2"/>
      <c r="W19" s="2"/>
      <c r="X19" s="2"/>
      <c r="Y19" s="2"/>
      <c r="Z19" s="2"/>
    </row>
    <row r="20" spans="1:26" ht="30" customHeight="1" x14ac:dyDescent="0.2">
      <c r="A20" s="34" t="s">
        <v>309</v>
      </c>
      <c r="B20" s="43" t="str">
        <f>VLOOKUP($A20,Questions!$A$2:$X$333,2,0)</f>
        <v>Solution Provider Accessibility Contact Name</v>
      </c>
      <c r="C20" s="83" t="s">
        <v>310</v>
      </c>
      <c r="D20" s="45"/>
      <c r="E20" s="46" t="str">
        <f>IF($C$18='Auto Responses'!$J$4,'Auto Responses'!$A$4,IF($C20='Auto Responses'!$J$3,VLOOKUP($A20,Questions!$A$2:$X$333,17,0)&amp;"",IF($C20='Auto Responses'!$J$4,VLOOKUP($A20,Questions!$A$2:$X$333,16,0)&amp;"",VLOOKUP($A20,Questions!$A$2:$X$333,15,0)&amp;"")))</f>
        <v>Based on the response to REQU-02 on the "START HERE" tab, this question does not apply to this product or service.</v>
      </c>
      <c r="F20" s="47" t="str">
        <f>VLOOKUP($A20,'Institution Evaluation'!$A$56:$F$345,6,0)&amp;""</f>
        <v/>
      </c>
      <c r="G20" s="2"/>
      <c r="H20" s="2"/>
      <c r="I20" s="6"/>
      <c r="J20" s="6"/>
      <c r="K20" s="2"/>
      <c r="L20" s="2"/>
      <c r="M20" s="2"/>
      <c r="N20" s="2"/>
      <c r="O20" s="2"/>
      <c r="P20" s="2"/>
      <c r="Q20" s="2"/>
      <c r="R20" s="2"/>
      <c r="S20" s="2"/>
      <c r="T20" s="2"/>
      <c r="U20" s="2"/>
      <c r="V20" s="2"/>
      <c r="W20" s="2"/>
      <c r="X20" s="2"/>
      <c r="Y20" s="2"/>
      <c r="Z20" s="2"/>
    </row>
    <row r="21" spans="1:26" ht="30" customHeight="1" x14ac:dyDescent="0.2">
      <c r="A21" s="34" t="s">
        <v>311</v>
      </c>
      <c r="B21" s="43" t="str">
        <f>VLOOKUP($A21,Questions!$A$2:$X$333,2,0)</f>
        <v>Solution Provider Accessibility Contact Title</v>
      </c>
      <c r="C21" s="83" t="s">
        <v>312</v>
      </c>
      <c r="D21" s="45"/>
      <c r="E21" s="46" t="str">
        <f>IF($C$18='Auto Responses'!$J$4,'Auto Responses'!$A$4,IF($C21='Auto Responses'!$J$3,VLOOKUP($A21,Questions!$A$2:$X$333,17,0)&amp;"",IF($C21='Auto Responses'!$J$4,VLOOKUP($A21,Questions!$A$2:$X$333,16,0)&amp;"",VLOOKUP($A21,Questions!$A$2:$X$333,15,0)&amp;"")))</f>
        <v>Based on the response to REQU-02 on the "START HERE" tab, this question does not apply to this product or service.</v>
      </c>
      <c r="F21" s="47" t="str">
        <f>VLOOKUP($A21,'Institution Evaluation'!$A$56:$F$345,6,0)&amp;""</f>
        <v/>
      </c>
      <c r="G21" s="2"/>
      <c r="H21" s="2"/>
      <c r="I21" s="6"/>
      <c r="J21" s="6"/>
      <c r="K21" s="2"/>
      <c r="L21" s="2"/>
      <c r="M21" s="2"/>
      <c r="N21" s="2"/>
      <c r="O21" s="2"/>
      <c r="P21" s="2"/>
      <c r="Q21" s="2"/>
      <c r="R21" s="2"/>
      <c r="S21" s="2"/>
      <c r="T21" s="2"/>
      <c r="U21" s="2"/>
      <c r="V21" s="2"/>
      <c r="W21" s="2"/>
      <c r="X21" s="2"/>
      <c r="Y21" s="2"/>
      <c r="Z21" s="2"/>
    </row>
    <row r="22" spans="1:26" ht="30" customHeight="1" x14ac:dyDescent="0.2">
      <c r="A22" s="34" t="s">
        <v>313</v>
      </c>
      <c r="B22" s="43" t="str">
        <f>VLOOKUP($A22,Questions!$A$2:$X$333,2,0)</f>
        <v>Solution Provider Accessibility Contact Email</v>
      </c>
      <c r="C22" s="83" t="s">
        <v>314</v>
      </c>
      <c r="D22" s="45"/>
      <c r="E22" s="46" t="str">
        <f>IF($C$18='Auto Responses'!$J$4,'Auto Responses'!$A$4,IF($C22='Auto Responses'!$J$3,VLOOKUP($A22,Questions!$A$2:$X$333,17,0)&amp;"",IF($C22='Auto Responses'!$J$4,VLOOKUP($A22,Questions!$A$2:$X$333,16,0)&amp;"",VLOOKUP($A22,Questions!$A$2:$X$333,15,0)&amp;"")))</f>
        <v>Based on the response to REQU-02 on the "START HERE" tab, this question does not apply to this product or service.</v>
      </c>
      <c r="F22" s="47" t="str">
        <f>VLOOKUP($A22,'Institution Evaluation'!$A$56:$F$345,6,0)&amp;""</f>
        <v/>
      </c>
      <c r="G22" s="2"/>
      <c r="H22" s="2"/>
      <c r="I22" s="6"/>
      <c r="J22" s="6"/>
      <c r="K22" s="2"/>
      <c r="L22" s="2"/>
      <c r="M22" s="2"/>
      <c r="N22" s="2"/>
      <c r="O22" s="2"/>
      <c r="P22" s="2"/>
      <c r="Q22" s="2"/>
      <c r="R22" s="2"/>
      <c r="S22" s="2"/>
      <c r="T22" s="2"/>
      <c r="U22" s="2"/>
      <c r="V22" s="2"/>
      <c r="W22" s="2"/>
      <c r="X22" s="2"/>
      <c r="Y22" s="2"/>
      <c r="Z22" s="2"/>
    </row>
    <row r="23" spans="1:26" ht="30" customHeight="1" x14ac:dyDescent="0.2">
      <c r="A23" s="34" t="s">
        <v>315</v>
      </c>
      <c r="B23" s="43" t="str">
        <f>VLOOKUP($A23,Questions!$A$2:$X$333,2,0)</f>
        <v>Solution Provider Accessibility Contact Phone Number</v>
      </c>
      <c r="C23" s="83" t="s">
        <v>316</v>
      </c>
      <c r="D23" s="45"/>
      <c r="E23" s="46" t="str">
        <f>IF($C$18='Auto Responses'!$J$4,'Auto Responses'!$A$4,IF($C23='Auto Responses'!$J$3,VLOOKUP($A23,Questions!$A$2:$X$333,17,0)&amp;"",IF($C23='Auto Responses'!$J$4,VLOOKUP($A23,Questions!$A$2:$X$333,16,0)&amp;"",VLOOKUP($A23,Questions!$A$2:$X$333,15,0)&amp;"")))</f>
        <v>Based on the response to REQU-02 on the "START HERE" tab, this question does not apply to this product or service.</v>
      </c>
      <c r="F23" s="47" t="str">
        <f>VLOOKUP($A23,'Institution Evaluation'!$A$56:$F$345,6,0)&amp;""</f>
        <v/>
      </c>
      <c r="G23" s="2"/>
      <c r="H23" s="2"/>
      <c r="I23" s="6"/>
      <c r="J23" s="6"/>
      <c r="K23" s="2"/>
      <c r="L23" s="2"/>
      <c r="M23" s="2"/>
      <c r="N23" s="2"/>
      <c r="O23" s="2"/>
      <c r="P23" s="2"/>
      <c r="Q23" s="2"/>
      <c r="R23" s="2"/>
      <c r="S23" s="2"/>
      <c r="T23" s="2"/>
      <c r="U23" s="2"/>
      <c r="V23" s="2"/>
      <c r="W23" s="2"/>
      <c r="X23" s="2"/>
      <c r="Y23" s="2"/>
      <c r="Z23" s="2"/>
    </row>
    <row r="24" spans="1:26" ht="30" customHeight="1" x14ac:dyDescent="0.2">
      <c r="A24" s="34" t="s">
        <v>317</v>
      </c>
      <c r="B24" s="43" t="str">
        <f>VLOOKUP($A24,Questions!$A$2:$X$333,2,0)</f>
        <v>Web Link to Accessibility Statement or VPAT</v>
      </c>
      <c r="C24" s="84" t="s">
        <v>318</v>
      </c>
      <c r="D24" s="45"/>
      <c r="E24" s="46" t="str">
        <f>IF($C$18='Auto Responses'!$J$4,'Auto Responses'!$A$4,IF($C24='Auto Responses'!$J$3,VLOOKUP($A24,Questions!$A$2:$X$333,17,0)&amp;"",IF($C24='Auto Responses'!$J$4,VLOOKUP($A24,Questions!$A$2:$X$333,16,0)&amp;"",VLOOKUP($A24,Questions!$A$2:$X$333,15,0)&amp;"")))</f>
        <v>Based on the response to REQU-02 on the "START HERE" tab, this question does not apply to this product or service.</v>
      </c>
      <c r="F24" s="47" t="str">
        <f>VLOOKUP($A24,'Institution Evaluation'!$A$56:$F$345,6,0)&amp;""</f>
        <v/>
      </c>
      <c r="G24" s="2"/>
      <c r="H24" s="2"/>
      <c r="I24" s="6"/>
      <c r="J24" s="6"/>
      <c r="K24" s="2"/>
      <c r="L24" s="2"/>
      <c r="M24" s="2"/>
      <c r="N24" s="2"/>
      <c r="O24" s="2"/>
      <c r="P24" s="2"/>
      <c r="Q24" s="2"/>
      <c r="R24" s="2"/>
      <c r="S24" s="2"/>
      <c r="T24" s="2"/>
      <c r="U24" s="2"/>
      <c r="V24" s="2"/>
      <c r="W24" s="2"/>
      <c r="X24" s="2"/>
      <c r="Y24" s="2"/>
      <c r="Z24" s="2"/>
    </row>
    <row r="25" spans="1:26" ht="136.5" customHeight="1" x14ac:dyDescent="0.2">
      <c r="A25" s="34" t="s">
        <v>319</v>
      </c>
      <c r="B25" s="43" t="str">
        <f>VLOOKUP($A25,Questions!$A$2:$X$333,2,0)</f>
        <v>Has a VPAT or ACR been created or updated for the solution and version under consideration within the past 12 months?*</v>
      </c>
      <c r="C25" s="44" t="s">
        <v>26</v>
      </c>
      <c r="D25" s="45" t="s">
        <v>320</v>
      </c>
      <c r="E25" s="46" t="str">
        <f>IF($C$18='Auto Responses'!$J$4,'Auto Responses'!$A$4,IF($C25='Auto Responses'!$J$3,VLOOKUP($A25,Questions!$A$2:$X$333,17,0)&amp;"",IF($C25='Auto Responses'!$J$4,VLOOKUP($A25,Questions!$A$2:$X$333,16,0)&amp;"",VLOOKUP($A25,Questions!$A$2:$X$333,15,0)&amp;"")))</f>
        <v>Based on the response to REQU-02 on the "START HERE" tab, this question does not apply to this product or service.</v>
      </c>
      <c r="F25" s="47" t="str">
        <f>VLOOKUP($A25,'Institution Evaluation'!$A$56:$F$345,6,0)&amp;""</f>
        <v/>
      </c>
      <c r="G25" s="2"/>
      <c r="H25" s="2"/>
      <c r="I25" s="6"/>
      <c r="J25" s="6"/>
      <c r="K25" s="2"/>
      <c r="L25" s="2"/>
      <c r="M25" s="2"/>
      <c r="N25" s="2"/>
      <c r="O25" s="2"/>
      <c r="P25" s="2"/>
      <c r="Q25" s="2"/>
      <c r="R25" s="2"/>
      <c r="S25" s="2"/>
      <c r="T25" s="2"/>
      <c r="U25" s="2"/>
      <c r="V25" s="2"/>
      <c r="W25" s="2"/>
      <c r="X25" s="2"/>
      <c r="Y25" s="2"/>
      <c r="Z25" s="2"/>
    </row>
    <row r="26" spans="1:26" ht="82.5" customHeight="1" x14ac:dyDescent="0.2">
      <c r="A26" s="34" t="s">
        <v>321</v>
      </c>
      <c r="B26" s="43" t="str">
        <f>VLOOKUP($A26,Questions!$A$2:$X$333,2,0)</f>
        <v>Will your company agree to meet your stated accessibility standard or WCAG 2.1 AA as part of your contractual agreement for the solution?*</v>
      </c>
      <c r="C26" s="44" t="s">
        <v>26</v>
      </c>
      <c r="D26" s="45" t="s">
        <v>322</v>
      </c>
      <c r="E26" s="46" t="str">
        <f>IF($C$18='Auto Responses'!$J$4,'Auto Responses'!$A$4,IF($C26='Auto Responses'!$J$3,VLOOKUP($A26,Questions!$A$2:$X$333,17,0)&amp;"",IF($C26='Auto Responses'!$J$4,VLOOKUP($A26,Questions!$A$2:$X$333,16,0)&amp;"",VLOOKUP($A26,Questions!$A$2:$X$333,15,0)&amp;"")))</f>
        <v>Based on the response to REQU-02 on the "START HERE" tab, this question does not apply to this product or service.</v>
      </c>
      <c r="F26" s="47" t="str">
        <f>VLOOKUP($A26,'Institution Evaluation'!$A$56:$F$345,6,0)&amp;""</f>
        <v/>
      </c>
      <c r="G26" s="2"/>
      <c r="H26" s="2"/>
      <c r="I26" s="6"/>
      <c r="J26" s="6"/>
      <c r="K26" s="2"/>
      <c r="L26" s="2"/>
      <c r="M26" s="2"/>
      <c r="N26" s="2"/>
      <c r="O26" s="2"/>
      <c r="P26" s="2"/>
      <c r="Q26" s="2"/>
      <c r="R26" s="2"/>
      <c r="S26" s="2"/>
      <c r="T26" s="2"/>
      <c r="U26" s="2"/>
      <c r="V26" s="2"/>
      <c r="W26" s="2"/>
      <c r="X26" s="2"/>
      <c r="Y26" s="2"/>
      <c r="Z26" s="2"/>
    </row>
    <row r="27" spans="1:26" ht="161.25" customHeight="1" x14ac:dyDescent="0.2">
      <c r="A27" s="34" t="s">
        <v>323</v>
      </c>
      <c r="B27" s="43" t="str">
        <f>VLOOKUP($A27,Questions!$A$2:$X$333,2,0)</f>
        <v>Does the solution substantially conform to WCAG 2.1 AA?*</v>
      </c>
      <c r="C27" s="44" t="s">
        <v>26</v>
      </c>
      <c r="D27" s="45" t="s">
        <v>324</v>
      </c>
      <c r="E27" s="46" t="str">
        <f>IF($C$18='Auto Responses'!$J$4,'Auto Responses'!$A$4,IF($C27='Auto Responses'!$J$3,VLOOKUP($A27,Questions!$A$2:$X$333,17,0)&amp;"",IF($C27='Auto Responses'!$J$4,VLOOKUP($A27,Questions!$A$2:$X$333,16,0)&amp;"",VLOOKUP($A27,Questions!$A$2:$X$333,15,0)&amp;"")))</f>
        <v>Based on the response to REQU-02 on the "START HERE" tab, this question does not apply to this product or service.</v>
      </c>
      <c r="F27" s="47" t="str">
        <f>VLOOKUP($A27,'Institution Evaluation'!$A$56:$F$345,6,0)&amp;""</f>
        <v/>
      </c>
      <c r="G27" s="2"/>
      <c r="H27" s="2"/>
      <c r="I27" s="6"/>
      <c r="J27" s="6"/>
      <c r="K27" s="2"/>
      <c r="L27" s="2"/>
      <c r="M27" s="2"/>
      <c r="N27" s="2"/>
      <c r="O27" s="2"/>
      <c r="P27" s="2"/>
      <c r="Q27" s="2"/>
      <c r="R27" s="2"/>
      <c r="S27" s="2"/>
      <c r="T27" s="2"/>
      <c r="U27" s="2"/>
      <c r="V27" s="2"/>
      <c r="W27" s="2"/>
      <c r="X27" s="2"/>
      <c r="Y27" s="2"/>
      <c r="Z27" s="2"/>
    </row>
    <row r="28" spans="1:26" ht="104.25" customHeight="1" x14ac:dyDescent="0.2">
      <c r="A28" s="34" t="s">
        <v>325</v>
      </c>
      <c r="B28" s="43" t="str">
        <f>VLOOKUP($A28,Questions!$A$2:$X$333,2,0)</f>
        <v>Do you have a documented and implemented process for reporting and tracking accessibility issues?*</v>
      </c>
      <c r="C28" s="44" t="s">
        <v>26</v>
      </c>
      <c r="D28" s="45" t="s">
        <v>326</v>
      </c>
      <c r="E28" s="46" t="str">
        <f>IF($C$18='Auto Responses'!$J$4,'Auto Responses'!$A$4,IF($C28='Auto Responses'!$J$3,VLOOKUP($A28,Questions!$A$2:$X$333,17,0)&amp;"",IF($C28='Auto Responses'!$J$4,VLOOKUP($A28,Questions!$A$2:$X$333,16,0)&amp;"",VLOOKUP($A28,Questions!$A$2:$X$333,15,0)&amp;"")))</f>
        <v>Based on the response to REQU-02 on the "START HERE" tab, this question does not apply to this product or service.</v>
      </c>
      <c r="F28" s="47" t="str">
        <f>VLOOKUP($A28,'Institution Evaluation'!$A$56:$F$345,6,0)&amp;""</f>
        <v/>
      </c>
      <c r="G28" s="2"/>
      <c r="H28" s="2"/>
      <c r="I28" s="6"/>
      <c r="J28" s="6"/>
      <c r="K28" s="2"/>
      <c r="L28" s="2"/>
      <c r="M28" s="2"/>
      <c r="N28" s="2"/>
      <c r="O28" s="2"/>
      <c r="P28" s="2"/>
      <c r="Q28" s="2"/>
      <c r="R28" s="2"/>
      <c r="S28" s="2"/>
      <c r="T28" s="2"/>
      <c r="U28" s="2"/>
      <c r="V28" s="2"/>
      <c r="W28" s="2"/>
      <c r="X28" s="2"/>
      <c r="Y28" s="2"/>
      <c r="Z28" s="2"/>
    </row>
    <row r="29" spans="1:26" ht="104.25" customHeight="1" x14ac:dyDescent="0.2">
      <c r="A29" s="34" t="s">
        <v>327</v>
      </c>
      <c r="B29" s="43" t="str">
        <f>VLOOKUP($A29,Questions!$A$2:$X$333,2,0)</f>
        <v>Do you have documentation to support the accessibility features of your solution?</v>
      </c>
      <c r="C29" s="44" t="s">
        <v>40</v>
      </c>
      <c r="D29" s="45" t="s">
        <v>328</v>
      </c>
      <c r="E29" s="46" t="str">
        <f>IF($C$18='Auto Responses'!$J$4,'Auto Responses'!$A$4,IF($C29='Auto Responses'!$J$3,VLOOKUP($A29,Questions!$A$2:$X$333,17,0)&amp;"",IF($C29='Auto Responses'!$J$4,VLOOKUP($A29,Questions!$A$2:$X$333,16,0)&amp;"",VLOOKUP($A29,Questions!$A$2:$X$333,15,0)&amp;"")))</f>
        <v>Based on the response to REQU-02 on the "START HERE" tab, this question does not apply to this product or service.</v>
      </c>
      <c r="F29" s="47" t="str">
        <f>VLOOKUP($A29,'Institution Evaluation'!$A$56:$F$345,6,0)&amp;""</f>
        <v/>
      </c>
      <c r="G29" s="2"/>
      <c r="H29" s="2"/>
      <c r="I29" s="6"/>
      <c r="J29" s="6"/>
      <c r="K29" s="2"/>
      <c r="L29" s="2"/>
      <c r="M29" s="2"/>
      <c r="N29" s="2"/>
      <c r="O29" s="2"/>
      <c r="P29" s="2"/>
      <c r="Q29" s="2"/>
      <c r="R29" s="2"/>
      <c r="S29" s="2"/>
      <c r="T29" s="2"/>
      <c r="U29" s="2"/>
      <c r="V29" s="2"/>
      <c r="W29" s="2"/>
      <c r="X29" s="2"/>
      <c r="Y29" s="2"/>
      <c r="Z29" s="2"/>
    </row>
    <row r="30" spans="1:26" ht="93.75" customHeight="1" x14ac:dyDescent="0.2">
      <c r="A30" s="34" t="s">
        <v>329</v>
      </c>
      <c r="B30" s="43" t="str">
        <f>VLOOKUP($A30,Questions!$A$2:$X$333,2,0)</f>
        <v>Has a third-party expert conducted an audit of the most recent version of your solution?</v>
      </c>
      <c r="C30" s="44" t="s">
        <v>40</v>
      </c>
      <c r="D30" s="45" t="s">
        <v>330</v>
      </c>
      <c r="E30" s="46" t="str">
        <f>IF($C$18='Auto Responses'!$J$4,'Auto Responses'!$A$4,IF($C30='Auto Responses'!$J$3,VLOOKUP($A30,Questions!$A$2:$X$333,17,0)&amp;"",IF($C30='Auto Responses'!$J$4,VLOOKUP($A30,Questions!$A$2:$X$333,16,0)&amp;"",VLOOKUP($A30,Questions!$A$2:$X$333,15,0)&amp;"")))</f>
        <v>Based on the response to REQU-02 on the "START HERE" tab, this question does not apply to this product or service.</v>
      </c>
      <c r="F30" s="47" t="str">
        <f>VLOOKUP($A30,'Institution Evaluation'!$A$56:$F$345,6,0)&amp;""</f>
        <v/>
      </c>
      <c r="G30" s="2"/>
      <c r="H30" s="2"/>
      <c r="I30" s="6"/>
      <c r="J30" s="6"/>
      <c r="K30" s="2"/>
      <c r="L30" s="2"/>
      <c r="M30" s="2"/>
      <c r="N30" s="2"/>
      <c r="O30" s="2"/>
      <c r="P30" s="2"/>
      <c r="Q30" s="2"/>
      <c r="R30" s="2"/>
      <c r="S30" s="2"/>
      <c r="T30" s="2"/>
      <c r="U30" s="2"/>
      <c r="V30" s="2"/>
      <c r="W30" s="2"/>
      <c r="X30" s="2"/>
      <c r="Y30" s="2"/>
      <c r="Z30" s="2"/>
    </row>
    <row r="31" spans="1:26" ht="120" customHeight="1" x14ac:dyDescent="0.2">
      <c r="A31" s="34" t="s">
        <v>331</v>
      </c>
      <c r="B31" s="43" t="str">
        <f>VLOOKUP($A31,Questions!$A$2:$X$333,2,0)</f>
        <v>Do you have a documented and implemented process for verifying accessibility conformance?</v>
      </c>
      <c r="C31" s="44" t="s">
        <v>26</v>
      </c>
      <c r="D31" s="45" t="s">
        <v>332</v>
      </c>
      <c r="E31" s="46" t="str">
        <f>IF($C$18='Auto Responses'!$J$4,'Auto Responses'!$A$4,IF($C31='Auto Responses'!$J$3,VLOOKUP($A31,Questions!$A$2:$X$333,17,0)&amp;"",IF($C31='Auto Responses'!$J$4,VLOOKUP($A31,Questions!$A$2:$X$333,16,0)&amp;"",VLOOKUP($A31,Questions!$A$2:$X$333,15,0)&amp;"")))</f>
        <v>Based on the response to REQU-02 on the "START HERE" tab, this question does not apply to this product or service.</v>
      </c>
      <c r="F31" s="47" t="str">
        <f>VLOOKUP($A31,'Institution Evaluation'!$A$56:$F$345,6,0)&amp;""</f>
        <v/>
      </c>
      <c r="G31" s="2"/>
      <c r="H31" s="2"/>
      <c r="I31" s="6"/>
      <c r="J31" s="6"/>
      <c r="K31" s="2"/>
      <c r="L31" s="2"/>
      <c r="M31" s="2"/>
      <c r="N31" s="2"/>
      <c r="O31" s="2"/>
      <c r="P31" s="2"/>
      <c r="Q31" s="2"/>
      <c r="R31" s="2"/>
      <c r="S31" s="2"/>
      <c r="T31" s="2"/>
      <c r="U31" s="2"/>
      <c r="V31" s="2"/>
      <c r="W31" s="2"/>
      <c r="X31" s="2"/>
      <c r="Y31" s="2"/>
      <c r="Z31" s="2"/>
    </row>
    <row r="32" spans="1:26" ht="108" customHeight="1" x14ac:dyDescent="0.2">
      <c r="A32" s="34" t="s">
        <v>333</v>
      </c>
      <c r="B32" s="43" t="str">
        <f>VLOOKUP($A32,Questions!$A$2:$X$333,2,0)</f>
        <v>Have you adopted a technical or legal standard of conformance for the solution?</v>
      </c>
      <c r="C32" s="44" t="s">
        <v>26</v>
      </c>
      <c r="D32" s="45" t="s">
        <v>334</v>
      </c>
      <c r="E32" s="46" t="str">
        <f>IF($C$18='Auto Responses'!$J$4,'Auto Responses'!$A$4,IF($C32='Auto Responses'!$J$3,VLOOKUP($A32,Questions!$A$2:$X$333,17,0)&amp;"",IF($C32='Auto Responses'!$J$4,VLOOKUP($A32,Questions!$A$2:$X$333,16,0)&amp;"",VLOOKUP($A32,Questions!$A$2:$X$333,15,0)&amp;"")))</f>
        <v>Based on the response to REQU-02 on the "START HERE" tab, this question does not apply to this product or service.</v>
      </c>
      <c r="F32" s="47" t="str">
        <f>VLOOKUP($A32,'Institution Evaluation'!$A$56:$F$345,6,0)&amp;""</f>
        <v/>
      </c>
      <c r="G32" s="2"/>
      <c r="H32" s="2"/>
      <c r="I32" s="6"/>
      <c r="J32" s="6"/>
      <c r="K32" s="2"/>
      <c r="L32" s="2"/>
      <c r="M32" s="2"/>
      <c r="N32" s="2"/>
      <c r="O32" s="2"/>
      <c r="P32" s="2"/>
      <c r="Q32" s="2"/>
      <c r="R32" s="2"/>
      <c r="S32" s="2"/>
      <c r="T32" s="2"/>
      <c r="U32" s="2"/>
      <c r="V32" s="2"/>
      <c r="W32" s="2"/>
      <c r="X32" s="2"/>
      <c r="Y32" s="2"/>
      <c r="Z32" s="2"/>
    </row>
    <row r="33" spans="1:26" ht="228" customHeight="1" x14ac:dyDescent="0.2">
      <c r="A33" s="34" t="s">
        <v>335</v>
      </c>
      <c r="B33" s="43" t="str">
        <f>VLOOKUP($A33,Questions!$A$2:$X$333,2,0)</f>
        <v>Can you provide a current, detailed accessibility roadmap with delivery timelines?</v>
      </c>
      <c r="C33" s="44" t="s">
        <v>26</v>
      </c>
      <c r="D33" s="45" t="s">
        <v>336</v>
      </c>
      <c r="E33" s="46" t="str">
        <f>IF($C$18='Auto Responses'!$J$4,'Auto Responses'!$A$4,IF($C33='Auto Responses'!$J$3,VLOOKUP($A33,Questions!$A$2:$X$333,17,0)&amp;"",IF($C33='Auto Responses'!$J$4,VLOOKUP($A33,Questions!$A$2:$X$333,16,0)&amp;"",VLOOKUP($A33,Questions!$A$2:$X$333,15,0)&amp;"")))</f>
        <v>Based on the response to REQU-02 on the "START HERE" tab, this question does not apply to this product or service.</v>
      </c>
      <c r="F33" s="47" t="str">
        <f>VLOOKUP($A33,'Institution Evaluation'!$A$56:$F$345,6,0)&amp;""</f>
        <v/>
      </c>
      <c r="G33" s="2"/>
      <c r="H33" s="2"/>
      <c r="I33" s="6"/>
      <c r="J33" s="6"/>
      <c r="K33" s="2"/>
      <c r="L33" s="2"/>
      <c r="M33" s="2"/>
      <c r="N33" s="2"/>
      <c r="O33" s="2"/>
      <c r="P33" s="2"/>
      <c r="Q33" s="2"/>
      <c r="R33" s="2"/>
      <c r="S33" s="2"/>
      <c r="T33" s="2"/>
      <c r="U33" s="2"/>
      <c r="V33" s="2"/>
      <c r="W33" s="2"/>
      <c r="X33" s="2"/>
      <c r="Y33" s="2"/>
      <c r="Z33" s="2"/>
    </row>
    <row r="34" spans="1:26" ht="213" customHeight="1" x14ac:dyDescent="0.2">
      <c r="A34" s="34" t="s">
        <v>337</v>
      </c>
      <c r="B34" s="43" t="str">
        <f>VLOOKUP($A34,Questions!$A$2:$X$333,2,0)</f>
        <v>Do you expect your staff to maintain a current skill set in IT accessibility?</v>
      </c>
      <c r="C34" s="44" t="s">
        <v>26</v>
      </c>
      <c r="D34" s="45" t="s">
        <v>338</v>
      </c>
      <c r="E34" s="46" t="str">
        <f>IF($C$18='Auto Responses'!$J$4,'Auto Responses'!$A$4,IF($C34='Auto Responses'!$J$3,VLOOKUP($A34,Questions!$A$2:$X$333,17,0)&amp;"",IF($C34='Auto Responses'!$J$4,VLOOKUP($A34,Questions!$A$2:$X$333,16,0)&amp;"",VLOOKUP($A34,Questions!$A$2:$X$333,15,0)&amp;"")))</f>
        <v>Based on the response to REQU-02 on the "START HERE" tab, this question does not apply to this product or service.</v>
      </c>
      <c r="F34" s="47" t="str">
        <f>VLOOKUP($A34,'Institution Evaluation'!$A$56:$F$345,6,0)&amp;""</f>
        <v/>
      </c>
      <c r="G34" s="2"/>
      <c r="H34" s="2"/>
      <c r="I34" s="6"/>
      <c r="J34" s="6"/>
      <c r="K34" s="2"/>
      <c r="L34" s="2"/>
      <c r="M34" s="2"/>
      <c r="N34" s="2"/>
      <c r="O34" s="2"/>
      <c r="P34" s="2"/>
      <c r="Q34" s="2"/>
      <c r="R34" s="2"/>
      <c r="S34" s="2"/>
      <c r="T34" s="2"/>
      <c r="U34" s="2"/>
      <c r="V34" s="2"/>
      <c r="W34" s="2"/>
      <c r="X34" s="2"/>
      <c r="Y34" s="2"/>
      <c r="Z34" s="2"/>
    </row>
    <row r="35" spans="1:26" ht="213" customHeight="1" x14ac:dyDescent="0.2">
      <c r="A35" s="34" t="s">
        <v>339</v>
      </c>
      <c r="B35" s="43" t="str">
        <f>VLOOKUP($A35,Questions!$A$2:$X$333,2,0)</f>
        <v>Do you have documented processes and procedures for implementing accessibility into your development lifecycle?</v>
      </c>
      <c r="C35" s="44" t="s">
        <v>26</v>
      </c>
      <c r="D35" s="45" t="s">
        <v>340</v>
      </c>
      <c r="E35" s="46" t="str">
        <f>IF($C$18='Auto Responses'!$J$4,'Auto Responses'!$A$4,IF($C35='Auto Responses'!$J$3,VLOOKUP($A35,Questions!$A$2:$X$333,17,0)&amp;"",IF($C35='Auto Responses'!$J$4,VLOOKUP($A35,Questions!$A$2:$X$333,16,0)&amp;"",VLOOKUP($A35,Questions!$A$2:$X$333,15,0)&amp;"")))</f>
        <v>Based on the response to REQU-02 on the "START HERE" tab, this question does not apply to this product or service.</v>
      </c>
      <c r="F35" s="47" t="str">
        <f>VLOOKUP($A35,'Institution Evaluation'!$A$56:$F$345,6,0)&amp;""</f>
        <v/>
      </c>
      <c r="G35" s="2"/>
      <c r="H35" s="2"/>
      <c r="I35" s="6"/>
      <c r="J35" s="6"/>
      <c r="K35" s="2"/>
      <c r="L35" s="2"/>
      <c r="M35" s="2"/>
      <c r="N35" s="2"/>
      <c r="O35" s="2"/>
      <c r="P35" s="2"/>
      <c r="Q35" s="2"/>
      <c r="R35" s="2"/>
      <c r="S35" s="2"/>
      <c r="T35" s="2"/>
      <c r="U35" s="2"/>
      <c r="V35" s="2"/>
      <c r="W35" s="2"/>
      <c r="X35" s="2"/>
      <c r="Y35" s="2"/>
      <c r="Z35" s="2"/>
    </row>
    <row r="36" spans="1:26" ht="38.25" customHeight="1" x14ac:dyDescent="0.2">
      <c r="A36" s="34" t="s">
        <v>341</v>
      </c>
      <c r="B36" s="43" t="str">
        <f>VLOOKUP($A36,Questions!$A$2:$X$333,2,0)</f>
        <v>Can all functions of the application or service be performed using only the keyboard?</v>
      </c>
      <c r="C36" s="44" t="s">
        <v>26</v>
      </c>
      <c r="D36" s="45" t="s">
        <v>342</v>
      </c>
      <c r="E36" s="46" t="str">
        <f>IF($C$18='Auto Responses'!$J$4,'Auto Responses'!$A$4,IF($C36='Auto Responses'!$J$3,VLOOKUP($A36,Questions!$A$2:$X$333,17,0)&amp;"",IF($C36='Auto Responses'!$J$4,VLOOKUP($A36,Questions!$A$2:$X$333,16,0)&amp;"",VLOOKUP($A36,Questions!$A$2:$X$333,15,0)&amp;"")))</f>
        <v>Based on the response to REQU-02 on the "START HERE" tab, this question does not apply to this product or service.</v>
      </c>
      <c r="F36" s="47" t="str">
        <f>VLOOKUP($A36,'Institution Evaluation'!$A$56:$F$345,6,0)&amp;""</f>
        <v/>
      </c>
      <c r="G36" s="2"/>
      <c r="H36" s="2"/>
      <c r="I36" s="6"/>
      <c r="J36" s="6"/>
      <c r="K36" s="2"/>
      <c r="L36" s="2"/>
      <c r="M36" s="2"/>
      <c r="N36" s="2"/>
      <c r="O36" s="2"/>
      <c r="P36" s="2"/>
      <c r="Q36" s="2"/>
      <c r="R36" s="2"/>
      <c r="S36" s="2"/>
      <c r="T36" s="2"/>
      <c r="U36" s="2"/>
      <c r="V36" s="2"/>
      <c r="W36" s="2"/>
      <c r="X36" s="2"/>
      <c r="Y36" s="2"/>
      <c r="Z36" s="2"/>
    </row>
    <row r="37" spans="1:26" ht="127.5" customHeight="1" x14ac:dyDescent="0.2">
      <c r="A37" s="34" t="s">
        <v>343</v>
      </c>
      <c r="B37" s="43" t="str">
        <f>VLOOKUP($A37,Questions!$A$2:$X$333,2,0)</f>
        <v>Does your product rely on activating a special "accessibility mode," a "lite version," or using an alternate interface (including “overlay” or AI-based alternates)  for accessibility purposes?</v>
      </c>
      <c r="C37" s="44" t="s">
        <v>40</v>
      </c>
      <c r="D37" s="45"/>
      <c r="E37" s="46" t="str">
        <f>IF($C$18='Auto Responses'!$J$4,'Auto Responses'!$A$4,IF($C37='Auto Responses'!$J$3,VLOOKUP($A37,Questions!$A$2:$X$333,17,0)&amp;"",IF($C37='Auto Responses'!$J$4,VLOOKUP($A37,Questions!$A$2:$X$333,16,0)&amp;"",VLOOKUP($A37,Questions!$A$2:$X$333,15,0)&amp;"")))</f>
        <v>Based on the response to REQU-02 on the "START HERE" tab, this question does not apply to this product or service.</v>
      </c>
      <c r="F37" s="47" t="str">
        <f>VLOOKUP($A37,'Institution Evaluation'!$A$56:$F$345,6,0)&amp;""</f>
        <v/>
      </c>
      <c r="G37" s="49" t="s">
        <v>31</v>
      </c>
      <c r="H37" s="2"/>
      <c r="I37" s="6"/>
      <c r="J37" s="6"/>
      <c r="K37" s="2"/>
      <c r="L37" s="2"/>
      <c r="M37" s="2"/>
      <c r="N37" s="2"/>
      <c r="O37" s="2"/>
      <c r="P37" s="2"/>
      <c r="Q37" s="2"/>
      <c r="R37" s="2"/>
      <c r="S37" s="2"/>
      <c r="T37" s="2"/>
      <c r="U37" s="2"/>
      <c r="V37" s="2"/>
      <c r="W37" s="2"/>
      <c r="X37" s="2"/>
      <c r="Y37" s="2"/>
      <c r="Z37" s="2"/>
    </row>
    <row r="38" spans="1:26" ht="42" customHeight="1" x14ac:dyDescent="0.2">
      <c r="A38" s="59" t="s">
        <v>45</v>
      </c>
      <c r="B38" s="54"/>
      <c r="C38" s="55"/>
      <c r="D38" s="56"/>
      <c r="E38" s="57"/>
      <c r="F38" s="58"/>
      <c r="G38" s="49"/>
      <c r="H38" s="2"/>
      <c r="I38" s="6"/>
      <c r="J38" s="6"/>
      <c r="K38" s="2"/>
      <c r="L38" s="2"/>
      <c r="M38" s="2"/>
      <c r="N38" s="2"/>
      <c r="O38" s="2"/>
      <c r="P38" s="2"/>
      <c r="Q38" s="2"/>
      <c r="R38" s="2"/>
      <c r="S38" s="2"/>
      <c r="T38" s="2"/>
      <c r="U38" s="2"/>
      <c r="V38" s="2"/>
      <c r="W38" s="2"/>
      <c r="X38" s="2"/>
      <c r="Y38" s="2"/>
      <c r="Z38" s="2"/>
    </row>
    <row r="39" spans="1:26" ht="15" hidden="1" customHeight="1" x14ac:dyDescent="0.2">
      <c r="B39" s="2"/>
      <c r="C39" s="3"/>
      <c r="D39" s="4"/>
      <c r="E39" s="5"/>
      <c r="F39" s="2"/>
      <c r="G39" s="2"/>
      <c r="H39" s="2"/>
      <c r="I39" s="6"/>
      <c r="J39" s="6"/>
      <c r="K39" s="2"/>
      <c r="L39" s="2"/>
      <c r="M39" s="2"/>
      <c r="N39" s="2"/>
      <c r="O39" s="2"/>
      <c r="P39" s="2"/>
      <c r="Q39" s="2"/>
      <c r="R39" s="2"/>
      <c r="S39" s="2"/>
      <c r="T39" s="2"/>
      <c r="U39" s="2"/>
      <c r="V39" s="2"/>
      <c r="W39" s="2"/>
      <c r="X39" s="2"/>
      <c r="Y39" s="2"/>
      <c r="Z39" s="2"/>
    </row>
    <row r="40" spans="1:26" ht="15" hidden="1" customHeight="1" x14ac:dyDescent="0.2">
      <c r="A40" s="2"/>
      <c r="B40" s="3"/>
      <c r="C40" s="79"/>
      <c r="D40" s="5"/>
      <c r="E40" s="2"/>
      <c r="F40" s="2"/>
      <c r="G40" s="2"/>
      <c r="H40" s="6"/>
      <c r="I40" s="2"/>
      <c r="J40" s="2"/>
      <c r="K40" s="2"/>
    </row>
    <row r="41" spans="1:26" ht="15" hidden="1" customHeight="1" x14ac:dyDescent="0.2">
      <c r="A41" s="34" t="e">
        <f t="shared" ref="A41:A47" si="0">#REF!</f>
        <v>#REF!</v>
      </c>
      <c r="B41" s="2"/>
      <c r="C41" s="3"/>
      <c r="D41" s="4"/>
      <c r="E41" s="5"/>
      <c r="F41" s="2"/>
      <c r="G41" s="2"/>
      <c r="H41" s="2"/>
      <c r="I41" s="6"/>
      <c r="J41" s="6"/>
      <c r="K41" s="2"/>
      <c r="L41" s="2"/>
    </row>
    <row r="42" spans="1:26" ht="15" hidden="1" customHeight="1" x14ac:dyDescent="0.2">
      <c r="A42" s="34" t="e">
        <f t="shared" si="0"/>
        <v>#REF!</v>
      </c>
      <c r="B42" s="2"/>
      <c r="C42" s="3"/>
      <c r="D42" s="4"/>
      <c r="E42" s="5"/>
      <c r="F42" s="2"/>
      <c r="G42" s="2"/>
      <c r="H42" s="2"/>
      <c r="I42" s="6"/>
      <c r="J42" s="6"/>
      <c r="K42" s="2"/>
      <c r="L42" s="2"/>
    </row>
    <row r="43" spans="1:26" ht="15" hidden="1" customHeight="1" x14ac:dyDescent="0.2">
      <c r="A43" s="34" t="e">
        <f t="shared" si="0"/>
        <v>#REF!</v>
      </c>
      <c r="B43" s="2"/>
      <c r="C43" s="3"/>
      <c r="D43" s="4"/>
      <c r="E43" s="5"/>
      <c r="F43" s="2"/>
      <c r="G43" s="2"/>
      <c r="H43" s="2"/>
      <c r="I43" s="6"/>
      <c r="J43" s="6"/>
      <c r="K43" s="2"/>
      <c r="L43" s="2"/>
    </row>
    <row r="44" spans="1:26" ht="15" hidden="1" customHeight="1" x14ac:dyDescent="0.2">
      <c r="A44" s="34" t="e">
        <f t="shared" si="0"/>
        <v>#REF!</v>
      </c>
      <c r="B44" s="2"/>
      <c r="C44" s="3"/>
      <c r="D44" s="4"/>
      <c r="E44" s="5"/>
      <c r="F44" s="2"/>
      <c r="G44" s="2"/>
      <c r="H44" s="2"/>
      <c r="I44" s="6"/>
      <c r="J44" s="6"/>
      <c r="K44" s="2"/>
      <c r="L44" s="2"/>
    </row>
    <row r="45" spans="1:26" ht="15" hidden="1" customHeight="1" x14ac:dyDescent="0.2">
      <c r="A45" s="34" t="e">
        <f t="shared" si="0"/>
        <v>#REF!</v>
      </c>
      <c r="B45" s="2"/>
      <c r="C45" s="3"/>
      <c r="D45" s="4"/>
      <c r="E45" s="5"/>
      <c r="F45" s="2"/>
      <c r="G45" s="2"/>
      <c r="H45" s="2"/>
      <c r="I45" s="6"/>
      <c r="J45" s="6"/>
      <c r="K45" s="2"/>
      <c r="L45" s="2"/>
    </row>
    <row r="46" spans="1:26" ht="15" hidden="1" customHeight="1" x14ac:dyDescent="0.2">
      <c r="A46" s="34" t="e">
        <f t="shared" si="0"/>
        <v>#REF!</v>
      </c>
      <c r="B46" s="2"/>
      <c r="C46" s="3"/>
      <c r="D46" s="4"/>
      <c r="E46" s="5"/>
      <c r="F46" s="2"/>
      <c r="G46" s="2"/>
      <c r="H46" s="2"/>
      <c r="I46" s="6"/>
      <c r="J46" s="6"/>
      <c r="K46" s="2"/>
      <c r="L46" s="2"/>
    </row>
    <row r="47" spans="1:26" ht="15" hidden="1" customHeight="1" x14ac:dyDescent="0.2">
      <c r="A47" s="34" t="e">
        <f t="shared" si="0"/>
        <v>#REF!</v>
      </c>
      <c r="B47" s="2"/>
      <c r="C47" s="3"/>
      <c r="D47" s="4"/>
      <c r="E47" s="5"/>
      <c r="F47" s="2"/>
      <c r="G47" s="2"/>
      <c r="H47" s="2"/>
      <c r="I47" s="6"/>
      <c r="J47" s="6"/>
      <c r="K47" s="2"/>
      <c r="L47" s="2"/>
    </row>
    <row r="48" spans="1:26" ht="15.75" customHeight="1" x14ac:dyDescent="0.2">
      <c r="B48" s="2"/>
      <c r="C48" s="3"/>
      <c r="D48" s="4"/>
      <c r="E48" s="5"/>
      <c r="F48" s="2"/>
      <c r="G48" s="2"/>
      <c r="H48" s="2"/>
      <c r="I48" s="6"/>
      <c r="J48" s="6"/>
      <c r="K48" s="2"/>
      <c r="L48" s="2"/>
    </row>
    <row r="49" spans="2:12" ht="15.75" customHeight="1" x14ac:dyDescent="0.2">
      <c r="B49" s="2"/>
      <c r="C49" s="3"/>
      <c r="D49" s="4"/>
      <c r="E49" s="5"/>
      <c r="F49" s="2"/>
      <c r="G49" s="2"/>
      <c r="H49" s="2"/>
      <c r="I49" s="6"/>
      <c r="J49" s="6"/>
      <c r="K49" s="2"/>
      <c r="L49" s="2"/>
    </row>
    <row r="50" spans="2:12" ht="15.75" customHeight="1" x14ac:dyDescent="0.2">
      <c r="B50" s="2"/>
      <c r="C50" s="3"/>
      <c r="D50" s="4"/>
      <c r="E50" s="5"/>
      <c r="F50" s="2"/>
      <c r="G50" s="2"/>
      <c r="H50" s="2"/>
      <c r="I50" s="6"/>
      <c r="J50" s="6"/>
      <c r="K50" s="2"/>
      <c r="L50" s="2"/>
    </row>
    <row r="51" spans="2:12" ht="15.75" customHeight="1" x14ac:dyDescent="0.2">
      <c r="B51" s="2"/>
      <c r="C51" s="3"/>
      <c r="D51" s="4"/>
      <c r="E51" s="5"/>
      <c r="F51" s="2"/>
      <c r="G51" s="2"/>
      <c r="H51" s="2"/>
      <c r="I51" s="6"/>
      <c r="J51" s="6"/>
      <c r="K51" s="2"/>
      <c r="L51" s="2"/>
    </row>
    <row r="52" spans="2:12" ht="15.75" customHeight="1" x14ac:dyDescent="0.2">
      <c r="B52" s="2"/>
      <c r="C52" s="3"/>
      <c r="D52" s="4"/>
      <c r="E52" s="5"/>
      <c r="F52" s="2"/>
      <c r="G52" s="2"/>
      <c r="H52" s="2"/>
      <c r="I52" s="6"/>
      <c r="J52" s="6"/>
      <c r="K52" s="2"/>
      <c r="L52" s="2"/>
    </row>
    <row r="53" spans="2:12" ht="15.75" customHeight="1" x14ac:dyDescent="0.2">
      <c r="B53" s="2"/>
      <c r="C53" s="3"/>
      <c r="D53" s="4"/>
      <c r="E53" s="5"/>
      <c r="F53" s="2"/>
      <c r="G53" s="2"/>
      <c r="H53" s="2"/>
      <c r="I53" s="6"/>
      <c r="J53" s="6"/>
      <c r="K53" s="2"/>
      <c r="L53" s="2"/>
    </row>
    <row r="54" spans="2:12" ht="15.75" customHeight="1" x14ac:dyDescent="0.2">
      <c r="B54" s="2"/>
      <c r="C54" s="3"/>
      <c r="D54" s="4"/>
      <c r="E54" s="5"/>
      <c r="F54" s="2"/>
      <c r="G54" s="2"/>
      <c r="H54" s="2"/>
      <c r="I54" s="6"/>
      <c r="J54" s="6"/>
      <c r="K54" s="2"/>
      <c r="L54" s="2"/>
    </row>
    <row r="55" spans="2:12" ht="15.75" customHeight="1" x14ac:dyDescent="0.2">
      <c r="B55" s="2"/>
      <c r="C55" s="3"/>
      <c r="D55" s="4"/>
      <c r="E55" s="5"/>
      <c r="F55" s="2"/>
      <c r="G55" s="2"/>
      <c r="H55" s="2"/>
      <c r="I55" s="6"/>
      <c r="J55" s="6"/>
      <c r="K55" s="2"/>
      <c r="L55" s="2"/>
    </row>
    <row r="56" spans="2:12" ht="15.75" customHeight="1" x14ac:dyDescent="0.2">
      <c r="B56" s="2"/>
      <c r="C56" s="3"/>
      <c r="D56" s="4"/>
      <c r="E56" s="5"/>
      <c r="F56" s="2"/>
      <c r="G56" s="2"/>
      <c r="H56" s="2"/>
      <c r="I56" s="6"/>
      <c r="J56" s="6"/>
      <c r="K56" s="2"/>
      <c r="L56" s="2"/>
    </row>
    <row r="57" spans="2:12" ht="15.75" customHeight="1" x14ac:dyDescent="0.2">
      <c r="B57" s="2"/>
      <c r="C57" s="3"/>
      <c r="D57" s="4"/>
      <c r="E57" s="5"/>
      <c r="F57" s="2"/>
      <c r="G57" s="2"/>
      <c r="H57" s="2"/>
      <c r="I57" s="6"/>
      <c r="J57" s="6"/>
      <c r="K57" s="2"/>
      <c r="L57" s="2"/>
    </row>
    <row r="58" spans="2:12" ht="15.75" customHeight="1" x14ac:dyDescent="0.2">
      <c r="B58" s="2"/>
      <c r="C58" s="3"/>
      <c r="D58" s="4"/>
      <c r="E58" s="5"/>
      <c r="F58" s="2"/>
      <c r="G58" s="2"/>
      <c r="H58" s="2"/>
      <c r="I58" s="6"/>
      <c r="J58" s="6"/>
      <c r="K58" s="2"/>
      <c r="L58" s="2"/>
    </row>
    <row r="59" spans="2:12" ht="15.75" customHeight="1" x14ac:dyDescent="0.2">
      <c r="B59" s="2"/>
      <c r="C59" s="3"/>
      <c r="D59" s="4"/>
      <c r="E59" s="5"/>
      <c r="F59" s="2"/>
      <c r="G59" s="2"/>
      <c r="H59" s="2"/>
      <c r="I59" s="6"/>
      <c r="J59" s="6"/>
      <c r="K59" s="2"/>
      <c r="L59" s="2"/>
    </row>
    <row r="60" spans="2:12" ht="15.75" customHeight="1" x14ac:dyDescent="0.2">
      <c r="B60" s="2"/>
      <c r="C60" s="3"/>
      <c r="D60" s="4"/>
      <c r="E60" s="5"/>
      <c r="F60" s="2"/>
      <c r="G60" s="2"/>
      <c r="H60" s="2"/>
      <c r="I60" s="6"/>
      <c r="J60" s="6"/>
      <c r="K60" s="2"/>
      <c r="L60" s="2"/>
    </row>
    <row r="61" spans="2:12" ht="15.75" customHeight="1" x14ac:dyDescent="0.2">
      <c r="B61" s="2"/>
      <c r="C61" s="3"/>
      <c r="D61" s="4"/>
      <c r="E61" s="5"/>
      <c r="F61" s="2"/>
      <c r="G61" s="2"/>
      <c r="H61" s="2"/>
      <c r="I61" s="6"/>
      <c r="J61" s="6"/>
      <c r="K61" s="2"/>
      <c r="L61" s="2"/>
    </row>
    <row r="62" spans="2:12" ht="15.75" customHeight="1" x14ac:dyDescent="0.2">
      <c r="B62" s="2"/>
      <c r="C62" s="3"/>
      <c r="D62" s="4"/>
      <c r="E62" s="5"/>
      <c r="F62" s="2"/>
      <c r="G62" s="2"/>
      <c r="H62" s="2"/>
      <c r="I62" s="6"/>
      <c r="J62" s="6"/>
      <c r="K62" s="2"/>
      <c r="L62" s="2"/>
    </row>
    <row r="63" spans="2:12" ht="15.75" customHeight="1" x14ac:dyDescent="0.2">
      <c r="B63" s="2"/>
      <c r="C63" s="3"/>
      <c r="D63" s="4"/>
      <c r="E63" s="5"/>
      <c r="F63" s="2"/>
      <c r="G63" s="2"/>
      <c r="H63" s="2"/>
      <c r="I63" s="6"/>
      <c r="J63" s="6"/>
      <c r="K63" s="2"/>
      <c r="L63" s="2"/>
    </row>
    <row r="64" spans="2:12" ht="15.75" customHeight="1" x14ac:dyDescent="0.2">
      <c r="B64" s="2"/>
      <c r="C64" s="3"/>
      <c r="D64" s="4"/>
      <c r="E64" s="5"/>
      <c r="F64" s="2"/>
      <c r="G64" s="2"/>
      <c r="H64" s="2"/>
      <c r="I64" s="6"/>
      <c r="J64" s="6"/>
      <c r="K64" s="2"/>
      <c r="L64" s="2"/>
    </row>
    <row r="65" spans="2:12" ht="15.75" customHeight="1" x14ac:dyDescent="0.2">
      <c r="B65" s="2"/>
      <c r="C65" s="3"/>
      <c r="D65" s="4"/>
      <c r="E65" s="5"/>
      <c r="F65" s="2"/>
      <c r="G65" s="2"/>
      <c r="H65" s="2"/>
      <c r="I65" s="6"/>
      <c r="J65" s="6"/>
      <c r="K65" s="2"/>
      <c r="L65" s="2"/>
    </row>
    <row r="66" spans="2:12" ht="15.75" customHeight="1" x14ac:dyDescent="0.2">
      <c r="B66" s="2"/>
      <c r="C66" s="3"/>
      <c r="D66" s="4"/>
      <c r="E66" s="5"/>
      <c r="F66" s="2"/>
      <c r="G66" s="2"/>
      <c r="H66" s="2"/>
      <c r="I66" s="6"/>
      <c r="J66" s="6"/>
      <c r="K66" s="2"/>
      <c r="L66" s="2"/>
    </row>
    <row r="67" spans="2:12" ht="15.75" customHeight="1" x14ac:dyDescent="0.2">
      <c r="B67" s="2"/>
      <c r="C67" s="3"/>
      <c r="D67" s="4"/>
      <c r="E67" s="5"/>
      <c r="F67" s="2"/>
      <c r="G67" s="2"/>
      <c r="H67" s="2"/>
      <c r="I67" s="6"/>
      <c r="J67" s="6"/>
      <c r="K67" s="2"/>
      <c r="L67" s="2"/>
    </row>
    <row r="68" spans="2:12" ht="15.75" customHeight="1" x14ac:dyDescent="0.2">
      <c r="B68" s="2"/>
      <c r="C68" s="3"/>
      <c r="D68" s="4"/>
      <c r="E68" s="5"/>
      <c r="F68" s="2"/>
      <c r="G68" s="2"/>
      <c r="H68" s="2"/>
      <c r="I68" s="6"/>
      <c r="J68" s="6"/>
      <c r="K68" s="2"/>
      <c r="L68" s="2"/>
    </row>
    <row r="69" spans="2:12" ht="15.75" customHeight="1" x14ac:dyDescent="0.2">
      <c r="B69" s="2"/>
      <c r="C69" s="3"/>
      <c r="D69" s="4"/>
      <c r="E69" s="5"/>
      <c r="F69" s="2"/>
      <c r="G69" s="2"/>
      <c r="H69" s="2"/>
      <c r="I69" s="6"/>
      <c r="J69" s="6"/>
      <c r="K69" s="2"/>
      <c r="L69" s="2"/>
    </row>
    <row r="70" spans="2:12" ht="15.75" customHeight="1" x14ac:dyDescent="0.2">
      <c r="B70" s="2"/>
      <c r="C70" s="3"/>
      <c r="D70" s="4"/>
      <c r="E70" s="5"/>
      <c r="F70" s="2"/>
      <c r="G70" s="2"/>
      <c r="H70" s="2"/>
      <c r="I70" s="6"/>
      <c r="J70" s="6"/>
      <c r="K70" s="2"/>
      <c r="L70" s="2"/>
    </row>
    <row r="71" spans="2:12" ht="15.75" customHeight="1" x14ac:dyDescent="0.2">
      <c r="B71" s="2"/>
      <c r="C71" s="3"/>
      <c r="D71" s="4"/>
      <c r="E71" s="5"/>
      <c r="F71" s="2"/>
      <c r="G71" s="2"/>
      <c r="H71" s="2"/>
      <c r="I71" s="6"/>
      <c r="J71" s="6"/>
      <c r="K71" s="2"/>
      <c r="L71" s="2"/>
    </row>
    <row r="72" spans="2:12" ht="15.75" customHeight="1" x14ac:dyDescent="0.2">
      <c r="B72" s="2"/>
      <c r="C72" s="3"/>
      <c r="D72" s="4"/>
      <c r="E72" s="5"/>
      <c r="F72" s="2"/>
      <c r="G72" s="2"/>
      <c r="H72" s="2"/>
      <c r="I72" s="6"/>
      <c r="J72" s="6"/>
      <c r="K72" s="2"/>
      <c r="L72" s="2"/>
    </row>
    <row r="73" spans="2:12" ht="15.75" customHeight="1" x14ac:dyDescent="0.2">
      <c r="B73" s="2"/>
      <c r="C73" s="3"/>
      <c r="D73" s="4"/>
      <c r="E73" s="5"/>
      <c r="F73" s="2"/>
      <c r="G73" s="2"/>
      <c r="H73" s="2"/>
      <c r="I73" s="6"/>
      <c r="J73" s="6"/>
      <c r="K73" s="2"/>
      <c r="L73" s="2"/>
    </row>
    <row r="74" spans="2:12" ht="15.75" customHeight="1" x14ac:dyDescent="0.2">
      <c r="B74" s="2"/>
      <c r="C74" s="3"/>
      <c r="D74" s="4"/>
      <c r="E74" s="5"/>
      <c r="F74" s="2"/>
      <c r="G74" s="2"/>
      <c r="H74" s="2"/>
      <c r="I74" s="6"/>
      <c r="J74" s="6"/>
      <c r="K74" s="2"/>
      <c r="L74" s="2"/>
    </row>
    <row r="75" spans="2:12" ht="15.75" customHeight="1" x14ac:dyDescent="0.2">
      <c r="B75" s="2"/>
      <c r="C75" s="3"/>
      <c r="D75" s="4"/>
      <c r="E75" s="5"/>
      <c r="F75" s="2"/>
      <c r="G75" s="2"/>
      <c r="H75" s="2"/>
      <c r="I75" s="6"/>
      <c r="J75" s="6"/>
      <c r="K75" s="2"/>
      <c r="L75" s="2"/>
    </row>
    <row r="76" spans="2:12" ht="15.75" customHeight="1" x14ac:dyDescent="0.2">
      <c r="B76" s="2"/>
      <c r="C76" s="3"/>
      <c r="D76" s="4"/>
      <c r="E76" s="5"/>
      <c r="F76" s="2"/>
      <c r="G76" s="2"/>
      <c r="H76" s="2"/>
      <c r="I76" s="6"/>
      <c r="J76" s="6"/>
      <c r="K76" s="2"/>
      <c r="L76" s="2"/>
    </row>
    <row r="77" spans="2:12" ht="15.75" customHeight="1" x14ac:dyDescent="0.2">
      <c r="B77" s="2"/>
      <c r="C77" s="3"/>
      <c r="D77" s="4"/>
      <c r="E77" s="5"/>
      <c r="F77" s="2"/>
      <c r="G77" s="2"/>
      <c r="H77" s="2"/>
      <c r="I77" s="6"/>
      <c r="J77" s="6"/>
      <c r="K77" s="2"/>
      <c r="L77" s="2"/>
    </row>
    <row r="78" spans="2:12" ht="15.75" customHeight="1" x14ac:dyDescent="0.2">
      <c r="B78" s="2"/>
      <c r="C78" s="3"/>
      <c r="D78" s="4"/>
      <c r="E78" s="5"/>
      <c r="F78" s="2"/>
      <c r="G78" s="2"/>
      <c r="H78" s="2"/>
      <c r="I78" s="6"/>
      <c r="J78" s="6"/>
      <c r="K78" s="2"/>
      <c r="L78" s="2"/>
    </row>
    <row r="79" spans="2:12" ht="15.75" customHeight="1" x14ac:dyDescent="0.2">
      <c r="B79" s="2"/>
      <c r="C79" s="3"/>
      <c r="D79" s="4"/>
      <c r="E79" s="5"/>
      <c r="F79" s="2"/>
      <c r="G79" s="2"/>
      <c r="H79" s="2"/>
      <c r="I79" s="6"/>
      <c r="J79" s="6"/>
      <c r="K79" s="2"/>
      <c r="L79" s="2"/>
    </row>
    <row r="80" spans="2:12" ht="15.75" customHeight="1" x14ac:dyDescent="0.2">
      <c r="B80" s="2"/>
      <c r="C80" s="3"/>
      <c r="D80" s="4"/>
      <c r="E80" s="5"/>
      <c r="F80" s="2"/>
      <c r="G80" s="2"/>
      <c r="H80" s="2"/>
      <c r="I80" s="6"/>
      <c r="J80" s="6"/>
      <c r="K80" s="2"/>
      <c r="L80" s="2"/>
    </row>
    <row r="81" spans="2:12" ht="15.75" customHeight="1" x14ac:dyDescent="0.2">
      <c r="B81" s="2"/>
      <c r="C81" s="3"/>
      <c r="D81" s="4"/>
      <c r="E81" s="5"/>
      <c r="F81" s="2"/>
      <c r="G81" s="2"/>
      <c r="H81" s="2"/>
      <c r="I81" s="6"/>
      <c r="J81" s="6"/>
      <c r="K81" s="2"/>
      <c r="L81" s="2"/>
    </row>
    <row r="82" spans="2:12" ht="15.75" customHeight="1" x14ac:dyDescent="0.2">
      <c r="B82" s="2"/>
      <c r="C82" s="3"/>
      <c r="D82" s="4"/>
      <c r="E82" s="5"/>
      <c r="F82" s="2"/>
      <c r="G82" s="2"/>
      <c r="H82" s="2"/>
      <c r="I82" s="6"/>
      <c r="J82" s="6"/>
      <c r="K82" s="2"/>
      <c r="L82" s="2"/>
    </row>
    <row r="83" spans="2:12" ht="15.75" customHeight="1" x14ac:dyDescent="0.2">
      <c r="B83" s="2"/>
      <c r="C83" s="3"/>
      <c r="D83" s="4"/>
      <c r="E83" s="5"/>
      <c r="F83" s="2"/>
      <c r="G83" s="2"/>
      <c r="H83" s="2"/>
      <c r="I83" s="6"/>
      <c r="J83" s="6"/>
      <c r="K83" s="2"/>
      <c r="L83" s="2"/>
    </row>
    <row r="84" spans="2:12" ht="15.75" customHeight="1" x14ac:dyDescent="0.2">
      <c r="B84" s="2"/>
      <c r="C84" s="3"/>
      <c r="D84" s="4"/>
      <c r="E84" s="5"/>
      <c r="F84" s="2"/>
      <c r="G84" s="2"/>
      <c r="H84" s="2"/>
      <c r="I84" s="6"/>
      <c r="J84" s="6"/>
      <c r="K84" s="2"/>
      <c r="L84" s="2"/>
    </row>
    <row r="85" spans="2:12" ht="15.75" customHeight="1" x14ac:dyDescent="0.2">
      <c r="B85" s="2"/>
      <c r="C85" s="3"/>
      <c r="D85" s="4"/>
      <c r="E85" s="5"/>
      <c r="F85" s="2"/>
      <c r="G85" s="2"/>
      <c r="H85" s="2"/>
      <c r="I85" s="6"/>
      <c r="J85" s="6"/>
      <c r="K85" s="2"/>
      <c r="L85" s="2"/>
    </row>
    <row r="86" spans="2:12" ht="15.75" customHeight="1" x14ac:dyDescent="0.2">
      <c r="B86" s="2"/>
      <c r="C86" s="3"/>
      <c r="D86" s="4"/>
      <c r="E86" s="5"/>
      <c r="F86" s="2"/>
      <c r="G86" s="2"/>
      <c r="H86" s="2"/>
      <c r="I86" s="6"/>
      <c r="J86" s="6"/>
      <c r="K86" s="2"/>
      <c r="L86" s="2"/>
    </row>
    <row r="87" spans="2:12" ht="15.75" customHeight="1" x14ac:dyDescent="0.2">
      <c r="B87" s="2"/>
      <c r="C87" s="3"/>
      <c r="D87" s="4"/>
      <c r="E87" s="5"/>
      <c r="F87" s="2"/>
      <c r="G87" s="2"/>
      <c r="H87" s="2"/>
      <c r="I87" s="6"/>
      <c r="J87" s="6"/>
      <c r="K87" s="2"/>
      <c r="L87" s="2"/>
    </row>
    <row r="88" spans="2:12" ht="15.75" customHeight="1" x14ac:dyDescent="0.2">
      <c r="B88" s="2"/>
      <c r="C88" s="3"/>
      <c r="D88" s="4"/>
      <c r="E88" s="5"/>
      <c r="F88" s="2"/>
      <c r="G88" s="2"/>
      <c r="H88" s="2"/>
      <c r="I88" s="6"/>
      <c r="J88" s="6"/>
      <c r="K88" s="2"/>
      <c r="L88" s="2"/>
    </row>
    <row r="89" spans="2:12" ht="15.75" customHeight="1" x14ac:dyDescent="0.2">
      <c r="B89" s="2"/>
      <c r="C89" s="3"/>
      <c r="D89" s="4"/>
      <c r="E89" s="5"/>
      <c r="F89" s="2"/>
      <c r="G89" s="2"/>
      <c r="H89" s="2"/>
      <c r="I89" s="6"/>
      <c r="J89" s="6"/>
      <c r="K89" s="2"/>
      <c r="L89" s="2"/>
    </row>
    <row r="90" spans="2:12" ht="15.75" customHeight="1" x14ac:dyDescent="0.2">
      <c r="B90" s="2"/>
      <c r="C90" s="3"/>
      <c r="D90" s="4"/>
      <c r="E90" s="5"/>
      <c r="F90" s="2"/>
      <c r="G90" s="2"/>
      <c r="H90" s="2"/>
      <c r="I90" s="6"/>
      <c r="J90" s="6"/>
      <c r="K90" s="2"/>
      <c r="L90" s="2"/>
    </row>
    <row r="91" spans="2:12" ht="15.75" customHeight="1" x14ac:dyDescent="0.2">
      <c r="B91" s="2"/>
      <c r="C91" s="3"/>
      <c r="D91" s="4"/>
      <c r="E91" s="5"/>
      <c r="F91" s="2"/>
      <c r="G91" s="2"/>
      <c r="H91" s="2"/>
      <c r="I91" s="6"/>
      <c r="J91" s="6"/>
      <c r="K91" s="2"/>
      <c r="L91" s="2"/>
    </row>
    <row r="92" spans="2:12" ht="15.75" customHeight="1" x14ac:dyDescent="0.2">
      <c r="B92" s="2"/>
      <c r="C92" s="3"/>
      <c r="D92" s="4"/>
      <c r="E92" s="5"/>
      <c r="F92" s="2"/>
      <c r="G92" s="2"/>
      <c r="H92" s="2"/>
      <c r="I92" s="6"/>
      <c r="J92" s="6"/>
      <c r="K92" s="2"/>
      <c r="L92" s="2"/>
    </row>
    <row r="93" spans="2:12" ht="15.75" customHeight="1" x14ac:dyDescent="0.2">
      <c r="B93" s="2"/>
      <c r="C93" s="3"/>
      <c r="D93" s="4"/>
      <c r="E93" s="5"/>
      <c r="F93" s="2"/>
      <c r="G93" s="2"/>
      <c r="H93" s="2"/>
      <c r="I93" s="6"/>
      <c r="J93" s="6"/>
      <c r="K93" s="2"/>
      <c r="L93" s="2"/>
    </row>
    <row r="94" spans="2:12" ht="15.75" customHeight="1" x14ac:dyDescent="0.2">
      <c r="B94" s="2"/>
      <c r="C94" s="3"/>
      <c r="D94" s="4"/>
      <c r="E94" s="5"/>
      <c r="F94" s="2"/>
      <c r="G94" s="2"/>
      <c r="H94" s="2"/>
      <c r="I94" s="6"/>
      <c r="J94" s="6"/>
      <c r="K94" s="2"/>
      <c r="L94" s="2"/>
    </row>
    <row r="95" spans="2:12" ht="15.75" customHeight="1" x14ac:dyDescent="0.2">
      <c r="B95" s="2"/>
      <c r="C95" s="3"/>
      <c r="D95" s="4"/>
      <c r="E95" s="5"/>
      <c r="F95" s="2"/>
      <c r="G95" s="2"/>
      <c r="H95" s="2"/>
      <c r="I95" s="6"/>
      <c r="J95" s="6"/>
      <c r="K95" s="2"/>
      <c r="L95" s="2"/>
    </row>
    <row r="96" spans="2:12" ht="15.75" customHeight="1" x14ac:dyDescent="0.2">
      <c r="B96" s="2"/>
      <c r="C96" s="3"/>
      <c r="D96" s="4"/>
      <c r="E96" s="5"/>
      <c r="F96" s="2"/>
      <c r="G96" s="2"/>
      <c r="H96" s="2"/>
      <c r="I96" s="6"/>
      <c r="J96" s="6"/>
      <c r="K96" s="2"/>
      <c r="L96" s="2"/>
    </row>
    <row r="97" spans="2:12" ht="15.75" customHeight="1" x14ac:dyDescent="0.2">
      <c r="B97" s="2"/>
      <c r="C97" s="3"/>
      <c r="D97" s="4"/>
      <c r="E97" s="5"/>
      <c r="F97" s="2"/>
      <c r="G97" s="2"/>
      <c r="H97" s="2"/>
      <c r="I97" s="6"/>
      <c r="J97" s="6"/>
      <c r="K97" s="2"/>
      <c r="L97" s="2"/>
    </row>
    <row r="98" spans="2:12" ht="15.75" customHeight="1" x14ac:dyDescent="0.2">
      <c r="B98" s="2"/>
      <c r="C98" s="3"/>
      <c r="D98" s="4"/>
      <c r="E98" s="5"/>
      <c r="F98" s="2"/>
      <c r="G98" s="2"/>
      <c r="H98" s="2"/>
      <c r="I98" s="6"/>
      <c r="J98" s="6"/>
      <c r="K98" s="2"/>
      <c r="L98" s="2"/>
    </row>
    <row r="99" spans="2:12" ht="15.75" customHeight="1" x14ac:dyDescent="0.2">
      <c r="B99" s="2"/>
      <c r="C99" s="3"/>
      <c r="D99" s="4"/>
      <c r="E99" s="5"/>
      <c r="F99" s="2"/>
      <c r="G99" s="2"/>
      <c r="H99" s="2"/>
      <c r="I99" s="6"/>
      <c r="J99" s="6"/>
      <c r="K99" s="2"/>
      <c r="L99" s="2"/>
    </row>
    <row r="100" spans="2:12" ht="15.75" customHeight="1" x14ac:dyDescent="0.2">
      <c r="B100" s="2"/>
      <c r="C100" s="3"/>
      <c r="D100" s="4"/>
      <c r="E100" s="5"/>
      <c r="F100" s="2"/>
      <c r="G100" s="2"/>
      <c r="H100" s="2"/>
      <c r="I100" s="6"/>
      <c r="J100" s="6"/>
      <c r="K100" s="2"/>
      <c r="L100" s="2"/>
    </row>
    <row r="101" spans="2:12" ht="15.75" customHeight="1" x14ac:dyDescent="0.2">
      <c r="B101" s="2"/>
      <c r="C101" s="3"/>
      <c r="D101" s="4"/>
      <c r="E101" s="5"/>
      <c r="F101" s="2"/>
      <c r="G101" s="2"/>
      <c r="H101" s="2"/>
      <c r="I101" s="6"/>
      <c r="J101" s="6"/>
      <c r="K101" s="2"/>
      <c r="L101" s="2"/>
    </row>
    <row r="102" spans="2:12" ht="15.75" customHeight="1" x14ac:dyDescent="0.2">
      <c r="B102" s="2"/>
      <c r="C102" s="3"/>
      <c r="D102" s="4"/>
      <c r="E102" s="5"/>
      <c r="F102" s="2"/>
      <c r="G102" s="2"/>
      <c r="H102" s="2"/>
      <c r="I102" s="6"/>
      <c r="J102" s="6"/>
      <c r="K102" s="2"/>
      <c r="L102" s="2"/>
    </row>
    <row r="103" spans="2:12" ht="15.75" customHeight="1" x14ac:dyDescent="0.2">
      <c r="B103" s="2"/>
      <c r="C103" s="3"/>
      <c r="D103" s="4"/>
      <c r="E103" s="5"/>
      <c r="F103" s="2"/>
      <c r="G103" s="2"/>
      <c r="H103" s="2"/>
      <c r="I103" s="6"/>
      <c r="J103" s="6"/>
      <c r="K103" s="2"/>
      <c r="L103" s="2"/>
    </row>
    <row r="104" spans="2:12" ht="15.75" customHeight="1" x14ac:dyDescent="0.2">
      <c r="B104" s="2"/>
      <c r="C104" s="3"/>
      <c r="D104" s="4"/>
      <c r="E104" s="5"/>
      <c r="F104" s="2"/>
      <c r="G104" s="2"/>
      <c r="H104" s="2"/>
      <c r="I104" s="6"/>
      <c r="J104" s="6"/>
      <c r="K104" s="2"/>
      <c r="L104" s="2"/>
    </row>
    <row r="105" spans="2:12" ht="15.75" customHeight="1" x14ac:dyDescent="0.2">
      <c r="B105" s="2"/>
      <c r="C105" s="3"/>
      <c r="D105" s="4"/>
      <c r="E105" s="5"/>
      <c r="F105" s="2"/>
      <c r="G105" s="2"/>
      <c r="H105" s="2"/>
      <c r="I105" s="6"/>
      <c r="J105" s="6"/>
      <c r="K105" s="2"/>
      <c r="L105" s="2"/>
    </row>
    <row r="106" spans="2:12" ht="15.75" customHeight="1" x14ac:dyDescent="0.2">
      <c r="B106" s="2"/>
      <c r="C106" s="3"/>
      <c r="D106" s="4"/>
      <c r="E106" s="5"/>
      <c r="F106" s="2"/>
      <c r="G106" s="2"/>
      <c r="H106" s="2"/>
      <c r="I106" s="6"/>
      <c r="J106" s="6"/>
      <c r="K106" s="2"/>
      <c r="L106" s="2"/>
    </row>
    <row r="107" spans="2:12" ht="15.75" customHeight="1" x14ac:dyDescent="0.2">
      <c r="B107" s="2"/>
      <c r="C107" s="3"/>
      <c r="D107" s="4"/>
      <c r="E107" s="5"/>
      <c r="F107" s="2"/>
      <c r="G107" s="2"/>
      <c r="H107" s="2"/>
      <c r="I107" s="6"/>
      <c r="J107" s="6"/>
      <c r="K107" s="2"/>
      <c r="L107" s="2"/>
    </row>
    <row r="108" spans="2:12" ht="15.75" customHeight="1" x14ac:dyDescent="0.2">
      <c r="B108" s="2"/>
      <c r="C108" s="3"/>
      <c r="D108" s="4"/>
      <c r="E108" s="5"/>
      <c r="F108" s="2"/>
      <c r="G108" s="2"/>
      <c r="H108" s="2"/>
      <c r="I108" s="6"/>
      <c r="J108" s="6"/>
      <c r="K108" s="2"/>
      <c r="L108" s="2"/>
    </row>
    <row r="109" spans="2:12" ht="15.75" customHeight="1" x14ac:dyDescent="0.2">
      <c r="B109" s="2"/>
      <c r="C109" s="3"/>
      <c r="D109" s="4"/>
      <c r="E109" s="5"/>
      <c r="F109" s="2"/>
      <c r="G109" s="2"/>
      <c r="H109" s="2"/>
      <c r="I109" s="6"/>
      <c r="J109" s="6"/>
      <c r="K109" s="2"/>
      <c r="L109" s="2"/>
    </row>
    <row r="110" spans="2:12" ht="15.75" customHeight="1" x14ac:dyDescent="0.2">
      <c r="B110" s="2"/>
      <c r="C110" s="3"/>
      <c r="D110" s="4"/>
      <c r="E110" s="5"/>
      <c r="F110" s="2"/>
      <c r="G110" s="2"/>
      <c r="H110" s="2"/>
      <c r="I110" s="6"/>
      <c r="J110" s="6"/>
      <c r="K110" s="2"/>
      <c r="L110" s="2"/>
    </row>
    <row r="111" spans="2:12" ht="15.75" customHeight="1" x14ac:dyDescent="0.2">
      <c r="B111" s="2"/>
      <c r="C111" s="3"/>
      <c r="D111" s="4"/>
      <c r="E111" s="5"/>
      <c r="F111" s="2"/>
      <c r="G111" s="2"/>
      <c r="H111" s="2"/>
      <c r="I111" s="6"/>
      <c r="J111" s="6"/>
      <c r="K111" s="2"/>
      <c r="L111" s="2"/>
    </row>
    <row r="112" spans="2:12" ht="15.75" customHeight="1" x14ac:dyDescent="0.2">
      <c r="B112" s="2"/>
      <c r="C112" s="3"/>
      <c r="D112" s="4"/>
      <c r="E112" s="5"/>
      <c r="F112" s="2"/>
      <c r="G112" s="2"/>
      <c r="H112" s="2"/>
      <c r="I112" s="6"/>
      <c r="J112" s="6"/>
      <c r="K112" s="2"/>
      <c r="L112" s="2"/>
    </row>
    <row r="113" spans="2:12" ht="15.75" customHeight="1" x14ac:dyDescent="0.2">
      <c r="B113" s="2"/>
      <c r="C113" s="3"/>
      <c r="D113" s="4"/>
      <c r="E113" s="5"/>
      <c r="F113" s="2"/>
      <c r="G113" s="2"/>
      <c r="H113" s="2"/>
      <c r="I113" s="6"/>
      <c r="J113" s="6"/>
      <c r="K113" s="2"/>
      <c r="L113" s="2"/>
    </row>
    <row r="114" spans="2:12" ht="15.75" customHeight="1" x14ac:dyDescent="0.2">
      <c r="B114" s="2"/>
      <c r="C114" s="3"/>
      <c r="D114" s="4"/>
      <c r="E114" s="5"/>
      <c r="F114" s="2"/>
      <c r="G114" s="2"/>
      <c r="H114" s="2"/>
      <c r="I114" s="6"/>
      <c r="J114" s="6"/>
      <c r="K114" s="2"/>
      <c r="L114" s="2"/>
    </row>
    <row r="115" spans="2:12" ht="15.75" customHeight="1" x14ac:dyDescent="0.2">
      <c r="B115" s="2"/>
      <c r="C115" s="3"/>
      <c r="D115" s="4"/>
      <c r="E115" s="5"/>
      <c r="F115" s="2"/>
      <c r="G115" s="2"/>
      <c r="H115" s="2"/>
      <c r="I115" s="6"/>
      <c r="J115" s="6"/>
      <c r="K115" s="2"/>
      <c r="L115" s="2"/>
    </row>
    <row r="116" spans="2:12" ht="15.75" customHeight="1" x14ac:dyDescent="0.2">
      <c r="B116" s="2"/>
      <c r="C116" s="3"/>
      <c r="D116" s="4"/>
      <c r="E116" s="5"/>
      <c r="F116" s="2"/>
      <c r="G116" s="2"/>
      <c r="H116" s="2"/>
      <c r="I116" s="6"/>
      <c r="J116" s="6"/>
      <c r="K116" s="2"/>
      <c r="L116" s="2"/>
    </row>
    <row r="117" spans="2:12" ht="15.75" customHeight="1" x14ac:dyDescent="0.2">
      <c r="B117" s="2"/>
      <c r="C117" s="3"/>
      <c r="D117" s="4"/>
      <c r="E117" s="5"/>
      <c r="F117" s="2"/>
      <c r="G117" s="2"/>
      <c r="H117" s="2"/>
      <c r="I117" s="6"/>
      <c r="J117" s="6"/>
      <c r="K117" s="2"/>
      <c r="L117" s="2"/>
    </row>
    <row r="118" spans="2:12" ht="15.75" customHeight="1" x14ac:dyDescent="0.2">
      <c r="B118" s="2"/>
      <c r="C118" s="3"/>
      <c r="D118" s="4"/>
      <c r="E118" s="5"/>
      <c r="F118" s="2"/>
      <c r="G118" s="2"/>
      <c r="H118" s="2"/>
      <c r="I118" s="6"/>
      <c r="J118" s="6"/>
      <c r="K118" s="2"/>
      <c r="L118" s="2"/>
    </row>
    <row r="119" spans="2:12" ht="15.75" customHeight="1" x14ac:dyDescent="0.2">
      <c r="B119" s="2"/>
      <c r="C119" s="3"/>
      <c r="D119" s="4"/>
      <c r="E119" s="5"/>
      <c r="F119" s="2"/>
      <c r="G119" s="2"/>
      <c r="H119" s="2"/>
      <c r="I119" s="6"/>
      <c r="J119" s="6"/>
      <c r="K119" s="2"/>
      <c r="L119" s="2"/>
    </row>
    <row r="120" spans="2:12" ht="15.75" customHeight="1" x14ac:dyDescent="0.2">
      <c r="B120" s="2"/>
      <c r="C120" s="3"/>
      <c r="D120" s="4"/>
      <c r="E120" s="5"/>
      <c r="F120" s="2"/>
      <c r="G120" s="2"/>
      <c r="H120" s="2"/>
      <c r="I120" s="6"/>
      <c r="J120" s="6"/>
      <c r="K120" s="2"/>
      <c r="L120" s="2"/>
    </row>
    <row r="121" spans="2:12" ht="15.75" customHeight="1" x14ac:dyDescent="0.2">
      <c r="B121" s="2"/>
      <c r="C121" s="3"/>
      <c r="D121" s="4"/>
      <c r="E121" s="5"/>
      <c r="F121" s="2"/>
      <c r="G121" s="2"/>
      <c r="H121" s="2"/>
      <c r="I121" s="6"/>
      <c r="J121" s="6"/>
      <c r="K121" s="2"/>
      <c r="L121" s="2"/>
    </row>
    <row r="122" spans="2:12" ht="15.75" customHeight="1" x14ac:dyDescent="0.2">
      <c r="B122" s="2"/>
      <c r="C122" s="3"/>
      <c r="D122" s="4"/>
      <c r="E122" s="5"/>
      <c r="F122" s="2"/>
      <c r="G122" s="2"/>
      <c r="H122" s="2"/>
      <c r="I122" s="6"/>
      <c r="J122" s="6"/>
      <c r="K122" s="2"/>
      <c r="L122" s="2"/>
    </row>
    <row r="123" spans="2:12" ht="15.75" customHeight="1" x14ac:dyDescent="0.2">
      <c r="B123" s="2"/>
      <c r="C123" s="3"/>
      <c r="D123" s="4"/>
      <c r="E123" s="5"/>
      <c r="F123" s="2"/>
      <c r="G123" s="2"/>
      <c r="H123" s="2"/>
      <c r="I123" s="6"/>
      <c r="J123" s="6"/>
      <c r="K123" s="2"/>
      <c r="L123" s="2"/>
    </row>
    <row r="124" spans="2:12" ht="15.75" customHeight="1" x14ac:dyDescent="0.2">
      <c r="B124" s="2"/>
      <c r="C124" s="3"/>
      <c r="D124" s="4"/>
      <c r="E124" s="5"/>
      <c r="F124" s="2"/>
      <c r="G124" s="2"/>
      <c r="H124" s="2"/>
      <c r="I124" s="6"/>
      <c r="J124" s="6"/>
      <c r="K124" s="2"/>
      <c r="L124" s="2"/>
    </row>
    <row r="125" spans="2:12" ht="15.75" customHeight="1" x14ac:dyDescent="0.2">
      <c r="B125" s="2"/>
      <c r="C125" s="3"/>
      <c r="D125" s="4"/>
      <c r="E125" s="5"/>
      <c r="F125" s="2"/>
      <c r="G125" s="2"/>
      <c r="H125" s="2"/>
      <c r="I125" s="6"/>
      <c r="J125" s="6"/>
      <c r="K125" s="2"/>
      <c r="L125" s="2"/>
    </row>
    <row r="126" spans="2:12" ht="15.75" customHeight="1" x14ac:dyDescent="0.2">
      <c r="B126" s="2"/>
      <c r="C126" s="3"/>
      <c r="D126" s="4"/>
      <c r="E126" s="5"/>
      <c r="F126" s="2"/>
      <c r="G126" s="2"/>
      <c r="H126" s="2"/>
      <c r="I126" s="6"/>
      <c r="J126" s="6"/>
      <c r="K126" s="2"/>
      <c r="L126" s="2"/>
    </row>
    <row r="127" spans="2:12" ht="15.75" customHeight="1" x14ac:dyDescent="0.2">
      <c r="B127" s="2"/>
      <c r="C127" s="3"/>
      <c r="D127" s="4"/>
      <c r="E127" s="5"/>
      <c r="F127" s="2"/>
      <c r="G127" s="2"/>
      <c r="H127" s="2"/>
      <c r="I127" s="6"/>
      <c r="J127" s="6"/>
      <c r="K127" s="2"/>
      <c r="L127" s="2"/>
    </row>
    <row r="128" spans="2:12" ht="15.75" customHeight="1" x14ac:dyDescent="0.2">
      <c r="B128" s="2"/>
      <c r="C128" s="3"/>
      <c r="D128" s="4"/>
      <c r="E128" s="5"/>
      <c r="F128" s="2"/>
      <c r="G128" s="2"/>
      <c r="H128" s="2"/>
      <c r="I128" s="6"/>
      <c r="J128" s="6"/>
      <c r="K128" s="2"/>
      <c r="L128" s="2"/>
    </row>
    <row r="129" spans="2:12" ht="15.75" customHeight="1" x14ac:dyDescent="0.2">
      <c r="B129" s="2"/>
      <c r="C129" s="3"/>
      <c r="D129" s="4"/>
      <c r="E129" s="5"/>
      <c r="F129" s="2"/>
      <c r="G129" s="2"/>
      <c r="H129" s="2"/>
      <c r="I129" s="6"/>
      <c r="J129" s="6"/>
      <c r="K129" s="2"/>
      <c r="L129" s="2"/>
    </row>
    <row r="130" spans="2:12" ht="15.75" customHeight="1" x14ac:dyDescent="0.2">
      <c r="B130" s="2"/>
      <c r="C130" s="3"/>
      <c r="D130" s="4"/>
      <c r="E130" s="5"/>
      <c r="F130" s="2"/>
      <c r="G130" s="2"/>
      <c r="H130" s="2"/>
      <c r="I130" s="6"/>
      <c r="J130" s="6"/>
      <c r="K130" s="2"/>
      <c r="L130" s="2"/>
    </row>
    <row r="131" spans="2:12" ht="15.75" customHeight="1" x14ac:dyDescent="0.2">
      <c r="B131" s="2"/>
      <c r="C131" s="3"/>
      <c r="D131" s="4"/>
      <c r="E131" s="5"/>
      <c r="F131" s="2"/>
      <c r="G131" s="2"/>
      <c r="H131" s="2"/>
      <c r="I131" s="6"/>
      <c r="J131" s="6"/>
      <c r="K131" s="2"/>
      <c r="L131" s="2"/>
    </row>
    <row r="132" spans="2:12" ht="15.75" customHeight="1" x14ac:dyDescent="0.2">
      <c r="B132" s="2"/>
      <c r="C132" s="3"/>
      <c r="D132" s="4"/>
      <c r="E132" s="5"/>
      <c r="F132" s="2"/>
      <c r="G132" s="2"/>
      <c r="H132" s="2"/>
      <c r="I132" s="6"/>
      <c r="J132" s="6"/>
      <c r="K132" s="2"/>
      <c r="L132" s="2"/>
    </row>
    <row r="133" spans="2:12" ht="15.75" customHeight="1" x14ac:dyDescent="0.2">
      <c r="B133" s="2"/>
      <c r="C133" s="3"/>
      <c r="D133" s="4"/>
      <c r="E133" s="5"/>
      <c r="F133" s="2"/>
      <c r="G133" s="2"/>
      <c r="H133" s="2"/>
      <c r="I133" s="6"/>
      <c r="J133" s="6"/>
      <c r="K133" s="2"/>
      <c r="L133" s="2"/>
    </row>
    <row r="134" spans="2:12" ht="15.75" customHeight="1" x14ac:dyDescent="0.2">
      <c r="B134" s="2"/>
      <c r="C134" s="3"/>
      <c r="D134" s="4"/>
      <c r="E134" s="5"/>
      <c r="F134" s="2"/>
      <c r="G134" s="2"/>
      <c r="H134" s="2"/>
      <c r="I134" s="6"/>
      <c r="J134" s="6"/>
      <c r="K134" s="2"/>
      <c r="L134" s="2"/>
    </row>
    <row r="135" spans="2:12" ht="15.75" customHeight="1" x14ac:dyDescent="0.2">
      <c r="B135" s="2"/>
      <c r="C135" s="3"/>
      <c r="D135" s="4"/>
      <c r="E135" s="5"/>
      <c r="F135" s="2"/>
      <c r="G135" s="2"/>
      <c r="H135" s="2"/>
      <c r="I135" s="6"/>
      <c r="J135" s="6"/>
      <c r="K135" s="2"/>
      <c r="L135" s="2"/>
    </row>
    <row r="136" spans="2:12" ht="15.75" customHeight="1" x14ac:dyDescent="0.2">
      <c r="B136" s="2"/>
      <c r="C136" s="3"/>
      <c r="D136" s="4"/>
      <c r="E136" s="5"/>
      <c r="F136" s="2"/>
      <c r="G136" s="2"/>
      <c r="H136" s="2"/>
      <c r="I136" s="6"/>
      <c r="J136" s="6"/>
      <c r="K136" s="2"/>
      <c r="L136" s="2"/>
    </row>
    <row r="137" spans="2:12" ht="15.75" customHeight="1" x14ac:dyDescent="0.2">
      <c r="B137" s="2"/>
      <c r="C137" s="3"/>
      <c r="D137" s="4"/>
      <c r="E137" s="5"/>
      <c r="F137" s="2"/>
      <c r="G137" s="2"/>
      <c r="H137" s="2"/>
      <c r="I137" s="6"/>
      <c r="J137" s="6"/>
      <c r="K137" s="2"/>
      <c r="L137" s="2"/>
    </row>
    <row r="138" spans="2:12" ht="15.75" customHeight="1" x14ac:dyDescent="0.2">
      <c r="B138" s="2"/>
      <c r="C138" s="3"/>
      <c r="D138" s="4"/>
      <c r="E138" s="5"/>
      <c r="F138" s="2"/>
      <c r="G138" s="2"/>
      <c r="H138" s="2"/>
      <c r="I138" s="6"/>
      <c r="J138" s="6"/>
      <c r="K138" s="2"/>
      <c r="L138" s="2"/>
    </row>
    <row r="139" spans="2:12" ht="15.75" customHeight="1" x14ac:dyDescent="0.2">
      <c r="B139" s="2"/>
      <c r="C139" s="3"/>
      <c r="D139" s="4"/>
      <c r="E139" s="5"/>
      <c r="F139" s="2"/>
      <c r="G139" s="2"/>
      <c r="H139" s="2"/>
      <c r="I139" s="6"/>
      <c r="J139" s="6"/>
      <c r="K139" s="2"/>
      <c r="L139" s="2"/>
    </row>
    <row r="140" spans="2:12" ht="15.75" customHeight="1" x14ac:dyDescent="0.2">
      <c r="B140" s="2"/>
      <c r="C140" s="3"/>
      <c r="D140" s="4"/>
      <c r="E140" s="5"/>
      <c r="F140" s="2"/>
      <c r="G140" s="2"/>
      <c r="H140" s="2"/>
      <c r="I140" s="6"/>
      <c r="J140" s="6"/>
      <c r="K140" s="2"/>
      <c r="L140" s="2"/>
    </row>
    <row r="141" spans="2:12" ht="15.75" customHeight="1" x14ac:dyDescent="0.2">
      <c r="B141" s="2"/>
      <c r="C141" s="3"/>
      <c r="D141" s="4"/>
      <c r="E141" s="5"/>
      <c r="F141" s="2"/>
      <c r="G141" s="2"/>
      <c r="H141" s="2"/>
      <c r="I141" s="6"/>
      <c r="J141" s="6"/>
      <c r="K141" s="2"/>
      <c r="L141" s="2"/>
    </row>
    <row r="142" spans="2:12" ht="15.75" customHeight="1" x14ac:dyDescent="0.2">
      <c r="B142" s="2"/>
      <c r="C142" s="3"/>
      <c r="D142" s="4"/>
      <c r="E142" s="5"/>
      <c r="F142" s="2"/>
      <c r="G142" s="2"/>
      <c r="H142" s="2"/>
      <c r="I142" s="6"/>
      <c r="J142" s="6"/>
      <c r="K142" s="2"/>
      <c r="L142" s="2"/>
    </row>
    <row r="143" spans="2:12" ht="15.75" customHeight="1" x14ac:dyDescent="0.2">
      <c r="B143" s="2"/>
      <c r="C143" s="3"/>
      <c r="D143" s="4"/>
      <c r="E143" s="5"/>
      <c r="F143" s="2"/>
      <c r="G143" s="2"/>
      <c r="H143" s="2"/>
      <c r="I143" s="6"/>
      <c r="J143" s="6"/>
      <c r="K143" s="2"/>
      <c r="L143" s="2"/>
    </row>
    <row r="144" spans="2:12" ht="15.75" customHeight="1" x14ac:dyDescent="0.2">
      <c r="B144" s="2"/>
      <c r="C144" s="3"/>
      <c r="D144" s="4"/>
      <c r="E144" s="5"/>
      <c r="F144" s="2"/>
      <c r="G144" s="2"/>
      <c r="H144" s="2"/>
      <c r="I144" s="6"/>
      <c r="J144" s="6"/>
      <c r="K144" s="2"/>
      <c r="L144" s="2"/>
    </row>
    <row r="145" spans="2:12" ht="15.75" customHeight="1" x14ac:dyDescent="0.2">
      <c r="B145" s="2"/>
      <c r="C145" s="3"/>
      <c r="D145" s="4"/>
      <c r="E145" s="5"/>
      <c r="F145" s="2"/>
      <c r="G145" s="2"/>
      <c r="H145" s="2"/>
      <c r="I145" s="6"/>
      <c r="J145" s="6"/>
      <c r="K145" s="2"/>
      <c r="L145" s="2"/>
    </row>
    <row r="146" spans="2:12" ht="15.75" customHeight="1" x14ac:dyDescent="0.2">
      <c r="B146" s="2"/>
      <c r="C146" s="3"/>
      <c r="D146" s="4"/>
      <c r="E146" s="5"/>
      <c r="F146" s="2"/>
      <c r="G146" s="2"/>
      <c r="H146" s="2"/>
      <c r="I146" s="6"/>
      <c r="J146" s="6"/>
      <c r="K146" s="2"/>
      <c r="L146" s="2"/>
    </row>
    <row r="147" spans="2:12" ht="15.75" customHeight="1" x14ac:dyDescent="0.2">
      <c r="B147" s="2"/>
      <c r="C147" s="3"/>
      <c r="D147" s="4"/>
      <c r="E147" s="5"/>
      <c r="F147" s="2"/>
      <c r="G147" s="2"/>
      <c r="H147" s="2"/>
      <c r="I147" s="6"/>
      <c r="J147" s="6"/>
      <c r="K147" s="2"/>
      <c r="L147" s="2"/>
    </row>
    <row r="148" spans="2:12" ht="15.75" customHeight="1" x14ac:dyDescent="0.2">
      <c r="B148" s="2"/>
      <c r="C148" s="3"/>
      <c r="D148" s="4"/>
      <c r="E148" s="5"/>
      <c r="F148" s="2"/>
      <c r="G148" s="2"/>
      <c r="H148" s="2"/>
      <c r="I148" s="6"/>
      <c r="J148" s="6"/>
      <c r="K148" s="2"/>
      <c r="L148" s="2"/>
    </row>
    <row r="149" spans="2:12" ht="15.75" customHeight="1" x14ac:dyDescent="0.2">
      <c r="B149" s="2"/>
      <c r="C149" s="3"/>
      <c r="D149" s="4"/>
      <c r="E149" s="5"/>
      <c r="F149" s="2"/>
      <c r="G149" s="2"/>
      <c r="H149" s="2"/>
      <c r="I149" s="6"/>
      <c r="J149" s="6"/>
      <c r="K149" s="2"/>
      <c r="L149" s="2"/>
    </row>
    <row r="150" spans="2:12" ht="15.75" customHeight="1" x14ac:dyDescent="0.2">
      <c r="B150" s="2"/>
      <c r="C150" s="3"/>
      <c r="D150" s="4"/>
      <c r="E150" s="5"/>
      <c r="F150" s="2"/>
      <c r="G150" s="2"/>
      <c r="H150" s="2"/>
      <c r="I150" s="6"/>
      <c r="J150" s="6"/>
      <c r="K150" s="2"/>
      <c r="L150" s="2"/>
    </row>
    <row r="151" spans="2:12" ht="15.75" customHeight="1" x14ac:dyDescent="0.2">
      <c r="B151" s="2"/>
      <c r="C151" s="3"/>
      <c r="D151" s="4"/>
      <c r="E151" s="5"/>
      <c r="F151" s="2"/>
      <c r="G151" s="2"/>
      <c r="H151" s="2"/>
      <c r="I151" s="6"/>
      <c r="J151" s="6"/>
      <c r="K151" s="2"/>
      <c r="L151" s="2"/>
    </row>
    <row r="152" spans="2:12" ht="15.75" customHeight="1" x14ac:dyDescent="0.2">
      <c r="B152" s="2"/>
      <c r="C152" s="3"/>
      <c r="D152" s="4"/>
      <c r="E152" s="5"/>
      <c r="F152" s="2"/>
      <c r="G152" s="2"/>
      <c r="H152" s="2"/>
      <c r="I152" s="6"/>
      <c r="J152" s="6"/>
      <c r="K152" s="2"/>
      <c r="L152" s="2"/>
    </row>
    <row r="153" spans="2:12" ht="15.75" customHeight="1" x14ac:dyDescent="0.2">
      <c r="B153" s="2"/>
      <c r="C153" s="3"/>
      <c r="D153" s="4"/>
      <c r="E153" s="5"/>
      <c r="F153" s="2"/>
      <c r="G153" s="2"/>
      <c r="H153" s="2"/>
      <c r="I153" s="6"/>
      <c r="J153" s="6"/>
      <c r="K153" s="2"/>
      <c r="L153" s="2"/>
    </row>
    <row r="154" spans="2:12" ht="15.75" customHeight="1" x14ac:dyDescent="0.2">
      <c r="B154" s="2"/>
      <c r="C154" s="3"/>
      <c r="D154" s="4"/>
      <c r="E154" s="5"/>
      <c r="F154" s="2"/>
      <c r="G154" s="2"/>
      <c r="H154" s="2"/>
      <c r="I154" s="6"/>
      <c r="J154" s="6"/>
      <c r="K154" s="2"/>
      <c r="L154" s="2"/>
    </row>
    <row r="155" spans="2:12" ht="15.75" customHeight="1" x14ac:dyDescent="0.2">
      <c r="B155" s="2"/>
      <c r="C155" s="3"/>
      <c r="D155" s="4"/>
      <c r="E155" s="5"/>
      <c r="F155" s="2"/>
      <c r="G155" s="2"/>
      <c r="H155" s="2"/>
      <c r="I155" s="6"/>
      <c r="J155" s="6"/>
      <c r="K155" s="2"/>
      <c r="L155" s="2"/>
    </row>
    <row r="156" spans="2:12" ht="15.75" customHeight="1" x14ac:dyDescent="0.2">
      <c r="B156" s="2"/>
      <c r="C156" s="3"/>
      <c r="D156" s="4"/>
      <c r="E156" s="5"/>
      <c r="F156" s="2"/>
      <c r="G156" s="2"/>
      <c r="H156" s="2"/>
      <c r="I156" s="6"/>
      <c r="J156" s="6"/>
      <c r="K156" s="2"/>
      <c r="L156" s="2"/>
    </row>
    <row r="157" spans="2:12" ht="15.75" customHeight="1" x14ac:dyDescent="0.2">
      <c r="B157" s="2"/>
      <c r="C157" s="3"/>
      <c r="D157" s="4"/>
      <c r="E157" s="5"/>
      <c r="F157" s="2"/>
      <c r="G157" s="2"/>
      <c r="H157" s="2"/>
      <c r="I157" s="6"/>
      <c r="J157" s="6"/>
      <c r="K157" s="2"/>
      <c r="L157" s="2"/>
    </row>
    <row r="158" spans="2:12" ht="15.75" customHeight="1" x14ac:dyDescent="0.2">
      <c r="B158" s="2"/>
      <c r="C158" s="3"/>
      <c r="D158" s="4"/>
      <c r="E158" s="5"/>
      <c r="F158" s="2"/>
      <c r="G158" s="2"/>
      <c r="H158" s="2"/>
      <c r="I158" s="6"/>
      <c r="J158" s="6"/>
      <c r="K158" s="2"/>
      <c r="L158" s="2"/>
    </row>
    <row r="159" spans="2:12" ht="15.75" customHeight="1" x14ac:dyDescent="0.2">
      <c r="B159" s="2"/>
      <c r="C159" s="3"/>
      <c r="D159" s="4"/>
      <c r="E159" s="5"/>
      <c r="F159" s="2"/>
      <c r="G159" s="2"/>
      <c r="H159" s="2"/>
      <c r="I159" s="6"/>
      <c r="J159" s="6"/>
      <c r="K159" s="2"/>
      <c r="L159" s="2"/>
    </row>
    <row r="160" spans="2:12" ht="15.75" customHeight="1" x14ac:dyDescent="0.2">
      <c r="B160" s="2"/>
      <c r="C160" s="3"/>
      <c r="D160" s="4"/>
      <c r="E160" s="5"/>
      <c r="F160" s="2"/>
      <c r="G160" s="2"/>
      <c r="H160" s="2"/>
      <c r="I160" s="6"/>
      <c r="J160" s="6"/>
      <c r="K160" s="2"/>
      <c r="L160" s="2"/>
    </row>
    <row r="161" spans="2:12" ht="15.75" customHeight="1" x14ac:dyDescent="0.2">
      <c r="B161" s="2"/>
      <c r="C161" s="3"/>
      <c r="D161" s="4"/>
      <c r="E161" s="5"/>
      <c r="F161" s="2"/>
      <c r="G161" s="2"/>
      <c r="H161" s="2"/>
      <c r="I161" s="6"/>
      <c r="J161" s="6"/>
      <c r="K161" s="2"/>
      <c r="L161" s="2"/>
    </row>
    <row r="162" spans="2:12" ht="15.75" customHeight="1" x14ac:dyDescent="0.2">
      <c r="B162" s="2"/>
      <c r="C162" s="3"/>
      <c r="D162" s="4"/>
      <c r="E162" s="5"/>
      <c r="F162" s="2"/>
      <c r="G162" s="2"/>
      <c r="H162" s="2"/>
      <c r="I162" s="6"/>
      <c r="J162" s="6"/>
      <c r="K162" s="2"/>
      <c r="L162" s="2"/>
    </row>
    <row r="163" spans="2:12" ht="15.75" customHeight="1" x14ac:dyDescent="0.2">
      <c r="B163" s="2"/>
      <c r="C163" s="3"/>
      <c r="D163" s="4"/>
      <c r="E163" s="5"/>
      <c r="F163" s="2"/>
      <c r="G163" s="2"/>
      <c r="H163" s="2"/>
      <c r="I163" s="6"/>
      <c r="J163" s="6"/>
      <c r="K163" s="2"/>
      <c r="L163" s="2"/>
    </row>
    <row r="164" spans="2:12" ht="15.75" customHeight="1" x14ac:dyDescent="0.2">
      <c r="B164" s="2"/>
      <c r="C164" s="3"/>
      <c r="D164" s="4"/>
      <c r="E164" s="5"/>
      <c r="F164" s="2"/>
      <c r="G164" s="2"/>
      <c r="H164" s="2"/>
      <c r="I164" s="6"/>
      <c r="J164" s="6"/>
      <c r="K164" s="2"/>
      <c r="L164" s="2"/>
    </row>
    <row r="165" spans="2:12" ht="15.75" customHeight="1" x14ac:dyDescent="0.2">
      <c r="B165" s="2"/>
      <c r="C165" s="3"/>
      <c r="D165" s="4"/>
      <c r="E165" s="5"/>
      <c r="F165" s="2"/>
      <c r="G165" s="2"/>
      <c r="H165" s="2"/>
      <c r="I165" s="6"/>
      <c r="J165" s="6"/>
      <c r="K165" s="2"/>
      <c r="L165" s="2"/>
    </row>
    <row r="166" spans="2:12" ht="15.75" customHeight="1" x14ac:dyDescent="0.2">
      <c r="B166" s="2"/>
      <c r="C166" s="3"/>
      <c r="D166" s="4"/>
      <c r="E166" s="5"/>
      <c r="F166" s="2"/>
      <c r="G166" s="2"/>
      <c r="H166" s="2"/>
      <c r="I166" s="6"/>
      <c r="J166" s="6"/>
      <c r="K166" s="2"/>
      <c r="L166" s="2"/>
    </row>
    <row r="167" spans="2:12" ht="15.75" customHeight="1" x14ac:dyDescent="0.2">
      <c r="B167" s="2"/>
      <c r="C167" s="3"/>
      <c r="D167" s="4"/>
      <c r="E167" s="5"/>
      <c r="F167" s="2"/>
      <c r="G167" s="2"/>
      <c r="H167" s="2"/>
      <c r="I167" s="6"/>
      <c r="J167" s="6"/>
      <c r="K167" s="2"/>
      <c r="L167" s="2"/>
    </row>
    <row r="168" spans="2:12" ht="15.75" customHeight="1" x14ac:dyDescent="0.2">
      <c r="B168" s="2"/>
      <c r="C168" s="3"/>
      <c r="D168" s="4"/>
      <c r="E168" s="5"/>
      <c r="F168" s="2"/>
      <c r="G168" s="2"/>
      <c r="H168" s="2"/>
      <c r="I168" s="6"/>
      <c r="J168" s="6"/>
      <c r="K168" s="2"/>
      <c r="L168" s="2"/>
    </row>
    <row r="169" spans="2:12" ht="15.75" customHeight="1" x14ac:dyDescent="0.2">
      <c r="B169" s="2"/>
      <c r="C169" s="3"/>
      <c r="D169" s="4"/>
      <c r="E169" s="5"/>
      <c r="F169" s="2"/>
      <c r="G169" s="2"/>
      <c r="H169" s="2"/>
      <c r="I169" s="6"/>
      <c r="J169" s="6"/>
      <c r="K169" s="2"/>
      <c r="L169" s="2"/>
    </row>
    <row r="170" spans="2:12" ht="15.75" customHeight="1" x14ac:dyDescent="0.2">
      <c r="B170" s="2"/>
      <c r="C170" s="3"/>
      <c r="D170" s="4"/>
      <c r="E170" s="5"/>
      <c r="F170" s="2"/>
      <c r="G170" s="2"/>
      <c r="H170" s="2"/>
      <c r="I170" s="6"/>
      <c r="J170" s="6"/>
      <c r="K170" s="2"/>
      <c r="L170" s="2"/>
    </row>
    <row r="171" spans="2:12" ht="15.75" customHeight="1" x14ac:dyDescent="0.2">
      <c r="B171" s="2"/>
      <c r="C171" s="3"/>
      <c r="D171" s="4"/>
      <c r="E171" s="5"/>
      <c r="F171" s="2"/>
      <c r="G171" s="2"/>
      <c r="H171" s="2"/>
      <c r="I171" s="6"/>
      <c r="J171" s="6"/>
      <c r="K171" s="2"/>
      <c r="L171" s="2"/>
    </row>
    <row r="172" spans="2:12" ht="15.75" customHeight="1" x14ac:dyDescent="0.2">
      <c r="B172" s="2"/>
      <c r="C172" s="3"/>
      <c r="D172" s="4"/>
      <c r="E172" s="5"/>
      <c r="F172" s="2"/>
      <c r="G172" s="2"/>
      <c r="H172" s="2"/>
      <c r="I172" s="6"/>
      <c r="J172" s="6"/>
      <c r="K172" s="2"/>
      <c r="L172" s="2"/>
    </row>
    <row r="173" spans="2:12" ht="15.75" customHeight="1" x14ac:dyDescent="0.2">
      <c r="B173" s="2"/>
      <c r="C173" s="3"/>
      <c r="D173" s="4"/>
      <c r="E173" s="5"/>
      <c r="F173" s="2"/>
      <c r="G173" s="2"/>
      <c r="H173" s="2"/>
      <c r="I173" s="6"/>
      <c r="J173" s="6"/>
      <c r="K173" s="2"/>
      <c r="L173" s="2"/>
    </row>
    <row r="174" spans="2:12" ht="15.75" customHeight="1" x14ac:dyDescent="0.2">
      <c r="B174" s="2"/>
      <c r="C174" s="3"/>
      <c r="D174" s="4"/>
      <c r="E174" s="5"/>
      <c r="F174" s="2"/>
      <c r="G174" s="2"/>
      <c r="H174" s="2"/>
      <c r="I174" s="6"/>
      <c r="J174" s="6"/>
      <c r="K174" s="2"/>
      <c r="L174" s="2"/>
    </row>
    <row r="175" spans="2:12" ht="15.75" customHeight="1" x14ac:dyDescent="0.2">
      <c r="B175" s="2"/>
      <c r="C175" s="3"/>
      <c r="D175" s="4"/>
      <c r="E175" s="5"/>
      <c r="F175" s="2"/>
      <c r="G175" s="2"/>
      <c r="H175" s="2"/>
      <c r="I175" s="6"/>
      <c r="J175" s="6"/>
      <c r="K175" s="2"/>
      <c r="L175" s="2"/>
    </row>
    <row r="176" spans="2:12" ht="15.75" customHeight="1" x14ac:dyDescent="0.2">
      <c r="B176" s="2"/>
      <c r="C176" s="3"/>
      <c r="D176" s="4"/>
      <c r="E176" s="5"/>
      <c r="F176" s="2"/>
      <c r="G176" s="2"/>
      <c r="H176" s="2"/>
      <c r="I176" s="6"/>
      <c r="J176" s="6"/>
      <c r="K176" s="2"/>
      <c r="L176" s="2"/>
    </row>
    <row r="177" spans="2:12" ht="15.75" customHeight="1" x14ac:dyDescent="0.2">
      <c r="B177" s="2"/>
      <c r="C177" s="3"/>
      <c r="D177" s="4"/>
      <c r="E177" s="5"/>
      <c r="F177" s="2"/>
      <c r="G177" s="2"/>
      <c r="H177" s="2"/>
      <c r="I177" s="6"/>
      <c r="J177" s="6"/>
      <c r="K177" s="2"/>
      <c r="L177" s="2"/>
    </row>
    <row r="178" spans="2:12" ht="15.75" customHeight="1" x14ac:dyDescent="0.2">
      <c r="B178" s="2"/>
      <c r="C178" s="3"/>
      <c r="D178" s="4"/>
      <c r="E178" s="5"/>
      <c r="F178" s="2"/>
      <c r="G178" s="2"/>
      <c r="H178" s="2"/>
      <c r="I178" s="6"/>
      <c r="J178" s="6"/>
      <c r="K178" s="2"/>
      <c r="L178" s="2"/>
    </row>
    <row r="179" spans="2:12" ht="15.75" customHeight="1" x14ac:dyDescent="0.2">
      <c r="B179" s="2"/>
      <c r="C179" s="3"/>
      <c r="D179" s="4"/>
      <c r="E179" s="5"/>
      <c r="F179" s="2"/>
      <c r="G179" s="2"/>
      <c r="H179" s="2"/>
      <c r="I179" s="6"/>
      <c r="J179" s="6"/>
      <c r="K179" s="2"/>
      <c r="L179" s="2"/>
    </row>
    <row r="180" spans="2:12" ht="15.75" customHeight="1" x14ac:dyDescent="0.2">
      <c r="B180" s="2"/>
      <c r="C180" s="3"/>
      <c r="D180" s="4"/>
      <c r="E180" s="5"/>
      <c r="F180" s="2"/>
      <c r="G180" s="2"/>
      <c r="H180" s="2"/>
      <c r="I180" s="6"/>
      <c r="J180" s="6"/>
      <c r="K180" s="2"/>
      <c r="L180" s="2"/>
    </row>
    <row r="181" spans="2:12" ht="15.75" customHeight="1" x14ac:dyDescent="0.2">
      <c r="B181" s="2"/>
      <c r="C181" s="3"/>
      <c r="D181" s="4"/>
      <c r="E181" s="5"/>
      <c r="F181" s="2"/>
      <c r="G181" s="2"/>
      <c r="H181" s="2"/>
      <c r="I181" s="6"/>
      <c r="J181" s="6"/>
      <c r="K181" s="2"/>
      <c r="L181" s="2"/>
    </row>
    <row r="182" spans="2:12" ht="15.75" customHeight="1" x14ac:dyDescent="0.2">
      <c r="B182" s="2"/>
      <c r="C182" s="3"/>
      <c r="D182" s="4"/>
      <c r="E182" s="5"/>
      <c r="F182" s="2"/>
      <c r="G182" s="2"/>
      <c r="H182" s="2"/>
      <c r="I182" s="6"/>
      <c r="J182" s="6"/>
      <c r="K182" s="2"/>
      <c r="L182" s="2"/>
    </row>
    <row r="183" spans="2:12" ht="15.75" customHeight="1" x14ac:dyDescent="0.2">
      <c r="B183" s="2"/>
      <c r="C183" s="3"/>
      <c r="D183" s="4"/>
      <c r="E183" s="5"/>
      <c r="F183" s="2"/>
      <c r="G183" s="2"/>
      <c r="H183" s="2"/>
      <c r="I183" s="6"/>
      <c r="J183" s="6"/>
      <c r="K183" s="2"/>
      <c r="L183" s="2"/>
    </row>
    <row r="184" spans="2:12" ht="15.75" customHeight="1" x14ac:dyDescent="0.2">
      <c r="B184" s="2"/>
      <c r="C184" s="3"/>
      <c r="D184" s="4"/>
      <c r="E184" s="5"/>
      <c r="F184" s="2"/>
      <c r="G184" s="2"/>
      <c r="H184" s="2"/>
      <c r="I184" s="6"/>
      <c r="J184" s="6"/>
      <c r="K184" s="2"/>
      <c r="L184" s="2"/>
    </row>
    <row r="185" spans="2:12" ht="15.75" customHeight="1" x14ac:dyDescent="0.2">
      <c r="B185" s="2"/>
      <c r="C185" s="3"/>
      <c r="D185" s="4"/>
      <c r="E185" s="5"/>
      <c r="F185" s="2"/>
      <c r="G185" s="2"/>
      <c r="H185" s="2"/>
      <c r="I185" s="6"/>
      <c r="J185" s="6"/>
      <c r="K185" s="2"/>
      <c r="L185" s="2"/>
    </row>
    <row r="186" spans="2:12" ht="15.75" customHeight="1" x14ac:dyDescent="0.2">
      <c r="B186" s="2"/>
      <c r="C186" s="3"/>
      <c r="D186" s="4"/>
      <c r="E186" s="5"/>
      <c r="F186" s="2"/>
      <c r="G186" s="2"/>
      <c r="H186" s="2"/>
      <c r="I186" s="6"/>
      <c r="J186" s="6"/>
      <c r="K186" s="2"/>
      <c r="L186" s="2"/>
    </row>
    <row r="187" spans="2:12" ht="15.75" customHeight="1" x14ac:dyDescent="0.2">
      <c r="B187" s="2"/>
      <c r="C187" s="3"/>
      <c r="D187" s="4"/>
      <c r="E187" s="5"/>
      <c r="F187" s="2"/>
      <c r="G187" s="2"/>
      <c r="H187" s="2"/>
      <c r="I187" s="6"/>
      <c r="J187" s="6"/>
      <c r="K187" s="2"/>
      <c r="L187" s="2"/>
    </row>
    <row r="188" spans="2:12" ht="15.75" customHeight="1" x14ac:dyDescent="0.2">
      <c r="B188" s="2"/>
      <c r="C188" s="3"/>
      <c r="D188" s="4"/>
      <c r="E188" s="5"/>
      <c r="F188" s="2"/>
      <c r="G188" s="2"/>
      <c r="H188" s="2"/>
      <c r="I188" s="6"/>
      <c r="J188" s="6"/>
      <c r="K188" s="2"/>
      <c r="L188" s="2"/>
    </row>
    <row r="189" spans="2:12" ht="15.75" customHeight="1" x14ac:dyDescent="0.2">
      <c r="B189" s="2"/>
      <c r="C189" s="3"/>
      <c r="D189" s="4"/>
      <c r="E189" s="5"/>
      <c r="F189" s="2"/>
      <c r="G189" s="2"/>
      <c r="H189" s="2"/>
      <c r="I189" s="6"/>
      <c r="J189" s="6"/>
      <c r="K189" s="2"/>
      <c r="L189" s="2"/>
    </row>
    <row r="190" spans="2:12" ht="15.75" customHeight="1" x14ac:dyDescent="0.2">
      <c r="B190" s="2"/>
      <c r="C190" s="3"/>
      <c r="D190" s="4"/>
      <c r="E190" s="5"/>
      <c r="F190" s="2"/>
      <c r="G190" s="2"/>
      <c r="H190" s="2"/>
      <c r="I190" s="6"/>
      <c r="J190" s="6"/>
      <c r="K190" s="2"/>
      <c r="L190" s="2"/>
    </row>
    <row r="191" spans="2:12" ht="15.75" customHeight="1" x14ac:dyDescent="0.2">
      <c r="B191" s="2"/>
      <c r="C191" s="3"/>
      <c r="D191" s="4"/>
      <c r="E191" s="5"/>
      <c r="F191" s="2"/>
      <c r="G191" s="2"/>
      <c r="H191" s="2"/>
      <c r="I191" s="6"/>
      <c r="J191" s="6"/>
      <c r="K191" s="2"/>
      <c r="L191" s="2"/>
    </row>
    <row r="192" spans="2:12" ht="15.75" customHeight="1" x14ac:dyDescent="0.2">
      <c r="B192" s="2"/>
      <c r="C192" s="3"/>
      <c r="D192" s="4"/>
      <c r="E192" s="5"/>
      <c r="F192" s="2"/>
      <c r="G192" s="2"/>
      <c r="H192" s="2"/>
      <c r="I192" s="6"/>
      <c r="J192" s="6"/>
      <c r="K192" s="2"/>
      <c r="L192" s="2"/>
    </row>
    <row r="193" spans="2:12" ht="15.75" customHeight="1" x14ac:dyDescent="0.2">
      <c r="B193" s="2"/>
      <c r="C193" s="3"/>
      <c r="D193" s="4"/>
      <c r="E193" s="5"/>
      <c r="F193" s="2"/>
      <c r="G193" s="2"/>
      <c r="H193" s="2"/>
      <c r="I193" s="6"/>
      <c r="J193" s="6"/>
      <c r="K193" s="2"/>
      <c r="L193" s="2"/>
    </row>
    <row r="194" spans="2:12" ht="15.75" customHeight="1" x14ac:dyDescent="0.2">
      <c r="B194" s="2"/>
      <c r="C194" s="3"/>
      <c r="D194" s="4"/>
      <c r="E194" s="5"/>
      <c r="F194" s="2"/>
      <c r="G194" s="2"/>
      <c r="H194" s="2"/>
      <c r="I194" s="6"/>
      <c r="J194" s="6"/>
      <c r="K194" s="2"/>
      <c r="L194" s="2"/>
    </row>
    <row r="195" spans="2:12" ht="15.75" customHeight="1" x14ac:dyDescent="0.2">
      <c r="B195" s="2"/>
      <c r="C195" s="3"/>
      <c r="D195" s="4"/>
      <c r="E195" s="5"/>
      <c r="F195" s="2"/>
      <c r="G195" s="2"/>
      <c r="H195" s="2"/>
      <c r="I195" s="6"/>
      <c r="J195" s="6"/>
      <c r="K195" s="2"/>
      <c r="L195" s="2"/>
    </row>
    <row r="196" spans="2:12" ht="15.75" customHeight="1" x14ac:dyDescent="0.2">
      <c r="B196" s="2"/>
      <c r="C196" s="3"/>
      <c r="D196" s="4"/>
      <c r="E196" s="5"/>
      <c r="F196" s="2"/>
      <c r="G196" s="2"/>
      <c r="H196" s="2"/>
      <c r="I196" s="6"/>
      <c r="J196" s="6"/>
      <c r="K196" s="2"/>
      <c r="L196" s="2"/>
    </row>
    <row r="197" spans="2:12" ht="15.75" customHeight="1" x14ac:dyDescent="0.2">
      <c r="B197" s="2"/>
      <c r="C197" s="3"/>
      <c r="D197" s="4"/>
      <c r="E197" s="5"/>
      <c r="F197" s="2"/>
      <c r="G197" s="2"/>
      <c r="H197" s="2"/>
      <c r="I197" s="6"/>
      <c r="J197" s="6"/>
      <c r="K197" s="2"/>
      <c r="L197" s="2"/>
    </row>
    <row r="198" spans="2:12" ht="15.75" customHeight="1" x14ac:dyDescent="0.2">
      <c r="B198" s="2"/>
      <c r="C198" s="3"/>
      <c r="D198" s="4"/>
      <c r="E198" s="5"/>
      <c r="F198" s="2"/>
      <c r="G198" s="2"/>
      <c r="H198" s="2"/>
      <c r="I198" s="6"/>
      <c r="J198" s="6"/>
      <c r="K198" s="2"/>
      <c r="L198" s="2"/>
    </row>
    <row r="199" spans="2:12" ht="15.75" customHeight="1" x14ac:dyDescent="0.2">
      <c r="B199" s="2"/>
      <c r="C199" s="3"/>
      <c r="D199" s="4"/>
      <c r="E199" s="5"/>
      <c r="F199" s="2"/>
      <c r="G199" s="2"/>
      <c r="H199" s="2"/>
      <c r="I199" s="6"/>
      <c r="J199" s="6"/>
      <c r="K199" s="2"/>
      <c r="L199" s="2"/>
    </row>
    <row r="200" spans="2:12" ht="15.75" customHeight="1" x14ac:dyDescent="0.2">
      <c r="B200" s="2"/>
      <c r="C200" s="3"/>
      <c r="D200" s="4"/>
      <c r="E200" s="5"/>
      <c r="F200" s="2"/>
      <c r="G200" s="2"/>
      <c r="H200" s="2"/>
      <c r="I200" s="6"/>
      <c r="J200" s="6"/>
      <c r="K200" s="2"/>
      <c r="L200" s="2"/>
    </row>
    <row r="201" spans="2:12" ht="15.75" customHeight="1" x14ac:dyDescent="0.2">
      <c r="B201" s="2"/>
      <c r="C201" s="3"/>
      <c r="D201" s="4"/>
      <c r="E201" s="5"/>
      <c r="F201" s="2"/>
      <c r="G201" s="2"/>
      <c r="H201" s="2"/>
      <c r="I201" s="6"/>
      <c r="J201" s="6"/>
      <c r="K201" s="2"/>
      <c r="L201" s="2"/>
    </row>
    <row r="202" spans="2:12" ht="15.75" customHeight="1" x14ac:dyDescent="0.2">
      <c r="B202" s="2"/>
      <c r="C202" s="3"/>
      <c r="D202" s="4"/>
      <c r="E202" s="5"/>
      <c r="F202" s="2"/>
      <c r="G202" s="2"/>
      <c r="H202" s="2"/>
      <c r="I202" s="6"/>
      <c r="J202" s="6"/>
      <c r="K202" s="2"/>
      <c r="L202" s="2"/>
    </row>
    <row r="203" spans="2:12" ht="15.75" customHeight="1" x14ac:dyDescent="0.2">
      <c r="B203" s="2"/>
      <c r="C203" s="3"/>
      <c r="D203" s="4"/>
      <c r="E203" s="5"/>
      <c r="F203" s="2"/>
      <c r="G203" s="2"/>
      <c r="H203" s="2"/>
      <c r="I203" s="6"/>
      <c r="J203" s="6"/>
      <c r="K203" s="2"/>
      <c r="L203" s="2"/>
    </row>
    <row r="204" spans="2:12" ht="15.75" customHeight="1" x14ac:dyDescent="0.2">
      <c r="B204" s="2"/>
      <c r="C204" s="3"/>
      <c r="D204" s="4"/>
      <c r="E204" s="5"/>
      <c r="F204" s="2"/>
      <c r="G204" s="2"/>
      <c r="H204" s="2"/>
      <c r="I204" s="6"/>
      <c r="J204" s="6"/>
      <c r="K204" s="2"/>
      <c r="L204" s="2"/>
    </row>
    <row r="205" spans="2:12" ht="15.75" customHeight="1" x14ac:dyDescent="0.2">
      <c r="B205" s="2"/>
      <c r="C205" s="3"/>
      <c r="D205" s="4"/>
      <c r="E205" s="5"/>
      <c r="F205" s="2"/>
      <c r="G205" s="2"/>
      <c r="H205" s="2"/>
      <c r="I205" s="6"/>
      <c r="J205" s="6"/>
      <c r="K205" s="2"/>
      <c r="L205" s="2"/>
    </row>
    <row r="206" spans="2:12" ht="15.75" customHeight="1" x14ac:dyDescent="0.2">
      <c r="B206" s="2"/>
      <c r="C206" s="3"/>
      <c r="D206" s="4"/>
      <c r="E206" s="5"/>
      <c r="F206" s="2"/>
      <c r="G206" s="2"/>
      <c r="H206" s="2"/>
      <c r="I206" s="6"/>
      <c r="J206" s="6"/>
      <c r="K206" s="2"/>
      <c r="L206" s="2"/>
    </row>
    <row r="207" spans="2:12" ht="15.75" customHeight="1" x14ac:dyDescent="0.2">
      <c r="B207" s="2"/>
      <c r="C207" s="3"/>
      <c r="D207" s="4"/>
      <c r="E207" s="5"/>
      <c r="F207" s="2"/>
      <c r="G207" s="2"/>
      <c r="H207" s="2"/>
      <c r="I207" s="6"/>
      <c r="J207" s="6"/>
      <c r="K207" s="2"/>
      <c r="L207" s="2"/>
    </row>
    <row r="208" spans="2:12" ht="15.75" customHeight="1" x14ac:dyDescent="0.2">
      <c r="B208" s="2"/>
      <c r="C208" s="3"/>
      <c r="D208" s="4"/>
      <c r="E208" s="5"/>
      <c r="F208" s="2"/>
      <c r="G208" s="2"/>
      <c r="H208" s="2"/>
      <c r="I208" s="6"/>
      <c r="J208" s="6"/>
      <c r="K208" s="2"/>
      <c r="L208" s="2"/>
    </row>
    <row r="209" spans="2:12" ht="15.75" customHeight="1" x14ac:dyDescent="0.2">
      <c r="B209" s="2"/>
      <c r="C209" s="3"/>
      <c r="D209" s="4"/>
      <c r="E209" s="5"/>
      <c r="F209" s="2"/>
      <c r="G209" s="2"/>
      <c r="H209" s="2"/>
      <c r="I209" s="6"/>
      <c r="J209" s="6"/>
      <c r="K209" s="2"/>
      <c r="L209" s="2"/>
    </row>
    <row r="210" spans="2:12" ht="15.75" customHeight="1" x14ac:dyDescent="0.2">
      <c r="B210" s="2"/>
      <c r="C210" s="3"/>
      <c r="D210" s="4"/>
      <c r="E210" s="5"/>
      <c r="F210" s="2"/>
      <c r="G210" s="2"/>
      <c r="H210" s="2"/>
      <c r="I210" s="6"/>
      <c r="J210" s="6"/>
      <c r="K210" s="2"/>
      <c r="L210" s="2"/>
    </row>
    <row r="211" spans="2:12" ht="15.75" customHeight="1" x14ac:dyDescent="0.2">
      <c r="B211" s="2"/>
      <c r="C211" s="3"/>
      <c r="D211" s="4"/>
      <c r="E211" s="5"/>
      <c r="F211" s="2"/>
      <c r="G211" s="2"/>
      <c r="H211" s="2"/>
      <c r="I211" s="6"/>
      <c r="J211" s="6"/>
      <c r="K211" s="2"/>
      <c r="L211" s="2"/>
    </row>
    <row r="212" spans="2:12" ht="15.75" customHeight="1" x14ac:dyDescent="0.2">
      <c r="B212" s="2"/>
      <c r="C212" s="3"/>
      <c r="D212" s="4"/>
      <c r="E212" s="5"/>
      <c r="F212" s="2"/>
      <c r="G212" s="2"/>
      <c r="H212" s="2"/>
      <c r="I212" s="6"/>
      <c r="J212" s="6"/>
      <c r="K212" s="2"/>
      <c r="L212" s="2"/>
    </row>
    <row r="213" spans="2:12" ht="15.75" customHeight="1" x14ac:dyDescent="0.2">
      <c r="B213" s="2"/>
      <c r="C213" s="3"/>
      <c r="D213" s="4"/>
      <c r="E213" s="5"/>
      <c r="F213" s="2"/>
      <c r="G213" s="2"/>
      <c r="H213" s="2"/>
      <c r="I213" s="6"/>
      <c r="J213" s="6"/>
      <c r="K213" s="2"/>
      <c r="L213" s="2"/>
    </row>
    <row r="214" spans="2:12" ht="15.75" customHeight="1" x14ac:dyDescent="0.2">
      <c r="B214" s="2"/>
      <c r="C214" s="3"/>
      <c r="D214" s="4"/>
      <c r="E214" s="5"/>
      <c r="F214" s="2"/>
      <c r="G214" s="2"/>
      <c r="H214" s="2"/>
      <c r="I214" s="6"/>
      <c r="J214" s="6"/>
      <c r="K214" s="2"/>
      <c r="L214" s="2"/>
    </row>
    <row r="215" spans="2:12" ht="15.75" customHeight="1" x14ac:dyDescent="0.2">
      <c r="B215" s="2"/>
      <c r="C215" s="3"/>
      <c r="D215" s="4"/>
      <c r="E215" s="5"/>
      <c r="F215" s="2"/>
      <c r="G215" s="2"/>
      <c r="H215" s="2"/>
      <c r="I215" s="6"/>
      <c r="J215" s="6"/>
      <c r="K215" s="2"/>
      <c r="L215" s="2"/>
    </row>
    <row r="216" spans="2:12" ht="15.75" customHeight="1" x14ac:dyDescent="0.2">
      <c r="B216" s="2"/>
      <c r="C216" s="3"/>
      <c r="D216" s="4"/>
      <c r="E216" s="5"/>
      <c r="F216" s="2"/>
      <c r="G216" s="2"/>
      <c r="H216" s="2"/>
      <c r="I216" s="6"/>
      <c r="J216" s="6"/>
      <c r="K216" s="2"/>
      <c r="L216" s="2"/>
    </row>
    <row r="217" spans="2:12" ht="15.75" customHeight="1" x14ac:dyDescent="0.2">
      <c r="B217" s="2"/>
      <c r="C217" s="3"/>
      <c r="D217" s="4"/>
      <c r="E217" s="5"/>
      <c r="F217" s="2"/>
      <c r="G217" s="2"/>
      <c r="H217" s="2"/>
      <c r="I217" s="6"/>
      <c r="J217" s="6"/>
      <c r="K217" s="2"/>
      <c r="L217" s="2"/>
    </row>
    <row r="218" spans="2:12" ht="15.75" customHeight="1" x14ac:dyDescent="0.2">
      <c r="B218" s="2"/>
      <c r="C218" s="3"/>
      <c r="D218" s="4"/>
      <c r="E218" s="5"/>
      <c r="F218" s="2"/>
      <c r="G218" s="2"/>
      <c r="H218" s="2"/>
      <c r="I218" s="6"/>
      <c r="J218" s="6"/>
      <c r="K218" s="2"/>
      <c r="L218" s="2"/>
    </row>
    <row r="219" spans="2:12" ht="15.75" customHeight="1" x14ac:dyDescent="0.2">
      <c r="B219" s="2"/>
      <c r="C219" s="3"/>
      <c r="D219" s="4"/>
      <c r="E219" s="5"/>
      <c r="F219" s="2"/>
      <c r="G219" s="2"/>
      <c r="H219" s="2"/>
      <c r="I219" s="6"/>
      <c r="J219" s="6"/>
      <c r="K219" s="2"/>
      <c r="L219" s="2"/>
    </row>
    <row r="220" spans="2:12" ht="15.75" customHeight="1" x14ac:dyDescent="0.2">
      <c r="B220" s="2"/>
      <c r="C220" s="3"/>
      <c r="D220" s="4"/>
      <c r="E220" s="5"/>
      <c r="F220" s="2"/>
      <c r="G220" s="2"/>
      <c r="H220" s="2"/>
      <c r="I220" s="6"/>
      <c r="J220" s="6"/>
      <c r="K220" s="2"/>
      <c r="L220" s="2"/>
    </row>
    <row r="221" spans="2:12" ht="15.75" customHeight="1" x14ac:dyDescent="0.2">
      <c r="B221" s="2"/>
      <c r="C221" s="3"/>
      <c r="D221" s="4"/>
      <c r="E221" s="5"/>
      <c r="F221" s="2"/>
      <c r="G221" s="2"/>
      <c r="H221" s="2"/>
      <c r="I221" s="6"/>
      <c r="J221" s="6"/>
      <c r="K221" s="2"/>
      <c r="L221" s="2"/>
    </row>
    <row r="222" spans="2:12" ht="15.75" customHeight="1" x14ac:dyDescent="0.2">
      <c r="B222" s="2"/>
      <c r="C222" s="3"/>
      <c r="D222" s="4"/>
      <c r="E222" s="5"/>
      <c r="F222" s="2"/>
      <c r="G222" s="2"/>
      <c r="H222" s="2"/>
      <c r="I222" s="6"/>
      <c r="J222" s="6"/>
      <c r="K222" s="2"/>
      <c r="L222" s="2"/>
    </row>
    <row r="223" spans="2:12" ht="15.75" customHeight="1" x14ac:dyDescent="0.2">
      <c r="B223" s="2"/>
      <c r="C223" s="3"/>
      <c r="D223" s="4"/>
      <c r="E223" s="5"/>
      <c r="F223" s="2"/>
      <c r="G223" s="2"/>
      <c r="H223" s="2"/>
      <c r="I223" s="6"/>
      <c r="J223" s="6"/>
      <c r="K223" s="2"/>
      <c r="L223" s="2"/>
    </row>
    <row r="224" spans="2:12" ht="15.75" customHeight="1" x14ac:dyDescent="0.2">
      <c r="B224" s="2"/>
      <c r="C224" s="3"/>
      <c r="D224" s="4"/>
      <c r="E224" s="5"/>
      <c r="F224" s="2"/>
      <c r="G224" s="2"/>
      <c r="H224" s="2"/>
      <c r="I224" s="6"/>
      <c r="J224" s="6"/>
      <c r="K224" s="2"/>
      <c r="L224" s="2"/>
    </row>
    <row r="225" spans="2:12" ht="15.75" customHeight="1" x14ac:dyDescent="0.2">
      <c r="B225" s="2"/>
      <c r="C225" s="3"/>
      <c r="D225" s="4"/>
      <c r="E225" s="5"/>
      <c r="F225" s="2"/>
      <c r="G225" s="2"/>
      <c r="H225" s="2"/>
      <c r="I225" s="6"/>
      <c r="J225" s="6"/>
      <c r="K225" s="2"/>
      <c r="L225" s="2"/>
    </row>
    <row r="226" spans="2:12" ht="15.75" customHeight="1" x14ac:dyDescent="0.2">
      <c r="B226" s="2"/>
      <c r="C226" s="3"/>
      <c r="D226" s="4"/>
      <c r="E226" s="5"/>
      <c r="F226" s="2"/>
      <c r="G226" s="2"/>
      <c r="H226" s="2"/>
      <c r="I226" s="6"/>
      <c r="J226" s="6"/>
      <c r="K226" s="2"/>
      <c r="L226" s="2"/>
    </row>
    <row r="227" spans="2:12" ht="15.75" customHeight="1" x14ac:dyDescent="0.2">
      <c r="B227" s="2"/>
      <c r="C227" s="3"/>
      <c r="D227" s="4"/>
      <c r="E227" s="5"/>
      <c r="F227" s="2"/>
      <c r="G227" s="2"/>
      <c r="H227" s="2"/>
      <c r="I227" s="6"/>
      <c r="J227" s="6"/>
      <c r="K227" s="2"/>
      <c r="L227" s="2"/>
    </row>
    <row r="228" spans="2:12" ht="15.75" customHeight="1" x14ac:dyDescent="0.2">
      <c r="B228" s="2"/>
      <c r="C228" s="3"/>
      <c r="D228" s="4"/>
      <c r="E228" s="5"/>
      <c r="F228" s="2"/>
      <c r="G228" s="2"/>
      <c r="H228" s="2"/>
      <c r="I228" s="6"/>
      <c r="J228" s="6"/>
      <c r="K228" s="2"/>
      <c r="L228" s="2"/>
    </row>
    <row r="229" spans="2:12" ht="15.75" customHeight="1" x14ac:dyDescent="0.2">
      <c r="B229" s="2"/>
      <c r="C229" s="3"/>
      <c r="D229" s="4"/>
      <c r="E229" s="5"/>
      <c r="F229" s="2"/>
      <c r="G229" s="2"/>
      <c r="H229" s="2"/>
      <c r="I229" s="6"/>
      <c r="J229" s="6"/>
      <c r="K229" s="2"/>
      <c r="L229" s="2"/>
    </row>
    <row r="230" spans="2:12" ht="15.75" customHeight="1" x14ac:dyDescent="0.2">
      <c r="B230" s="2"/>
      <c r="C230" s="3"/>
      <c r="D230" s="4"/>
      <c r="E230" s="5"/>
      <c r="F230" s="2"/>
      <c r="G230" s="2"/>
      <c r="H230" s="2"/>
      <c r="I230" s="6"/>
      <c r="J230" s="6"/>
      <c r="K230" s="2"/>
      <c r="L230" s="2"/>
    </row>
    <row r="231" spans="2:12" ht="15.75" customHeight="1" x14ac:dyDescent="0.2">
      <c r="B231" s="2"/>
      <c r="C231" s="3"/>
      <c r="D231" s="4"/>
      <c r="E231" s="5"/>
      <c r="F231" s="2"/>
      <c r="G231" s="2"/>
      <c r="H231" s="2"/>
      <c r="I231" s="6"/>
      <c r="J231" s="6"/>
      <c r="K231" s="2"/>
      <c r="L231" s="2"/>
    </row>
    <row r="232" spans="2:12" ht="15.75" customHeight="1" x14ac:dyDescent="0.2">
      <c r="B232" s="2"/>
      <c r="C232" s="3"/>
      <c r="D232" s="4"/>
      <c r="E232" s="5"/>
      <c r="F232" s="2"/>
      <c r="G232" s="2"/>
      <c r="H232" s="2"/>
      <c r="I232" s="6"/>
      <c r="J232" s="6"/>
      <c r="K232" s="2"/>
      <c r="L232" s="2"/>
    </row>
    <row r="233" spans="2:12" ht="15.75" customHeight="1" x14ac:dyDescent="0.2">
      <c r="B233" s="2"/>
      <c r="C233" s="3"/>
      <c r="D233" s="4"/>
      <c r="E233" s="5"/>
      <c r="F233" s="2"/>
      <c r="G233" s="2"/>
      <c r="H233" s="2"/>
      <c r="I233" s="6"/>
      <c r="J233" s="6"/>
      <c r="K233" s="2"/>
      <c r="L233" s="2"/>
    </row>
    <row r="234" spans="2:12" ht="15.75" customHeight="1" x14ac:dyDescent="0.2">
      <c r="B234" s="2"/>
      <c r="C234" s="3"/>
      <c r="D234" s="4"/>
      <c r="E234" s="5"/>
      <c r="F234" s="2"/>
      <c r="G234" s="2"/>
      <c r="H234" s="2"/>
      <c r="I234" s="6"/>
      <c r="J234" s="6"/>
      <c r="K234" s="2"/>
      <c r="L234" s="2"/>
    </row>
    <row r="235" spans="2:12" ht="15.75" customHeight="1" x14ac:dyDescent="0.2">
      <c r="B235" s="2"/>
      <c r="C235" s="3"/>
      <c r="D235" s="4"/>
      <c r="E235" s="5"/>
      <c r="F235" s="2"/>
      <c r="G235" s="2"/>
      <c r="H235" s="2"/>
      <c r="I235" s="6"/>
      <c r="J235" s="6"/>
      <c r="K235" s="2"/>
      <c r="L235" s="2"/>
    </row>
    <row r="236" spans="2:12" ht="15.75" customHeight="1" x14ac:dyDescent="0.2">
      <c r="B236" s="2"/>
      <c r="C236" s="3"/>
      <c r="D236" s="4"/>
      <c r="E236" s="5"/>
      <c r="F236" s="2"/>
      <c r="G236" s="2"/>
      <c r="H236" s="2"/>
      <c r="I236" s="6"/>
      <c r="J236" s="6"/>
      <c r="K236" s="2"/>
      <c r="L236" s="2"/>
    </row>
    <row r="237" spans="2:12" ht="15.75" customHeight="1" x14ac:dyDescent="0.2">
      <c r="B237" s="2"/>
      <c r="C237" s="3"/>
      <c r="D237" s="4"/>
      <c r="E237" s="5"/>
      <c r="F237" s="2"/>
      <c r="G237" s="2"/>
      <c r="H237" s="2"/>
      <c r="I237" s="6"/>
      <c r="J237" s="6"/>
      <c r="K237" s="2"/>
      <c r="L237" s="2"/>
    </row>
    <row r="238" spans="2:12" ht="15.75" customHeight="1" x14ac:dyDescent="0.2">
      <c r="B238" s="2"/>
      <c r="C238" s="3"/>
      <c r="D238" s="4"/>
      <c r="E238" s="5"/>
      <c r="F238" s="2"/>
      <c r="G238" s="2"/>
      <c r="H238" s="2"/>
      <c r="I238" s="6"/>
      <c r="J238" s="6"/>
      <c r="K238" s="2"/>
      <c r="L238" s="2"/>
    </row>
    <row r="239" spans="2:12" ht="15.75" customHeight="1" x14ac:dyDescent="0.2">
      <c r="B239" s="2"/>
      <c r="C239" s="3"/>
      <c r="D239" s="4"/>
      <c r="E239" s="5"/>
      <c r="F239" s="2"/>
      <c r="G239" s="2"/>
      <c r="H239" s="2"/>
      <c r="I239" s="6"/>
      <c r="J239" s="6"/>
      <c r="K239" s="2"/>
      <c r="L239" s="2"/>
    </row>
    <row r="240" spans="2:12" ht="15.75" customHeight="1" x14ac:dyDescent="0.2">
      <c r="B240" s="2"/>
      <c r="C240" s="3"/>
      <c r="D240" s="4"/>
      <c r="E240" s="5"/>
      <c r="F240" s="2"/>
      <c r="G240" s="2"/>
      <c r="H240" s="2"/>
      <c r="I240" s="6"/>
      <c r="J240" s="6"/>
      <c r="K240" s="2"/>
      <c r="L240" s="2"/>
    </row>
    <row r="241" spans="2:12" ht="15.75" customHeight="1" x14ac:dyDescent="0.2">
      <c r="B241" s="2"/>
      <c r="C241" s="3"/>
      <c r="D241" s="4"/>
      <c r="E241" s="5"/>
      <c r="F241" s="2"/>
      <c r="G241" s="2"/>
      <c r="H241" s="2"/>
      <c r="I241" s="6"/>
      <c r="J241" s="6"/>
      <c r="K241" s="2"/>
      <c r="L241" s="2"/>
    </row>
    <row r="242" spans="2:12" ht="15.75" customHeight="1" x14ac:dyDescent="0.2">
      <c r="B242" s="2"/>
      <c r="C242" s="3"/>
      <c r="D242" s="4"/>
      <c r="E242" s="5"/>
      <c r="F242" s="2"/>
      <c r="G242" s="2"/>
      <c r="H242" s="2"/>
      <c r="I242" s="6"/>
      <c r="J242" s="6"/>
      <c r="K242" s="2"/>
      <c r="L242" s="2"/>
    </row>
    <row r="243" spans="2:12" ht="15.75" customHeight="1" x14ac:dyDescent="0.2">
      <c r="B243" s="2"/>
      <c r="C243" s="3"/>
      <c r="D243" s="4"/>
      <c r="E243" s="5"/>
      <c r="F243" s="2"/>
      <c r="G243" s="2"/>
      <c r="H243" s="2"/>
      <c r="I243" s="6"/>
      <c r="J243" s="6"/>
      <c r="K243" s="2"/>
      <c r="L243" s="2"/>
    </row>
    <row r="244" spans="2:12" ht="15.75" customHeight="1" x14ac:dyDescent="0.2">
      <c r="B244" s="2"/>
      <c r="C244" s="3"/>
      <c r="D244" s="4"/>
      <c r="E244" s="5"/>
      <c r="F244" s="2"/>
      <c r="G244" s="2"/>
      <c r="H244" s="2"/>
      <c r="I244" s="6"/>
      <c r="J244" s="6"/>
      <c r="K244" s="2"/>
      <c r="L244" s="2"/>
    </row>
    <row r="245" spans="2:12" ht="15.75" customHeight="1" x14ac:dyDescent="0.2">
      <c r="B245" s="2"/>
      <c r="C245" s="3"/>
      <c r="D245" s="4"/>
      <c r="E245" s="5"/>
      <c r="F245" s="2"/>
      <c r="G245" s="2"/>
      <c r="H245" s="2"/>
      <c r="I245" s="6"/>
      <c r="J245" s="6"/>
      <c r="K245" s="2"/>
      <c r="L245" s="2"/>
    </row>
    <row r="246" spans="2:12" ht="15.75" customHeight="1" x14ac:dyDescent="0.2">
      <c r="B246" s="2"/>
      <c r="C246" s="3"/>
      <c r="D246" s="4"/>
      <c r="E246" s="5"/>
      <c r="F246" s="2"/>
      <c r="G246" s="2"/>
      <c r="H246" s="2"/>
      <c r="I246" s="6"/>
      <c r="J246" s="6"/>
      <c r="K246" s="2"/>
      <c r="L246" s="2"/>
    </row>
    <row r="247" spans="2:12" ht="15.75" customHeight="1" x14ac:dyDescent="0.2">
      <c r="B247" s="2"/>
      <c r="C247" s="3"/>
      <c r="D247" s="4"/>
      <c r="E247" s="5"/>
      <c r="F247" s="2"/>
      <c r="G247" s="2"/>
      <c r="H247" s="2"/>
      <c r="I247" s="6"/>
      <c r="J247" s="6"/>
      <c r="K247" s="2"/>
      <c r="L247" s="2"/>
    </row>
    <row r="248" spans="2:12" ht="15.75" customHeight="1" x14ac:dyDescent="0.2">
      <c r="B248" s="2"/>
      <c r="C248" s="3"/>
      <c r="D248" s="4"/>
      <c r="E248" s="5"/>
      <c r="F248" s="2"/>
      <c r="G248" s="2"/>
      <c r="H248" s="2"/>
      <c r="I248" s="6"/>
      <c r="J248" s="6"/>
      <c r="K248" s="2"/>
      <c r="L248" s="2"/>
    </row>
    <row r="249" spans="2:12" ht="15.75" customHeight="1" x14ac:dyDescent="0.2">
      <c r="B249" s="2"/>
      <c r="C249" s="3"/>
      <c r="D249" s="4"/>
      <c r="E249" s="5"/>
      <c r="F249" s="2"/>
      <c r="G249" s="2"/>
      <c r="H249" s="2"/>
      <c r="I249" s="6"/>
      <c r="J249" s="6"/>
      <c r="K249" s="2"/>
      <c r="L249" s="2"/>
    </row>
    <row r="250" spans="2:12" ht="15.75" customHeight="1" x14ac:dyDescent="0.2">
      <c r="B250" s="2"/>
      <c r="C250" s="3"/>
      <c r="D250" s="4"/>
      <c r="E250" s="5"/>
      <c r="F250" s="2"/>
      <c r="G250" s="2"/>
      <c r="H250" s="2"/>
      <c r="I250" s="6"/>
      <c r="J250" s="6"/>
      <c r="K250" s="2"/>
      <c r="L250" s="2"/>
    </row>
    <row r="251" spans="2:12" ht="15.75" customHeight="1" x14ac:dyDescent="0.2">
      <c r="B251" s="2"/>
      <c r="C251" s="3"/>
      <c r="D251" s="4"/>
      <c r="E251" s="5"/>
      <c r="F251" s="2"/>
      <c r="G251" s="2"/>
      <c r="H251" s="2"/>
      <c r="I251" s="6"/>
      <c r="J251" s="6"/>
      <c r="K251" s="2"/>
      <c r="L251" s="2"/>
    </row>
    <row r="252" spans="2:12" ht="15.75" customHeight="1" x14ac:dyDescent="0.2">
      <c r="B252" s="2"/>
      <c r="C252" s="3"/>
      <c r="D252" s="4"/>
      <c r="E252" s="5"/>
      <c r="F252" s="2"/>
      <c r="G252" s="2"/>
      <c r="H252" s="2"/>
      <c r="I252" s="6"/>
      <c r="J252" s="6"/>
      <c r="K252" s="2"/>
      <c r="L252" s="2"/>
    </row>
    <row r="253" spans="2:12" ht="15.75" customHeight="1" x14ac:dyDescent="0.2">
      <c r="B253" s="2"/>
      <c r="C253" s="3"/>
      <c r="D253" s="4"/>
      <c r="E253" s="5"/>
      <c r="F253" s="2"/>
      <c r="G253" s="2"/>
      <c r="H253" s="2"/>
      <c r="I253" s="6"/>
      <c r="J253" s="6"/>
      <c r="K253" s="2"/>
      <c r="L253" s="2"/>
    </row>
    <row r="254" spans="2:12" ht="15.75" customHeight="1" x14ac:dyDescent="0.2">
      <c r="B254" s="2"/>
      <c r="C254" s="3"/>
      <c r="D254" s="4"/>
      <c r="E254" s="5"/>
      <c r="F254" s="2"/>
      <c r="G254" s="2"/>
      <c r="H254" s="2"/>
      <c r="I254" s="6"/>
      <c r="J254" s="6"/>
      <c r="K254" s="2"/>
      <c r="L254" s="2"/>
    </row>
    <row r="255" spans="2:12" ht="15.75" customHeight="1" x14ac:dyDescent="0.2">
      <c r="B255" s="2"/>
      <c r="C255" s="3"/>
      <c r="D255" s="4"/>
      <c r="E255" s="5"/>
      <c r="F255" s="2"/>
      <c r="G255" s="2"/>
      <c r="H255" s="2"/>
      <c r="I255" s="6"/>
      <c r="J255" s="6"/>
      <c r="K255" s="2"/>
      <c r="L255" s="2"/>
    </row>
    <row r="256" spans="2:12" ht="15.75" customHeight="1" x14ac:dyDescent="0.2">
      <c r="B256" s="2"/>
      <c r="C256" s="3"/>
      <c r="D256" s="4"/>
      <c r="E256" s="5"/>
      <c r="F256" s="2"/>
      <c r="G256" s="2"/>
      <c r="H256" s="2"/>
      <c r="I256" s="6"/>
      <c r="J256" s="6"/>
      <c r="K256" s="2"/>
      <c r="L256" s="2"/>
    </row>
    <row r="257" spans="2:12" ht="15.75" customHeight="1" x14ac:dyDescent="0.2">
      <c r="B257" s="2"/>
      <c r="C257" s="3"/>
      <c r="D257" s="4"/>
      <c r="E257" s="5"/>
      <c r="F257" s="2"/>
      <c r="G257" s="2"/>
      <c r="H257" s="2"/>
      <c r="I257" s="6"/>
      <c r="J257" s="6"/>
      <c r="K257" s="2"/>
      <c r="L257" s="2"/>
    </row>
    <row r="258" spans="2:12" ht="15.75" customHeight="1" x14ac:dyDescent="0.2">
      <c r="B258" s="2"/>
      <c r="C258" s="3"/>
      <c r="D258" s="4"/>
      <c r="E258" s="5"/>
      <c r="F258" s="2"/>
      <c r="G258" s="2"/>
      <c r="H258" s="2"/>
      <c r="I258" s="6"/>
      <c r="J258" s="6"/>
      <c r="K258" s="2"/>
      <c r="L258" s="2"/>
    </row>
    <row r="259" spans="2:12" ht="15.75" customHeight="1" x14ac:dyDescent="0.2">
      <c r="B259" s="2"/>
      <c r="C259" s="3"/>
      <c r="D259" s="4"/>
      <c r="E259" s="5"/>
      <c r="F259" s="2"/>
      <c r="G259" s="2"/>
      <c r="H259" s="2"/>
      <c r="I259" s="6"/>
      <c r="J259" s="6"/>
      <c r="K259" s="2"/>
      <c r="L259" s="2"/>
    </row>
    <row r="260" spans="2:12" ht="15.75" customHeight="1" x14ac:dyDescent="0.2">
      <c r="B260" s="2"/>
      <c r="C260" s="3"/>
      <c r="D260" s="4"/>
      <c r="E260" s="5"/>
      <c r="F260" s="2"/>
      <c r="G260" s="2"/>
      <c r="H260" s="2"/>
      <c r="I260" s="6"/>
      <c r="J260" s="6"/>
      <c r="K260" s="2"/>
      <c r="L260" s="2"/>
    </row>
    <row r="261" spans="2:12" ht="15.75" customHeight="1" x14ac:dyDescent="0.2">
      <c r="B261" s="2"/>
      <c r="C261" s="3"/>
      <c r="D261" s="4"/>
      <c r="E261" s="5"/>
      <c r="F261" s="2"/>
      <c r="G261" s="2"/>
      <c r="H261" s="2"/>
      <c r="I261" s="6"/>
      <c r="J261" s="6"/>
      <c r="K261" s="2"/>
      <c r="L261" s="2"/>
    </row>
    <row r="262" spans="2:12" ht="15.75" customHeight="1" x14ac:dyDescent="0.2">
      <c r="B262" s="2"/>
      <c r="C262" s="3"/>
      <c r="D262" s="4"/>
      <c r="E262" s="5"/>
      <c r="F262" s="2"/>
      <c r="G262" s="2"/>
      <c r="H262" s="2"/>
      <c r="I262" s="6"/>
      <c r="J262" s="6"/>
      <c r="K262" s="2"/>
      <c r="L262" s="2"/>
    </row>
    <row r="263" spans="2:12" ht="15.75" customHeight="1" x14ac:dyDescent="0.2">
      <c r="B263" s="2"/>
      <c r="C263" s="3"/>
      <c r="D263" s="4"/>
      <c r="E263" s="5"/>
      <c r="F263" s="2"/>
      <c r="G263" s="2"/>
      <c r="H263" s="2"/>
      <c r="I263" s="6"/>
      <c r="J263" s="6"/>
      <c r="K263" s="2"/>
      <c r="L263" s="2"/>
    </row>
    <row r="264" spans="2:12" ht="15.75" customHeight="1" x14ac:dyDescent="0.2">
      <c r="B264" s="2"/>
      <c r="C264" s="3"/>
      <c r="D264" s="4"/>
      <c r="E264" s="5"/>
      <c r="F264" s="2"/>
      <c r="G264" s="2"/>
      <c r="H264" s="2"/>
      <c r="I264" s="6"/>
      <c r="J264" s="6"/>
      <c r="K264" s="2"/>
      <c r="L264" s="2"/>
    </row>
    <row r="265" spans="2:12" ht="15.75" customHeight="1" x14ac:dyDescent="0.2">
      <c r="B265" s="2"/>
      <c r="C265" s="3"/>
      <c r="D265" s="4"/>
      <c r="E265" s="5"/>
      <c r="F265" s="2"/>
      <c r="G265" s="2"/>
      <c r="H265" s="2"/>
      <c r="I265" s="6"/>
      <c r="J265" s="6"/>
      <c r="K265" s="2"/>
      <c r="L265" s="2"/>
    </row>
    <row r="266" spans="2:12" ht="15.75" customHeight="1" x14ac:dyDescent="0.2">
      <c r="B266" s="2"/>
      <c r="C266" s="3"/>
      <c r="D266" s="4"/>
      <c r="E266" s="5"/>
      <c r="F266" s="2"/>
      <c r="G266" s="2"/>
      <c r="H266" s="2"/>
      <c r="I266" s="6"/>
      <c r="J266" s="6"/>
      <c r="K266" s="2"/>
      <c r="L266" s="2"/>
    </row>
    <row r="267" spans="2:12" ht="15.75" customHeight="1" x14ac:dyDescent="0.2">
      <c r="B267" s="2"/>
      <c r="C267" s="3"/>
      <c r="D267" s="4"/>
      <c r="E267" s="5"/>
      <c r="F267" s="2"/>
      <c r="G267" s="2"/>
      <c r="H267" s="2"/>
      <c r="I267" s="6"/>
      <c r="J267" s="6"/>
      <c r="K267" s="2"/>
      <c r="L267" s="2"/>
    </row>
    <row r="268" spans="2:12" ht="15.75" customHeight="1" x14ac:dyDescent="0.2">
      <c r="B268" s="2"/>
      <c r="C268" s="3"/>
      <c r="D268" s="4"/>
      <c r="E268" s="5"/>
      <c r="F268" s="2"/>
      <c r="G268" s="2"/>
      <c r="H268" s="2"/>
      <c r="I268" s="6"/>
      <c r="J268" s="6"/>
      <c r="K268" s="2"/>
      <c r="L268" s="2"/>
    </row>
    <row r="269" spans="2:12" ht="15.75" customHeight="1" x14ac:dyDescent="0.2">
      <c r="B269" s="2"/>
      <c r="C269" s="3"/>
      <c r="D269" s="4"/>
      <c r="E269" s="5"/>
      <c r="F269" s="2"/>
      <c r="G269" s="2"/>
      <c r="H269" s="2"/>
      <c r="I269" s="6"/>
      <c r="J269" s="6"/>
      <c r="K269" s="2"/>
      <c r="L269" s="2"/>
    </row>
    <row r="270" spans="2:12" ht="15.75" customHeight="1" x14ac:dyDescent="0.2">
      <c r="B270" s="2"/>
      <c r="C270" s="3"/>
      <c r="D270" s="4"/>
      <c r="E270" s="5"/>
      <c r="F270" s="2"/>
      <c r="G270" s="2"/>
      <c r="H270" s="2"/>
      <c r="I270" s="6"/>
      <c r="J270" s="6"/>
      <c r="K270" s="2"/>
      <c r="L270" s="2"/>
    </row>
    <row r="271" spans="2:12" ht="15.75" customHeight="1" x14ac:dyDescent="0.2">
      <c r="B271" s="2"/>
      <c r="C271" s="3"/>
      <c r="D271" s="4"/>
      <c r="E271" s="5"/>
      <c r="F271" s="2"/>
      <c r="G271" s="2"/>
      <c r="H271" s="2"/>
      <c r="I271" s="6"/>
      <c r="J271" s="6"/>
      <c r="K271" s="2"/>
      <c r="L271" s="2"/>
    </row>
    <row r="272" spans="2:12" ht="15.75" customHeight="1" x14ac:dyDescent="0.2">
      <c r="B272" s="2"/>
      <c r="C272" s="3"/>
      <c r="D272" s="4"/>
      <c r="E272" s="5"/>
      <c r="F272" s="2"/>
      <c r="G272" s="2"/>
      <c r="H272" s="2"/>
      <c r="I272" s="6"/>
      <c r="J272" s="6"/>
      <c r="K272" s="2"/>
      <c r="L272" s="2"/>
    </row>
    <row r="273" spans="2:12" ht="15.75" customHeight="1" x14ac:dyDescent="0.2">
      <c r="B273" s="2"/>
      <c r="C273" s="3"/>
      <c r="D273" s="4"/>
      <c r="E273" s="5"/>
      <c r="F273" s="2"/>
      <c r="G273" s="2"/>
      <c r="H273" s="2"/>
      <c r="I273" s="6"/>
      <c r="J273" s="6"/>
      <c r="K273" s="2"/>
      <c r="L273" s="2"/>
    </row>
    <row r="274" spans="2:12" ht="15.75" customHeight="1" x14ac:dyDescent="0.2">
      <c r="B274" s="2"/>
      <c r="C274" s="3"/>
      <c r="D274" s="4"/>
      <c r="E274" s="5"/>
      <c r="F274" s="2"/>
      <c r="G274" s="2"/>
      <c r="H274" s="2"/>
      <c r="I274" s="6"/>
      <c r="J274" s="6"/>
      <c r="K274" s="2"/>
      <c r="L274" s="2"/>
    </row>
    <row r="275" spans="2:12" ht="15.75" customHeight="1" x14ac:dyDescent="0.2">
      <c r="B275" s="2"/>
      <c r="C275" s="3"/>
      <c r="D275" s="4"/>
      <c r="E275" s="5"/>
      <c r="F275" s="2"/>
      <c r="G275" s="2"/>
      <c r="H275" s="2"/>
      <c r="I275" s="6"/>
      <c r="J275" s="6"/>
      <c r="K275" s="2"/>
      <c r="L275" s="2"/>
    </row>
    <row r="276" spans="2:12" ht="15.75" customHeight="1" x14ac:dyDescent="0.2">
      <c r="B276" s="2"/>
      <c r="C276" s="3"/>
      <c r="D276" s="4"/>
      <c r="E276" s="5"/>
      <c r="F276" s="2"/>
      <c r="G276" s="2"/>
      <c r="H276" s="2"/>
      <c r="I276" s="6"/>
      <c r="J276" s="6"/>
      <c r="K276" s="2"/>
      <c r="L276" s="2"/>
    </row>
    <row r="277" spans="2:12" ht="15.75" customHeight="1" x14ac:dyDescent="0.2">
      <c r="B277" s="2"/>
      <c r="C277" s="3"/>
      <c r="D277" s="4"/>
      <c r="E277" s="5"/>
      <c r="F277" s="2"/>
      <c r="G277" s="2"/>
      <c r="H277" s="2"/>
      <c r="I277" s="6"/>
      <c r="J277" s="6"/>
      <c r="K277" s="2"/>
      <c r="L277" s="2"/>
    </row>
    <row r="278" spans="2:12" ht="15.75" customHeight="1" x14ac:dyDescent="0.2">
      <c r="B278" s="2"/>
      <c r="C278" s="3"/>
      <c r="D278" s="4"/>
      <c r="E278" s="5"/>
      <c r="F278" s="2"/>
      <c r="G278" s="2"/>
      <c r="H278" s="2"/>
      <c r="I278" s="6"/>
      <c r="J278" s="6"/>
      <c r="K278" s="2"/>
      <c r="L278" s="2"/>
    </row>
    <row r="279" spans="2:12" ht="15.75" customHeight="1" x14ac:dyDescent="0.2">
      <c r="B279" s="2"/>
      <c r="C279" s="3"/>
      <c r="D279" s="4"/>
      <c r="E279" s="5"/>
      <c r="F279" s="2"/>
      <c r="G279" s="2"/>
      <c r="H279" s="2"/>
      <c r="I279" s="6"/>
      <c r="J279" s="6"/>
      <c r="K279" s="2"/>
      <c r="L279" s="2"/>
    </row>
    <row r="280" spans="2:12" ht="15.75" customHeight="1" x14ac:dyDescent="0.2">
      <c r="B280" s="2"/>
      <c r="C280" s="3"/>
      <c r="D280" s="4"/>
      <c r="E280" s="5"/>
      <c r="F280" s="2"/>
      <c r="G280" s="2"/>
      <c r="H280" s="2"/>
      <c r="I280" s="6"/>
      <c r="J280" s="6"/>
      <c r="K280" s="2"/>
      <c r="L280" s="2"/>
    </row>
    <row r="281" spans="2:12" ht="15.75" customHeight="1" x14ac:dyDescent="0.2">
      <c r="B281" s="2"/>
      <c r="C281" s="3"/>
      <c r="D281" s="4"/>
      <c r="E281" s="5"/>
      <c r="F281" s="2"/>
      <c r="G281" s="2"/>
      <c r="H281" s="2"/>
      <c r="I281" s="6"/>
      <c r="J281" s="6"/>
      <c r="K281" s="2"/>
      <c r="L281" s="2"/>
    </row>
    <row r="282" spans="2:12" ht="15.75" customHeight="1" x14ac:dyDescent="0.2">
      <c r="B282" s="2"/>
      <c r="C282" s="3"/>
      <c r="D282" s="4"/>
      <c r="E282" s="5"/>
      <c r="F282" s="2"/>
      <c r="G282" s="2"/>
      <c r="H282" s="2"/>
      <c r="I282" s="6"/>
      <c r="J282" s="6"/>
      <c r="K282" s="2"/>
      <c r="L282" s="2"/>
    </row>
    <row r="283" spans="2:12" ht="15.75" customHeight="1" x14ac:dyDescent="0.2">
      <c r="B283" s="2"/>
      <c r="C283" s="3"/>
      <c r="D283" s="4"/>
      <c r="E283" s="5"/>
      <c r="F283" s="2"/>
      <c r="G283" s="2"/>
      <c r="H283" s="2"/>
      <c r="I283" s="6"/>
      <c r="J283" s="6"/>
      <c r="K283" s="2"/>
      <c r="L283" s="2"/>
    </row>
    <row r="284" spans="2:12" ht="15.75" customHeight="1" x14ac:dyDescent="0.2">
      <c r="B284" s="2"/>
      <c r="C284" s="3"/>
      <c r="D284" s="4"/>
      <c r="E284" s="5"/>
      <c r="F284" s="2"/>
      <c r="G284" s="2"/>
      <c r="H284" s="2"/>
      <c r="I284" s="6"/>
      <c r="J284" s="6"/>
      <c r="K284" s="2"/>
      <c r="L284" s="2"/>
    </row>
    <row r="285" spans="2:12" ht="15.75" customHeight="1" x14ac:dyDescent="0.2">
      <c r="B285" s="2"/>
      <c r="C285" s="3"/>
      <c r="D285" s="4"/>
      <c r="E285" s="5"/>
      <c r="F285" s="2"/>
      <c r="G285" s="2"/>
      <c r="H285" s="2"/>
      <c r="I285" s="6"/>
      <c r="J285" s="6"/>
      <c r="K285" s="2"/>
      <c r="L285" s="2"/>
    </row>
    <row r="286" spans="2:12" ht="15.75" customHeight="1" x14ac:dyDescent="0.2">
      <c r="B286" s="2"/>
      <c r="C286" s="3"/>
      <c r="D286" s="4"/>
      <c r="E286" s="5"/>
      <c r="F286" s="2"/>
      <c r="G286" s="2"/>
      <c r="H286" s="2"/>
      <c r="I286" s="6"/>
      <c r="J286" s="6"/>
      <c r="K286" s="2"/>
      <c r="L286" s="2"/>
    </row>
    <row r="287" spans="2:12" ht="15.75" customHeight="1" x14ac:dyDescent="0.2">
      <c r="B287" s="2"/>
      <c r="C287" s="3"/>
      <c r="D287" s="4"/>
      <c r="E287" s="5"/>
      <c r="F287" s="2"/>
      <c r="G287" s="2"/>
      <c r="H287" s="2"/>
      <c r="I287" s="6"/>
      <c r="J287" s="6"/>
      <c r="K287" s="2"/>
      <c r="L287" s="2"/>
    </row>
    <row r="288" spans="2:12" ht="15.75" customHeight="1" x14ac:dyDescent="0.2">
      <c r="B288" s="2"/>
      <c r="C288" s="3"/>
      <c r="D288" s="4"/>
      <c r="E288" s="5"/>
      <c r="F288" s="2"/>
      <c r="G288" s="2"/>
      <c r="H288" s="2"/>
      <c r="I288" s="6"/>
      <c r="J288" s="6"/>
      <c r="K288" s="2"/>
      <c r="L288" s="2"/>
    </row>
    <row r="289" spans="2:12" ht="15.75" customHeight="1" x14ac:dyDescent="0.2">
      <c r="B289" s="2"/>
      <c r="C289" s="3"/>
      <c r="D289" s="4"/>
      <c r="E289" s="5"/>
      <c r="F289" s="2"/>
      <c r="G289" s="2"/>
      <c r="H289" s="2"/>
      <c r="I289" s="6"/>
      <c r="J289" s="6"/>
      <c r="K289" s="2"/>
      <c r="L289" s="2"/>
    </row>
    <row r="290" spans="2:12" ht="15.75" customHeight="1" x14ac:dyDescent="0.2">
      <c r="B290" s="2"/>
      <c r="C290" s="3"/>
      <c r="D290" s="4"/>
      <c r="E290" s="5"/>
      <c r="F290" s="2"/>
      <c r="G290" s="2"/>
      <c r="H290" s="2"/>
      <c r="I290" s="6"/>
      <c r="J290" s="6"/>
      <c r="K290" s="2"/>
      <c r="L290" s="2"/>
    </row>
    <row r="291" spans="2:12" ht="15.75" customHeight="1" x14ac:dyDescent="0.2">
      <c r="B291" s="2"/>
      <c r="C291" s="3"/>
      <c r="D291" s="4"/>
      <c r="E291" s="5"/>
      <c r="F291" s="2"/>
      <c r="G291" s="2"/>
      <c r="H291" s="2"/>
      <c r="I291" s="6"/>
      <c r="J291" s="6"/>
      <c r="K291" s="2"/>
      <c r="L291" s="2"/>
    </row>
    <row r="292" spans="2:12" ht="15.75" customHeight="1" x14ac:dyDescent="0.2">
      <c r="B292" s="2"/>
      <c r="C292" s="3"/>
      <c r="D292" s="4"/>
      <c r="E292" s="5"/>
      <c r="F292" s="2"/>
      <c r="G292" s="2"/>
      <c r="H292" s="2"/>
      <c r="I292" s="6"/>
      <c r="J292" s="6"/>
      <c r="K292" s="2"/>
      <c r="L292" s="2"/>
    </row>
    <row r="293" spans="2:12" ht="15.75" customHeight="1" x14ac:dyDescent="0.2">
      <c r="B293" s="2"/>
      <c r="C293" s="3"/>
      <c r="D293" s="4"/>
      <c r="E293" s="5"/>
      <c r="F293" s="2"/>
      <c r="G293" s="2"/>
      <c r="H293" s="2"/>
      <c r="I293" s="6"/>
      <c r="J293" s="6"/>
      <c r="K293" s="2"/>
      <c r="L293" s="2"/>
    </row>
    <row r="294" spans="2:12" ht="15.75" customHeight="1" x14ac:dyDescent="0.2">
      <c r="B294" s="2"/>
      <c r="C294" s="3"/>
      <c r="D294" s="4"/>
      <c r="E294" s="5"/>
      <c r="F294" s="2"/>
      <c r="G294" s="2"/>
      <c r="H294" s="2"/>
      <c r="I294" s="6"/>
      <c r="J294" s="6"/>
      <c r="K294" s="2"/>
      <c r="L294" s="2"/>
    </row>
    <row r="295" spans="2:12" ht="15.75" customHeight="1" x14ac:dyDescent="0.2">
      <c r="B295" s="2"/>
      <c r="C295" s="3"/>
      <c r="D295" s="4"/>
      <c r="E295" s="5"/>
      <c r="F295" s="2"/>
      <c r="G295" s="2"/>
      <c r="H295" s="2"/>
      <c r="I295" s="6"/>
      <c r="J295" s="6"/>
      <c r="K295" s="2"/>
      <c r="L295" s="2"/>
    </row>
    <row r="296" spans="2:12" ht="15.75" customHeight="1" x14ac:dyDescent="0.2">
      <c r="B296" s="2"/>
      <c r="C296" s="3"/>
      <c r="D296" s="4"/>
      <c r="E296" s="5"/>
      <c r="F296" s="2"/>
      <c r="G296" s="2"/>
      <c r="H296" s="2"/>
      <c r="I296" s="6"/>
      <c r="J296" s="6"/>
      <c r="K296" s="2"/>
      <c r="L296" s="2"/>
    </row>
    <row r="297" spans="2:12" ht="15.75" customHeight="1" x14ac:dyDescent="0.2">
      <c r="B297" s="2"/>
      <c r="C297" s="3"/>
      <c r="D297" s="4"/>
      <c r="E297" s="5"/>
      <c r="F297" s="2"/>
      <c r="G297" s="2"/>
      <c r="H297" s="2"/>
      <c r="I297" s="6"/>
      <c r="J297" s="6"/>
      <c r="K297" s="2"/>
      <c r="L297" s="2"/>
    </row>
    <row r="298" spans="2:12" ht="15.75" customHeight="1" x14ac:dyDescent="0.2">
      <c r="B298" s="2"/>
      <c r="C298" s="3"/>
      <c r="D298" s="4"/>
      <c r="E298" s="5"/>
      <c r="F298" s="2"/>
      <c r="G298" s="2"/>
      <c r="H298" s="2"/>
      <c r="I298" s="6"/>
      <c r="J298" s="6"/>
      <c r="K298" s="2"/>
      <c r="L298" s="2"/>
    </row>
    <row r="299" spans="2:12" ht="15.75" customHeight="1" x14ac:dyDescent="0.2">
      <c r="B299" s="2"/>
      <c r="C299" s="3"/>
      <c r="D299" s="4"/>
      <c r="E299" s="5"/>
      <c r="F299" s="2"/>
      <c r="G299" s="2"/>
      <c r="H299" s="2"/>
      <c r="I299" s="6"/>
      <c r="J299" s="6"/>
      <c r="K299" s="2"/>
      <c r="L299" s="2"/>
    </row>
    <row r="300" spans="2:12" ht="15.75" customHeight="1" x14ac:dyDescent="0.2">
      <c r="B300" s="2"/>
      <c r="C300" s="3"/>
      <c r="D300" s="4"/>
      <c r="E300" s="5"/>
      <c r="F300" s="2"/>
      <c r="G300" s="2"/>
      <c r="H300" s="2"/>
      <c r="I300" s="6"/>
      <c r="J300" s="6"/>
      <c r="K300" s="2"/>
      <c r="L300" s="2"/>
    </row>
    <row r="301" spans="2:12" ht="15.75" customHeight="1" x14ac:dyDescent="0.2">
      <c r="B301" s="2"/>
      <c r="C301" s="3"/>
      <c r="D301" s="4"/>
      <c r="E301" s="5"/>
      <c r="F301" s="2"/>
      <c r="G301" s="2"/>
      <c r="H301" s="2"/>
      <c r="I301" s="6"/>
      <c r="J301" s="6"/>
      <c r="K301" s="2"/>
      <c r="L301" s="2"/>
    </row>
    <row r="302" spans="2:12" ht="15.75" customHeight="1" x14ac:dyDescent="0.2">
      <c r="B302" s="2"/>
      <c r="C302" s="3"/>
      <c r="D302" s="4"/>
      <c r="E302" s="5"/>
      <c r="F302" s="2"/>
      <c r="G302" s="2"/>
      <c r="H302" s="2"/>
      <c r="I302" s="6"/>
      <c r="J302" s="6"/>
      <c r="K302" s="2"/>
      <c r="L302" s="2"/>
    </row>
    <row r="303" spans="2:12" ht="15.75" customHeight="1" x14ac:dyDescent="0.2">
      <c r="B303" s="2"/>
      <c r="C303" s="3"/>
      <c r="D303" s="4"/>
      <c r="E303" s="5"/>
      <c r="F303" s="2"/>
      <c r="G303" s="2"/>
      <c r="H303" s="2"/>
      <c r="I303" s="6"/>
      <c r="J303" s="6"/>
      <c r="K303" s="2"/>
      <c r="L303" s="2"/>
    </row>
    <row r="304" spans="2:12" ht="15.75" customHeight="1" x14ac:dyDescent="0.2">
      <c r="B304" s="2"/>
      <c r="C304" s="3"/>
      <c r="D304" s="4"/>
      <c r="E304" s="5"/>
      <c r="F304" s="2"/>
      <c r="G304" s="2"/>
      <c r="H304" s="2"/>
      <c r="I304" s="6"/>
      <c r="J304" s="6"/>
      <c r="K304" s="2"/>
      <c r="L304" s="2"/>
    </row>
    <row r="305" spans="2:12" ht="15.75" customHeight="1" x14ac:dyDescent="0.2">
      <c r="B305" s="2"/>
      <c r="C305" s="3"/>
      <c r="D305" s="4"/>
      <c r="E305" s="5"/>
      <c r="F305" s="2"/>
      <c r="G305" s="2"/>
      <c r="H305" s="2"/>
      <c r="I305" s="6"/>
      <c r="J305" s="6"/>
      <c r="K305" s="2"/>
      <c r="L305" s="2"/>
    </row>
    <row r="306" spans="2:12" ht="15.75" customHeight="1" x14ac:dyDescent="0.2">
      <c r="B306" s="2"/>
      <c r="C306" s="3"/>
      <c r="D306" s="4"/>
      <c r="E306" s="5"/>
      <c r="F306" s="2"/>
      <c r="G306" s="2"/>
      <c r="H306" s="2"/>
      <c r="I306" s="6"/>
      <c r="J306" s="6"/>
      <c r="K306" s="2"/>
      <c r="L306" s="2"/>
    </row>
    <row r="307" spans="2:12" ht="15.75" customHeight="1" x14ac:dyDescent="0.2">
      <c r="B307" s="2"/>
      <c r="C307" s="3"/>
      <c r="D307" s="4"/>
      <c r="E307" s="5"/>
      <c r="F307" s="2"/>
      <c r="G307" s="2"/>
      <c r="H307" s="2"/>
      <c r="I307" s="6"/>
      <c r="J307" s="6"/>
      <c r="K307" s="2"/>
      <c r="L307" s="2"/>
    </row>
    <row r="308" spans="2:12" ht="15.75" customHeight="1" x14ac:dyDescent="0.2">
      <c r="B308" s="2"/>
      <c r="C308" s="3"/>
      <c r="D308" s="4"/>
      <c r="E308" s="5"/>
      <c r="F308" s="2"/>
      <c r="G308" s="2"/>
      <c r="H308" s="2"/>
      <c r="I308" s="6"/>
      <c r="J308" s="6"/>
      <c r="K308" s="2"/>
      <c r="L308" s="2"/>
    </row>
    <row r="309" spans="2:12" ht="15.75" customHeight="1" x14ac:dyDescent="0.2">
      <c r="B309" s="2"/>
      <c r="C309" s="3"/>
      <c r="D309" s="4"/>
      <c r="E309" s="5"/>
      <c r="F309" s="2"/>
      <c r="G309" s="2"/>
      <c r="H309" s="2"/>
      <c r="I309" s="6"/>
      <c r="J309" s="6"/>
      <c r="K309" s="2"/>
      <c r="L309" s="2"/>
    </row>
    <row r="310" spans="2:12" ht="15.75" customHeight="1" x14ac:dyDescent="0.2">
      <c r="B310" s="2"/>
      <c r="C310" s="3"/>
      <c r="D310" s="4"/>
      <c r="E310" s="5"/>
      <c r="F310" s="2"/>
      <c r="G310" s="2"/>
      <c r="H310" s="2"/>
      <c r="I310" s="6"/>
      <c r="J310" s="6"/>
      <c r="K310" s="2"/>
      <c r="L310" s="2"/>
    </row>
    <row r="311" spans="2:12" ht="15.75" customHeight="1" x14ac:dyDescent="0.2">
      <c r="B311" s="2"/>
      <c r="C311" s="3"/>
      <c r="D311" s="4"/>
      <c r="E311" s="5"/>
      <c r="F311" s="2"/>
      <c r="G311" s="2"/>
      <c r="H311" s="2"/>
      <c r="I311" s="6"/>
      <c r="J311" s="6"/>
      <c r="K311" s="2"/>
      <c r="L311" s="2"/>
    </row>
    <row r="312" spans="2:12" ht="15.75" customHeight="1" x14ac:dyDescent="0.2">
      <c r="B312" s="2"/>
      <c r="C312" s="3"/>
      <c r="D312" s="4"/>
      <c r="E312" s="5"/>
      <c r="F312" s="2"/>
      <c r="G312" s="2"/>
      <c r="H312" s="2"/>
      <c r="I312" s="6"/>
      <c r="J312" s="6"/>
      <c r="K312" s="2"/>
      <c r="L312" s="2"/>
    </row>
    <row r="313" spans="2:12" ht="15.75" customHeight="1" x14ac:dyDescent="0.2">
      <c r="B313" s="2"/>
      <c r="C313" s="3"/>
      <c r="D313" s="4"/>
      <c r="E313" s="5"/>
      <c r="F313" s="2"/>
      <c r="G313" s="2"/>
      <c r="H313" s="2"/>
      <c r="I313" s="6"/>
      <c r="J313" s="6"/>
      <c r="K313" s="2"/>
      <c r="L313" s="2"/>
    </row>
    <row r="314" spans="2:12" ht="15.75" customHeight="1" x14ac:dyDescent="0.2">
      <c r="B314" s="2"/>
      <c r="C314" s="3"/>
      <c r="D314" s="4"/>
      <c r="E314" s="5"/>
      <c r="F314" s="2"/>
      <c r="G314" s="2"/>
      <c r="H314" s="2"/>
      <c r="I314" s="6"/>
      <c r="J314" s="6"/>
      <c r="K314" s="2"/>
      <c r="L314" s="2"/>
    </row>
    <row r="315" spans="2:12" ht="15.75" customHeight="1" x14ac:dyDescent="0.2">
      <c r="B315" s="2"/>
      <c r="C315" s="3"/>
      <c r="D315" s="4"/>
      <c r="E315" s="5"/>
      <c r="F315" s="2"/>
      <c r="G315" s="2"/>
      <c r="H315" s="2"/>
      <c r="I315" s="6"/>
      <c r="J315" s="6"/>
      <c r="K315" s="2"/>
      <c r="L315" s="2"/>
    </row>
    <row r="316" spans="2:12" ht="15.75" customHeight="1" x14ac:dyDescent="0.2">
      <c r="B316" s="2"/>
      <c r="C316" s="3"/>
      <c r="D316" s="4"/>
      <c r="E316" s="5"/>
      <c r="F316" s="2"/>
      <c r="G316" s="2"/>
      <c r="H316" s="2"/>
      <c r="I316" s="6"/>
      <c r="J316" s="6"/>
      <c r="K316" s="2"/>
      <c r="L316" s="2"/>
    </row>
    <row r="317" spans="2:12" ht="15.75" customHeight="1" x14ac:dyDescent="0.2">
      <c r="B317" s="2"/>
      <c r="C317" s="3"/>
      <c r="D317" s="4"/>
      <c r="E317" s="5"/>
      <c r="F317" s="2"/>
      <c r="G317" s="2"/>
      <c r="H317" s="2"/>
      <c r="I317" s="6"/>
      <c r="J317" s="6"/>
      <c r="K317" s="2"/>
      <c r="L317" s="2"/>
    </row>
    <row r="318" spans="2:12" ht="15.75" customHeight="1" x14ac:dyDescent="0.2">
      <c r="B318" s="2"/>
      <c r="C318" s="3"/>
      <c r="D318" s="4"/>
      <c r="E318" s="5"/>
      <c r="F318" s="2"/>
      <c r="G318" s="2"/>
      <c r="H318" s="2"/>
      <c r="I318" s="6"/>
      <c r="J318" s="6"/>
      <c r="K318" s="2"/>
      <c r="L318" s="2"/>
    </row>
    <row r="319" spans="2:12" ht="15.75" customHeight="1" x14ac:dyDescent="0.2">
      <c r="B319" s="2"/>
      <c r="C319" s="3"/>
      <c r="D319" s="4"/>
      <c r="E319" s="5"/>
      <c r="F319" s="2"/>
      <c r="G319" s="2"/>
      <c r="H319" s="2"/>
      <c r="I319" s="6"/>
      <c r="J319" s="6"/>
      <c r="K319" s="2"/>
      <c r="L319" s="2"/>
    </row>
    <row r="320" spans="2:12" ht="15.75" customHeight="1" x14ac:dyDescent="0.2">
      <c r="B320" s="2"/>
      <c r="C320" s="3"/>
      <c r="D320" s="4"/>
      <c r="E320" s="5"/>
      <c r="F320" s="2"/>
      <c r="G320" s="2"/>
      <c r="H320" s="2"/>
      <c r="I320" s="6"/>
      <c r="J320" s="6"/>
      <c r="K320" s="2"/>
      <c r="L320" s="2"/>
    </row>
    <row r="321" spans="2:12" ht="15.75" customHeight="1" x14ac:dyDescent="0.2">
      <c r="B321" s="2"/>
      <c r="C321" s="3"/>
      <c r="D321" s="4"/>
      <c r="E321" s="5"/>
      <c r="F321" s="2"/>
      <c r="G321" s="2"/>
      <c r="H321" s="2"/>
      <c r="I321" s="6"/>
      <c r="J321" s="6"/>
      <c r="K321" s="2"/>
      <c r="L321" s="2"/>
    </row>
    <row r="322" spans="2:12" ht="15.75" customHeight="1" x14ac:dyDescent="0.2">
      <c r="B322" s="2"/>
      <c r="C322" s="3"/>
      <c r="D322" s="4"/>
      <c r="E322" s="5"/>
      <c r="F322" s="2"/>
      <c r="G322" s="2"/>
      <c r="H322" s="2"/>
      <c r="I322" s="6"/>
      <c r="J322" s="6"/>
      <c r="K322" s="2"/>
      <c r="L322" s="2"/>
    </row>
    <row r="323" spans="2:12" ht="15.75" customHeight="1" x14ac:dyDescent="0.2">
      <c r="B323" s="2"/>
      <c r="C323" s="3"/>
      <c r="D323" s="4"/>
      <c r="E323" s="5"/>
      <c r="F323" s="2"/>
      <c r="G323" s="2"/>
      <c r="H323" s="2"/>
      <c r="I323" s="6"/>
      <c r="J323" s="6"/>
      <c r="K323" s="2"/>
      <c r="L323" s="2"/>
    </row>
    <row r="324" spans="2:12" ht="15.75" customHeight="1" x14ac:dyDescent="0.2">
      <c r="B324" s="2"/>
      <c r="C324" s="3"/>
      <c r="D324" s="4"/>
      <c r="E324" s="5"/>
      <c r="F324" s="2"/>
      <c r="G324" s="2"/>
      <c r="H324" s="2"/>
      <c r="I324" s="6"/>
      <c r="J324" s="6"/>
      <c r="K324" s="2"/>
      <c r="L324" s="2"/>
    </row>
    <row r="325" spans="2:12" ht="15.75" customHeight="1" x14ac:dyDescent="0.2">
      <c r="B325" s="2"/>
      <c r="C325" s="3"/>
      <c r="D325" s="4"/>
      <c r="E325" s="5"/>
      <c r="F325" s="2"/>
      <c r="G325" s="2"/>
      <c r="H325" s="2"/>
      <c r="I325" s="6"/>
      <c r="J325" s="6"/>
      <c r="K325" s="2"/>
      <c r="L325" s="2"/>
    </row>
    <row r="326" spans="2:12" ht="15.75" customHeight="1" x14ac:dyDescent="0.2">
      <c r="B326" s="2"/>
      <c r="C326" s="3"/>
      <c r="D326" s="4"/>
      <c r="E326" s="5"/>
      <c r="F326" s="2"/>
      <c r="G326" s="2"/>
      <c r="H326" s="2"/>
      <c r="I326" s="6"/>
      <c r="J326" s="6"/>
      <c r="K326" s="2"/>
      <c r="L326" s="2"/>
    </row>
    <row r="327" spans="2:12" ht="15.75" customHeight="1" x14ac:dyDescent="0.2">
      <c r="B327" s="2"/>
      <c r="C327" s="3"/>
      <c r="D327" s="4"/>
      <c r="E327" s="5"/>
      <c r="F327" s="2"/>
      <c r="G327" s="2"/>
      <c r="H327" s="2"/>
      <c r="I327" s="6"/>
      <c r="J327" s="6"/>
      <c r="K327" s="2"/>
      <c r="L327" s="2"/>
    </row>
    <row r="328" spans="2:12" ht="15.75" customHeight="1" x14ac:dyDescent="0.2">
      <c r="B328" s="2"/>
      <c r="C328" s="3"/>
      <c r="D328" s="4"/>
      <c r="E328" s="5"/>
      <c r="F328" s="2"/>
      <c r="G328" s="2"/>
      <c r="H328" s="2"/>
      <c r="I328" s="6"/>
      <c r="J328" s="6"/>
      <c r="K328" s="2"/>
      <c r="L328" s="2"/>
    </row>
    <row r="329" spans="2:12" ht="15.75" customHeight="1" x14ac:dyDescent="0.2">
      <c r="B329" s="2"/>
      <c r="C329" s="3"/>
      <c r="D329" s="4"/>
      <c r="E329" s="5"/>
      <c r="F329" s="2"/>
      <c r="G329" s="2"/>
      <c r="H329" s="2"/>
      <c r="I329" s="6"/>
      <c r="J329" s="6"/>
      <c r="K329" s="2"/>
      <c r="L329" s="2"/>
    </row>
    <row r="330" spans="2:12" ht="15.75" customHeight="1" x14ac:dyDescent="0.2">
      <c r="B330" s="2"/>
      <c r="C330" s="3"/>
      <c r="D330" s="4"/>
      <c r="E330" s="5"/>
      <c r="F330" s="2"/>
      <c r="G330" s="2"/>
      <c r="H330" s="2"/>
      <c r="I330" s="6"/>
      <c r="J330" s="6"/>
      <c r="K330" s="2"/>
      <c r="L330" s="2"/>
    </row>
    <row r="331" spans="2:12" ht="15.75" customHeight="1" x14ac:dyDescent="0.2">
      <c r="B331" s="2"/>
      <c r="C331" s="3"/>
      <c r="D331" s="4"/>
      <c r="E331" s="5"/>
      <c r="F331" s="2"/>
      <c r="G331" s="2"/>
      <c r="H331" s="2"/>
      <c r="I331" s="6"/>
      <c r="J331" s="6"/>
      <c r="K331" s="2"/>
      <c r="L331" s="2"/>
    </row>
    <row r="332" spans="2:12" ht="15.75" customHeight="1" x14ac:dyDescent="0.2">
      <c r="B332" s="2"/>
      <c r="C332" s="3"/>
      <c r="D332" s="4"/>
      <c r="E332" s="5"/>
      <c r="F332" s="2"/>
      <c r="G332" s="2"/>
      <c r="H332" s="2"/>
      <c r="I332" s="6"/>
      <c r="J332" s="6"/>
      <c r="K332" s="2"/>
      <c r="L332" s="2"/>
    </row>
    <row r="333" spans="2:12" ht="15.75" customHeight="1" x14ac:dyDescent="0.2">
      <c r="B333" s="2"/>
      <c r="C333" s="3"/>
      <c r="D333" s="4"/>
      <c r="E333" s="5"/>
      <c r="F333" s="2"/>
      <c r="G333" s="2"/>
      <c r="H333" s="2"/>
      <c r="I333" s="6"/>
      <c r="J333" s="6"/>
      <c r="K333" s="2"/>
      <c r="L333" s="2"/>
    </row>
    <row r="334" spans="2:12" ht="15.75" customHeight="1" x14ac:dyDescent="0.2">
      <c r="B334" s="2"/>
      <c r="C334" s="3"/>
      <c r="D334" s="4"/>
      <c r="E334" s="5"/>
      <c r="F334" s="2"/>
      <c r="G334" s="2"/>
      <c r="H334" s="2"/>
      <c r="I334" s="6"/>
      <c r="J334" s="6"/>
      <c r="K334" s="2"/>
      <c r="L334" s="2"/>
    </row>
    <row r="335" spans="2:12" ht="15.75" customHeight="1" x14ac:dyDescent="0.2">
      <c r="B335" s="2"/>
      <c r="C335" s="3"/>
      <c r="D335" s="4"/>
      <c r="E335" s="5"/>
      <c r="F335" s="2"/>
      <c r="G335" s="2"/>
      <c r="H335" s="2"/>
      <c r="I335" s="6"/>
      <c r="J335" s="6"/>
      <c r="K335" s="2"/>
      <c r="L335" s="2"/>
    </row>
    <row r="336" spans="2:12" ht="15.75" customHeight="1" x14ac:dyDescent="0.2">
      <c r="B336" s="2"/>
      <c r="C336" s="3"/>
      <c r="D336" s="4"/>
      <c r="E336" s="5"/>
      <c r="F336" s="2"/>
      <c r="G336" s="2"/>
      <c r="H336" s="2"/>
      <c r="I336" s="6"/>
      <c r="J336" s="6"/>
      <c r="K336" s="2"/>
      <c r="L336" s="2"/>
    </row>
    <row r="337" spans="2:12" ht="15.75" customHeight="1" x14ac:dyDescent="0.2">
      <c r="B337" s="2"/>
      <c r="C337" s="3"/>
      <c r="D337" s="4"/>
      <c r="E337" s="5"/>
      <c r="F337" s="2"/>
      <c r="G337" s="2"/>
      <c r="H337" s="2"/>
      <c r="I337" s="6"/>
      <c r="J337" s="6"/>
      <c r="K337" s="2"/>
      <c r="L337" s="2"/>
    </row>
    <row r="338" spans="2:12" ht="15.75" customHeight="1" x14ac:dyDescent="0.2">
      <c r="B338" s="2"/>
      <c r="C338" s="3"/>
      <c r="D338" s="4"/>
      <c r="E338" s="5"/>
      <c r="F338" s="2"/>
      <c r="G338" s="2"/>
      <c r="H338" s="2"/>
      <c r="I338" s="6"/>
      <c r="J338" s="6"/>
      <c r="K338" s="2"/>
      <c r="L338" s="2"/>
    </row>
    <row r="339" spans="2:12" ht="15.75" customHeight="1" x14ac:dyDescent="0.2">
      <c r="B339" s="2"/>
      <c r="C339" s="3"/>
      <c r="D339" s="4"/>
      <c r="E339" s="5"/>
      <c r="F339" s="2"/>
      <c r="G339" s="2"/>
      <c r="H339" s="2"/>
      <c r="I339" s="6"/>
      <c r="J339" s="6"/>
      <c r="K339" s="2"/>
      <c r="L339" s="2"/>
    </row>
    <row r="340" spans="2:12" ht="15.75" customHeight="1" x14ac:dyDescent="0.2">
      <c r="B340" s="2"/>
      <c r="C340" s="3"/>
      <c r="D340" s="4"/>
      <c r="E340" s="5"/>
      <c r="F340" s="2"/>
      <c r="G340" s="2"/>
      <c r="H340" s="2"/>
      <c r="I340" s="6"/>
      <c r="J340" s="6"/>
      <c r="K340" s="2"/>
      <c r="L340" s="2"/>
    </row>
    <row r="341" spans="2:12" ht="15.75" customHeight="1" x14ac:dyDescent="0.2">
      <c r="B341" s="2"/>
      <c r="C341" s="3"/>
      <c r="D341" s="4"/>
      <c r="E341" s="5"/>
      <c r="F341" s="2"/>
      <c r="G341" s="2"/>
      <c r="H341" s="2"/>
      <c r="I341" s="6"/>
      <c r="J341" s="6"/>
      <c r="K341" s="2"/>
      <c r="L341" s="2"/>
    </row>
    <row r="342" spans="2:12" ht="15.75" customHeight="1" x14ac:dyDescent="0.2">
      <c r="B342" s="2"/>
      <c r="C342" s="3"/>
      <c r="D342" s="4"/>
      <c r="E342" s="5"/>
      <c r="F342" s="2"/>
      <c r="G342" s="2"/>
      <c r="H342" s="2"/>
      <c r="I342" s="6"/>
      <c r="J342" s="6"/>
      <c r="K342" s="2"/>
      <c r="L342" s="2"/>
    </row>
    <row r="343" spans="2:12" ht="15.75" customHeight="1" x14ac:dyDescent="0.2">
      <c r="B343" s="2"/>
      <c r="C343" s="3"/>
      <c r="D343" s="4"/>
      <c r="E343" s="5"/>
      <c r="F343" s="2"/>
      <c r="G343" s="2"/>
      <c r="H343" s="2"/>
      <c r="I343" s="6"/>
      <c r="J343" s="6"/>
      <c r="K343" s="2"/>
      <c r="L343" s="2"/>
    </row>
    <row r="344" spans="2:12" ht="15.75" customHeight="1" x14ac:dyDescent="0.2">
      <c r="B344" s="2"/>
      <c r="C344" s="3"/>
      <c r="D344" s="4"/>
      <c r="E344" s="5"/>
      <c r="F344" s="2"/>
      <c r="G344" s="2"/>
      <c r="H344" s="2"/>
      <c r="I344" s="6"/>
      <c r="J344" s="6"/>
      <c r="K344" s="2"/>
      <c r="L344" s="2"/>
    </row>
    <row r="345" spans="2:12" ht="15.75" customHeight="1" x14ac:dyDescent="0.2">
      <c r="B345" s="2"/>
      <c r="C345" s="3"/>
      <c r="D345" s="4"/>
      <c r="E345" s="5"/>
      <c r="F345" s="2"/>
      <c r="G345" s="2"/>
      <c r="H345" s="2"/>
      <c r="I345" s="6"/>
      <c r="J345" s="6"/>
      <c r="K345" s="2"/>
      <c r="L345" s="2"/>
    </row>
    <row r="346" spans="2:12" ht="15.75" customHeight="1" x14ac:dyDescent="0.2">
      <c r="B346" s="2"/>
      <c r="C346" s="3"/>
      <c r="D346" s="4"/>
      <c r="E346" s="5"/>
      <c r="F346" s="2"/>
      <c r="G346" s="2"/>
      <c r="H346" s="2"/>
      <c r="I346" s="6"/>
      <c r="J346" s="6"/>
      <c r="K346" s="2"/>
      <c r="L346" s="2"/>
    </row>
    <row r="347" spans="2:12" ht="15.75" customHeight="1" x14ac:dyDescent="0.2">
      <c r="B347" s="2"/>
      <c r="C347" s="3"/>
      <c r="D347" s="4"/>
      <c r="E347" s="5"/>
      <c r="F347" s="2"/>
      <c r="G347" s="2"/>
      <c r="H347" s="2"/>
      <c r="I347" s="6"/>
      <c r="J347" s="6"/>
      <c r="K347" s="2"/>
      <c r="L347" s="2"/>
    </row>
    <row r="348" spans="2:12" ht="15.75" customHeight="1" x14ac:dyDescent="0.2">
      <c r="B348" s="2"/>
      <c r="C348" s="3"/>
      <c r="D348" s="4"/>
      <c r="E348" s="5"/>
      <c r="F348" s="2"/>
      <c r="G348" s="2"/>
      <c r="H348" s="2"/>
      <c r="I348" s="6"/>
      <c r="J348" s="6"/>
      <c r="K348" s="2"/>
      <c r="L348" s="2"/>
    </row>
    <row r="349" spans="2:12" ht="15.75" customHeight="1" x14ac:dyDescent="0.2">
      <c r="B349" s="2"/>
      <c r="C349" s="3"/>
      <c r="D349" s="4"/>
      <c r="E349" s="5"/>
      <c r="F349" s="2"/>
      <c r="G349" s="2"/>
      <c r="H349" s="2"/>
      <c r="I349" s="6"/>
      <c r="J349" s="6"/>
      <c r="K349" s="2"/>
      <c r="L349" s="2"/>
    </row>
    <row r="350" spans="2:12" ht="15.75" customHeight="1" x14ac:dyDescent="0.2">
      <c r="B350" s="2"/>
      <c r="C350" s="3"/>
      <c r="D350" s="4"/>
      <c r="E350" s="5"/>
      <c r="F350" s="2"/>
      <c r="G350" s="2"/>
      <c r="H350" s="2"/>
      <c r="I350" s="6"/>
      <c r="J350" s="6"/>
      <c r="K350" s="2"/>
      <c r="L350" s="2"/>
    </row>
    <row r="351" spans="2:12" ht="15.75" customHeight="1" x14ac:dyDescent="0.2">
      <c r="B351" s="2"/>
      <c r="C351" s="3"/>
      <c r="D351" s="4"/>
      <c r="E351" s="5"/>
      <c r="F351" s="2"/>
      <c r="G351" s="2"/>
      <c r="H351" s="2"/>
      <c r="I351" s="6"/>
      <c r="J351" s="6"/>
      <c r="K351" s="2"/>
      <c r="L351" s="2"/>
    </row>
    <row r="352" spans="2:12" ht="15.75" customHeight="1" x14ac:dyDescent="0.2">
      <c r="B352" s="2"/>
      <c r="C352" s="3"/>
      <c r="D352" s="4"/>
      <c r="E352" s="5"/>
      <c r="F352" s="2"/>
      <c r="G352" s="2"/>
      <c r="H352" s="2"/>
      <c r="I352" s="6"/>
      <c r="J352" s="6"/>
      <c r="K352" s="2"/>
      <c r="L352" s="2"/>
    </row>
    <row r="353" spans="2:12" ht="15.75" customHeight="1" x14ac:dyDescent="0.2">
      <c r="B353" s="2"/>
      <c r="C353" s="3"/>
      <c r="D353" s="4"/>
      <c r="E353" s="5"/>
      <c r="F353" s="2"/>
      <c r="G353" s="2"/>
      <c r="H353" s="2"/>
      <c r="I353" s="6"/>
      <c r="J353" s="6"/>
      <c r="K353" s="2"/>
      <c r="L353" s="2"/>
    </row>
    <row r="354" spans="2:12" ht="15.75" customHeight="1" x14ac:dyDescent="0.2">
      <c r="B354" s="2"/>
      <c r="C354" s="3"/>
      <c r="D354" s="4"/>
      <c r="E354" s="5"/>
      <c r="F354" s="2"/>
      <c r="G354" s="2"/>
      <c r="H354" s="2"/>
      <c r="I354" s="6"/>
      <c r="J354" s="6"/>
      <c r="K354" s="2"/>
      <c r="L354" s="2"/>
    </row>
    <row r="355" spans="2:12" ht="15.75" customHeight="1" x14ac:dyDescent="0.2">
      <c r="B355" s="2"/>
      <c r="C355" s="3"/>
      <c r="D355" s="4"/>
      <c r="E355" s="5"/>
      <c r="F355" s="2"/>
      <c r="G355" s="2"/>
      <c r="H355" s="2"/>
      <c r="I355" s="6"/>
      <c r="J355" s="6"/>
      <c r="K355" s="2"/>
      <c r="L355" s="2"/>
    </row>
    <row r="356" spans="2:12" ht="15.75" customHeight="1" x14ac:dyDescent="0.2">
      <c r="B356" s="2"/>
      <c r="C356" s="3"/>
      <c r="D356" s="4"/>
      <c r="E356" s="5"/>
      <c r="F356" s="2"/>
      <c r="G356" s="2"/>
      <c r="H356" s="2"/>
      <c r="I356" s="6"/>
      <c r="J356" s="6"/>
      <c r="K356" s="2"/>
      <c r="L356" s="2"/>
    </row>
    <row r="357" spans="2:12" ht="15.75" customHeight="1" x14ac:dyDescent="0.2">
      <c r="B357" s="2"/>
      <c r="C357" s="3"/>
      <c r="D357" s="4"/>
      <c r="E357" s="5"/>
      <c r="F357" s="2"/>
      <c r="G357" s="2"/>
      <c r="H357" s="2"/>
      <c r="I357" s="6"/>
      <c r="J357" s="6"/>
      <c r="K357" s="2"/>
      <c r="L357" s="2"/>
    </row>
    <row r="358" spans="2:12" ht="15.75" customHeight="1" x14ac:dyDescent="0.2">
      <c r="B358" s="2"/>
      <c r="C358" s="3"/>
      <c r="D358" s="4"/>
      <c r="E358" s="5"/>
      <c r="F358" s="2"/>
      <c r="G358" s="2"/>
      <c r="H358" s="2"/>
      <c r="I358" s="6"/>
      <c r="J358" s="6"/>
      <c r="K358" s="2"/>
      <c r="L358" s="2"/>
    </row>
    <row r="359" spans="2:12" ht="15.75" customHeight="1" x14ac:dyDescent="0.2">
      <c r="B359" s="2"/>
      <c r="C359" s="3"/>
      <c r="D359" s="4"/>
      <c r="E359" s="5"/>
      <c r="F359" s="2"/>
      <c r="G359" s="2"/>
      <c r="H359" s="2"/>
      <c r="I359" s="6"/>
      <c r="J359" s="6"/>
      <c r="K359" s="2"/>
      <c r="L359" s="2"/>
    </row>
    <row r="360" spans="2:12" ht="15.75" customHeight="1" x14ac:dyDescent="0.2">
      <c r="B360" s="2"/>
      <c r="C360" s="3"/>
      <c r="D360" s="4"/>
      <c r="E360" s="5"/>
      <c r="F360" s="2"/>
      <c r="G360" s="2"/>
      <c r="H360" s="2"/>
      <c r="I360" s="6"/>
      <c r="J360" s="6"/>
      <c r="K360" s="2"/>
      <c r="L360" s="2"/>
    </row>
    <row r="361" spans="2:12" ht="15.75" customHeight="1" x14ac:dyDescent="0.2">
      <c r="B361" s="2"/>
      <c r="C361" s="3"/>
      <c r="D361" s="4"/>
      <c r="E361" s="5"/>
      <c r="F361" s="2"/>
      <c r="G361" s="2"/>
      <c r="H361" s="2"/>
      <c r="I361" s="6"/>
      <c r="J361" s="6"/>
      <c r="K361" s="2"/>
      <c r="L361" s="2"/>
    </row>
    <row r="362" spans="2:12" ht="15.75" customHeight="1" x14ac:dyDescent="0.2">
      <c r="B362" s="2"/>
      <c r="C362" s="3"/>
      <c r="D362" s="4"/>
      <c r="E362" s="5"/>
      <c r="F362" s="2"/>
      <c r="G362" s="2"/>
      <c r="H362" s="2"/>
      <c r="I362" s="6"/>
      <c r="J362" s="6"/>
      <c r="K362" s="2"/>
      <c r="L362" s="2"/>
    </row>
    <row r="363" spans="2:12" ht="15.75" customHeight="1" x14ac:dyDescent="0.2">
      <c r="B363" s="2"/>
      <c r="C363" s="3"/>
      <c r="D363" s="4"/>
      <c r="E363" s="5"/>
      <c r="F363" s="2"/>
      <c r="G363" s="2"/>
      <c r="H363" s="2"/>
      <c r="I363" s="6"/>
      <c r="J363" s="6"/>
      <c r="K363" s="2"/>
      <c r="L363" s="2"/>
    </row>
    <row r="364" spans="2:12" ht="15.75" customHeight="1" x14ac:dyDescent="0.2">
      <c r="B364" s="2"/>
      <c r="C364" s="3"/>
      <c r="D364" s="4"/>
      <c r="E364" s="5"/>
      <c r="F364" s="2"/>
      <c r="G364" s="2"/>
      <c r="H364" s="2"/>
      <c r="I364" s="6"/>
      <c r="J364" s="6"/>
      <c r="K364" s="2"/>
      <c r="L364" s="2"/>
    </row>
    <row r="365" spans="2:12" ht="15.75" customHeight="1" x14ac:dyDescent="0.2">
      <c r="B365" s="2"/>
      <c r="C365" s="3"/>
      <c r="D365" s="4"/>
      <c r="E365" s="5"/>
      <c r="F365" s="2"/>
      <c r="G365" s="2"/>
      <c r="H365" s="2"/>
      <c r="I365" s="6"/>
      <c r="J365" s="6"/>
      <c r="K365" s="2"/>
      <c r="L365" s="2"/>
    </row>
    <row r="366" spans="2:12" ht="15.75" customHeight="1" x14ac:dyDescent="0.2">
      <c r="B366" s="2"/>
      <c r="C366" s="3"/>
      <c r="D366" s="4"/>
      <c r="E366" s="5"/>
      <c r="F366" s="2"/>
      <c r="G366" s="2"/>
      <c r="H366" s="2"/>
      <c r="I366" s="6"/>
      <c r="J366" s="6"/>
      <c r="K366" s="2"/>
      <c r="L366" s="2"/>
    </row>
    <row r="367" spans="2:12" ht="15.75" customHeight="1" x14ac:dyDescent="0.2">
      <c r="B367" s="2"/>
      <c r="C367" s="3"/>
      <c r="D367" s="4"/>
      <c r="E367" s="5"/>
      <c r="F367" s="2"/>
      <c r="G367" s="2"/>
      <c r="H367" s="2"/>
      <c r="I367" s="6"/>
      <c r="J367" s="6"/>
      <c r="K367" s="2"/>
      <c r="L367" s="2"/>
    </row>
    <row r="368" spans="2:12" ht="15.75" customHeight="1" x14ac:dyDescent="0.2">
      <c r="B368" s="2"/>
      <c r="C368" s="3"/>
      <c r="D368" s="4"/>
      <c r="E368" s="5"/>
      <c r="F368" s="2"/>
      <c r="G368" s="2"/>
      <c r="H368" s="2"/>
      <c r="I368" s="6"/>
      <c r="J368" s="6"/>
      <c r="K368" s="2"/>
      <c r="L368" s="2"/>
    </row>
    <row r="369" spans="2:12" ht="15.75" customHeight="1" x14ac:dyDescent="0.2">
      <c r="B369" s="2"/>
      <c r="C369" s="3"/>
      <c r="D369" s="4"/>
      <c r="E369" s="5"/>
      <c r="F369" s="2"/>
      <c r="G369" s="2"/>
      <c r="H369" s="2"/>
      <c r="I369" s="6"/>
      <c r="J369" s="6"/>
      <c r="K369" s="2"/>
      <c r="L369" s="2"/>
    </row>
    <row r="370" spans="2:12" ht="15.75" customHeight="1" x14ac:dyDescent="0.2">
      <c r="B370" s="2"/>
      <c r="C370" s="3"/>
      <c r="D370" s="4"/>
      <c r="E370" s="5"/>
      <c r="F370" s="2"/>
      <c r="G370" s="2"/>
      <c r="H370" s="2"/>
      <c r="I370" s="6"/>
      <c r="J370" s="6"/>
      <c r="K370" s="2"/>
      <c r="L370" s="2"/>
    </row>
    <row r="371" spans="2:12" ht="15.75" customHeight="1" x14ac:dyDescent="0.2">
      <c r="B371" s="2"/>
      <c r="C371" s="3"/>
      <c r="D371" s="4"/>
      <c r="E371" s="5"/>
      <c r="F371" s="2"/>
      <c r="G371" s="2"/>
      <c r="H371" s="2"/>
      <c r="I371" s="6"/>
      <c r="J371" s="6"/>
      <c r="K371" s="2"/>
      <c r="L371" s="2"/>
    </row>
    <row r="372" spans="2:12" ht="15.75" customHeight="1" x14ac:dyDescent="0.2">
      <c r="B372" s="2"/>
      <c r="C372" s="3"/>
      <c r="D372" s="4"/>
      <c r="E372" s="5"/>
      <c r="F372" s="2"/>
      <c r="G372" s="2"/>
      <c r="H372" s="2"/>
      <c r="I372" s="6"/>
      <c r="J372" s="6"/>
      <c r="K372" s="2"/>
      <c r="L372" s="2"/>
    </row>
    <row r="373" spans="2:12" ht="15.75" customHeight="1" x14ac:dyDescent="0.2">
      <c r="B373" s="2"/>
      <c r="C373" s="3"/>
      <c r="D373" s="4"/>
      <c r="E373" s="5"/>
      <c r="F373" s="2"/>
      <c r="G373" s="2"/>
      <c r="H373" s="2"/>
      <c r="I373" s="6"/>
      <c r="J373" s="6"/>
      <c r="K373" s="2"/>
      <c r="L373" s="2"/>
    </row>
    <row r="374" spans="2:12" ht="15.75" customHeight="1" x14ac:dyDescent="0.2">
      <c r="B374" s="2"/>
      <c r="C374" s="3"/>
      <c r="D374" s="4"/>
      <c r="E374" s="5"/>
      <c r="F374" s="2"/>
      <c r="G374" s="2"/>
      <c r="H374" s="2"/>
      <c r="I374" s="6"/>
      <c r="J374" s="6"/>
      <c r="K374" s="2"/>
      <c r="L374" s="2"/>
    </row>
    <row r="375" spans="2:12" ht="15.75" customHeight="1" x14ac:dyDescent="0.2">
      <c r="B375" s="2"/>
      <c r="C375" s="3"/>
      <c r="D375" s="4"/>
      <c r="E375" s="5"/>
      <c r="F375" s="2"/>
      <c r="G375" s="2"/>
      <c r="H375" s="2"/>
      <c r="I375" s="6"/>
      <c r="J375" s="6"/>
      <c r="K375" s="2"/>
      <c r="L375" s="2"/>
    </row>
    <row r="376" spans="2:12" ht="15.75" customHeight="1" x14ac:dyDescent="0.2">
      <c r="B376" s="2"/>
      <c r="C376" s="3"/>
      <c r="D376" s="4"/>
      <c r="E376" s="5"/>
      <c r="F376" s="2"/>
      <c r="G376" s="2"/>
      <c r="H376" s="2"/>
      <c r="I376" s="6"/>
      <c r="J376" s="6"/>
      <c r="K376" s="2"/>
      <c r="L376" s="2"/>
    </row>
    <row r="377" spans="2:12" ht="15.75" customHeight="1" x14ac:dyDescent="0.2">
      <c r="B377" s="2"/>
      <c r="C377" s="3"/>
      <c r="D377" s="4"/>
      <c r="E377" s="5"/>
      <c r="F377" s="2"/>
      <c r="G377" s="2"/>
      <c r="H377" s="2"/>
      <c r="I377" s="6"/>
      <c r="J377" s="6"/>
      <c r="K377" s="2"/>
      <c r="L377" s="2"/>
    </row>
    <row r="378" spans="2:12" ht="15.75" customHeight="1" x14ac:dyDescent="0.2">
      <c r="B378" s="2"/>
      <c r="C378" s="3"/>
      <c r="D378" s="4"/>
      <c r="E378" s="5"/>
      <c r="F378" s="2"/>
      <c r="G378" s="2"/>
      <c r="H378" s="2"/>
      <c r="I378" s="6"/>
      <c r="J378" s="6"/>
      <c r="K378" s="2"/>
      <c r="L378" s="2"/>
    </row>
    <row r="379" spans="2:12" ht="15.75" customHeight="1" x14ac:dyDescent="0.2">
      <c r="B379" s="2"/>
      <c r="C379" s="3"/>
      <c r="D379" s="4"/>
      <c r="E379" s="5"/>
      <c r="F379" s="2"/>
      <c r="G379" s="2"/>
      <c r="H379" s="2"/>
      <c r="I379" s="6"/>
      <c r="J379" s="6"/>
      <c r="K379" s="2"/>
      <c r="L379" s="2"/>
    </row>
    <row r="380" spans="2:12" ht="15.75" customHeight="1" x14ac:dyDescent="0.2">
      <c r="B380" s="2"/>
      <c r="C380" s="3"/>
      <c r="D380" s="4"/>
      <c r="E380" s="5"/>
      <c r="F380" s="2"/>
      <c r="G380" s="2"/>
      <c r="H380" s="2"/>
      <c r="I380" s="6"/>
      <c r="J380" s="6"/>
      <c r="K380" s="2"/>
      <c r="L380" s="2"/>
    </row>
    <row r="381" spans="2:12" ht="15.75" customHeight="1" x14ac:dyDescent="0.2">
      <c r="B381" s="2"/>
      <c r="C381" s="3"/>
      <c r="D381" s="4"/>
      <c r="E381" s="5"/>
      <c r="F381" s="2"/>
      <c r="G381" s="2"/>
      <c r="H381" s="2"/>
      <c r="I381" s="6"/>
      <c r="J381" s="6"/>
      <c r="K381" s="2"/>
      <c r="L381" s="2"/>
    </row>
    <row r="382" spans="2:12" ht="15.75" customHeight="1" x14ac:dyDescent="0.2">
      <c r="B382" s="2"/>
      <c r="C382" s="3"/>
      <c r="D382" s="4"/>
      <c r="E382" s="5"/>
      <c r="F382" s="2"/>
      <c r="G382" s="2"/>
      <c r="H382" s="2"/>
      <c r="I382" s="6"/>
      <c r="J382" s="6"/>
      <c r="K382" s="2"/>
      <c r="L382" s="2"/>
    </row>
    <row r="383" spans="2:12" ht="15.75" customHeight="1" x14ac:dyDescent="0.2">
      <c r="B383" s="2"/>
      <c r="C383" s="3"/>
      <c r="D383" s="4"/>
      <c r="E383" s="5"/>
      <c r="F383" s="2"/>
      <c r="G383" s="2"/>
      <c r="H383" s="2"/>
      <c r="I383" s="6"/>
      <c r="J383" s="6"/>
      <c r="K383" s="2"/>
      <c r="L383" s="2"/>
    </row>
    <row r="384" spans="2:12" ht="15.75" customHeight="1" x14ac:dyDescent="0.2">
      <c r="B384" s="2"/>
      <c r="C384" s="3"/>
      <c r="D384" s="4"/>
      <c r="E384" s="5"/>
      <c r="F384" s="2"/>
      <c r="G384" s="2"/>
      <c r="H384" s="2"/>
      <c r="I384" s="6"/>
      <c r="J384" s="6"/>
      <c r="K384" s="2"/>
      <c r="L384" s="2"/>
    </row>
    <row r="385" spans="2:12" ht="15.75" customHeight="1" x14ac:dyDescent="0.2">
      <c r="B385" s="2"/>
      <c r="C385" s="3"/>
      <c r="D385" s="4"/>
      <c r="E385" s="5"/>
      <c r="F385" s="2"/>
      <c r="G385" s="2"/>
      <c r="H385" s="2"/>
      <c r="I385" s="6"/>
      <c r="J385" s="6"/>
      <c r="K385" s="2"/>
      <c r="L385" s="2"/>
    </row>
    <row r="386" spans="2:12" ht="15.75" customHeight="1" x14ac:dyDescent="0.2">
      <c r="B386" s="2"/>
      <c r="C386" s="3"/>
      <c r="D386" s="4"/>
      <c r="E386" s="5"/>
      <c r="F386" s="2"/>
      <c r="G386" s="2"/>
      <c r="H386" s="2"/>
      <c r="I386" s="6"/>
      <c r="J386" s="6"/>
      <c r="K386" s="2"/>
      <c r="L386" s="2"/>
    </row>
    <row r="387" spans="2:12" ht="15.75" customHeight="1" x14ac:dyDescent="0.2">
      <c r="B387" s="2"/>
      <c r="C387" s="3"/>
      <c r="D387" s="4"/>
      <c r="E387" s="5"/>
      <c r="F387" s="2"/>
      <c r="G387" s="2"/>
      <c r="H387" s="2"/>
      <c r="I387" s="6"/>
      <c r="J387" s="6"/>
      <c r="K387" s="2"/>
      <c r="L387" s="2"/>
    </row>
    <row r="388" spans="2:12" ht="15.75" customHeight="1" x14ac:dyDescent="0.2">
      <c r="B388" s="2"/>
      <c r="C388" s="3"/>
      <c r="D388" s="4"/>
      <c r="E388" s="5"/>
      <c r="F388" s="2"/>
      <c r="G388" s="2"/>
      <c r="H388" s="2"/>
      <c r="I388" s="6"/>
      <c r="J388" s="6"/>
      <c r="K388" s="2"/>
      <c r="L388" s="2"/>
    </row>
    <row r="389" spans="2:12" ht="15.75" customHeight="1" x14ac:dyDescent="0.2">
      <c r="B389" s="2"/>
      <c r="C389" s="3"/>
      <c r="D389" s="4"/>
      <c r="E389" s="5"/>
      <c r="F389" s="2"/>
      <c r="G389" s="2"/>
      <c r="H389" s="2"/>
      <c r="I389" s="6"/>
      <c r="J389" s="6"/>
      <c r="K389" s="2"/>
      <c r="L389" s="2"/>
    </row>
    <row r="390" spans="2:12" ht="15.75" customHeight="1" x14ac:dyDescent="0.2">
      <c r="B390" s="2"/>
      <c r="C390" s="3"/>
      <c r="D390" s="4"/>
      <c r="E390" s="5"/>
      <c r="F390" s="2"/>
      <c r="G390" s="2"/>
      <c r="H390" s="2"/>
      <c r="I390" s="6"/>
      <c r="J390" s="6"/>
      <c r="K390" s="2"/>
      <c r="L390" s="2"/>
    </row>
    <row r="391" spans="2:12" ht="15.75" customHeight="1" x14ac:dyDescent="0.2">
      <c r="B391" s="2"/>
      <c r="C391" s="3"/>
      <c r="D391" s="4"/>
      <c r="E391" s="5"/>
      <c r="F391" s="2"/>
      <c r="G391" s="2"/>
      <c r="H391" s="2"/>
      <c r="I391" s="6"/>
      <c r="J391" s="6"/>
      <c r="K391" s="2"/>
      <c r="L391" s="2"/>
    </row>
    <row r="392" spans="2:12" ht="15.75" customHeight="1" x14ac:dyDescent="0.2">
      <c r="B392" s="2"/>
      <c r="C392" s="3"/>
      <c r="D392" s="4"/>
      <c r="E392" s="5"/>
      <c r="F392" s="2"/>
      <c r="G392" s="2"/>
      <c r="H392" s="2"/>
      <c r="I392" s="6"/>
      <c r="J392" s="6"/>
      <c r="K392" s="2"/>
      <c r="L392" s="2"/>
    </row>
    <row r="393" spans="2:12" ht="15.75" customHeight="1" x14ac:dyDescent="0.2">
      <c r="B393" s="2"/>
      <c r="C393" s="3"/>
      <c r="D393" s="4"/>
      <c r="E393" s="5"/>
      <c r="F393" s="2"/>
      <c r="G393" s="2"/>
      <c r="H393" s="2"/>
      <c r="I393" s="6"/>
      <c r="J393" s="6"/>
      <c r="K393" s="2"/>
      <c r="L393" s="2"/>
    </row>
    <row r="394" spans="2:12" ht="15.75" customHeight="1" x14ac:dyDescent="0.2">
      <c r="B394" s="2"/>
      <c r="C394" s="3"/>
      <c r="D394" s="4"/>
      <c r="E394" s="5"/>
      <c r="F394" s="2"/>
      <c r="G394" s="2"/>
      <c r="H394" s="2"/>
      <c r="I394" s="6"/>
      <c r="J394" s="6"/>
      <c r="K394" s="2"/>
      <c r="L394" s="2"/>
    </row>
    <row r="395" spans="2:12" ht="15.75" customHeight="1" x14ac:dyDescent="0.2">
      <c r="B395" s="2"/>
      <c r="C395" s="3"/>
      <c r="D395" s="4"/>
      <c r="E395" s="5"/>
      <c r="F395" s="2"/>
      <c r="G395" s="2"/>
      <c r="H395" s="2"/>
      <c r="I395" s="6"/>
      <c r="J395" s="6"/>
      <c r="K395" s="2"/>
      <c r="L395" s="2"/>
    </row>
    <row r="396" spans="2:12" ht="15.75" customHeight="1" x14ac:dyDescent="0.2">
      <c r="B396" s="2"/>
      <c r="C396" s="3"/>
      <c r="D396" s="4"/>
      <c r="E396" s="5"/>
      <c r="F396" s="2"/>
      <c r="G396" s="2"/>
      <c r="H396" s="2"/>
      <c r="I396" s="6"/>
      <c r="J396" s="6"/>
      <c r="K396" s="2"/>
      <c r="L396" s="2"/>
    </row>
    <row r="397" spans="2:12" ht="15.75" customHeight="1" x14ac:dyDescent="0.2">
      <c r="B397" s="2"/>
      <c r="C397" s="3"/>
      <c r="D397" s="4"/>
      <c r="E397" s="5"/>
      <c r="F397" s="2"/>
      <c r="G397" s="2"/>
      <c r="H397" s="2"/>
      <c r="I397" s="6"/>
      <c r="J397" s="6"/>
      <c r="K397" s="2"/>
      <c r="L397" s="2"/>
    </row>
    <row r="398" spans="2:12" ht="15.75" customHeight="1" x14ac:dyDescent="0.2">
      <c r="B398" s="2"/>
      <c r="C398" s="3"/>
      <c r="D398" s="4"/>
      <c r="E398" s="5"/>
      <c r="F398" s="2"/>
      <c r="G398" s="2"/>
      <c r="H398" s="2"/>
      <c r="I398" s="6"/>
      <c r="J398" s="6"/>
      <c r="K398" s="2"/>
      <c r="L398" s="2"/>
    </row>
    <row r="399" spans="2:12" ht="15.75" customHeight="1" x14ac:dyDescent="0.2">
      <c r="B399" s="2"/>
      <c r="C399" s="3"/>
      <c r="D399" s="4"/>
      <c r="E399" s="5"/>
      <c r="F399" s="2"/>
      <c r="G399" s="2"/>
      <c r="H399" s="2"/>
      <c r="I399" s="6"/>
      <c r="J399" s="6"/>
      <c r="K399" s="2"/>
      <c r="L399" s="2"/>
    </row>
    <row r="400" spans="2:12" ht="15.75" customHeight="1" x14ac:dyDescent="0.2">
      <c r="B400" s="2"/>
      <c r="C400" s="3"/>
      <c r="D400" s="4"/>
      <c r="E400" s="5"/>
      <c r="F400" s="2"/>
      <c r="G400" s="2"/>
      <c r="H400" s="2"/>
      <c r="I400" s="6"/>
      <c r="J400" s="6"/>
      <c r="K400" s="2"/>
      <c r="L400" s="2"/>
    </row>
    <row r="401" spans="2:12" ht="15.75" customHeight="1" x14ac:dyDescent="0.2">
      <c r="B401" s="2"/>
      <c r="C401" s="3"/>
      <c r="D401" s="4"/>
      <c r="E401" s="5"/>
      <c r="F401" s="2"/>
      <c r="G401" s="2"/>
      <c r="H401" s="2"/>
      <c r="I401" s="6"/>
      <c r="J401" s="6"/>
      <c r="K401" s="2"/>
      <c r="L401" s="2"/>
    </row>
    <row r="402" spans="2:12" ht="15.75" customHeight="1" x14ac:dyDescent="0.2">
      <c r="B402" s="2"/>
      <c r="C402" s="3"/>
      <c r="D402" s="4"/>
      <c r="E402" s="5"/>
      <c r="F402" s="2"/>
      <c r="G402" s="2"/>
      <c r="H402" s="2"/>
      <c r="I402" s="6"/>
      <c r="J402" s="6"/>
      <c r="K402" s="2"/>
      <c r="L402" s="2"/>
    </row>
    <row r="403" spans="2:12" ht="15.75" customHeight="1" x14ac:dyDescent="0.2">
      <c r="B403" s="2"/>
      <c r="C403" s="3"/>
      <c r="D403" s="4"/>
      <c r="E403" s="5"/>
      <c r="F403" s="2"/>
      <c r="G403" s="2"/>
      <c r="H403" s="2"/>
      <c r="I403" s="6"/>
      <c r="J403" s="6"/>
      <c r="K403" s="2"/>
      <c r="L403" s="2"/>
    </row>
    <row r="404" spans="2:12" ht="15.75" customHeight="1" x14ac:dyDescent="0.2">
      <c r="B404" s="2"/>
      <c r="C404" s="3"/>
      <c r="D404" s="4"/>
      <c r="E404" s="5"/>
      <c r="F404" s="2"/>
      <c r="G404" s="2"/>
      <c r="H404" s="2"/>
      <c r="I404" s="6"/>
      <c r="J404" s="6"/>
      <c r="K404" s="2"/>
      <c r="L404" s="2"/>
    </row>
    <row r="405" spans="2:12" ht="15.75" customHeight="1" x14ac:dyDescent="0.2">
      <c r="B405" s="2"/>
      <c r="C405" s="3"/>
      <c r="D405" s="4"/>
      <c r="E405" s="5"/>
      <c r="F405" s="2"/>
      <c r="G405" s="2"/>
      <c r="H405" s="2"/>
      <c r="I405" s="6"/>
      <c r="J405" s="6"/>
      <c r="K405" s="2"/>
      <c r="L405" s="2"/>
    </row>
    <row r="406" spans="2:12" ht="15.75" customHeight="1" x14ac:dyDescent="0.2">
      <c r="B406" s="2"/>
      <c r="C406" s="3"/>
      <c r="D406" s="4"/>
      <c r="E406" s="5"/>
      <c r="F406" s="2"/>
      <c r="G406" s="2"/>
      <c r="H406" s="2"/>
      <c r="I406" s="6"/>
      <c r="J406" s="6"/>
      <c r="K406" s="2"/>
      <c r="L406" s="2"/>
    </row>
    <row r="407" spans="2:12" ht="15.75" customHeight="1" x14ac:dyDescent="0.2">
      <c r="B407" s="2"/>
      <c r="C407" s="3"/>
      <c r="D407" s="4"/>
      <c r="E407" s="5"/>
      <c r="F407" s="2"/>
      <c r="G407" s="2"/>
      <c r="H407" s="2"/>
      <c r="I407" s="6"/>
      <c r="J407" s="6"/>
      <c r="K407" s="2"/>
      <c r="L407" s="2"/>
    </row>
    <row r="408" spans="2:12" ht="15.75" customHeight="1" x14ac:dyDescent="0.2">
      <c r="B408" s="2"/>
      <c r="C408" s="3"/>
      <c r="D408" s="4"/>
      <c r="E408" s="5"/>
      <c r="F408" s="2"/>
      <c r="G408" s="2"/>
      <c r="H408" s="2"/>
      <c r="I408" s="6"/>
      <c r="J408" s="6"/>
      <c r="K408" s="2"/>
      <c r="L408" s="2"/>
    </row>
    <row r="409" spans="2:12" ht="15.75" customHeight="1" x14ac:dyDescent="0.2">
      <c r="B409" s="2"/>
      <c r="C409" s="3"/>
      <c r="D409" s="4"/>
      <c r="E409" s="5"/>
      <c r="F409" s="2"/>
      <c r="G409" s="2"/>
      <c r="H409" s="2"/>
      <c r="I409" s="6"/>
      <c r="J409" s="6"/>
      <c r="K409" s="2"/>
      <c r="L409" s="2"/>
    </row>
    <row r="410" spans="2:12" ht="15.75" customHeight="1" x14ac:dyDescent="0.2">
      <c r="B410" s="2"/>
      <c r="C410" s="3"/>
      <c r="D410" s="4"/>
      <c r="E410" s="5"/>
      <c r="F410" s="2"/>
      <c r="G410" s="2"/>
      <c r="H410" s="2"/>
      <c r="I410" s="6"/>
      <c r="J410" s="6"/>
      <c r="K410" s="2"/>
      <c r="L410" s="2"/>
    </row>
    <row r="411" spans="2:12" ht="15.75" customHeight="1" x14ac:dyDescent="0.2">
      <c r="B411" s="2"/>
      <c r="C411" s="3"/>
      <c r="D411" s="4"/>
      <c r="E411" s="5"/>
      <c r="F411" s="2"/>
      <c r="G411" s="2"/>
      <c r="H411" s="2"/>
      <c r="I411" s="6"/>
      <c r="J411" s="6"/>
      <c r="K411" s="2"/>
      <c r="L411" s="2"/>
    </row>
    <row r="412" spans="2:12" ht="15.75" customHeight="1" x14ac:dyDescent="0.2">
      <c r="B412" s="2"/>
      <c r="C412" s="3"/>
      <c r="D412" s="4"/>
      <c r="E412" s="5"/>
      <c r="F412" s="2"/>
      <c r="G412" s="2"/>
      <c r="H412" s="2"/>
      <c r="I412" s="6"/>
      <c r="J412" s="6"/>
      <c r="K412" s="2"/>
      <c r="L412" s="2"/>
    </row>
    <row r="413" spans="2:12" ht="15.75" customHeight="1" x14ac:dyDescent="0.2">
      <c r="B413" s="2"/>
      <c r="C413" s="3"/>
      <c r="D413" s="4"/>
      <c r="E413" s="5"/>
      <c r="F413" s="2"/>
      <c r="G413" s="2"/>
      <c r="H413" s="2"/>
      <c r="I413" s="6"/>
      <c r="J413" s="6"/>
      <c r="K413" s="2"/>
      <c r="L413" s="2"/>
    </row>
    <row r="414" spans="2:12" ht="15.75" customHeight="1" x14ac:dyDescent="0.2">
      <c r="B414" s="2"/>
      <c r="C414" s="3"/>
      <c r="D414" s="4"/>
      <c r="E414" s="5"/>
      <c r="F414" s="2"/>
      <c r="G414" s="2"/>
      <c r="H414" s="2"/>
      <c r="I414" s="6"/>
      <c r="J414" s="6"/>
      <c r="K414" s="2"/>
      <c r="L414" s="2"/>
    </row>
    <row r="415" spans="2:12" ht="15.75" customHeight="1" x14ac:dyDescent="0.2">
      <c r="B415" s="2"/>
      <c r="C415" s="3"/>
      <c r="D415" s="4"/>
      <c r="E415" s="5"/>
      <c r="F415" s="2"/>
      <c r="G415" s="2"/>
      <c r="H415" s="2"/>
      <c r="I415" s="6"/>
      <c r="J415" s="6"/>
      <c r="K415" s="2"/>
      <c r="L415" s="2"/>
    </row>
    <row r="416" spans="2:12" ht="15.75" customHeight="1" x14ac:dyDescent="0.2">
      <c r="B416" s="2"/>
      <c r="C416" s="3"/>
      <c r="D416" s="4"/>
      <c r="E416" s="5"/>
      <c r="F416" s="2"/>
      <c r="G416" s="2"/>
      <c r="H416" s="2"/>
      <c r="I416" s="6"/>
      <c r="J416" s="6"/>
      <c r="K416" s="2"/>
      <c r="L416" s="2"/>
    </row>
    <row r="417" spans="2:12" ht="15.75" customHeight="1" x14ac:dyDescent="0.2">
      <c r="B417" s="2"/>
      <c r="C417" s="3"/>
      <c r="D417" s="4"/>
      <c r="E417" s="5"/>
      <c r="F417" s="2"/>
      <c r="G417" s="2"/>
      <c r="H417" s="2"/>
      <c r="I417" s="6"/>
      <c r="J417" s="6"/>
      <c r="K417" s="2"/>
      <c r="L417" s="2"/>
    </row>
    <row r="418" spans="2:12" ht="15.75" customHeight="1" x14ac:dyDescent="0.2">
      <c r="B418" s="2"/>
      <c r="C418" s="3"/>
      <c r="D418" s="4"/>
      <c r="E418" s="5"/>
      <c r="F418" s="2"/>
      <c r="G418" s="2"/>
      <c r="H418" s="2"/>
      <c r="I418" s="6"/>
      <c r="J418" s="6"/>
      <c r="K418" s="2"/>
      <c r="L418" s="2"/>
    </row>
    <row r="419" spans="2:12" ht="15.75" customHeight="1" x14ac:dyDescent="0.2">
      <c r="B419" s="2"/>
      <c r="C419" s="3"/>
      <c r="D419" s="4"/>
      <c r="E419" s="5"/>
      <c r="F419" s="2"/>
      <c r="G419" s="2"/>
      <c r="H419" s="2"/>
      <c r="I419" s="6"/>
      <c r="J419" s="6"/>
      <c r="K419" s="2"/>
      <c r="L419" s="2"/>
    </row>
    <row r="420" spans="2:12" ht="15.75" customHeight="1" x14ac:dyDescent="0.2">
      <c r="B420" s="2"/>
      <c r="C420" s="3"/>
      <c r="D420" s="4"/>
      <c r="E420" s="5"/>
      <c r="F420" s="2"/>
      <c r="G420" s="2"/>
      <c r="H420" s="2"/>
      <c r="I420" s="6"/>
      <c r="J420" s="6"/>
      <c r="K420" s="2"/>
      <c r="L420" s="2"/>
    </row>
    <row r="421" spans="2:12" ht="15.75" customHeight="1" x14ac:dyDescent="0.2">
      <c r="B421" s="2"/>
      <c r="C421" s="3"/>
      <c r="D421" s="4"/>
      <c r="E421" s="5"/>
      <c r="F421" s="2"/>
      <c r="G421" s="2"/>
      <c r="H421" s="2"/>
      <c r="I421" s="6"/>
      <c r="J421" s="6"/>
      <c r="K421" s="2"/>
      <c r="L421" s="2"/>
    </row>
    <row r="422" spans="2:12" ht="15.75" customHeight="1" x14ac:dyDescent="0.2">
      <c r="B422" s="2"/>
      <c r="C422" s="3"/>
      <c r="D422" s="4"/>
      <c r="E422" s="5"/>
      <c r="F422" s="2"/>
      <c r="G422" s="2"/>
      <c r="H422" s="2"/>
      <c r="I422" s="6"/>
      <c r="J422" s="6"/>
      <c r="K422" s="2"/>
      <c r="L422" s="2"/>
    </row>
    <row r="423" spans="2:12" ht="15.75" customHeight="1" x14ac:dyDescent="0.2">
      <c r="B423" s="2"/>
      <c r="C423" s="3"/>
      <c r="D423" s="4"/>
      <c r="E423" s="5"/>
      <c r="F423" s="2"/>
      <c r="G423" s="2"/>
      <c r="H423" s="2"/>
      <c r="I423" s="6"/>
      <c r="J423" s="6"/>
      <c r="K423" s="2"/>
      <c r="L423" s="2"/>
    </row>
    <row r="424" spans="2:12" ht="15.75" customHeight="1" x14ac:dyDescent="0.2">
      <c r="B424" s="2"/>
      <c r="C424" s="3"/>
      <c r="D424" s="4"/>
      <c r="E424" s="5"/>
      <c r="F424" s="2"/>
      <c r="G424" s="2"/>
      <c r="H424" s="2"/>
      <c r="I424" s="6"/>
      <c r="J424" s="6"/>
      <c r="K424" s="2"/>
      <c r="L424" s="2"/>
    </row>
    <row r="425" spans="2:12" ht="15.75" customHeight="1" x14ac:dyDescent="0.2">
      <c r="B425" s="2"/>
      <c r="C425" s="3"/>
      <c r="D425" s="4"/>
      <c r="E425" s="5"/>
      <c r="F425" s="2"/>
      <c r="G425" s="2"/>
      <c r="H425" s="2"/>
      <c r="I425" s="6"/>
      <c r="J425" s="6"/>
      <c r="K425" s="2"/>
      <c r="L425" s="2"/>
    </row>
    <row r="426" spans="2:12" ht="15.75" customHeight="1" x14ac:dyDescent="0.2">
      <c r="B426" s="2"/>
      <c r="C426" s="3"/>
      <c r="D426" s="4"/>
      <c r="E426" s="5"/>
      <c r="F426" s="2"/>
      <c r="G426" s="2"/>
      <c r="H426" s="2"/>
      <c r="I426" s="6"/>
      <c r="J426" s="6"/>
      <c r="K426" s="2"/>
      <c r="L426" s="2"/>
    </row>
    <row r="427" spans="2:12" ht="15.75" customHeight="1" x14ac:dyDescent="0.2">
      <c r="B427" s="2"/>
      <c r="C427" s="3"/>
      <c r="D427" s="4"/>
      <c r="E427" s="5"/>
      <c r="F427" s="2"/>
      <c r="G427" s="2"/>
      <c r="H427" s="2"/>
      <c r="I427" s="6"/>
      <c r="J427" s="6"/>
      <c r="K427" s="2"/>
      <c r="L427" s="2"/>
    </row>
    <row r="428" spans="2:12" ht="15.75" customHeight="1" x14ac:dyDescent="0.2">
      <c r="B428" s="2"/>
      <c r="C428" s="3"/>
      <c r="D428" s="4"/>
      <c r="E428" s="5"/>
      <c r="F428" s="2"/>
      <c r="G428" s="2"/>
      <c r="H428" s="2"/>
      <c r="I428" s="6"/>
      <c r="J428" s="6"/>
      <c r="K428" s="2"/>
      <c r="L428" s="2"/>
    </row>
    <row r="429" spans="2:12" ht="15.75" customHeight="1" x14ac:dyDescent="0.2">
      <c r="B429" s="2"/>
      <c r="C429" s="3"/>
      <c r="D429" s="4"/>
      <c r="E429" s="5"/>
      <c r="F429" s="2"/>
      <c r="G429" s="2"/>
      <c r="H429" s="2"/>
      <c r="I429" s="6"/>
      <c r="J429" s="6"/>
      <c r="K429" s="2"/>
      <c r="L429" s="2"/>
    </row>
    <row r="430" spans="2:12" ht="15.75" customHeight="1" x14ac:dyDescent="0.2">
      <c r="B430" s="2"/>
      <c r="C430" s="3"/>
      <c r="D430" s="4"/>
      <c r="E430" s="5"/>
      <c r="F430" s="2"/>
      <c r="G430" s="2"/>
      <c r="H430" s="2"/>
      <c r="I430" s="6"/>
      <c r="J430" s="6"/>
      <c r="K430" s="2"/>
      <c r="L430" s="2"/>
    </row>
    <row r="431" spans="2:12" ht="15.75" customHeight="1" x14ac:dyDescent="0.2">
      <c r="B431" s="2"/>
      <c r="C431" s="3"/>
      <c r="D431" s="4"/>
      <c r="E431" s="5"/>
      <c r="F431" s="2"/>
      <c r="G431" s="2"/>
      <c r="H431" s="2"/>
      <c r="I431" s="6"/>
      <c r="J431" s="6"/>
      <c r="K431" s="2"/>
      <c r="L431" s="2"/>
    </row>
    <row r="432" spans="2:12" ht="15.75" customHeight="1" x14ac:dyDescent="0.2">
      <c r="B432" s="2"/>
      <c r="C432" s="3"/>
      <c r="D432" s="4"/>
      <c r="E432" s="5"/>
      <c r="F432" s="2"/>
      <c r="G432" s="2"/>
      <c r="H432" s="2"/>
      <c r="I432" s="6"/>
      <c r="J432" s="6"/>
      <c r="K432" s="2"/>
      <c r="L432" s="2"/>
    </row>
    <row r="433" spans="2:12" ht="15.75" customHeight="1" x14ac:dyDescent="0.2">
      <c r="B433" s="2"/>
      <c r="C433" s="3"/>
      <c r="D433" s="4"/>
      <c r="E433" s="5"/>
      <c r="F433" s="2"/>
      <c r="G433" s="2"/>
      <c r="H433" s="2"/>
      <c r="I433" s="6"/>
      <c r="J433" s="6"/>
      <c r="K433" s="2"/>
      <c r="L433" s="2"/>
    </row>
    <row r="434" spans="2:12" ht="15.75" customHeight="1" x14ac:dyDescent="0.2">
      <c r="B434" s="2"/>
      <c r="C434" s="3"/>
      <c r="D434" s="4"/>
      <c r="E434" s="5"/>
      <c r="F434" s="2"/>
      <c r="G434" s="2"/>
      <c r="H434" s="2"/>
      <c r="I434" s="6"/>
      <c r="J434" s="6"/>
      <c r="K434" s="2"/>
      <c r="L434" s="2"/>
    </row>
    <row r="435" spans="2:12" ht="15.75" customHeight="1" x14ac:dyDescent="0.2">
      <c r="B435" s="2"/>
      <c r="C435" s="3"/>
      <c r="D435" s="4"/>
      <c r="E435" s="5"/>
      <c r="F435" s="2"/>
      <c r="G435" s="2"/>
      <c r="H435" s="2"/>
      <c r="I435" s="6"/>
      <c r="J435" s="6"/>
      <c r="K435" s="2"/>
      <c r="L435" s="2"/>
    </row>
    <row r="436" spans="2:12" ht="15.75" customHeight="1" x14ac:dyDescent="0.2">
      <c r="B436" s="2"/>
      <c r="C436" s="3"/>
      <c r="D436" s="4"/>
      <c r="E436" s="5"/>
      <c r="F436" s="2"/>
      <c r="G436" s="2"/>
      <c r="H436" s="2"/>
      <c r="I436" s="6"/>
      <c r="J436" s="6"/>
      <c r="K436" s="2"/>
      <c r="L436" s="2"/>
    </row>
    <row r="437" spans="2:12" ht="15.75" customHeight="1" x14ac:dyDescent="0.2">
      <c r="B437" s="2"/>
      <c r="C437" s="3"/>
      <c r="D437" s="4"/>
      <c r="E437" s="5"/>
      <c r="F437" s="2"/>
      <c r="G437" s="2"/>
      <c r="H437" s="2"/>
      <c r="I437" s="6"/>
      <c r="J437" s="6"/>
      <c r="K437" s="2"/>
      <c r="L437" s="2"/>
    </row>
    <row r="438" spans="2:12" ht="15.75" customHeight="1" x14ac:dyDescent="0.2">
      <c r="B438" s="2"/>
      <c r="C438" s="3"/>
      <c r="D438" s="4"/>
      <c r="E438" s="5"/>
      <c r="F438" s="2"/>
      <c r="G438" s="2"/>
      <c r="H438" s="2"/>
      <c r="I438" s="6"/>
      <c r="J438" s="6"/>
      <c r="K438" s="2"/>
      <c r="L438" s="2"/>
    </row>
    <row r="439" spans="2:12" ht="15.75" customHeight="1" x14ac:dyDescent="0.2">
      <c r="B439" s="2"/>
      <c r="C439" s="3"/>
      <c r="D439" s="4"/>
      <c r="E439" s="5"/>
      <c r="F439" s="2"/>
      <c r="G439" s="2"/>
      <c r="H439" s="2"/>
      <c r="I439" s="6"/>
      <c r="J439" s="6"/>
      <c r="K439" s="2"/>
      <c r="L439" s="2"/>
    </row>
    <row r="440" spans="2:12" ht="15.75" customHeight="1" x14ac:dyDescent="0.2">
      <c r="B440" s="2"/>
      <c r="C440" s="3"/>
      <c r="D440" s="4"/>
      <c r="E440" s="5"/>
      <c r="F440" s="2"/>
      <c r="G440" s="2"/>
      <c r="H440" s="2"/>
      <c r="I440" s="6"/>
      <c r="J440" s="6"/>
      <c r="K440" s="2"/>
      <c r="L440" s="2"/>
    </row>
    <row r="441" spans="2:12" ht="15.75" customHeight="1" x14ac:dyDescent="0.2">
      <c r="B441" s="2"/>
      <c r="C441" s="3"/>
      <c r="D441" s="4"/>
      <c r="E441" s="5"/>
      <c r="F441" s="2"/>
      <c r="G441" s="2"/>
      <c r="H441" s="2"/>
      <c r="I441" s="6"/>
      <c r="J441" s="6"/>
      <c r="K441" s="2"/>
      <c r="L441" s="2"/>
    </row>
    <row r="442" spans="2:12" ht="15.75" customHeight="1" x14ac:dyDescent="0.2">
      <c r="B442" s="2"/>
      <c r="C442" s="3"/>
      <c r="D442" s="4"/>
      <c r="E442" s="5"/>
      <c r="F442" s="2"/>
      <c r="G442" s="2"/>
      <c r="H442" s="2"/>
      <c r="I442" s="6"/>
      <c r="J442" s="6"/>
      <c r="K442" s="2"/>
      <c r="L442" s="2"/>
    </row>
    <row r="443" spans="2:12" ht="15.75" customHeight="1" x14ac:dyDescent="0.2">
      <c r="B443" s="2"/>
      <c r="C443" s="3"/>
      <c r="D443" s="4"/>
      <c r="E443" s="5"/>
      <c r="F443" s="2"/>
      <c r="G443" s="2"/>
      <c r="H443" s="2"/>
      <c r="I443" s="6"/>
      <c r="J443" s="6"/>
      <c r="K443" s="2"/>
      <c r="L443" s="2"/>
    </row>
    <row r="444" spans="2:12" ht="15.75" customHeight="1" x14ac:dyDescent="0.2">
      <c r="B444" s="2"/>
      <c r="C444" s="3"/>
      <c r="D444" s="4"/>
      <c r="E444" s="5"/>
      <c r="F444" s="2"/>
      <c r="G444" s="2"/>
      <c r="H444" s="2"/>
      <c r="I444" s="6"/>
      <c r="J444" s="6"/>
      <c r="K444" s="2"/>
      <c r="L444" s="2"/>
    </row>
    <row r="445" spans="2:12" ht="15.75" customHeight="1" x14ac:dyDescent="0.2">
      <c r="B445" s="2"/>
      <c r="C445" s="3"/>
      <c r="D445" s="4"/>
      <c r="E445" s="5"/>
      <c r="F445" s="2"/>
      <c r="G445" s="2"/>
      <c r="H445" s="2"/>
      <c r="I445" s="6"/>
      <c r="J445" s="6"/>
      <c r="K445" s="2"/>
      <c r="L445" s="2"/>
    </row>
    <row r="446" spans="2:12" ht="15.75" customHeight="1" x14ac:dyDescent="0.2">
      <c r="B446" s="2"/>
      <c r="C446" s="3"/>
      <c r="D446" s="4"/>
      <c r="E446" s="5"/>
      <c r="F446" s="2"/>
      <c r="G446" s="2"/>
      <c r="H446" s="2"/>
      <c r="I446" s="6"/>
      <c r="J446" s="6"/>
      <c r="K446" s="2"/>
      <c r="L446" s="2"/>
    </row>
    <row r="447" spans="2:12" ht="15.75" customHeight="1" x14ac:dyDescent="0.2">
      <c r="B447" s="2"/>
      <c r="C447" s="3"/>
      <c r="D447" s="4"/>
      <c r="E447" s="5"/>
      <c r="F447" s="2"/>
      <c r="G447" s="2"/>
      <c r="H447" s="2"/>
      <c r="I447" s="6"/>
      <c r="J447" s="6"/>
      <c r="K447" s="2"/>
      <c r="L447" s="2"/>
    </row>
    <row r="448" spans="2:12" ht="15.75" customHeight="1" x14ac:dyDescent="0.2">
      <c r="B448" s="2"/>
      <c r="C448" s="3"/>
      <c r="D448" s="4"/>
      <c r="E448" s="5"/>
      <c r="F448" s="2"/>
      <c r="G448" s="2"/>
      <c r="H448" s="2"/>
      <c r="I448" s="6"/>
      <c r="J448" s="6"/>
      <c r="K448" s="2"/>
      <c r="L448" s="2"/>
    </row>
    <row r="449" spans="2:12" ht="15.75" customHeight="1" x14ac:dyDescent="0.2">
      <c r="B449" s="2"/>
      <c r="C449" s="3"/>
      <c r="D449" s="4"/>
      <c r="E449" s="5"/>
      <c r="F449" s="2"/>
      <c r="G449" s="2"/>
      <c r="H449" s="2"/>
      <c r="I449" s="6"/>
      <c r="J449" s="6"/>
      <c r="K449" s="2"/>
      <c r="L449" s="2"/>
    </row>
    <row r="450" spans="2:12" ht="15.75" customHeight="1" x14ac:dyDescent="0.2">
      <c r="B450" s="2"/>
      <c r="C450" s="3"/>
      <c r="D450" s="4"/>
      <c r="E450" s="5"/>
      <c r="F450" s="2"/>
      <c r="G450" s="2"/>
      <c r="H450" s="2"/>
      <c r="I450" s="6"/>
      <c r="J450" s="6"/>
      <c r="K450" s="2"/>
      <c r="L450" s="2"/>
    </row>
    <row r="451" spans="2:12" ht="15.75" customHeight="1" x14ac:dyDescent="0.2">
      <c r="B451" s="2"/>
      <c r="C451" s="3"/>
      <c r="D451" s="4"/>
      <c r="E451" s="5"/>
      <c r="F451" s="2"/>
      <c r="G451" s="2"/>
      <c r="H451" s="2"/>
      <c r="I451" s="6"/>
      <c r="J451" s="6"/>
      <c r="K451" s="2"/>
      <c r="L451" s="2"/>
    </row>
    <row r="452" spans="2:12" ht="15.75" customHeight="1" x14ac:dyDescent="0.2">
      <c r="B452" s="2"/>
      <c r="C452" s="3"/>
      <c r="D452" s="4"/>
      <c r="E452" s="5"/>
      <c r="F452" s="2"/>
      <c r="G452" s="2"/>
      <c r="H452" s="2"/>
      <c r="I452" s="6"/>
      <c r="J452" s="6"/>
      <c r="K452" s="2"/>
      <c r="L452" s="2"/>
    </row>
    <row r="453" spans="2:12" ht="15.75" customHeight="1" x14ac:dyDescent="0.2">
      <c r="B453" s="2"/>
      <c r="C453" s="3"/>
      <c r="D453" s="4"/>
      <c r="E453" s="5"/>
      <c r="F453" s="2"/>
      <c r="G453" s="2"/>
      <c r="H453" s="2"/>
      <c r="I453" s="6"/>
      <c r="J453" s="6"/>
      <c r="K453" s="2"/>
      <c r="L453" s="2"/>
    </row>
    <row r="454" spans="2:12" ht="15.75" customHeight="1" x14ac:dyDescent="0.2">
      <c r="B454" s="2"/>
      <c r="C454" s="3"/>
      <c r="D454" s="4"/>
      <c r="E454" s="5"/>
      <c r="F454" s="2"/>
      <c r="G454" s="2"/>
      <c r="H454" s="2"/>
      <c r="I454" s="6"/>
      <c r="J454" s="6"/>
      <c r="K454" s="2"/>
      <c r="L454" s="2"/>
    </row>
    <row r="455" spans="2:12" ht="15.75" customHeight="1" x14ac:dyDescent="0.2">
      <c r="B455" s="2"/>
      <c r="C455" s="3"/>
      <c r="D455" s="4"/>
      <c r="E455" s="5"/>
      <c r="F455" s="2"/>
      <c r="G455" s="2"/>
      <c r="H455" s="2"/>
      <c r="I455" s="6"/>
      <c r="J455" s="6"/>
      <c r="K455" s="2"/>
      <c r="L455" s="2"/>
    </row>
    <row r="456" spans="2:12" ht="15.75" customHeight="1" x14ac:dyDescent="0.2">
      <c r="B456" s="2"/>
      <c r="C456" s="3"/>
      <c r="D456" s="4"/>
      <c r="E456" s="5"/>
      <c r="F456" s="2"/>
      <c r="G456" s="2"/>
      <c r="H456" s="2"/>
      <c r="I456" s="6"/>
      <c r="J456" s="6"/>
      <c r="K456" s="2"/>
      <c r="L456" s="2"/>
    </row>
    <row r="457" spans="2:12" ht="15.75" customHeight="1" x14ac:dyDescent="0.2">
      <c r="B457" s="2"/>
      <c r="C457" s="3"/>
      <c r="D457" s="4"/>
      <c r="E457" s="5"/>
      <c r="F457" s="2"/>
      <c r="G457" s="2"/>
      <c r="H457" s="2"/>
      <c r="I457" s="6"/>
      <c r="J457" s="6"/>
      <c r="K457" s="2"/>
      <c r="L457" s="2"/>
    </row>
    <row r="458" spans="2:12" ht="15.75" customHeight="1" x14ac:dyDescent="0.2">
      <c r="B458" s="2"/>
      <c r="C458" s="3"/>
      <c r="D458" s="4"/>
      <c r="E458" s="5"/>
      <c r="F458" s="2"/>
      <c r="G458" s="2"/>
      <c r="H458" s="2"/>
      <c r="I458" s="6"/>
      <c r="J458" s="6"/>
      <c r="K458" s="2"/>
      <c r="L458" s="2"/>
    </row>
    <row r="459" spans="2:12" ht="15.75" customHeight="1" x14ac:dyDescent="0.2">
      <c r="B459" s="2"/>
      <c r="C459" s="3"/>
      <c r="D459" s="4"/>
      <c r="E459" s="5"/>
      <c r="F459" s="2"/>
      <c r="G459" s="2"/>
      <c r="H459" s="2"/>
      <c r="I459" s="6"/>
      <c r="J459" s="6"/>
      <c r="K459" s="2"/>
      <c r="L459" s="2"/>
    </row>
    <row r="460" spans="2:12" ht="15.75" customHeight="1" x14ac:dyDescent="0.2">
      <c r="B460" s="2"/>
      <c r="C460" s="3"/>
      <c r="D460" s="4"/>
      <c r="E460" s="5"/>
      <c r="F460" s="2"/>
      <c r="G460" s="2"/>
      <c r="H460" s="2"/>
      <c r="I460" s="6"/>
      <c r="J460" s="6"/>
      <c r="K460" s="2"/>
      <c r="L460" s="2"/>
    </row>
    <row r="461" spans="2:12" ht="15.75" customHeight="1" x14ac:dyDescent="0.2">
      <c r="B461" s="2"/>
      <c r="C461" s="3"/>
      <c r="D461" s="4"/>
      <c r="E461" s="5"/>
      <c r="F461" s="2"/>
      <c r="G461" s="2"/>
      <c r="H461" s="2"/>
      <c r="I461" s="6"/>
      <c r="J461" s="6"/>
      <c r="K461" s="2"/>
      <c r="L461" s="2"/>
    </row>
    <row r="462" spans="2:12" ht="15.75" customHeight="1" x14ac:dyDescent="0.2">
      <c r="B462" s="2"/>
      <c r="C462" s="3"/>
      <c r="D462" s="4"/>
      <c r="E462" s="5"/>
      <c r="F462" s="2"/>
      <c r="G462" s="2"/>
      <c r="H462" s="2"/>
      <c r="I462" s="6"/>
      <c r="J462" s="6"/>
      <c r="K462" s="2"/>
      <c r="L462" s="2"/>
    </row>
    <row r="463" spans="2:12" ht="15.75" customHeight="1" x14ac:dyDescent="0.2">
      <c r="B463" s="2"/>
      <c r="C463" s="3"/>
      <c r="D463" s="4"/>
      <c r="E463" s="5"/>
      <c r="F463" s="2"/>
      <c r="G463" s="2"/>
      <c r="H463" s="2"/>
      <c r="I463" s="6"/>
      <c r="J463" s="6"/>
      <c r="K463" s="2"/>
      <c r="L463" s="2"/>
    </row>
    <row r="464" spans="2:12" ht="15.75" customHeight="1" x14ac:dyDescent="0.2">
      <c r="B464" s="2"/>
      <c r="C464" s="3"/>
      <c r="D464" s="4"/>
      <c r="E464" s="5"/>
      <c r="F464" s="2"/>
      <c r="G464" s="2"/>
      <c r="H464" s="2"/>
      <c r="I464" s="6"/>
      <c r="J464" s="6"/>
      <c r="K464" s="2"/>
      <c r="L464" s="2"/>
    </row>
    <row r="465" spans="2:12" ht="15.75" customHeight="1" x14ac:dyDescent="0.2">
      <c r="B465" s="2"/>
      <c r="C465" s="3"/>
      <c r="D465" s="4"/>
      <c r="E465" s="5"/>
      <c r="F465" s="2"/>
      <c r="G465" s="2"/>
      <c r="H465" s="2"/>
      <c r="I465" s="6"/>
      <c r="J465" s="6"/>
      <c r="K465" s="2"/>
      <c r="L465" s="2"/>
    </row>
    <row r="466" spans="2:12" ht="15.75" customHeight="1" x14ac:dyDescent="0.2">
      <c r="B466" s="2"/>
      <c r="C466" s="3"/>
      <c r="D466" s="4"/>
      <c r="E466" s="5"/>
      <c r="F466" s="2"/>
      <c r="G466" s="2"/>
      <c r="H466" s="2"/>
      <c r="I466" s="6"/>
      <c r="J466" s="6"/>
      <c r="K466" s="2"/>
      <c r="L466" s="2"/>
    </row>
    <row r="467" spans="2:12" ht="15.75" customHeight="1" x14ac:dyDescent="0.2">
      <c r="B467" s="2"/>
      <c r="C467" s="3"/>
      <c r="D467" s="4"/>
      <c r="E467" s="5"/>
      <c r="F467" s="2"/>
      <c r="G467" s="2"/>
      <c r="H467" s="2"/>
      <c r="I467" s="6"/>
      <c r="J467" s="6"/>
      <c r="K467" s="2"/>
      <c r="L467" s="2"/>
    </row>
    <row r="468" spans="2:12" ht="15.75" customHeight="1" x14ac:dyDescent="0.2">
      <c r="B468" s="2"/>
      <c r="C468" s="3"/>
      <c r="D468" s="4"/>
      <c r="E468" s="5"/>
      <c r="F468" s="2"/>
      <c r="G468" s="2"/>
      <c r="H468" s="2"/>
      <c r="I468" s="6"/>
      <c r="J468" s="6"/>
      <c r="K468" s="2"/>
      <c r="L468" s="2"/>
    </row>
    <row r="469" spans="2:12" ht="15.75" customHeight="1" x14ac:dyDescent="0.2">
      <c r="B469" s="2"/>
      <c r="C469" s="3"/>
      <c r="D469" s="4"/>
      <c r="E469" s="5"/>
      <c r="F469" s="2"/>
      <c r="G469" s="2"/>
      <c r="H469" s="2"/>
      <c r="I469" s="6"/>
      <c r="J469" s="6"/>
      <c r="K469" s="2"/>
      <c r="L469" s="2"/>
    </row>
    <row r="470" spans="2:12" ht="15.75" customHeight="1" x14ac:dyDescent="0.2">
      <c r="B470" s="2"/>
      <c r="C470" s="3"/>
      <c r="D470" s="4"/>
      <c r="E470" s="5"/>
      <c r="F470" s="2"/>
      <c r="G470" s="2"/>
      <c r="H470" s="2"/>
      <c r="I470" s="6"/>
      <c r="J470" s="6"/>
      <c r="K470" s="2"/>
      <c r="L470" s="2"/>
    </row>
    <row r="471" spans="2:12" ht="15.75" customHeight="1" x14ac:dyDescent="0.2">
      <c r="B471" s="2"/>
      <c r="C471" s="3"/>
      <c r="D471" s="4"/>
      <c r="E471" s="5"/>
      <c r="F471" s="2"/>
      <c r="G471" s="2"/>
      <c r="H471" s="2"/>
      <c r="I471" s="6"/>
      <c r="J471" s="6"/>
      <c r="K471" s="2"/>
      <c r="L471" s="2"/>
    </row>
    <row r="472" spans="2:12" ht="15.75" customHeight="1" x14ac:dyDescent="0.2">
      <c r="B472" s="2"/>
      <c r="C472" s="3"/>
      <c r="D472" s="4"/>
      <c r="E472" s="5"/>
      <c r="F472" s="2"/>
      <c r="G472" s="2"/>
      <c r="H472" s="2"/>
      <c r="I472" s="6"/>
      <c r="J472" s="6"/>
      <c r="K472" s="2"/>
      <c r="L472" s="2"/>
    </row>
    <row r="473" spans="2:12" ht="15.75" customHeight="1" x14ac:dyDescent="0.2">
      <c r="B473" s="2"/>
      <c r="C473" s="3"/>
      <c r="D473" s="4"/>
      <c r="E473" s="5"/>
      <c r="F473" s="2"/>
      <c r="G473" s="2"/>
      <c r="H473" s="2"/>
      <c r="I473" s="6"/>
      <c r="J473" s="6"/>
      <c r="K473" s="2"/>
      <c r="L473" s="2"/>
    </row>
    <row r="474" spans="2:12" ht="15.75" customHeight="1" x14ac:dyDescent="0.2">
      <c r="B474" s="2"/>
      <c r="C474" s="3"/>
      <c r="D474" s="4"/>
      <c r="E474" s="5"/>
      <c r="F474" s="2"/>
      <c r="G474" s="2"/>
      <c r="H474" s="2"/>
      <c r="I474" s="6"/>
      <c r="J474" s="6"/>
      <c r="K474" s="2"/>
      <c r="L474" s="2"/>
    </row>
    <row r="475" spans="2:12" ht="15.75" customHeight="1" x14ac:dyDescent="0.2">
      <c r="B475" s="2"/>
      <c r="C475" s="3"/>
      <c r="D475" s="4"/>
      <c r="E475" s="5"/>
      <c r="F475" s="2"/>
      <c r="G475" s="2"/>
      <c r="H475" s="2"/>
      <c r="I475" s="6"/>
      <c r="J475" s="6"/>
      <c r="K475" s="2"/>
      <c r="L475" s="2"/>
    </row>
    <row r="476" spans="2:12" ht="15.75" customHeight="1" x14ac:dyDescent="0.2">
      <c r="B476" s="2"/>
      <c r="C476" s="3"/>
      <c r="D476" s="4"/>
      <c r="E476" s="5"/>
      <c r="F476" s="2"/>
      <c r="G476" s="2"/>
      <c r="H476" s="2"/>
      <c r="I476" s="6"/>
      <c r="J476" s="6"/>
      <c r="K476" s="2"/>
      <c r="L476" s="2"/>
    </row>
    <row r="477" spans="2:12" ht="15.75" customHeight="1" x14ac:dyDescent="0.2">
      <c r="B477" s="2"/>
      <c r="C477" s="3"/>
      <c r="D477" s="4"/>
      <c r="E477" s="5"/>
      <c r="F477" s="2"/>
      <c r="G477" s="2"/>
      <c r="H477" s="2"/>
      <c r="I477" s="6"/>
      <c r="J477" s="6"/>
      <c r="K477" s="2"/>
      <c r="L477" s="2"/>
    </row>
    <row r="478" spans="2:12" ht="15.75" customHeight="1" x14ac:dyDescent="0.2">
      <c r="B478" s="2"/>
      <c r="C478" s="3"/>
      <c r="D478" s="4"/>
      <c r="E478" s="5"/>
      <c r="F478" s="2"/>
      <c r="G478" s="2"/>
      <c r="H478" s="2"/>
      <c r="I478" s="6"/>
      <c r="J478" s="6"/>
      <c r="K478" s="2"/>
      <c r="L478" s="2"/>
    </row>
    <row r="479" spans="2:12" ht="15.75" customHeight="1" x14ac:dyDescent="0.2">
      <c r="B479" s="2"/>
      <c r="C479" s="3"/>
      <c r="D479" s="4"/>
      <c r="E479" s="5"/>
      <c r="F479" s="2"/>
      <c r="G479" s="2"/>
      <c r="H479" s="2"/>
      <c r="I479" s="6"/>
      <c r="J479" s="6"/>
      <c r="K479" s="2"/>
      <c r="L479" s="2"/>
    </row>
    <row r="480" spans="2:12" ht="15.75" customHeight="1" x14ac:dyDescent="0.2">
      <c r="B480" s="2"/>
      <c r="C480" s="3"/>
      <c r="D480" s="4"/>
      <c r="E480" s="5"/>
      <c r="F480" s="2"/>
      <c r="G480" s="2"/>
      <c r="H480" s="2"/>
      <c r="I480" s="6"/>
      <c r="J480" s="6"/>
      <c r="K480" s="2"/>
      <c r="L480" s="2"/>
    </row>
    <row r="481" spans="2:12" ht="15.75" customHeight="1" x14ac:dyDescent="0.2">
      <c r="B481" s="2"/>
      <c r="C481" s="3"/>
      <c r="D481" s="4"/>
      <c r="E481" s="5"/>
      <c r="F481" s="2"/>
      <c r="G481" s="2"/>
      <c r="H481" s="2"/>
      <c r="I481" s="6"/>
      <c r="J481" s="6"/>
      <c r="K481" s="2"/>
      <c r="L481" s="2"/>
    </row>
    <row r="482" spans="2:12" ht="15.75" customHeight="1" x14ac:dyDescent="0.2">
      <c r="B482" s="2"/>
      <c r="C482" s="3"/>
      <c r="D482" s="4"/>
      <c r="E482" s="5"/>
      <c r="F482" s="2"/>
      <c r="G482" s="2"/>
      <c r="H482" s="2"/>
      <c r="I482" s="6"/>
      <c r="J482" s="6"/>
      <c r="K482" s="2"/>
      <c r="L482" s="2"/>
    </row>
    <row r="483" spans="2:12" ht="15.75" customHeight="1" x14ac:dyDescent="0.2">
      <c r="B483" s="2"/>
      <c r="C483" s="3"/>
      <c r="D483" s="4"/>
      <c r="E483" s="5"/>
      <c r="F483" s="2"/>
      <c r="G483" s="2"/>
      <c r="H483" s="2"/>
      <c r="I483" s="6"/>
      <c r="J483" s="6"/>
      <c r="K483" s="2"/>
      <c r="L483" s="2"/>
    </row>
    <row r="484" spans="2:12" ht="15.75" customHeight="1" x14ac:dyDescent="0.2">
      <c r="B484" s="2"/>
      <c r="C484" s="3"/>
      <c r="D484" s="4"/>
      <c r="E484" s="5"/>
      <c r="F484" s="2"/>
      <c r="G484" s="2"/>
      <c r="H484" s="2"/>
      <c r="I484" s="6"/>
      <c r="J484" s="6"/>
      <c r="K484" s="2"/>
      <c r="L484" s="2"/>
    </row>
    <row r="485" spans="2:12" ht="15.75" customHeight="1" x14ac:dyDescent="0.2">
      <c r="B485" s="2"/>
      <c r="C485" s="3"/>
      <c r="D485" s="4"/>
      <c r="E485" s="5"/>
      <c r="F485" s="2"/>
      <c r="G485" s="2"/>
      <c r="H485" s="2"/>
      <c r="I485" s="6"/>
      <c r="J485" s="6"/>
      <c r="K485" s="2"/>
      <c r="L485" s="2"/>
    </row>
    <row r="486" spans="2:12" ht="15.75" customHeight="1" x14ac:dyDescent="0.2">
      <c r="B486" s="2"/>
      <c r="C486" s="3"/>
      <c r="D486" s="4"/>
      <c r="E486" s="5"/>
      <c r="F486" s="2"/>
      <c r="G486" s="2"/>
      <c r="H486" s="2"/>
      <c r="I486" s="6"/>
      <c r="J486" s="6"/>
      <c r="K486" s="2"/>
      <c r="L486" s="2"/>
    </row>
    <row r="487" spans="2:12" ht="15.75" customHeight="1" x14ac:dyDescent="0.2">
      <c r="B487" s="2"/>
      <c r="C487" s="3"/>
      <c r="D487" s="4"/>
      <c r="E487" s="5"/>
      <c r="F487" s="2"/>
      <c r="G487" s="2"/>
      <c r="H487" s="2"/>
      <c r="I487" s="6"/>
      <c r="J487" s="6"/>
      <c r="K487" s="2"/>
      <c r="L487" s="2"/>
    </row>
    <row r="488" spans="2:12" ht="15.75" customHeight="1" x14ac:dyDescent="0.2">
      <c r="B488" s="2"/>
      <c r="C488" s="3"/>
      <c r="D488" s="4"/>
      <c r="E488" s="5"/>
      <c r="F488" s="2"/>
      <c r="G488" s="2"/>
      <c r="H488" s="2"/>
      <c r="I488" s="6"/>
      <c r="J488" s="6"/>
      <c r="K488" s="2"/>
      <c r="L488" s="2"/>
    </row>
    <row r="489" spans="2:12" ht="15.75" customHeight="1" x14ac:dyDescent="0.2">
      <c r="B489" s="2"/>
      <c r="C489" s="3"/>
      <c r="D489" s="4"/>
      <c r="E489" s="5"/>
      <c r="F489" s="2"/>
      <c r="G489" s="2"/>
      <c r="H489" s="2"/>
      <c r="I489" s="6"/>
      <c r="J489" s="6"/>
      <c r="K489" s="2"/>
      <c r="L489" s="2"/>
    </row>
    <row r="490" spans="2:12" ht="15.75" customHeight="1" x14ac:dyDescent="0.2">
      <c r="B490" s="2"/>
      <c r="C490" s="3"/>
      <c r="D490" s="4"/>
      <c r="E490" s="5"/>
      <c r="F490" s="2"/>
      <c r="G490" s="2"/>
      <c r="H490" s="2"/>
      <c r="I490" s="6"/>
      <c r="J490" s="6"/>
      <c r="K490" s="2"/>
      <c r="L490" s="2"/>
    </row>
    <row r="491" spans="2:12" ht="15.75" customHeight="1" x14ac:dyDescent="0.2">
      <c r="B491" s="2"/>
      <c r="C491" s="3"/>
      <c r="D491" s="4"/>
      <c r="E491" s="5"/>
      <c r="F491" s="2"/>
      <c r="G491" s="2"/>
      <c r="H491" s="2"/>
      <c r="I491" s="6"/>
      <c r="J491" s="6"/>
      <c r="K491" s="2"/>
      <c r="L491" s="2"/>
    </row>
    <row r="492" spans="2:12" ht="15.75" customHeight="1" x14ac:dyDescent="0.2">
      <c r="B492" s="2"/>
      <c r="C492" s="3"/>
      <c r="D492" s="4"/>
      <c r="E492" s="5"/>
      <c r="F492" s="2"/>
      <c r="G492" s="2"/>
      <c r="H492" s="2"/>
      <c r="I492" s="6"/>
      <c r="J492" s="6"/>
      <c r="K492" s="2"/>
      <c r="L492" s="2"/>
    </row>
    <row r="493" spans="2:12" ht="15.75" customHeight="1" x14ac:dyDescent="0.2">
      <c r="B493" s="2"/>
      <c r="C493" s="3"/>
      <c r="D493" s="4"/>
      <c r="E493" s="5"/>
      <c r="F493" s="2"/>
      <c r="G493" s="2"/>
      <c r="H493" s="2"/>
      <c r="I493" s="6"/>
      <c r="J493" s="6"/>
      <c r="K493" s="2"/>
      <c r="L493" s="2"/>
    </row>
    <row r="494" spans="2:12" ht="15.75" customHeight="1" x14ac:dyDescent="0.2">
      <c r="B494" s="2"/>
      <c r="C494" s="3"/>
      <c r="D494" s="4"/>
      <c r="E494" s="5"/>
      <c r="F494" s="2"/>
      <c r="G494" s="2"/>
      <c r="H494" s="2"/>
      <c r="I494" s="6"/>
      <c r="J494" s="6"/>
      <c r="K494" s="2"/>
      <c r="L494" s="2"/>
    </row>
    <row r="495" spans="2:12" ht="15.75" customHeight="1" x14ac:dyDescent="0.2">
      <c r="B495" s="2"/>
      <c r="C495" s="3"/>
      <c r="D495" s="4"/>
      <c r="E495" s="5"/>
      <c r="F495" s="2"/>
      <c r="G495" s="2"/>
      <c r="H495" s="2"/>
      <c r="I495" s="6"/>
      <c r="J495" s="6"/>
      <c r="K495" s="2"/>
      <c r="L495" s="2"/>
    </row>
    <row r="496" spans="2:12" ht="15.75" customHeight="1" x14ac:dyDescent="0.2">
      <c r="B496" s="2"/>
      <c r="C496" s="3"/>
      <c r="D496" s="4"/>
      <c r="E496" s="5"/>
      <c r="F496" s="2"/>
      <c r="G496" s="2"/>
      <c r="H496" s="2"/>
      <c r="I496" s="6"/>
      <c r="J496" s="6"/>
      <c r="K496" s="2"/>
      <c r="L496" s="2"/>
    </row>
    <row r="497" spans="2:12" ht="15.75" customHeight="1" x14ac:dyDescent="0.2">
      <c r="B497" s="2"/>
      <c r="C497" s="3"/>
      <c r="D497" s="4"/>
      <c r="E497" s="5"/>
      <c r="F497" s="2"/>
      <c r="G497" s="2"/>
      <c r="H497" s="2"/>
      <c r="I497" s="6"/>
      <c r="J497" s="6"/>
      <c r="K497" s="2"/>
      <c r="L497" s="2"/>
    </row>
    <row r="498" spans="2:12" ht="15.75" customHeight="1" x14ac:dyDescent="0.2">
      <c r="B498" s="2"/>
      <c r="C498" s="3"/>
      <c r="D498" s="4"/>
      <c r="E498" s="5"/>
      <c r="F498" s="2"/>
      <c r="G498" s="2"/>
      <c r="H498" s="2"/>
      <c r="I498" s="6"/>
      <c r="J498" s="6"/>
      <c r="K498" s="2"/>
      <c r="L498" s="2"/>
    </row>
    <row r="499" spans="2:12" ht="15.75" customHeight="1" x14ac:dyDescent="0.2">
      <c r="B499" s="2"/>
      <c r="C499" s="3"/>
      <c r="D499" s="4"/>
      <c r="E499" s="5"/>
      <c r="F499" s="2"/>
      <c r="G499" s="2"/>
      <c r="H499" s="2"/>
      <c r="I499" s="6"/>
      <c r="J499" s="6"/>
      <c r="K499" s="2"/>
      <c r="L499" s="2"/>
    </row>
    <row r="500" spans="2:12" ht="15.75" customHeight="1" x14ac:dyDescent="0.2">
      <c r="B500" s="2"/>
      <c r="C500" s="3"/>
      <c r="D500" s="4"/>
      <c r="E500" s="5"/>
      <c r="F500" s="2"/>
      <c r="G500" s="2"/>
      <c r="H500" s="2"/>
      <c r="I500" s="6"/>
      <c r="J500" s="6"/>
      <c r="K500" s="2"/>
      <c r="L500" s="2"/>
    </row>
    <row r="501" spans="2:12" ht="15.75" customHeight="1" x14ac:dyDescent="0.2">
      <c r="B501" s="2"/>
      <c r="C501" s="3"/>
      <c r="D501" s="4"/>
      <c r="E501" s="5"/>
      <c r="F501" s="2"/>
      <c r="G501" s="2"/>
      <c r="H501" s="2"/>
      <c r="I501" s="6"/>
      <c r="J501" s="6"/>
      <c r="K501" s="2"/>
      <c r="L501" s="2"/>
    </row>
    <row r="502" spans="2:12" ht="15.75" customHeight="1" x14ac:dyDescent="0.2">
      <c r="B502" s="2"/>
      <c r="C502" s="3"/>
      <c r="D502" s="4"/>
      <c r="E502" s="5"/>
      <c r="F502" s="2"/>
      <c r="G502" s="2"/>
      <c r="H502" s="2"/>
      <c r="I502" s="6"/>
      <c r="J502" s="6"/>
      <c r="K502" s="2"/>
      <c r="L502" s="2"/>
    </row>
    <row r="503" spans="2:12" ht="15.75" customHeight="1" x14ac:dyDescent="0.2">
      <c r="B503" s="2"/>
      <c r="C503" s="3"/>
      <c r="D503" s="4"/>
      <c r="E503" s="5"/>
      <c r="F503" s="2"/>
      <c r="G503" s="2"/>
      <c r="H503" s="2"/>
      <c r="I503" s="6"/>
      <c r="J503" s="6"/>
      <c r="K503" s="2"/>
      <c r="L503" s="2"/>
    </row>
    <row r="504" spans="2:12" ht="15.75" customHeight="1" x14ac:dyDescent="0.2">
      <c r="B504" s="2"/>
      <c r="C504" s="3"/>
      <c r="D504" s="4"/>
      <c r="E504" s="5"/>
      <c r="F504" s="2"/>
      <c r="G504" s="2"/>
      <c r="H504" s="2"/>
      <c r="I504" s="6"/>
      <c r="J504" s="6"/>
      <c r="K504" s="2"/>
      <c r="L504" s="2"/>
    </row>
    <row r="505" spans="2:12" ht="15.75" customHeight="1" x14ac:dyDescent="0.2">
      <c r="B505" s="2"/>
      <c r="C505" s="3"/>
      <c r="D505" s="4"/>
      <c r="E505" s="5"/>
      <c r="F505" s="2"/>
      <c r="G505" s="2"/>
      <c r="H505" s="2"/>
      <c r="I505" s="6"/>
      <c r="J505" s="6"/>
      <c r="K505" s="2"/>
      <c r="L505" s="2"/>
    </row>
    <row r="506" spans="2:12" ht="15.75" customHeight="1" x14ac:dyDescent="0.2">
      <c r="B506" s="2"/>
      <c r="C506" s="3"/>
      <c r="D506" s="4"/>
      <c r="E506" s="5"/>
      <c r="F506" s="2"/>
      <c r="G506" s="2"/>
      <c r="H506" s="2"/>
      <c r="I506" s="6"/>
      <c r="J506" s="6"/>
      <c r="K506" s="2"/>
      <c r="L506" s="2"/>
    </row>
    <row r="507" spans="2:12" ht="15.75" customHeight="1" x14ac:dyDescent="0.2">
      <c r="B507" s="2"/>
      <c r="C507" s="3"/>
      <c r="D507" s="4"/>
      <c r="E507" s="5"/>
      <c r="F507" s="2"/>
      <c r="G507" s="2"/>
      <c r="H507" s="2"/>
      <c r="I507" s="6"/>
      <c r="J507" s="6"/>
      <c r="K507" s="2"/>
      <c r="L507" s="2"/>
    </row>
    <row r="508" spans="2:12" ht="15.75" customHeight="1" x14ac:dyDescent="0.2">
      <c r="B508" s="2"/>
      <c r="C508" s="3"/>
      <c r="D508" s="4"/>
      <c r="E508" s="5"/>
      <c r="F508" s="2"/>
      <c r="G508" s="2"/>
      <c r="H508" s="2"/>
      <c r="I508" s="6"/>
      <c r="J508" s="6"/>
      <c r="K508" s="2"/>
      <c r="L508" s="2"/>
    </row>
    <row r="509" spans="2:12" ht="15.75" customHeight="1" x14ac:dyDescent="0.2">
      <c r="B509" s="2"/>
      <c r="C509" s="3"/>
      <c r="D509" s="4"/>
      <c r="E509" s="5"/>
      <c r="F509" s="2"/>
      <c r="G509" s="2"/>
      <c r="H509" s="2"/>
      <c r="I509" s="6"/>
      <c r="J509" s="6"/>
      <c r="K509" s="2"/>
      <c r="L509" s="2"/>
    </row>
    <row r="510" spans="2:12" ht="15.75" customHeight="1" x14ac:dyDescent="0.2">
      <c r="B510" s="2"/>
      <c r="C510" s="3"/>
      <c r="D510" s="4"/>
      <c r="E510" s="5"/>
      <c r="F510" s="2"/>
      <c r="G510" s="2"/>
      <c r="H510" s="2"/>
      <c r="I510" s="6"/>
      <c r="J510" s="6"/>
      <c r="K510" s="2"/>
      <c r="L510" s="2"/>
    </row>
    <row r="511" spans="2:12" ht="15.75" customHeight="1" x14ac:dyDescent="0.2">
      <c r="B511" s="2"/>
      <c r="C511" s="3"/>
      <c r="D511" s="4"/>
      <c r="E511" s="5"/>
      <c r="F511" s="2"/>
      <c r="G511" s="2"/>
      <c r="H511" s="2"/>
      <c r="I511" s="6"/>
      <c r="J511" s="6"/>
      <c r="K511" s="2"/>
      <c r="L511" s="2"/>
    </row>
    <row r="512" spans="2:12" ht="15.75" customHeight="1" x14ac:dyDescent="0.2">
      <c r="B512" s="2"/>
      <c r="C512" s="3"/>
      <c r="D512" s="4"/>
      <c r="E512" s="5"/>
      <c r="F512" s="2"/>
      <c r="G512" s="2"/>
      <c r="H512" s="2"/>
      <c r="I512" s="6"/>
      <c r="J512" s="6"/>
      <c r="K512" s="2"/>
      <c r="L512" s="2"/>
    </row>
    <row r="513" spans="2:12" ht="15.75" customHeight="1" x14ac:dyDescent="0.2">
      <c r="B513" s="2"/>
      <c r="C513" s="3"/>
      <c r="D513" s="4"/>
      <c r="E513" s="5"/>
      <c r="F513" s="2"/>
      <c r="G513" s="2"/>
      <c r="H513" s="2"/>
      <c r="I513" s="6"/>
      <c r="J513" s="6"/>
      <c r="K513" s="2"/>
      <c r="L513" s="2"/>
    </row>
    <row r="514" spans="2:12" ht="15.75" customHeight="1" x14ac:dyDescent="0.2">
      <c r="B514" s="2"/>
      <c r="C514" s="3"/>
      <c r="D514" s="4"/>
      <c r="E514" s="5"/>
      <c r="F514" s="2"/>
      <c r="G514" s="2"/>
      <c r="H514" s="2"/>
      <c r="I514" s="6"/>
      <c r="J514" s="6"/>
      <c r="K514" s="2"/>
      <c r="L514" s="2"/>
    </row>
    <row r="515" spans="2:12" ht="15.75" customHeight="1" x14ac:dyDescent="0.2">
      <c r="B515" s="2"/>
      <c r="C515" s="3"/>
      <c r="D515" s="4"/>
      <c r="E515" s="5"/>
      <c r="F515" s="2"/>
      <c r="G515" s="2"/>
      <c r="H515" s="2"/>
      <c r="I515" s="6"/>
      <c r="J515" s="6"/>
      <c r="K515" s="2"/>
      <c r="L515" s="2"/>
    </row>
    <row r="516" spans="2:12" ht="15.75" customHeight="1" x14ac:dyDescent="0.2">
      <c r="B516" s="2"/>
      <c r="C516" s="3"/>
      <c r="D516" s="4"/>
      <c r="E516" s="5"/>
      <c r="F516" s="2"/>
      <c r="G516" s="2"/>
      <c r="H516" s="2"/>
      <c r="I516" s="6"/>
      <c r="J516" s="6"/>
      <c r="K516" s="2"/>
      <c r="L516" s="2"/>
    </row>
    <row r="517" spans="2:12" ht="15.75" customHeight="1" x14ac:dyDescent="0.2">
      <c r="B517" s="2"/>
      <c r="C517" s="3"/>
      <c r="D517" s="4"/>
      <c r="E517" s="5"/>
      <c r="F517" s="2"/>
      <c r="G517" s="2"/>
      <c r="H517" s="2"/>
      <c r="I517" s="6"/>
      <c r="J517" s="6"/>
      <c r="K517" s="2"/>
      <c r="L517" s="2"/>
    </row>
    <row r="518" spans="2:12" ht="15.75" customHeight="1" x14ac:dyDescent="0.2">
      <c r="B518" s="2"/>
      <c r="C518" s="3"/>
      <c r="D518" s="4"/>
      <c r="E518" s="5"/>
      <c r="F518" s="2"/>
      <c r="G518" s="2"/>
      <c r="H518" s="2"/>
      <c r="I518" s="6"/>
      <c r="J518" s="6"/>
      <c r="K518" s="2"/>
      <c r="L518" s="2"/>
    </row>
    <row r="519" spans="2:12" ht="15.75" customHeight="1" x14ac:dyDescent="0.2">
      <c r="B519" s="2"/>
      <c r="C519" s="3"/>
      <c r="D519" s="4"/>
      <c r="E519" s="5"/>
      <c r="F519" s="2"/>
      <c r="G519" s="2"/>
      <c r="H519" s="2"/>
      <c r="I519" s="6"/>
      <c r="J519" s="6"/>
      <c r="K519" s="2"/>
      <c r="L519" s="2"/>
    </row>
    <row r="520" spans="2:12" ht="15.75" customHeight="1" x14ac:dyDescent="0.2">
      <c r="B520" s="2"/>
      <c r="C520" s="3"/>
      <c r="D520" s="4"/>
      <c r="E520" s="5"/>
      <c r="F520" s="2"/>
      <c r="G520" s="2"/>
      <c r="H520" s="2"/>
      <c r="I520" s="6"/>
      <c r="J520" s="6"/>
      <c r="K520" s="2"/>
      <c r="L520" s="2"/>
    </row>
    <row r="521" spans="2:12" ht="15.75" customHeight="1" x14ac:dyDescent="0.2">
      <c r="B521" s="2"/>
      <c r="C521" s="3"/>
      <c r="D521" s="4"/>
      <c r="E521" s="5"/>
      <c r="F521" s="2"/>
      <c r="G521" s="2"/>
      <c r="H521" s="2"/>
      <c r="I521" s="6"/>
      <c r="J521" s="6"/>
      <c r="K521" s="2"/>
      <c r="L521" s="2"/>
    </row>
    <row r="522" spans="2:12" ht="15.75" customHeight="1" x14ac:dyDescent="0.2">
      <c r="B522" s="2"/>
      <c r="C522" s="3"/>
      <c r="D522" s="4"/>
      <c r="E522" s="5"/>
      <c r="F522" s="2"/>
      <c r="G522" s="2"/>
      <c r="H522" s="2"/>
      <c r="I522" s="6"/>
      <c r="J522" s="6"/>
      <c r="K522" s="2"/>
      <c r="L522" s="2"/>
    </row>
    <row r="523" spans="2:12" ht="15.75" customHeight="1" x14ac:dyDescent="0.2">
      <c r="B523" s="2"/>
      <c r="C523" s="3"/>
      <c r="D523" s="4"/>
      <c r="E523" s="5"/>
      <c r="F523" s="2"/>
      <c r="G523" s="2"/>
      <c r="H523" s="2"/>
      <c r="I523" s="6"/>
      <c r="J523" s="6"/>
      <c r="K523" s="2"/>
      <c r="L523" s="2"/>
    </row>
    <row r="524" spans="2:12" ht="15.75" customHeight="1" x14ac:dyDescent="0.2">
      <c r="B524" s="2"/>
      <c r="C524" s="3"/>
      <c r="D524" s="4"/>
      <c r="E524" s="5"/>
      <c r="F524" s="2"/>
      <c r="G524" s="2"/>
      <c r="H524" s="2"/>
      <c r="I524" s="6"/>
      <c r="J524" s="6"/>
      <c r="K524" s="2"/>
      <c r="L524" s="2"/>
    </row>
    <row r="525" spans="2:12" ht="15.75" customHeight="1" x14ac:dyDescent="0.2">
      <c r="B525" s="2"/>
      <c r="C525" s="3"/>
      <c r="D525" s="4"/>
      <c r="E525" s="5"/>
      <c r="F525" s="2"/>
      <c r="G525" s="2"/>
      <c r="H525" s="2"/>
      <c r="I525" s="6"/>
      <c r="J525" s="6"/>
      <c r="K525" s="2"/>
      <c r="L525" s="2"/>
    </row>
    <row r="526" spans="2:12" ht="15.75" customHeight="1" x14ac:dyDescent="0.2">
      <c r="B526" s="2"/>
      <c r="C526" s="3"/>
      <c r="D526" s="4"/>
      <c r="E526" s="5"/>
      <c r="F526" s="2"/>
      <c r="G526" s="2"/>
      <c r="H526" s="2"/>
      <c r="I526" s="6"/>
      <c r="J526" s="6"/>
      <c r="K526" s="2"/>
      <c r="L526" s="2"/>
    </row>
    <row r="527" spans="2:12" ht="15.75" customHeight="1" x14ac:dyDescent="0.2">
      <c r="B527" s="2"/>
      <c r="C527" s="3"/>
      <c r="D527" s="4"/>
      <c r="E527" s="5"/>
      <c r="F527" s="2"/>
      <c r="G527" s="2"/>
      <c r="H527" s="2"/>
      <c r="I527" s="6"/>
      <c r="J527" s="6"/>
      <c r="K527" s="2"/>
      <c r="L527" s="2"/>
    </row>
    <row r="528" spans="2:12" ht="15.75" customHeight="1" x14ac:dyDescent="0.2">
      <c r="B528" s="2"/>
      <c r="C528" s="3"/>
      <c r="D528" s="4"/>
      <c r="E528" s="5"/>
      <c r="F528" s="2"/>
      <c r="G528" s="2"/>
      <c r="H528" s="2"/>
      <c r="I528" s="6"/>
      <c r="J528" s="6"/>
      <c r="K528" s="2"/>
      <c r="L528" s="2"/>
    </row>
    <row r="529" spans="2:12" ht="15.75" customHeight="1" x14ac:dyDescent="0.2">
      <c r="B529" s="2"/>
      <c r="C529" s="3"/>
      <c r="D529" s="4"/>
      <c r="E529" s="5"/>
      <c r="F529" s="2"/>
      <c r="G529" s="2"/>
      <c r="H529" s="2"/>
      <c r="I529" s="6"/>
      <c r="J529" s="6"/>
      <c r="K529" s="2"/>
      <c r="L529" s="2"/>
    </row>
    <row r="530" spans="2:12" ht="15.75" customHeight="1" x14ac:dyDescent="0.2">
      <c r="B530" s="2"/>
      <c r="C530" s="3"/>
      <c r="D530" s="4"/>
      <c r="E530" s="5"/>
      <c r="F530" s="2"/>
      <c r="G530" s="2"/>
      <c r="H530" s="2"/>
      <c r="I530" s="6"/>
      <c r="J530" s="6"/>
      <c r="K530" s="2"/>
      <c r="L530" s="2"/>
    </row>
    <row r="531" spans="2:12" ht="15.75" customHeight="1" x14ac:dyDescent="0.2">
      <c r="B531" s="2"/>
      <c r="C531" s="3"/>
      <c r="D531" s="4"/>
      <c r="E531" s="5"/>
      <c r="F531" s="2"/>
      <c r="G531" s="2"/>
      <c r="H531" s="2"/>
      <c r="I531" s="6"/>
      <c r="J531" s="6"/>
      <c r="K531" s="2"/>
      <c r="L531" s="2"/>
    </row>
    <row r="532" spans="2:12" ht="15.75" customHeight="1" x14ac:dyDescent="0.2">
      <c r="B532" s="2"/>
      <c r="C532" s="3"/>
      <c r="D532" s="4"/>
      <c r="E532" s="5"/>
      <c r="F532" s="2"/>
      <c r="G532" s="2"/>
      <c r="H532" s="2"/>
      <c r="I532" s="6"/>
      <c r="J532" s="6"/>
      <c r="K532" s="2"/>
      <c r="L532" s="2"/>
    </row>
    <row r="533" spans="2:12" ht="15.75" customHeight="1" x14ac:dyDescent="0.2">
      <c r="B533" s="2"/>
      <c r="C533" s="3"/>
      <c r="D533" s="4"/>
      <c r="E533" s="5"/>
      <c r="F533" s="2"/>
      <c r="G533" s="2"/>
      <c r="H533" s="2"/>
      <c r="I533" s="6"/>
      <c r="J533" s="6"/>
      <c r="K533" s="2"/>
      <c r="L533" s="2"/>
    </row>
    <row r="534" spans="2:12" ht="15.75" customHeight="1" x14ac:dyDescent="0.2">
      <c r="B534" s="2"/>
      <c r="C534" s="3"/>
      <c r="D534" s="4"/>
      <c r="E534" s="5"/>
      <c r="F534" s="2"/>
      <c r="G534" s="2"/>
      <c r="H534" s="2"/>
      <c r="I534" s="6"/>
      <c r="J534" s="6"/>
      <c r="K534" s="2"/>
      <c r="L534" s="2"/>
    </row>
    <row r="535" spans="2:12" ht="15.75" customHeight="1" x14ac:dyDescent="0.2">
      <c r="B535" s="2"/>
      <c r="C535" s="3"/>
      <c r="D535" s="4"/>
      <c r="E535" s="5"/>
      <c r="F535" s="2"/>
      <c r="G535" s="2"/>
      <c r="H535" s="2"/>
      <c r="I535" s="6"/>
      <c r="J535" s="6"/>
      <c r="K535" s="2"/>
      <c r="L535" s="2"/>
    </row>
    <row r="536" spans="2:12" ht="15.75" customHeight="1" x14ac:dyDescent="0.2">
      <c r="B536" s="2"/>
      <c r="C536" s="3"/>
      <c r="D536" s="4"/>
      <c r="E536" s="5"/>
      <c r="F536" s="2"/>
      <c r="G536" s="2"/>
      <c r="H536" s="2"/>
      <c r="I536" s="6"/>
      <c r="J536" s="6"/>
      <c r="K536" s="2"/>
      <c r="L536" s="2"/>
    </row>
    <row r="537" spans="2:12" ht="15.75" customHeight="1" x14ac:dyDescent="0.2">
      <c r="B537" s="2"/>
      <c r="C537" s="3"/>
      <c r="D537" s="4"/>
      <c r="E537" s="5"/>
      <c r="F537" s="2"/>
      <c r="G537" s="2"/>
      <c r="H537" s="2"/>
      <c r="I537" s="6"/>
      <c r="J537" s="6"/>
      <c r="K537" s="2"/>
      <c r="L537" s="2"/>
    </row>
    <row r="538" spans="2:12" ht="15.75" customHeight="1" x14ac:dyDescent="0.2">
      <c r="B538" s="2"/>
      <c r="C538" s="3"/>
      <c r="D538" s="4"/>
      <c r="E538" s="5"/>
      <c r="F538" s="2"/>
      <c r="G538" s="2"/>
      <c r="H538" s="2"/>
      <c r="I538" s="6"/>
      <c r="J538" s="6"/>
      <c r="K538" s="2"/>
      <c r="L538" s="2"/>
    </row>
    <row r="539" spans="2:12" ht="15.75" customHeight="1" x14ac:dyDescent="0.2">
      <c r="B539" s="2"/>
      <c r="C539" s="3"/>
      <c r="D539" s="4"/>
      <c r="E539" s="5"/>
      <c r="F539" s="2"/>
      <c r="G539" s="2"/>
      <c r="H539" s="2"/>
      <c r="I539" s="6"/>
      <c r="J539" s="6"/>
      <c r="K539" s="2"/>
      <c r="L539" s="2"/>
    </row>
    <row r="540" spans="2:12" ht="15.75" customHeight="1" x14ac:dyDescent="0.2">
      <c r="B540" s="2"/>
      <c r="C540" s="3"/>
      <c r="D540" s="4"/>
      <c r="E540" s="5"/>
      <c r="F540" s="2"/>
      <c r="G540" s="2"/>
      <c r="H540" s="2"/>
      <c r="I540" s="6"/>
      <c r="J540" s="6"/>
      <c r="K540" s="2"/>
      <c r="L540" s="2"/>
    </row>
    <row r="541" spans="2:12" ht="15.75" customHeight="1" x14ac:dyDescent="0.2">
      <c r="B541" s="2"/>
      <c r="C541" s="3"/>
      <c r="D541" s="4"/>
      <c r="E541" s="5"/>
      <c r="F541" s="2"/>
      <c r="G541" s="2"/>
      <c r="H541" s="2"/>
      <c r="I541" s="6"/>
      <c r="J541" s="6"/>
      <c r="K541" s="2"/>
      <c r="L541" s="2"/>
    </row>
    <row r="542" spans="2:12" ht="15.75" customHeight="1" x14ac:dyDescent="0.2">
      <c r="B542" s="2"/>
      <c r="C542" s="3"/>
      <c r="D542" s="4"/>
      <c r="E542" s="5"/>
      <c r="F542" s="2"/>
      <c r="G542" s="2"/>
      <c r="H542" s="2"/>
      <c r="I542" s="6"/>
      <c r="J542" s="6"/>
      <c r="K542" s="2"/>
      <c r="L542" s="2"/>
    </row>
    <row r="543" spans="2:12" ht="15.75" customHeight="1" x14ac:dyDescent="0.2">
      <c r="B543" s="2"/>
      <c r="C543" s="3"/>
      <c r="D543" s="4"/>
      <c r="E543" s="5"/>
      <c r="F543" s="2"/>
      <c r="G543" s="2"/>
      <c r="H543" s="2"/>
      <c r="I543" s="6"/>
      <c r="J543" s="6"/>
      <c r="K543" s="2"/>
      <c r="L543" s="2"/>
    </row>
    <row r="544" spans="2:12" ht="15.75" customHeight="1" x14ac:dyDescent="0.2">
      <c r="B544" s="2"/>
      <c r="C544" s="3"/>
      <c r="D544" s="4"/>
      <c r="E544" s="5"/>
      <c r="F544" s="2"/>
      <c r="G544" s="2"/>
      <c r="H544" s="2"/>
      <c r="I544" s="6"/>
      <c r="J544" s="6"/>
      <c r="K544" s="2"/>
      <c r="L544" s="2"/>
    </row>
    <row r="545" spans="2:12" ht="15.75" customHeight="1" x14ac:dyDescent="0.2">
      <c r="B545" s="2"/>
      <c r="C545" s="3"/>
      <c r="D545" s="4"/>
      <c r="E545" s="5"/>
      <c r="F545" s="2"/>
      <c r="G545" s="2"/>
      <c r="H545" s="2"/>
      <c r="I545" s="6"/>
      <c r="J545" s="6"/>
      <c r="K545" s="2"/>
      <c r="L545" s="2"/>
    </row>
    <row r="546" spans="2:12" ht="15.75" customHeight="1" x14ac:dyDescent="0.2">
      <c r="B546" s="2"/>
      <c r="C546" s="3"/>
      <c r="D546" s="4"/>
      <c r="E546" s="5"/>
      <c r="F546" s="2"/>
      <c r="G546" s="2"/>
      <c r="H546" s="2"/>
      <c r="I546" s="6"/>
      <c r="J546" s="6"/>
      <c r="K546" s="2"/>
      <c r="L546" s="2"/>
    </row>
    <row r="547" spans="2:12" ht="15.75" customHeight="1" x14ac:dyDescent="0.2">
      <c r="B547" s="2"/>
      <c r="C547" s="3"/>
      <c r="D547" s="4"/>
      <c r="E547" s="5"/>
      <c r="F547" s="2"/>
      <c r="G547" s="2"/>
      <c r="H547" s="2"/>
      <c r="I547" s="6"/>
      <c r="J547" s="6"/>
      <c r="K547" s="2"/>
      <c r="L547" s="2"/>
    </row>
    <row r="548" spans="2:12" ht="15.75" customHeight="1" x14ac:dyDescent="0.2">
      <c r="B548" s="2"/>
      <c r="C548" s="3"/>
      <c r="D548" s="4"/>
      <c r="E548" s="5"/>
      <c r="F548" s="2"/>
      <c r="G548" s="2"/>
      <c r="H548" s="2"/>
      <c r="I548" s="6"/>
      <c r="J548" s="6"/>
      <c r="K548" s="2"/>
      <c r="L548" s="2"/>
    </row>
    <row r="549" spans="2:12" ht="15.75" customHeight="1" x14ac:dyDescent="0.2">
      <c r="B549" s="2"/>
      <c r="C549" s="3"/>
      <c r="D549" s="4"/>
      <c r="E549" s="5"/>
      <c r="F549" s="2"/>
      <c r="G549" s="2"/>
      <c r="H549" s="2"/>
      <c r="I549" s="6"/>
      <c r="J549" s="6"/>
      <c r="K549" s="2"/>
      <c r="L549" s="2"/>
    </row>
    <row r="550" spans="2:12" ht="15.75" customHeight="1" x14ac:dyDescent="0.2">
      <c r="B550" s="2"/>
      <c r="C550" s="3"/>
      <c r="D550" s="4"/>
      <c r="E550" s="5"/>
      <c r="F550" s="2"/>
      <c r="G550" s="2"/>
      <c r="H550" s="2"/>
      <c r="I550" s="6"/>
      <c r="J550" s="6"/>
      <c r="K550" s="2"/>
      <c r="L550" s="2"/>
    </row>
    <row r="551" spans="2:12" ht="15.75" customHeight="1" x14ac:dyDescent="0.2">
      <c r="B551" s="2"/>
      <c r="C551" s="3"/>
      <c r="D551" s="4"/>
      <c r="E551" s="5"/>
      <c r="F551" s="2"/>
      <c r="G551" s="2"/>
      <c r="H551" s="2"/>
      <c r="I551" s="6"/>
      <c r="J551" s="6"/>
      <c r="K551" s="2"/>
      <c r="L551" s="2"/>
    </row>
    <row r="552" spans="2:12" ht="15.75" customHeight="1" x14ac:dyDescent="0.2">
      <c r="B552" s="2"/>
      <c r="C552" s="3"/>
      <c r="D552" s="4"/>
      <c r="E552" s="5"/>
      <c r="F552" s="2"/>
      <c r="G552" s="2"/>
      <c r="H552" s="2"/>
      <c r="I552" s="6"/>
      <c r="J552" s="6"/>
      <c r="K552" s="2"/>
      <c r="L552" s="2"/>
    </row>
    <row r="553" spans="2:12" ht="15.75" customHeight="1" x14ac:dyDescent="0.2">
      <c r="B553" s="2"/>
      <c r="C553" s="3"/>
      <c r="D553" s="4"/>
      <c r="E553" s="5"/>
      <c r="F553" s="2"/>
      <c r="G553" s="2"/>
      <c r="H553" s="2"/>
      <c r="I553" s="6"/>
      <c r="J553" s="6"/>
      <c r="K553" s="2"/>
      <c r="L553" s="2"/>
    </row>
    <row r="554" spans="2:12" ht="15.75" customHeight="1" x14ac:dyDescent="0.2">
      <c r="B554" s="2"/>
      <c r="C554" s="3"/>
      <c r="D554" s="4"/>
      <c r="E554" s="5"/>
      <c r="F554" s="2"/>
      <c r="G554" s="2"/>
      <c r="H554" s="2"/>
      <c r="I554" s="6"/>
      <c r="J554" s="6"/>
      <c r="K554" s="2"/>
      <c r="L554" s="2"/>
    </row>
    <row r="555" spans="2:12" ht="15.75" customHeight="1" x14ac:dyDescent="0.2">
      <c r="B555" s="2"/>
      <c r="C555" s="3"/>
      <c r="D555" s="4"/>
      <c r="E555" s="5"/>
      <c r="F555" s="2"/>
      <c r="G555" s="2"/>
      <c r="H555" s="2"/>
      <c r="I555" s="6"/>
      <c r="J555" s="6"/>
      <c r="K555" s="2"/>
      <c r="L555" s="2"/>
    </row>
    <row r="556" spans="2:12" ht="15.75" customHeight="1" x14ac:dyDescent="0.2">
      <c r="B556" s="2"/>
      <c r="C556" s="3"/>
      <c r="D556" s="4"/>
      <c r="E556" s="5"/>
      <c r="F556" s="2"/>
      <c r="G556" s="2"/>
      <c r="H556" s="2"/>
      <c r="I556" s="6"/>
      <c r="J556" s="6"/>
      <c r="K556" s="2"/>
      <c r="L556" s="2"/>
    </row>
    <row r="557" spans="2:12" ht="15.75" customHeight="1" x14ac:dyDescent="0.2">
      <c r="B557" s="2"/>
      <c r="C557" s="3"/>
      <c r="D557" s="4"/>
      <c r="E557" s="5"/>
      <c r="F557" s="2"/>
      <c r="G557" s="2"/>
      <c r="H557" s="2"/>
      <c r="I557" s="6"/>
      <c r="J557" s="6"/>
      <c r="K557" s="2"/>
      <c r="L557" s="2"/>
    </row>
    <row r="558" spans="2:12" ht="15.75" customHeight="1" x14ac:dyDescent="0.2">
      <c r="B558" s="2"/>
      <c r="C558" s="3"/>
      <c r="D558" s="4"/>
      <c r="E558" s="5"/>
      <c r="F558" s="2"/>
      <c r="G558" s="2"/>
      <c r="H558" s="2"/>
      <c r="I558" s="6"/>
      <c r="J558" s="6"/>
      <c r="K558" s="2"/>
      <c r="L558" s="2"/>
    </row>
    <row r="559" spans="2:12" ht="15.75" customHeight="1" x14ac:dyDescent="0.2">
      <c r="B559" s="2"/>
      <c r="C559" s="3"/>
      <c r="D559" s="4"/>
      <c r="E559" s="5"/>
      <c r="F559" s="2"/>
      <c r="G559" s="2"/>
      <c r="H559" s="2"/>
      <c r="I559" s="6"/>
      <c r="J559" s="6"/>
      <c r="K559" s="2"/>
      <c r="L559" s="2"/>
    </row>
    <row r="560" spans="2:12" ht="15.75" customHeight="1" x14ac:dyDescent="0.2">
      <c r="B560" s="2"/>
      <c r="C560" s="3"/>
      <c r="D560" s="4"/>
      <c r="E560" s="5"/>
      <c r="F560" s="2"/>
      <c r="G560" s="2"/>
      <c r="H560" s="2"/>
      <c r="I560" s="6"/>
      <c r="J560" s="6"/>
      <c r="K560" s="2"/>
      <c r="L560" s="2"/>
    </row>
    <row r="561" spans="2:12" ht="15.75" customHeight="1" x14ac:dyDescent="0.2">
      <c r="B561" s="2"/>
      <c r="C561" s="3"/>
      <c r="D561" s="4"/>
      <c r="E561" s="5"/>
      <c r="F561" s="2"/>
      <c r="G561" s="2"/>
      <c r="H561" s="2"/>
      <c r="I561" s="6"/>
      <c r="J561" s="6"/>
      <c r="K561" s="2"/>
      <c r="L561" s="2"/>
    </row>
    <row r="562" spans="2:12" ht="15.75" customHeight="1" x14ac:dyDescent="0.2">
      <c r="B562" s="2"/>
      <c r="C562" s="3"/>
      <c r="D562" s="4"/>
      <c r="E562" s="5"/>
      <c r="F562" s="2"/>
      <c r="G562" s="2"/>
      <c r="H562" s="2"/>
      <c r="I562" s="6"/>
      <c r="J562" s="6"/>
      <c r="K562" s="2"/>
      <c r="L562" s="2"/>
    </row>
    <row r="563" spans="2:12" ht="15.75" customHeight="1" x14ac:dyDescent="0.2">
      <c r="B563" s="2"/>
      <c r="C563" s="3"/>
      <c r="D563" s="4"/>
      <c r="E563" s="5"/>
      <c r="F563" s="2"/>
      <c r="G563" s="2"/>
      <c r="H563" s="2"/>
      <c r="I563" s="6"/>
      <c r="J563" s="6"/>
      <c r="K563" s="2"/>
      <c r="L563" s="2"/>
    </row>
    <row r="564" spans="2:12" ht="15.75" customHeight="1" x14ac:dyDescent="0.2">
      <c r="B564" s="2"/>
      <c r="C564" s="3"/>
      <c r="D564" s="4"/>
      <c r="E564" s="5"/>
      <c r="F564" s="2"/>
      <c r="G564" s="2"/>
      <c r="H564" s="2"/>
      <c r="I564" s="6"/>
      <c r="J564" s="6"/>
      <c r="K564" s="2"/>
      <c r="L564" s="2"/>
    </row>
    <row r="565" spans="2:12" ht="15.75" customHeight="1" x14ac:dyDescent="0.2">
      <c r="B565" s="2"/>
      <c r="C565" s="3"/>
      <c r="D565" s="4"/>
      <c r="E565" s="5"/>
      <c r="F565" s="2"/>
      <c r="G565" s="2"/>
      <c r="H565" s="2"/>
      <c r="I565" s="6"/>
      <c r="J565" s="6"/>
      <c r="K565" s="2"/>
      <c r="L565" s="2"/>
    </row>
    <row r="566" spans="2:12" ht="15.75" customHeight="1" x14ac:dyDescent="0.2">
      <c r="B566" s="2"/>
      <c r="C566" s="3"/>
      <c r="D566" s="4"/>
      <c r="E566" s="5"/>
      <c r="F566" s="2"/>
      <c r="G566" s="2"/>
      <c r="H566" s="2"/>
      <c r="I566" s="6"/>
      <c r="J566" s="6"/>
      <c r="K566" s="2"/>
      <c r="L566" s="2"/>
    </row>
    <row r="567" spans="2:12" ht="15.75" customHeight="1" x14ac:dyDescent="0.2">
      <c r="B567" s="2"/>
      <c r="C567" s="3"/>
      <c r="D567" s="4"/>
      <c r="E567" s="5"/>
      <c r="F567" s="2"/>
      <c r="G567" s="2"/>
      <c r="H567" s="2"/>
      <c r="I567" s="6"/>
      <c r="J567" s="6"/>
      <c r="K567" s="2"/>
      <c r="L567" s="2"/>
    </row>
    <row r="568" spans="2:12" ht="15.75" customHeight="1" x14ac:dyDescent="0.2">
      <c r="B568" s="2"/>
      <c r="C568" s="3"/>
      <c r="D568" s="4"/>
      <c r="E568" s="5"/>
      <c r="F568" s="2"/>
      <c r="G568" s="2"/>
      <c r="H568" s="2"/>
      <c r="I568" s="6"/>
      <c r="J568" s="6"/>
      <c r="K568" s="2"/>
      <c r="L568" s="2"/>
    </row>
    <row r="569" spans="2:12" ht="15.75" customHeight="1" x14ac:dyDescent="0.2">
      <c r="B569" s="2"/>
      <c r="C569" s="3"/>
      <c r="D569" s="4"/>
      <c r="E569" s="5"/>
      <c r="F569" s="2"/>
      <c r="G569" s="2"/>
      <c r="H569" s="2"/>
      <c r="I569" s="6"/>
      <c r="J569" s="6"/>
      <c r="K569" s="2"/>
      <c r="L569" s="2"/>
    </row>
    <row r="570" spans="2:12" ht="15.75" customHeight="1" x14ac:dyDescent="0.2">
      <c r="B570" s="2"/>
      <c r="C570" s="3"/>
      <c r="D570" s="4"/>
      <c r="E570" s="5"/>
      <c r="F570" s="2"/>
      <c r="G570" s="2"/>
      <c r="H570" s="2"/>
      <c r="I570" s="6"/>
      <c r="J570" s="6"/>
      <c r="K570" s="2"/>
      <c r="L570" s="2"/>
    </row>
    <row r="571" spans="2:12" ht="15.75" customHeight="1" x14ac:dyDescent="0.2">
      <c r="B571" s="2"/>
      <c r="C571" s="3"/>
      <c r="D571" s="4"/>
      <c r="E571" s="5"/>
      <c r="F571" s="2"/>
      <c r="G571" s="2"/>
      <c r="H571" s="2"/>
      <c r="I571" s="6"/>
      <c r="J571" s="6"/>
      <c r="K571" s="2"/>
      <c r="L571" s="2"/>
    </row>
    <row r="572" spans="2:12" ht="15.75" customHeight="1" x14ac:dyDescent="0.2">
      <c r="B572" s="2"/>
      <c r="C572" s="3"/>
      <c r="D572" s="4"/>
      <c r="E572" s="5"/>
      <c r="F572" s="2"/>
      <c r="G572" s="2"/>
      <c r="H572" s="2"/>
      <c r="I572" s="6"/>
      <c r="J572" s="6"/>
      <c r="K572" s="2"/>
      <c r="L572" s="2"/>
    </row>
    <row r="573" spans="2:12" ht="15.75" customHeight="1" x14ac:dyDescent="0.2">
      <c r="B573" s="2"/>
      <c r="C573" s="3"/>
      <c r="D573" s="4"/>
      <c r="E573" s="5"/>
      <c r="F573" s="2"/>
      <c r="G573" s="2"/>
      <c r="H573" s="2"/>
      <c r="I573" s="6"/>
      <c r="J573" s="6"/>
      <c r="K573" s="2"/>
      <c r="L573" s="2"/>
    </row>
    <row r="574" spans="2:12" ht="15.75" customHeight="1" x14ac:dyDescent="0.2">
      <c r="B574" s="2"/>
      <c r="C574" s="3"/>
      <c r="D574" s="4"/>
      <c r="E574" s="5"/>
      <c r="F574" s="2"/>
      <c r="G574" s="2"/>
      <c r="H574" s="2"/>
      <c r="I574" s="6"/>
      <c r="J574" s="6"/>
      <c r="K574" s="2"/>
      <c r="L574" s="2"/>
    </row>
    <row r="575" spans="2:12" ht="15.75" customHeight="1" x14ac:dyDescent="0.2">
      <c r="B575" s="2"/>
      <c r="C575" s="3"/>
      <c r="D575" s="4"/>
      <c r="E575" s="5"/>
      <c r="F575" s="2"/>
      <c r="G575" s="2"/>
      <c r="H575" s="2"/>
      <c r="I575" s="6"/>
      <c r="J575" s="6"/>
      <c r="K575" s="2"/>
      <c r="L575" s="2"/>
    </row>
    <row r="576" spans="2:12" ht="15.75" customHeight="1" x14ac:dyDescent="0.2">
      <c r="B576" s="2"/>
      <c r="C576" s="3"/>
      <c r="D576" s="4"/>
      <c r="E576" s="5"/>
      <c r="F576" s="2"/>
      <c r="G576" s="2"/>
      <c r="H576" s="2"/>
      <c r="I576" s="6"/>
      <c r="J576" s="6"/>
      <c r="K576" s="2"/>
      <c r="L576" s="2"/>
    </row>
    <row r="577" spans="2:12" ht="15.75" customHeight="1" x14ac:dyDescent="0.2">
      <c r="B577" s="2"/>
      <c r="C577" s="3"/>
      <c r="D577" s="4"/>
      <c r="E577" s="5"/>
      <c r="F577" s="2"/>
      <c r="G577" s="2"/>
      <c r="H577" s="2"/>
      <c r="I577" s="6"/>
      <c r="J577" s="6"/>
      <c r="K577" s="2"/>
      <c r="L577" s="2"/>
    </row>
    <row r="578" spans="2:12" ht="15.75" customHeight="1" x14ac:dyDescent="0.2">
      <c r="B578" s="2"/>
      <c r="C578" s="3"/>
      <c r="D578" s="4"/>
      <c r="E578" s="5"/>
      <c r="F578" s="2"/>
      <c r="G578" s="2"/>
      <c r="H578" s="2"/>
      <c r="I578" s="6"/>
      <c r="J578" s="6"/>
      <c r="K578" s="2"/>
      <c r="L578" s="2"/>
    </row>
    <row r="579" spans="2:12" ht="15.75" customHeight="1" x14ac:dyDescent="0.2">
      <c r="B579" s="2"/>
      <c r="C579" s="3"/>
      <c r="D579" s="4"/>
      <c r="E579" s="5"/>
      <c r="F579" s="2"/>
      <c r="G579" s="2"/>
      <c r="H579" s="2"/>
      <c r="I579" s="6"/>
      <c r="J579" s="6"/>
      <c r="K579" s="2"/>
      <c r="L579" s="2"/>
    </row>
    <row r="580" spans="2:12" ht="15.75" customHeight="1" x14ac:dyDescent="0.2">
      <c r="B580" s="2"/>
      <c r="C580" s="3"/>
      <c r="D580" s="4"/>
      <c r="E580" s="5"/>
      <c r="F580" s="2"/>
      <c r="G580" s="2"/>
      <c r="H580" s="2"/>
      <c r="I580" s="6"/>
      <c r="J580" s="6"/>
      <c r="K580" s="2"/>
      <c r="L580" s="2"/>
    </row>
    <row r="581" spans="2:12" ht="15.75" customHeight="1" x14ac:dyDescent="0.2">
      <c r="B581" s="2"/>
      <c r="C581" s="3"/>
      <c r="D581" s="4"/>
      <c r="E581" s="5"/>
      <c r="F581" s="2"/>
      <c r="G581" s="2"/>
      <c r="H581" s="2"/>
      <c r="I581" s="6"/>
      <c r="J581" s="6"/>
      <c r="K581" s="2"/>
      <c r="L581" s="2"/>
    </row>
    <row r="582" spans="2:12" ht="15.75" customHeight="1" x14ac:dyDescent="0.2">
      <c r="B582" s="2"/>
      <c r="C582" s="3"/>
      <c r="D582" s="4"/>
      <c r="E582" s="5"/>
      <c r="F582" s="2"/>
      <c r="G582" s="2"/>
      <c r="H582" s="2"/>
      <c r="I582" s="6"/>
      <c r="J582" s="6"/>
      <c r="K582" s="2"/>
      <c r="L582" s="2"/>
    </row>
    <row r="583" spans="2:12" ht="15.75" customHeight="1" x14ac:dyDescent="0.2">
      <c r="B583" s="2"/>
      <c r="C583" s="3"/>
      <c r="D583" s="4"/>
      <c r="E583" s="5"/>
      <c r="F583" s="2"/>
      <c r="G583" s="2"/>
      <c r="H583" s="2"/>
      <c r="I583" s="6"/>
      <c r="J583" s="6"/>
      <c r="K583" s="2"/>
      <c r="L583" s="2"/>
    </row>
    <row r="584" spans="2:12" ht="15.75" customHeight="1" x14ac:dyDescent="0.2">
      <c r="B584" s="2"/>
      <c r="C584" s="3"/>
      <c r="D584" s="4"/>
      <c r="E584" s="5"/>
      <c r="F584" s="2"/>
      <c r="G584" s="2"/>
      <c r="H584" s="2"/>
      <c r="I584" s="6"/>
      <c r="J584" s="6"/>
      <c r="K584" s="2"/>
      <c r="L584" s="2"/>
    </row>
    <row r="585" spans="2:12" ht="15.75" customHeight="1" x14ac:dyDescent="0.2">
      <c r="B585" s="2"/>
      <c r="C585" s="3"/>
      <c r="D585" s="4"/>
      <c r="E585" s="5"/>
      <c r="F585" s="2"/>
      <c r="G585" s="2"/>
      <c r="H585" s="2"/>
      <c r="I585" s="6"/>
      <c r="J585" s="6"/>
      <c r="K585" s="2"/>
      <c r="L585" s="2"/>
    </row>
    <row r="586" spans="2:12" ht="15.75" customHeight="1" x14ac:dyDescent="0.2">
      <c r="B586" s="2"/>
      <c r="C586" s="3"/>
      <c r="D586" s="4"/>
      <c r="E586" s="5"/>
      <c r="F586" s="2"/>
      <c r="G586" s="2"/>
      <c r="H586" s="2"/>
      <c r="I586" s="6"/>
      <c r="J586" s="6"/>
      <c r="K586" s="2"/>
      <c r="L586" s="2"/>
    </row>
    <row r="587" spans="2:12" ht="15.75" customHeight="1" x14ac:dyDescent="0.2">
      <c r="B587" s="2"/>
      <c r="C587" s="3"/>
      <c r="D587" s="4"/>
      <c r="E587" s="5"/>
      <c r="F587" s="2"/>
      <c r="G587" s="2"/>
      <c r="H587" s="2"/>
      <c r="I587" s="6"/>
      <c r="J587" s="6"/>
      <c r="K587" s="2"/>
      <c r="L587" s="2"/>
    </row>
    <row r="588" spans="2:12" ht="15.75" customHeight="1" x14ac:dyDescent="0.2">
      <c r="B588" s="2"/>
      <c r="C588" s="3"/>
      <c r="D588" s="4"/>
      <c r="E588" s="5"/>
      <c r="F588" s="2"/>
      <c r="G588" s="2"/>
      <c r="H588" s="2"/>
      <c r="I588" s="6"/>
      <c r="J588" s="6"/>
      <c r="K588" s="2"/>
      <c r="L588" s="2"/>
    </row>
    <row r="589" spans="2:12" ht="15.75" customHeight="1" x14ac:dyDescent="0.2">
      <c r="B589" s="2"/>
      <c r="C589" s="3"/>
      <c r="D589" s="4"/>
      <c r="E589" s="5"/>
      <c r="F589" s="2"/>
      <c r="G589" s="2"/>
      <c r="H589" s="2"/>
      <c r="I589" s="6"/>
      <c r="J589" s="6"/>
      <c r="K589" s="2"/>
      <c r="L589" s="2"/>
    </row>
    <row r="590" spans="2:12" ht="15.75" customHeight="1" x14ac:dyDescent="0.2">
      <c r="B590" s="2"/>
      <c r="C590" s="3"/>
      <c r="D590" s="4"/>
      <c r="E590" s="5"/>
      <c r="F590" s="2"/>
      <c r="G590" s="2"/>
      <c r="H590" s="2"/>
      <c r="I590" s="6"/>
      <c r="J590" s="6"/>
      <c r="K590" s="2"/>
      <c r="L590" s="2"/>
    </row>
    <row r="591" spans="2:12" ht="15.75" customHeight="1" x14ac:dyDescent="0.2">
      <c r="B591" s="2"/>
      <c r="C591" s="3"/>
      <c r="D591" s="4"/>
      <c r="E591" s="5"/>
      <c r="F591" s="2"/>
      <c r="G591" s="2"/>
      <c r="H591" s="2"/>
      <c r="I591" s="6"/>
      <c r="J591" s="6"/>
      <c r="K591" s="2"/>
      <c r="L591" s="2"/>
    </row>
    <row r="592" spans="2:12" ht="15.75" customHeight="1" x14ac:dyDescent="0.2">
      <c r="B592" s="2"/>
      <c r="C592" s="3"/>
      <c r="D592" s="4"/>
      <c r="E592" s="5"/>
      <c r="F592" s="2"/>
      <c r="G592" s="2"/>
      <c r="H592" s="2"/>
      <c r="I592" s="6"/>
      <c r="J592" s="6"/>
      <c r="K592" s="2"/>
      <c r="L592" s="2"/>
    </row>
    <row r="593" spans="2:12" ht="15.75" customHeight="1" x14ac:dyDescent="0.2">
      <c r="B593" s="2"/>
      <c r="C593" s="3"/>
      <c r="D593" s="4"/>
      <c r="E593" s="5"/>
      <c r="F593" s="2"/>
      <c r="G593" s="2"/>
      <c r="H593" s="2"/>
      <c r="I593" s="6"/>
      <c r="J593" s="6"/>
      <c r="K593" s="2"/>
      <c r="L593" s="2"/>
    </row>
    <row r="594" spans="2:12" ht="15.75" customHeight="1" x14ac:dyDescent="0.2">
      <c r="B594" s="2"/>
      <c r="C594" s="3"/>
      <c r="D594" s="4"/>
      <c r="E594" s="5"/>
      <c r="F594" s="2"/>
      <c r="G594" s="2"/>
      <c r="H594" s="2"/>
      <c r="I594" s="6"/>
      <c r="J594" s="6"/>
      <c r="K594" s="2"/>
      <c r="L594" s="2"/>
    </row>
    <row r="595" spans="2:12" ht="15.75" customHeight="1" x14ac:dyDescent="0.2">
      <c r="B595" s="2"/>
      <c r="C595" s="3"/>
      <c r="D595" s="4"/>
      <c r="E595" s="5"/>
      <c r="F595" s="2"/>
      <c r="G595" s="2"/>
      <c r="H595" s="2"/>
      <c r="I595" s="6"/>
      <c r="J595" s="6"/>
      <c r="K595" s="2"/>
      <c r="L595" s="2"/>
    </row>
    <row r="596" spans="2:12" ht="15.75" customHeight="1" x14ac:dyDescent="0.2">
      <c r="B596" s="2"/>
      <c r="C596" s="3"/>
      <c r="D596" s="4"/>
      <c r="E596" s="5"/>
      <c r="F596" s="2"/>
      <c r="G596" s="2"/>
      <c r="H596" s="2"/>
      <c r="I596" s="6"/>
      <c r="J596" s="6"/>
      <c r="K596" s="2"/>
      <c r="L596" s="2"/>
    </row>
    <row r="597" spans="2:12" ht="15.75" customHeight="1" x14ac:dyDescent="0.2">
      <c r="B597" s="2"/>
      <c r="C597" s="3"/>
      <c r="D597" s="4"/>
      <c r="E597" s="5"/>
      <c r="F597" s="2"/>
      <c r="G597" s="2"/>
      <c r="H597" s="2"/>
      <c r="I597" s="6"/>
      <c r="J597" s="6"/>
      <c r="K597" s="2"/>
      <c r="L597" s="2"/>
    </row>
    <row r="598" spans="2:12" ht="15.75" customHeight="1" x14ac:dyDescent="0.2">
      <c r="B598" s="2"/>
      <c r="C598" s="3"/>
      <c r="D598" s="4"/>
      <c r="E598" s="5"/>
      <c r="F598" s="2"/>
      <c r="G598" s="2"/>
      <c r="H598" s="2"/>
      <c r="I598" s="6"/>
      <c r="J598" s="6"/>
      <c r="K598" s="2"/>
      <c r="L598" s="2"/>
    </row>
    <row r="599" spans="2:12" ht="15.75" customHeight="1" x14ac:dyDescent="0.2">
      <c r="B599" s="2"/>
      <c r="C599" s="3"/>
      <c r="D599" s="4"/>
      <c r="E599" s="5"/>
      <c r="F599" s="2"/>
      <c r="G599" s="2"/>
      <c r="H599" s="2"/>
      <c r="I599" s="6"/>
      <c r="J599" s="6"/>
      <c r="K599" s="2"/>
      <c r="L599" s="2"/>
    </row>
    <row r="600" spans="2:12" ht="15.75" customHeight="1" x14ac:dyDescent="0.2">
      <c r="B600" s="2"/>
      <c r="C600" s="3"/>
      <c r="D600" s="4"/>
      <c r="E600" s="5"/>
      <c r="F600" s="2"/>
      <c r="G600" s="2"/>
      <c r="H600" s="2"/>
      <c r="I600" s="6"/>
      <c r="J600" s="6"/>
      <c r="K600" s="2"/>
      <c r="L600" s="2"/>
    </row>
    <row r="601" spans="2:12" ht="15.75" customHeight="1" x14ac:dyDescent="0.2">
      <c r="B601" s="2"/>
      <c r="C601" s="3"/>
      <c r="D601" s="4"/>
      <c r="E601" s="5"/>
      <c r="F601" s="2"/>
      <c r="G601" s="2"/>
      <c r="H601" s="2"/>
      <c r="I601" s="6"/>
      <c r="J601" s="6"/>
      <c r="K601" s="2"/>
      <c r="L601" s="2"/>
    </row>
    <row r="602" spans="2:12" ht="15.75" customHeight="1" x14ac:dyDescent="0.2">
      <c r="B602" s="2"/>
      <c r="C602" s="3"/>
      <c r="D602" s="4"/>
      <c r="E602" s="5"/>
      <c r="F602" s="2"/>
      <c r="G602" s="2"/>
      <c r="H602" s="2"/>
      <c r="I602" s="6"/>
      <c r="J602" s="6"/>
      <c r="K602" s="2"/>
      <c r="L602" s="2"/>
    </row>
    <row r="603" spans="2:12" ht="15.75" customHeight="1" x14ac:dyDescent="0.2">
      <c r="B603" s="2"/>
      <c r="C603" s="3"/>
      <c r="D603" s="4"/>
      <c r="E603" s="5"/>
      <c r="F603" s="2"/>
      <c r="G603" s="2"/>
      <c r="H603" s="2"/>
      <c r="I603" s="6"/>
      <c r="J603" s="6"/>
      <c r="K603" s="2"/>
      <c r="L603" s="2"/>
    </row>
    <row r="604" spans="2:12" ht="15.75" customHeight="1" x14ac:dyDescent="0.2">
      <c r="B604" s="2"/>
      <c r="C604" s="3"/>
      <c r="D604" s="4"/>
      <c r="E604" s="5"/>
      <c r="F604" s="2"/>
      <c r="G604" s="2"/>
      <c r="H604" s="2"/>
      <c r="I604" s="6"/>
      <c r="J604" s="6"/>
      <c r="K604" s="2"/>
      <c r="L604" s="2"/>
    </row>
    <row r="605" spans="2:12" ht="15.75" customHeight="1" x14ac:dyDescent="0.2">
      <c r="B605" s="2"/>
      <c r="C605" s="3"/>
      <c r="D605" s="4"/>
      <c r="E605" s="5"/>
      <c r="F605" s="2"/>
      <c r="G605" s="2"/>
      <c r="H605" s="2"/>
      <c r="I605" s="6"/>
      <c r="J605" s="6"/>
      <c r="K605" s="2"/>
      <c r="L605" s="2"/>
    </row>
    <row r="606" spans="2:12" ht="15.75" customHeight="1" x14ac:dyDescent="0.2">
      <c r="B606" s="2"/>
      <c r="C606" s="3"/>
      <c r="D606" s="4"/>
      <c r="E606" s="5"/>
      <c r="F606" s="2"/>
      <c r="G606" s="2"/>
      <c r="H606" s="2"/>
      <c r="I606" s="6"/>
      <c r="J606" s="6"/>
      <c r="K606" s="2"/>
      <c r="L606" s="2"/>
    </row>
    <row r="607" spans="2:12" ht="15.75" customHeight="1" x14ac:dyDescent="0.2">
      <c r="B607" s="2"/>
      <c r="C607" s="3"/>
      <c r="D607" s="4"/>
      <c r="E607" s="5"/>
      <c r="F607" s="2"/>
      <c r="G607" s="2"/>
      <c r="H607" s="2"/>
      <c r="I607" s="6"/>
      <c r="J607" s="6"/>
      <c r="K607" s="2"/>
      <c r="L607" s="2"/>
    </row>
    <row r="608" spans="2:12" ht="15.75" customHeight="1" x14ac:dyDescent="0.2">
      <c r="B608" s="2"/>
      <c r="C608" s="3"/>
      <c r="D608" s="4"/>
      <c r="E608" s="5"/>
      <c r="F608" s="2"/>
      <c r="G608" s="2"/>
      <c r="H608" s="2"/>
      <c r="I608" s="6"/>
      <c r="J608" s="6"/>
      <c r="K608" s="2"/>
      <c r="L608" s="2"/>
    </row>
    <row r="609" spans="2:12" ht="15.75" customHeight="1" x14ac:dyDescent="0.2">
      <c r="B609" s="2"/>
      <c r="C609" s="3"/>
      <c r="D609" s="4"/>
      <c r="E609" s="5"/>
      <c r="F609" s="2"/>
      <c r="G609" s="2"/>
      <c r="H609" s="2"/>
      <c r="I609" s="6"/>
      <c r="J609" s="6"/>
      <c r="K609" s="2"/>
      <c r="L609" s="2"/>
    </row>
    <row r="610" spans="2:12" ht="15.75" customHeight="1" x14ac:dyDescent="0.2">
      <c r="B610" s="2"/>
      <c r="C610" s="3"/>
      <c r="D610" s="4"/>
      <c r="E610" s="5"/>
      <c r="F610" s="2"/>
      <c r="G610" s="2"/>
      <c r="H610" s="2"/>
      <c r="I610" s="6"/>
      <c r="J610" s="6"/>
      <c r="K610" s="2"/>
      <c r="L610" s="2"/>
    </row>
    <row r="611" spans="2:12" ht="15.75" customHeight="1" x14ac:dyDescent="0.2">
      <c r="B611" s="2"/>
      <c r="C611" s="3"/>
      <c r="D611" s="4"/>
      <c r="E611" s="5"/>
      <c r="F611" s="2"/>
      <c r="G611" s="2"/>
      <c r="H611" s="2"/>
      <c r="I611" s="6"/>
      <c r="J611" s="6"/>
      <c r="K611" s="2"/>
      <c r="L611" s="2"/>
    </row>
    <row r="612" spans="2:12" ht="15.75" customHeight="1" x14ac:dyDescent="0.2">
      <c r="B612" s="2"/>
      <c r="C612" s="3"/>
      <c r="D612" s="4"/>
      <c r="E612" s="5"/>
      <c r="F612" s="2"/>
      <c r="G612" s="2"/>
      <c r="H612" s="2"/>
      <c r="I612" s="6"/>
      <c r="J612" s="6"/>
      <c r="K612" s="2"/>
      <c r="L612" s="2"/>
    </row>
    <row r="613" spans="2:12" ht="15.75" customHeight="1" x14ac:dyDescent="0.2">
      <c r="B613" s="2"/>
      <c r="C613" s="3"/>
      <c r="D613" s="4"/>
      <c r="E613" s="5"/>
      <c r="F613" s="2"/>
      <c r="G613" s="2"/>
      <c r="H613" s="2"/>
      <c r="I613" s="6"/>
      <c r="J613" s="6"/>
      <c r="K613" s="2"/>
      <c r="L613" s="2"/>
    </row>
    <row r="614" spans="2:12" ht="15.75" customHeight="1" x14ac:dyDescent="0.2">
      <c r="B614" s="2"/>
      <c r="C614" s="3"/>
      <c r="D614" s="4"/>
      <c r="E614" s="5"/>
      <c r="F614" s="2"/>
      <c r="G614" s="2"/>
      <c r="H614" s="2"/>
      <c r="I614" s="6"/>
      <c r="J614" s="6"/>
      <c r="K614" s="2"/>
      <c r="L614" s="2"/>
    </row>
    <row r="615" spans="2:12" ht="15.75" customHeight="1" x14ac:dyDescent="0.2">
      <c r="B615" s="2"/>
      <c r="C615" s="3"/>
      <c r="D615" s="4"/>
      <c r="E615" s="5"/>
      <c r="F615" s="2"/>
      <c r="G615" s="2"/>
      <c r="H615" s="2"/>
      <c r="I615" s="6"/>
      <c r="J615" s="6"/>
      <c r="K615" s="2"/>
      <c r="L615" s="2"/>
    </row>
    <row r="616" spans="2:12" ht="15.75" customHeight="1" x14ac:dyDescent="0.2">
      <c r="B616" s="2"/>
      <c r="C616" s="3"/>
      <c r="D616" s="4"/>
      <c r="E616" s="5"/>
      <c r="F616" s="2"/>
      <c r="G616" s="2"/>
      <c r="H616" s="2"/>
      <c r="I616" s="6"/>
      <c r="J616" s="6"/>
      <c r="K616" s="2"/>
      <c r="L616" s="2"/>
    </row>
    <row r="617" spans="2:12" ht="15.75" customHeight="1" x14ac:dyDescent="0.2">
      <c r="B617" s="2"/>
      <c r="C617" s="3"/>
      <c r="D617" s="4"/>
      <c r="E617" s="5"/>
      <c r="F617" s="2"/>
      <c r="G617" s="2"/>
      <c r="H617" s="2"/>
      <c r="I617" s="6"/>
      <c r="J617" s="6"/>
      <c r="K617" s="2"/>
      <c r="L617" s="2"/>
    </row>
    <row r="618" spans="2:12" ht="15.75" customHeight="1" x14ac:dyDescent="0.2">
      <c r="B618" s="2"/>
      <c r="C618" s="3"/>
      <c r="D618" s="4"/>
      <c r="E618" s="5"/>
      <c r="F618" s="2"/>
      <c r="G618" s="2"/>
      <c r="H618" s="2"/>
      <c r="I618" s="6"/>
      <c r="J618" s="6"/>
      <c r="K618" s="2"/>
      <c r="L618" s="2"/>
    </row>
    <row r="619" spans="2:12" ht="15.75" customHeight="1" x14ac:dyDescent="0.2">
      <c r="B619" s="2"/>
      <c r="C619" s="3"/>
      <c r="D619" s="4"/>
      <c r="E619" s="5"/>
      <c r="F619" s="2"/>
      <c r="G619" s="2"/>
      <c r="H619" s="2"/>
      <c r="I619" s="6"/>
      <c r="J619" s="6"/>
      <c r="K619" s="2"/>
      <c r="L619" s="2"/>
    </row>
    <row r="620" spans="2:12" ht="15.75" customHeight="1" x14ac:dyDescent="0.2">
      <c r="B620" s="2"/>
      <c r="C620" s="3"/>
      <c r="D620" s="4"/>
      <c r="E620" s="5"/>
      <c r="F620" s="2"/>
      <c r="G620" s="2"/>
      <c r="H620" s="2"/>
      <c r="I620" s="6"/>
      <c r="J620" s="6"/>
      <c r="K620" s="2"/>
      <c r="L620" s="2"/>
    </row>
    <row r="621" spans="2:12" ht="15.75" customHeight="1" x14ac:dyDescent="0.2">
      <c r="B621" s="2"/>
      <c r="C621" s="3"/>
      <c r="D621" s="4"/>
      <c r="E621" s="5"/>
      <c r="F621" s="2"/>
      <c r="G621" s="2"/>
      <c r="H621" s="2"/>
      <c r="I621" s="6"/>
      <c r="J621" s="6"/>
      <c r="K621" s="2"/>
      <c r="L621" s="2"/>
    </row>
    <row r="622" spans="2:12" ht="15.75" customHeight="1" x14ac:dyDescent="0.2">
      <c r="B622" s="2"/>
      <c r="C622" s="3"/>
      <c r="D622" s="4"/>
      <c r="E622" s="5"/>
      <c r="F622" s="2"/>
      <c r="G622" s="2"/>
      <c r="H622" s="2"/>
      <c r="I622" s="6"/>
      <c r="J622" s="6"/>
      <c r="K622" s="2"/>
      <c r="L622" s="2"/>
    </row>
    <row r="623" spans="2:12" ht="15.75" customHeight="1" x14ac:dyDescent="0.2">
      <c r="B623" s="2"/>
      <c r="C623" s="3"/>
      <c r="D623" s="4"/>
      <c r="E623" s="5"/>
      <c r="F623" s="2"/>
      <c r="G623" s="2"/>
      <c r="H623" s="2"/>
      <c r="I623" s="6"/>
      <c r="J623" s="6"/>
      <c r="K623" s="2"/>
      <c r="L623" s="2"/>
    </row>
    <row r="624" spans="2:12" ht="15.75" customHeight="1" x14ac:dyDescent="0.2">
      <c r="B624" s="2"/>
      <c r="C624" s="3"/>
      <c r="D624" s="4"/>
      <c r="E624" s="5"/>
      <c r="F624" s="2"/>
      <c r="G624" s="2"/>
      <c r="H624" s="2"/>
      <c r="I624" s="6"/>
      <c r="J624" s="6"/>
      <c r="K624" s="2"/>
      <c r="L624" s="2"/>
    </row>
    <row r="625" spans="2:12" ht="15.75" customHeight="1" x14ac:dyDescent="0.2">
      <c r="B625" s="2"/>
      <c r="C625" s="3"/>
      <c r="D625" s="4"/>
      <c r="E625" s="5"/>
      <c r="F625" s="2"/>
      <c r="G625" s="2"/>
      <c r="H625" s="2"/>
      <c r="I625" s="6"/>
      <c r="J625" s="6"/>
      <c r="K625" s="2"/>
      <c r="L625" s="2"/>
    </row>
    <row r="626" spans="2:12" ht="15.75" customHeight="1" x14ac:dyDescent="0.2">
      <c r="B626" s="2"/>
      <c r="C626" s="3"/>
      <c r="D626" s="4"/>
      <c r="E626" s="5"/>
      <c r="F626" s="2"/>
      <c r="G626" s="2"/>
      <c r="H626" s="2"/>
      <c r="I626" s="6"/>
      <c r="J626" s="6"/>
      <c r="K626" s="2"/>
      <c r="L626" s="2"/>
    </row>
    <row r="627" spans="2:12" ht="15.75" customHeight="1" x14ac:dyDescent="0.2">
      <c r="B627" s="2"/>
      <c r="C627" s="3"/>
      <c r="D627" s="4"/>
      <c r="E627" s="5"/>
      <c r="F627" s="2"/>
      <c r="G627" s="2"/>
      <c r="H627" s="2"/>
      <c r="I627" s="6"/>
      <c r="J627" s="6"/>
      <c r="K627" s="2"/>
      <c r="L627" s="2"/>
    </row>
    <row r="628" spans="2:12" ht="15.75" customHeight="1" x14ac:dyDescent="0.2">
      <c r="B628" s="2"/>
      <c r="C628" s="3"/>
      <c r="D628" s="4"/>
      <c r="E628" s="5"/>
      <c r="F628" s="2"/>
      <c r="G628" s="2"/>
      <c r="H628" s="2"/>
      <c r="I628" s="6"/>
      <c r="J628" s="6"/>
      <c r="K628" s="2"/>
      <c r="L628" s="2"/>
    </row>
    <row r="629" spans="2:12" ht="15.75" customHeight="1" x14ac:dyDescent="0.2">
      <c r="B629" s="2"/>
      <c r="C629" s="3"/>
      <c r="D629" s="4"/>
      <c r="E629" s="5"/>
      <c r="F629" s="2"/>
      <c r="G629" s="2"/>
      <c r="H629" s="2"/>
      <c r="I629" s="6"/>
      <c r="J629" s="6"/>
      <c r="K629" s="2"/>
      <c r="L629" s="2"/>
    </row>
    <row r="630" spans="2:12" ht="15.75" customHeight="1" x14ac:dyDescent="0.2">
      <c r="B630" s="2"/>
      <c r="C630" s="3"/>
      <c r="D630" s="4"/>
      <c r="E630" s="5"/>
      <c r="F630" s="2"/>
      <c r="G630" s="2"/>
      <c r="H630" s="2"/>
      <c r="I630" s="6"/>
      <c r="J630" s="6"/>
      <c r="K630" s="2"/>
      <c r="L630" s="2"/>
    </row>
    <row r="631" spans="2:12" ht="15.75" customHeight="1" x14ac:dyDescent="0.2">
      <c r="B631" s="2"/>
      <c r="C631" s="3"/>
      <c r="D631" s="4"/>
      <c r="E631" s="5"/>
      <c r="F631" s="2"/>
      <c r="G631" s="2"/>
      <c r="H631" s="2"/>
      <c r="I631" s="6"/>
      <c r="J631" s="6"/>
      <c r="K631" s="2"/>
      <c r="L631" s="2"/>
    </row>
    <row r="632" spans="2:12" ht="15.75" customHeight="1" x14ac:dyDescent="0.2">
      <c r="B632" s="2"/>
      <c r="C632" s="3"/>
      <c r="D632" s="4"/>
      <c r="E632" s="5"/>
      <c r="F632" s="2"/>
      <c r="G632" s="2"/>
      <c r="H632" s="2"/>
      <c r="I632" s="6"/>
      <c r="J632" s="6"/>
      <c r="K632" s="2"/>
      <c r="L632" s="2"/>
    </row>
    <row r="633" spans="2:12" ht="15.75" customHeight="1" x14ac:dyDescent="0.2">
      <c r="B633" s="2"/>
      <c r="C633" s="3"/>
      <c r="D633" s="4"/>
      <c r="E633" s="5"/>
      <c r="F633" s="2"/>
      <c r="G633" s="2"/>
      <c r="H633" s="2"/>
      <c r="I633" s="6"/>
      <c r="J633" s="6"/>
      <c r="K633" s="2"/>
      <c r="L633" s="2"/>
    </row>
    <row r="634" spans="2:12" ht="15.75" customHeight="1" x14ac:dyDescent="0.2">
      <c r="B634" s="2"/>
      <c r="C634" s="3"/>
      <c r="D634" s="4"/>
      <c r="E634" s="5"/>
      <c r="F634" s="2"/>
      <c r="G634" s="2"/>
      <c r="H634" s="2"/>
      <c r="I634" s="6"/>
      <c r="J634" s="6"/>
      <c r="K634" s="2"/>
      <c r="L634" s="2"/>
    </row>
    <row r="635" spans="2:12" ht="15.75" customHeight="1" x14ac:dyDescent="0.2">
      <c r="B635" s="2"/>
      <c r="C635" s="3"/>
      <c r="D635" s="4"/>
      <c r="E635" s="5"/>
      <c r="F635" s="2"/>
      <c r="G635" s="2"/>
      <c r="H635" s="2"/>
      <c r="I635" s="6"/>
      <c r="J635" s="6"/>
      <c r="K635" s="2"/>
      <c r="L635" s="2"/>
    </row>
    <row r="636" spans="2:12" ht="15.75" customHeight="1" x14ac:dyDescent="0.2">
      <c r="B636" s="2"/>
      <c r="C636" s="3"/>
      <c r="D636" s="4"/>
      <c r="E636" s="5"/>
      <c r="F636" s="2"/>
      <c r="G636" s="2"/>
      <c r="H636" s="2"/>
      <c r="I636" s="6"/>
      <c r="J636" s="6"/>
      <c r="K636" s="2"/>
      <c r="L636" s="2"/>
    </row>
    <row r="637" spans="2:12" ht="15.75" customHeight="1" x14ac:dyDescent="0.2">
      <c r="B637" s="2"/>
      <c r="C637" s="3"/>
      <c r="D637" s="4"/>
      <c r="E637" s="5"/>
      <c r="F637" s="2"/>
      <c r="G637" s="2"/>
      <c r="H637" s="2"/>
      <c r="I637" s="6"/>
      <c r="J637" s="6"/>
      <c r="K637" s="2"/>
      <c r="L637" s="2"/>
    </row>
    <row r="638" spans="2:12" ht="15.75" customHeight="1" x14ac:dyDescent="0.2">
      <c r="B638" s="2"/>
      <c r="C638" s="3"/>
      <c r="D638" s="4"/>
      <c r="E638" s="5"/>
      <c r="F638" s="2"/>
      <c r="G638" s="2"/>
      <c r="H638" s="2"/>
      <c r="I638" s="6"/>
      <c r="J638" s="6"/>
      <c r="K638" s="2"/>
      <c r="L638" s="2"/>
    </row>
    <row r="639" spans="2:12" ht="15.75" customHeight="1" x14ac:dyDescent="0.2">
      <c r="B639" s="2"/>
      <c r="C639" s="3"/>
      <c r="D639" s="4"/>
      <c r="E639" s="5"/>
      <c r="F639" s="2"/>
      <c r="G639" s="2"/>
      <c r="H639" s="2"/>
      <c r="I639" s="6"/>
      <c r="J639" s="6"/>
      <c r="K639" s="2"/>
      <c r="L639" s="2"/>
    </row>
    <row r="640" spans="2:12" ht="15.75" customHeight="1" x14ac:dyDescent="0.2">
      <c r="B640" s="2"/>
      <c r="C640" s="3"/>
      <c r="D640" s="4"/>
      <c r="E640" s="5"/>
      <c r="F640" s="2"/>
      <c r="G640" s="2"/>
      <c r="H640" s="2"/>
      <c r="I640" s="6"/>
      <c r="J640" s="6"/>
      <c r="K640" s="2"/>
      <c r="L640" s="2"/>
    </row>
    <row r="641" spans="2:12" ht="15.75" customHeight="1" x14ac:dyDescent="0.2">
      <c r="B641" s="2"/>
      <c r="C641" s="3"/>
      <c r="D641" s="4"/>
      <c r="E641" s="5"/>
      <c r="F641" s="2"/>
      <c r="G641" s="2"/>
      <c r="H641" s="2"/>
      <c r="I641" s="6"/>
      <c r="J641" s="6"/>
      <c r="K641" s="2"/>
      <c r="L641" s="2"/>
    </row>
    <row r="642" spans="2:12" ht="15.75" customHeight="1" x14ac:dyDescent="0.2">
      <c r="B642" s="2"/>
      <c r="C642" s="3"/>
      <c r="D642" s="4"/>
      <c r="E642" s="5"/>
      <c r="F642" s="2"/>
      <c r="G642" s="2"/>
      <c r="H642" s="2"/>
      <c r="I642" s="6"/>
      <c r="J642" s="6"/>
      <c r="K642" s="2"/>
      <c r="L642" s="2"/>
    </row>
    <row r="643" spans="2:12" ht="15.75" customHeight="1" x14ac:dyDescent="0.2">
      <c r="B643" s="2"/>
      <c r="C643" s="3"/>
      <c r="D643" s="4"/>
      <c r="E643" s="5"/>
      <c r="F643" s="2"/>
      <c r="G643" s="2"/>
      <c r="H643" s="2"/>
      <c r="I643" s="6"/>
      <c r="J643" s="6"/>
      <c r="K643" s="2"/>
      <c r="L643" s="2"/>
    </row>
    <row r="644" spans="2:12" ht="15.75" customHeight="1" x14ac:dyDescent="0.2">
      <c r="B644" s="2"/>
      <c r="C644" s="3"/>
      <c r="D644" s="4"/>
      <c r="E644" s="5"/>
      <c r="F644" s="2"/>
      <c r="G644" s="2"/>
      <c r="H644" s="2"/>
      <c r="I644" s="6"/>
      <c r="J644" s="6"/>
      <c r="K644" s="2"/>
      <c r="L644" s="2"/>
    </row>
    <row r="645" spans="2:12" ht="15.75" customHeight="1" x14ac:dyDescent="0.2">
      <c r="B645" s="2"/>
      <c r="C645" s="3"/>
      <c r="D645" s="4"/>
      <c r="E645" s="5"/>
      <c r="F645" s="2"/>
      <c r="G645" s="2"/>
      <c r="H645" s="2"/>
      <c r="I645" s="6"/>
      <c r="J645" s="6"/>
      <c r="K645" s="2"/>
      <c r="L645" s="2"/>
    </row>
    <row r="646" spans="2:12" ht="15.75" customHeight="1" x14ac:dyDescent="0.2">
      <c r="B646" s="2"/>
      <c r="C646" s="3"/>
      <c r="D646" s="4"/>
      <c r="E646" s="5"/>
      <c r="F646" s="2"/>
      <c r="G646" s="2"/>
      <c r="H646" s="2"/>
      <c r="I646" s="6"/>
      <c r="J646" s="6"/>
      <c r="K646" s="2"/>
      <c r="L646" s="2"/>
    </row>
    <row r="647" spans="2:12" ht="15.75" customHeight="1" x14ac:dyDescent="0.2">
      <c r="B647" s="2"/>
      <c r="C647" s="3"/>
      <c r="D647" s="4"/>
      <c r="E647" s="5"/>
      <c r="F647" s="2"/>
      <c r="G647" s="2"/>
      <c r="H647" s="2"/>
      <c r="I647" s="6"/>
      <c r="J647" s="6"/>
      <c r="K647" s="2"/>
      <c r="L647" s="2"/>
    </row>
    <row r="648" spans="2:12" ht="15.75" customHeight="1" x14ac:dyDescent="0.2">
      <c r="B648" s="2"/>
      <c r="C648" s="3"/>
      <c r="D648" s="4"/>
      <c r="E648" s="5"/>
      <c r="F648" s="2"/>
      <c r="G648" s="2"/>
      <c r="H648" s="2"/>
      <c r="I648" s="6"/>
      <c r="J648" s="6"/>
      <c r="K648" s="2"/>
      <c r="L648" s="2"/>
    </row>
    <row r="649" spans="2:12" ht="15.75" customHeight="1" x14ac:dyDescent="0.2">
      <c r="B649" s="2"/>
      <c r="C649" s="3"/>
      <c r="D649" s="4"/>
      <c r="E649" s="5"/>
      <c r="F649" s="2"/>
      <c r="G649" s="2"/>
      <c r="H649" s="2"/>
      <c r="I649" s="6"/>
      <c r="J649" s="6"/>
      <c r="K649" s="2"/>
      <c r="L649" s="2"/>
    </row>
    <row r="650" spans="2:12" ht="15.75" customHeight="1" x14ac:dyDescent="0.2">
      <c r="B650" s="2"/>
      <c r="C650" s="3"/>
      <c r="D650" s="4"/>
      <c r="E650" s="5"/>
      <c r="F650" s="2"/>
      <c r="G650" s="2"/>
      <c r="H650" s="2"/>
      <c r="I650" s="6"/>
      <c r="J650" s="6"/>
      <c r="K650" s="2"/>
      <c r="L650" s="2"/>
    </row>
    <row r="651" spans="2:12" ht="15.75" customHeight="1" x14ac:dyDescent="0.2">
      <c r="B651" s="2"/>
      <c r="C651" s="3"/>
      <c r="D651" s="4"/>
      <c r="E651" s="5"/>
      <c r="F651" s="2"/>
      <c r="G651" s="2"/>
      <c r="H651" s="2"/>
      <c r="I651" s="6"/>
      <c r="J651" s="6"/>
      <c r="K651" s="2"/>
      <c r="L651" s="2"/>
    </row>
    <row r="652" spans="2:12" ht="15.75" customHeight="1" x14ac:dyDescent="0.2">
      <c r="B652" s="2"/>
      <c r="C652" s="3"/>
      <c r="D652" s="4"/>
      <c r="E652" s="5"/>
      <c r="F652" s="2"/>
      <c r="G652" s="2"/>
      <c r="H652" s="2"/>
      <c r="I652" s="6"/>
      <c r="J652" s="6"/>
      <c r="K652" s="2"/>
      <c r="L652" s="2"/>
    </row>
    <row r="653" spans="2:12" ht="15.75" customHeight="1" x14ac:dyDescent="0.2">
      <c r="B653" s="2"/>
      <c r="C653" s="3"/>
      <c r="D653" s="4"/>
      <c r="E653" s="5"/>
      <c r="F653" s="2"/>
      <c r="G653" s="2"/>
      <c r="H653" s="2"/>
      <c r="I653" s="6"/>
      <c r="J653" s="6"/>
      <c r="K653" s="2"/>
      <c r="L653" s="2"/>
    </row>
    <row r="654" spans="2:12" ht="15.75" customHeight="1" x14ac:dyDescent="0.2">
      <c r="B654" s="2"/>
      <c r="C654" s="3"/>
      <c r="D654" s="4"/>
      <c r="E654" s="5"/>
      <c r="F654" s="2"/>
      <c r="G654" s="2"/>
      <c r="H654" s="2"/>
      <c r="I654" s="6"/>
      <c r="J654" s="6"/>
      <c r="K654" s="2"/>
      <c r="L654" s="2"/>
    </row>
    <row r="655" spans="2:12" ht="15.75" customHeight="1" x14ac:dyDescent="0.2">
      <c r="B655" s="2"/>
      <c r="C655" s="3"/>
      <c r="D655" s="4"/>
      <c r="E655" s="5"/>
      <c r="F655" s="2"/>
      <c r="G655" s="2"/>
      <c r="H655" s="2"/>
      <c r="I655" s="6"/>
      <c r="J655" s="6"/>
      <c r="K655" s="2"/>
      <c r="L655" s="2"/>
    </row>
    <row r="656" spans="2:12" ht="15.75" customHeight="1" x14ac:dyDescent="0.2">
      <c r="B656" s="2"/>
      <c r="C656" s="3"/>
      <c r="D656" s="4"/>
      <c r="E656" s="5"/>
      <c r="F656" s="2"/>
      <c r="G656" s="2"/>
      <c r="H656" s="2"/>
      <c r="I656" s="6"/>
      <c r="J656" s="6"/>
      <c r="K656" s="2"/>
      <c r="L656" s="2"/>
    </row>
    <row r="657" spans="2:12" ht="15.75" customHeight="1" x14ac:dyDescent="0.2">
      <c r="B657" s="2"/>
      <c r="C657" s="3"/>
      <c r="D657" s="4"/>
      <c r="E657" s="5"/>
      <c r="F657" s="2"/>
      <c r="G657" s="2"/>
      <c r="H657" s="2"/>
      <c r="I657" s="6"/>
      <c r="J657" s="6"/>
      <c r="K657" s="2"/>
      <c r="L657" s="2"/>
    </row>
    <row r="658" spans="2:12" ht="15.75" customHeight="1" x14ac:dyDescent="0.2">
      <c r="B658" s="2"/>
      <c r="C658" s="3"/>
      <c r="D658" s="4"/>
      <c r="E658" s="5"/>
      <c r="F658" s="2"/>
      <c r="G658" s="2"/>
      <c r="H658" s="2"/>
      <c r="I658" s="6"/>
      <c r="J658" s="6"/>
      <c r="K658" s="2"/>
      <c r="L658" s="2"/>
    </row>
    <row r="659" spans="2:12" ht="15.75" customHeight="1" x14ac:dyDescent="0.2">
      <c r="B659" s="2"/>
      <c r="C659" s="3"/>
      <c r="D659" s="4"/>
      <c r="E659" s="5"/>
      <c r="F659" s="2"/>
      <c r="G659" s="2"/>
      <c r="H659" s="2"/>
      <c r="I659" s="6"/>
      <c r="J659" s="6"/>
      <c r="K659" s="2"/>
      <c r="L659" s="2"/>
    </row>
    <row r="660" spans="2:12" ht="15.75" customHeight="1" x14ac:dyDescent="0.2">
      <c r="B660" s="2"/>
      <c r="C660" s="3"/>
      <c r="D660" s="4"/>
      <c r="E660" s="5"/>
      <c r="F660" s="2"/>
      <c r="G660" s="2"/>
      <c r="H660" s="2"/>
      <c r="I660" s="6"/>
      <c r="J660" s="6"/>
      <c r="K660" s="2"/>
      <c r="L660" s="2"/>
    </row>
    <row r="661" spans="2:12" ht="15.75" customHeight="1" x14ac:dyDescent="0.2">
      <c r="B661" s="2"/>
      <c r="C661" s="3"/>
      <c r="D661" s="4"/>
      <c r="E661" s="5"/>
      <c r="F661" s="2"/>
      <c r="G661" s="2"/>
      <c r="H661" s="2"/>
      <c r="I661" s="6"/>
      <c r="J661" s="6"/>
      <c r="K661" s="2"/>
      <c r="L661" s="2"/>
    </row>
    <row r="662" spans="2:12" ht="15.75" customHeight="1" x14ac:dyDescent="0.2">
      <c r="B662" s="2"/>
      <c r="C662" s="3"/>
      <c r="D662" s="4"/>
      <c r="E662" s="5"/>
      <c r="F662" s="2"/>
      <c r="G662" s="2"/>
      <c r="H662" s="2"/>
      <c r="I662" s="6"/>
      <c r="J662" s="6"/>
      <c r="K662" s="2"/>
      <c r="L662" s="2"/>
    </row>
    <row r="663" spans="2:12" ht="15.75" customHeight="1" x14ac:dyDescent="0.2">
      <c r="B663" s="2"/>
      <c r="C663" s="3"/>
      <c r="D663" s="4"/>
      <c r="E663" s="5"/>
      <c r="F663" s="2"/>
      <c r="G663" s="2"/>
      <c r="H663" s="2"/>
      <c r="I663" s="6"/>
      <c r="J663" s="6"/>
      <c r="K663" s="2"/>
      <c r="L663" s="2"/>
    </row>
    <row r="664" spans="2:12" ht="15.75" customHeight="1" x14ac:dyDescent="0.2">
      <c r="B664" s="2"/>
      <c r="C664" s="3"/>
      <c r="D664" s="4"/>
      <c r="E664" s="5"/>
      <c r="F664" s="2"/>
      <c r="G664" s="2"/>
      <c r="H664" s="2"/>
      <c r="I664" s="6"/>
      <c r="J664" s="6"/>
      <c r="K664" s="2"/>
      <c r="L664" s="2"/>
    </row>
    <row r="665" spans="2:12" ht="15.75" customHeight="1" x14ac:dyDescent="0.2">
      <c r="B665" s="2"/>
      <c r="C665" s="3"/>
      <c r="D665" s="4"/>
      <c r="E665" s="5"/>
      <c r="F665" s="2"/>
      <c r="G665" s="2"/>
      <c r="H665" s="2"/>
      <c r="I665" s="6"/>
      <c r="J665" s="6"/>
      <c r="K665" s="2"/>
      <c r="L665" s="2"/>
    </row>
    <row r="666" spans="2:12" ht="15.75" customHeight="1" x14ac:dyDescent="0.2">
      <c r="B666" s="2"/>
      <c r="C666" s="3"/>
      <c r="D666" s="4"/>
      <c r="E666" s="5"/>
      <c r="F666" s="2"/>
      <c r="G666" s="2"/>
      <c r="H666" s="2"/>
      <c r="I666" s="6"/>
      <c r="J666" s="6"/>
      <c r="K666" s="2"/>
      <c r="L666" s="2"/>
    </row>
    <row r="667" spans="2:12" ht="15.75" customHeight="1" x14ac:dyDescent="0.2">
      <c r="B667" s="2"/>
      <c r="C667" s="3"/>
      <c r="D667" s="4"/>
      <c r="E667" s="5"/>
      <c r="F667" s="2"/>
      <c r="G667" s="2"/>
      <c r="H667" s="2"/>
      <c r="I667" s="6"/>
      <c r="J667" s="6"/>
      <c r="K667" s="2"/>
      <c r="L667" s="2"/>
    </row>
    <row r="668" spans="2:12" ht="15.75" customHeight="1" x14ac:dyDescent="0.2">
      <c r="B668" s="2"/>
      <c r="C668" s="3"/>
      <c r="D668" s="4"/>
      <c r="E668" s="5"/>
      <c r="F668" s="2"/>
      <c r="G668" s="2"/>
      <c r="H668" s="2"/>
      <c r="I668" s="6"/>
      <c r="J668" s="6"/>
      <c r="K668" s="2"/>
      <c r="L668" s="2"/>
    </row>
    <row r="669" spans="2:12" ht="15.75" customHeight="1" x14ac:dyDescent="0.2">
      <c r="B669" s="2"/>
      <c r="C669" s="3"/>
      <c r="D669" s="4"/>
      <c r="E669" s="5"/>
      <c r="F669" s="2"/>
      <c r="G669" s="2"/>
      <c r="H669" s="2"/>
      <c r="I669" s="6"/>
      <c r="J669" s="6"/>
      <c r="K669" s="2"/>
      <c r="L669" s="2"/>
    </row>
    <row r="670" spans="2:12" ht="15.75" customHeight="1" x14ac:dyDescent="0.2">
      <c r="B670" s="2"/>
      <c r="C670" s="3"/>
      <c r="D670" s="4"/>
      <c r="E670" s="5"/>
      <c r="F670" s="2"/>
      <c r="G670" s="2"/>
      <c r="H670" s="2"/>
      <c r="I670" s="6"/>
      <c r="J670" s="6"/>
      <c r="K670" s="2"/>
      <c r="L670" s="2"/>
    </row>
    <row r="671" spans="2:12" ht="15.75" customHeight="1" x14ac:dyDescent="0.2">
      <c r="B671" s="2"/>
      <c r="C671" s="3"/>
      <c r="D671" s="4"/>
      <c r="E671" s="5"/>
      <c r="F671" s="2"/>
      <c r="G671" s="2"/>
      <c r="H671" s="2"/>
      <c r="I671" s="6"/>
      <c r="J671" s="6"/>
      <c r="K671" s="2"/>
      <c r="L671" s="2"/>
    </row>
    <row r="672" spans="2:12" ht="15.75" customHeight="1" x14ac:dyDescent="0.2">
      <c r="B672" s="2"/>
      <c r="C672" s="3"/>
      <c r="D672" s="4"/>
      <c r="E672" s="5"/>
      <c r="F672" s="2"/>
      <c r="G672" s="2"/>
      <c r="H672" s="2"/>
      <c r="I672" s="6"/>
      <c r="J672" s="6"/>
      <c r="K672" s="2"/>
      <c r="L672" s="2"/>
    </row>
    <row r="673" spans="2:12" ht="15.75" customHeight="1" x14ac:dyDescent="0.2">
      <c r="B673" s="2"/>
      <c r="C673" s="3"/>
      <c r="D673" s="4"/>
      <c r="E673" s="5"/>
      <c r="F673" s="2"/>
      <c r="G673" s="2"/>
      <c r="H673" s="2"/>
      <c r="I673" s="6"/>
      <c r="J673" s="6"/>
      <c r="K673" s="2"/>
      <c r="L673" s="2"/>
    </row>
    <row r="674" spans="2:12" ht="15.75" customHeight="1" x14ac:dyDescent="0.2">
      <c r="B674" s="2"/>
      <c r="C674" s="3"/>
      <c r="D674" s="4"/>
      <c r="E674" s="5"/>
      <c r="F674" s="2"/>
      <c r="G674" s="2"/>
      <c r="H674" s="2"/>
      <c r="I674" s="6"/>
      <c r="J674" s="6"/>
      <c r="K674" s="2"/>
      <c r="L674" s="2"/>
    </row>
    <row r="675" spans="2:12" ht="15.75" customHeight="1" x14ac:dyDescent="0.2">
      <c r="B675" s="2"/>
      <c r="C675" s="3"/>
      <c r="D675" s="4"/>
      <c r="E675" s="5"/>
      <c r="F675" s="2"/>
      <c r="G675" s="2"/>
      <c r="H675" s="2"/>
      <c r="I675" s="6"/>
      <c r="J675" s="6"/>
      <c r="K675" s="2"/>
      <c r="L675" s="2"/>
    </row>
    <row r="676" spans="2:12" ht="15.75" customHeight="1" x14ac:dyDescent="0.2">
      <c r="B676" s="2"/>
      <c r="C676" s="3"/>
      <c r="D676" s="4"/>
      <c r="E676" s="5"/>
      <c r="F676" s="2"/>
      <c r="G676" s="2"/>
      <c r="H676" s="2"/>
      <c r="I676" s="6"/>
      <c r="J676" s="6"/>
      <c r="K676" s="2"/>
      <c r="L676" s="2"/>
    </row>
    <row r="677" spans="2:12" ht="15.75" customHeight="1" x14ac:dyDescent="0.2">
      <c r="B677" s="2"/>
      <c r="C677" s="3"/>
      <c r="D677" s="4"/>
      <c r="E677" s="5"/>
      <c r="F677" s="2"/>
      <c r="G677" s="2"/>
      <c r="H677" s="2"/>
      <c r="I677" s="6"/>
      <c r="J677" s="6"/>
      <c r="K677" s="2"/>
      <c r="L677" s="2"/>
    </row>
    <row r="678" spans="2:12" ht="15.75" customHeight="1" x14ac:dyDescent="0.2">
      <c r="B678" s="2"/>
      <c r="C678" s="3"/>
      <c r="D678" s="4"/>
      <c r="E678" s="5"/>
      <c r="F678" s="2"/>
      <c r="G678" s="2"/>
      <c r="H678" s="2"/>
      <c r="I678" s="6"/>
      <c r="J678" s="6"/>
      <c r="K678" s="2"/>
      <c r="L678" s="2"/>
    </row>
    <row r="679" spans="2:12" ht="15.75" customHeight="1" x14ac:dyDescent="0.2">
      <c r="B679" s="2"/>
      <c r="C679" s="3"/>
      <c r="D679" s="4"/>
      <c r="E679" s="5"/>
      <c r="F679" s="2"/>
      <c r="G679" s="2"/>
      <c r="H679" s="2"/>
      <c r="I679" s="6"/>
      <c r="J679" s="6"/>
      <c r="K679" s="2"/>
      <c r="L679" s="2"/>
    </row>
    <row r="680" spans="2:12" ht="15.75" customHeight="1" x14ac:dyDescent="0.2">
      <c r="B680" s="2"/>
      <c r="C680" s="3"/>
      <c r="D680" s="4"/>
      <c r="E680" s="5"/>
      <c r="F680" s="2"/>
      <c r="G680" s="2"/>
      <c r="H680" s="2"/>
      <c r="I680" s="6"/>
      <c r="J680" s="6"/>
      <c r="K680" s="2"/>
      <c r="L680" s="2"/>
    </row>
    <row r="681" spans="2:12" ht="15.75" customHeight="1" x14ac:dyDescent="0.2">
      <c r="B681" s="2"/>
      <c r="C681" s="3"/>
      <c r="D681" s="4"/>
      <c r="E681" s="5"/>
      <c r="F681" s="2"/>
      <c r="G681" s="2"/>
      <c r="H681" s="2"/>
      <c r="I681" s="6"/>
      <c r="J681" s="6"/>
      <c r="K681" s="2"/>
      <c r="L681" s="2"/>
    </row>
    <row r="682" spans="2:12" ht="15.75" customHeight="1" x14ac:dyDescent="0.2">
      <c r="B682" s="2"/>
      <c r="C682" s="3"/>
      <c r="D682" s="4"/>
      <c r="E682" s="5"/>
      <c r="F682" s="2"/>
      <c r="G682" s="2"/>
      <c r="H682" s="2"/>
      <c r="I682" s="6"/>
      <c r="J682" s="6"/>
      <c r="K682" s="2"/>
      <c r="L682" s="2"/>
    </row>
    <row r="683" spans="2:12" ht="15.75" customHeight="1" x14ac:dyDescent="0.2">
      <c r="B683" s="2"/>
      <c r="C683" s="3"/>
      <c r="D683" s="4"/>
      <c r="E683" s="5"/>
      <c r="F683" s="2"/>
      <c r="G683" s="2"/>
      <c r="H683" s="2"/>
      <c r="I683" s="6"/>
      <c r="J683" s="6"/>
      <c r="K683" s="2"/>
      <c r="L683" s="2"/>
    </row>
    <row r="684" spans="2:12" ht="15.75" customHeight="1" x14ac:dyDescent="0.2">
      <c r="B684" s="2"/>
      <c r="C684" s="3"/>
      <c r="D684" s="4"/>
      <c r="E684" s="5"/>
      <c r="F684" s="2"/>
      <c r="G684" s="2"/>
      <c r="H684" s="2"/>
      <c r="I684" s="6"/>
      <c r="J684" s="6"/>
      <c r="K684" s="2"/>
      <c r="L684" s="2"/>
    </row>
    <row r="685" spans="2:12" ht="15.75" customHeight="1" x14ac:dyDescent="0.2">
      <c r="B685" s="2"/>
      <c r="C685" s="3"/>
      <c r="D685" s="4"/>
      <c r="E685" s="5"/>
      <c r="F685" s="2"/>
      <c r="G685" s="2"/>
      <c r="H685" s="2"/>
      <c r="I685" s="6"/>
      <c r="J685" s="6"/>
      <c r="K685" s="2"/>
      <c r="L685" s="2"/>
    </row>
    <row r="686" spans="2:12" ht="15.75" customHeight="1" x14ac:dyDescent="0.2">
      <c r="B686" s="2"/>
      <c r="C686" s="3"/>
      <c r="D686" s="4"/>
      <c r="E686" s="5"/>
      <c r="F686" s="2"/>
      <c r="G686" s="2"/>
      <c r="H686" s="2"/>
      <c r="I686" s="6"/>
      <c r="J686" s="6"/>
      <c r="K686" s="2"/>
      <c r="L686" s="2"/>
    </row>
    <row r="687" spans="2:12" ht="15.75" customHeight="1" x14ac:dyDescent="0.2">
      <c r="B687" s="2"/>
      <c r="C687" s="3"/>
      <c r="D687" s="4"/>
      <c r="E687" s="5"/>
      <c r="F687" s="2"/>
      <c r="G687" s="2"/>
      <c r="H687" s="2"/>
      <c r="I687" s="6"/>
      <c r="J687" s="6"/>
      <c r="K687" s="2"/>
      <c r="L687" s="2"/>
    </row>
    <row r="688" spans="2:12" ht="15.75" customHeight="1" x14ac:dyDescent="0.2">
      <c r="B688" s="2"/>
      <c r="C688" s="3"/>
      <c r="D688" s="4"/>
      <c r="E688" s="5"/>
      <c r="F688" s="2"/>
      <c r="G688" s="2"/>
      <c r="H688" s="2"/>
      <c r="I688" s="6"/>
      <c r="J688" s="6"/>
      <c r="K688" s="2"/>
      <c r="L688" s="2"/>
    </row>
    <row r="689" spans="2:12" ht="15.75" customHeight="1" x14ac:dyDescent="0.2">
      <c r="B689" s="2"/>
      <c r="C689" s="3"/>
      <c r="D689" s="4"/>
      <c r="E689" s="5"/>
      <c r="F689" s="2"/>
      <c r="G689" s="2"/>
      <c r="H689" s="2"/>
      <c r="I689" s="6"/>
      <c r="J689" s="6"/>
      <c r="K689" s="2"/>
      <c r="L689" s="2"/>
    </row>
    <row r="690" spans="2:12" ht="15.75" customHeight="1" x14ac:dyDescent="0.2">
      <c r="B690" s="2"/>
      <c r="C690" s="3"/>
      <c r="D690" s="4"/>
      <c r="E690" s="5"/>
      <c r="F690" s="2"/>
      <c r="G690" s="2"/>
      <c r="H690" s="2"/>
      <c r="I690" s="6"/>
      <c r="J690" s="6"/>
      <c r="K690" s="2"/>
      <c r="L690" s="2"/>
    </row>
    <row r="691" spans="2:12" ht="15.75" customHeight="1" x14ac:dyDescent="0.2">
      <c r="B691" s="2"/>
      <c r="C691" s="3"/>
      <c r="D691" s="4"/>
      <c r="E691" s="5"/>
      <c r="F691" s="2"/>
      <c r="G691" s="2"/>
      <c r="H691" s="2"/>
      <c r="I691" s="6"/>
      <c r="J691" s="6"/>
      <c r="K691" s="2"/>
      <c r="L691" s="2"/>
    </row>
    <row r="692" spans="2:12" ht="15.75" customHeight="1" x14ac:dyDescent="0.2">
      <c r="B692" s="2"/>
      <c r="C692" s="3"/>
      <c r="D692" s="4"/>
      <c r="E692" s="5"/>
      <c r="F692" s="2"/>
      <c r="G692" s="2"/>
      <c r="H692" s="2"/>
      <c r="I692" s="6"/>
      <c r="J692" s="6"/>
      <c r="K692" s="2"/>
      <c r="L692" s="2"/>
    </row>
    <row r="693" spans="2:12" ht="15.75" customHeight="1" x14ac:dyDescent="0.2">
      <c r="B693" s="2"/>
      <c r="C693" s="3"/>
      <c r="D693" s="4"/>
      <c r="E693" s="5"/>
      <c r="F693" s="2"/>
      <c r="G693" s="2"/>
      <c r="H693" s="2"/>
      <c r="I693" s="6"/>
      <c r="J693" s="6"/>
      <c r="K693" s="2"/>
      <c r="L693" s="2"/>
    </row>
    <row r="694" spans="2:12" ht="15.75" customHeight="1" x14ac:dyDescent="0.2">
      <c r="B694" s="2"/>
      <c r="C694" s="3"/>
      <c r="D694" s="4"/>
      <c r="E694" s="5"/>
      <c r="F694" s="2"/>
      <c r="G694" s="2"/>
      <c r="H694" s="2"/>
      <c r="I694" s="6"/>
      <c r="J694" s="6"/>
      <c r="K694" s="2"/>
      <c r="L694" s="2"/>
    </row>
    <row r="695" spans="2:12" ht="15.75" customHeight="1" x14ac:dyDescent="0.2">
      <c r="B695" s="2"/>
      <c r="C695" s="3"/>
      <c r="D695" s="4"/>
      <c r="E695" s="5"/>
      <c r="F695" s="2"/>
      <c r="G695" s="2"/>
      <c r="H695" s="2"/>
      <c r="I695" s="6"/>
      <c r="J695" s="6"/>
      <c r="K695" s="2"/>
      <c r="L695" s="2"/>
    </row>
    <row r="696" spans="2:12" ht="15.75" customHeight="1" x14ac:dyDescent="0.2">
      <c r="B696" s="2"/>
      <c r="C696" s="3"/>
      <c r="D696" s="4"/>
      <c r="E696" s="5"/>
      <c r="F696" s="2"/>
      <c r="G696" s="2"/>
      <c r="H696" s="2"/>
      <c r="I696" s="6"/>
      <c r="J696" s="6"/>
      <c r="K696" s="2"/>
      <c r="L696" s="2"/>
    </row>
    <row r="697" spans="2:12" ht="15.75" customHeight="1" x14ac:dyDescent="0.2">
      <c r="B697" s="2"/>
      <c r="C697" s="3"/>
      <c r="D697" s="4"/>
      <c r="E697" s="5"/>
      <c r="F697" s="2"/>
      <c r="G697" s="2"/>
      <c r="H697" s="2"/>
      <c r="I697" s="6"/>
      <c r="J697" s="6"/>
      <c r="K697" s="2"/>
      <c r="L697" s="2"/>
    </row>
    <row r="698" spans="2:12" ht="15.75" customHeight="1" x14ac:dyDescent="0.2">
      <c r="B698" s="2"/>
      <c r="C698" s="3"/>
      <c r="D698" s="4"/>
      <c r="E698" s="5"/>
      <c r="F698" s="2"/>
      <c r="G698" s="2"/>
      <c r="H698" s="2"/>
      <c r="I698" s="6"/>
      <c r="J698" s="6"/>
      <c r="K698" s="2"/>
      <c r="L698" s="2"/>
    </row>
    <row r="699" spans="2:12" ht="15.75" customHeight="1" x14ac:dyDescent="0.2">
      <c r="B699" s="2"/>
      <c r="C699" s="3"/>
      <c r="D699" s="4"/>
      <c r="E699" s="5"/>
      <c r="F699" s="2"/>
      <c r="G699" s="2"/>
      <c r="H699" s="2"/>
      <c r="I699" s="6"/>
      <c r="J699" s="6"/>
      <c r="K699" s="2"/>
      <c r="L699" s="2"/>
    </row>
    <row r="700" spans="2:12" ht="15.75" customHeight="1" x14ac:dyDescent="0.2">
      <c r="B700" s="2"/>
      <c r="C700" s="3"/>
      <c r="D700" s="4"/>
      <c r="E700" s="5"/>
      <c r="F700" s="2"/>
      <c r="G700" s="2"/>
      <c r="H700" s="2"/>
      <c r="I700" s="6"/>
      <c r="J700" s="6"/>
      <c r="K700" s="2"/>
      <c r="L700" s="2"/>
    </row>
    <row r="701" spans="2:12" ht="15.75" customHeight="1" x14ac:dyDescent="0.2">
      <c r="B701" s="2"/>
      <c r="C701" s="3"/>
      <c r="D701" s="4"/>
      <c r="E701" s="5"/>
      <c r="F701" s="2"/>
      <c r="G701" s="2"/>
      <c r="H701" s="2"/>
      <c r="I701" s="6"/>
      <c r="J701" s="6"/>
      <c r="K701" s="2"/>
      <c r="L701" s="2"/>
    </row>
    <row r="702" spans="2:12" ht="15.75" customHeight="1" x14ac:dyDescent="0.2">
      <c r="B702" s="2"/>
      <c r="C702" s="3"/>
      <c r="D702" s="4"/>
      <c r="E702" s="5"/>
      <c r="F702" s="2"/>
      <c r="G702" s="2"/>
      <c r="H702" s="2"/>
      <c r="I702" s="6"/>
      <c r="J702" s="6"/>
      <c r="K702" s="2"/>
      <c r="L702" s="2"/>
    </row>
    <row r="703" spans="2:12" ht="15.75" customHeight="1" x14ac:dyDescent="0.2">
      <c r="B703" s="2"/>
      <c r="C703" s="3"/>
      <c r="D703" s="4"/>
      <c r="E703" s="5"/>
      <c r="F703" s="2"/>
      <c r="G703" s="2"/>
      <c r="H703" s="2"/>
      <c r="I703" s="6"/>
      <c r="J703" s="6"/>
      <c r="K703" s="2"/>
      <c r="L703" s="2"/>
    </row>
    <row r="704" spans="2:12" ht="15.75" customHeight="1" x14ac:dyDescent="0.2">
      <c r="B704" s="2"/>
      <c r="C704" s="3"/>
      <c r="D704" s="4"/>
      <c r="E704" s="5"/>
      <c r="F704" s="2"/>
      <c r="G704" s="2"/>
      <c r="H704" s="2"/>
      <c r="I704" s="6"/>
      <c r="J704" s="6"/>
      <c r="K704" s="2"/>
      <c r="L704" s="2"/>
    </row>
    <row r="705" spans="2:12" ht="15.75" customHeight="1" x14ac:dyDescent="0.2">
      <c r="B705" s="2"/>
      <c r="C705" s="3"/>
      <c r="D705" s="4"/>
      <c r="E705" s="5"/>
      <c r="F705" s="2"/>
      <c r="G705" s="2"/>
      <c r="H705" s="2"/>
      <c r="I705" s="6"/>
      <c r="J705" s="6"/>
      <c r="K705" s="2"/>
      <c r="L705" s="2"/>
    </row>
    <row r="706" spans="2:12" ht="15.75" customHeight="1" x14ac:dyDescent="0.2">
      <c r="B706" s="2"/>
      <c r="C706" s="3"/>
      <c r="D706" s="4"/>
      <c r="E706" s="5"/>
      <c r="F706" s="2"/>
      <c r="G706" s="2"/>
      <c r="H706" s="2"/>
      <c r="I706" s="6"/>
      <c r="J706" s="6"/>
      <c r="K706" s="2"/>
      <c r="L706" s="2"/>
    </row>
    <row r="707" spans="2:12" ht="15.75" customHeight="1" x14ac:dyDescent="0.2">
      <c r="B707" s="2"/>
      <c r="C707" s="3"/>
      <c r="D707" s="4"/>
      <c r="E707" s="5"/>
      <c r="F707" s="2"/>
      <c r="G707" s="2"/>
      <c r="H707" s="2"/>
      <c r="I707" s="6"/>
      <c r="J707" s="6"/>
      <c r="K707" s="2"/>
      <c r="L707" s="2"/>
    </row>
    <row r="708" spans="2:12" ht="15.75" customHeight="1" x14ac:dyDescent="0.2">
      <c r="B708" s="2"/>
      <c r="C708" s="3"/>
      <c r="D708" s="4"/>
      <c r="E708" s="5"/>
      <c r="F708" s="2"/>
      <c r="G708" s="2"/>
      <c r="H708" s="2"/>
      <c r="I708" s="6"/>
      <c r="J708" s="6"/>
      <c r="K708" s="2"/>
      <c r="L708" s="2"/>
    </row>
    <row r="709" spans="2:12" ht="15.75" customHeight="1" x14ac:dyDescent="0.2">
      <c r="B709" s="2"/>
      <c r="C709" s="3"/>
      <c r="D709" s="4"/>
      <c r="E709" s="5"/>
      <c r="F709" s="2"/>
      <c r="G709" s="2"/>
      <c r="H709" s="2"/>
      <c r="I709" s="6"/>
      <c r="J709" s="6"/>
      <c r="K709" s="2"/>
      <c r="L709" s="2"/>
    </row>
    <row r="710" spans="2:12" ht="15.75" customHeight="1" x14ac:dyDescent="0.2">
      <c r="B710" s="2"/>
      <c r="C710" s="3"/>
      <c r="D710" s="4"/>
      <c r="E710" s="5"/>
      <c r="F710" s="2"/>
      <c r="G710" s="2"/>
      <c r="H710" s="2"/>
      <c r="I710" s="6"/>
      <c r="J710" s="6"/>
      <c r="K710" s="2"/>
      <c r="L710" s="2"/>
    </row>
    <row r="711" spans="2:12" ht="15.75" customHeight="1" x14ac:dyDescent="0.2">
      <c r="B711" s="2"/>
      <c r="C711" s="3"/>
      <c r="D711" s="4"/>
      <c r="E711" s="5"/>
      <c r="F711" s="2"/>
      <c r="G711" s="2"/>
      <c r="H711" s="2"/>
      <c r="I711" s="6"/>
      <c r="J711" s="6"/>
      <c r="K711" s="2"/>
      <c r="L711" s="2"/>
    </row>
    <row r="712" spans="2:12" ht="15.75" customHeight="1" x14ac:dyDescent="0.2">
      <c r="B712" s="2"/>
      <c r="C712" s="3"/>
      <c r="D712" s="4"/>
      <c r="E712" s="5"/>
      <c r="F712" s="2"/>
      <c r="G712" s="2"/>
      <c r="H712" s="2"/>
      <c r="I712" s="6"/>
      <c r="J712" s="6"/>
      <c r="K712" s="2"/>
      <c r="L712" s="2"/>
    </row>
    <row r="713" spans="2:12" ht="15.75" customHeight="1" x14ac:dyDescent="0.2">
      <c r="B713" s="2"/>
      <c r="C713" s="3"/>
      <c r="D713" s="4"/>
      <c r="E713" s="5"/>
      <c r="F713" s="2"/>
      <c r="G713" s="2"/>
      <c r="H713" s="2"/>
      <c r="I713" s="6"/>
      <c r="J713" s="6"/>
      <c r="K713" s="2"/>
      <c r="L713" s="2"/>
    </row>
    <row r="714" spans="2:12" ht="15.75" customHeight="1" x14ac:dyDescent="0.2">
      <c r="B714" s="2"/>
      <c r="C714" s="3"/>
      <c r="D714" s="4"/>
      <c r="E714" s="5"/>
      <c r="F714" s="2"/>
      <c r="G714" s="2"/>
      <c r="H714" s="2"/>
      <c r="I714" s="6"/>
      <c r="J714" s="6"/>
      <c r="K714" s="2"/>
      <c r="L714" s="2"/>
    </row>
    <row r="715" spans="2:12" ht="15.75" customHeight="1" x14ac:dyDescent="0.2">
      <c r="B715" s="2"/>
      <c r="C715" s="3"/>
      <c r="D715" s="4"/>
      <c r="E715" s="5"/>
      <c r="F715" s="2"/>
      <c r="G715" s="2"/>
      <c r="H715" s="2"/>
      <c r="I715" s="6"/>
      <c r="J715" s="6"/>
      <c r="K715" s="2"/>
      <c r="L715" s="2"/>
    </row>
    <row r="716" spans="2:12" ht="15.75" customHeight="1" x14ac:dyDescent="0.2">
      <c r="B716" s="2"/>
      <c r="C716" s="3"/>
      <c r="D716" s="4"/>
      <c r="E716" s="5"/>
      <c r="F716" s="2"/>
      <c r="G716" s="2"/>
      <c r="H716" s="2"/>
      <c r="I716" s="6"/>
      <c r="J716" s="6"/>
      <c r="K716" s="2"/>
      <c r="L716" s="2"/>
    </row>
    <row r="717" spans="2:12" ht="15.75" customHeight="1" x14ac:dyDescent="0.2">
      <c r="B717" s="2"/>
      <c r="C717" s="3"/>
      <c r="D717" s="4"/>
      <c r="E717" s="5"/>
      <c r="F717" s="2"/>
      <c r="G717" s="2"/>
      <c r="H717" s="2"/>
      <c r="I717" s="6"/>
      <c r="J717" s="6"/>
      <c r="K717" s="2"/>
      <c r="L717" s="2"/>
    </row>
    <row r="718" spans="2:12" ht="15.75" customHeight="1" x14ac:dyDescent="0.2">
      <c r="B718" s="2"/>
      <c r="C718" s="3"/>
      <c r="D718" s="4"/>
      <c r="E718" s="5"/>
      <c r="F718" s="2"/>
      <c r="G718" s="2"/>
      <c r="H718" s="2"/>
      <c r="I718" s="6"/>
      <c r="J718" s="6"/>
      <c r="K718" s="2"/>
      <c r="L718" s="2"/>
    </row>
    <row r="719" spans="2:12" ht="15.75" customHeight="1" x14ac:dyDescent="0.2">
      <c r="B719" s="2"/>
      <c r="C719" s="3"/>
      <c r="D719" s="4"/>
      <c r="E719" s="5"/>
      <c r="F719" s="2"/>
      <c r="G719" s="2"/>
      <c r="H719" s="2"/>
      <c r="I719" s="6"/>
      <c r="J719" s="6"/>
      <c r="K719" s="2"/>
      <c r="L719" s="2"/>
    </row>
    <row r="720" spans="2:12" ht="15.75" customHeight="1" x14ac:dyDescent="0.2">
      <c r="B720" s="2"/>
      <c r="C720" s="3"/>
      <c r="D720" s="4"/>
      <c r="E720" s="5"/>
      <c r="F720" s="2"/>
      <c r="G720" s="2"/>
      <c r="H720" s="2"/>
      <c r="I720" s="6"/>
      <c r="J720" s="6"/>
      <c r="K720" s="2"/>
      <c r="L720" s="2"/>
    </row>
    <row r="721" spans="2:12" ht="15.75" customHeight="1" x14ac:dyDescent="0.2">
      <c r="B721" s="2"/>
      <c r="C721" s="3"/>
      <c r="D721" s="4"/>
      <c r="E721" s="5"/>
      <c r="F721" s="2"/>
      <c r="G721" s="2"/>
      <c r="H721" s="2"/>
      <c r="I721" s="6"/>
      <c r="J721" s="6"/>
      <c r="K721" s="2"/>
      <c r="L721" s="2"/>
    </row>
    <row r="722" spans="2:12" ht="15.75" customHeight="1" x14ac:dyDescent="0.2">
      <c r="B722" s="2"/>
      <c r="C722" s="3"/>
      <c r="D722" s="4"/>
      <c r="E722" s="5"/>
      <c r="F722" s="2"/>
      <c r="G722" s="2"/>
      <c r="H722" s="2"/>
      <c r="I722" s="6"/>
      <c r="J722" s="6"/>
      <c r="K722" s="2"/>
      <c r="L722" s="2"/>
    </row>
    <row r="723" spans="2:12" ht="15.75" customHeight="1" x14ac:dyDescent="0.2">
      <c r="B723" s="2"/>
      <c r="C723" s="3"/>
      <c r="D723" s="4"/>
      <c r="E723" s="5"/>
      <c r="F723" s="2"/>
      <c r="G723" s="2"/>
      <c r="H723" s="2"/>
      <c r="I723" s="6"/>
      <c r="J723" s="6"/>
      <c r="K723" s="2"/>
      <c r="L723" s="2"/>
    </row>
    <row r="724" spans="2:12" ht="15.75" customHeight="1" x14ac:dyDescent="0.2">
      <c r="B724" s="2"/>
      <c r="C724" s="3"/>
      <c r="D724" s="4"/>
      <c r="E724" s="5"/>
      <c r="F724" s="2"/>
      <c r="G724" s="2"/>
      <c r="H724" s="2"/>
      <c r="I724" s="6"/>
      <c r="J724" s="6"/>
      <c r="K724" s="2"/>
      <c r="L724" s="2"/>
    </row>
    <row r="725" spans="2:12" ht="15.75" customHeight="1" x14ac:dyDescent="0.2">
      <c r="B725" s="2"/>
      <c r="C725" s="3"/>
      <c r="D725" s="4"/>
      <c r="E725" s="5"/>
      <c r="F725" s="2"/>
      <c r="G725" s="2"/>
      <c r="H725" s="2"/>
      <c r="I725" s="6"/>
      <c r="J725" s="6"/>
      <c r="K725" s="2"/>
      <c r="L725" s="2"/>
    </row>
    <row r="726" spans="2:12" ht="15.75" customHeight="1" x14ac:dyDescent="0.2">
      <c r="B726" s="2"/>
      <c r="C726" s="3"/>
      <c r="D726" s="4"/>
      <c r="E726" s="5"/>
      <c r="F726" s="2"/>
      <c r="G726" s="2"/>
      <c r="H726" s="2"/>
      <c r="I726" s="6"/>
      <c r="J726" s="6"/>
      <c r="K726" s="2"/>
      <c r="L726" s="2"/>
    </row>
    <row r="727" spans="2:12" ht="15.75" customHeight="1" x14ac:dyDescent="0.2">
      <c r="B727" s="2"/>
      <c r="C727" s="3"/>
      <c r="D727" s="4"/>
      <c r="E727" s="5"/>
      <c r="F727" s="2"/>
      <c r="G727" s="2"/>
      <c r="H727" s="2"/>
      <c r="I727" s="6"/>
      <c r="J727" s="6"/>
      <c r="K727" s="2"/>
      <c r="L727" s="2"/>
    </row>
    <row r="728" spans="2:12" ht="15.75" customHeight="1" x14ac:dyDescent="0.2">
      <c r="B728" s="2"/>
      <c r="C728" s="3"/>
      <c r="D728" s="4"/>
      <c r="E728" s="5"/>
      <c r="F728" s="2"/>
      <c r="G728" s="2"/>
      <c r="H728" s="2"/>
      <c r="I728" s="6"/>
      <c r="J728" s="6"/>
      <c r="K728" s="2"/>
      <c r="L728" s="2"/>
    </row>
    <row r="729" spans="2:12" ht="15.75" customHeight="1" x14ac:dyDescent="0.2">
      <c r="B729" s="2"/>
      <c r="C729" s="3"/>
      <c r="D729" s="4"/>
      <c r="E729" s="5"/>
      <c r="F729" s="2"/>
      <c r="G729" s="2"/>
      <c r="H729" s="2"/>
      <c r="I729" s="6"/>
      <c r="J729" s="6"/>
      <c r="K729" s="2"/>
      <c r="L729" s="2"/>
    </row>
    <row r="730" spans="2:12" ht="15.75" customHeight="1" x14ac:dyDescent="0.2">
      <c r="B730" s="2"/>
      <c r="C730" s="3"/>
      <c r="D730" s="4"/>
      <c r="E730" s="5"/>
      <c r="F730" s="2"/>
      <c r="G730" s="2"/>
      <c r="H730" s="2"/>
      <c r="I730" s="6"/>
      <c r="J730" s="6"/>
      <c r="K730" s="2"/>
      <c r="L730" s="2"/>
    </row>
    <row r="731" spans="2:12" ht="15.75" customHeight="1" x14ac:dyDescent="0.2">
      <c r="B731" s="2"/>
      <c r="C731" s="3"/>
      <c r="D731" s="4"/>
      <c r="E731" s="5"/>
      <c r="F731" s="2"/>
      <c r="G731" s="2"/>
      <c r="H731" s="2"/>
      <c r="I731" s="6"/>
      <c r="J731" s="6"/>
      <c r="K731" s="2"/>
      <c r="L731" s="2"/>
    </row>
    <row r="732" spans="2:12" ht="15.75" customHeight="1" x14ac:dyDescent="0.2">
      <c r="B732" s="2"/>
      <c r="C732" s="3"/>
      <c r="D732" s="4"/>
      <c r="E732" s="5"/>
      <c r="F732" s="2"/>
      <c r="G732" s="2"/>
      <c r="H732" s="2"/>
      <c r="I732" s="6"/>
      <c r="J732" s="6"/>
      <c r="K732" s="2"/>
      <c r="L732" s="2"/>
    </row>
    <row r="733" spans="2:12" ht="15.75" customHeight="1" x14ac:dyDescent="0.2">
      <c r="B733" s="2"/>
      <c r="C733" s="3"/>
      <c r="D733" s="4"/>
      <c r="E733" s="5"/>
      <c r="F733" s="2"/>
      <c r="G733" s="2"/>
      <c r="H733" s="2"/>
      <c r="I733" s="6"/>
      <c r="J733" s="6"/>
      <c r="K733" s="2"/>
      <c r="L733" s="2"/>
    </row>
    <row r="734" spans="2:12" ht="15.75" customHeight="1" x14ac:dyDescent="0.2">
      <c r="B734" s="2"/>
      <c r="C734" s="3"/>
      <c r="D734" s="4"/>
      <c r="E734" s="5"/>
      <c r="F734" s="2"/>
      <c r="G734" s="2"/>
      <c r="H734" s="2"/>
      <c r="I734" s="6"/>
      <c r="J734" s="6"/>
      <c r="K734" s="2"/>
      <c r="L734" s="2"/>
    </row>
    <row r="735" spans="2:12" ht="15.75" customHeight="1" x14ac:dyDescent="0.2">
      <c r="B735" s="2"/>
      <c r="C735" s="3"/>
      <c r="D735" s="4"/>
      <c r="E735" s="5"/>
      <c r="F735" s="2"/>
      <c r="G735" s="2"/>
      <c r="H735" s="2"/>
      <c r="I735" s="6"/>
      <c r="J735" s="6"/>
      <c r="K735" s="2"/>
      <c r="L735" s="2"/>
    </row>
    <row r="736" spans="2:12" ht="15.75" customHeight="1" x14ac:dyDescent="0.2">
      <c r="B736" s="2"/>
      <c r="C736" s="3"/>
      <c r="D736" s="4"/>
      <c r="E736" s="5"/>
      <c r="F736" s="2"/>
      <c r="G736" s="2"/>
      <c r="H736" s="2"/>
      <c r="I736" s="6"/>
      <c r="J736" s="6"/>
      <c r="K736" s="2"/>
      <c r="L736" s="2"/>
    </row>
    <row r="737" spans="2:12" ht="15.75" customHeight="1" x14ac:dyDescent="0.2">
      <c r="B737" s="2"/>
      <c r="C737" s="3"/>
      <c r="D737" s="4"/>
      <c r="E737" s="5"/>
      <c r="F737" s="2"/>
      <c r="G737" s="2"/>
      <c r="H737" s="2"/>
      <c r="I737" s="6"/>
      <c r="J737" s="6"/>
      <c r="K737" s="2"/>
      <c r="L737" s="2"/>
    </row>
    <row r="738" spans="2:12" ht="15.75" customHeight="1" x14ac:dyDescent="0.2">
      <c r="B738" s="2"/>
      <c r="C738" s="3"/>
      <c r="D738" s="4"/>
      <c r="E738" s="5"/>
      <c r="F738" s="2"/>
      <c r="G738" s="2"/>
      <c r="H738" s="2"/>
      <c r="I738" s="6"/>
      <c r="J738" s="6"/>
      <c r="K738" s="2"/>
      <c r="L738" s="2"/>
    </row>
    <row r="739" spans="2:12" ht="15.75" customHeight="1" x14ac:dyDescent="0.2">
      <c r="B739" s="2"/>
      <c r="C739" s="3"/>
      <c r="D739" s="4"/>
      <c r="E739" s="5"/>
      <c r="F739" s="2"/>
      <c r="G739" s="2"/>
      <c r="H739" s="2"/>
      <c r="I739" s="6"/>
      <c r="J739" s="6"/>
      <c r="K739" s="2"/>
      <c r="L739" s="2"/>
    </row>
    <row r="740" spans="2:12" ht="15.75" customHeight="1" x14ac:dyDescent="0.2">
      <c r="B740" s="2"/>
      <c r="C740" s="3"/>
      <c r="D740" s="4"/>
      <c r="E740" s="5"/>
      <c r="F740" s="2"/>
      <c r="G740" s="2"/>
      <c r="H740" s="2"/>
      <c r="I740" s="6"/>
      <c r="J740" s="6"/>
      <c r="K740" s="2"/>
      <c r="L740" s="2"/>
    </row>
    <row r="741" spans="2:12" ht="15.75" customHeight="1" x14ac:dyDescent="0.2">
      <c r="B741" s="2"/>
      <c r="C741" s="3"/>
      <c r="D741" s="4"/>
      <c r="E741" s="5"/>
      <c r="F741" s="2"/>
      <c r="G741" s="2"/>
      <c r="H741" s="2"/>
      <c r="I741" s="6"/>
      <c r="J741" s="6"/>
      <c r="K741" s="2"/>
      <c r="L741" s="2"/>
    </row>
    <row r="742" spans="2:12" ht="15.75" customHeight="1" x14ac:dyDescent="0.2">
      <c r="B742" s="2"/>
      <c r="C742" s="3"/>
      <c r="D742" s="4"/>
      <c r="E742" s="5"/>
      <c r="F742" s="2"/>
      <c r="G742" s="2"/>
      <c r="H742" s="2"/>
      <c r="I742" s="6"/>
      <c r="J742" s="6"/>
      <c r="K742" s="2"/>
      <c r="L742" s="2"/>
    </row>
    <row r="743" spans="2:12" ht="15.75" customHeight="1" x14ac:dyDescent="0.2">
      <c r="B743" s="2"/>
      <c r="C743" s="3"/>
      <c r="D743" s="4"/>
      <c r="E743" s="5"/>
      <c r="F743" s="2"/>
      <c r="G743" s="2"/>
      <c r="H743" s="2"/>
      <c r="I743" s="6"/>
      <c r="J743" s="6"/>
      <c r="K743" s="2"/>
      <c r="L743" s="2"/>
    </row>
    <row r="744" spans="2:12" ht="15.75" customHeight="1" x14ac:dyDescent="0.2">
      <c r="B744" s="2"/>
      <c r="C744" s="3"/>
      <c r="D744" s="4"/>
      <c r="E744" s="5"/>
      <c r="F744" s="2"/>
      <c r="G744" s="2"/>
      <c r="H744" s="2"/>
      <c r="I744" s="6"/>
      <c r="J744" s="6"/>
      <c r="K744" s="2"/>
      <c r="L744" s="2"/>
    </row>
    <row r="745" spans="2:12" ht="15.75" customHeight="1" x14ac:dyDescent="0.2">
      <c r="B745" s="2"/>
      <c r="C745" s="3"/>
      <c r="D745" s="4"/>
      <c r="E745" s="5"/>
      <c r="F745" s="2"/>
      <c r="G745" s="2"/>
      <c r="H745" s="2"/>
      <c r="I745" s="6"/>
      <c r="J745" s="6"/>
      <c r="K745" s="2"/>
      <c r="L745" s="2"/>
    </row>
    <row r="746" spans="2:12" ht="15.75" customHeight="1" x14ac:dyDescent="0.2">
      <c r="B746" s="2"/>
      <c r="C746" s="3"/>
      <c r="D746" s="4"/>
      <c r="E746" s="5"/>
      <c r="F746" s="2"/>
      <c r="G746" s="2"/>
      <c r="H746" s="2"/>
      <c r="I746" s="6"/>
      <c r="J746" s="6"/>
      <c r="K746" s="2"/>
      <c r="L746" s="2"/>
    </row>
    <row r="747" spans="2:12" ht="15.75" customHeight="1" x14ac:dyDescent="0.2">
      <c r="B747" s="2"/>
      <c r="C747" s="3"/>
      <c r="D747" s="4"/>
      <c r="E747" s="5"/>
      <c r="F747" s="2"/>
      <c r="G747" s="2"/>
      <c r="H747" s="2"/>
      <c r="I747" s="6"/>
      <c r="J747" s="6"/>
      <c r="K747" s="2"/>
      <c r="L747" s="2"/>
    </row>
    <row r="748" spans="2:12" ht="15.75" customHeight="1" x14ac:dyDescent="0.2">
      <c r="B748" s="2"/>
      <c r="C748" s="3"/>
      <c r="D748" s="4"/>
      <c r="E748" s="5"/>
      <c r="F748" s="2"/>
      <c r="G748" s="2"/>
      <c r="H748" s="2"/>
      <c r="I748" s="6"/>
      <c r="J748" s="6"/>
      <c r="K748" s="2"/>
      <c r="L748" s="2"/>
    </row>
    <row r="749" spans="2:12" ht="15.75" customHeight="1" x14ac:dyDescent="0.2">
      <c r="B749" s="2"/>
      <c r="C749" s="3"/>
      <c r="D749" s="4"/>
      <c r="E749" s="5"/>
      <c r="F749" s="2"/>
      <c r="G749" s="2"/>
      <c r="H749" s="2"/>
      <c r="I749" s="6"/>
      <c r="J749" s="6"/>
      <c r="K749" s="2"/>
      <c r="L749" s="2"/>
    </row>
    <row r="750" spans="2:12" ht="15.75" customHeight="1" x14ac:dyDescent="0.2">
      <c r="B750" s="2"/>
      <c r="C750" s="3"/>
      <c r="D750" s="4"/>
      <c r="E750" s="5"/>
      <c r="F750" s="2"/>
      <c r="G750" s="2"/>
      <c r="H750" s="2"/>
      <c r="I750" s="6"/>
      <c r="J750" s="6"/>
      <c r="K750" s="2"/>
      <c r="L750" s="2"/>
    </row>
    <row r="751" spans="2:12" ht="15.75" customHeight="1" x14ac:dyDescent="0.2">
      <c r="B751" s="2"/>
      <c r="C751" s="3"/>
      <c r="D751" s="4"/>
      <c r="E751" s="5"/>
      <c r="F751" s="2"/>
      <c r="G751" s="2"/>
      <c r="H751" s="2"/>
      <c r="I751" s="6"/>
      <c r="J751" s="6"/>
      <c r="K751" s="2"/>
      <c r="L751" s="2"/>
    </row>
    <row r="752" spans="2:12" ht="15.75" customHeight="1" x14ac:dyDescent="0.2">
      <c r="B752" s="2"/>
      <c r="C752" s="3"/>
      <c r="D752" s="4"/>
      <c r="E752" s="5"/>
      <c r="F752" s="2"/>
      <c r="G752" s="2"/>
      <c r="H752" s="2"/>
      <c r="I752" s="6"/>
      <c r="J752" s="6"/>
      <c r="K752" s="2"/>
      <c r="L752" s="2"/>
    </row>
    <row r="753" spans="2:12" ht="15.75" customHeight="1" x14ac:dyDescent="0.2">
      <c r="B753" s="2"/>
      <c r="C753" s="3"/>
      <c r="D753" s="4"/>
      <c r="E753" s="5"/>
      <c r="F753" s="2"/>
      <c r="G753" s="2"/>
      <c r="H753" s="2"/>
      <c r="I753" s="6"/>
      <c r="J753" s="6"/>
      <c r="K753" s="2"/>
      <c r="L753" s="2"/>
    </row>
    <row r="754" spans="2:12" ht="15.75" customHeight="1" x14ac:dyDescent="0.2">
      <c r="B754" s="2"/>
      <c r="C754" s="3"/>
      <c r="D754" s="4"/>
      <c r="E754" s="5"/>
      <c r="F754" s="2"/>
      <c r="G754" s="2"/>
      <c r="H754" s="2"/>
      <c r="I754" s="6"/>
      <c r="J754" s="6"/>
      <c r="K754" s="2"/>
      <c r="L754" s="2"/>
    </row>
    <row r="755" spans="2:12" ht="15.75" customHeight="1" x14ac:dyDescent="0.2">
      <c r="B755" s="2"/>
      <c r="C755" s="3"/>
      <c r="D755" s="4"/>
      <c r="E755" s="5"/>
      <c r="F755" s="2"/>
      <c r="G755" s="2"/>
      <c r="H755" s="2"/>
      <c r="I755" s="6"/>
      <c r="J755" s="6"/>
      <c r="K755" s="2"/>
      <c r="L755" s="2"/>
    </row>
    <row r="756" spans="2:12" ht="15.75" customHeight="1" x14ac:dyDescent="0.2">
      <c r="B756" s="2"/>
      <c r="C756" s="3"/>
      <c r="D756" s="4"/>
      <c r="E756" s="5"/>
      <c r="F756" s="2"/>
      <c r="G756" s="2"/>
      <c r="H756" s="2"/>
      <c r="I756" s="6"/>
      <c r="J756" s="6"/>
      <c r="K756" s="2"/>
      <c r="L756" s="2"/>
    </row>
    <row r="757" spans="2:12" ht="15.75" customHeight="1" x14ac:dyDescent="0.2">
      <c r="B757" s="2"/>
      <c r="C757" s="3"/>
      <c r="D757" s="4"/>
      <c r="E757" s="5"/>
      <c r="F757" s="2"/>
      <c r="G757" s="2"/>
      <c r="H757" s="2"/>
      <c r="I757" s="6"/>
      <c r="J757" s="6"/>
      <c r="K757" s="2"/>
      <c r="L757" s="2"/>
    </row>
    <row r="758" spans="2:12" ht="15.75" customHeight="1" x14ac:dyDescent="0.2">
      <c r="B758" s="2"/>
      <c r="C758" s="3"/>
      <c r="D758" s="4"/>
      <c r="E758" s="5"/>
      <c r="F758" s="2"/>
      <c r="G758" s="2"/>
      <c r="H758" s="2"/>
      <c r="I758" s="6"/>
      <c r="J758" s="6"/>
      <c r="K758" s="2"/>
      <c r="L758" s="2"/>
    </row>
    <row r="759" spans="2:12" ht="15.75" customHeight="1" x14ac:dyDescent="0.2">
      <c r="B759" s="2"/>
      <c r="C759" s="3"/>
      <c r="D759" s="4"/>
      <c r="E759" s="5"/>
      <c r="F759" s="2"/>
      <c r="G759" s="2"/>
      <c r="H759" s="2"/>
      <c r="I759" s="6"/>
      <c r="J759" s="6"/>
      <c r="K759" s="2"/>
      <c r="L759" s="2"/>
    </row>
    <row r="760" spans="2:12" ht="15.75" customHeight="1" x14ac:dyDescent="0.2">
      <c r="B760" s="2"/>
      <c r="C760" s="3"/>
      <c r="D760" s="4"/>
      <c r="E760" s="5"/>
      <c r="F760" s="2"/>
      <c r="G760" s="2"/>
      <c r="H760" s="2"/>
      <c r="I760" s="6"/>
      <c r="J760" s="6"/>
      <c r="K760" s="2"/>
      <c r="L760" s="2"/>
    </row>
    <row r="761" spans="2:12" ht="15.75" customHeight="1" x14ac:dyDescent="0.2">
      <c r="B761" s="2"/>
      <c r="C761" s="3"/>
      <c r="D761" s="4"/>
      <c r="E761" s="5"/>
      <c r="F761" s="2"/>
      <c r="G761" s="2"/>
      <c r="H761" s="2"/>
      <c r="I761" s="6"/>
      <c r="J761" s="6"/>
      <c r="K761" s="2"/>
      <c r="L761" s="2"/>
    </row>
    <row r="762" spans="2:12" ht="15.75" customHeight="1" x14ac:dyDescent="0.2">
      <c r="B762" s="2"/>
      <c r="C762" s="3"/>
      <c r="D762" s="4"/>
      <c r="E762" s="5"/>
      <c r="F762" s="2"/>
      <c r="G762" s="2"/>
      <c r="H762" s="2"/>
      <c r="I762" s="6"/>
      <c r="J762" s="6"/>
      <c r="K762" s="2"/>
      <c r="L762" s="2"/>
    </row>
    <row r="763" spans="2:12" ht="15.75" customHeight="1" x14ac:dyDescent="0.2">
      <c r="B763" s="2"/>
      <c r="C763" s="3"/>
      <c r="D763" s="4"/>
      <c r="E763" s="5"/>
      <c r="F763" s="2"/>
      <c r="G763" s="2"/>
      <c r="H763" s="2"/>
      <c r="I763" s="6"/>
      <c r="J763" s="6"/>
      <c r="K763" s="2"/>
      <c r="L763" s="2"/>
    </row>
    <row r="764" spans="2:12" ht="15.75" customHeight="1" x14ac:dyDescent="0.2">
      <c r="B764" s="2"/>
      <c r="C764" s="3"/>
      <c r="D764" s="4"/>
      <c r="E764" s="5"/>
      <c r="F764" s="2"/>
      <c r="G764" s="2"/>
      <c r="H764" s="2"/>
      <c r="I764" s="6"/>
      <c r="J764" s="6"/>
      <c r="K764" s="2"/>
      <c r="L764" s="2"/>
    </row>
    <row r="765" spans="2:12" ht="15.75" customHeight="1" x14ac:dyDescent="0.2">
      <c r="B765" s="2"/>
      <c r="C765" s="3"/>
      <c r="D765" s="4"/>
      <c r="E765" s="5"/>
      <c r="F765" s="2"/>
      <c r="G765" s="2"/>
      <c r="H765" s="2"/>
      <c r="I765" s="6"/>
      <c r="J765" s="6"/>
      <c r="K765" s="2"/>
      <c r="L765" s="2"/>
    </row>
    <row r="766" spans="2:12" ht="15.75" customHeight="1" x14ac:dyDescent="0.2">
      <c r="B766" s="2"/>
      <c r="C766" s="3"/>
      <c r="D766" s="4"/>
      <c r="E766" s="5"/>
      <c r="F766" s="2"/>
      <c r="G766" s="2"/>
      <c r="H766" s="2"/>
      <c r="I766" s="6"/>
      <c r="J766" s="6"/>
      <c r="K766" s="2"/>
      <c r="L766" s="2"/>
    </row>
    <row r="767" spans="2:12" ht="15.75" customHeight="1" x14ac:dyDescent="0.2">
      <c r="B767" s="2"/>
      <c r="C767" s="3"/>
      <c r="D767" s="4"/>
      <c r="E767" s="5"/>
      <c r="F767" s="2"/>
      <c r="G767" s="2"/>
      <c r="H767" s="2"/>
      <c r="I767" s="6"/>
      <c r="J767" s="6"/>
      <c r="K767" s="2"/>
      <c r="L767" s="2"/>
    </row>
    <row r="768" spans="2:12" ht="15.75" customHeight="1" x14ac:dyDescent="0.2">
      <c r="B768" s="2"/>
      <c r="C768" s="3"/>
      <c r="D768" s="4"/>
      <c r="E768" s="5"/>
      <c r="F768" s="2"/>
      <c r="G768" s="2"/>
      <c r="H768" s="2"/>
      <c r="I768" s="6"/>
      <c r="J768" s="6"/>
      <c r="K768" s="2"/>
      <c r="L768" s="2"/>
    </row>
    <row r="769" spans="2:12" ht="15.75" customHeight="1" x14ac:dyDescent="0.2">
      <c r="B769" s="2"/>
      <c r="C769" s="3"/>
      <c r="D769" s="4"/>
      <c r="E769" s="5"/>
      <c r="F769" s="2"/>
      <c r="G769" s="2"/>
      <c r="H769" s="2"/>
      <c r="I769" s="6"/>
      <c r="J769" s="6"/>
      <c r="K769" s="2"/>
      <c r="L769" s="2"/>
    </row>
    <row r="770" spans="2:12" ht="15.75" customHeight="1" x14ac:dyDescent="0.2">
      <c r="B770" s="2"/>
      <c r="C770" s="3"/>
      <c r="D770" s="4"/>
      <c r="E770" s="5"/>
      <c r="F770" s="2"/>
      <c r="G770" s="2"/>
      <c r="H770" s="2"/>
      <c r="I770" s="6"/>
      <c r="J770" s="6"/>
      <c r="K770" s="2"/>
      <c r="L770" s="2"/>
    </row>
    <row r="771" spans="2:12" ht="15.75" customHeight="1" x14ac:dyDescent="0.2">
      <c r="B771" s="2"/>
      <c r="C771" s="3"/>
      <c r="D771" s="4"/>
      <c r="E771" s="5"/>
      <c r="F771" s="2"/>
      <c r="G771" s="2"/>
      <c r="H771" s="2"/>
      <c r="I771" s="6"/>
      <c r="J771" s="6"/>
      <c r="K771" s="2"/>
      <c r="L771" s="2"/>
    </row>
    <row r="772" spans="2:12" ht="15.75" customHeight="1" x14ac:dyDescent="0.2">
      <c r="B772" s="2"/>
      <c r="C772" s="3"/>
      <c r="D772" s="4"/>
      <c r="E772" s="5"/>
      <c r="F772" s="2"/>
      <c r="G772" s="2"/>
      <c r="H772" s="2"/>
      <c r="I772" s="6"/>
      <c r="J772" s="6"/>
      <c r="K772" s="2"/>
      <c r="L772" s="2"/>
    </row>
    <row r="773" spans="2:12" ht="15.75" customHeight="1" x14ac:dyDescent="0.2">
      <c r="B773" s="2"/>
      <c r="C773" s="3"/>
      <c r="D773" s="4"/>
      <c r="E773" s="5"/>
      <c r="F773" s="2"/>
      <c r="G773" s="2"/>
      <c r="H773" s="2"/>
      <c r="I773" s="6"/>
      <c r="J773" s="6"/>
      <c r="K773" s="2"/>
      <c r="L773" s="2"/>
    </row>
    <row r="774" spans="2:12" ht="15.75" customHeight="1" x14ac:dyDescent="0.2">
      <c r="B774" s="2"/>
      <c r="C774" s="3"/>
      <c r="D774" s="4"/>
      <c r="E774" s="5"/>
      <c r="F774" s="2"/>
      <c r="G774" s="2"/>
      <c r="H774" s="2"/>
      <c r="I774" s="6"/>
      <c r="J774" s="6"/>
      <c r="K774" s="2"/>
      <c r="L774" s="2"/>
    </row>
    <row r="775" spans="2:12" ht="15.75" customHeight="1" x14ac:dyDescent="0.2">
      <c r="B775" s="2"/>
      <c r="C775" s="3"/>
      <c r="D775" s="4"/>
      <c r="E775" s="5"/>
      <c r="F775" s="2"/>
      <c r="G775" s="2"/>
      <c r="H775" s="2"/>
      <c r="I775" s="6"/>
      <c r="J775" s="6"/>
      <c r="K775" s="2"/>
      <c r="L775" s="2"/>
    </row>
    <row r="776" spans="2:12" ht="15.75" customHeight="1" x14ac:dyDescent="0.2">
      <c r="B776" s="2"/>
      <c r="C776" s="3"/>
      <c r="D776" s="4"/>
      <c r="E776" s="5"/>
      <c r="F776" s="2"/>
      <c r="G776" s="2"/>
      <c r="H776" s="2"/>
      <c r="I776" s="6"/>
      <c r="J776" s="6"/>
      <c r="K776" s="2"/>
      <c r="L776" s="2"/>
    </row>
    <row r="777" spans="2:12" ht="15.75" customHeight="1" x14ac:dyDescent="0.2">
      <c r="B777" s="2"/>
      <c r="C777" s="3"/>
      <c r="D777" s="4"/>
      <c r="E777" s="5"/>
      <c r="F777" s="2"/>
      <c r="G777" s="2"/>
      <c r="H777" s="2"/>
      <c r="I777" s="6"/>
      <c r="J777" s="6"/>
      <c r="K777" s="2"/>
      <c r="L777" s="2"/>
    </row>
    <row r="778" spans="2:12" ht="15.75" customHeight="1" x14ac:dyDescent="0.2">
      <c r="B778" s="2"/>
      <c r="C778" s="3"/>
      <c r="D778" s="4"/>
      <c r="E778" s="5"/>
      <c r="F778" s="2"/>
      <c r="G778" s="2"/>
      <c r="H778" s="2"/>
      <c r="I778" s="6"/>
      <c r="J778" s="6"/>
      <c r="K778" s="2"/>
      <c r="L778" s="2"/>
    </row>
    <row r="779" spans="2:12" ht="15.75" customHeight="1" x14ac:dyDescent="0.2">
      <c r="B779" s="2"/>
      <c r="C779" s="3"/>
      <c r="D779" s="4"/>
      <c r="E779" s="5"/>
      <c r="F779" s="2"/>
      <c r="G779" s="2"/>
      <c r="H779" s="2"/>
      <c r="I779" s="6"/>
      <c r="J779" s="6"/>
      <c r="K779" s="2"/>
      <c r="L779" s="2"/>
    </row>
    <row r="780" spans="2:12" ht="15.75" customHeight="1" x14ac:dyDescent="0.2">
      <c r="B780" s="2"/>
      <c r="C780" s="3"/>
      <c r="D780" s="4"/>
      <c r="E780" s="5"/>
      <c r="F780" s="2"/>
      <c r="G780" s="2"/>
      <c r="H780" s="2"/>
      <c r="I780" s="6"/>
      <c r="J780" s="6"/>
      <c r="K780" s="2"/>
      <c r="L780" s="2"/>
    </row>
    <row r="781" spans="2:12" ht="15.75" customHeight="1" x14ac:dyDescent="0.2">
      <c r="B781" s="2"/>
      <c r="C781" s="3"/>
      <c r="D781" s="4"/>
      <c r="E781" s="5"/>
      <c r="F781" s="2"/>
      <c r="G781" s="2"/>
      <c r="H781" s="2"/>
      <c r="I781" s="6"/>
      <c r="J781" s="6"/>
      <c r="K781" s="2"/>
      <c r="L781" s="2"/>
    </row>
    <row r="782" spans="2:12" ht="15.75" customHeight="1" x14ac:dyDescent="0.2">
      <c r="B782" s="2"/>
      <c r="C782" s="3"/>
      <c r="D782" s="4"/>
      <c r="E782" s="5"/>
      <c r="F782" s="2"/>
      <c r="G782" s="2"/>
      <c r="H782" s="2"/>
      <c r="I782" s="6"/>
      <c r="J782" s="6"/>
      <c r="K782" s="2"/>
      <c r="L782" s="2"/>
    </row>
    <row r="783" spans="2:12" ht="15.75" customHeight="1" x14ac:dyDescent="0.2">
      <c r="B783" s="2"/>
      <c r="C783" s="3"/>
      <c r="D783" s="4"/>
      <c r="E783" s="5"/>
      <c r="F783" s="2"/>
      <c r="G783" s="2"/>
      <c r="H783" s="2"/>
      <c r="I783" s="6"/>
      <c r="J783" s="6"/>
      <c r="K783" s="2"/>
      <c r="L783" s="2"/>
    </row>
    <row r="784" spans="2:12" ht="15.75" customHeight="1" x14ac:dyDescent="0.2">
      <c r="B784" s="2"/>
      <c r="C784" s="3"/>
      <c r="D784" s="4"/>
      <c r="E784" s="5"/>
      <c r="F784" s="2"/>
      <c r="G784" s="2"/>
      <c r="H784" s="2"/>
      <c r="I784" s="6"/>
      <c r="J784" s="6"/>
      <c r="K784" s="2"/>
      <c r="L784" s="2"/>
    </row>
    <row r="785" spans="2:12" ht="15.75" customHeight="1" x14ac:dyDescent="0.2">
      <c r="B785" s="2"/>
      <c r="C785" s="3"/>
      <c r="D785" s="4"/>
      <c r="E785" s="5"/>
      <c r="F785" s="2"/>
      <c r="G785" s="2"/>
      <c r="H785" s="2"/>
      <c r="I785" s="6"/>
      <c r="J785" s="6"/>
      <c r="K785" s="2"/>
      <c r="L785" s="2"/>
    </row>
    <row r="786" spans="2:12" ht="15.75" customHeight="1" x14ac:dyDescent="0.2">
      <c r="B786" s="2"/>
      <c r="C786" s="3"/>
      <c r="D786" s="4"/>
      <c r="E786" s="5"/>
      <c r="F786" s="2"/>
      <c r="G786" s="2"/>
      <c r="H786" s="2"/>
      <c r="I786" s="6"/>
      <c r="J786" s="6"/>
      <c r="K786" s="2"/>
      <c r="L786" s="2"/>
    </row>
    <row r="787" spans="2:12" ht="15.75" customHeight="1" x14ac:dyDescent="0.2">
      <c r="B787" s="2"/>
      <c r="C787" s="3"/>
      <c r="D787" s="4"/>
      <c r="E787" s="5"/>
      <c r="F787" s="2"/>
      <c r="G787" s="2"/>
      <c r="H787" s="2"/>
      <c r="I787" s="6"/>
      <c r="J787" s="6"/>
      <c r="K787" s="2"/>
      <c r="L787" s="2"/>
    </row>
    <row r="788" spans="2:12" ht="15.75" customHeight="1" x14ac:dyDescent="0.2">
      <c r="B788" s="2"/>
      <c r="C788" s="3"/>
      <c r="D788" s="4"/>
      <c r="E788" s="5"/>
      <c r="F788" s="2"/>
      <c r="G788" s="2"/>
      <c r="H788" s="2"/>
      <c r="I788" s="6"/>
      <c r="J788" s="6"/>
      <c r="K788" s="2"/>
      <c r="L788" s="2"/>
    </row>
    <row r="789" spans="2:12" ht="15.75" customHeight="1" x14ac:dyDescent="0.2">
      <c r="B789" s="2"/>
      <c r="C789" s="3"/>
      <c r="D789" s="4"/>
      <c r="E789" s="5"/>
      <c r="F789" s="2"/>
      <c r="G789" s="2"/>
      <c r="H789" s="2"/>
      <c r="I789" s="6"/>
      <c r="J789" s="6"/>
      <c r="K789" s="2"/>
      <c r="L789" s="2"/>
    </row>
    <row r="790" spans="2:12" ht="15.75" customHeight="1" x14ac:dyDescent="0.2">
      <c r="B790" s="2"/>
      <c r="C790" s="3"/>
      <c r="D790" s="4"/>
      <c r="E790" s="5"/>
      <c r="F790" s="2"/>
      <c r="G790" s="2"/>
      <c r="H790" s="2"/>
      <c r="I790" s="6"/>
      <c r="J790" s="6"/>
      <c r="K790" s="2"/>
      <c r="L790" s="2"/>
    </row>
    <row r="791" spans="2:12" ht="15.75" customHeight="1" x14ac:dyDescent="0.2">
      <c r="B791" s="2"/>
      <c r="C791" s="3"/>
      <c r="D791" s="4"/>
      <c r="E791" s="5"/>
      <c r="F791" s="2"/>
      <c r="G791" s="2"/>
      <c r="H791" s="2"/>
      <c r="I791" s="6"/>
      <c r="J791" s="6"/>
      <c r="K791" s="2"/>
      <c r="L791" s="2"/>
    </row>
    <row r="792" spans="2:12" ht="15.75" customHeight="1" x14ac:dyDescent="0.2">
      <c r="B792" s="2"/>
      <c r="C792" s="3"/>
      <c r="D792" s="4"/>
      <c r="E792" s="5"/>
      <c r="F792" s="2"/>
      <c r="G792" s="2"/>
      <c r="H792" s="2"/>
      <c r="I792" s="6"/>
      <c r="J792" s="6"/>
      <c r="K792" s="2"/>
      <c r="L792" s="2"/>
    </row>
    <row r="793" spans="2:12" ht="15.75" customHeight="1" x14ac:dyDescent="0.2">
      <c r="B793" s="2"/>
      <c r="C793" s="3"/>
      <c r="D793" s="4"/>
      <c r="E793" s="5"/>
      <c r="F793" s="2"/>
      <c r="G793" s="2"/>
      <c r="H793" s="2"/>
      <c r="I793" s="6"/>
      <c r="J793" s="6"/>
      <c r="K793" s="2"/>
      <c r="L793" s="2"/>
    </row>
    <row r="794" spans="2:12" ht="15.75" customHeight="1" x14ac:dyDescent="0.2">
      <c r="B794" s="2"/>
      <c r="C794" s="3"/>
      <c r="D794" s="4"/>
      <c r="E794" s="5"/>
      <c r="F794" s="2"/>
      <c r="G794" s="2"/>
      <c r="H794" s="2"/>
      <c r="I794" s="6"/>
      <c r="J794" s="6"/>
      <c r="K794" s="2"/>
      <c r="L794" s="2"/>
    </row>
    <row r="795" spans="2:12" ht="15.75" customHeight="1" x14ac:dyDescent="0.2">
      <c r="B795" s="2"/>
      <c r="C795" s="3"/>
      <c r="D795" s="4"/>
      <c r="E795" s="5"/>
      <c r="F795" s="2"/>
      <c r="G795" s="2"/>
      <c r="H795" s="2"/>
      <c r="I795" s="6"/>
      <c r="J795" s="6"/>
      <c r="K795" s="2"/>
      <c r="L795" s="2"/>
    </row>
    <row r="796" spans="2:12" ht="15.75" customHeight="1" x14ac:dyDescent="0.2">
      <c r="B796" s="2"/>
      <c r="C796" s="3"/>
      <c r="D796" s="4"/>
      <c r="E796" s="5"/>
      <c r="F796" s="2"/>
      <c r="G796" s="2"/>
      <c r="H796" s="2"/>
      <c r="I796" s="6"/>
      <c r="J796" s="6"/>
      <c r="K796" s="2"/>
      <c r="L796" s="2"/>
    </row>
    <row r="797" spans="2:12" ht="15.75" customHeight="1" x14ac:dyDescent="0.2">
      <c r="B797" s="2"/>
      <c r="C797" s="3"/>
      <c r="D797" s="4"/>
      <c r="E797" s="5"/>
      <c r="F797" s="2"/>
      <c r="G797" s="2"/>
      <c r="H797" s="2"/>
      <c r="I797" s="6"/>
      <c r="J797" s="6"/>
      <c r="K797" s="2"/>
      <c r="L797" s="2"/>
    </row>
    <row r="798" spans="2:12" ht="15.75" customHeight="1" x14ac:dyDescent="0.2">
      <c r="B798" s="2"/>
      <c r="C798" s="3"/>
      <c r="D798" s="4"/>
      <c r="E798" s="5"/>
      <c r="F798" s="2"/>
      <c r="G798" s="2"/>
      <c r="H798" s="2"/>
      <c r="I798" s="6"/>
      <c r="J798" s="6"/>
      <c r="K798" s="2"/>
      <c r="L798" s="2"/>
    </row>
    <row r="799" spans="2:12" ht="15.75" customHeight="1" x14ac:dyDescent="0.2">
      <c r="B799" s="2"/>
      <c r="C799" s="3"/>
      <c r="D799" s="4"/>
      <c r="E799" s="5"/>
      <c r="F799" s="2"/>
      <c r="G799" s="2"/>
      <c r="H799" s="2"/>
      <c r="I799" s="6"/>
      <c r="J799" s="6"/>
      <c r="K799" s="2"/>
      <c r="L799" s="2"/>
    </row>
    <row r="800" spans="2:12" ht="15.75" customHeight="1" x14ac:dyDescent="0.2">
      <c r="B800" s="2"/>
      <c r="C800" s="3"/>
      <c r="D800" s="4"/>
      <c r="E800" s="5"/>
      <c r="F800" s="2"/>
      <c r="G800" s="2"/>
      <c r="H800" s="2"/>
      <c r="I800" s="6"/>
      <c r="J800" s="6"/>
      <c r="K800" s="2"/>
      <c r="L800" s="2"/>
    </row>
    <row r="801" spans="2:12" ht="15.75" customHeight="1" x14ac:dyDescent="0.2">
      <c r="B801" s="2"/>
      <c r="C801" s="3"/>
      <c r="D801" s="4"/>
      <c r="E801" s="5"/>
      <c r="F801" s="2"/>
      <c r="G801" s="2"/>
      <c r="H801" s="2"/>
      <c r="I801" s="6"/>
      <c r="J801" s="6"/>
      <c r="K801" s="2"/>
      <c r="L801" s="2"/>
    </row>
    <row r="802" spans="2:12" ht="15.75" customHeight="1" x14ac:dyDescent="0.2">
      <c r="B802" s="2"/>
      <c r="C802" s="3"/>
      <c r="D802" s="4"/>
      <c r="E802" s="5"/>
      <c r="F802" s="2"/>
      <c r="G802" s="2"/>
      <c r="H802" s="2"/>
      <c r="I802" s="6"/>
      <c r="J802" s="6"/>
      <c r="K802" s="2"/>
      <c r="L802" s="2"/>
    </row>
    <row r="803" spans="2:12" ht="15.75" customHeight="1" x14ac:dyDescent="0.2">
      <c r="B803" s="2"/>
      <c r="C803" s="3"/>
      <c r="D803" s="4"/>
      <c r="E803" s="5"/>
      <c r="F803" s="2"/>
      <c r="G803" s="2"/>
      <c r="H803" s="2"/>
      <c r="I803" s="6"/>
      <c r="J803" s="6"/>
      <c r="K803" s="2"/>
      <c r="L803" s="2"/>
    </row>
    <row r="804" spans="2:12" ht="15.75" customHeight="1" x14ac:dyDescent="0.2">
      <c r="B804" s="2"/>
      <c r="C804" s="3"/>
      <c r="D804" s="4"/>
      <c r="E804" s="5"/>
      <c r="F804" s="2"/>
      <c r="G804" s="2"/>
      <c r="H804" s="2"/>
      <c r="I804" s="6"/>
      <c r="J804" s="6"/>
      <c r="K804" s="2"/>
      <c r="L804" s="2"/>
    </row>
    <row r="805" spans="2:12" ht="15.75" customHeight="1" x14ac:dyDescent="0.2">
      <c r="B805" s="2"/>
      <c r="C805" s="3"/>
      <c r="D805" s="4"/>
      <c r="E805" s="5"/>
      <c r="F805" s="2"/>
      <c r="G805" s="2"/>
      <c r="H805" s="2"/>
      <c r="I805" s="6"/>
      <c r="J805" s="6"/>
      <c r="K805" s="2"/>
      <c r="L805" s="2"/>
    </row>
    <row r="806" spans="2:12" ht="15.75" customHeight="1" x14ac:dyDescent="0.2">
      <c r="B806" s="2"/>
      <c r="C806" s="3"/>
      <c r="D806" s="4"/>
      <c r="E806" s="5"/>
      <c r="F806" s="2"/>
      <c r="G806" s="2"/>
      <c r="H806" s="2"/>
      <c r="I806" s="6"/>
      <c r="J806" s="6"/>
      <c r="K806" s="2"/>
      <c r="L806" s="2"/>
    </row>
    <row r="807" spans="2:12" ht="15.75" customHeight="1" x14ac:dyDescent="0.2">
      <c r="B807" s="2"/>
      <c r="C807" s="3"/>
      <c r="D807" s="4"/>
      <c r="E807" s="5"/>
      <c r="F807" s="2"/>
      <c r="G807" s="2"/>
      <c r="H807" s="2"/>
      <c r="I807" s="6"/>
      <c r="J807" s="6"/>
      <c r="K807" s="2"/>
      <c r="L807" s="2"/>
    </row>
    <row r="808" spans="2:12" ht="15.75" customHeight="1" x14ac:dyDescent="0.2">
      <c r="B808" s="2"/>
      <c r="C808" s="3"/>
      <c r="D808" s="4"/>
      <c r="E808" s="5"/>
      <c r="F808" s="2"/>
      <c r="G808" s="2"/>
      <c r="H808" s="2"/>
      <c r="I808" s="6"/>
      <c r="J808" s="6"/>
      <c r="K808" s="2"/>
      <c r="L808" s="2"/>
    </row>
    <row r="809" spans="2:12" ht="15.75" customHeight="1" x14ac:dyDescent="0.2">
      <c r="B809" s="2"/>
      <c r="C809" s="3"/>
      <c r="D809" s="4"/>
      <c r="E809" s="5"/>
      <c r="F809" s="2"/>
      <c r="G809" s="2"/>
      <c r="H809" s="2"/>
      <c r="I809" s="6"/>
      <c r="J809" s="6"/>
      <c r="K809" s="2"/>
      <c r="L809" s="2"/>
    </row>
    <row r="810" spans="2:12" ht="15.75" customHeight="1" x14ac:dyDescent="0.2">
      <c r="B810" s="2"/>
      <c r="C810" s="3"/>
      <c r="D810" s="4"/>
      <c r="E810" s="5"/>
      <c r="F810" s="2"/>
      <c r="G810" s="2"/>
      <c r="H810" s="2"/>
      <c r="I810" s="6"/>
      <c r="J810" s="6"/>
      <c r="K810" s="2"/>
      <c r="L810" s="2"/>
    </row>
    <row r="811" spans="2:12" ht="15.75" customHeight="1" x14ac:dyDescent="0.2">
      <c r="B811" s="2"/>
      <c r="C811" s="3"/>
      <c r="D811" s="4"/>
      <c r="E811" s="5"/>
      <c r="F811" s="2"/>
      <c r="G811" s="2"/>
      <c r="H811" s="2"/>
      <c r="I811" s="6"/>
      <c r="J811" s="6"/>
      <c r="K811" s="2"/>
      <c r="L811" s="2"/>
    </row>
    <row r="812" spans="2:12" ht="15.75" customHeight="1" x14ac:dyDescent="0.2">
      <c r="B812" s="2"/>
      <c r="C812" s="3"/>
      <c r="D812" s="4"/>
      <c r="E812" s="5"/>
      <c r="F812" s="2"/>
      <c r="G812" s="2"/>
      <c r="H812" s="2"/>
      <c r="I812" s="6"/>
      <c r="J812" s="6"/>
      <c r="K812" s="2"/>
      <c r="L812" s="2"/>
    </row>
    <row r="813" spans="2:12" ht="15.75" customHeight="1" x14ac:dyDescent="0.2">
      <c r="B813" s="2"/>
      <c r="C813" s="3"/>
      <c r="D813" s="4"/>
      <c r="E813" s="5"/>
      <c r="F813" s="2"/>
      <c r="G813" s="2"/>
      <c r="H813" s="2"/>
      <c r="I813" s="6"/>
      <c r="J813" s="6"/>
      <c r="K813" s="2"/>
      <c r="L813" s="2"/>
    </row>
    <row r="814" spans="2:12" ht="15.75" customHeight="1" x14ac:dyDescent="0.2">
      <c r="B814" s="2"/>
      <c r="C814" s="3"/>
      <c r="D814" s="4"/>
      <c r="E814" s="5"/>
      <c r="F814" s="2"/>
      <c r="G814" s="2"/>
      <c r="H814" s="2"/>
      <c r="I814" s="6"/>
      <c r="J814" s="6"/>
      <c r="K814" s="2"/>
      <c r="L814" s="2"/>
    </row>
    <row r="815" spans="2:12" ht="15.75" customHeight="1" x14ac:dyDescent="0.2">
      <c r="B815" s="2"/>
      <c r="C815" s="3"/>
      <c r="D815" s="4"/>
      <c r="E815" s="5"/>
      <c r="F815" s="2"/>
      <c r="G815" s="2"/>
      <c r="H815" s="2"/>
      <c r="I815" s="6"/>
      <c r="J815" s="6"/>
      <c r="K815" s="2"/>
      <c r="L815" s="2"/>
    </row>
    <row r="816" spans="2:12" ht="15.75" customHeight="1" x14ac:dyDescent="0.2">
      <c r="B816" s="2"/>
      <c r="C816" s="3"/>
      <c r="D816" s="4"/>
      <c r="E816" s="5"/>
      <c r="F816" s="2"/>
      <c r="G816" s="2"/>
      <c r="H816" s="2"/>
      <c r="I816" s="6"/>
      <c r="J816" s="6"/>
      <c r="K816" s="2"/>
      <c r="L816" s="2"/>
    </row>
    <row r="817" spans="2:12" ht="15.75" customHeight="1" x14ac:dyDescent="0.2">
      <c r="B817" s="2"/>
      <c r="C817" s="3"/>
      <c r="D817" s="4"/>
      <c r="E817" s="5"/>
      <c r="F817" s="2"/>
      <c r="G817" s="2"/>
      <c r="H817" s="2"/>
      <c r="I817" s="6"/>
      <c r="J817" s="6"/>
      <c r="K817" s="2"/>
      <c r="L817" s="2"/>
    </row>
    <row r="818" spans="2:12" ht="15.75" customHeight="1" x14ac:dyDescent="0.2">
      <c r="B818" s="2"/>
      <c r="C818" s="3"/>
      <c r="D818" s="4"/>
      <c r="E818" s="5"/>
      <c r="F818" s="2"/>
      <c r="G818" s="2"/>
      <c r="H818" s="2"/>
      <c r="I818" s="6"/>
      <c r="J818" s="6"/>
      <c r="K818" s="2"/>
      <c r="L818" s="2"/>
    </row>
    <row r="819" spans="2:12" ht="15.75" customHeight="1" x14ac:dyDescent="0.2">
      <c r="B819" s="2"/>
      <c r="C819" s="3"/>
      <c r="D819" s="4"/>
      <c r="E819" s="5"/>
      <c r="F819" s="2"/>
      <c r="G819" s="2"/>
      <c r="H819" s="2"/>
      <c r="I819" s="6"/>
      <c r="J819" s="6"/>
      <c r="K819" s="2"/>
      <c r="L819" s="2"/>
    </row>
    <row r="820" spans="2:12" ht="15.75" customHeight="1" x14ac:dyDescent="0.2">
      <c r="B820" s="2"/>
      <c r="C820" s="3"/>
      <c r="D820" s="4"/>
      <c r="E820" s="5"/>
      <c r="F820" s="2"/>
      <c r="G820" s="2"/>
      <c r="H820" s="2"/>
      <c r="I820" s="6"/>
      <c r="J820" s="6"/>
      <c r="K820" s="2"/>
      <c r="L820" s="2"/>
    </row>
    <row r="821" spans="2:12" ht="15.75" customHeight="1" x14ac:dyDescent="0.2">
      <c r="B821" s="2"/>
      <c r="C821" s="3"/>
      <c r="D821" s="4"/>
      <c r="E821" s="5"/>
      <c r="F821" s="2"/>
      <c r="G821" s="2"/>
      <c r="H821" s="2"/>
      <c r="I821" s="6"/>
      <c r="J821" s="6"/>
      <c r="K821" s="2"/>
      <c r="L821" s="2"/>
    </row>
    <row r="822" spans="2:12" ht="15.75" customHeight="1" x14ac:dyDescent="0.2">
      <c r="B822" s="2"/>
      <c r="C822" s="3"/>
      <c r="D822" s="4"/>
      <c r="E822" s="5"/>
      <c r="F822" s="2"/>
      <c r="G822" s="2"/>
      <c r="H822" s="2"/>
      <c r="I822" s="6"/>
      <c r="J822" s="6"/>
      <c r="K822" s="2"/>
      <c r="L822" s="2"/>
    </row>
    <row r="823" spans="2:12" ht="15.75" customHeight="1" x14ac:dyDescent="0.2">
      <c r="B823" s="2"/>
      <c r="C823" s="3"/>
      <c r="D823" s="4"/>
      <c r="E823" s="5"/>
      <c r="F823" s="2"/>
      <c r="G823" s="2"/>
      <c r="H823" s="2"/>
      <c r="I823" s="6"/>
      <c r="J823" s="6"/>
      <c r="K823" s="2"/>
      <c r="L823" s="2"/>
    </row>
    <row r="824" spans="2:12" ht="15.75" customHeight="1" x14ac:dyDescent="0.2">
      <c r="B824" s="2"/>
      <c r="C824" s="3"/>
      <c r="D824" s="4"/>
      <c r="E824" s="5"/>
      <c r="F824" s="2"/>
      <c r="G824" s="2"/>
      <c r="H824" s="2"/>
      <c r="I824" s="6"/>
      <c r="J824" s="6"/>
      <c r="K824" s="2"/>
      <c r="L824" s="2"/>
    </row>
    <row r="825" spans="2:12" ht="15.75" customHeight="1" x14ac:dyDescent="0.2">
      <c r="B825" s="2"/>
      <c r="C825" s="3"/>
      <c r="D825" s="4"/>
      <c r="E825" s="5"/>
      <c r="F825" s="2"/>
      <c r="G825" s="2"/>
      <c r="H825" s="2"/>
      <c r="I825" s="6"/>
      <c r="J825" s="6"/>
      <c r="K825" s="2"/>
      <c r="L825" s="2"/>
    </row>
    <row r="826" spans="2:12" ht="15.75" customHeight="1" x14ac:dyDescent="0.2">
      <c r="B826" s="2"/>
      <c r="C826" s="3"/>
      <c r="D826" s="4"/>
      <c r="E826" s="5"/>
      <c r="F826" s="2"/>
      <c r="G826" s="2"/>
      <c r="H826" s="2"/>
      <c r="I826" s="6"/>
      <c r="J826" s="6"/>
      <c r="K826" s="2"/>
      <c r="L826" s="2"/>
    </row>
    <row r="827" spans="2:12" ht="15.75" customHeight="1" x14ac:dyDescent="0.2">
      <c r="B827" s="2"/>
      <c r="C827" s="3"/>
      <c r="D827" s="4"/>
      <c r="E827" s="5"/>
      <c r="F827" s="2"/>
      <c r="G827" s="2"/>
      <c r="H827" s="2"/>
      <c r="I827" s="6"/>
      <c r="J827" s="6"/>
      <c r="K827" s="2"/>
      <c r="L827" s="2"/>
    </row>
    <row r="828" spans="2:12" ht="15.75" customHeight="1" x14ac:dyDescent="0.2">
      <c r="B828" s="2"/>
      <c r="C828" s="3"/>
      <c r="D828" s="4"/>
      <c r="E828" s="5"/>
      <c r="F828" s="2"/>
      <c r="G828" s="2"/>
      <c r="H828" s="2"/>
      <c r="I828" s="6"/>
      <c r="J828" s="6"/>
      <c r="K828" s="2"/>
      <c r="L828" s="2"/>
    </row>
    <row r="829" spans="2:12" ht="15.75" customHeight="1" x14ac:dyDescent="0.2">
      <c r="B829" s="2"/>
      <c r="C829" s="3"/>
      <c r="D829" s="4"/>
      <c r="E829" s="5"/>
      <c r="F829" s="2"/>
      <c r="G829" s="2"/>
      <c r="H829" s="2"/>
      <c r="I829" s="6"/>
      <c r="J829" s="6"/>
      <c r="K829" s="2"/>
      <c r="L829" s="2"/>
    </row>
    <row r="830" spans="2:12" ht="15.75" customHeight="1" x14ac:dyDescent="0.2">
      <c r="B830" s="2"/>
      <c r="C830" s="3"/>
      <c r="D830" s="4"/>
      <c r="E830" s="5"/>
      <c r="F830" s="2"/>
      <c r="G830" s="2"/>
      <c r="H830" s="2"/>
      <c r="I830" s="6"/>
      <c r="J830" s="6"/>
      <c r="K830" s="2"/>
      <c r="L830" s="2"/>
    </row>
    <row r="831" spans="2:12" ht="15.75" customHeight="1" x14ac:dyDescent="0.2">
      <c r="B831" s="2"/>
      <c r="C831" s="3"/>
      <c r="D831" s="4"/>
      <c r="E831" s="5"/>
      <c r="F831" s="2"/>
      <c r="G831" s="2"/>
      <c r="H831" s="2"/>
      <c r="I831" s="6"/>
      <c r="J831" s="6"/>
      <c r="K831" s="2"/>
      <c r="L831" s="2"/>
    </row>
    <row r="832" spans="2:12" ht="15.75" customHeight="1" x14ac:dyDescent="0.2">
      <c r="B832" s="2"/>
      <c r="C832" s="3"/>
      <c r="D832" s="4"/>
      <c r="E832" s="5"/>
      <c r="F832" s="2"/>
      <c r="G832" s="2"/>
      <c r="H832" s="2"/>
      <c r="I832" s="6"/>
      <c r="J832" s="6"/>
      <c r="K832" s="2"/>
      <c r="L832" s="2"/>
    </row>
    <row r="833" spans="2:12" ht="15.75" customHeight="1" x14ac:dyDescent="0.2">
      <c r="B833" s="2"/>
      <c r="C833" s="3"/>
      <c r="D833" s="4"/>
      <c r="E833" s="5"/>
      <c r="F833" s="2"/>
      <c r="G833" s="2"/>
      <c r="H833" s="2"/>
      <c r="I833" s="6"/>
      <c r="J833" s="6"/>
      <c r="K833" s="2"/>
      <c r="L833" s="2"/>
    </row>
    <row r="834" spans="2:12" ht="15.75" customHeight="1" x14ac:dyDescent="0.2">
      <c r="B834" s="2"/>
      <c r="C834" s="3"/>
      <c r="D834" s="4"/>
      <c r="E834" s="5"/>
      <c r="F834" s="2"/>
      <c r="G834" s="2"/>
      <c r="H834" s="2"/>
      <c r="I834" s="6"/>
      <c r="J834" s="6"/>
      <c r="K834" s="2"/>
      <c r="L834" s="2"/>
    </row>
    <row r="835" spans="2:12" ht="15.75" customHeight="1" x14ac:dyDescent="0.2">
      <c r="B835" s="2"/>
      <c r="C835" s="3"/>
      <c r="D835" s="4"/>
      <c r="E835" s="5"/>
      <c r="F835" s="2"/>
      <c r="G835" s="2"/>
      <c r="H835" s="2"/>
      <c r="I835" s="6"/>
      <c r="J835" s="6"/>
      <c r="K835" s="2"/>
      <c r="L835" s="2"/>
    </row>
    <row r="836" spans="2:12" ht="15.75" customHeight="1" x14ac:dyDescent="0.2">
      <c r="B836" s="2"/>
      <c r="C836" s="3"/>
      <c r="D836" s="4"/>
      <c r="E836" s="5"/>
      <c r="F836" s="2"/>
      <c r="G836" s="2"/>
      <c r="H836" s="2"/>
      <c r="I836" s="6"/>
      <c r="J836" s="6"/>
      <c r="K836" s="2"/>
      <c r="L836" s="2"/>
    </row>
    <row r="837" spans="2:12" ht="15.75" customHeight="1" x14ac:dyDescent="0.2">
      <c r="B837" s="2"/>
      <c r="C837" s="3"/>
      <c r="D837" s="4"/>
      <c r="E837" s="5"/>
      <c r="F837" s="2"/>
      <c r="G837" s="2"/>
      <c r="H837" s="2"/>
      <c r="I837" s="6"/>
      <c r="J837" s="6"/>
      <c r="K837" s="2"/>
      <c r="L837" s="2"/>
    </row>
    <row r="838" spans="2:12" ht="15.75" customHeight="1" x14ac:dyDescent="0.2">
      <c r="B838" s="2"/>
      <c r="C838" s="3"/>
      <c r="D838" s="4"/>
      <c r="E838" s="5"/>
      <c r="F838" s="2"/>
      <c r="G838" s="2"/>
      <c r="H838" s="2"/>
      <c r="I838" s="6"/>
      <c r="J838" s="6"/>
      <c r="K838" s="2"/>
      <c r="L838" s="2"/>
    </row>
    <row r="839" spans="2:12" ht="15.75" customHeight="1" x14ac:dyDescent="0.2">
      <c r="B839" s="2"/>
      <c r="C839" s="3"/>
      <c r="D839" s="4"/>
      <c r="E839" s="5"/>
      <c r="F839" s="2"/>
      <c r="G839" s="2"/>
      <c r="H839" s="2"/>
      <c r="I839" s="6"/>
      <c r="J839" s="6"/>
      <c r="K839" s="2"/>
      <c r="L839" s="2"/>
    </row>
    <row r="840" spans="2:12" ht="15.75" customHeight="1" x14ac:dyDescent="0.2">
      <c r="B840" s="2"/>
      <c r="C840" s="3"/>
      <c r="D840" s="4"/>
      <c r="E840" s="5"/>
      <c r="F840" s="2"/>
      <c r="G840" s="2"/>
      <c r="H840" s="2"/>
      <c r="I840" s="6"/>
      <c r="J840" s="6"/>
      <c r="K840" s="2"/>
      <c r="L840" s="2"/>
    </row>
    <row r="841" spans="2:12" ht="15.75" customHeight="1" x14ac:dyDescent="0.2">
      <c r="B841" s="2"/>
      <c r="C841" s="3"/>
      <c r="D841" s="4"/>
      <c r="E841" s="5"/>
      <c r="F841" s="2"/>
      <c r="G841" s="2"/>
      <c r="H841" s="2"/>
      <c r="I841" s="6"/>
      <c r="J841" s="6"/>
      <c r="K841" s="2"/>
      <c r="L841" s="2"/>
    </row>
    <row r="842" spans="2:12" ht="15.75" customHeight="1" x14ac:dyDescent="0.2">
      <c r="B842" s="2"/>
      <c r="C842" s="3"/>
      <c r="D842" s="4"/>
      <c r="E842" s="5"/>
      <c r="F842" s="2"/>
      <c r="G842" s="2"/>
      <c r="H842" s="2"/>
      <c r="I842" s="6"/>
      <c r="J842" s="6"/>
      <c r="K842" s="2"/>
      <c r="L842" s="2"/>
    </row>
    <row r="843" spans="2:12" ht="15.75" customHeight="1" x14ac:dyDescent="0.2">
      <c r="B843" s="2"/>
      <c r="C843" s="3"/>
      <c r="D843" s="4"/>
      <c r="E843" s="5"/>
      <c r="F843" s="2"/>
      <c r="G843" s="2"/>
      <c r="H843" s="2"/>
      <c r="I843" s="6"/>
      <c r="J843" s="6"/>
      <c r="K843" s="2"/>
      <c r="L843" s="2"/>
    </row>
    <row r="844" spans="2:12" ht="15.75" customHeight="1" x14ac:dyDescent="0.2">
      <c r="B844" s="2"/>
      <c r="C844" s="3"/>
      <c r="D844" s="4"/>
      <c r="E844" s="5"/>
      <c r="F844" s="2"/>
      <c r="G844" s="2"/>
      <c r="H844" s="2"/>
      <c r="I844" s="6"/>
      <c r="J844" s="6"/>
      <c r="K844" s="2"/>
      <c r="L844" s="2"/>
    </row>
    <row r="845" spans="2:12" ht="15.75" customHeight="1" x14ac:dyDescent="0.2">
      <c r="B845" s="2"/>
      <c r="C845" s="3"/>
      <c r="D845" s="4"/>
      <c r="E845" s="5"/>
      <c r="F845" s="2"/>
      <c r="G845" s="2"/>
      <c r="H845" s="2"/>
      <c r="I845" s="6"/>
      <c r="J845" s="6"/>
      <c r="K845" s="2"/>
      <c r="L845" s="2"/>
    </row>
    <row r="846" spans="2:12" ht="15.75" customHeight="1" x14ac:dyDescent="0.2">
      <c r="B846" s="2"/>
      <c r="C846" s="3"/>
      <c r="D846" s="4"/>
      <c r="E846" s="5"/>
      <c r="F846" s="2"/>
      <c r="G846" s="2"/>
      <c r="H846" s="2"/>
      <c r="I846" s="6"/>
      <c r="J846" s="6"/>
      <c r="K846" s="2"/>
      <c r="L846" s="2"/>
    </row>
    <row r="847" spans="2:12" ht="15.75" customHeight="1" x14ac:dyDescent="0.2">
      <c r="B847" s="2"/>
      <c r="C847" s="3"/>
      <c r="D847" s="4"/>
      <c r="E847" s="5"/>
      <c r="F847" s="2"/>
      <c r="G847" s="2"/>
      <c r="H847" s="2"/>
      <c r="I847" s="6"/>
      <c r="J847" s="6"/>
      <c r="K847" s="2"/>
      <c r="L847" s="2"/>
    </row>
    <row r="848" spans="2:12" ht="15.75" customHeight="1" x14ac:dyDescent="0.2">
      <c r="B848" s="2"/>
      <c r="C848" s="3"/>
      <c r="D848" s="4"/>
      <c r="E848" s="5"/>
      <c r="F848" s="2"/>
      <c r="G848" s="2"/>
      <c r="H848" s="2"/>
      <c r="I848" s="6"/>
      <c r="J848" s="6"/>
      <c r="K848" s="2"/>
      <c r="L848" s="2"/>
    </row>
    <row r="849" spans="2:12" ht="15.75" customHeight="1" x14ac:dyDescent="0.2">
      <c r="B849" s="2"/>
      <c r="C849" s="3"/>
      <c r="D849" s="4"/>
      <c r="E849" s="5"/>
      <c r="F849" s="2"/>
      <c r="G849" s="2"/>
      <c r="H849" s="2"/>
      <c r="I849" s="6"/>
      <c r="J849" s="6"/>
      <c r="K849" s="2"/>
      <c r="L849" s="2"/>
    </row>
    <row r="850" spans="2:12" ht="15.75" customHeight="1" x14ac:dyDescent="0.2">
      <c r="B850" s="2"/>
      <c r="C850" s="3"/>
      <c r="D850" s="4"/>
      <c r="E850" s="5"/>
      <c r="F850" s="2"/>
      <c r="G850" s="2"/>
      <c r="H850" s="2"/>
      <c r="I850" s="6"/>
      <c r="J850" s="6"/>
      <c r="K850" s="2"/>
      <c r="L850" s="2"/>
    </row>
    <row r="851" spans="2:12" ht="15.75" customHeight="1" x14ac:dyDescent="0.2">
      <c r="B851" s="2"/>
      <c r="C851" s="3"/>
      <c r="D851" s="4"/>
      <c r="E851" s="5"/>
      <c r="F851" s="2"/>
      <c r="G851" s="2"/>
      <c r="H851" s="2"/>
      <c r="I851" s="6"/>
      <c r="J851" s="6"/>
      <c r="K851" s="2"/>
      <c r="L851" s="2"/>
    </row>
    <row r="852" spans="2:12" ht="15.75" customHeight="1" x14ac:dyDescent="0.2">
      <c r="B852" s="2"/>
      <c r="C852" s="3"/>
      <c r="D852" s="4"/>
      <c r="E852" s="5"/>
      <c r="F852" s="2"/>
      <c r="G852" s="2"/>
      <c r="H852" s="2"/>
      <c r="I852" s="6"/>
      <c r="J852" s="6"/>
      <c r="K852" s="2"/>
      <c r="L852" s="2"/>
    </row>
    <row r="853" spans="2:12" ht="15.75" customHeight="1" x14ac:dyDescent="0.2">
      <c r="B853" s="2"/>
      <c r="C853" s="3"/>
      <c r="D853" s="4"/>
      <c r="E853" s="5"/>
      <c r="F853" s="2"/>
      <c r="G853" s="2"/>
      <c r="H853" s="2"/>
      <c r="I853" s="6"/>
      <c r="J853" s="6"/>
      <c r="K853" s="2"/>
      <c r="L853" s="2"/>
    </row>
    <row r="854" spans="2:12" ht="15.75" customHeight="1" x14ac:dyDescent="0.2">
      <c r="B854" s="2"/>
      <c r="C854" s="3"/>
      <c r="D854" s="4"/>
      <c r="E854" s="5"/>
      <c r="F854" s="2"/>
      <c r="G854" s="2"/>
      <c r="H854" s="2"/>
      <c r="I854" s="6"/>
      <c r="J854" s="6"/>
      <c r="K854" s="2"/>
      <c r="L854" s="2"/>
    </row>
    <row r="855" spans="2:12" ht="15.75" customHeight="1" x14ac:dyDescent="0.2">
      <c r="B855" s="2"/>
      <c r="C855" s="3"/>
      <c r="D855" s="4"/>
      <c r="E855" s="5"/>
      <c r="F855" s="2"/>
      <c r="G855" s="2"/>
      <c r="H855" s="2"/>
      <c r="I855" s="6"/>
      <c r="J855" s="6"/>
      <c r="K855" s="2"/>
      <c r="L855" s="2"/>
    </row>
    <row r="856" spans="2:12" ht="15.75" customHeight="1" x14ac:dyDescent="0.2">
      <c r="B856" s="2"/>
      <c r="C856" s="3"/>
      <c r="D856" s="4"/>
      <c r="E856" s="5"/>
      <c r="F856" s="2"/>
      <c r="G856" s="2"/>
      <c r="H856" s="2"/>
      <c r="I856" s="6"/>
      <c r="J856" s="6"/>
      <c r="K856" s="2"/>
      <c r="L856" s="2"/>
    </row>
    <row r="857" spans="2:12" ht="15.75" customHeight="1" x14ac:dyDescent="0.2">
      <c r="B857" s="2"/>
      <c r="C857" s="3"/>
      <c r="D857" s="4"/>
      <c r="E857" s="5"/>
      <c r="F857" s="2"/>
      <c r="G857" s="2"/>
      <c r="H857" s="2"/>
      <c r="I857" s="6"/>
      <c r="J857" s="6"/>
      <c r="K857" s="2"/>
      <c r="L857" s="2"/>
    </row>
    <row r="858" spans="2:12" ht="15.75" customHeight="1" x14ac:dyDescent="0.2">
      <c r="B858" s="2"/>
      <c r="C858" s="3"/>
      <c r="D858" s="4"/>
      <c r="E858" s="5"/>
      <c r="F858" s="2"/>
      <c r="G858" s="2"/>
      <c r="H858" s="2"/>
      <c r="I858" s="6"/>
      <c r="J858" s="6"/>
      <c r="K858" s="2"/>
      <c r="L858" s="2"/>
    </row>
    <row r="859" spans="2:12" ht="15.75" customHeight="1" x14ac:dyDescent="0.2">
      <c r="B859" s="2"/>
      <c r="C859" s="3"/>
      <c r="D859" s="4"/>
      <c r="E859" s="5"/>
      <c r="F859" s="2"/>
      <c r="G859" s="2"/>
      <c r="H859" s="2"/>
      <c r="I859" s="6"/>
      <c r="J859" s="6"/>
      <c r="K859" s="2"/>
      <c r="L859" s="2"/>
    </row>
    <row r="860" spans="2:12" ht="15.75" customHeight="1" x14ac:dyDescent="0.2">
      <c r="B860" s="2"/>
      <c r="C860" s="3"/>
      <c r="D860" s="4"/>
      <c r="E860" s="5"/>
      <c r="F860" s="2"/>
      <c r="G860" s="2"/>
      <c r="H860" s="2"/>
      <c r="I860" s="6"/>
      <c r="J860" s="6"/>
      <c r="K860" s="2"/>
      <c r="L860" s="2"/>
    </row>
    <row r="861" spans="2:12" ht="15.75" customHeight="1" x14ac:dyDescent="0.2">
      <c r="B861" s="2"/>
      <c r="C861" s="3"/>
      <c r="D861" s="4"/>
      <c r="E861" s="5"/>
      <c r="F861" s="2"/>
      <c r="G861" s="2"/>
      <c r="H861" s="2"/>
      <c r="I861" s="6"/>
      <c r="J861" s="6"/>
      <c r="K861" s="2"/>
      <c r="L861" s="2"/>
    </row>
    <row r="862" spans="2:12" ht="15.75" customHeight="1" x14ac:dyDescent="0.2">
      <c r="B862" s="2"/>
      <c r="C862" s="3"/>
      <c r="D862" s="4"/>
      <c r="E862" s="5"/>
      <c r="F862" s="2"/>
      <c r="G862" s="2"/>
      <c r="H862" s="2"/>
      <c r="I862" s="6"/>
      <c r="J862" s="6"/>
      <c r="K862" s="2"/>
      <c r="L862" s="2"/>
    </row>
    <row r="863" spans="2:12" ht="15.75" customHeight="1" x14ac:dyDescent="0.2">
      <c r="B863" s="2"/>
      <c r="C863" s="3"/>
      <c r="D863" s="4"/>
      <c r="E863" s="5"/>
      <c r="F863" s="2"/>
      <c r="G863" s="2"/>
      <c r="H863" s="2"/>
      <c r="I863" s="6"/>
      <c r="J863" s="6"/>
      <c r="K863" s="2"/>
      <c r="L863" s="2"/>
    </row>
    <row r="864" spans="2:12" ht="15.75" customHeight="1" x14ac:dyDescent="0.2">
      <c r="B864" s="2"/>
      <c r="C864" s="3"/>
      <c r="D864" s="4"/>
      <c r="E864" s="5"/>
      <c r="F864" s="2"/>
      <c r="G864" s="2"/>
      <c r="H864" s="2"/>
      <c r="I864" s="6"/>
      <c r="J864" s="6"/>
      <c r="K864" s="2"/>
      <c r="L864" s="2"/>
    </row>
    <row r="865" spans="2:12" ht="15.75" customHeight="1" x14ac:dyDescent="0.2">
      <c r="B865" s="2"/>
      <c r="C865" s="3"/>
      <c r="D865" s="4"/>
      <c r="E865" s="5"/>
      <c r="F865" s="2"/>
      <c r="G865" s="2"/>
      <c r="H865" s="2"/>
      <c r="I865" s="6"/>
      <c r="J865" s="6"/>
      <c r="K865" s="2"/>
      <c r="L865" s="2"/>
    </row>
    <row r="866" spans="2:12" ht="15.75" customHeight="1" x14ac:dyDescent="0.2">
      <c r="B866" s="2"/>
      <c r="C866" s="3"/>
      <c r="D866" s="4"/>
      <c r="E866" s="5"/>
      <c r="F866" s="2"/>
      <c r="G866" s="2"/>
      <c r="H866" s="2"/>
      <c r="I866" s="6"/>
      <c r="J866" s="6"/>
      <c r="K866" s="2"/>
      <c r="L866" s="2"/>
    </row>
    <row r="867" spans="2:12" ht="15.75" customHeight="1" x14ac:dyDescent="0.2">
      <c r="B867" s="2"/>
      <c r="C867" s="3"/>
      <c r="D867" s="4"/>
      <c r="E867" s="5"/>
      <c r="F867" s="2"/>
      <c r="G867" s="2"/>
      <c r="H867" s="2"/>
      <c r="I867" s="6"/>
      <c r="J867" s="6"/>
      <c r="K867" s="2"/>
      <c r="L867" s="2"/>
    </row>
    <row r="868" spans="2:12" ht="15.75" customHeight="1" x14ac:dyDescent="0.2">
      <c r="B868" s="2"/>
      <c r="C868" s="3"/>
      <c r="D868" s="4"/>
      <c r="E868" s="5"/>
      <c r="F868" s="2"/>
      <c r="G868" s="2"/>
      <c r="H868" s="2"/>
      <c r="I868" s="6"/>
      <c r="J868" s="6"/>
      <c r="K868" s="2"/>
      <c r="L868" s="2"/>
    </row>
    <row r="869" spans="2:12" ht="15.75" customHeight="1" x14ac:dyDescent="0.2">
      <c r="B869" s="2"/>
      <c r="C869" s="3"/>
      <c r="D869" s="4"/>
      <c r="E869" s="5"/>
      <c r="F869" s="2"/>
      <c r="G869" s="2"/>
      <c r="H869" s="2"/>
      <c r="I869" s="6"/>
      <c r="J869" s="6"/>
      <c r="K869" s="2"/>
      <c r="L869" s="2"/>
    </row>
    <row r="870" spans="2:12" ht="15.75" customHeight="1" x14ac:dyDescent="0.2">
      <c r="B870" s="2"/>
      <c r="C870" s="3"/>
      <c r="D870" s="4"/>
      <c r="E870" s="5"/>
      <c r="F870" s="2"/>
      <c r="G870" s="2"/>
      <c r="H870" s="2"/>
      <c r="I870" s="6"/>
      <c r="J870" s="6"/>
      <c r="K870" s="2"/>
      <c r="L870" s="2"/>
    </row>
    <row r="871" spans="2:12" ht="15.75" customHeight="1" x14ac:dyDescent="0.2">
      <c r="B871" s="2"/>
      <c r="C871" s="3"/>
      <c r="D871" s="4"/>
      <c r="E871" s="5"/>
      <c r="F871" s="2"/>
      <c r="G871" s="2"/>
      <c r="H871" s="2"/>
      <c r="I871" s="6"/>
      <c r="J871" s="6"/>
      <c r="K871" s="2"/>
      <c r="L871" s="2"/>
    </row>
    <row r="872" spans="2:12" ht="15.75" customHeight="1" x14ac:dyDescent="0.2">
      <c r="B872" s="2"/>
      <c r="C872" s="3"/>
      <c r="D872" s="4"/>
      <c r="E872" s="5"/>
      <c r="F872" s="2"/>
      <c r="G872" s="2"/>
      <c r="H872" s="2"/>
      <c r="I872" s="6"/>
      <c r="J872" s="6"/>
      <c r="K872" s="2"/>
      <c r="L872" s="2"/>
    </row>
    <row r="873" spans="2:12" ht="15.75" customHeight="1" x14ac:dyDescent="0.2">
      <c r="B873" s="2"/>
      <c r="C873" s="3"/>
      <c r="D873" s="4"/>
      <c r="E873" s="5"/>
      <c r="F873" s="2"/>
      <c r="G873" s="2"/>
      <c r="H873" s="2"/>
      <c r="I873" s="6"/>
      <c r="J873" s="6"/>
      <c r="K873" s="2"/>
      <c r="L873" s="2"/>
    </row>
    <row r="874" spans="2:12" ht="15.75" customHeight="1" x14ac:dyDescent="0.2">
      <c r="B874" s="2"/>
      <c r="C874" s="3"/>
      <c r="D874" s="4"/>
      <c r="E874" s="5"/>
      <c r="F874" s="2"/>
      <c r="G874" s="2"/>
      <c r="H874" s="2"/>
      <c r="I874" s="6"/>
      <c r="J874" s="6"/>
      <c r="K874" s="2"/>
      <c r="L874" s="2"/>
    </row>
    <row r="875" spans="2:12" ht="15.75" customHeight="1" x14ac:dyDescent="0.2">
      <c r="B875" s="2"/>
      <c r="C875" s="3"/>
      <c r="D875" s="4"/>
      <c r="E875" s="5"/>
      <c r="F875" s="2"/>
      <c r="G875" s="2"/>
      <c r="H875" s="2"/>
      <c r="I875" s="6"/>
      <c r="J875" s="6"/>
      <c r="K875" s="2"/>
      <c r="L875" s="2"/>
    </row>
    <row r="876" spans="2:12" ht="15.75" customHeight="1" x14ac:dyDescent="0.2">
      <c r="B876" s="2"/>
      <c r="C876" s="3"/>
      <c r="D876" s="4"/>
      <c r="E876" s="5"/>
      <c r="F876" s="2"/>
      <c r="G876" s="2"/>
      <c r="H876" s="2"/>
      <c r="I876" s="6"/>
      <c r="J876" s="6"/>
      <c r="K876" s="2"/>
      <c r="L876" s="2"/>
    </row>
    <row r="877" spans="2:12" ht="15.75" customHeight="1" x14ac:dyDescent="0.2">
      <c r="B877" s="2"/>
      <c r="C877" s="3"/>
      <c r="D877" s="4"/>
      <c r="E877" s="5"/>
      <c r="F877" s="2"/>
      <c r="G877" s="2"/>
      <c r="H877" s="2"/>
      <c r="I877" s="6"/>
      <c r="J877" s="6"/>
      <c r="K877" s="2"/>
      <c r="L877" s="2"/>
    </row>
    <row r="878" spans="2:12" ht="15.75" customHeight="1" x14ac:dyDescent="0.2">
      <c r="B878" s="2"/>
      <c r="C878" s="3"/>
      <c r="D878" s="4"/>
      <c r="E878" s="5"/>
      <c r="F878" s="2"/>
      <c r="G878" s="2"/>
      <c r="H878" s="2"/>
      <c r="I878" s="6"/>
      <c r="J878" s="6"/>
      <c r="K878" s="2"/>
      <c r="L878" s="2"/>
    </row>
    <row r="879" spans="2:12" ht="15.75" customHeight="1" x14ac:dyDescent="0.2">
      <c r="B879" s="2"/>
      <c r="C879" s="3"/>
      <c r="D879" s="4"/>
      <c r="E879" s="5"/>
      <c r="F879" s="2"/>
      <c r="G879" s="2"/>
      <c r="H879" s="2"/>
      <c r="I879" s="6"/>
      <c r="J879" s="6"/>
      <c r="K879" s="2"/>
      <c r="L879" s="2"/>
    </row>
    <row r="880" spans="2:12" ht="15.75" customHeight="1" x14ac:dyDescent="0.2">
      <c r="B880" s="2"/>
      <c r="C880" s="3"/>
      <c r="D880" s="4"/>
      <c r="E880" s="5"/>
      <c r="F880" s="2"/>
      <c r="G880" s="2"/>
      <c r="H880" s="2"/>
      <c r="I880" s="6"/>
      <c r="J880" s="6"/>
      <c r="K880" s="2"/>
      <c r="L880" s="2"/>
    </row>
    <row r="881" spans="2:12" ht="15.75" customHeight="1" x14ac:dyDescent="0.2">
      <c r="B881" s="2"/>
      <c r="C881" s="3"/>
      <c r="D881" s="4"/>
      <c r="E881" s="5"/>
      <c r="F881" s="2"/>
      <c r="G881" s="2"/>
      <c r="H881" s="2"/>
      <c r="I881" s="6"/>
      <c r="J881" s="6"/>
      <c r="K881" s="2"/>
      <c r="L881" s="2"/>
    </row>
    <row r="882" spans="2:12" ht="15.75" customHeight="1" x14ac:dyDescent="0.2">
      <c r="B882" s="2"/>
      <c r="C882" s="3"/>
      <c r="D882" s="4"/>
      <c r="E882" s="5"/>
      <c r="F882" s="2"/>
      <c r="G882" s="2"/>
      <c r="H882" s="2"/>
      <c r="I882" s="6"/>
      <c r="J882" s="6"/>
      <c r="K882" s="2"/>
      <c r="L882" s="2"/>
    </row>
    <row r="883" spans="2:12" ht="15.75" customHeight="1" x14ac:dyDescent="0.2">
      <c r="B883" s="2"/>
      <c r="C883" s="3"/>
      <c r="D883" s="4"/>
      <c r="E883" s="5"/>
      <c r="F883" s="2"/>
      <c r="G883" s="2"/>
      <c r="H883" s="2"/>
      <c r="I883" s="6"/>
      <c r="J883" s="6"/>
      <c r="K883" s="2"/>
      <c r="L883" s="2"/>
    </row>
    <row r="884" spans="2:12" ht="15.75" customHeight="1" x14ac:dyDescent="0.2">
      <c r="B884" s="2"/>
      <c r="C884" s="3"/>
      <c r="D884" s="4"/>
      <c r="E884" s="5"/>
      <c r="F884" s="2"/>
      <c r="G884" s="2"/>
      <c r="H884" s="2"/>
      <c r="I884" s="6"/>
      <c r="J884" s="6"/>
      <c r="K884" s="2"/>
      <c r="L884" s="2"/>
    </row>
    <row r="885" spans="2:12" ht="15.75" customHeight="1" x14ac:dyDescent="0.2">
      <c r="B885" s="2"/>
      <c r="C885" s="3"/>
      <c r="D885" s="4"/>
      <c r="E885" s="5"/>
      <c r="F885" s="2"/>
      <c r="G885" s="2"/>
      <c r="H885" s="2"/>
      <c r="I885" s="6"/>
      <c r="J885" s="6"/>
      <c r="K885" s="2"/>
      <c r="L885" s="2"/>
    </row>
    <row r="886" spans="2:12" ht="15.75" customHeight="1" x14ac:dyDescent="0.2">
      <c r="B886" s="2"/>
      <c r="C886" s="3"/>
      <c r="D886" s="4"/>
      <c r="E886" s="5"/>
      <c r="F886" s="2"/>
      <c r="G886" s="2"/>
      <c r="H886" s="2"/>
      <c r="I886" s="6"/>
      <c r="J886" s="6"/>
      <c r="K886" s="2"/>
      <c r="L886" s="2"/>
    </row>
    <row r="887" spans="2:12" ht="15.75" customHeight="1" x14ac:dyDescent="0.2">
      <c r="B887" s="2"/>
      <c r="C887" s="3"/>
      <c r="D887" s="4"/>
      <c r="E887" s="5"/>
      <c r="F887" s="2"/>
      <c r="G887" s="2"/>
      <c r="H887" s="2"/>
      <c r="I887" s="6"/>
      <c r="J887" s="6"/>
      <c r="K887" s="2"/>
      <c r="L887" s="2"/>
    </row>
    <row r="888" spans="2:12" ht="15.75" customHeight="1" x14ac:dyDescent="0.2">
      <c r="B888" s="2"/>
      <c r="C888" s="3"/>
      <c r="D888" s="4"/>
      <c r="E888" s="5"/>
      <c r="F888" s="2"/>
      <c r="G888" s="2"/>
      <c r="H888" s="2"/>
      <c r="I888" s="6"/>
      <c r="J888" s="6"/>
      <c r="K888" s="2"/>
      <c r="L888" s="2"/>
    </row>
    <row r="889" spans="2:12" ht="15.75" customHeight="1" x14ac:dyDescent="0.2">
      <c r="B889" s="2"/>
      <c r="C889" s="3"/>
      <c r="D889" s="4"/>
      <c r="E889" s="5"/>
      <c r="F889" s="2"/>
      <c r="G889" s="2"/>
      <c r="H889" s="2"/>
      <c r="I889" s="6"/>
      <c r="J889" s="6"/>
      <c r="K889" s="2"/>
      <c r="L889" s="2"/>
    </row>
    <row r="890" spans="2:12" ht="15.75" customHeight="1" x14ac:dyDescent="0.2">
      <c r="B890" s="2"/>
      <c r="C890" s="3"/>
      <c r="D890" s="4"/>
      <c r="E890" s="5"/>
      <c r="F890" s="2"/>
      <c r="G890" s="2"/>
      <c r="H890" s="2"/>
      <c r="I890" s="6"/>
      <c r="J890" s="6"/>
      <c r="K890" s="2"/>
      <c r="L890" s="2"/>
    </row>
    <row r="891" spans="2:12" ht="15.75" customHeight="1" x14ac:dyDescent="0.2">
      <c r="B891" s="2"/>
      <c r="C891" s="3"/>
      <c r="D891" s="4"/>
      <c r="E891" s="5"/>
      <c r="F891" s="2"/>
      <c r="G891" s="2"/>
      <c r="H891" s="2"/>
      <c r="I891" s="6"/>
      <c r="J891" s="6"/>
      <c r="K891" s="2"/>
      <c r="L891" s="2"/>
    </row>
    <row r="892" spans="2:12" ht="15.75" customHeight="1" x14ac:dyDescent="0.2">
      <c r="B892" s="2"/>
      <c r="C892" s="3"/>
      <c r="D892" s="4"/>
      <c r="E892" s="5"/>
      <c r="F892" s="2"/>
      <c r="G892" s="2"/>
      <c r="H892" s="2"/>
      <c r="I892" s="6"/>
      <c r="J892" s="6"/>
      <c r="K892" s="2"/>
      <c r="L892" s="2"/>
    </row>
    <row r="893" spans="2:12" ht="15.75" customHeight="1" x14ac:dyDescent="0.2">
      <c r="B893" s="2"/>
      <c r="C893" s="3"/>
      <c r="D893" s="4"/>
      <c r="E893" s="5"/>
      <c r="F893" s="2"/>
      <c r="G893" s="2"/>
      <c r="H893" s="2"/>
      <c r="I893" s="6"/>
      <c r="J893" s="6"/>
      <c r="K893" s="2"/>
      <c r="L893" s="2"/>
    </row>
    <row r="894" spans="2:12" ht="15.75" customHeight="1" x14ac:dyDescent="0.2">
      <c r="B894" s="2"/>
      <c r="C894" s="3"/>
      <c r="D894" s="4"/>
      <c r="E894" s="5"/>
      <c r="F894" s="2"/>
      <c r="G894" s="2"/>
      <c r="H894" s="2"/>
      <c r="I894" s="6"/>
      <c r="J894" s="6"/>
      <c r="K894" s="2"/>
      <c r="L894" s="2"/>
    </row>
    <row r="895" spans="2:12" ht="15.75" customHeight="1" x14ac:dyDescent="0.2">
      <c r="B895" s="2"/>
      <c r="C895" s="3"/>
      <c r="D895" s="4"/>
      <c r="E895" s="5"/>
      <c r="F895" s="2"/>
      <c r="G895" s="2"/>
      <c r="H895" s="2"/>
      <c r="I895" s="6"/>
      <c r="J895" s="6"/>
      <c r="K895" s="2"/>
      <c r="L895" s="2"/>
    </row>
    <row r="896" spans="2:12" ht="15.75" customHeight="1" x14ac:dyDescent="0.2">
      <c r="B896" s="2"/>
      <c r="C896" s="3"/>
      <c r="D896" s="4"/>
      <c r="E896" s="5"/>
      <c r="F896" s="2"/>
      <c r="G896" s="2"/>
      <c r="H896" s="2"/>
      <c r="I896" s="6"/>
      <c r="J896" s="6"/>
      <c r="K896" s="2"/>
      <c r="L896" s="2"/>
    </row>
    <row r="897" spans="2:12" ht="15.75" customHeight="1" x14ac:dyDescent="0.2">
      <c r="B897" s="2"/>
      <c r="C897" s="3"/>
      <c r="D897" s="4"/>
      <c r="E897" s="5"/>
      <c r="F897" s="2"/>
      <c r="G897" s="2"/>
      <c r="H897" s="2"/>
      <c r="I897" s="6"/>
      <c r="J897" s="6"/>
      <c r="K897" s="2"/>
      <c r="L897" s="2"/>
    </row>
    <row r="898" spans="2:12" ht="15.75" customHeight="1" x14ac:dyDescent="0.2">
      <c r="B898" s="2"/>
      <c r="C898" s="3"/>
      <c r="D898" s="4"/>
      <c r="E898" s="5"/>
      <c r="F898" s="2"/>
      <c r="G898" s="2"/>
      <c r="H898" s="2"/>
      <c r="I898" s="6"/>
      <c r="J898" s="6"/>
      <c r="K898" s="2"/>
      <c r="L898" s="2"/>
    </row>
    <row r="899" spans="2:12" ht="15.75" customHeight="1" x14ac:dyDescent="0.2">
      <c r="B899" s="2"/>
      <c r="C899" s="3"/>
      <c r="D899" s="4"/>
      <c r="E899" s="5"/>
      <c r="F899" s="2"/>
      <c r="G899" s="2"/>
      <c r="H899" s="2"/>
      <c r="I899" s="6"/>
      <c r="J899" s="6"/>
      <c r="K899" s="2"/>
      <c r="L899" s="2"/>
    </row>
    <row r="900" spans="2:12" ht="15.75" customHeight="1" x14ac:dyDescent="0.2">
      <c r="B900" s="2"/>
      <c r="C900" s="3"/>
      <c r="D900" s="4"/>
      <c r="E900" s="5"/>
      <c r="F900" s="2"/>
      <c r="G900" s="2"/>
      <c r="H900" s="2"/>
      <c r="I900" s="6"/>
      <c r="J900" s="6"/>
      <c r="K900" s="2"/>
      <c r="L900" s="2"/>
    </row>
    <row r="901" spans="2:12" ht="15.75" customHeight="1" x14ac:dyDescent="0.2">
      <c r="B901" s="2"/>
      <c r="C901" s="3"/>
      <c r="D901" s="4"/>
      <c r="E901" s="5"/>
      <c r="F901" s="2"/>
      <c r="G901" s="2"/>
      <c r="H901" s="2"/>
      <c r="I901" s="6"/>
      <c r="J901" s="6"/>
      <c r="K901" s="2"/>
      <c r="L901" s="2"/>
    </row>
    <row r="902" spans="2:12" ht="15.75" customHeight="1" x14ac:dyDescent="0.2">
      <c r="B902" s="2"/>
      <c r="C902" s="3"/>
      <c r="D902" s="4"/>
      <c r="E902" s="5"/>
      <c r="F902" s="2"/>
      <c r="G902" s="2"/>
      <c r="H902" s="2"/>
      <c r="I902" s="6"/>
      <c r="J902" s="6"/>
      <c r="K902" s="2"/>
      <c r="L902" s="2"/>
    </row>
    <row r="903" spans="2:12" ht="15.75" customHeight="1" x14ac:dyDescent="0.2">
      <c r="B903" s="2"/>
      <c r="C903" s="3"/>
      <c r="D903" s="4"/>
      <c r="E903" s="5"/>
      <c r="F903" s="2"/>
      <c r="G903" s="2"/>
      <c r="H903" s="2"/>
      <c r="I903" s="6"/>
      <c r="J903" s="6"/>
      <c r="K903" s="2"/>
      <c r="L903" s="2"/>
    </row>
    <row r="904" spans="2:12" ht="15.75" customHeight="1" x14ac:dyDescent="0.2">
      <c r="B904" s="2"/>
      <c r="C904" s="3"/>
      <c r="D904" s="4"/>
      <c r="E904" s="5"/>
      <c r="F904" s="2"/>
      <c r="G904" s="2"/>
      <c r="H904" s="2"/>
      <c r="I904" s="6"/>
      <c r="J904" s="6"/>
      <c r="K904" s="2"/>
      <c r="L904" s="2"/>
    </row>
    <row r="905" spans="2:12" ht="15.75" customHeight="1" x14ac:dyDescent="0.2">
      <c r="B905" s="2"/>
      <c r="C905" s="3"/>
      <c r="D905" s="4"/>
      <c r="E905" s="5"/>
      <c r="F905" s="2"/>
      <c r="G905" s="2"/>
      <c r="H905" s="2"/>
      <c r="I905" s="6"/>
      <c r="J905" s="6"/>
      <c r="K905" s="2"/>
      <c r="L905" s="2"/>
    </row>
    <row r="906" spans="2:12" ht="15.75" customHeight="1" x14ac:dyDescent="0.2">
      <c r="B906" s="2"/>
      <c r="C906" s="3"/>
      <c r="D906" s="4"/>
      <c r="E906" s="5"/>
      <c r="F906" s="2"/>
      <c r="G906" s="2"/>
      <c r="H906" s="2"/>
      <c r="I906" s="6"/>
      <c r="J906" s="6"/>
      <c r="K906" s="2"/>
      <c r="L906" s="2"/>
    </row>
    <row r="907" spans="2:12" ht="15.75" customHeight="1" x14ac:dyDescent="0.2">
      <c r="B907" s="2"/>
      <c r="C907" s="3"/>
      <c r="D907" s="4"/>
      <c r="E907" s="5"/>
      <c r="F907" s="2"/>
      <c r="G907" s="2"/>
      <c r="H907" s="2"/>
      <c r="I907" s="6"/>
      <c r="J907" s="6"/>
      <c r="K907" s="2"/>
      <c r="L907" s="2"/>
    </row>
    <row r="908" spans="2:12" ht="15.75" customHeight="1" x14ac:dyDescent="0.2">
      <c r="B908" s="2"/>
      <c r="C908" s="3"/>
      <c r="D908" s="4"/>
      <c r="E908" s="5"/>
      <c r="F908" s="2"/>
      <c r="G908" s="2"/>
      <c r="H908" s="2"/>
      <c r="I908" s="6"/>
      <c r="J908" s="6"/>
      <c r="K908" s="2"/>
      <c r="L908" s="2"/>
    </row>
    <row r="909" spans="2:12" ht="15.75" customHeight="1" x14ac:dyDescent="0.2">
      <c r="B909" s="2"/>
      <c r="C909" s="3"/>
      <c r="D909" s="4"/>
      <c r="E909" s="5"/>
      <c r="F909" s="2"/>
      <c r="G909" s="2"/>
      <c r="H909" s="2"/>
      <c r="I909" s="6"/>
      <c r="J909" s="6"/>
      <c r="K909" s="2"/>
      <c r="L909" s="2"/>
    </row>
    <row r="910" spans="2:12" ht="15.75" customHeight="1" x14ac:dyDescent="0.2">
      <c r="B910" s="2"/>
      <c r="C910" s="3"/>
      <c r="D910" s="4"/>
      <c r="E910" s="5"/>
      <c r="F910" s="2"/>
      <c r="G910" s="2"/>
      <c r="H910" s="2"/>
      <c r="I910" s="6"/>
      <c r="J910" s="6"/>
      <c r="K910" s="2"/>
      <c r="L910" s="2"/>
    </row>
    <row r="911" spans="2:12" ht="15.75" customHeight="1" x14ac:dyDescent="0.2">
      <c r="B911" s="2"/>
      <c r="C911" s="3"/>
      <c r="D911" s="4"/>
      <c r="E911" s="5"/>
      <c r="F911" s="2"/>
      <c r="G911" s="2"/>
      <c r="H911" s="2"/>
      <c r="I911" s="6"/>
      <c r="J911" s="6"/>
      <c r="K911" s="2"/>
      <c r="L911" s="2"/>
    </row>
    <row r="912" spans="2:12" ht="15.75" customHeight="1" x14ac:dyDescent="0.2">
      <c r="B912" s="2"/>
      <c r="C912" s="3"/>
      <c r="D912" s="4"/>
      <c r="E912" s="5"/>
      <c r="F912" s="2"/>
      <c r="G912" s="2"/>
      <c r="H912" s="2"/>
      <c r="I912" s="6"/>
      <c r="J912" s="6"/>
      <c r="K912" s="2"/>
      <c r="L912" s="2"/>
    </row>
    <row r="913" spans="2:12" ht="15.75" customHeight="1" x14ac:dyDescent="0.2">
      <c r="B913" s="2"/>
      <c r="C913" s="3"/>
      <c r="D913" s="4"/>
      <c r="E913" s="5"/>
      <c r="F913" s="2"/>
      <c r="G913" s="2"/>
      <c r="H913" s="2"/>
      <c r="I913" s="6"/>
      <c r="J913" s="6"/>
      <c r="K913" s="2"/>
      <c r="L913" s="2"/>
    </row>
    <row r="914" spans="2:12" ht="15.75" customHeight="1" x14ac:dyDescent="0.2">
      <c r="B914" s="2"/>
      <c r="C914" s="3"/>
      <c r="D914" s="4"/>
      <c r="E914" s="5"/>
      <c r="F914" s="2"/>
      <c r="G914" s="2"/>
      <c r="H914" s="2"/>
      <c r="I914" s="6"/>
      <c r="J914" s="6"/>
      <c r="K914" s="2"/>
      <c r="L914" s="2"/>
    </row>
    <row r="915" spans="2:12" ht="15.75" customHeight="1" x14ac:dyDescent="0.2">
      <c r="B915" s="2"/>
      <c r="C915" s="3"/>
      <c r="D915" s="4"/>
      <c r="E915" s="5"/>
      <c r="F915" s="2"/>
      <c r="G915" s="2"/>
      <c r="H915" s="2"/>
      <c r="I915" s="6"/>
      <c r="J915" s="6"/>
      <c r="K915" s="2"/>
      <c r="L915" s="2"/>
    </row>
    <row r="916" spans="2:12" ht="15.75" customHeight="1" x14ac:dyDescent="0.2">
      <c r="B916" s="2"/>
      <c r="C916" s="3"/>
      <c r="D916" s="4"/>
      <c r="E916" s="5"/>
      <c r="F916" s="2"/>
      <c r="G916" s="2"/>
      <c r="H916" s="2"/>
      <c r="I916" s="6"/>
      <c r="J916" s="6"/>
      <c r="K916" s="2"/>
      <c r="L916" s="2"/>
    </row>
    <row r="917" spans="2:12" ht="15.75" customHeight="1" x14ac:dyDescent="0.2">
      <c r="B917" s="2"/>
      <c r="C917" s="3"/>
      <c r="D917" s="4"/>
      <c r="E917" s="5"/>
      <c r="F917" s="2"/>
      <c r="G917" s="2"/>
      <c r="H917" s="2"/>
      <c r="I917" s="6"/>
      <c r="J917" s="6"/>
      <c r="K917" s="2"/>
      <c r="L917" s="2"/>
    </row>
    <row r="918" spans="2:12" ht="15.75" customHeight="1" x14ac:dyDescent="0.2">
      <c r="B918" s="2"/>
      <c r="C918" s="3"/>
      <c r="D918" s="4"/>
      <c r="E918" s="5"/>
      <c r="F918" s="2"/>
      <c r="G918" s="2"/>
      <c r="H918" s="2"/>
      <c r="I918" s="6"/>
      <c r="J918" s="6"/>
      <c r="K918" s="2"/>
      <c r="L918" s="2"/>
    </row>
    <row r="919" spans="2:12" ht="15.75" customHeight="1" x14ac:dyDescent="0.2">
      <c r="B919" s="2"/>
      <c r="C919" s="3"/>
      <c r="D919" s="4"/>
      <c r="E919" s="5"/>
      <c r="F919" s="2"/>
      <c r="G919" s="2"/>
      <c r="H919" s="2"/>
      <c r="I919" s="6"/>
      <c r="J919" s="6"/>
      <c r="K919" s="2"/>
      <c r="L919" s="2"/>
    </row>
    <row r="920" spans="2:12" ht="15.75" customHeight="1" x14ac:dyDescent="0.2">
      <c r="B920" s="2"/>
      <c r="C920" s="3"/>
      <c r="D920" s="4"/>
      <c r="E920" s="5"/>
      <c r="F920" s="2"/>
      <c r="G920" s="2"/>
      <c r="H920" s="2"/>
      <c r="I920" s="6"/>
      <c r="J920" s="6"/>
      <c r="K920" s="2"/>
      <c r="L920" s="2"/>
    </row>
    <row r="921" spans="2:12" ht="15.75" customHeight="1" x14ac:dyDescent="0.2">
      <c r="B921" s="2"/>
      <c r="C921" s="3"/>
      <c r="D921" s="4"/>
      <c r="E921" s="5"/>
      <c r="F921" s="2"/>
      <c r="G921" s="2"/>
      <c r="H921" s="2"/>
      <c r="I921" s="6"/>
      <c r="J921" s="6"/>
      <c r="K921" s="2"/>
      <c r="L921" s="2"/>
    </row>
    <row r="922" spans="2:12" ht="15.75" customHeight="1" x14ac:dyDescent="0.2">
      <c r="B922" s="2"/>
      <c r="C922" s="3"/>
      <c r="D922" s="4"/>
      <c r="E922" s="5"/>
      <c r="F922" s="2"/>
      <c r="G922" s="2"/>
      <c r="H922" s="2"/>
      <c r="I922" s="6"/>
      <c r="J922" s="6"/>
      <c r="K922" s="2"/>
      <c r="L922" s="2"/>
    </row>
    <row r="923" spans="2:12" ht="15.75" customHeight="1" x14ac:dyDescent="0.2">
      <c r="B923" s="2"/>
      <c r="C923" s="3"/>
      <c r="D923" s="4"/>
      <c r="E923" s="5"/>
      <c r="F923" s="2"/>
      <c r="G923" s="2"/>
      <c r="H923" s="2"/>
      <c r="I923" s="6"/>
      <c r="J923" s="6"/>
      <c r="K923" s="2"/>
      <c r="L923" s="2"/>
    </row>
    <row r="924" spans="2:12" ht="15.75" customHeight="1" x14ac:dyDescent="0.2">
      <c r="B924" s="2"/>
      <c r="C924" s="3"/>
      <c r="D924" s="4"/>
      <c r="E924" s="5"/>
      <c r="F924" s="2"/>
      <c r="G924" s="2"/>
      <c r="H924" s="2"/>
      <c r="I924" s="6"/>
      <c r="J924" s="6"/>
      <c r="K924" s="2"/>
      <c r="L924" s="2"/>
    </row>
    <row r="925" spans="2:12" ht="15.75" customHeight="1" x14ac:dyDescent="0.2">
      <c r="B925" s="2"/>
      <c r="C925" s="3"/>
      <c r="D925" s="4"/>
      <c r="E925" s="5"/>
      <c r="F925" s="2"/>
      <c r="G925" s="2"/>
      <c r="H925" s="2"/>
      <c r="I925" s="6"/>
      <c r="J925" s="6"/>
      <c r="K925" s="2"/>
      <c r="L925" s="2"/>
    </row>
    <row r="926" spans="2:12" ht="15.75" customHeight="1" x14ac:dyDescent="0.2">
      <c r="B926" s="2"/>
      <c r="C926" s="3"/>
      <c r="D926" s="4"/>
      <c r="E926" s="5"/>
      <c r="F926" s="2"/>
      <c r="G926" s="2"/>
      <c r="H926" s="2"/>
      <c r="I926" s="6"/>
      <c r="J926" s="6"/>
      <c r="K926" s="2"/>
      <c r="L926" s="2"/>
    </row>
    <row r="927" spans="2:12" ht="15.75" customHeight="1" x14ac:dyDescent="0.2">
      <c r="B927" s="2"/>
      <c r="C927" s="3"/>
      <c r="D927" s="4"/>
      <c r="E927" s="5"/>
      <c r="F927" s="2"/>
      <c r="G927" s="2"/>
      <c r="H927" s="2"/>
      <c r="I927" s="6"/>
      <c r="J927" s="6"/>
      <c r="K927" s="2"/>
      <c r="L927" s="2"/>
    </row>
    <row r="928" spans="2:12" ht="15.75" customHeight="1" x14ac:dyDescent="0.2">
      <c r="B928" s="2"/>
      <c r="C928" s="3"/>
      <c r="D928" s="4"/>
      <c r="E928" s="5"/>
      <c r="F928" s="2"/>
      <c r="G928" s="2"/>
      <c r="H928" s="2"/>
      <c r="I928" s="6"/>
      <c r="J928" s="6"/>
      <c r="K928" s="2"/>
      <c r="L928" s="2"/>
    </row>
    <row r="929" spans="2:12" ht="15.75" customHeight="1" x14ac:dyDescent="0.2">
      <c r="B929" s="2"/>
      <c r="C929" s="3"/>
      <c r="D929" s="4"/>
      <c r="E929" s="5"/>
      <c r="F929" s="2"/>
      <c r="G929" s="2"/>
      <c r="H929" s="2"/>
      <c r="I929" s="6"/>
      <c r="J929" s="6"/>
      <c r="K929" s="2"/>
      <c r="L929" s="2"/>
    </row>
    <row r="930" spans="2:12" ht="15.75" customHeight="1" x14ac:dyDescent="0.2">
      <c r="B930" s="2"/>
      <c r="C930" s="3"/>
      <c r="D930" s="4"/>
      <c r="E930" s="5"/>
      <c r="F930" s="2"/>
      <c r="G930" s="2"/>
      <c r="H930" s="2"/>
      <c r="I930" s="6"/>
      <c r="J930" s="6"/>
      <c r="K930" s="2"/>
      <c r="L930" s="2"/>
    </row>
    <row r="931" spans="2:12" ht="15.75" customHeight="1" x14ac:dyDescent="0.2">
      <c r="B931" s="2"/>
      <c r="C931" s="3"/>
      <c r="D931" s="4"/>
      <c r="E931" s="5"/>
      <c r="F931" s="2"/>
      <c r="G931" s="2"/>
      <c r="H931" s="2"/>
      <c r="I931" s="6"/>
      <c r="J931" s="6"/>
      <c r="K931" s="2"/>
      <c r="L931" s="2"/>
    </row>
    <row r="932" spans="2:12" ht="15.75" customHeight="1" x14ac:dyDescent="0.2">
      <c r="B932" s="2"/>
      <c r="C932" s="3"/>
      <c r="D932" s="4"/>
      <c r="E932" s="5"/>
      <c r="F932" s="2"/>
      <c r="G932" s="2"/>
      <c r="H932" s="2"/>
      <c r="I932" s="6"/>
      <c r="J932" s="6"/>
      <c r="K932" s="2"/>
      <c r="L932" s="2"/>
    </row>
    <row r="933" spans="2:12" ht="15.75" customHeight="1" x14ac:dyDescent="0.2">
      <c r="B933" s="2"/>
      <c r="C933" s="3"/>
      <c r="D933" s="4"/>
      <c r="E933" s="5"/>
      <c r="F933" s="2"/>
      <c r="G933" s="2"/>
      <c r="H933" s="2"/>
      <c r="I933" s="6"/>
      <c r="J933" s="6"/>
      <c r="K933" s="2"/>
      <c r="L933" s="2"/>
    </row>
    <row r="934" spans="2:12" ht="15.75" customHeight="1" x14ac:dyDescent="0.2">
      <c r="B934" s="2"/>
      <c r="C934" s="3"/>
      <c r="D934" s="4"/>
      <c r="E934" s="5"/>
      <c r="F934" s="2"/>
      <c r="G934" s="2"/>
      <c r="H934" s="2"/>
      <c r="I934" s="6"/>
      <c r="J934" s="6"/>
      <c r="K934" s="2"/>
      <c r="L934" s="2"/>
    </row>
    <row r="935" spans="2:12" ht="15.75" customHeight="1" x14ac:dyDescent="0.2">
      <c r="B935" s="2"/>
      <c r="C935" s="3"/>
      <c r="D935" s="4"/>
      <c r="E935" s="5"/>
      <c r="F935" s="2"/>
      <c r="G935" s="2"/>
      <c r="H935" s="2"/>
      <c r="I935" s="6"/>
      <c r="J935" s="6"/>
      <c r="K935" s="2"/>
      <c r="L935" s="2"/>
    </row>
    <row r="936" spans="2:12" ht="15.75" customHeight="1" x14ac:dyDescent="0.2">
      <c r="B936" s="2"/>
      <c r="C936" s="3"/>
      <c r="D936" s="4"/>
      <c r="E936" s="5"/>
      <c r="F936" s="2"/>
      <c r="G936" s="2"/>
      <c r="H936" s="2"/>
      <c r="I936" s="6"/>
      <c r="J936" s="6"/>
      <c r="K936" s="2"/>
      <c r="L936" s="2"/>
    </row>
    <row r="937" spans="2:12" ht="15.75" customHeight="1" x14ac:dyDescent="0.2">
      <c r="B937" s="2"/>
      <c r="C937" s="3"/>
      <c r="D937" s="4"/>
      <c r="E937" s="5"/>
      <c r="F937" s="2"/>
      <c r="G937" s="2"/>
      <c r="H937" s="2"/>
      <c r="I937" s="6"/>
      <c r="J937" s="6"/>
      <c r="K937" s="2"/>
      <c r="L937" s="2"/>
    </row>
    <row r="938" spans="2:12" ht="15.75" customHeight="1" x14ac:dyDescent="0.2">
      <c r="B938" s="2"/>
      <c r="C938" s="3"/>
      <c r="D938" s="4"/>
      <c r="E938" s="5"/>
      <c r="F938" s="2"/>
      <c r="G938" s="2"/>
      <c r="H938" s="2"/>
      <c r="I938" s="6"/>
      <c r="J938" s="6"/>
      <c r="K938" s="2"/>
      <c r="L938" s="2"/>
    </row>
    <row r="939" spans="2:12" ht="15.75" customHeight="1" x14ac:dyDescent="0.2">
      <c r="B939" s="2"/>
      <c r="C939" s="3"/>
      <c r="D939" s="4"/>
      <c r="E939" s="5"/>
      <c r="F939" s="2"/>
      <c r="G939" s="2"/>
      <c r="H939" s="2"/>
      <c r="I939" s="6"/>
      <c r="J939" s="6"/>
      <c r="K939" s="2"/>
      <c r="L939" s="2"/>
    </row>
    <row r="940" spans="2:12" ht="15.75" customHeight="1" x14ac:dyDescent="0.2">
      <c r="B940" s="2"/>
      <c r="C940" s="3"/>
      <c r="D940" s="4"/>
      <c r="E940" s="5"/>
      <c r="F940" s="2"/>
      <c r="G940" s="2"/>
      <c r="H940" s="2"/>
      <c r="I940" s="6"/>
      <c r="J940" s="6"/>
      <c r="K940" s="2"/>
      <c r="L940" s="2"/>
    </row>
    <row r="941" spans="2:12" ht="15.75" customHeight="1" x14ac:dyDescent="0.2">
      <c r="B941" s="2"/>
      <c r="C941" s="3"/>
      <c r="D941" s="4"/>
      <c r="E941" s="5"/>
      <c r="F941" s="2"/>
      <c r="G941" s="2"/>
      <c r="H941" s="2"/>
      <c r="I941" s="6"/>
      <c r="J941" s="6"/>
      <c r="K941" s="2"/>
      <c r="L941" s="2"/>
    </row>
    <row r="942" spans="2:12" ht="15.75" customHeight="1" x14ac:dyDescent="0.2">
      <c r="B942" s="2"/>
      <c r="C942" s="3"/>
      <c r="D942" s="4"/>
      <c r="E942" s="5"/>
      <c r="F942" s="2"/>
      <c r="G942" s="2"/>
      <c r="H942" s="2"/>
      <c r="I942" s="6"/>
      <c r="J942" s="6"/>
      <c r="K942" s="2"/>
      <c r="L942" s="2"/>
    </row>
    <row r="943" spans="2:12" ht="15.75" customHeight="1" x14ac:dyDescent="0.2">
      <c r="B943" s="2"/>
      <c r="C943" s="3"/>
      <c r="D943" s="4"/>
      <c r="E943" s="5"/>
      <c r="F943" s="2"/>
      <c r="G943" s="2"/>
      <c r="H943" s="2"/>
      <c r="I943" s="6"/>
      <c r="J943" s="6"/>
      <c r="K943" s="2"/>
      <c r="L943" s="2"/>
    </row>
    <row r="944" spans="2:12" ht="15.75" customHeight="1" x14ac:dyDescent="0.2">
      <c r="B944" s="2"/>
      <c r="C944" s="3"/>
      <c r="D944" s="4"/>
      <c r="E944" s="5"/>
      <c r="F944" s="2"/>
      <c r="G944" s="2"/>
      <c r="H944" s="2"/>
      <c r="I944" s="6"/>
      <c r="J944" s="6"/>
      <c r="K944" s="2"/>
      <c r="L944" s="2"/>
    </row>
    <row r="945" spans="2:12" ht="15.75" customHeight="1" x14ac:dyDescent="0.2">
      <c r="B945" s="2"/>
      <c r="C945" s="3"/>
      <c r="D945" s="4"/>
      <c r="E945" s="5"/>
      <c r="F945" s="2"/>
      <c r="G945" s="2"/>
      <c r="H945" s="2"/>
      <c r="I945" s="6"/>
      <c r="J945" s="6"/>
      <c r="K945" s="2"/>
      <c r="L945" s="2"/>
    </row>
    <row r="946" spans="2:12" ht="15.75" customHeight="1" x14ac:dyDescent="0.2">
      <c r="B946" s="2"/>
      <c r="C946" s="3"/>
      <c r="D946" s="4"/>
      <c r="E946" s="5"/>
      <c r="F946" s="2"/>
      <c r="G946" s="2"/>
      <c r="H946" s="2"/>
      <c r="I946" s="6"/>
      <c r="J946" s="6"/>
      <c r="K946" s="2"/>
      <c r="L946" s="2"/>
    </row>
    <row r="947" spans="2:12" ht="15.75" customHeight="1" x14ac:dyDescent="0.2">
      <c r="B947" s="2"/>
      <c r="C947" s="3"/>
      <c r="D947" s="4"/>
      <c r="E947" s="5"/>
      <c r="F947" s="2"/>
      <c r="G947" s="2"/>
      <c r="H947" s="2"/>
      <c r="I947" s="6"/>
      <c r="J947" s="6"/>
      <c r="K947" s="2"/>
      <c r="L947" s="2"/>
    </row>
    <row r="948" spans="2:12" ht="15.75" customHeight="1" x14ac:dyDescent="0.2">
      <c r="B948" s="2"/>
      <c r="C948" s="3"/>
      <c r="D948" s="4"/>
      <c r="E948" s="5"/>
      <c r="F948" s="2"/>
      <c r="G948" s="2"/>
      <c r="H948" s="2"/>
      <c r="I948" s="6"/>
      <c r="J948" s="6"/>
      <c r="K948" s="2"/>
      <c r="L948" s="2"/>
    </row>
    <row r="949" spans="2:12" ht="15.75" customHeight="1" x14ac:dyDescent="0.2">
      <c r="B949" s="2"/>
      <c r="C949" s="3"/>
      <c r="D949" s="4"/>
      <c r="E949" s="5"/>
      <c r="F949" s="2"/>
      <c r="G949" s="2"/>
      <c r="H949" s="2"/>
      <c r="I949" s="6"/>
      <c r="J949" s="6"/>
      <c r="K949" s="2"/>
      <c r="L949" s="2"/>
    </row>
    <row r="950" spans="2:12" ht="15.75" customHeight="1" x14ac:dyDescent="0.2">
      <c r="B950" s="2"/>
      <c r="C950" s="3"/>
      <c r="D950" s="4"/>
      <c r="E950" s="5"/>
      <c r="F950" s="2"/>
      <c r="G950" s="2"/>
      <c r="H950" s="2"/>
      <c r="I950" s="6"/>
      <c r="J950" s="6"/>
      <c r="K950" s="2"/>
      <c r="L950" s="2"/>
    </row>
    <row r="951" spans="2:12" ht="15.75" customHeight="1" x14ac:dyDescent="0.2">
      <c r="B951" s="2"/>
      <c r="C951" s="3"/>
      <c r="D951" s="4"/>
      <c r="E951" s="5"/>
      <c r="F951" s="2"/>
      <c r="G951" s="2"/>
      <c r="H951" s="2"/>
      <c r="I951" s="6"/>
      <c r="J951" s="6"/>
      <c r="K951" s="2"/>
      <c r="L951" s="2"/>
    </row>
    <row r="952" spans="2:12" ht="15.75" customHeight="1" x14ac:dyDescent="0.2">
      <c r="B952" s="2"/>
      <c r="C952" s="3"/>
      <c r="D952" s="4"/>
      <c r="E952" s="5"/>
      <c r="F952" s="2"/>
      <c r="G952" s="2"/>
      <c r="H952" s="2"/>
      <c r="I952" s="6"/>
      <c r="J952" s="6"/>
      <c r="K952" s="2"/>
      <c r="L952" s="2"/>
    </row>
    <row r="953" spans="2:12" ht="15.75" customHeight="1" x14ac:dyDescent="0.2">
      <c r="B953" s="2"/>
      <c r="C953" s="3"/>
      <c r="D953" s="4"/>
      <c r="E953" s="5"/>
      <c r="F953" s="2"/>
      <c r="G953" s="2"/>
      <c r="H953" s="2"/>
      <c r="I953" s="6"/>
      <c r="J953" s="6"/>
      <c r="K953" s="2"/>
      <c r="L953" s="2"/>
    </row>
    <row r="954" spans="2:12" ht="15.75" customHeight="1" x14ac:dyDescent="0.2">
      <c r="B954" s="2"/>
      <c r="C954" s="3"/>
      <c r="D954" s="4"/>
      <c r="E954" s="5"/>
      <c r="F954" s="2"/>
      <c r="G954" s="2"/>
      <c r="H954" s="2"/>
      <c r="I954" s="6"/>
      <c r="J954" s="6"/>
      <c r="K954" s="2"/>
      <c r="L954" s="2"/>
    </row>
    <row r="955" spans="2:12" ht="15.75" customHeight="1" x14ac:dyDescent="0.2">
      <c r="B955" s="2"/>
      <c r="C955" s="3"/>
      <c r="D955" s="4"/>
      <c r="E955" s="5"/>
      <c r="F955" s="2"/>
      <c r="G955" s="2"/>
      <c r="H955" s="2"/>
      <c r="I955" s="6"/>
      <c r="J955" s="6"/>
      <c r="K955" s="2"/>
      <c r="L955" s="2"/>
    </row>
    <row r="956" spans="2:12" ht="15.75" customHeight="1" x14ac:dyDescent="0.2">
      <c r="B956" s="2"/>
      <c r="C956" s="3"/>
      <c r="D956" s="4"/>
      <c r="E956" s="5"/>
      <c r="F956" s="2"/>
      <c r="G956" s="2"/>
      <c r="H956" s="2"/>
      <c r="I956" s="6"/>
      <c r="J956" s="6"/>
      <c r="K956" s="2"/>
      <c r="L956" s="2"/>
    </row>
    <row r="957" spans="2:12" ht="15.75" customHeight="1" x14ac:dyDescent="0.2">
      <c r="B957" s="2"/>
      <c r="C957" s="3"/>
      <c r="D957" s="4"/>
      <c r="E957" s="5"/>
      <c r="F957" s="2"/>
      <c r="G957" s="2"/>
      <c r="H957" s="2"/>
      <c r="I957" s="6"/>
      <c r="J957" s="6"/>
      <c r="K957" s="2"/>
      <c r="L957" s="2"/>
    </row>
    <row r="958" spans="2:12" ht="15.75" customHeight="1" x14ac:dyDescent="0.2">
      <c r="B958" s="2"/>
      <c r="C958" s="3"/>
      <c r="D958" s="4"/>
      <c r="E958" s="5"/>
      <c r="F958" s="2"/>
      <c r="G958" s="2"/>
      <c r="H958" s="2"/>
      <c r="I958" s="6"/>
      <c r="J958" s="6"/>
      <c r="K958" s="2"/>
      <c r="L958" s="2"/>
    </row>
    <row r="959" spans="2:12" ht="15.75" customHeight="1" x14ac:dyDescent="0.2">
      <c r="B959" s="2"/>
      <c r="C959" s="3"/>
      <c r="D959" s="4"/>
      <c r="E959" s="5"/>
      <c r="F959" s="2"/>
      <c r="G959" s="2"/>
      <c r="H959" s="2"/>
      <c r="I959" s="6"/>
      <c r="J959" s="6"/>
      <c r="K959" s="2"/>
      <c r="L959" s="2"/>
    </row>
    <row r="960" spans="2:12" ht="15.75" customHeight="1" x14ac:dyDescent="0.2">
      <c r="B960" s="2"/>
      <c r="C960" s="3"/>
      <c r="D960" s="4"/>
      <c r="E960" s="5"/>
      <c r="F960" s="2"/>
      <c r="G960" s="2"/>
      <c r="H960" s="2"/>
      <c r="I960" s="6"/>
      <c r="J960" s="6"/>
      <c r="K960" s="2"/>
      <c r="L960" s="2"/>
    </row>
    <row r="961" spans="2:12" ht="15.75" customHeight="1" x14ac:dyDescent="0.2">
      <c r="B961" s="2"/>
      <c r="C961" s="3"/>
      <c r="D961" s="4"/>
      <c r="E961" s="5"/>
      <c r="F961" s="2"/>
      <c r="G961" s="2"/>
      <c r="H961" s="2"/>
      <c r="I961" s="6"/>
      <c r="J961" s="6"/>
      <c r="K961" s="2"/>
      <c r="L961" s="2"/>
    </row>
    <row r="962" spans="2:12" ht="15.75" customHeight="1" x14ac:dyDescent="0.2">
      <c r="B962" s="2"/>
      <c r="C962" s="3"/>
      <c r="D962" s="4"/>
      <c r="E962" s="5"/>
      <c r="F962" s="2"/>
      <c r="G962" s="2"/>
      <c r="H962" s="2"/>
      <c r="I962" s="6"/>
      <c r="J962" s="6"/>
      <c r="K962" s="2"/>
      <c r="L962" s="2"/>
    </row>
    <row r="963" spans="2:12" ht="15.75" customHeight="1" x14ac:dyDescent="0.2">
      <c r="B963" s="2"/>
      <c r="C963" s="3"/>
      <c r="D963" s="4"/>
      <c r="E963" s="5"/>
      <c r="F963" s="2"/>
      <c r="G963" s="2"/>
      <c r="H963" s="2"/>
      <c r="I963" s="6"/>
      <c r="J963" s="6"/>
      <c r="K963" s="2"/>
      <c r="L963" s="2"/>
    </row>
    <row r="964" spans="2:12" ht="15.75" customHeight="1" x14ac:dyDescent="0.2">
      <c r="B964" s="2"/>
      <c r="C964" s="3"/>
      <c r="D964" s="4"/>
      <c r="E964" s="5"/>
      <c r="F964" s="2"/>
      <c r="G964" s="2"/>
      <c r="H964" s="2"/>
      <c r="I964" s="6"/>
      <c r="J964" s="6"/>
      <c r="K964" s="2"/>
      <c r="L964" s="2"/>
    </row>
    <row r="965" spans="2:12" ht="15.75" customHeight="1" x14ac:dyDescent="0.2">
      <c r="B965" s="2"/>
      <c r="C965" s="3"/>
      <c r="D965" s="4"/>
      <c r="E965" s="5"/>
      <c r="F965" s="2"/>
      <c r="G965" s="2"/>
      <c r="H965" s="2"/>
      <c r="I965" s="6"/>
      <c r="J965" s="6"/>
      <c r="K965" s="2"/>
      <c r="L965" s="2"/>
    </row>
    <row r="966" spans="2:12" ht="15.75" customHeight="1" x14ac:dyDescent="0.2">
      <c r="B966" s="2"/>
      <c r="C966" s="3"/>
      <c r="D966" s="4"/>
      <c r="E966" s="5"/>
      <c r="F966" s="2"/>
      <c r="G966" s="2"/>
      <c r="H966" s="2"/>
      <c r="I966" s="6"/>
      <c r="J966" s="6"/>
      <c r="K966" s="2"/>
      <c r="L966" s="2"/>
    </row>
    <row r="967" spans="2:12" ht="15.75" customHeight="1" x14ac:dyDescent="0.2">
      <c r="B967" s="2"/>
      <c r="C967" s="3"/>
      <c r="D967" s="4"/>
      <c r="E967" s="5"/>
      <c r="F967" s="2"/>
      <c r="G967" s="2"/>
      <c r="H967" s="2"/>
      <c r="I967" s="6"/>
      <c r="J967" s="6"/>
      <c r="K967" s="2"/>
      <c r="L967" s="2"/>
    </row>
    <row r="968" spans="2:12" ht="15.75" customHeight="1" x14ac:dyDescent="0.2">
      <c r="B968" s="2"/>
      <c r="C968" s="3"/>
      <c r="D968" s="4"/>
      <c r="E968" s="5"/>
      <c r="F968" s="2"/>
      <c r="G968" s="2"/>
      <c r="H968" s="2"/>
      <c r="I968" s="6"/>
      <c r="J968" s="6"/>
      <c r="K968" s="2"/>
      <c r="L968" s="2"/>
    </row>
    <row r="969" spans="2:12" ht="15.75" customHeight="1" x14ac:dyDescent="0.2">
      <c r="B969" s="2"/>
      <c r="C969" s="3"/>
      <c r="D969" s="4"/>
      <c r="E969" s="5"/>
      <c r="F969" s="2"/>
      <c r="G969" s="2"/>
      <c r="H969" s="2"/>
      <c r="I969" s="6"/>
      <c r="J969" s="6"/>
      <c r="K969" s="2"/>
      <c r="L969" s="2"/>
    </row>
    <row r="970" spans="2:12" ht="15.75" customHeight="1" x14ac:dyDescent="0.2">
      <c r="B970" s="2"/>
      <c r="C970" s="3"/>
      <c r="D970" s="4"/>
      <c r="E970" s="5"/>
      <c r="F970" s="2"/>
      <c r="G970" s="2"/>
      <c r="H970" s="2"/>
      <c r="I970" s="6"/>
      <c r="J970" s="6"/>
      <c r="K970" s="2"/>
      <c r="L970" s="2"/>
    </row>
    <row r="971" spans="2:12" ht="15.75" customHeight="1" x14ac:dyDescent="0.2">
      <c r="B971" s="2"/>
      <c r="C971" s="3"/>
      <c r="D971" s="4"/>
      <c r="E971" s="5"/>
      <c r="F971" s="2"/>
      <c r="G971" s="2"/>
      <c r="H971" s="2"/>
      <c r="I971" s="6"/>
      <c r="J971" s="6"/>
      <c r="K971" s="2"/>
      <c r="L971" s="2"/>
    </row>
    <row r="972" spans="2:12" ht="15.75" customHeight="1" x14ac:dyDescent="0.2">
      <c r="B972" s="2"/>
      <c r="C972" s="3"/>
      <c r="D972" s="4"/>
      <c r="E972" s="5"/>
      <c r="F972" s="2"/>
      <c r="G972" s="2"/>
      <c r="H972" s="2"/>
      <c r="I972" s="6"/>
      <c r="J972" s="6"/>
      <c r="K972" s="2"/>
      <c r="L972" s="2"/>
    </row>
    <row r="973" spans="2:12" ht="15.75" customHeight="1" x14ac:dyDescent="0.2">
      <c r="B973" s="2"/>
      <c r="C973" s="3"/>
      <c r="D973" s="4"/>
      <c r="E973" s="5"/>
      <c r="F973" s="2"/>
      <c r="G973" s="2"/>
      <c r="H973" s="2"/>
      <c r="I973" s="6"/>
      <c r="J973" s="6"/>
      <c r="K973" s="2"/>
      <c r="L973" s="2"/>
    </row>
    <row r="974" spans="2:12" ht="15.75" customHeight="1" x14ac:dyDescent="0.2">
      <c r="B974" s="2"/>
      <c r="C974" s="3"/>
      <c r="D974" s="4"/>
      <c r="E974" s="5"/>
      <c r="F974" s="2"/>
      <c r="G974" s="2"/>
      <c r="H974" s="2"/>
      <c r="I974" s="6"/>
      <c r="J974" s="6"/>
      <c r="K974" s="2"/>
      <c r="L974" s="2"/>
    </row>
    <row r="975" spans="2:12" ht="15.75" customHeight="1" x14ac:dyDescent="0.2">
      <c r="B975" s="2"/>
      <c r="C975" s="3"/>
      <c r="D975" s="4"/>
      <c r="E975" s="5"/>
      <c r="F975" s="2"/>
      <c r="G975" s="2"/>
      <c r="H975" s="2"/>
      <c r="I975" s="6"/>
      <c r="J975" s="6"/>
      <c r="K975" s="2"/>
      <c r="L975" s="2"/>
    </row>
    <row r="976" spans="2:12" ht="15.75" customHeight="1" x14ac:dyDescent="0.2">
      <c r="B976" s="2"/>
      <c r="C976" s="3"/>
      <c r="D976" s="4"/>
      <c r="E976" s="5"/>
      <c r="F976" s="2"/>
      <c r="G976" s="2"/>
      <c r="H976" s="2"/>
      <c r="I976" s="6"/>
      <c r="J976" s="6"/>
      <c r="K976" s="2"/>
      <c r="L976" s="2"/>
    </row>
    <row r="977" spans="2:12" ht="15.75" customHeight="1" x14ac:dyDescent="0.2">
      <c r="B977" s="2"/>
      <c r="C977" s="3"/>
      <c r="D977" s="4"/>
      <c r="E977" s="5"/>
      <c r="F977" s="2"/>
      <c r="G977" s="2"/>
      <c r="H977" s="2"/>
      <c r="I977" s="6"/>
      <c r="J977" s="6"/>
      <c r="K977" s="2"/>
      <c r="L977" s="2"/>
    </row>
    <row r="978" spans="2:12" ht="15.75" customHeight="1" x14ac:dyDescent="0.2">
      <c r="B978" s="2"/>
      <c r="C978" s="3"/>
      <c r="D978" s="4"/>
      <c r="E978" s="5"/>
      <c r="F978" s="2"/>
      <c r="G978" s="2"/>
      <c r="H978" s="2"/>
      <c r="I978" s="6"/>
      <c r="J978" s="6"/>
      <c r="K978" s="2"/>
      <c r="L978" s="2"/>
    </row>
    <row r="979" spans="2:12" ht="15.75" customHeight="1" x14ac:dyDescent="0.2">
      <c r="B979" s="2"/>
      <c r="C979" s="3"/>
      <c r="D979" s="4"/>
      <c r="E979" s="5"/>
      <c r="F979" s="2"/>
      <c r="G979" s="2"/>
      <c r="H979" s="2"/>
      <c r="I979" s="6"/>
      <c r="J979" s="6"/>
      <c r="K979" s="2"/>
      <c r="L979" s="2"/>
    </row>
    <row r="980" spans="2:12" ht="15.75" customHeight="1" x14ac:dyDescent="0.2">
      <c r="B980" s="2"/>
      <c r="C980" s="3"/>
      <c r="D980" s="4"/>
      <c r="E980" s="5"/>
      <c r="F980" s="2"/>
      <c r="G980" s="2"/>
      <c r="H980" s="2"/>
      <c r="I980" s="6"/>
      <c r="J980" s="6"/>
      <c r="K980" s="2"/>
      <c r="L980" s="2"/>
    </row>
    <row r="981" spans="2:12" ht="15.75" customHeight="1" x14ac:dyDescent="0.2">
      <c r="B981" s="2"/>
      <c r="C981" s="3"/>
      <c r="D981" s="4"/>
      <c r="E981" s="5"/>
      <c r="F981" s="2"/>
      <c r="G981" s="2"/>
      <c r="H981" s="2"/>
      <c r="I981" s="6"/>
      <c r="J981" s="6"/>
      <c r="K981" s="2"/>
      <c r="L981" s="2"/>
    </row>
    <row r="982" spans="2:12" ht="15.75" customHeight="1" x14ac:dyDescent="0.2">
      <c r="B982" s="2"/>
      <c r="C982" s="3"/>
      <c r="D982" s="4"/>
      <c r="E982" s="5"/>
      <c r="F982" s="2"/>
      <c r="G982" s="2"/>
      <c r="H982" s="2"/>
      <c r="I982" s="6"/>
      <c r="J982" s="6"/>
      <c r="K982" s="2"/>
      <c r="L982" s="2"/>
    </row>
    <row r="983" spans="2:12" ht="15.75" customHeight="1" x14ac:dyDescent="0.2">
      <c r="B983" s="2"/>
      <c r="C983" s="3"/>
      <c r="D983" s="4"/>
      <c r="E983" s="5"/>
      <c r="F983" s="2"/>
      <c r="G983" s="2"/>
      <c r="H983" s="2"/>
      <c r="I983" s="6"/>
      <c r="J983" s="6"/>
      <c r="K983" s="2"/>
      <c r="L983" s="2"/>
    </row>
    <row r="984" spans="2:12" ht="15.75" customHeight="1" x14ac:dyDescent="0.2">
      <c r="B984" s="2"/>
      <c r="C984" s="3"/>
      <c r="D984" s="4"/>
      <c r="E984" s="5"/>
      <c r="F984" s="2"/>
      <c r="G984" s="2"/>
      <c r="H984" s="2"/>
      <c r="I984" s="6"/>
      <c r="J984" s="6"/>
      <c r="K984" s="2"/>
      <c r="L984" s="2"/>
    </row>
    <row r="985" spans="2:12" ht="15.75" customHeight="1" x14ac:dyDescent="0.2">
      <c r="B985" s="2"/>
      <c r="C985" s="3"/>
      <c r="D985" s="4"/>
      <c r="E985" s="5"/>
      <c r="F985" s="2"/>
      <c r="G985" s="2"/>
      <c r="H985" s="2"/>
      <c r="I985" s="6"/>
      <c r="J985" s="6"/>
      <c r="K985" s="2"/>
      <c r="L985" s="2"/>
    </row>
    <row r="986" spans="2:12" ht="15.75" customHeight="1" x14ac:dyDescent="0.2">
      <c r="B986" s="2"/>
      <c r="C986" s="3"/>
      <c r="D986" s="4"/>
      <c r="E986" s="5"/>
      <c r="F986" s="2"/>
      <c r="G986" s="2"/>
      <c r="H986" s="2"/>
      <c r="I986" s="6"/>
      <c r="J986" s="6"/>
      <c r="K986" s="2"/>
      <c r="L986" s="2"/>
    </row>
    <row r="987" spans="2:12" ht="15.75" customHeight="1" x14ac:dyDescent="0.2">
      <c r="B987" s="2"/>
      <c r="C987" s="3"/>
      <c r="D987" s="4"/>
      <c r="E987" s="5"/>
      <c r="F987" s="2"/>
      <c r="G987" s="2"/>
      <c r="H987" s="2"/>
      <c r="I987" s="6"/>
      <c r="J987" s="6"/>
      <c r="K987" s="2"/>
      <c r="L987" s="2"/>
    </row>
    <row r="988" spans="2:12" ht="15.75" customHeight="1" x14ac:dyDescent="0.2">
      <c r="B988" s="2"/>
      <c r="C988" s="3"/>
      <c r="D988" s="4"/>
      <c r="E988" s="5"/>
      <c r="F988" s="2"/>
      <c r="G988" s="2"/>
      <c r="H988" s="2"/>
      <c r="I988" s="6"/>
      <c r="J988" s="6"/>
      <c r="K988" s="2"/>
      <c r="L988" s="2"/>
    </row>
    <row r="989" spans="2:12" ht="15.75" customHeight="1" x14ac:dyDescent="0.2">
      <c r="B989" s="2"/>
      <c r="C989" s="3"/>
      <c r="D989" s="4"/>
      <c r="E989" s="5"/>
      <c r="F989" s="2"/>
      <c r="G989" s="2"/>
      <c r="H989" s="2"/>
      <c r="I989" s="6"/>
      <c r="J989" s="6"/>
      <c r="K989" s="2"/>
      <c r="L989" s="2"/>
    </row>
    <row r="990" spans="2:12" ht="15.75" customHeight="1" x14ac:dyDescent="0.2">
      <c r="B990" s="2"/>
      <c r="C990" s="3"/>
      <c r="D990" s="4"/>
      <c r="E990" s="5"/>
      <c r="F990" s="2"/>
      <c r="G990" s="2"/>
      <c r="H990" s="2"/>
      <c r="I990" s="6"/>
      <c r="J990" s="6"/>
      <c r="K990" s="2"/>
      <c r="L990" s="2"/>
    </row>
    <row r="991" spans="2:12" ht="15.75" customHeight="1" x14ac:dyDescent="0.2">
      <c r="B991" s="2"/>
      <c r="C991" s="3"/>
      <c r="D991" s="4"/>
      <c r="E991" s="5"/>
      <c r="F991" s="2"/>
      <c r="G991" s="2"/>
      <c r="H991" s="2"/>
      <c r="I991" s="6"/>
      <c r="J991" s="6"/>
      <c r="K991" s="2"/>
      <c r="L991" s="2"/>
    </row>
    <row r="992" spans="2:12" ht="15.75" customHeight="1" x14ac:dyDescent="0.2">
      <c r="B992" s="2"/>
      <c r="C992" s="3"/>
      <c r="D992" s="4"/>
      <c r="E992" s="5"/>
      <c r="F992" s="2"/>
      <c r="G992" s="2"/>
      <c r="H992" s="2"/>
      <c r="I992" s="6"/>
      <c r="J992" s="6"/>
      <c r="K992" s="2"/>
      <c r="L992" s="2"/>
    </row>
    <row r="993" spans="2:12" ht="15.75" customHeight="1" x14ac:dyDescent="0.2">
      <c r="B993" s="2"/>
      <c r="C993" s="3"/>
      <c r="D993" s="4"/>
      <c r="E993" s="5"/>
      <c r="F993" s="2"/>
      <c r="G993" s="2"/>
      <c r="H993" s="2"/>
      <c r="I993" s="6"/>
      <c r="J993" s="6"/>
      <c r="K993" s="2"/>
      <c r="L993" s="2"/>
    </row>
    <row r="994" spans="2:12" ht="15.75" customHeight="1" x14ac:dyDescent="0.2">
      <c r="B994" s="2"/>
      <c r="C994" s="3"/>
      <c r="D994" s="4"/>
      <c r="E994" s="5"/>
      <c r="F994" s="2"/>
      <c r="G994" s="2"/>
      <c r="H994" s="2"/>
      <c r="I994" s="6"/>
      <c r="J994" s="6"/>
      <c r="K994" s="2"/>
      <c r="L994" s="2"/>
    </row>
    <row r="995" spans="2:12" ht="15.75" customHeight="1" x14ac:dyDescent="0.2">
      <c r="B995" s="2"/>
      <c r="C995" s="3"/>
      <c r="D995" s="4"/>
      <c r="E995" s="5"/>
      <c r="F995" s="2"/>
      <c r="G995" s="2"/>
      <c r="H995" s="2"/>
      <c r="I995" s="6"/>
      <c r="J995" s="6"/>
      <c r="K995" s="2"/>
      <c r="L995" s="2"/>
    </row>
    <row r="996" spans="2:12" ht="15.75" customHeight="1" x14ac:dyDescent="0.2">
      <c r="B996" s="2"/>
      <c r="C996" s="3"/>
      <c r="D996" s="4"/>
      <c r="E996" s="5"/>
      <c r="F996" s="2"/>
      <c r="G996" s="2"/>
      <c r="H996" s="2"/>
      <c r="I996" s="6"/>
      <c r="J996" s="6"/>
      <c r="K996" s="2"/>
      <c r="L996" s="2"/>
    </row>
    <row r="997" spans="2:12" ht="15.75" customHeight="1" x14ac:dyDescent="0.2">
      <c r="B997" s="2"/>
      <c r="C997" s="3"/>
      <c r="D997" s="4"/>
      <c r="E997" s="5"/>
      <c r="F997" s="2"/>
      <c r="G997" s="2"/>
      <c r="H997" s="2"/>
      <c r="I997" s="6"/>
      <c r="J997" s="6"/>
      <c r="K997" s="2"/>
      <c r="L997" s="2"/>
    </row>
    <row r="998" spans="2:12" ht="15.75" customHeight="1" x14ac:dyDescent="0.2">
      <c r="B998" s="2"/>
      <c r="C998" s="3"/>
      <c r="D998" s="4"/>
      <c r="E998" s="5"/>
      <c r="F998" s="2"/>
      <c r="G998" s="2"/>
      <c r="H998" s="2"/>
      <c r="I998" s="6"/>
      <c r="J998" s="6"/>
      <c r="K998" s="2"/>
      <c r="L998" s="2"/>
    </row>
    <row r="999" spans="2:12" ht="15.75" customHeight="1" x14ac:dyDescent="0.2">
      <c r="B999" s="2"/>
      <c r="C999" s="3"/>
      <c r="D999" s="4"/>
      <c r="E999" s="5"/>
      <c r="F999" s="2"/>
      <c r="G999" s="2"/>
      <c r="H999" s="2"/>
      <c r="I999" s="6"/>
      <c r="J999" s="6"/>
      <c r="K999" s="2"/>
      <c r="L999" s="2"/>
    </row>
    <row r="1000" spans="2:12" ht="15.75" customHeight="1" x14ac:dyDescent="0.2">
      <c r="B1000" s="2"/>
      <c r="C1000" s="3"/>
      <c r="D1000" s="4"/>
      <c r="E1000" s="5"/>
      <c r="F1000" s="2"/>
      <c r="G1000" s="2"/>
      <c r="H1000" s="2"/>
      <c r="I1000" s="6"/>
      <c r="J1000" s="6"/>
      <c r="K1000" s="2"/>
      <c r="L1000" s="2"/>
    </row>
  </sheetData>
  <hyperlinks>
    <hyperlink ref="C24" r:id="rId1" xr:uid="{00000000-0004-0000-0400-000000000000}"/>
  </hyperlinks>
  <pageMargins left="0.75" right="0.75" top="1" bottom="1" header="0" footer="0"/>
  <pageSetup orientation="landscape"/>
  <headerFooter>
    <oddFooter>&amp;L000000	&amp;P</oddFooter>
  </headerFooter>
  <extLst>
    <ext xmlns:x14="http://schemas.microsoft.com/office/spreadsheetml/2009/9/main" uri="{CCE6A557-97BC-4b89-ADB6-D9C93CAAB3DF}">
      <x14:dataValidations xmlns:xm="http://schemas.microsoft.com/office/excel/2006/main" count="1">
        <x14:dataValidation type="list" allowBlank="1" showErrorMessage="1" xr:uid="{00000000-0002-0000-0400-000000000000}">
          <x14:formula1>
            <xm:f>'Auto Responses'!$J$3:$J$4</xm:f>
          </x14:formula1>
          <xm:sqref>C25:C38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636C"/>
  </sheetPr>
  <dimension ref="A1:Z1000"/>
  <sheetViews>
    <sheetView showGridLines="0" topLeftCell="A2" workbookViewId="0"/>
  </sheetViews>
  <sheetFormatPr defaultColWidth="9.19921875" defaultRowHeight="15" customHeight="1" x14ac:dyDescent="0.2"/>
  <cols>
    <col min="1" max="1" width="8.296875" customWidth="1"/>
    <col min="2" max="2" width="55.09765625" customWidth="1"/>
    <col min="3" max="3" width="18.8984375" customWidth="1"/>
    <col min="4" max="4" width="55.69921875" customWidth="1"/>
    <col min="5" max="6" width="32" customWidth="1"/>
    <col min="7" max="7" width="18.09765625" customWidth="1"/>
    <col min="8" max="10" width="18.09765625" hidden="1" customWidth="1"/>
    <col min="11" max="11" width="4.5" hidden="1" customWidth="1"/>
    <col min="12" max="12" width="6.69921875" hidden="1" customWidth="1"/>
    <col min="13" max="26" width="8.5" customWidth="1"/>
  </cols>
  <sheetData>
    <row r="1" spans="1:26" ht="15" hidden="1" customHeight="1" x14ac:dyDescent="0.2">
      <c r="A1" s="1" t="s">
        <v>0</v>
      </c>
      <c r="B1" s="2"/>
      <c r="C1" s="3"/>
      <c r="D1" s="4"/>
      <c r="E1" s="5"/>
      <c r="F1" s="2"/>
      <c r="G1" s="2"/>
      <c r="H1" s="2"/>
      <c r="I1" s="6"/>
      <c r="J1" s="6"/>
      <c r="K1" s="2"/>
      <c r="L1" s="2"/>
    </row>
    <row r="2" spans="1:26" ht="36" customHeight="1" x14ac:dyDescent="0.2">
      <c r="A2" s="7" t="s">
        <v>344</v>
      </c>
      <c r="B2" s="7"/>
      <c r="C2" s="8"/>
      <c r="D2" s="9"/>
      <c r="E2" s="10"/>
      <c r="F2" s="10" t="str">
        <f>'Auto Responses'!$A$36</f>
        <v>Version 4.1.4</v>
      </c>
      <c r="G2" s="2"/>
      <c r="H2" s="2"/>
      <c r="I2" s="6"/>
      <c r="J2" s="2"/>
      <c r="K2" s="2"/>
      <c r="L2" s="2"/>
    </row>
    <row r="3" spans="1:26" ht="28.5" customHeight="1" x14ac:dyDescent="0.2">
      <c r="A3" s="11" t="s">
        <v>2</v>
      </c>
      <c r="B3" s="12"/>
      <c r="C3" s="60">
        <f>'START HERE'!$C$3</f>
        <v>0</v>
      </c>
      <c r="D3" s="14"/>
      <c r="E3" s="15"/>
      <c r="F3" s="16"/>
      <c r="G3" s="2"/>
      <c r="H3" s="2"/>
      <c r="I3" s="6"/>
      <c r="J3" s="2"/>
      <c r="K3" s="2"/>
      <c r="L3" s="2"/>
      <c r="M3" s="2"/>
      <c r="N3" s="2"/>
      <c r="O3" s="2"/>
      <c r="P3" s="2"/>
      <c r="Q3" s="2"/>
      <c r="R3" s="2"/>
      <c r="S3" s="2"/>
      <c r="T3" s="2"/>
      <c r="U3" s="2"/>
      <c r="V3" s="2"/>
      <c r="W3" s="2"/>
      <c r="X3" s="2"/>
      <c r="Y3" s="2"/>
      <c r="Z3" s="2"/>
    </row>
    <row r="4" spans="1:26" ht="36" customHeight="1" x14ac:dyDescent="0.2">
      <c r="A4" s="17" t="s">
        <v>3</v>
      </c>
      <c r="B4" s="18"/>
      <c r="C4" s="19"/>
      <c r="D4" s="20"/>
      <c r="E4" s="21"/>
      <c r="F4" s="21"/>
      <c r="G4" s="2"/>
      <c r="H4" s="2"/>
      <c r="I4" s="6"/>
      <c r="J4" s="2"/>
      <c r="K4" s="2"/>
      <c r="L4" s="2"/>
      <c r="M4" s="2"/>
      <c r="N4" s="2"/>
      <c r="O4" s="2"/>
      <c r="P4" s="2"/>
      <c r="Q4" s="2"/>
      <c r="R4" s="2"/>
      <c r="S4" s="2"/>
      <c r="T4" s="2"/>
      <c r="U4" s="2"/>
      <c r="V4" s="2"/>
      <c r="W4" s="2"/>
      <c r="X4" s="2"/>
      <c r="Y4" s="2"/>
      <c r="Z4" s="2"/>
    </row>
    <row r="5" spans="1:26" ht="19.5" customHeight="1" x14ac:dyDescent="0.2">
      <c r="A5" s="22" t="str">
        <f>HLOOKUP($A$4,'Auto Responses'!$D$2:$D$8,2,0)&amp;""</f>
        <v>1. Complete the "Start Here" tab and review the "Required Questions" guidance to find the other sections are required for your product or service.</v>
      </c>
      <c r="B5" s="23"/>
      <c r="C5" s="24"/>
      <c r="D5" s="25"/>
      <c r="E5" s="23"/>
      <c r="F5" s="26"/>
      <c r="G5" s="2"/>
      <c r="H5" s="2"/>
      <c r="I5" s="6"/>
      <c r="J5" s="2"/>
      <c r="K5" s="2"/>
      <c r="L5" s="2"/>
      <c r="M5" s="2"/>
      <c r="N5" s="2"/>
      <c r="O5" s="2"/>
      <c r="P5" s="2"/>
      <c r="Q5" s="2"/>
      <c r="R5" s="2"/>
      <c r="S5" s="2"/>
      <c r="T5" s="2"/>
      <c r="U5" s="2"/>
      <c r="V5" s="2"/>
      <c r="W5" s="2"/>
      <c r="X5" s="2"/>
      <c r="Y5" s="2"/>
      <c r="Z5" s="2"/>
    </row>
    <row r="6" spans="1:26" ht="19.5" customHeight="1" x14ac:dyDescent="0.2">
      <c r="A6" s="22" t="str">
        <f>HLOOKUP($A$4,'Auto Responses'!$D$2:$D$8,3,0)&amp;""</f>
        <v>2. Complete the "Organization" tab and the applicable questions in each of the next 5 tabs (Product through Privacy) that apply, based on your answers to the "Required Questions."</v>
      </c>
      <c r="B6" s="23"/>
      <c r="C6" s="24"/>
      <c r="D6" s="25"/>
      <c r="E6" s="23"/>
      <c r="F6" s="27"/>
      <c r="G6" s="2"/>
      <c r="H6" s="2"/>
      <c r="I6" s="6"/>
      <c r="J6" s="2"/>
      <c r="K6" s="2"/>
      <c r="L6" s="2"/>
      <c r="M6" s="2"/>
      <c r="N6" s="2"/>
      <c r="O6" s="2"/>
      <c r="P6" s="2"/>
      <c r="Q6" s="2"/>
      <c r="R6" s="2"/>
      <c r="S6" s="2"/>
      <c r="T6" s="2"/>
      <c r="U6" s="2"/>
      <c r="V6" s="2"/>
      <c r="W6" s="2"/>
      <c r="X6" s="2"/>
      <c r="Y6" s="2"/>
      <c r="Z6" s="2"/>
    </row>
    <row r="7" spans="1:26" ht="19.5" customHeight="1" x14ac:dyDescent="0.2">
      <c r="A7" s="22" t="str">
        <f>HLOOKUP($A$4,'Auto Responses'!$D$2:$D$8,4,0)&amp;""</f>
        <v xml:space="preserve">3. Guidance in column E may change based on your answers to prompt details in "Additional Information." If leaving an answer blank, you must also state why in "Additional Information". </v>
      </c>
      <c r="B7" s="23"/>
      <c r="C7" s="24"/>
      <c r="D7" s="25"/>
      <c r="E7" s="23"/>
      <c r="F7" s="27"/>
      <c r="G7" s="2"/>
      <c r="H7" s="2"/>
      <c r="I7" s="6"/>
      <c r="J7" s="2"/>
      <c r="K7" s="2"/>
      <c r="L7" s="2"/>
      <c r="M7" s="2"/>
      <c r="N7" s="2"/>
      <c r="O7" s="2"/>
      <c r="P7" s="2"/>
      <c r="Q7" s="2"/>
      <c r="R7" s="2"/>
      <c r="S7" s="2"/>
      <c r="T7" s="2"/>
      <c r="U7" s="2"/>
      <c r="V7" s="2"/>
      <c r="W7" s="2"/>
      <c r="X7" s="2"/>
      <c r="Y7" s="2"/>
      <c r="Z7" s="2"/>
    </row>
    <row r="8" spans="1:26" ht="19.5" customHeight="1" x14ac:dyDescent="0.2">
      <c r="A8" s="22" t="str">
        <f>HLOOKUP($A$4,'Auto Responses'!$D$2:$D$8,5,0)&amp;""</f>
        <v>4. DO NOT complete any fields in the "Evaluation" sheets or the "Analyst Notes" column.</v>
      </c>
      <c r="B8" s="23"/>
      <c r="C8" s="24"/>
      <c r="D8" s="25"/>
      <c r="E8" s="23"/>
      <c r="F8" s="27"/>
      <c r="G8" s="2"/>
      <c r="H8" s="2"/>
      <c r="I8" s="6"/>
      <c r="J8" s="2"/>
      <c r="K8" s="2"/>
      <c r="L8" s="2"/>
      <c r="M8" s="2"/>
      <c r="N8" s="2"/>
      <c r="O8" s="2"/>
      <c r="P8" s="2"/>
      <c r="Q8" s="2"/>
      <c r="R8" s="2"/>
      <c r="S8" s="2"/>
      <c r="T8" s="2"/>
      <c r="U8" s="2"/>
      <c r="V8" s="2"/>
      <c r="W8" s="2"/>
      <c r="X8" s="2"/>
      <c r="Y8" s="2"/>
      <c r="Z8" s="2"/>
    </row>
    <row r="9" spans="1:26" ht="19.5" customHeight="1" x14ac:dyDescent="0.2">
      <c r="A9" s="22" t="str">
        <f>HLOOKUP($A$4,'Auto Responses'!$D$2:$D$8,6,0)&amp;""</f>
        <v>5. Return the completed file to institutions.</v>
      </c>
      <c r="B9" s="23"/>
      <c r="C9" s="24"/>
      <c r="D9" s="25"/>
      <c r="E9" s="23"/>
      <c r="F9" s="27"/>
      <c r="G9" s="2"/>
      <c r="H9" s="2"/>
      <c r="I9" s="6"/>
      <c r="J9" s="2"/>
      <c r="K9" s="2"/>
      <c r="L9" s="2"/>
      <c r="M9" s="2"/>
      <c r="N9" s="2"/>
      <c r="O9" s="2"/>
      <c r="P9" s="2"/>
      <c r="Q9" s="2"/>
      <c r="R9" s="2"/>
      <c r="S9" s="2"/>
      <c r="T9" s="2"/>
      <c r="U9" s="2"/>
      <c r="V9" s="2"/>
      <c r="W9" s="2"/>
      <c r="X9" s="2"/>
      <c r="Y9" s="2"/>
      <c r="Z9" s="2"/>
    </row>
    <row r="10" spans="1:26" ht="19.5" customHeight="1" x14ac:dyDescent="0.2">
      <c r="A10" s="28" t="str">
        <f>HLOOKUP($A$4,'Auto Responses'!$D$2:$D$8,7,0)&amp;""</f>
        <v>* Denotes critical questions. Critical questions are those deemed most important to institutions by higher education volunteers.</v>
      </c>
      <c r="B10" s="23"/>
      <c r="C10" s="24"/>
      <c r="D10" s="25"/>
      <c r="E10" s="23"/>
      <c r="F10" s="27"/>
      <c r="G10" s="2"/>
      <c r="H10" s="2"/>
      <c r="I10" s="6"/>
      <c r="J10" s="2"/>
      <c r="K10" s="2"/>
      <c r="L10" s="2"/>
      <c r="M10" s="2"/>
      <c r="N10" s="2"/>
      <c r="O10" s="2"/>
      <c r="P10" s="2"/>
      <c r="Q10" s="2"/>
      <c r="R10" s="2"/>
      <c r="S10" s="2"/>
      <c r="T10" s="2"/>
      <c r="U10" s="2"/>
      <c r="V10" s="2"/>
      <c r="W10" s="2"/>
      <c r="X10" s="2"/>
      <c r="Y10" s="2"/>
      <c r="Z10" s="2"/>
    </row>
    <row r="11" spans="1:26" ht="19.5" customHeight="1" x14ac:dyDescent="0.2">
      <c r="A11" s="29" t="str">
        <f>HLOOKUP($A$4,'Auto Responses'!$D$2:$D$9,8,0)&amp;""</f>
        <v>For full instructions, please visit educause.edu/HECVAT</v>
      </c>
      <c r="B11" s="23"/>
      <c r="C11" s="24"/>
      <c r="D11" s="25"/>
      <c r="E11" s="23"/>
      <c r="F11" s="30"/>
      <c r="G11" s="2"/>
      <c r="H11" s="2"/>
      <c r="I11" s="6"/>
      <c r="J11" s="2"/>
      <c r="K11" s="2"/>
      <c r="L11" s="2"/>
      <c r="M11" s="2"/>
      <c r="N11" s="2"/>
      <c r="O11" s="2"/>
      <c r="P11" s="2"/>
      <c r="Q11" s="2"/>
      <c r="R11" s="2"/>
      <c r="S11" s="2"/>
      <c r="T11" s="2"/>
      <c r="U11" s="2"/>
      <c r="V11" s="2"/>
      <c r="W11" s="2"/>
      <c r="X11" s="2"/>
      <c r="Y11" s="2"/>
      <c r="Z11" s="2"/>
    </row>
    <row r="12" spans="1:26" ht="36" customHeight="1" x14ac:dyDescent="0.2">
      <c r="A12" s="18" t="str">
        <f>VLOOKUP(LEFT($A13,4),'Auto Responses'!$N$4:$O$38,2,0)&amp;""</f>
        <v xml:space="preserve"> General Information</v>
      </c>
      <c r="B12" s="18"/>
      <c r="C12" s="19" t="s">
        <v>21</v>
      </c>
      <c r="D12" s="32"/>
      <c r="E12" s="33"/>
      <c r="F12" s="33"/>
      <c r="G12" s="2"/>
      <c r="H12" s="2"/>
      <c r="I12" s="6"/>
      <c r="J12" s="6"/>
      <c r="K12" s="2"/>
      <c r="L12" s="2"/>
      <c r="M12" s="2"/>
      <c r="N12" s="2"/>
      <c r="O12" s="2"/>
      <c r="P12" s="2"/>
      <c r="Q12" s="2"/>
      <c r="R12" s="2"/>
      <c r="S12" s="2"/>
      <c r="T12" s="2"/>
      <c r="U12" s="2"/>
      <c r="V12" s="2"/>
      <c r="W12" s="2"/>
      <c r="X12" s="2"/>
      <c r="Y12" s="2"/>
      <c r="Z12" s="2"/>
    </row>
    <row r="13" spans="1:26" ht="21.75" customHeight="1" x14ac:dyDescent="0.2">
      <c r="A13" s="34" t="s">
        <v>4</v>
      </c>
      <c r="B13" s="35" t="str">
        <f>VLOOKUP($A13,Questions!$A$2:$X$333,2,0)&amp;""</f>
        <v>Solution Provider Name</v>
      </c>
      <c r="C13" s="36" t="str">
        <f>VLOOKUP($A13,'START HERE'!$A$13:$C$21,3,0)&amp;""</f>
        <v>Leepfrog Technologies, Inc.</v>
      </c>
      <c r="D13" s="37"/>
      <c r="E13" s="37"/>
      <c r="F13" s="16"/>
      <c r="G13" s="2"/>
      <c r="H13" s="2"/>
      <c r="I13" s="6"/>
      <c r="J13" s="6"/>
      <c r="K13" s="2"/>
      <c r="L13" s="2"/>
      <c r="M13" s="2"/>
      <c r="N13" s="2"/>
      <c r="O13" s="2"/>
      <c r="P13" s="2"/>
      <c r="Q13" s="2"/>
      <c r="R13" s="2"/>
      <c r="S13" s="2"/>
      <c r="T13" s="2"/>
      <c r="U13" s="2"/>
      <c r="V13" s="2"/>
      <c r="W13" s="2"/>
      <c r="X13" s="2"/>
      <c r="Y13" s="2"/>
      <c r="Z13" s="2"/>
    </row>
    <row r="14" spans="1:26" ht="21.75" customHeight="1" x14ac:dyDescent="0.2">
      <c r="A14" s="34" t="s">
        <v>6</v>
      </c>
      <c r="B14" s="35" t="str">
        <f>VLOOKUP($A14,Questions!$A$2:$X$333,2,0)&amp;""</f>
        <v>Solution Name</v>
      </c>
      <c r="C14" s="36" t="str">
        <f>VLOOKUP($A14,'START HERE'!$A$13:$C$21,3,0)&amp;""</f>
        <v>CourseLeaf</v>
      </c>
      <c r="D14" s="37"/>
      <c r="E14" s="37"/>
      <c r="F14" s="16"/>
      <c r="G14" s="2"/>
      <c r="H14" s="2"/>
      <c r="I14" s="6"/>
      <c r="J14" s="6"/>
      <c r="K14" s="2"/>
      <c r="L14" s="2"/>
      <c r="M14" s="2"/>
      <c r="N14" s="2"/>
      <c r="O14" s="2"/>
      <c r="P14" s="2"/>
      <c r="Q14" s="2"/>
      <c r="R14" s="2"/>
      <c r="S14" s="2"/>
      <c r="T14" s="2"/>
      <c r="U14" s="2"/>
      <c r="V14" s="2"/>
      <c r="W14" s="2"/>
      <c r="X14" s="2"/>
      <c r="Y14" s="2"/>
      <c r="Z14" s="2"/>
    </row>
    <row r="15" spans="1:26" ht="21.75" customHeight="1" x14ac:dyDescent="0.2">
      <c r="A15" s="34" t="s">
        <v>8</v>
      </c>
      <c r="B15" s="35" t="str">
        <f>VLOOKUP($A15,Questions!$A$2:$X$333,2,0)&amp;""</f>
        <v>Solution Description</v>
      </c>
      <c r="C15" s="36" t="str">
        <f>VLOOKUP($A15,'START HERE'!$A$13:$C$21,3,0)&amp;""</f>
        <v>CourseLeaf is an innovative academic operations platform for higher education that streamlines curriculum management, catalog publication, academic scheduling, advising and registration, and syllabi management to improve efficiency, accuracy, and student success. The five products supported by CourseLeaf are CAT, CIM, CLSS, PATH, and SYL</v>
      </c>
      <c r="D15" s="37"/>
      <c r="E15" s="37"/>
      <c r="F15" s="16"/>
      <c r="G15" s="2"/>
      <c r="H15" s="2"/>
      <c r="I15" s="6"/>
      <c r="J15" s="6"/>
      <c r="K15" s="2"/>
      <c r="L15" s="2"/>
      <c r="M15" s="2"/>
      <c r="N15" s="2"/>
      <c r="O15" s="2"/>
      <c r="P15" s="2"/>
      <c r="Q15" s="2"/>
      <c r="R15" s="2"/>
      <c r="S15" s="2"/>
      <c r="T15" s="2"/>
      <c r="U15" s="2"/>
      <c r="V15" s="2"/>
      <c r="W15" s="2"/>
      <c r="X15" s="2"/>
      <c r="Y15" s="2"/>
      <c r="Z15" s="2"/>
    </row>
    <row r="16" spans="1:26" ht="21.75" customHeight="1" x14ac:dyDescent="0.2">
      <c r="A16" s="34" t="s">
        <v>17</v>
      </c>
      <c r="B16" s="35" t="str">
        <f>VLOOKUP($A16,Questions!$A$2:$X$333,2,0)&amp;""</f>
        <v>Country of Company Headquarters</v>
      </c>
      <c r="C16" s="36" t="str">
        <f>VLOOKUP($A16,'START HERE'!$A$13:$C$21,3,0)&amp;""</f>
        <v>United States of America</v>
      </c>
      <c r="D16" s="37"/>
      <c r="E16" s="37"/>
      <c r="F16" s="16"/>
      <c r="G16" s="2"/>
      <c r="H16" s="2"/>
      <c r="I16" s="6"/>
      <c r="J16" s="6"/>
      <c r="K16" s="2"/>
      <c r="L16" s="2"/>
      <c r="M16" s="2"/>
      <c r="N16" s="2"/>
      <c r="O16" s="2"/>
      <c r="P16" s="2"/>
      <c r="Q16" s="2"/>
      <c r="R16" s="2"/>
      <c r="S16" s="2"/>
      <c r="T16" s="2"/>
      <c r="U16" s="2"/>
      <c r="V16" s="2"/>
      <c r="W16" s="2"/>
      <c r="X16" s="2"/>
      <c r="Y16" s="2"/>
      <c r="Z16" s="2"/>
    </row>
    <row r="17" spans="1:26" ht="36.75" customHeight="1" x14ac:dyDescent="0.2">
      <c r="A17" s="18" t="str">
        <f>VLOOKUP(LEFT($A18,4),'Auto Responses'!$N$4:$O$38,2,0)&amp;""</f>
        <v xml:space="preserve"> Required Questions</v>
      </c>
      <c r="B17" s="40"/>
      <c r="C17" s="19" t="s">
        <v>21</v>
      </c>
      <c r="D17" s="19" t="s">
        <v>22</v>
      </c>
      <c r="E17" s="41" t="s">
        <v>23</v>
      </c>
      <c r="F17" s="50" t="s">
        <v>24</v>
      </c>
      <c r="G17" s="2"/>
      <c r="H17" s="2"/>
      <c r="I17" s="6"/>
      <c r="J17" s="6"/>
      <c r="K17" s="2"/>
      <c r="L17" s="2"/>
      <c r="M17" s="2"/>
      <c r="N17" s="2"/>
      <c r="O17" s="2"/>
      <c r="P17" s="2"/>
      <c r="Q17" s="2"/>
      <c r="R17" s="2"/>
      <c r="S17" s="2"/>
      <c r="T17" s="2"/>
      <c r="U17" s="2"/>
      <c r="V17" s="2"/>
      <c r="W17" s="2"/>
      <c r="X17" s="2"/>
      <c r="Y17" s="2"/>
      <c r="Z17" s="2"/>
    </row>
    <row r="18" spans="1:26" ht="38.25" customHeight="1" x14ac:dyDescent="0.2">
      <c r="A18" s="34" t="s">
        <v>35</v>
      </c>
      <c r="B18" s="43" t="str">
        <f>VLOOKUP($A18,Questions!$A$2:$X$333,2,0)</f>
        <v>Are you providing consulting services?</v>
      </c>
      <c r="C18" s="74" t="str">
        <f>VLOOKUP($A18,'START HERE'!$A$23:$F$36,3,0)&amp;""</f>
        <v>Yes</v>
      </c>
      <c r="D18" s="75" t="str">
        <f>VLOOKUP($A18,'START HERE'!$A$23:$F$36,4,0)&amp;""</f>
        <v>Leepfrog provides consulting against the terms and conditions of our services and software agreement. Leepfrog's sonsulting service dont require any industry professional licensure or certification.</v>
      </c>
      <c r="E18" s="46" t="str">
        <f>IF($C18='Auto Responses'!$J$3,VLOOKUP($A18,Questions!$A$2:$X$333,17,0)&amp;"",IF($C18='Auto Responses'!$J$4,VLOOKUP($A18,Questions!$A$2:$X$333,16,0)&amp;"",VLOOKUP($A18,Questions!$A$2:$X$333,15,0)&amp;""))</f>
        <v>DO complete the Consulting section in the Case-Specific worksheet</v>
      </c>
      <c r="F18" s="47" t="str">
        <f>VLOOKUP($A18,'Institution Evaluation'!$A$56:$F$345,6,0)&amp;""</f>
        <v/>
      </c>
      <c r="G18" s="2"/>
      <c r="H18" s="2"/>
      <c r="I18" s="6"/>
      <c r="J18" s="6"/>
      <c r="K18" s="2"/>
      <c r="L18" s="2"/>
      <c r="M18" s="2"/>
      <c r="N18" s="2"/>
      <c r="O18" s="2"/>
      <c r="P18" s="2"/>
      <c r="Q18" s="2"/>
      <c r="R18" s="2"/>
      <c r="S18" s="2"/>
      <c r="T18" s="2"/>
      <c r="U18" s="2"/>
      <c r="V18" s="2"/>
      <c r="W18" s="2"/>
      <c r="X18" s="2"/>
      <c r="Y18" s="2"/>
      <c r="Z18" s="2"/>
    </row>
    <row r="19" spans="1:26" ht="51.75" customHeight="1" x14ac:dyDescent="0.2">
      <c r="A19" s="34" t="s">
        <v>39</v>
      </c>
      <c r="B19" s="43" t="str">
        <f>VLOOKUP($A19,Questions!$A$2:$X$333,2,0)</f>
        <v>Does your solution process protected health information (PHI) or any data covered by the Health Insurance Portability and Accountability Act (HIPAA)?</v>
      </c>
      <c r="C19" s="74" t="str">
        <f>VLOOKUP($A19,'START HERE'!$A$23:$F$36,3,0)&amp;""</f>
        <v>No</v>
      </c>
      <c r="D19" s="75" t="str">
        <f>VLOOKUP($A19,'START HERE'!$A$23:$F$36,4,0)&amp;""</f>
        <v/>
      </c>
      <c r="E19" s="46" t="str">
        <f>IF($C19='Auto Responses'!$J$3,VLOOKUP($A19,Questions!$A$2:$X$333,17,0)&amp;"",IF($C19='Auto Responses'!$J$4,VLOOKUP($A19,Questions!$A$2:$X$333,16,0)&amp;"",VLOOKUP($A19,Questions!$A$2:$X$333,15,0)&amp;""))</f>
        <v>DO NOT complete the HIPAA section in the Case-Specific worksheet</v>
      </c>
      <c r="F19" s="47" t="str">
        <f>VLOOKUP($A19,'Institution Evaluation'!$A$56:$F$345,6,0)&amp;""</f>
        <v/>
      </c>
      <c r="G19" s="2"/>
      <c r="H19" s="2"/>
      <c r="I19" s="6"/>
      <c r="J19" s="6"/>
      <c r="K19" s="2"/>
      <c r="L19" s="2"/>
      <c r="M19" s="2"/>
      <c r="N19" s="2"/>
      <c r="O19" s="2"/>
      <c r="P19" s="2"/>
      <c r="Q19" s="2"/>
      <c r="R19" s="2"/>
      <c r="S19" s="2"/>
      <c r="T19" s="2"/>
      <c r="U19" s="2"/>
      <c r="V19" s="2"/>
      <c r="W19" s="2"/>
      <c r="X19" s="2"/>
      <c r="Y19" s="2"/>
      <c r="Z19" s="2"/>
    </row>
    <row r="20" spans="1:26" ht="51.75" customHeight="1" x14ac:dyDescent="0.2">
      <c r="A20" s="34" t="s">
        <v>41</v>
      </c>
      <c r="B20" s="43" t="str">
        <f>VLOOKUP($A20,Questions!$A$2:$X$333,2,0)</f>
        <v>Is the solution designed to process, store, or transmit credit card information?</v>
      </c>
      <c r="C20" s="74" t="str">
        <f>VLOOKUP($A20,'START HERE'!$A$23:$F$36,3,0)&amp;""</f>
        <v>No</v>
      </c>
      <c r="D20" s="75" t="str">
        <f>VLOOKUP($A20,'START HERE'!$A$23:$F$36,4,0)&amp;""</f>
        <v/>
      </c>
      <c r="E20" s="46" t="str">
        <f>IF($C20='Auto Responses'!$J$3,VLOOKUP($A20,Questions!$A$2:$X$333,17,0)&amp;"",IF($C20='Auto Responses'!$J$4,VLOOKUP($A20,Questions!$A$2:$X$333,16,0)&amp;"",VLOOKUP($A20,Questions!$A$2:$X$333,15,0)&amp;""))</f>
        <v>DO NOT complete the PCI-DSS section in the Case-Specific worksheet</v>
      </c>
      <c r="F20" s="47" t="str">
        <f>VLOOKUP($A20,'Institution Evaluation'!$A$56:$F$345,6,0)&amp;""</f>
        <v/>
      </c>
      <c r="G20" s="2"/>
      <c r="H20" s="2"/>
      <c r="I20" s="6"/>
      <c r="J20" s="6"/>
      <c r="K20" s="2"/>
      <c r="L20" s="2"/>
      <c r="M20" s="2"/>
      <c r="N20" s="2"/>
      <c r="O20" s="2"/>
      <c r="P20" s="2"/>
      <c r="Q20" s="2"/>
      <c r="R20" s="2"/>
      <c r="S20" s="2"/>
      <c r="T20" s="2"/>
      <c r="U20" s="2"/>
      <c r="V20" s="2"/>
      <c r="W20" s="2"/>
      <c r="X20" s="2"/>
      <c r="Y20" s="2"/>
      <c r="Z20" s="2"/>
    </row>
    <row r="21" spans="1:26" ht="69" customHeight="1" x14ac:dyDescent="0.2">
      <c r="A21" s="34" t="s">
        <v>42</v>
      </c>
      <c r="B21" s="43" t="str">
        <f>VLOOKUP($A21,Questions!$A$2:$X$333,2,0)</f>
        <v>Does operating your solution require the institution to operate a physical or virtual appliance in their own environment or to provide inbound firewall exceptions to allow your employees to remotely administer systems in the institution's environment?</v>
      </c>
      <c r="C21" s="74" t="str">
        <f>VLOOKUP($A21,'START HERE'!$A$23:$F$36,3,0)&amp;""</f>
        <v>Yes</v>
      </c>
      <c r="D21" s="75" t="str">
        <f>VLOOKUP($A21,'START HERE'!$A$23:$F$36,4,0)&amp;""</f>
        <v/>
      </c>
      <c r="E21" s="46" t="str">
        <f>IF($C21='Auto Responses'!$J$3,VLOOKUP($A21,Questions!$A$2:$X$333,17,0)&amp;"",IF($C21='Auto Responses'!$J$4,VLOOKUP($A21,Questions!$A$2:$X$333,16,0)&amp;"",VLOOKUP($A21,Questions!$A$2:$X$333,15,0)&amp;""))</f>
        <v>DO complete the On-Prem section in the Case-Specific worksheet</v>
      </c>
      <c r="F21" s="47" t="str">
        <f>VLOOKUP($A21,'Institution Evaluation'!$A$56:$F$345,6,0)&amp;""</f>
        <v/>
      </c>
      <c r="G21" s="49" t="s">
        <v>31</v>
      </c>
      <c r="H21" s="2"/>
      <c r="I21" s="6"/>
      <c r="J21" s="6"/>
      <c r="K21" s="2"/>
      <c r="L21" s="2"/>
      <c r="M21" s="2"/>
      <c r="N21" s="2"/>
      <c r="O21" s="2"/>
      <c r="P21" s="2"/>
      <c r="Q21" s="2"/>
      <c r="R21" s="2"/>
      <c r="S21" s="2"/>
      <c r="T21" s="2"/>
      <c r="U21" s="2"/>
      <c r="V21" s="2"/>
      <c r="W21" s="2"/>
      <c r="X21" s="2"/>
      <c r="Y21" s="2"/>
      <c r="Z21" s="2"/>
    </row>
    <row r="22" spans="1:26" ht="36.75" customHeight="1" x14ac:dyDescent="0.2">
      <c r="A22" s="18" t="str">
        <f>VLOOKUP(LEFT($A23,4),'Auto Responses'!$N$4:$O$38,2,0)&amp;""</f>
        <v xml:space="preserve"> Consulting Services</v>
      </c>
      <c r="B22" s="40"/>
      <c r="C22" s="19" t="s">
        <v>21</v>
      </c>
      <c r="D22" s="19" t="s">
        <v>22</v>
      </c>
      <c r="E22" s="41" t="s">
        <v>23</v>
      </c>
      <c r="F22" s="50" t="s">
        <v>24</v>
      </c>
      <c r="G22" s="2"/>
      <c r="H22" s="2"/>
      <c r="I22" s="6"/>
      <c r="J22" s="6"/>
      <c r="K22" s="2"/>
      <c r="L22" s="2"/>
      <c r="M22" s="2"/>
      <c r="N22" s="2"/>
      <c r="O22" s="2"/>
      <c r="P22" s="2"/>
      <c r="Q22" s="2"/>
      <c r="R22" s="2"/>
      <c r="S22" s="2"/>
      <c r="T22" s="2"/>
      <c r="U22" s="2"/>
      <c r="V22" s="2"/>
      <c r="W22" s="2"/>
      <c r="X22" s="2"/>
      <c r="Y22" s="2"/>
      <c r="Z22" s="2"/>
    </row>
    <row r="23" spans="1:26" ht="15.75" customHeight="1" x14ac:dyDescent="0.2">
      <c r="A23" s="34" t="s">
        <v>345</v>
      </c>
      <c r="B23" s="43" t="str">
        <f>VLOOKUP($A23,Questions!$A$2:$X$333,2,0)</f>
        <v>Will the consultant require access to the institution's network resources?*</v>
      </c>
      <c r="C23" s="44" t="s">
        <v>40</v>
      </c>
      <c r="D23" s="85" t="s">
        <v>346</v>
      </c>
      <c r="E23" s="46" t="str">
        <f>IF($C$18='Auto Responses'!$J$4,'Auto Responses'!$A$5,IF($C23='Auto Responses'!$J$3,VLOOKUP($A23,Questions!$A$2:$X$333,17,0)&amp;"",IF($C23='Auto Responses'!$J$4,VLOOKUP($A23,Questions!$A$2:$X$333,16,0)&amp;"",VLOOKUP($A23,Questions!$A$2:$X$333,15,0)&amp;"")))</f>
        <v/>
      </c>
      <c r="F23" s="47" t="str">
        <f>VLOOKUP($A23,'Institution Evaluation'!$A$56:$F$345,6,0)&amp;""</f>
        <v/>
      </c>
      <c r="G23" s="2"/>
      <c r="H23" s="2"/>
      <c r="I23" s="6"/>
      <c r="J23" s="6"/>
      <c r="K23" s="2"/>
      <c r="L23" s="2"/>
      <c r="M23" s="2"/>
      <c r="N23" s="2"/>
      <c r="O23" s="2"/>
      <c r="P23" s="2"/>
      <c r="Q23" s="2"/>
      <c r="R23" s="2"/>
      <c r="S23" s="2"/>
      <c r="T23" s="2"/>
      <c r="U23" s="2"/>
      <c r="V23" s="2"/>
      <c r="W23" s="2"/>
      <c r="X23" s="2"/>
      <c r="Y23" s="2"/>
      <c r="Z23" s="2"/>
    </row>
    <row r="24" spans="1:26" ht="15.75" customHeight="1" x14ac:dyDescent="0.2">
      <c r="A24" s="34" t="s">
        <v>347</v>
      </c>
      <c r="B24" s="43" t="str">
        <f>VLOOKUP($A24,Questions!$A$2:$X$333,2,0)</f>
        <v>Has the consultant received training on (sensitive, HIPAA, PCI, etc.) data handling?*</v>
      </c>
      <c r="C24" s="44" t="s">
        <v>40</v>
      </c>
      <c r="D24" s="86" t="s">
        <v>348</v>
      </c>
      <c r="E24" s="46" t="str">
        <f>IF($C$18='Auto Responses'!$J$4,'Auto Responses'!$A$5,IF($C24='Auto Responses'!$J$3,VLOOKUP($A24,Questions!$A$2:$X$333,17,0)&amp;"",IF($C24='Auto Responses'!$J$4,VLOOKUP($A24,Questions!$A$2:$X$333,16,0)&amp;"",VLOOKUP($A24,Questions!$A$2:$X$333,15,0)&amp;"")))</f>
        <v/>
      </c>
      <c r="F24" s="47" t="str">
        <f>VLOOKUP($A24,'Institution Evaluation'!$A$56:$F$345,6,0)&amp;""</f>
        <v/>
      </c>
      <c r="G24" s="2"/>
      <c r="H24" s="2"/>
      <c r="I24" s="6"/>
      <c r="J24" s="6"/>
      <c r="K24" s="2"/>
      <c r="L24" s="2"/>
      <c r="M24" s="2"/>
      <c r="N24" s="2"/>
      <c r="O24" s="2"/>
      <c r="P24" s="2"/>
      <c r="Q24" s="2"/>
      <c r="R24" s="2"/>
      <c r="S24" s="2"/>
      <c r="T24" s="2"/>
      <c r="U24" s="2"/>
      <c r="V24" s="2"/>
      <c r="W24" s="2"/>
      <c r="X24" s="2"/>
      <c r="Y24" s="2"/>
      <c r="Z24" s="2"/>
    </row>
    <row r="25" spans="1:26" ht="36" customHeight="1" x14ac:dyDescent="0.2">
      <c r="A25" s="34" t="s">
        <v>349</v>
      </c>
      <c r="B25" s="43" t="str">
        <f>VLOOKUP($A25,Questions!$A$2:$X$333,2,0)</f>
        <v>Is the data encrypted (at rest) while in the consultant's possession?*</v>
      </c>
      <c r="C25" s="44" t="s">
        <v>235</v>
      </c>
      <c r="D25" s="87" t="s">
        <v>350</v>
      </c>
      <c r="E25" s="46" t="str">
        <f>IF($C$18='Auto Responses'!$J$4,'Auto Responses'!$A$5,IF($C25='Auto Responses'!$J$3,VLOOKUP($A25,Questions!$A$2:$X$333,17,0)&amp;"",IF($C25='Auto Responses'!$J$4,VLOOKUP($A25,Questions!$A$2:$X$333,16,0)&amp;"",IF($C25='Auto Responses'!$J$5,VLOOKUP($A25,Questions!$A$2:$X$333,18,0)&amp;"",VLOOKUP($A25,Questions!$A$2:$X$333,15,0)&amp;""))))</f>
        <v>Please explain why this does not apply to your product or service.</v>
      </c>
      <c r="F25" s="47" t="str">
        <f>VLOOKUP($A25,'Institution Evaluation'!$A$56:$F$345,6,0)&amp;""</f>
        <v/>
      </c>
      <c r="G25" s="2"/>
      <c r="H25" s="2"/>
      <c r="I25" s="6"/>
      <c r="J25" s="6"/>
      <c r="K25" s="2"/>
      <c r="L25" s="2"/>
      <c r="M25" s="2"/>
      <c r="N25" s="2"/>
      <c r="O25" s="2"/>
      <c r="P25" s="2"/>
      <c r="Q25" s="2"/>
      <c r="R25" s="2"/>
      <c r="S25" s="2"/>
      <c r="T25" s="2"/>
      <c r="U25" s="2"/>
      <c r="V25" s="2"/>
      <c r="W25" s="2"/>
      <c r="X25" s="2"/>
      <c r="Y25" s="2"/>
      <c r="Z25" s="2"/>
    </row>
    <row r="26" spans="1:26" ht="15.75" customHeight="1" x14ac:dyDescent="0.2">
      <c r="A26" s="34" t="s">
        <v>351</v>
      </c>
      <c r="B26" s="43" t="str">
        <f>VLOOKUP($A26,Questions!$A$2:$X$333,2,0)</f>
        <v>Can access be restricted based on source IP address?*</v>
      </c>
      <c r="C26" s="44" t="s">
        <v>235</v>
      </c>
      <c r="D26" s="87" t="s">
        <v>352</v>
      </c>
      <c r="E26" s="46" t="str">
        <f>IF($C$18='Auto Responses'!$J$4,'Auto Responses'!$A$5,IF($C26='Auto Responses'!$J$3,VLOOKUP($A26,Questions!$A$2:$X$333,17,0)&amp;"",IF($C26='Auto Responses'!$J$4,VLOOKUP($A26,Questions!$A$2:$X$333,16,0)&amp;"",IF($C26='Auto Responses'!$J$5,VLOOKUP($A26,Questions!$A$2:$X$333,18,0)&amp;"",VLOOKUP($A26,Questions!$A$2:$X$333,15,0)&amp;""))))</f>
        <v>Please explain why this does not apply to your product or service.</v>
      </c>
      <c r="F26" s="47" t="str">
        <f>VLOOKUP($A26,'Institution Evaluation'!$A$56:$F$345,6,0)&amp;""</f>
        <v/>
      </c>
      <c r="G26" s="2"/>
      <c r="H26" s="2"/>
      <c r="I26" s="6"/>
      <c r="J26" s="6"/>
      <c r="K26" s="2"/>
      <c r="L26" s="2"/>
      <c r="M26" s="2"/>
      <c r="N26" s="2"/>
      <c r="O26" s="2"/>
      <c r="P26" s="2"/>
      <c r="Q26" s="2"/>
      <c r="R26" s="2"/>
      <c r="S26" s="2"/>
      <c r="T26" s="2"/>
      <c r="U26" s="2"/>
      <c r="V26" s="2"/>
      <c r="W26" s="2"/>
      <c r="X26" s="2"/>
      <c r="Y26" s="2"/>
      <c r="Z26" s="2"/>
    </row>
    <row r="27" spans="1:26" ht="15.75" customHeight="1" x14ac:dyDescent="0.2">
      <c r="A27" s="34" t="s">
        <v>353</v>
      </c>
      <c r="B27" s="43" t="str">
        <f>VLOOKUP($A27,Questions!$A$2:$X$333,2,0)</f>
        <v>Will the consulting take place on-premises?</v>
      </c>
      <c r="C27" s="44" t="s">
        <v>26</v>
      </c>
      <c r="D27" s="85"/>
      <c r="E27" s="46" t="str">
        <f>IF($C$18='Auto Responses'!$J$4,'Auto Responses'!$A$5,IF($C27='Auto Responses'!$J$3,VLOOKUP($A27,Questions!$A$2:$X$333,17,0)&amp;"",IF($C27='Auto Responses'!$J$4,VLOOKUP($A27,Questions!$A$2:$X$333,16,0)&amp;"",VLOOKUP($A27,Questions!$A$2:$X$333,15,0)&amp;"")))</f>
        <v/>
      </c>
      <c r="F27" s="47" t="str">
        <f>VLOOKUP($A27,'Institution Evaluation'!$A$56:$F$345,6,0)&amp;""</f>
        <v/>
      </c>
      <c r="G27" s="2"/>
      <c r="H27" s="2"/>
      <c r="I27" s="6"/>
      <c r="J27" s="6"/>
      <c r="K27" s="2"/>
      <c r="L27" s="2"/>
      <c r="M27" s="2"/>
      <c r="N27" s="2"/>
      <c r="O27" s="2"/>
      <c r="P27" s="2"/>
      <c r="Q27" s="2"/>
      <c r="R27" s="2"/>
      <c r="S27" s="2"/>
      <c r="T27" s="2"/>
      <c r="U27" s="2"/>
      <c r="V27" s="2"/>
      <c r="W27" s="2"/>
      <c r="X27" s="2"/>
      <c r="Y27" s="2"/>
      <c r="Z27" s="2"/>
    </row>
    <row r="28" spans="1:26" ht="15.75" customHeight="1" x14ac:dyDescent="0.2">
      <c r="A28" s="34" t="s">
        <v>354</v>
      </c>
      <c r="B28" s="43" t="str">
        <f>VLOOKUP($A28,Questions!$A$2:$X$333,2,0)</f>
        <v>Will the consultant require access to hardware in the institution's data centers?</v>
      </c>
      <c r="C28" s="44" t="s">
        <v>40</v>
      </c>
      <c r="D28" s="85"/>
      <c r="E28" s="46" t="str">
        <f>IF($C$18='Auto Responses'!$J$4,'Auto Responses'!$A$5,IF($C28='Auto Responses'!$J$3,VLOOKUP($A28,Questions!$A$2:$X$333,17,0)&amp;"",IF($C28='Auto Responses'!$J$4,VLOOKUP($A28,Questions!$A$2:$X$333,16,0)&amp;"",VLOOKUP($A28,Questions!$A$2:$X$333,15,0)&amp;"")))</f>
        <v/>
      </c>
      <c r="F28" s="47" t="str">
        <f>VLOOKUP($A28,'Institution Evaluation'!$A$56:$F$345,6,0)&amp;""</f>
        <v/>
      </c>
      <c r="G28" s="2"/>
      <c r="H28" s="2"/>
      <c r="I28" s="6"/>
      <c r="J28" s="6"/>
      <c r="K28" s="2"/>
      <c r="L28" s="2"/>
      <c r="M28" s="2"/>
      <c r="N28" s="2"/>
      <c r="O28" s="2"/>
      <c r="P28" s="2"/>
      <c r="Q28" s="2"/>
      <c r="R28" s="2"/>
      <c r="S28" s="2"/>
      <c r="T28" s="2"/>
      <c r="U28" s="2"/>
      <c r="V28" s="2"/>
      <c r="W28" s="2"/>
      <c r="X28" s="2"/>
      <c r="Y28" s="2"/>
      <c r="Z28" s="2"/>
    </row>
    <row r="29" spans="1:26" ht="15.75" customHeight="1" x14ac:dyDescent="0.2">
      <c r="A29" s="34" t="s">
        <v>355</v>
      </c>
      <c r="B29" s="43" t="str">
        <f>VLOOKUP($A29,Questions!$A$2:$X$333,2,0)</f>
        <v>Will the consultant require an account within the institution's domain (@*.edu)?</v>
      </c>
      <c r="C29" s="44" t="s">
        <v>40</v>
      </c>
      <c r="D29" s="85"/>
      <c r="E29" s="46" t="str">
        <f>IF($C$18='Auto Responses'!$J$4,'Auto Responses'!$A$5,IF($C29='Auto Responses'!$J$3,VLOOKUP($A29,Questions!$A$2:$X$333,17,0)&amp;"",IF($C29='Auto Responses'!$J$4,VLOOKUP($A29,Questions!$A$2:$X$333,16,0)&amp;"",VLOOKUP($A29,Questions!$A$2:$X$333,15,0)&amp;"")))</f>
        <v/>
      </c>
      <c r="F29" s="47" t="str">
        <f>VLOOKUP($A29,'Institution Evaluation'!$A$56:$F$345,6,0)&amp;""</f>
        <v/>
      </c>
      <c r="G29" s="2"/>
      <c r="H29" s="2"/>
      <c r="I29" s="6"/>
      <c r="J29" s="6"/>
      <c r="K29" s="2"/>
      <c r="L29" s="2"/>
      <c r="M29" s="2"/>
      <c r="N29" s="2"/>
      <c r="O29" s="2"/>
      <c r="P29" s="2"/>
      <c r="Q29" s="2"/>
      <c r="R29" s="2"/>
      <c r="S29" s="2"/>
      <c r="T29" s="2"/>
      <c r="U29" s="2"/>
      <c r="V29" s="2"/>
      <c r="W29" s="2"/>
      <c r="X29" s="2"/>
      <c r="Y29" s="2"/>
      <c r="Z29" s="2"/>
    </row>
    <row r="30" spans="1:26" ht="15.75" customHeight="1" x14ac:dyDescent="0.2">
      <c r="A30" s="34" t="s">
        <v>356</v>
      </c>
      <c r="B30" s="43" t="str">
        <f>VLOOKUP($A30,Questions!$A$2:$X$333,2,0)</f>
        <v>Will any data be transferred to the consultant's possession?</v>
      </c>
      <c r="C30" s="44" t="s">
        <v>40</v>
      </c>
      <c r="D30" s="85"/>
      <c r="E30" s="46" t="str">
        <f>IF($C$18='Auto Responses'!$J$4,'Auto Responses'!$A$5,IF($C30='Auto Responses'!$J$3,VLOOKUP($A30,Questions!$A$2:$X$333,17,0)&amp;"",IF($C30='Auto Responses'!$J$4,VLOOKUP($A30,Questions!$A$2:$X$333,16,0)&amp;"",VLOOKUP($A30,Questions!$A$2:$X$333,15,0)&amp;"")))</f>
        <v/>
      </c>
      <c r="F30" s="47" t="str">
        <f>VLOOKUP($A30,'Institution Evaluation'!$A$56:$F$345,6,0)&amp;""</f>
        <v/>
      </c>
      <c r="G30" s="2"/>
      <c r="H30" s="2"/>
      <c r="I30" s="6"/>
      <c r="J30" s="6"/>
      <c r="K30" s="2"/>
      <c r="L30" s="2"/>
      <c r="M30" s="2"/>
      <c r="N30" s="2"/>
      <c r="O30" s="2"/>
      <c r="P30" s="2"/>
      <c r="Q30" s="2"/>
      <c r="R30" s="2"/>
      <c r="S30" s="2"/>
      <c r="T30" s="2"/>
      <c r="U30" s="2"/>
      <c r="V30" s="2"/>
      <c r="W30" s="2"/>
      <c r="X30" s="2"/>
      <c r="Y30" s="2"/>
      <c r="Z30" s="2"/>
    </row>
    <row r="31" spans="1:26" ht="15.75" customHeight="1" x14ac:dyDescent="0.2">
      <c r="A31" s="34" t="s">
        <v>357</v>
      </c>
      <c r="B31" s="43" t="str">
        <f>VLOOKUP($A31,Questions!$A$2:$X$333,2,0)</f>
        <v>Will the consultant need remote access to the institution's network or systems?</v>
      </c>
      <c r="C31" s="44" t="s">
        <v>40</v>
      </c>
      <c r="D31" s="85"/>
      <c r="E31" s="46" t="str">
        <f>IF($C$18='Auto Responses'!$J$4,'Auto Responses'!$A$5,IF($C31='Auto Responses'!$J$3,VLOOKUP($A31,Questions!$A$2:$X$333,17,0)&amp;"",IF($C31='Auto Responses'!$J$4,VLOOKUP($A31,Questions!$A$2:$X$333,16,0)&amp;"",VLOOKUP($A31,Questions!$A$2:$X$333,15,0)&amp;"")))</f>
        <v/>
      </c>
      <c r="F31" s="47" t="str">
        <f>VLOOKUP($A31,'Institution Evaluation'!$A$56:$F$345,6,0)&amp;""</f>
        <v/>
      </c>
      <c r="G31" s="49" t="s">
        <v>31</v>
      </c>
      <c r="H31" s="2"/>
      <c r="I31" s="6"/>
      <c r="J31" s="6"/>
      <c r="K31" s="2"/>
      <c r="L31" s="2"/>
      <c r="M31" s="2"/>
      <c r="N31" s="2"/>
      <c r="O31" s="2"/>
      <c r="P31" s="2"/>
      <c r="Q31" s="2"/>
      <c r="R31" s="2"/>
      <c r="S31" s="2"/>
      <c r="T31" s="2"/>
      <c r="U31" s="2"/>
      <c r="V31" s="2"/>
      <c r="W31" s="2"/>
      <c r="X31" s="2"/>
      <c r="Y31" s="2"/>
      <c r="Z31" s="2"/>
    </row>
    <row r="32" spans="1:26" ht="36.75" customHeight="1" x14ac:dyDescent="0.2">
      <c r="A32" s="18" t="str">
        <f>VLOOKUP(LEFT($A33,4),'Auto Responses'!$N$4:$O$38,2,0)&amp;""</f>
        <v xml:space="preserve">HIPAA Compliance </v>
      </c>
      <c r="B32" s="40"/>
      <c r="C32" s="19" t="s">
        <v>21</v>
      </c>
      <c r="D32" s="88" t="s">
        <v>22</v>
      </c>
      <c r="E32" s="41" t="s">
        <v>23</v>
      </c>
      <c r="F32" s="50" t="s">
        <v>24</v>
      </c>
      <c r="G32" s="2"/>
      <c r="H32" s="2"/>
      <c r="I32" s="6"/>
      <c r="J32" s="6"/>
      <c r="K32" s="2"/>
      <c r="L32" s="2"/>
      <c r="M32" s="2"/>
      <c r="N32" s="2"/>
      <c r="O32" s="2"/>
      <c r="P32" s="2"/>
      <c r="Q32" s="2"/>
      <c r="R32" s="2"/>
      <c r="S32" s="2"/>
      <c r="T32" s="2"/>
      <c r="U32" s="2"/>
      <c r="V32" s="2"/>
      <c r="W32" s="2"/>
      <c r="X32" s="2"/>
      <c r="Y32" s="2"/>
      <c r="Z32" s="2"/>
    </row>
    <row r="33" spans="1:26" ht="49.5" customHeight="1" x14ac:dyDescent="0.2">
      <c r="A33" s="34" t="s">
        <v>358</v>
      </c>
      <c r="B33" s="43" t="str">
        <f>VLOOKUP($A33,Questions!$A$2:$X$333,2,0)</f>
        <v>Do your workforce members receive regular training related to the Health Insurance Portability and Accountability Act (HIPAA) Privacy and Security Rules and the HITECH Act?*</v>
      </c>
      <c r="C33" s="44"/>
      <c r="D33" s="85" t="s">
        <v>359</v>
      </c>
      <c r="E33" s="46" t="str">
        <f>IF($C$19='Auto Responses'!$J$4,'Auto Responses'!$A$7,IF($C33='Auto Responses'!$J$3,VLOOKUP($A33,Questions!$A$2:$X$333,17,0)&amp;"",IF($C33='Auto Responses'!$J$4,VLOOKUP($A33,Questions!$A$2:$X$333,16,0)&amp;"",VLOOKUP($A33,Questions!$A$2:$X$333,15,0)&amp;"")))</f>
        <v>Based on the response to REQU-05 on the "START HERE" tab, this question does not apply to this product or service.</v>
      </c>
      <c r="F33" s="47" t="str">
        <f>VLOOKUP($A33,'Institution Evaluation'!$A$56:$F$345,6,0)&amp;""</f>
        <v/>
      </c>
      <c r="G33" s="2"/>
      <c r="H33" s="2"/>
      <c r="I33" s="6"/>
      <c r="J33" s="6"/>
      <c r="K33" s="2"/>
      <c r="L33" s="2"/>
      <c r="M33" s="2"/>
      <c r="N33" s="2"/>
      <c r="O33" s="2"/>
      <c r="P33" s="2"/>
      <c r="Q33" s="2"/>
      <c r="R33" s="2"/>
      <c r="S33" s="2"/>
      <c r="T33" s="2"/>
      <c r="U33" s="2"/>
      <c r="V33" s="2"/>
      <c r="W33" s="2"/>
      <c r="X33" s="2"/>
      <c r="Y33" s="2"/>
      <c r="Z33" s="2"/>
    </row>
    <row r="34" spans="1:26" ht="49.5" customHeight="1" x14ac:dyDescent="0.2">
      <c r="A34" s="34" t="s">
        <v>360</v>
      </c>
      <c r="B34" s="43" t="str">
        <f>VLOOKUP($A34,Questions!$A$2:$X$333,2,0)</f>
        <v>Have you identified areas of risk?*</v>
      </c>
      <c r="C34" s="44"/>
      <c r="D34" s="85" t="s">
        <v>359</v>
      </c>
      <c r="E34" s="46" t="str">
        <f>IF($C$19='Auto Responses'!$J$4,'Auto Responses'!$A$7,IF($C34='Auto Responses'!$J$3,VLOOKUP($A34,Questions!$A$2:$X$333,17,0)&amp;"",IF($C34='Auto Responses'!$J$4,VLOOKUP($A34,Questions!$A$2:$X$333,16,0)&amp;"",VLOOKUP($A34,Questions!$A$2:$X$333,15,0)&amp;"")))</f>
        <v>Based on the response to REQU-05 on the "START HERE" tab, this question does not apply to this product or service.</v>
      </c>
      <c r="F34" s="47" t="str">
        <f>VLOOKUP($A34,'Institution Evaluation'!$A$56:$F$345,6,0)&amp;""</f>
        <v/>
      </c>
      <c r="G34" s="2"/>
      <c r="H34" s="2"/>
      <c r="I34" s="6"/>
      <c r="J34" s="6"/>
      <c r="K34" s="2"/>
      <c r="L34" s="2"/>
      <c r="M34" s="2"/>
      <c r="N34" s="2"/>
      <c r="O34" s="2"/>
      <c r="P34" s="2"/>
      <c r="Q34" s="2"/>
      <c r="R34" s="2"/>
      <c r="S34" s="2"/>
      <c r="T34" s="2"/>
      <c r="U34" s="2"/>
      <c r="V34" s="2"/>
      <c r="W34" s="2"/>
      <c r="X34" s="2"/>
      <c r="Y34" s="2"/>
      <c r="Z34" s="2"/>
    </row>
    <row r="35" spans="1:26" ht="49.5" customHeight="1" x14ac:dyDescent="0.2">
      <c r="A35" s="34" t="s">
        <v>361</v>
      </c>
      <c r="B35" s="43" t="str">
        <f>VLOOKUP($A35,Questions!$A$2:$X$333,2,0)</f>
        <v>Have the relevant policies/plans been tested?*</v>
      </c>
      <c r="C35" s="44"/>
      <c r="D35" s="85" t="s">
        <v>359</v>
      </c>
      <c r="E35" s="46" t="str">
        <f>IF($C$19='Auto Responses'!$J$4,'Auto Responses'!$A$7,IF($C35='Auto Responses'!$J$3,VLOOKUP($A35,Questions!$A$2:$X$333,17,0)&amp;"",IF($C35='Auto Responses'!$J$4,VLOOKUP($A35,Questions!$A$2:$X$333,16,0)&amp;"",VLOOKUP($A35,Questions!$A$2:$X$333,15,0)&amp;"")))</f>
        <v>Based on the response to REQU-05 on the "START HERE" tab, this question does not apply to this product or service.</v>
      </c>
      <c r="F35" s="47" t="str">
        <f>VLOOKUP($A35,'Institution Evaluation'!$A$56:$F$345,6,0)&amp;""</f>
        <v/>
      </c>
      <c r="G35" s="2"/>
      <c r="H35" s="2"/>
      <c r="I35" s="6"/>
      <c r="J35" s="6"/>
      <c r="K35" s="2"/>
      <c r="L35" s="2"/>
      <c r="M35" s="2"/>
      <c r="N35" s="2"/>
      <c r="O35" s="2"/>
      <c r="P35" s="2"/>
      <c r="Q35" s="2"/>
      <c r="R35" s="2"/>
      <c r="S35" s="2"/>
      <c r="T35" s="2"/>
      <c r="U35" s="2"/>
      <c r="V35" s="2"/>
      <c r="W35" s="2"/>
      <c r="X35" s="2"/>
      <c r="Y35" s="2"/>
      <c r="Z35" s="2"/>
    </row>
    <row r="36" spans="1:26" ht="49.5" customHeight="1" x14ac:dyDescent="0.2">
      <c r="A36" s="34" t="s">
        <v>362</v>
      </c>
      <c r="B36" s="43" t="str">
        <f>VLOOKUP($A36,Questions!$A$2:$X$333,2,0)</f>
        <v>Have you entered into a Business Associate Agreements with all subcontractors who may have access to protected health information (PHI)?*</v>
      </c>
      <c r="C36" s="44"/>
      <c r="D36" s="85" t="s">
        <v>359</v>
      </c>
      <c r="E36" s="46" t="str">
        <f>IF($C$19='Auto Responses'!$J$4,'Auto Responses'!$A$7,IF($C36='Auto Responses'!$J$3,VLOOKUP($A36,Questions!$A$2:$X$333,17,0)&amp;"",IF($C36='Auto Responses'!$J$4,VLOOKUP($A36,Questions!$A$2:$X$333,16,0)&amp;"",VLOOKUP($A36,Questions!$A$2:$X$333,15,0)&amp;"")))</f>
        <v>Based on the response to REQU-05 on the "START HERE" tab, this question does not apply to this product or service.</v>
      </c>
      <c r="F36" s="47" t="str">
        <f>VLOOKUP($A36,'Institution Evaluation'!$A$56:$F$345,6,0)&amp;""</f>
        <v/>
      </c>
      <c r="G36" s="2"/>
      <c r="H36" s="2"/>
      <c r="I36" s="6"/>
      <c r="J36" s="6"/>
      <c r="K36" s="2"/>
      <c r="L36" s="2"/>
      <c r="M36" s="2"/>
      <c r="N36" s="2"/>
      <c r="O36" s="2"/>
      <c r="P36" s="2"/>
      <c r="Q36" s="2"/>
      <c r="R36" s="2"/>
      <c r="S36" s="2"/>
      <c r="T36" s="2"/>
      <c r="U36" s="2"/>
      <c r="V36" s="2"/>
      <c r="W36" s="2"/>
      <c r="X36" s="2"/>
      <c r="Y36" s="2"/>
      <c r="Z36" s="2"/>
    </row>
    <row r="37" spans="1:26" ht="49.5" customHeight="1" x14ac:dyDescent="0.2">
      <c r="A37" s="34" t="s">
        <v>363</v>
      </c>
      <c r="B37" s="43" t="str">
        <f>VLOOKUP($A37,Questions!$A$2:$X$333,2,0)</f>
        <v>Do you monitor or receive information regarding changes in HIPAA regulations?</v>
      </c>
      <c r="C37" s="44"/>
      <c r="D37" s="85" t="s">
        <v>359</v>
      </c>
      <c r="E37" s="46" t="str">
        <f>IF($C$19='Auto Responses'!$J$4,'Auto Responses'!$A$7,IF($C37='Auto Responses'!$J$3,VLOOKUP($A37,Questions!$A$2:$X$333,17,0)&amp;"",IF($C37='Auto Responses'!$J$4,VLOOKUP($A37,Questions!$A$2:$X$333,16,0)&amp;"",VLOOKUP($A37,Questions!$A$2:$X$333,15,0)&amp;"")))</f>
        <v>Based on the response to REQU-05 on the "START HERE" tab, this question does not apply to this product or service.</v>
      </c>
      <c r="F37" s="47" t="str">
        <f>VLOOKUP($A37,'Institution Evaluation'!$A$56:$F$345,6,0)&amp;""</f>
        <v/>
      </c>
      <c r="G37" s="2"/>
      <c r="H37" s="2"/>
      <c r="I37" s="6"/>
      <c r="J37" s="6"/>
      <c r="K37" s="2"/>
      <c r="L37" s="2"/>
      <c r="M37" s="2"/>
      <c r="N37" s="2"/>
      <c r="O37" s="2"/>
      <c r="P37" s="2"/>
      <c r="Q37" s="2"/>
      <c r="R37" s="2"/>
      <c r="S37" s="2"/>
      <c r="T37" s="2"/>
      <c r="U37" s="2"/>
      <c r="V37" s="2"/>
      <c r="W37" s="2"/>
      <c r="X37" s="2"/>
      <c r="Y37" s="2"/>
      <c r="Z37" s="2"/>
    </row>
    <row r="38" spans="1:26" ht="49.5" customHeight="1" x14ac:dyDescent="0.2">
      <c r="A38" s="34" t="s">
        <v>364</v>
      </c>
      <c r="B38" s="43" t="str">
        <f>VLOOKUP($A38,Questions!$A$2:$X$333,2,0)</f>
        <v>Has your organization designated HIPAA Privacy and Security officers as required by the rules?</v>
      </c>
      <c r="C38" s="44"/>
      <c r="D38" s="85" t="s">
        <v>359</v>
      </c>
      <c r="E38" s="46" t="str">
        <f>IF($C$19='Auto Responses'!$J$4,'Auto Responses'!$A$7,IF($C38='Auto Responses'!$J$3,VLOOKUP($A38,Questions!$A$2:$X$333,17,0)&amp;"",IF($C38='Auto Responses'!$J$4,VLOOKUP($A38,Questions!$A$2:$X$333,16,0)&amp;"",VLOOKUP($A38,Questions!$A$2:$X$333,15,0)&amp;"")))</f>
        <v>Based on the response to REQU-05 on the "START HERE" tab, this question does not apply to this product or service.</v>
      </c>
      <c r="F38" s="47" t="str">
        <f>VLOOKUP($A38,'Institution Evaluation'!$A$56:$F$345,6,0)&amp;""</f>
        <v/>
      </c>
      <c r="G38" s="2"/>
      <c r="H38" s="2"/>
      <c r="I38" s="6"/>
      <c r="J38" s="6"/>
      <c r="K38" s="2"/>
      <c r="L38" s="2"/>
      <c r="M38" s="2"/>
      <c r="N38" s="2"/>
      <c r="O38" s="2"/>
      <c r="P38" s="2"/>
      <c r="Q38" s="2"/>
      <c r="R38" s="2"/>
      <c r="S38" s="2"/>
      <c r="T38" s="2"/>
      <c r="U38" s="2"/>
      <c r="V38" s="2"/>
      <c r="W38" s="2"/>
      <c r="X38" s="2"/>
      <c r="Y38" s="2"/>
      <c r="Z38" s="2"/>
    </row>
    <row r="39" spans="1:26" ht="49.5" customHeight="1" x14ac:dyDescent="0.2">
      <c r="A39" s="34" t="s">
        <v>365</v>
      </c>
      <c r="B39" s="43" t="str">
        <f>VLOOKUP($A39,Questions!$A$2:$X$333,2,0)</f>
        <v>Do you comply with the requirements of the Health Information Technology for Economic and Clinical Health Act (HITECH)?</v>
      </c>
      <c r="C39" s="44"/>
      <c r="D39" s="85" t="s">
        <v>359</v>
      </c>
      <c r="E39" s="46" t="str">
        <f>IF($C$19='Auto Responses'!$J$4,'Auto Responses'!$A$7,IF($C39='Auto Responses'!$J$3,VLOOKUP($A39,Questions!$A$2:$X$333,17,0)&amp;"",IF($C39='Auto Responses'!$J$4,VLOOKUP($A39,Questions!$A$2:$X$333,16,0)&amp;"",VLOOKUP($A39,Questions!$A$2:$X$333,15,0)&amp;"")))</f>
        <v>Based on the response to REQU-05 on the "START HERE" tab, this question does not apply to this product or service.</v>
      </c>
      <c r="F39" s="47" t="str">
        <f>VLOOKUP($A39,'Institution Evaluation'!$A$56:$F$345,6,0)&amp;""</f>
        <v/>
      </c>
      <c r="G39" s="2"/>
      <c r="H39" s="2"/>
      <c r="I39" s="6"/>
      <c r="J39" s="6"/>
      <c r="K39" s="2"/>
      <c r="L39" s="2"/>
      <c r="M39" s="2"/>
      <c r="N39" s="2"/>
      <c r="O39" s="2"/>
      <c r="P39" s="2"/>
      <c r="Q39" s="2"/>
      <c r="R39" s="2"/>
      <c r="S39" s="2"/>
      <c r="T39" s="2"/>
      <c r="U39" s="2"/>
      <c r="V39" s="2"/>
      <c r="W39" s="2"/>
      <c r="X39" s="2"/>
      <c r="Y39" s="2"/>
      <c r="Z39" s="2"/>
    </row>
    <row r="40" spans="1:26" ht="49.5" customHeight="1" x14ac:dyDescent="0.2">
      <c r="A40" s="34" t="s">
        <v>366</v>
      </c>
      <c r="B40" s="43" t="str">
        <f>VLOOKUP($A40,Questions!$A$2:$X$333,2,0)</f>
        <v>Have you conducted a risk analysis as required under the HIPAA Security Rule?</v>
      </c>
      <c r="C40" s="44"/>
      <c r="D40" s="85" t="s">
        <v>359</v>
      </c>
      <c r="E40" s="46" t="str">
        <f>IF($C$19='Auto Responses'!$J$4,'Auto Responses'!$A$7,IF($C40='Auto Responses'!$J$3,VLOOKUP($A40,Questions!$A$2:$X$333,17,0)&amp;"",IF($C40='Auto Responses'!$J$4,VLOOKUP($A40,Questions!$A$2:$X$333,16,0)&amp;"",VLOOKUP($A40,Questions!$A$2:$X$333,15,0)&amp;"")))</f>
        <v>Based on the response to REQU-05 on the "START HERE" tab, this question does not apply to this product or service.</v>
      </c>
      <c r="F40" s="47" t="str">
        <f>VLOOKUP($A40,'Institution Evaluation'!$A$56:$F$345,6,0)&amp;""</f>
        <v/>
      </c>
      <c r="G40" s="2"/>
      <c r="H40" s="2"/>
      <c r="I40" s="6"/>
      <c r="J40" s="6"/>
      <c r="K40" s="2"/>
      <c r="L40" s="2"/>
      <c r="M40" s="2"/>
      <c r="N40" s="2"/>
      <c r="O40" s="2"/>
      <c r="P40" s="2"/>
      <c r="Q40" s="2"/>
      <c r="R40" s="2"/>
      <c r="S40" s="2"/>
      <c r="T40" s="2"/>
      <c r="U40" s="2"/>
      <c r="V40" s="2"/>
      <c r="W40" s="2"/>
      <c r="X40" s="2"/>
      <c r="Y40" s="2"/>
      <c r="Z40" s="2"/>
    </row>
    <row r="41" spans="1:26" ht="49.5" customHeight="1" x14ac:dyDescent="0.2">
      <c r="A41" s="34" t="s">
        <v>367</v>
      </c>
      <c r="B41" s="43" t="str">
        <f>VLOOKUP($A41,Questions!$A$2:$X$333,2,0)</f>
        <v>Have you taken actions to mitigate the identified risks?</v>
      </c>
      <c r="C41" s="44"/>
      <c r="D41" s="85" t="s">
        <v>359</v>
      </c>
      <c r="E41" s="46" t="str">
        <f>IF($C$19='Auto Responses'!$J$4,'Auto Responses'!$A$7,IF($C41='Auto Responses'!$J$3,VLOOKUP($A41,Questions!$A$2:$X$333,17,0)&amp;"",IF($C41='Auto Responses'!$J$4,VLOOKUP($A41,Questions!$A$2:$X$333,16,0)&amp;"",VLOOKUP($A41,Questions!$A$2:$X$333,15,0)&amp;"")))</f>
        <v>Based on the response to REQU-05 on the "START HERE" tab, this question does not apply to this product or service.</v>
      </c>
      <c r="F41" s="47" t="str">
        <f>VLOOKUP($A41,'Institution Evaluation'!$A$56:$F$345,6,0)&amp;""</f>
        <v/>
      </c>
      <c r="G41" s="2"/>
      <c r="H41" s="2"/>
      <c r="I41" s="6"/>
      <c r="J41" s="6"/>
      <c r="K41" s="2"/>
      <c r="L41" s="2"/>
      <c r="M41" s="2"/>
      <c r="N41" s="2"/>
      <c r="O41" s="2"/>
      <c r="P41" s="2"/>
      <c r="Q41" s="2"/>
      <c r="R41" s="2"/>
      <c r="S41" s="2"/>
      <c r="T41" s="2"/>
      <c r="U41" s="2"/>
      <c r="V41" s="2"/>
      <c r="W41" s="2"/>
      <c r="X41" s="2"/>
      <c r="Y41" s="2"/>
      <c r="Z41" s="2"/>
    </row>
    <row r="42" spans="1:26" ht="49.5" customHeight="1" x14ac:dyDescent="0.2">
      <c r="A42" s="34" t="s">
        <v>368</v>
      </c>
      <c r="B42" s="43" t="str">
        <f>VLOOKUP($A42,Questions!$A$2:$X$333,2,0)</f>
        <v>Does your application require user and system administrator password changes at a frequency no greater than 90 days?</v>
      </c>
      <c r="C42" s="44"/>
      <c r="D42" s="85" t="s">
        <v>359</v>
      </c>
      <c r="E42" s="46" t="str">
        <f>IF($C$19='Auto Responses'!$J$4,'Auto Responses'!$A$7,IF($C42='Auto Responses'!$J$3,VLOOKUP($A42,Questions!$A$2:$X$333,17,0)&amp;"",IF($C42='Auto Responses'!$J$4,VLOOKUP($A42,Questions!$A$2:$X$333,16,0)&amp;"",VLOOKUP($A42,Questions!$A$2:$X$333,15,0)&amp;"")))</f>
        <v>Based on the response to REQU-05 on the "START HERE" tab, this question does not apply to this product or service.</v>
      </c>
      <c r="F42" s="47" t="str">
        <f>VLOOKUP($A42,'Institution Evaluation'!$A$56:$F$345,6,0)&amp;""</f>
        <v/>
      </c>
      <c r="G42" s="2"/>
      <c r="H42" s="2"/>
      <c r="I42" s="6"/>
      <c r="J42" s="6"/>
      <c r="K42" s="2"/>
      <c r="L42" s="2"/>
      <c r="M42" s="2"/>
      <c r="N42" s="2"/>
      <c r="O42" s="2"/>
      <c r="P42" s="2"/>
      <c r="Q42" s="2"/>
      <c r="R42" s="2"/>
      <c r="S42" s="2"/>
      <c r="T42" s="2"/>
      <c r="U42" s="2"/>
      <c r="V42" s="2"/>
      <c r="W42" s="2"/>
      <c r="X42" s="2"/>
      <c r="Y42" s="2"/>
      <c r="Z42" s="2"/>
    </row>
    <row r="43" spans="1:26" ht="49.5" customHeight="1" x14ac:dyDescent="0.2">
      <c r="A43" s="34" t="s">
        <v>369</v>
      </c>
      <c r="B43" s="43" t="str">
        <f>VLOOKUP($A43,Questions!$A$2:$X$333,2,0)</f>
        <v>Does your application require users to set their own password after an administrator reset or on first use of the account?</v>
      </c>
      <c r="C43" s="44"/>
      <c r="D43" s="85" t="s">
        <v>359</v>
      </c>
      <c r="E43" s="46" t="str">
        <f>IF($C$19='Auto Responses'!$J$4,'Auto Responses'!$A$7,IF($C43='Auto Responses'!$J$3,VLOOKUP($A43,Questions!$A$2:$X$333,17,0)&amp;"",IF($C43='Auto Responses'!$J$4,VLOOKUP($A43,Questions!$A$2:$X$333,16,0)&amp;"",VLOOKUP($A43,Questions!$A$2:$X$333,15,0)&amp;"")))</f>
        <v>Based on the response to REQU-05 on the "START HERE" tab, this question does not apply to this product or service.</v>
      </c>
      <c r="F43" s="47" t="str">
        <f>VLOOKUP($A43,'Institution Evaluation'!$A$56:$F$345,6,0)&amp;""</f>
        <v/>
      </c>
      <c r="G43" s="2"/>
      <c r="H43" s="2"/>
      <c r="I43" s="6"/>
      <c r="J43" s="6"/>
      <c r="K43" s="2"/>
      <c r="L43" s="2"/>
      <c r="M43" s="2"/>
      <c r="N43" s="2"/>
      <c r="O43" s="2"/>
      <c r="P43" s="2"/>
      <c r="Q43" s="2"/>
      <c r="R43" s="2"/>
      <c r="S43" s="2"/>
      <c r="T43" s="2"/>
      <c r="U43" s="2"/>
      <c r="V43" s="2"/>
      <c r="W43" s="2"/>
      <c r="X43" s="2"/>
      <c r="Y43" s="2"/>
      <c r="Z43" s="2"/>
    </row>
    <row r="44" spans="1:26" ht="49.5" customHeight="1" x14ac:dyDescent="0.2">
      <c r="A44" s="34" t="s">
        <v>370</v>
      </c>
      <c r="B44" s="43" t="str">
        <f>VLOOKUP($A44,Questions!$A$2:$X$333,2,0)</f>
        <v>Does your application lock out an account after a number of failed login attempts?</v>
      </c>
      <c r="C44" s="44"/>
      <c r="D44" s="85" t="s">
        <v>359</v>
      </c>
      <c r="E44" s="46" t="str">
        <f>IF($C$19='Auto Responses'!$J$4,'Auto Responses'!$A$7,IF($C44='Auto Responses'!$J$3,VLOOKUP($A44,Questions!$A$2:$X$333,17,0)&amp;"",IF($C44='Auto Responses'!$J$4,VLOOKUP($A44,Questions!$A$2:$X$333,16,0)&amp;"",VLOOKUP($A44,Questions!$A$2:$X$333,15,0)&amp;"")))</f>
        <v>Based on the response to REQU-05 on the "START HERE" tab, this question does not apply to this product or service.</v>
      </c>
      <c r="F44" s="47" t="str">
        <f>VLOOKUP($A44,'Institution Evaluation'!$A$56:$F$345,6,0)&amp;""</f>
        <v/>
      </c>
      <c r="G44" s="2"/>
      <c r="H44" s="2"/>
      <c r="I44" s="6"/>
      <c r="J44" s="6"/>
      <c r="K44" s="2"/>
      <c r="L44" s="2"/>
      <c r="M44" s="2"/>
      <c r="N44" s="2"/>
      <c r="O44" s="2"/>
      <c r="P44" s="2"/>
      <c r="Q44" s="2"/>
      <c r="R44" s="2"/>
      <c r="S44" s="2"/>
      <c r="T44" s="2"/>
      <c r="U44" s="2"/>
      <c r="V44" s="2"/>
      <c r="W44" s="2"/>
      <c r="X44" s="2"/>
      <c r="Y44" s="2"/>
      <c r="Z44" s="2"/>
    </row>
    <row r="45" spans="1:26" ht="49.5" customHeight="1" x14ac:dyDescent="0.2">
      <c r="A45" s="34" t="s">
        <v>371</v>
      </c>
      <c r="B45" s="43" t="str">
        <f>VLOOKUP($A45,Questions!$A$2:$X$333,2,0)</f>
        <v>Does your application automatically lock or log-out an account after a period of inactivity?</v>
      </c>
      <c r="C45" s="44"/>
      <c r="D45" s="85" t="s">
        <v>359</v>
      </c>
      <c r="E45" s="46" t="str">
        <f>IF($C$19='Auto Responses'!$J$4,'Auto Responses'!$A$7,IF($C45='Auto Responses'!$J$3,VLOOKUP($A45,Questions!$A$2:$X$333,17,0)&amp;"",IF($C45='Auto Responses'!$J$4,VLOOKUP($A45,Questions!$A$2:$X$333,16,0)&amp;"",VLOOKUP($A45,Questions!$A$2:$X$333,15,0)&amp;"")))</f>
        <v>Based on the response to REQU-05 on the "START HERE" tab, this question does not apply to this product or service.</v>
      </c>
      <c r="F45" s="47" t="str">
        <f>VLOOKUP($A45,'Institution Evaluation'!$A$56:$F$345,6,0)&amp;""</f>
        <v/>
      </c>
      <c r="G45" s="2"/>
      <c r="H45" s="2"/>
      <c r="I45" s="6"/>
      <c r="J45" s="6"/>
      <c r="K45" s="2"/>
      <c r="L45" s="2"/>
      <c r="M45" s="2"/>
      <c r="N45" s="2"/>
      <c r="O45" s="2"/>
      <c r="P45" s="2"/>
      <c r="Q45" s="2"/>
      <c r="R45" s="2"/>
      <c r="S45" s="2"/>
      <c r="T45" s="2"/>
      <c r="U45" s="2"/>
      <c r="V45" s="2"/>
      <c r="W45" s="2"/>
      <c r="X45" s="2"/>
      <c r="Y45" s="2"/>
      <c r="Z45" s="2"/>
    </row>
    <row r="46" spans="1:26" ht="49.5" customHeight="1" x14ac:dyDescent="0.2">
      <c r="A46" s="34" t="s">
        <v>372</v>
      </c>
      <c r="B46" s="43" t="str">
        <f>VLOOKUP($A46,Questions!$A$2:$X$333,2,0)</f>
        <v>Are passwords visible in plain text, whether when stored or entered, including service level accounts (i.e., database accounts, etc.)?</v>
      </c>
      <c r="C46" s="44"/>
      <c r="D46" s="85" t="s">
        <v>359</v>
      </c>
      <c r="E46" s="46" t="str">
        <f>IF($C$19='Auto Responses'!$J$4,'Auto Responses'!$A$7,IF($C46='Auto Responses'!$J$3,VLOOKUP($A46,Questions!$A$2:$X$333,17,0)&amp;"",IF($C46='Auto Responses'!$J$4,VLOOKUP($A46,Questions!$A$2:$X$333,16,0)&amp;"",VLOOKUP($A46,Questions!$A$2:$X$333,15,0)&amp;"")))</f>
        <v>Based on the response to REQU-05 on the "START HERE" tab, this question does not apply to this product or service.</v>
      </c>
      <c r="F46" s="47" t="str">
        <f>VLOOKUP($A46,'Institution Evaluation'!$A$56:$F$345,6,0)&amp;""</f>
        <v/>
      </c>
      <c r="G46" s="2"/>
      <c r="H46" s="2"/>
      <c r="I46" s="6"/>
      <c r="J46" s="6"/>
      <c r="K46" s="2"/>
      <c r="L46" s="2"/>
      <c r="M46" s="2"/>
      <c r="N46" s="2"/>
      <c r="O46" s="2"/>
      <c r="P46" s="2"/>
      <c r="Q46" s="2"/>
      <c r="R46" s="2"/>
      <c r="S46" s="2"/>
      <c r="T46" s="2"/>
      <c r="U46" s="2"/>
      <c r="V46" s="2"/>
      <c r="W46" s="2"/>
      <c r="X46" s="2"/>
      <c r="Y46" s="2"/>
      <c r="Z46" s="2"/>
    </row>
    <row r="47" spans="1:26" ht="49.5" customHeight="1" x14ac:dyDescent="0.2">
      <c r="A47" s="34" t="s">
        <v>373</v>
      </c>
      <c r="B47" s="43" t="str">
        <f>VLOOKUP($A47,Questions!$A$2:$X$333,2,0)</f>
        <v>If the application is institution-hosted, can all service level and administrative account passwords be changed by the institution?</v>
      </c>
      <c r="C47" s="44"/>
      <c r="D47" s="85" t="s">
        <v>359</v>
      </c>
      <c r="E47" s="46" t="str">
        <f>IF($C$19='Auto Responses'!$J$4,'Auto Responses'!$A$7,IF($C47='Auto Responses'!$J$3,VLOOKUP($A47,Questions!$A$2:$X$333,17,0)&amp;"",IF($C47='Auto Responses'!$J$4,VLOOKUP($A47,Questions!$A$2:$X$333,16,0)&amp;"",VLOOKUP($A47,Questions!$A$2:$X$333,15,0)&amp;"")))</f>
        <v>Based on the response to REQU-05 on the "START HERE" tab, this question does not apply to this product or service.</v>
      </c>
      <c r="F47" s="47" t="str">
        <f>VLOOKUP($A47,'Institution Evaluation'!$A$56:$F$345,6,0)&amp;""</f>
        <v/>
      </c>
      <c r="G47" s="2"/>
      <c r="H47" s="2"/>
      <c r="I47" s="6"/>
      <c r="J47" s="6"/>
      <c r="K47" s="2"/>
      <c r="L47" s="2"/>
      <c r="M47" s="2"/>
      <c r="N47" s="2"/>
      <c r="O47" s="2"/>
      <c r="P47" s="2"/>
      <c r="Q47" s="2"/>
      <c r="R47" s="2"/>
      <c r="S47" s="2"/>
      <c r="T47" s="2"/>
      <c r="U47" s="2"/>
      <c r="V47" s="2"/>
      <c r="W47" s="2"/>
      <c r="X47" s="2"/>
      <c r="Y47" s="2"/>
      <c r="Z47" s="2"/>
    </row>
    <row r="48" spans="1:26" ht="49.5" customHeight="1" x14ac:dyDescent="0.2">
      <c r="A48" s="34" t="s">
        <v>374</v>
      </c>
      <c r="B48" s="43" t="str">
        <f>VLOOKUP($A48,Questions!$A$2:$X$333,2,0)</f>
        <v>Does your application provide the ability to define user access levels?</v>
      </c>
      <c r="C48" s="44"/>
      <c r="D48" s="85" t="s">
        <v>359</v>
      </c>
      <c r="E48" s="46" t="str">
        <f>IF($C$19='Auto Responses'!$J$4,'Auto Responses'!$A$7,IF($C48='Auto Responses'!$J$3,VLOOKUP($A48,Questions!$A$2:$X$333,17,0)&amp;"",IF($C48='Auto Responses'!$J$4,VLOOKUP($A48,Questions!$A$2:$X$333,16,0)&amp;"",VLOOKUP($A48,Questions!$A$2:$X$333,15,0)&amp;"")))</f>
        <v>Based on the response to REQU-05 on the "START HERE" tab, this question does not apply to this product or service.</v>
      </c>
      <c r="F48" s="47" t="str">
        <f>VLOOKUP($A48,'Institution Evaluation'!$A$56:$F$345,6,0)&amp;""</f>
        <v/>
      </c>
      <c r="G48" s="2"/>
      <c r="H48" s="2"/>
      <c r="I48" s="6"/>
      <c r="J48" s="6"/>
      <c r="K48" s="2"/>
      <c r="L48" s="2"/>
      <c r="M48" s="2"/>
      <c r="N48" s="2"/>
      <c r="O48" s="2"/>
      <c r="P48" s="2"/>
      <c r="Q48" s="2"/>
      <c r="R48" s="2"/>
      <c r="S48" s="2"/>
      <c r="T48" s="2"/>
      <c r="U48" s="2"/>
      <c r="V48" s="2"/>
      <c r="W48" s="2"/>
      <c r="X48" s="2"/>
      <c r="Y48" s="2"/>
      <c r="Z48" s="2"/>
    </row>
    <row r="49" spans="1:26" ht="49.5" customHeight="1" x14ac:dyDescent="0.2">
      <c r="A49" s="34" t="s">
        <v>375</v>
      </c>
      <c r="B49" s="43" t="str">
        <f>VLOOKUP($A49,Questions!$A$2:$X$333,2,0)</f>
        <v>Does your application support varying levels of access to administrative tasks defined individually per user?</v>
      </c>
      <c r="C49" s="44"/>
      <c r="D49" s="85" t="s">
        <v>359</v>
      </c>
      <c r="E49" s="46" t="str">
        <f>IF($C$19='Auto Responses'!$J$4,'Auto Responses'!$A$7,IF($C49='Auto Responses'!$J$3,VLOOKUP($A49,Questions!$A$2:$X$333,17,0)&amp;"",IF($C49='Auto Responses'!$J$4,VLOOKUP($A49,Questions!$A$2:$X$333,16,0)&amp;"",VLOOKUP($A49,Questions!$A$2:$X$333,15,0)&amp;"")))</f>
        <v>Based on the response to REQU-05 on the "START HERE" tab, this question does not apply to this product or service.</v>
      </c>
      <c r="F49" s="47" t="str">
        <f>VLOOKUP($A49,'Institution Evaluation'!$A$56:$F$345,6,0)&amp;""</f>
        <v/>
      </c>
      <c r="G49" s="2"/>
      <c r="H49" s="2"/>
      <c r="I49" s="6"/>
      <c r="J49" s="6"/>
      <c r="K49" s="2"/>
      <c r="L49" s="2"/>
      <c r="M49" s="2"/>
      <c r="N49" s="2"/>
      <c r="O49" s="2"/>
      <c r="P49" s="2"/>
      <c r="Q49" s="2"/>
      <c r="R49" s="2"/>
      <c r="S49" s="2"/>
      <c r="T49" s="2"/>
      <c r="U49" s="2"/>
      <c r="V49" s="2"/>
      <c r="W49" s="2"/>
      <c r="X49" s="2"/>
      <c r="Y49" s="2"/>
      <c r="Z49" s="2"/>
    </row>
    <row r="50" spans="1:26" ht="49.5" customHeight="1" x14ac:dyDescent="0.2">
      <c r="A50" s="34" t="s">
        <v>376</v>
      </c>
      <c r="B50" s="43" t="str">
        <f>VLOOKUP($A50,Questions!$A$2:$X$333,2,0)</f>
        <v>Does your application support varying levels of access to records based on user ID?</v>
      </c>
      <c r="C50" s="44"/>
      <c r="D50" s="85" t="s">
        <v>359</v>
      </c>
      <c r="E50" s="46" t="str">
        <f>IF($C$19='Auto Responses'!$J$4,'Auto Responses'!$A$7,IF($C50='Auto Responses'!$J$3,VLOOKUP($A50,Questions!$A$2:$X$333,17,0)&amp;"",IF($C50='Auto Responses'!$J$4,VLOOKUP($A50,Questions!$A$2:$X$333,16,0)&amp;"",VLOOKUP($A50,Questions!$A$2:$X$333,15,0)&amp;"")))</f>
        <v>Based on the response to REQU-05 on the "START HERE" tab, this question does not apply to this product or service.</v>
      </c>
      <c r="F50" s="47" t="str">
        <f>VLOOKUP($A50,'Institution Evaluation'!$A$56:$F$345,6,0)&amp;""</f>
        <v/>
      </c>
      <c r="G50" s="2"/>
      <c r="H50" s="2"/>
      <c r="I50" s="6"/>
      <c r="J50" s="6"/>
      <c r="K50" s="2"/>
      <c r="L50" s="2"/>
      <c r="M50" s="2"/>
      <c r="N50" s="2"/>
      <c r="O50" s="2"/>
      <c r="P50" s="2"/>
      <c r="Q50" s="2"/>
      <c r="R50" s="2"/>
      <c r="S50" s="2"/>
      <c r="T50" s="2"/>
      <c r="U50" s="2"/>
      <c r="V50" s="2"/>
      <c r="W50" s="2"/>
      <c r="X50" s="2"/>
      <c r="Y50" s="2"/>
      <c r="Z50" s="2"/>
    </row>
    <row r="51" spans="1:26" ht="49.5" customHeight="1" x14ac:dyDescent="0.2">
      <c r="A51" s="34" t="s">
        <v>377</v>
      </c>
      <c r="B51" s="43" t="str">
        <f>VLOOKUP($A51,Questions!$A$2:$X$333,2,0)</f>
        <v>Is there a limit to the number of groups to which a user can be assigned?</v>
      </c>
      <c r="C51" s="44"/>
      <c r="D51" s="85" t="s">
        <v>359</v>
      </c>
      <c r="E51" s="46" t="str">
        <f>IF($C$19='Auto Responses'!$J$4,'Auto Responses'!$A$7,IF($C51='Auto Responses'!$J$3,VLOOKUP($A51,Questions!$A$2:$X$333,17,0)&amp;"",IF($C51='Auto Responses'!$J$4,VLOOKUP($A51,Questions!$A$2:$X$333,16,0)&amp;"",VLOOKUP($A51,Questions!$A$2:$X$333,15,0)&amp;"")))</f>
        <v>Based on the response to REQU-05 on the "START HERE" tab, this question does not apply to this product or service.</v>
      </c>
      <c r="F51" s="47" t="str">
        <f>VLOOKUP($A51,'Institution Evaluation'!$A$56:$F$345,6,0)&amp;""</f>
        <v/>
      </c>
      <c r="G51" s="2"/>
      <c r="H51" s="2"/>
      <c r="I51" s="6"/>
      <c r="J51" s="6"/>
      <c r="K51" s="2"/>
      <c r="L51" s="2"/>
      <c r="M51" s="2"/>
      <c r="N51" s="2"/>
      <c r="O51" s="2"/>
      <c r="P51" s="2"/>
      <c r="Q51" s="2"/>
      <c r="R51" s="2"/>
      <c r="S51" s="2"/>
      <c r="T51" s="2"/>
      <c r="U51" s="2"/>
      <c r="V51" s="2"/>
      <c r="W51" s="2"/>
      <c r="X51" s="2"/>
      <c r="Y51" s="2"/>
      <c r="Z51" s="2"/>
    </row>
    <row r="52" spans="1:26" ht="49.5" customHeight="1" x14ac:dyDescent="0.2">
      <c r="A52" s="34" t="s">
        <v>378</v>
      </c>
      <c r="B52" s="43" t="str">
        <f>VLOOKUP($A52,Questions!$A$2:$X$333,2,0)</f>
        <v>Do accounts used for solution provider-supplied remote support abide by the same authentication policies and access logging as the rest of the system?</v>
      </c>
      <c r="C52" s="44"/>
      <c r="D52" s="85" t="s">
        <v>359</v>
      </c>
      <c r="E52" s="46" t="str">
        <f>IF($C$19='Auto Responses'!$J$4,'Auto Responses'!$A$7,IF($C52='Auto Responses'!$J$3,VLOOKUP($A52,Questions!$A$2:$X$333,17,0)&amp;"",IF($C52='Auto Responses'!$J$4,VLOOKUP($A52,Questions!$A$2:$X$333,16,0)&amp;"",VLOOKUP($A52,Questions!$A$2:$X$333,15,0)&amp;"")))</f>
        <v>Based on the response to REQU-05 on the "START HERE" tab, this question does not apply to this product or service.</v>
      </c>
      <c r="F52" s="47" t="str">
        <f>VLOOKUP($A52,'Institution Evaluation'!$A$56:$F$345,6,0)&amp;""</f>
        <v/>
      </c>
      <c r="G52" s="2"/>
      <c r="H52" s="2"/>
      <c r="I52" s="6"/>
      <c r="J52" s="6"/>
      <c r="K52" s="2"/>
      <c r="L52" s="2"/>
      <c r="M52" s="2"/>
      <c r="N52" s="2"/>
      <c r="O52" s="2"/>
      <c r="P52" s="2"/>
      <c r="Q52" s="2"/>
      <c r="R52" s="2"/>
      <c r="S52" s="2"/>
      <c r="T52" s="2"/>
      <c r="U52" s="2"/>
      <c r="V52" s="2"/>
      <c r="W52" s="2"/>
      <c r="X52" s="2"/>
      <c r="Y52" s="2"/>
      <c r="Z52" s="2"/>
    </row>
    <row r="53" spans="1:26" ht="49.5" customHeight="1" x14ac:dyDescent="0.2">
      <c r="A53" s="34" t="s">
        <v>379</v>
      </c>
      <c r="B53" s="43" t="str">
        <f>VLOOKUP($A53,Questions!$A$2:$X$333,2,0)</f>
        <v>Does the application log record access including specific user, date/time of access, and originating IP or device?</v>
      </c>
      <c r="C53" s="44"/>
      <c r="D53" s="85" t="s">
        <v>359</v>
      </c>
      <c r="E53" s="46" t="str">
        <f>IF($C$19='Auto Responses'!$J$4,'Auto Responses'!$A$7,IF($C53='Auto Responses'!$J$3,VLOOKUP($A53,Questions!$A$2:$X$333,17,0)&amp;"",IF($C53='Auto Responses'!$J$4,VLOOKUP($A53,Questions!$A$2:$X$333,16,0)&amp;"",VLOOKUP($A53,Questions!$A$2:$X$333,15,0)&amp;"")))</f>
        <v>Based on the response to REQU-05 on the "START HERE" tab, this question does not apply to this product or service.</v>
      </c>
      <c r="F53" s="47" t="str">
        <f>VLOOKUP($A53,'Institution Evaluation'!$A$56:$F$345,6,0)&amp;""</f>
        <v/>
      </c>
      <c r="G53" s="2"/>
      <c r="H53" s="2"/>
      <c r="I53" s="6"/>
      <c r="J53" s="6"/>
      <c r="K53" s="2"/>
      <c r="L53" s="2"/>
      <c r="M53" s="2"/>
      <c r="N53" s="2"/>
      <c r="O53" s="2"/>
      <c r="P53" s="2"/>
      <c r="Q53" s="2"/>
      <c r="R53" s="2"/>
      <c r="S53" s="2"/>
      <c r="T53" s="2"/>
      <c r="U53" s="2"/>
      <c r="V53" s="2"/>
      <c r="W53" s="2"/>
      <c r="X53" s="2"/>
      <c r="Y53" s="2"/>
      <c r="Z53" s="2"/>
    </row>
    <row r="54" spans="1:26" ht="49.5" customHeight="1" x14ac:dyDescent="0.2">
      <c r="A54" s="34" t="s">
        <v>380</v>
      </c>
      <c r="B54" s="43" t="str">
        <f>VLOOKUP($A54,Questions!$A$2:$X$333,2,0)</f>
        <v>Does the application log administrative activity, such as user account access changes and password changes, including specific user, date/time of changes, and originating IP or device?</v>
      </c>
      <c r="C54" s="44"/>
      <c r="D54" s="85" t="s">
        <v>359</v>
      </c>
      <c r="E54" s="46" t="str">
        <f>IF($C$19='Auto Responses'!$J$4,'Auto Responses'!$A$7,IF($C54='Auto Responses'!$J$3,VLOOKUP($A54,Questions!$A$2:$X$333,17,0)&amp;"",IF($C54='Auto Responses'!$J$4,VLOOKUP($A54,Questions!$A$2:$X$333,16,0)&amp;"",VLOOKUP($A54,Questions!$A$2:$X$333,15,0)&amp;"")))</f>
        <v>Based on the response to REQU-05 on the "START HERE" tab, this question does not apply to this product or service.</v>
      </c>
      <c r="F54" s="47" t="str">
        <f>VLOOKUP($A54,'Institution Evaluation'!$A$56:$F$345,6,0)&amp;""</f>
        <v/>
      </c>
      <c r="G54" s="2"/>
      <c r="H54" s="2"/>
      <c r="I54" s="6"/>
      <c r="J54" s="6"/>
      <c r="K54" s="2"/>
      <c r="L54" s="2"/>
      <c r="M54" s="2"/>
      <c r="N54" s="2"/>
      <c r="O54" s="2"/>
      <c r="P54" s="2"/>
      <c r="Q54" s="2"/>
      <c r="R54" s="2"/>
      <c r="S54" s="2"/>
      <c r="T54" s="2"/>
      <c r="U54" s="2"/>
      <c r="V54" s="2"/>
      <c r="W54" s="2"/>
      <c r="X54" s="2"/>
      <c r="Y54" s="2"/>
      <c r="Z54" s="2"/>
    </row>
    <row r="55" spans="1:26" ht="49.5" customHeight="1" x14ac:dyDescent="0.2">
      <c r="A55" s="34" t="s">
        <v>381</v>
      </c>
      <c r="B55" s="43" t="str">
        <f>VLOOKUP($A55,Questions!$A$2:$X$333,2,0)</f>
        <v>Do you retain logs for at least as long as required by HIPAA regulations?</v>
      </c>
      <c r="C55" s="36"/>
      <c r="D55" s="85" t="s">
        <v>359</v>
      </c>
      <c r="E55" s="46" t="str">
        <f>IF($C$19='Auto Responses'!$J$4,'Auto Responses'!$A$7,IF($C55='Auto Responses'!$J$3,VLOOKUP($A55,Questions!$A$2:$X$333,17,0)&amp;"",IF($C55='Auto Responses'!$J$4,VLOOKUP($A55,Questions!$A$2:$X$333,16,0)&amp;"",VLOOKUP($A55,Questions!$A$2:$X$333,15,0)&amp;"")))</f>
        <v>Based on the response to REQU-05 on the "START HERE" tab, this question does not apply to this product or service.</v>
      </c>
      <c r="F55" s="47" t="str">
        <f>VLOOKUP($A55,'Institution Evaluation'!$A$56:$F$345,6,0)&amp;""</f>
        <v/>
      </c>
      <c r="G55" s="2"/>
      <c r="H55" s="2"/>
      <c r="I55" s="6"/>
      <c r="J55" s="6"/>
      <c r="K55" s="2"/>
      <c r="L55" s="2"/>
      <c r="M55" s="2"/>
      <c r="N55" s="2"/>
      <c r="O55" s="2"/>
      <c r="P55" s="2"/>
      <c r="Q55" s="2"/>
      <c r="R55" s="2"/>
      <c r="S55" s="2"/>
      <c r="T55" s="2"/>
      <c r="U55" s="2"/>
      <c r="V55" s="2"/>
      <c r="W55" s="2"/>
      <c r="X55" s="2"/>
      <c r="Y55" s="2"/>
      <c r="Z55" s="2"/>
    </row>
    <row r="56" spans="1:26" ht="49.5" customHeight="1" x14ac:dyDescent="0.2">
      <c r="A56" s="34" t="s">
        <v>382</v>
      </c>
      <c r="B56" s="43" t="str">
        <f>VLOOKUP($A56,Questions!$A$2:$X$333,2,0)</f>
        <v>Can the application logs be archived?</v>
      </c>
      <c r="C56" s="44"/>
      <c r="D56" s="85" t="s">
        <v>359</v>
      </c>
      <c r="E56" s="46" t="str">
        <f>IF($C$19='Auto Responses'!$J$4,'Auto Responses'!$A$7,IF($C56='Auto Responses'!$J$3,VLOOKUP($A56,Questions!$A$2:$X$333,17,0)&amp;"",IF($C56='Auto Responses'!$J$4,VLOOKUP($A56,Questions!$A$2:$X$333,16,0)&amp;"",VLOOKUP($A56,Questions!$A$2:$X$333,15,0)&amp;"")))</f>
        <v>Based on the response to REQU-05 on the "START HERE" tab, this question does not apply to this product or service.</v>
      </c>
      <c r="F56" s="47" t="str">
        <f>VLOOKUP($A56,'Institution Evaluation'!$A$56:$F$345,6,0)&amp;""</f>
        <v/>
      </c>
      <c r="G56" s="2"/>
      <c r="H56" s="2"/>
      <c r="I56" s="6"/>
      <c r="J56" s="6"/>
      <c r="K56" s="2"/>
      <c r="L56" s="2"/>
      <c r="M56" s="2"/>
      <c r="N56" s="2"/>
      <c r="O56" s="2"/>
      <c r="P56" s="2"/>
      <c r="Q56" s="2"/>
      <c r="R56" s="2"/>
      <c r="S56" s="2"/>
      <c r="T56" s="2"/>
      <c r="U56" s="2"/>
      <c r="V56" s="2"/>
      <c r="W56" s="2"/>
      <c r="X56" s="2"/>
      <c r="Y56" s="2"/>
      <c r="Z56" s="2"/>
    </row>
    <row r="57" spans="1:26" ht="49.5" customHeight="1" x14ac:dyDescent="0.2">
      <c r="A57" s="34" t="s">
        <v>383</v>
      </c>
      <c r="B57" s="43" t="str">
        <f>VLOOKUP($A57,Questions!$A$2:$X$333,2,0)</f>
        <v>Can the application logs be saved externally?</v>
      </c>
      <c r="C57" s="44"/>
      <c r="D57" s="85" t="s">
        <v>359</v>
      </c>
      <c r="E57" s="46" t="str">
        <f>IF($C$19='Auto Responses'!$J$4,'Auto Responses'!$A$7,IF($C57='Auto Responses'!$J$3,VLOOKUP($A57,Questions!$A$2:$X$333,17,0)&amp;"",IF($C57='Auto Responses'!$J$4,VLOOKUP($A57,Questions!$A$2:$X$333,16,0)&amp;"",VLOOKUP($A57,Questions!$A$2:$X$333,15,0)&amp;"")))</f>
        <v>Based on the response to REQU-05 on the "START HERE" tab, this question does not apply to this product or service.</v>
      </c>
      <c r="F57" s="47" t="str">
        <f>VLOOKUP($A57,'Institution Evaluation'!$A$56:$F$345,6,0)&amp;""</f>
        <v/>
      </c>
      <c r="G57" s="2"/>
      <c r="H57" s="2"/>
      <c r="I57" s="6"/>
      <c r="J57" s="6"/>
      <c r="K57" s="2"/>
      <c r="L57" s="2"/>
      <c r="M57" s="2"/>
      <c r="N57" s="2"/>
      <c r="O57" s="2"/>
      <c r="P57" s="2"/>
      <c r="Q57" s="2"/>
      <c r="R57" s="2"/>
      <c r="S57" s="2"/>
      <c r="T57" s="2"/>
      <c r="U57" s="2"/>
      <c r="V57" s="2"/>
      <c r="W57" s="2"/>
      <c r="X57" s="2"/>
      <c r="Y57" s="2"/>
      <c r="Z57" s="2"/>
    </row>
    <row r="58" spans="1:26" ht="49.5" customHeight="1" x14ac:dyDescent="0.2">
      <c r="A58" s="34" t="s">
        <v>384</v>
      </c>
      <c r="B58" s="43" t="str">
        <f>VLOOKUP($A58,Questions!$A$2:$X$333,2,0)</f>
        <v>Do you have a disaster recovery plan and emergency mode operation plan?</v>
      </c>
      <c r="C58" s="44"/>
      <c r="D58" s="85" t="s">
        <v>359</v>
      </c>
      <c r="E58" s="46" t="str">
        <f>IF($C$19='Auto Responses'!$J$4,'Auto Responses'!$A$7,IF($C58='Auto Responses'!$J$3,VLOOKUP($A58,Questions!$A$2:$X$333,17,0)&amp;"",IF($C58='Auto Responses'!$J$4,VLOOKUP($A58,Questions!$A$2:$X$333,16,0)&amp;"",VLOOKUP($A58,Questions!$A$2:$X$333,15,0)&amp;"")))</f>
        <v>Based on the response to REQU-05 on the "START HERE" tab, this question does not apply to this product or service.</v>
      </c>
      <c r="F58" s="47" t="str">
        <f>VLOOKUP($A58,'Institution Evaluation'!$A$56:$F$345,6,0)&amp;""</f>
        <v/>
      </c>
      <c r="G58" s="2"/>
      <c r="H58" s="2"/>
      <c r="I58" s="6"/>
      <c r="J58" s="6"/>
      <c r="K58" s="2"/>
      <c r="L58" s="2"/>
      <c r="M58" s="2"/>
      <c r="N58" s="2"/>
      <c r="O58" s="2"/>
      <c r="P58" s="2"/>
      <c r="Q58" s="2"/>
      <c r="R58" s="2"/>
      <c r="S58" s="2"/>
      <c r="T58" s="2"/>
      <c r="U58" s="2"/>
      <c r="V58" s="2"/>
      <c r="W58" s="2"/>
      <c r="X58" s="2"/>
      <c r="Y58" s="2"/>
      <c r="Z58" s="2"/>
    </row>
    <row r="59" spans="1:26" ht="49.5" customHeight="1" x14ac:dyDescent="0.2">
      <c r="A59" s="34" t="s">
        <v>385</v>
      </c>
      <c r="B59" s="43" t="str">
        <f>VLOOKUP($A59,Questions!$A$2:$X$333,2,0)</f>
        <v>Can you provide a HIPAA compliance attestation document?</v>
      </c>
      <c r="C59" s="44"/>
      <c r="D59" s="85" t="s">
        <v>359</v>
      </c>
      <c r="E59" s="46" t="str">
        <f>IF($C$19='Auto Responses'!$J$4,'Auto Responses'!$A$7,IF($C59='Auto Responses'!$J$3,VLOOKUP($A59,Questions!$A$2:$X$333,17,0)&amp;"",IF($C59='Auto Responses'!$J$4,VLOOKUP($A59,Questions!$A$2:$X$333,16,0)&amp;"",VLOOKUP($A59,Questions!$A$2:$X$333,15,0)&amp;"")))</f>
        <v>Based on the response to REQU-05 on the "START HERE" tab, this question does not apply to this product or service.</v>
      </c>
      <c r="F59" s="47" t="str">
        <f>VLOOKUP($A59,'Institution Evaluation'!$A$56:$F$345,6,0)&amp;""</f>
        <v/>
      </c>
      <c r="G59" s="2"/>
      <c r="H59" s="2"/>
      <c r="I59" s="6"/>
      <c r="J59" s="6"/>
      <c r="K59" s="2"/>
      <c r="L59" s="2"/>
      <c r="M59" s="2"/>
      <c r="N59" s="2"/>
      <c r="O59" s="2"/>
      <c r="P59" s="2"/>
      <c r="Q59" s="2"/>
      <c r="R59" s="2"/>
      <c r="S59" s="2"/>
      <c r="T59" s="2"/>
      <c r="U59" s="2"/>
      <c r="V59" s="2"/>
      <c r="W59" s="2"/>
      <c r="X59" s="2"/>
      <c r="Y59" s="2"/>
      <c r="Z59" s="2"/>
    </row>
    <row r="60" spans="1:26" ht="49.5" customHeight="1" x14ac:dyDescent="0.2">
      <c r="A60" s="34" t="s">
        <v>386</v>
      </c>
      <c r="B60" s="43" t="str">
        <f>VLOOKUP($A60,Questions!$A$2:$X$333,2,0)</f>
        <v>Are you willing to enter into a Business Associate Agreement (BAA)?</v>
      </c>
      <c r="C60" s="44"/>
      <c r="D60" s="85" t="s">
        <v>359</v>
      </c>
      <c r="E60" s="46" t="str">
        <f>IF($C$19='Auto Responses'!$J$4,'Auto Responses'!$A$7,IF($C60='Auto Responses'!$J$3,VLOOKUP($A60,Questions!$A$2:$X$333,17,0)&amp;"",IF($C60='Auto Responses'!$J$4,VLOOKUP($A60,Questions!$A$2:$X$333,16,0)&amp;"",VLOOKUP($A60,Questions!$A$2:$X$333,15,0)&amp;"")))</f>
        <v>Based on the response to REQU-05 on the "START HERE" tab, this question does not apply to this product or service.</v>
      </c>
      <c r="F60" s="47" t="str">
        <f>VLOOKUP($A60,'Institution Evaluation'!$A$56:$F$345,6,0)&amp;""</f>
        <v/>
      </c>
      <c r="G60" s="2"/>
      <c r="H60" s="2"/>
      <c r="I60" s="6"/>
      <c r="J60" s="6"/>
      <c r="K60" s="2"/>
      <c r="L60" s="2"/>
      <c r="M60" s="2"/>
      <c r="N60" s="2"/>
      <c r="O60" s="2"/>
      <c r="P60" s="2"/>
      <c r="Q60" s="2"/>
      <c r="R60" s="2"/>
      <c r="S60" s="2"/>
      <c r="T60" s="2"/>
      <c r="U60" s="2"/>
      <c r="V60" s="2"/>
      <c r="W60" s="2"/>
      <c r="X60" s="2"/>
      <c r="Y60" s="2"/>
      <c r="Z60" s="2"/>
    </row>
    <row r="61" spans="1:26" ht="49.5" customHeight="1" x14ac:dyDescent="0.2">
      <c r="A61" s="34" t="s">
        <v>387</v>
      </c>
      <c r="B61" s="43" t="str">
        <f>VLOOKUP($A61,Questions!$A$2:$X$333,2,0)</f>
        <v>Do your data backup and retention policies and practices meet HIPAA requirements?</v>
      </c>
      <c r="C61" s="44"/>
      <c r="D61" s="85" t="s">
        <v>359</v>
      </c>
      <c r="E61" s="46" t="str">
        <f>IF($C$19='Auto Responses'!$J$4,'Auto Responses'!$A$7,IF($C61='Auto Responses'!$J$3,VLOOKUP($A61,Questions!$A$2:$X$333,17,0)&amp;"",IF($C61='Auto Responses'!$J$4,VLOOKUP($A61,Questions!$A$2:$X$333,16,0)&amp;"",VLOOKUP($A61,Questions!$A$2:$X$333,15,0)&amp;"")))</f>
        <v>Based on the response to REQU-05 on the "START HERE" tab, this question does not apply to this product or service.</v>
      </c>
      <c r="F61" s="47" t="str">
        <f>VLOOKUP($A61,'Institution Evaluation'!$A$56:$F$345,6,0)&amp;""</f>
        <v/>
      </c>
      <c r="G61" s="49" t="s">
        <v>31</v>
      </c>
      <c r="H61" s="2"/>
      <c r="I61" s="6"/>
      <c r="J61" s="6"/>
      <c r="K61" s="2"/>
      <c r="L61" s="2"/>
      <c r="M61" s="2"/>
      <c r="N61" s="2"/>
      <c r="O61" s="2"/>
      <c r="P61" s="2"/>
      <c r="Q61" s="2"/>
      <c r="R61" s="2"/>
      <c r="S61" s="2"/>
      <c r="T61" s="2"/>
      <c r="U61" s="2"/>
      <c r="V61" s="2"/>
      <c r="W61" s="2"/>
      <c r="X61" s="2"/>
      <c r="Y61" s="2"/>
      <c r="Z61" s="2"/>
    </row>
    <row r="62" spans="1:26" ht="36.75" customHeight="1" x14ac:dyDescent="0.2">
      <c r="A62" s="18" t="str">
        <f>VLOOKUP(LEFT($A63,4),'Auto Responses'!$N$4:$O$38,2,0)&amp;""</f>
        <v xml:space="preserve"> Payment Card Industry Data Security Standard (PCI DSS)</v>
      </c>
      <c r="B62" s="40"/>
      <c r="C62" s="19" t="s">
        <v>21</v>
      </c>
      <c r="D62" s="19" t="s">
        <v>22</v>
      </c>
      <c r="E62" s="41" t="s">
        <v>23</v>
      </c>
      <c r="F62" s="50" t="s">
        <v>24</v>
      </c>
      <c r="G62" s="2"/>
      <c r="H62" s="2"/>
      <c r="I62" s="6"/>
      <c r="J62" s="6"/>
      <c r="K62" s="2"/>
      <c r="L62" s="2"/>
      <c r="M62" s="2"/>
      <c r="N62" s="2"/>
      <c r="O62" s="2"/>
      <c r="P62" s="2"/>
      <c r="Q62" s="2"/>
      <c r="R62" s="2"/>
      <c r="S62" s="2"/>
      <c r="T62" s="2"/>
      <c r="U62" s="2"/>
      <c r="V62" s="2"/>
      <c r="W62" s="2"/>
      <c r="X62" s="2"/>
      <c r="Y62" s="2"/>
      <c r="Z62" s="2"/>
    </row>
    <row r="63" spans="1:26" ht="38.25" customHeight="1" x14ac:dyDescent="0.2">
      <c r="A63" s="34" t="s">
        <v>388</v>
      </c>
      <c r="B63" s="43" t="str">
        <f>VLOOKUP($A63,Questions!$A$2:$X$333,2,0)</f>
        <v>Do you have a current, executed within the past year, Attestation of Compliance (AoC) or Report on Compliance (RoC)?*</v>
      </c>
      <c r="C63" s="44"/>
      <c r="D63" s="85" t="s">
        <v>389</v>
      </c>
      <c r="E63" s="46" t="str">
        <f>IF($C$20='Auto Responses'!$J$4,'Auto Responses'!$A$8,IF($C63='Auto Responses'!$J$3,VLOOKUP($A63,Questions!$A$2:$X$333,17,0)&amp;"",IF($C63='Auto Responses'!$J$4,VLOOKUP($A63,Questions!$A$2:$X$333,16,0)&amp;"",VLOOKUP($A63,Questions!$A$2:$X$333,15,0)&amp;"")))</f>
        <v>Based on the response to REQU-06 on the "START HERE" tab, this question does not apply to this product or service.</v>
      </c>
      <c r="F63" s="47" t="str">
        <f>VLOOKUP($A63,'Institution Evaluation'!$A$56:$F$345,6,0)&amp;""</f>
        <v/>
      </c>
      <c r="G63" s="2"/>
      <c r="H63" s="2"/>
      <c r="I63" s="6"/>
      <c r="J63" s="6"/>
      <c r="K63" s="2"/>
      <c r="L63" s="2"/>
      <c r="M63" s="2"/>
      <c r="N63" s="2"/>
      <c r="O63" s="2"/>
      <c r="P63" s="2"/>
      <c r="Q63" s="2"/>
      <c r="R63" s="2"/>
      <c r="S63" s="2"/>
      <c r="T63" s="2"/>
      <c r="U63" s="2"/>
      <c r="V63" s="2"/>
      <c r="W63" s="2"/>
      <c r="X63" s="2"/>
      <c r="Y63" s="2"/>
      <c r="Z63" s="2"/>
    </row>
    <row r="64" spans="1:26" ht="38.25" customHeight="1" x14ac:dyDescent="0.2">
      <c r="A64" s="34" t="s">
        <v>390</v>
      </c>
      <c r="B64" s="43" t="str">
        <f>VLOOKUP($A64,Questions!$A$2:$X$333,2,0)</f>
        <v>Is the application listed as an approved Payment Application Data Security Standard (PA-DSS) application?*</v>
      </c>
      <c r="C64" s="44"/>
      <c r="D64" s="85" t="s">
        <v>389</v>
      </c>
      <c r="E64" s="46" t="str">
        <f>IF($C$20='Auto Responses'!$J$4,'Auto Responses'!$A$8,IF($C64='Auto Responses'!$J$3,VLOOKUP($A64,Questions!$A$2:$X$333,17,0)&amp;"",IF($C64='Auto Responses'!$J$4,VLOOKUP($A64,Questions!$A$2:$X$333,16,0)&amp;"",VLOOKUP($A64,Questions!$A$2:$X$333,15,0)&amp;"")))</f>
        <v>Based on the response to REQU-06 on the "START HERE" tab, this question does not apply to this product or service.</v>
      </c>
      <c r="F64" s="47" t="str">
        <f>VLOOKUP($A64,'Institution Evaluation'!$A$56:$F$345,6,0)&amp;""</f>
        <v/>
      </c>
      <c r="G64" s="2"/>
      <c r="H64" s="2"/>
      <c r="I64" s="6"/>
      <c r="J64" s="6"/>
      <c r="K64" s="2"/>
      <c r="L64" s="2"/>
      <c r="M64" s="2"/>
      <c r="N64" s="2"/>
      <c r="O64" s="2"/>
      <c r="P64" s="2"/>
      <c r="Q64" s="2"/>
      <c r="R64" s="2"/>
      <c r="S64" s="2"/>
      <c r="T64" s="2"/>
      <c r="U64" s="2"/>
      <c r="V64" s="2"/>
      <c r="W64" s="2"/>
      <c r="X64" s="2"/>
      <c r="Y64" s="2"/>
      <c r="Z64" s="2"/>
    </row>
    <row r="65" spans="1:26" ht="38.25" customHeight="1" x14ac:dyDescent="0.2">
      <c r="A65" s="34" t="s">
        <v>391</v>
      </c>
      <c r="B65" s="43" t="str">
        <f>VLOOKUP($A65,Questions!$A$2:$X$333,2,0)</f>
        <v>Does the system or solutions use a third party to collect, store, process, or transmit cardholder (payment/credit/debt card) data?*</v>
      </c>
      <c r="C65" s="44"/>
      <c r="D65" s="85" t="s">
        <v>389</v>
      </c>
      <c r="E65" s="46" t="str">
        <f>IF($C$20='Auto Responses'!$J$4,'Auto Responses'!$A$8,IF($C65='Auto Responses'!$J$3,VLOOKUP($A65,Questions!$A$2:$X$333,17,0)&amp;"",IF($C65='Auto Responses'!$J$4,VLOOKUP($A65,Questions!$A$2:$X$333,16,0)&amp;"",VLOOKUP($A65,Questions!$A$2:$X$333,15,0)&amp;"")))</f>
        <v>Based on the response to REQU-06 on the "START HERE" tab, this question does not apply to this product or service.</v>
      </c>
      <c r="F65" s="47" t="str">
        <f>VLOOKUP($A65,'Institution Evaluation'!$A$56:$F$345,6,0)&amp;""</f>
        <v/>
      </c>
      <c r="G65" s="2"/>
      <c r="H65" s="2"/>
      <c r="I65" s="6"/>
      <c r="J65" s="6"/>
      <c r="K65" s="2"/>
      <c r="L65" s="2"/>
      <c r="M65" s="2"/>
      <c r="N65" s="2"/>
      <c r="O65" s="2"/>
      <c r="P65" s="2"/>
      <c r="Q65" s="2"/>
      <c r="R65" s="2"/>
      <c r="S65" s="2"/>
      <c r="T65" s="2"/>
      <c r="U65" s="2"/>
      <c r="V65" s="2"/>
      <c r="W65" s="2"/>
      <c r="X65" s="2"/>
      <c r="Y65" s="2"/>
      <c r="Z65" s="2"/>
    </row>
    <row r="66" spans="1:26" ht="38.25" customHeight="1" x14ac:dyDescent="0.2">
      <c r="A66" s="34" t="s">
        <v>392</v>
      </c>
      <c r="B66" s="43" t="str">
        <f>VLOOKUP($A66,Questions!$A$2:$X$333,2,0)</f>
        <v>Do your systems or solutions store, process, or transmit cardholder (payment/credit/debt card) data?</v>
      </c>
      <c r="C66" s="44"/>
      <c r="D66" s="85" t="s">
        <v>389</v>
      </c>
      <c r="E66" s="46" t="str">
        <f>IF($C$20='Auto Responses'!$J$4,'Auto Responses'!$A$8,IF($C66='Auto Responses'!$J$3,VLOOKUP($A66,Questions!$A$2:$X$333,17,0)&amp;"",IF($C66='Auto Responses'!$J$4,VLOOKUP($A66,Questions!$A$2:$X$333,16,0)&amp;"",VLOOKUP($A66,Questions!$A$2:$X$333,15,0)&amp;"")))</f>
        <v>Based on the response to REQU-06 on the "START HERE" tab, this question does not apply to this product or service.</v>
      </c>
      <c r="F66" s="47" t="str">
        <f>VLOOKUP($A66,'Institution Evaluation'!$A$56:$F$345,6,0)&amp;""</f>
        <v/>
      </c>
      <c r="G66" s="2"/>
      <c r="H66" s="2"/>
      <c r="I66" s="6"/>
      <c r="J66" s="6"/>
      <c r="K66" s="2"/>
      <c r="L66" s="2"/>
      <c r="M66" s="2"/>
      <c r="N66" s="2"/>
      <c r="O66" s="2"/>
      <c r="P66" s="2"/>
      <c r="Q66" s="2"/>
      <c r="R66" s="2"/>
      <c r="S66" s="2"/>
      <c r="T66" s="2"/>
      <c r="U66" s="2"/>
      <c r="V66" s="2"/>
      <c r="W66" s="2"/>
      <c r="X66" s="2"/>
      <c r="Y66" s="2"/>
      <c r="Z66" s="2"/>
    </row>
    <row r="67" spans="1:26" ht="38.25" customHeight="1" x14ac:dyDescent="0.2">
      <c r="A67" s="34" t="s">
        <v>393</v>
      </c>
      <c r="B67" s="43" t="str">
        <f>VLOOKUP($A67,Questions!$A$2:$X$333,2,0)</f>
        <v>Are you compliant with the Payment Card Industry Data Security Standard (PCI DSS)?</v>
      </c>
      <c r="C67" s="44"/>
      <c r="D67" s="85" t="s">
        <v>389</v>
      </c>
      <c r="E67" s="46" t="str">
        <f>IF($C$20='Auto Responses'!$J$4,'Auto Responses'!$A$8,IF($C67='Auto Responses'!$J$3,VLOOKUP($A67,Questions!$A$2:$X$333,17,0)&amp;"",IF($C67='Auto Responses'!$J$4,VLOOKUP($A67,Questions!$A$2:$X$333,16,0)&amp;"",VLOOKUP($A67,Questions!$A$2:$X$333,15,0)&amp;"")))</f>
        <v>Based on the response to REQU-06 on the "START HERE" tab, this question does not apply to this product or service.</v>
      </c>
      <c r="F67" s="47" t="str">
        <f>VLOOKUP($A67,'Institution Evaluation'!$A$56:$F$345,6,0)&amp;""</f>
        <v/>
      </c>
      <c r="G67" s="2"/>
      <c r="H67" s="2"/>
      <c r="I67" s="6"/>
      <c r="J67" s="6"/>
      <c r="K67" s="2"/>
      <c r="L67" s="2"/>
      <c r="M67" s="2"/>
      <c r="N67" s="2"/>
      <c r="O67" s="2"/>
      <c r="P67" s="2"/>
      <c r="Q67" s="2"/>
      <c r="R67" s="2"/>
      <c r="S67" s="2"/>
      <c r="T67" s="2"/>
      <c r="U67" s="2"/>
      <c r="V67" s="2"/>
      <c r="W67" s="2"/>
      <c r="X67" s="2"/>
      <c r="Y67" s="2"/>
      <c r="Z67" s="2"/>
    </row>
    <row r="68" spans="1:26" ht="38.25" customHeight="1" x14ac:dyDescent="0.2">
      <c r="A68" s="34" t="s">
        <v>394</v>
      </c>
      <c r="B68" s="43" t="str">
        <f>VLOOKUP($A68,Questions!$A$2:$X$333,2,0)</f>
        <v>Are you classified as a service provider?</v>
      </c>
      <c r="C68" s="44"/>
      <c r="D68" s="85" t="s">
        <v>389</v>
      </c>
      <c r="E68" s="46" t="str">
        <f>IF($C$20='Auto Responses'!$J$4,'Auto Responses'!$A$8,IF($C68='Auto Responses'!$J$3,VLOOKUP($A68,Questions!$A$2:$X$333,17,0)&amp;"",IF($C68='Auto Responses'!$J$4,VLOOKUP($A68,Questions!$A$2:$X$333,16,0)&amp;"",VLOOKUP($A68,Questions!$A$2:$X$333,15,0)&amp;"")))</f>
        <v>Based on the response to REQU-06 on the "START HERE" tab, this question does not apply to this product or service.</v>
      </c>
      <c r="F68" s="47" t="str">
        <f>VLOOKUP($A68,'Institution Evaluation'!$A$56:$F$345,6,0)&amp;""</f>
        <v/>
      </c>
      <c r="G68" s="2"/>
      <c r="H68" s="2"/>
      <c r="I68" s="6"/>
      <c r="J68" s="6"/>
      <c r="K68" s="2"/>
      <c r="L68" s="2"/>
      <c r="M68" s="2"/>
      <c r="N68" s="2"/>
      <c r="O68" s="2"/>
      <c r="P68" s="2"/>
      <c r="Q68" s="2"/>
      <c r="R68" s="2"/>
      <c r="S68" s="2"/>
      <c r="T68" s="2"/>
      <c r="U68" s="2"/>
      <c r="V68" s="2"/>
      <c r="W68" s="2"/>
      <c r="X68" s="2"/>
      <c r="Y68" s="2"/>
      <c r="Z68" s="2"/>
    </row>
    <row r="69" spans="1:26" ht="38.25" customHeight="1" x14ac:dyDescent="0.2">
      <c r="A69" s="34" t="s">
        <v>395</v>
      </c>
      <c r="B69" s="43" t="str">
        <f>VLOOKUP($A69,Questions!$A$2:$X$333,2,0)</f>
        <v>Are you on the list of Visa approved service providers?</v>
      </c>
      <c r="C69" s="44"/>
      <c r="D69" s="85" t="s">
        <v>389</v>
      </c>
      <c r="E69" s="46" t="str">
        <f>IF($C$20='Auto Responses'!$J$4,'Auto Responses'!$A$8,IF($C69='Auto Responses'!$J$3,VLOOKUP($A69,Questions!$A$2:$X$333,17,0)&amp;"",IF($C69='Auto Responses'!$J$4,VLOOKUP($A69,Questions!$A$2:$X$333,16,0)&amp;"",VLOOKUP($A69,Questions!$A$2:$X$333,15,0)&amp;"")))</f>
        <v>Based on the response to REQU-06 on the "START HERE" tab, this question does not apply to this product or service.</v>
      </c>
      <c r="F69" s="47" t="str">
        <f>VLOOKUP($A69,'Institution Evaluation'!$A$56:$F$345,6,0)&amp;""</f>
        <v/>
      </c>
      <c r="G69" s="2"/>
      <c r="H69" s="2"/>
      <c r="I69" s="6"/>
      <c r="J69" s="6"/>
      <c r="K69" s="2"/>
      <c r="L69" s="2"/>
      <c r="M69" s="2"/>
      <c r="N69" s="2"/>
      <c r="O69" s="2"/>
      <c r="P69" s="2"/>
      <c r="Q69" s="2"/>
      <c r="R69" s="2"/>
      <c r="S69" s="2"/>
      <c r="T69" s="2"/>
      <c r="U69" s="2"/>
      <c r="V69" s="2"/>
      <c r="W69" s="2"/>
      <c r="X69" s="2"/>
      <c r="Y69" s="2"/>
      <c r="Z69" s="2"/>
    </row>
    <row r="70" spans="1:26" ht="48" customHeight="1" x14ac:dyDescent="0.2">
      <c r="A70" s="34" t="s">
        <v>396</v>
      </c>
      <c r="B70" s="43" t="str">
        <f>VLOOKUP($A70,Questions!$A$2:$X$333,2,0)</f>
        <v>Are you classified as a merchant? If so, what level (1, 2, 3, 4)?</v>
      </c>
      <c r="C70" s="44"/>
      <c r="D70" s="85" t="s">
        <v>389</v>
      </c>
      <c r="E70" s="46" t="str">
        <f>IF($C$20='Auto Responses'!$J$4,'Auto Responses'!$A$8,IF($C70='Auto Responses'!$J$3,VLOOKUP($A70,Questions!$A$2:$X$333,17,0)&amp;"",IF($C70='Auto Responses'!$J$4,VLOOKUP($A70,Questions!$A$2:$X$333,16,0)&amp;"",VLOOKUP($A70,Questions!$A$2:$X$333,15,0)&amp;"")))</f>
        <v>Based on the response to REQU-06 on the "START HERE" tab, this question does not apply to this product or service.</v>
      </c>
      <c r="F70" s="47" t="str">
        <f>VLOOKUP($A70,'Institution Evaluation'!$A$56:$F$345,6,0)&amp;""</f>
        <v/>
      </c>
      <c r="G70" s="2"/>
      <c r="H70" s="2"/>
      <c r="I70" s="6"/>
      <c r="J70" s="6"/>
      <c r="K70" s="2"/>
      <c r="L70" s="2"/>
      <c r="M70" s="2"/>
      <c r="N70" s="2"/>
      <c r="O70" s="2"/>
      <c r="P70" s="2"/>
      <c r="Q70" s="2"/>
      <c r="R70" s="2"/>
      <c r="S70" s="2"/>
      <c r="T70" s="2"/>
      <c r="U70" s="2"/>
      <c r="V70" s="2"/>
      <c r="W70" s="2"/>
      <c r="X70" s="2"/>
      <c r="Y70" s="2"/>
      <c r="Z70" s="2"/>
    </row>
    <row r="71" spans="1:26" ht="38.25" customHeight="1" x14ac:dyDescent="0.2">
      <c r="A71" s="34" t="s">
        <v>397</v>
      </c>
      <c r="B71" s="43" t="str">
        <f>VLOOKUP($A71,Questions!$A$2:$X$333,2,0)</f>
        <v>Describe the architecture employed by the system to verify and authorize credit card transactions.</v>
      </c>
      <c r="C71" s="36"/>
      <c r="D71" s="85" t="s">
        <v>389</v>
      </c>
      <c r="E71" s="46" t="str">
        <f>IF($C$20='Auto Responses'!$J$4,'Auto Responses'!$A$8,IF($C71='Auto Responses'!$J$3,VLOOKUP($A71,Questions!$A$2:$X$333,17,0)&amp;"",IF($C71='Auto Responses'!$J$4,VLOOKUP($A71,Questions!$A$2:$X$333,16,0)&amp;"",VLOOKUP($A71,Questions!$A$2:$X$333,15,0)&amp;"")))</f>
        <v>Based on the response to REQU-06 on the "START HERE" tab, this question does not apply to this product or service.</v>
      </c>
      <c r="F71" s="47" t="str">
        <f>VLOOKUP($A71,'Institution Evaluation'!$A$56:$F$345,6,0)&amp;""</f>
        <v/>
      </c>
      <c r="G71" s="2"/>
      <c r="H71" s="2"/>
      <c r="I71" s="6"/>
      <c r="J71" s="6"/>
      <c r="K71" s="2"/>
      <c r="L71" s="2"/>
      <c r="M71" s="2"/>
      <c r="N71" s="2"/>
      <c r="O71" s="2"/>
      <c r="P71" s="2"/>
      <c r="Q71" s="2"/>
      <c r="R71" s="2"/>
      <c r="S71" s="2"/>
      <c r="T71" s="2"/>
      <c r="U71" s="2"/>
      <c r="V71" s="2"/>
      <c r="W71" s="2"/>
      <c r="X71" s="2"/>
      <c r="Y71" s="2"/>
      <c r="Z71" s="2"/>
    </row>
    <row r="72" spans="1:26" ht="38.25" customHeight="1" x14ac:dyDescent="0.2">
      <c r="A72" s="34" t="s">
        <v>398</v>
      </c>
      <c r="B72" s="43" t="str">
        <f>VLOOKUP($A72,Questions!$A$2:$X$333,2,0)</f>
        <v>What payment processors/gateways does the system support?</v>
      </c>
      <c r="C72" s="36"/>
      <c r="D72" s="85" t="s">
        <v>389</v>
      </c>
      <c r="E72" s="46" t="str">
        <f>IF($C$20='Auto Responses'!$J$4,'Auto Responses'!$A$8,IF($C72='Auto Responses'!$J$3,VLOOKUP($A72,Questions!$A$2:$X$333,17,0)&amp;"",IF($C72='Auto Responses'!$J$4,VLOOKUP($A72,Questions!$A$2:$X$333,16,0)&amp;"",VLOOKUP($A72,Questions!$A$2:$X$333,15,0)&amp;"")))</f>
        <v>Based on the response to REQU-06 on the "START HERE" tab, this question does not apply to this product or service.</v>
      </c>
      <c r="F72" s="47" t="str">
        <f>VLOOKUP($A72,'Institution Evaluation'!$A$56:$F$345,6,0)&amp;""</f>
        <v/>
      </c>
      <c r="G72" s="2"/>
      <c r="H72" s="2"/>
      <c r="I72" s="6"/>
      <c r="J72" s="6"/>
      <c r="K72" s="2"/>
      <c r="L72" s="2"/>
      <c r="M72" s="2"/>
      <c r="N72" s="2"/>
      <c r="O72" s="2"/>
      <c r="P72" s="2"/>
      <c r="Q72" s="2"/>
      <c r="R72" s="2"/>
      <c r="S72" s="2"/>
      <c r="T72" s="2"/>
      <c r="U72" s="2"/>
      <c r="V72" s="2"/>
      <c r="W72" s="2"/>
      <c r="X72" s="2"/>
      <c r="Y72" s="2"/>
      <c r="Z72" s="2"/>
    </row>
    <row r="73" spans="1:26" ht="38.25" customHeight="1" x14ac:dyDescent="0.2">
      <c r="A73" s="34" t="s">
        <v>399</v>
      </c>
      <c r="B73" s="43" t="str">
        <f>VLOOKUP($A73,Questions!$A$2:$X$333,2,0)</f>
        <v>Can the application be installed in a PCI DSS–compliant manner?</v>
      </c>
      <c r="C73" s="44"/>
      <c r="D73" s="85" t="s">
        <v>389</v>
      </c>
      <c r="E73" s="46" t="str">
        <f>IF($C$20='Auto Responses'!$J$4,'Auto Responses'!$A$8,IF($C73='Auto Responses'!$J$3,VLOOKUP($A73,Questions!$A$2:$X$333,17,0)&amp;"",IF($C73='Auto Responses'!$J$4,VLOOKUP($A73,Questions!$A$2:$X$333,16,0)&amp;"",VLOOKUP($A73,Questions!$A$2:$X$333,15,0)&amp;"")))</f>
        <v>Based on the response to REQU-06 on the "START HERE" tab, this question does not apply to this product or service.</v>
      </c>
      <c r="F73" s="47" t="str">
        <f>VLOOKUP($A73,'Institution Evaluation'!$A$56:$F$345,6,0)&amp;""</f>
        <v/>
      </c>
      <c r="G73" s="2"/>
      <c r="H73" s="2"/>
      <c r="I73" s="6"/>
      <c r="J73" s="6"/>
      <c r="K73" s="2"/>
      <c r="L73" s="2"/>
      <c r="M73" s="2"/>
      <c r="N73" s="2"/>
      <c r="O73" s="2"/>
      <c r="P73" s="2"/>
      <c r="Q73" s="2"/>
      <c r="R73" s="2"/>
      <c r="S73" s="2"/>
      <c r="T73" s="2"/>
      <c r="U73" s="2"/>
      <c r="V73" s="2"/>
      <c r="W73" s="2"/>
      <c r="X73" s="2"/>
      <c r="Y73" s="2"/>
      <c r="Z73" s="2"/>
    </row>
    <row r="74" spans="1:26" ht="71.25" customHeight="1" x14ac:dyDescent="0.2">
      <c r="A74" s="34" t="s">
        <v>400</v>
      </c>
      <c r="B74" s="43" t="str">
        <f>VLOOKUP($A74,Questions!$A$2:$X$333,2,0)</f>
        <v>Include documentation describing the system's abilities to comply with the PCI DSS and any features or capabilities of the system that must be added or changed in order to operate in compliance with the standards.</v>
      </c>
      <c r="C74" s="36"/>
      <c r="D74" s="85" t="s">
        <v>389</v>
      </c>
      <c r="E74" s="46" t="str">
        <f>IF($C$20='Auto Responses'!$J$4,'Auto Responses'!$A$8,IF($C74='Auto Responses'!$J$3,VLOOKUP($A74,Questions!$A$2:$X$333,17,0)&amp;"",IF($C74='Auto Responses'!$J$4,VLOOKUP($A74,Questions!$A$2:$X$333,16,0)&amp;"",VLOOKUP($A74,Questions!$A$2:$X$333,15,0)&amp;"")))</f>
        <v>Based on the response to REQU-06 on the "START HERE" tab, this question does not apply to this product or service.</v>
      </c>
      <c r="F74" s="47" t="str">
        <f>VLOOKUP($A74,'Institution Evaluation'!$A$56:$F$345,6,0)&amp;""</f>
        <v/>
      </c>
      <c r="G74" s="49" t="s">
        <v>31</v>
      </c>
      <c r="H74" s="2"/>
      <c r="I74" s="6"/>
      <c r="J74" s="6"/>
      <c r="K74" s="2"/>
      <c r="L74" s="2"/>
      <c r="M74" s="2"/>
      <c r="N74" s="2"/>
      <c r="O74" s="2"/>
      <c r="P74" s="2"/>
      <c r="Q74" s="2"/>
      <c r="R74" s="2"/>
      <c r="S74" s="2"/>
      <c r="T74" s="2"/>
      <c r="U74" s="2"/>
      <c r="V74" s="2"/>
      <c r="W74" s="2"/>
      <c r="X74" s="2"/>
      <c r="Y74" s="2"/>
      <c r="Z74" s="2"/>
    </row>
    <row r="75" spans="1:26" ht="36.75" customHeight="1" x14ac:dyDescent="0.2">
      <c r="A75" s="18" t="str">
        <f>VLOOKUP(LEFT($A76,4),'Auto Responses'!$N$4:$O$38,2,0)&amp;""</f>
        <v xml:space="preserve"> On-Premises Data Solutions</v>
      </c>
      <c r="B75" s="40"/>
      <c r="C75" s="19" t="s">
        <v>21</v>
      </c>
      <c r="D75" s="19" t="s">
        <v>22</v>
      </c>
      <c r="E75" s="41" t="s">
        <v>23</v>
      </c>
      <c r="F75" s="50" t="s">
        <v>24</v>
      </c>
      <c r="G75" s="2"/>
      <c r="H75" s="2"/>
      <c r="I75" s="6"/>
      <c r="J75" s="6"/>
      <c r="K75" s="2"/>
      <c r="L75" s="2"/>
      <c r="M75" s="2"/>
      <c r="N75" s="2"/>
      <c r="O75" s="2"/>
      <c r="P75" s="2"/>
      <c r="Q75" s="2"/>
      <c r="R75" s="2"/>
      <c r="S75" s="2"/>
      <c r="T75" s="2"/>
      <c r="U75" s="2"/>
      <c r="V75" s="2"/>
      <c r="W75" s="2"/>
      <c r="X75" s="2"/>
      <c r="Y75" s="2"/>
      <c r="Z75" s="2"/>
    </row>
    <row r="76" spans="1:26" ht="113.25" customHeight="1" x14ac:dyDescent="0.2">
      <c r="A76" s="34" t="s">
        <v>401</v>
      </c>
      <c r="B76" s="43" t="str">
        <f>VLOOKUP($A76,Questions!$A$2:$X$333,2,0)</f>
        <v>Do you support role-based access control (RBAC) for system administrators?</v>
      </c>
      <c r="C76" s="44" t="s">
        <v>26</v>
      </c>
      <c r="D76" s="69" t="s">
        <v>402</v>
      </c>
      <c r="E76" s="46" t="str">
        <f>IF($C$21='Auto Responses'!$J$4,'Auto Responses'!$A$9,IF($C76='Auto Responses'!$J$3,VLOOKUP($A76,Questions!$A$2:$X$333,17,0)&amp;"",IF($C76='Auto Responses'!$J$4,VLOOKUP($A76,Questions!$A$2:$X$333,16,0)&amp;"",VLOOKUP($A76,Questions!$A$2:$X$333,15,0)&amp;"")))</f>
        <v>Describe your RBAC.</v>
      </c>
      <c r="F76" s="47" t="str">
        <f>VLOOKUP($A76,'Institution Evaluation'!$A$56:$F$345,6,0)&amp;""</f>
        <v/>
      </c>
      <c r="G76" s="2"/>
      <c r="H76" s="2"/>
      <c r="I76" s="6"/>
      <c r="J76" s="6"/>
      <c r="K76" s="2"/>
      <c r="L76" s="2"/>
      <c r="M76" s="2"/>
      <c r="N76" s="2"/>
      <c r="O76" s="2"/>
      <c r="P76" s="2"/>
      <c r="Q76" s="2"/>
      <c r="R76" s="2"/>
      <c r="S76" s="2"/>
      <c r="T76" s="2"/>
      <c r="U76" s="2"/>
      <c r="V76" s="2"/>
      <c r="W76" s="2"/>
      <c r="X76" s="2"/>
      <c r="Y76" s="2"/>
      <c r="Z76" s="2"/>
    </row>
    <row r="77" spans="1:26" ht="28.5" customHeight="1" x14ac:dyDescent="0.2">
      <c r="A77" s="34" t="s">
        <v>403</v>
      </c>
      <c r="B77" s="43" t="str">
        <f>VLOOKUP($A77,Questions!$A$2:$X$333,2,0)</f>
        <v>Can your employees access customer systems remotely?</v>
      </c>
      <c r="C77" s="44" t="s">
        <v>26</v>
      </c>
      <c r="D77" s="45" t="s">
        <v>404</v>
      </c>
      <c r="E77" s="46" t="str">
        <f>IF($C$21='Auto Responses'!$J$4,'Auto Responses'!$A$9,IF($C77='Auto Responses'!$J$3,VLOOKUP($A77,Questions!$A$2:$X$333,17,0)&amp;"",IF($C77='Auto Responses'!$J$4,VLOOKUP($A77,Questions!$A$2:$X$333,16,0)&amp;"",VLOOKUP($A77,Questions!$A$2:$X$333,15,0)&amp;"")))</f>
        <v>Describe the tools and technical controls implemented to secure remote access.</v>
      </c>
      <c r="F77" s="47" t="str">
        <f>VLOOKUP($A77,'Institution Evaluation'!$A$56:$F$345,6,0)&amp;""</f>
        <v/>
      </c>
      <c r="G77" s="2"/>
      <c r="H77" s="2"/>
      <c r="I77" s="6"/>
      <c r="J77" s="6"/>
      <c r="K77" s="2"/>
      <c r="L77" s="2"/>
      <c r="M77" s="2"/>
      <c r="N77" s="2"/>
      <c r="O77" s="2"/>
      <c r="P77" s="2"/>
      <c r="Q77" s="2"/>
      <c r="R77" s="2"/>
      <c r="S77" s="2"/>
      <c r="T77" s="2"/>
      <c r="U77" s="2"/>
      <c r="V77" s="2"/>
      <c r="W77" s="2"/>
      <c r="X77" s="2"/>
      <c r="Y77" s="2"/>
      <c r="Z77" s="2"/>
    </row>
    <row r="78" spans="1:26" ht="68.25" customHeight="1" x14ac:dyDescent="0.2">
      <c r="A78" s="34" t="s">
        <v>405</v>
      </c>
      <c r="B78" s="43" t="str">
        <f>VLOOKUP($A78,Questions!$A$2:$X$333,2,0)</f>
        <v>Can you provide overall system and/or application architecture diagrams including a full description of the data communications architecture for all components of the system?</v>
      </c>
      <c r="C78" s="44" t="s">
        <v>26</v>
      </c>
      <c r="D78" s="69" t="s">
        <v>406</v>
      </c>
      <c r="E78" s="46" t="str">
        <f>IF($C$21='Auto Responses'!$J$4,'Auto Responses'!$A$9,IF($C78='Auto Responses'!$J$3,VLOOKUP($A78,Questions!$A$2:$X$333,17,0)&amp;"",IF($C78='Auto Responses'!$J$4,VLOOKUP($A78,Questions!$A$2:$X$333,16,0)&amp;"",VLOOKUP($A78,Questions!$A$2:$X$333,15,0)&amp;"")))</f>
        <v>Provide a reference to the requested documents or provide them when submitting this fully populated HECVAT.</v>
      </c>
      <c r="F78" s="47" t="str">
        <f>VLOOKUP($A78,'Institution Evaluation'!$A$56:$F$345,6,0)&amp;""</f>
        <v/>
      </c>
      <c r="G78" s="2"/>
      <c r="H78" s="2"/>
      <c r="I78" s="6"/>
      <c r="J78" s="6"/>
      <c r="K78" s="2"/>
      <c r="L78" s="2"/>
      <c r="M78" s="2"/>
      <c r="N78" s="2"/>
      <c r="O78" s="2"/>
      <c r="P78" s="2"/>
      <c r="Q78" s="2"/>
      <c r="R78" s="2"/>
      <c r="S78" s="2"/>
      <c r="T78" s="2"/>
      <c r="U78" s="2"/>
      <c r="V78" s="2"/>
      <c r="W78" s="2"/>
      <c r="X78" s="2"/>
      <c r="Y78" s="2"/>
      <c r="Z78" s="2"/>
    </row>
    <row r="79" spans="1:26" ht="46.5" customHeight="1" x14ac:dyDescent="0.2">
      <c r="A79" s="34" t="s">
        <v>407</v>
      </c>
      <c r="B79" s="43" t="str">
        <f>VLOOKUP($A79,Questions!$A$2:$X$333,2,0)</f>
        <v>Do you require remote management of the system?</v>
      </c>
      <c r="C79" s="44" t="s">
        <v>40</v>
      </c>
      <c r="D79" s="69"/>
      <c r="E79" s="46" t="str">
        <f>IF($C$21='Auto Responses'!$J$4,'Auto Responses'!$A$9,IF($C79='Auto Responses'!$J$3,VLOOKUP($A79,Questions!$A$2:$X$333,17,0)&amp;"",IF($C79='Auto Responses'!$J$4,VLOOKUP($A79,Questions!$A$2:$X$333,16,0)&amp;"",VLOOKUP($A79,Questions!$A$2:$X$333,15,0)&amp;"")))</f>
        <v/>
      </c>
      <c r="F79" s="47" t="str">
        <f>VLOOKUP($A79,'Institution Evaluation'!$A$56:$F$345,6,0)&amp;""</f>
        <v/>
      </c>
      <c r="G79" s="2"/>
      <c r="H79" s="2"/>
      <c r="I79" s="6"/>
      <c r="J79" s="6"/>
      <c r="K79" s="2"/>
      <c r="L79" s="2"/>
      <c r="M79" s="2"/>
      <c r="N79" s="2"/>
      <c r="O79" s="2"/>
      <c r="P79" s="2"/>
      <c r="Q79" s="2"/>
      <c r="R79" s="2"/>
      <c r="S79" s="2"/>
      <c r="T79" s="2"/>
      <c r="U79" s="2"/>
      <c r="V79" s="2"/>
      <c r="W79" s="2"/>
      <c r="X79" s="2"/>
      <c r="Y79" s="2"/>
      <c r="Z79" s="2"/>
    </row>
    <row r="80" spans="1:26" ht="60" customHeight="1" x14ac:dyDescent="0.2">
      <c r="A80" s="34" t="s">
        <v>408</v>
      </c>
      <c r="B80" s="43" t="str">
        <f>VLOOKUP($A80,Questions!$A$2:$X$333,2,0)</f>
        <v>If you answered "yes" to OPEM-04, are your remote actions and changes logged or otherwise visible to the campus?</v>
      </c>
      <c r="C80" s="44" t="s">
        <v>235</v>
      </c>
      <c r="D80" s="69"/>
      <c r="E80" s="46" t="str">
        <f>IF($C$21='Auto Responses'!$J$4,'Auto Responses'!$A$9,IF($C80='Auto Responses'!$J$3,VLOOKUP($A80,Questions!$A$2:$X$333,17,0)&amp;"",IF($C80='Auto Responses'!$J$4,VLOOKUP($A80,Questions!$A$2:$X$333,16,0)&amp;"",IF($C80='Auto Responses'!$J$5,VLOOKUP($A80,Questions!$A$2:$X$333,18,0)&amp;"",VLOOKUP($A80,Questions!$A$2:$X$333,15,0)&amp;""))))</f>
        <v>Please explain why this does not apply to your product or service.</v>
      </c>
      <c r="F80" s="47" t="str">
        <f>VLOOKUP($A80,'Institution Evaluation'!$A$56:$F$345,6,0)&amp;""</f>
        <v/>
      </c>
      <c r="G80" s="2"/>
      <c r="H80" s="2"/>
      <c r="I80" s="6"/>
      <c r="J80" s="6"/>
      <c r="K80" s="2"/>
      <c r="L80" s="2"/>
      <c r="M80" s="2"/>
      <c r="N80" s="2"/>
      <c r="O80" s="2"/>
      <c r="P80" s="2"/>
      <c r="Q80" s="2"/>
      <c r="R80" s="2"/>
      <c r="S80" s="2"/>
      <c r="T80" s="2"/>
      <c r="U80" s="2"/>
      <c r="V80" s="2"/>
      <c r="W80" s="2"/>
      <c r="X80" s="2"/>
      <c r="Y80" s="2"/>
      <c r="Z80" s="2"/>
    </row>
    <row r="81" spans="1:26" ht="47.25" customHeight="1" x14ac:dyDescent="0.2">
      <c r="A81" s="34" t="s">
        <v>409</v>
      </c>
      <c r="B81" s="43" t="str">
        <f>VLOOKUP($A81,Questions!$A$2:$X$333,2,0)</f>
        <v>If you maintain remote access to the system, will you handle data in a FERPA-compliant manner?</v>
      </c>
      <c r="C81" s="44" t="s">
        <v>235</v>
      </c>
      <c r="D81" s="69"/>
      <c r="E81" s="46" t="str">
        <f>IF($C$21='Auto Responses'!$J$4,'Auto Responses'!$A$9,IF($C81='Auto Responses'!$J$3,VLOOKUP($A81,Questions!$A$2:$X$333,17,0)&amp;"",IF($C81='Auto Responses'!$J$4,VLOOKUP($A81,Questions!$A$2:$X$333,16,0)&amp;"",IF($C81='Auto Responses'!$J$5,VLOOKUP($A81,Questions!$A$2:$X$333,18,0)&amp;"",VLOOKUP($A81,Questions!$A$2:$X$333,15,0)&amp;""))))</f>
        <v>Please explain why this does not apply to your product or service.</v>
      </c>
      <c r="F81" s="47" t="str">
        <f>VLOOKUP($A81,'Institution Evaluation'!$A$56:$F$345,6,0)&amp;""</f>
        <v/>
      </c>
      <c r="G81" s="2"/>
      <c r="H81" s="2"/>
      <c r="I81" s="6"/>
      <c r="J81" s="6"/>
      <c r="K81" s="2"/>
      <c r="L81" s="2"/>
      <c r="M81" s="2"/>
      <c r="N81" s="2"/>
      <c r="O81" s="2"/>
      <c r="P81" s="2"/>
      <c r="Q81" s="2"/>
      <c r="R81" s="2"/>
      <c r="S81" s="2"/>
      <c r="T81" s="2"/>
      <c r="U81" s="2"/>
      <c r="V81" s="2"/>
      <c r="W81" s="2"/>
      <c r="X81" s="2"/>
      <c r="Y81" s="2"/>
      <c r="Z81" s="2"/>
    </row>
    <row r="82" spans="1:26" ht="43.5" customHeight="1" x14ac:dyDescent="0.2">
      <c r="A82" s="34" t="s">
        <v>410</v>
      </c>
      <c r="B82" s="43" t="str">
        <f>VLOOKUP($A82,Questions!$A$2:$X$333,2,0)</f>
        <v>Do you support campus status monitoring through SNMPv3 or other means?</v>
      </c>
      <c r="C82" s="44" t="s">
        <v>26</v>
      </c>
      <c r="D82" s="69"/>
      <c r="E82" s="46" t="str">
        <f>IF($C$21='Auto Responses'!$J$4,'Auto Responses'!$A$9,IF($C82='Auto Responses'!$J$3,VLOOKUP($A82,Questions!$A$2:$X$333,17,0)&amp;"",IF($C82='Auto Responses'!$J$4,VLOOKUP($A82,Questions!$A$2:$X$333,16,0)&amp;"",VLOOKUP($A82,Questions!$A$2:$X$333,15,0)&amp;"")))</f>
        <v>Please describe your monitoring support.</v>
      </c>
      <c r="F82" s="47" t="str">
        <f>VLOOKUP($A82,'Institution Evaluation'!$A$56:$F$345,6,0)&amp;""</f>
        <v/>
      </c>
      <c r="G82" s="2"/>
      <c r="H82" s="2"/>
      <c r="I82" s="6"/>
      <c r="J82" s="6"/>
      <c r="K82" s="2"/>
      <c r="L82" s="2"/>
      <c r="M82" s="2"/>
      <c r="N82" s="2"/>
      <c r="O82" s="2"/>
      <c r="P82" s="2"/>
      <c r="Q82" s="2"/>
      <c r="R82" s="2"/>
      <c r="S82" s="2"/>
      <c r="T82" s="2"/>
      <c r="U82" s="2"/>
      <c r="V82" s="2"/>
      <c r="W82" s="2"/>
      <c r="X82" s="2"/>
      <c r="Y82" s="2"/>
      <c r="Z82" s="2"/>
    </row>
    <row r="83" spans="1:26" ht="48" customHeight="1" x14ac:dyDescent="0.2">
      <c r="A83" s="34" t="s">
        <v>411</v>
      </c>
      <c r="B83" s="43" t="str">
        <f>VLOOKUP($A83,Questions!$A$2:$X$333,2,0)</f>
        <v>Describe or provide a reference to any other safeguards used to monitor for malicious activity.</v>
      </c>
      <c r="C83" s="317" t="s">
        <v>412</v>
      </c>
      <c r="D83" s="314"/>
      <c r="E83" s="46" t="str">
        <f>IF($C$21='Auto Responses'!$J$4,'Auto Responses'!$A$9,IF($C83='Auto Responses'!$J$3,VLOOKUP($A83,Questions!$A$2:$X$333,17,0)&amp;"",IF($C83='Auto Responses'!$J$4,VLOOKUP($A83,Questions!$A$2:$X$333,16,0)&amp;"",VLOOKUP($A83,Questions!$A$2:$X$333,15,0)&amp;"")))</f>
        <v>Please detail your monitoring strategy</v>
      </c>
      <c r="F83" s="47" t="str">
        <f>VLOOKUP($A83,'Institution Evaluation'!$A$56:$F$345,6,0)&amp;""</f>
        <v/>
      </c>
      <c r="G83" s="2"/>
      <c r="H83" s="2"/>
      <c r="I83" s="6"/>
      <c r="J83" s="6"/>
      <c r="K83" s="2"/>
      <c r="L83" s="2"/>
      <c r="M83" s="2"/>
      <c r="N83" s="2"/>
      <c r="O83" s="2"/>
      <c r="P83" s="2"/>
      <c r="Q83" s="2"/>
      <c r="R83" s="2"/>
      <c r="S83" s="2"/>
      <c r="T83" s="2"/>
      <c r="U83" s="2"/>
      <c r="V83" s="2"/>
      <c r="W83" s="2"/>
      <c r="X83" s="2"/>
      <c r="Y83" s="2"/>
      <c r="Z83" s="2"/>
    </row>
    <row r="84" spans="1:26" ht="54" customHeight="1" x14ac:dyDescent="0.2">
      <c r="A84" s="34" t="s">
        <v>413</v>
      </c>
      <c r="B84" s="43" t="str">
        <f>VLOOKUP($A84,Questions!$A$2:$X$333,2,0)</f>
        <v>Describe how long your organization has conducted business in this area.</v>
      </c>
      <c r="C84" s="317" t="s">
        <v>414</v>
      </c>
      <c r="D84" s="314"/>
      <c r="E84" s="46" t="str">
        <f>IF($C$21='Auto Responses'!$J$4,'Auto Responses'!$A$9,IF($C84='Auto Responses'!$J$3,VLOOKUP($A84,Questions!$A$2:$X$333,17,0)&amp;"",IF($C84='Auto Responses'!$J$4,VLOOKUP($A84,Questions!$A$2:$X$333,16,0)&amp;"",VLOOKUP($A84,Questions!$A$2:$X$333,15,0)&amp;"")))</f>
        <v>Include the number of years and in what capacity.</v>
      </c>
      <c r="F84" s="47" t="str">
        <f>VLOOKUP($A84,'Institution Evaluation'!$A$56:$F$345,6,0)&amp;""</f>
        <v/>
      </c>
      <c r="G84" s="2"/>
      <c r="H84" s="2"/>
      <c r="I84" s="6"/>
      <c r="J84" s="6"/>
      <c r="K84" s="2"/>
      <c r="L84" s="2"/>
      <c r="M84" s="2"/>
      <c r="N84" s="2"/>
      <c r="O84" s="2"/>
      <c r="P84" s="2"/>
      <c r="Q84" s="2"/>
      <c r="R84" s="2"/>
      <c r="S84" s="2"/>
      <c r="T84" s="2"/>
      <c r="U84" s="2"/>
      <c r="V84" s="2"/>
      <c r="W84" s="2"/>
      <c r="X84" s="2"/>
      <c r="Y84" s="2"/>
      <c r="Z84" s="2"/>
    </row>
    <row r="85" spans="1:26" ht="39.75" customHeight="1" x14ac:dyDescent="0.2">
      <c r="A85" s="34" t="s">
        <v>415</v>
      </c>
      <c r="B85" s="43" t="str">
        <f>VLOOKUP($A85,Questions!$A$2:$X$333,2,0)</f>
        <v>Do you have existing higher education customers?</v>
      </c>
      <c r="C85" s="44" t="s">
        <v>26</v>
      </c>
      <c r="D85" s="69" t="s">
        <v>416</v>
      </c>
      <c r="E85" s="46" t="str">
        <f>IF($C$21='Auto Responses'!$J$4,'Auto Responses'!$A$9,IF($C85='Auto Responses'!$J$3,VLOOKUP($A85,Questions!$A$2:$X$333,17,0)&amp;"",IF($C85='Auto Responses'!$J$4,VLOOKUP($A85,Questions!$A$2:$X$333,16,0)&amp;"",VLOOKUP($A85,Questions!$A$2:$X$333,15,0)&amp;"")))</f>
        <v>Provide a list of higher education references, with contact information.</v>
      </c>
      <c r="F85" s="47" t="str">
        <f>VLOOKUP($A85,'Institution Evaluation'!$A$56:$F$345,6,0)&amp;""</f>
        <v/>
      </c>
      <c r="G85" s="49" t="s">
        <v>31</v>
      </c>
      <c r="H85" s="2"/>
      <c r="I85" s="6"/>
      <c r="J85" s="6"/>
      <c r="K85" s="2"/>
      <c r="L85" s="2"/>
      <c r="M85" s="2"/>
      <c r="N85" s="2"/>
      <c r="O85" s="2"/>
      <c r="P85" s="2"/>
      <c r="Q85" s="2"/>
      <c r="R85" s="2"/>
      <c r="S85" s="2"/>
      <c r="T85" s="2"/>
      <c r="U85" s="2"/>
      <c r="V85" s="2"/>
      <c r="W85" s="2"/>
      <c r="X85" s="2"/>
      <c r="Y85" s="2"/>
      <c r="Z85" s="2"/>
    </row>
    <row r="86" spans="1:26" ht="36.75" customHeight="1" x14ac:dyDescent="0.2">
      <c r="A86" s="59" t="s">
        <v>45</v>
      </c>
      <c r="B86" s="2"/>
      <c r="C86" s="3"/>
      <c r="D86" s="4"/>
      <c r="E86" s="5"/>
      <c r="F86" s="2"/>
      <c r="G86" s="2"/>
      <c r="H86" s="2"/>
      <c r="I86" s="6"/>
      <c r="J86" s="6"/>
      <c r="K86" s="2"/>
      <c r="L86" s="2"/>
      <c r="M86" s="2"/>
      <c r="N86" s="2"/>
      <c r="O86" s="2"/>
      <c r="P86" s="2"/>
      <c r="Q86" s="2"/>
      <c r="R86" s="2"/>
      <c r="S86" s="2"/>
      <c r="T86" s="2"/>
      <c r="U86" s="2"/>
      <c r="V86" s="2"/>
      <c r="W86" s="2"/>
      <c r="X86" s="2"/>
      <c r="Y86" s="2"/>
      <c r="Z86" s="2"/>
    </row>
    <row r="87" spans="1:26" ht="15" hidden="1" customHeight="1" x14ac:dyDescent="0.2">
      <c r="A87" s="2"/>
      <c r="B87" s="3"/>
      <c r="C87" s="79"/>
      <c r="D87" s="5"/>
      <c r="E87" s="2"/>
      <c r="F87" s="2"/>
      <c r="G87" s="2"/>
      <c r="H87" s="6"/>
      <c r="I87" s="2"/>
      <c r="J87" s="2"/>
      <c r="K87" s="2"/>
    </row>
    <row r="88" spans="1:26" ht="15" hidden="1" customHeight="1" x14ac:dyDescent="0.2">
      <c r="A88" s="34" t="e">
        <f t="shared" ref="A88:A94" si="0">#REF!</f>
        <v>#REF!</v>
      </c>
      <c r="B88" s="2"/>
      <c r="C88" s="3"/>
      <c r="D88" s="4"/>
      <c r="E88" s="5"/>
      <c r="F88" s="2"/>
      <c r="G88" s="2"/>
      <c r="H88" s="2"/>
      <c r="I88" s="6"/>
      <c r="J88" s="6"/>
      <c r="K88" s="2"/>
      <c r="L88" s="2"/>
    </row>
    <row r="89" spans="1:26" ht="15" hidden="1" customHeight="1" x14ac:dyDescent="0.2">
      <c r="A89" s="34" t="e">
        <f t="shared" si="0"/>
        <v>#REF!</v>
      </c>
      <c r="B89" s="2"/>
      <c r="C89" s="3"/>
      <c r="D89" s="4"/>
      <c r="E89" s="5"/>
      <c r="F89" s="2"/>
      <c r="G89" s="2"/>
      <c r="H89" s="2"/>
      <c r="I89" s="6"/>
      <c r="J89" s="6"/>
      <c r="K89" s="2"/>
      <c r="L89" s="2"/>
    </row>
    <row r="90" spans="1:26" ht="15" hidden="1" customHeight="1" x14ac:dyDescent="0.2">
      <c r="A90" s="34" t="e">
        <f t="shared" si="0"/>
        <v>#REF!</v>
      </c>
      <c r="B90" s="2"/>
      <c r="C90" s="3"/>
      <c r="D90" s="4"/>
      <c r="E90" s="5"/>
      <c r="F90" s="2"/>
      <c r="G90" s="2"/>
      <c r="H90" s="2"/>
      <c r="I90" s="6"/>
      <c r="J90" s="6"/>
      <c r="K90" s="2"/>
      <c r="L90" s="2"/>
    </row>
    <row r="91" spans="1:26" ht="15" hidden="1" customHeight="1" x14ac:dyDescent="0.2">
      <c r="A91" s="34" t="e">
        <f t="shared" si="0"/>
        <v>#REF!</v>
      </c>
      <c r="B91" s="2"/>
      <c r="C91" s="3"/>
      <c r="D91" s="4"/>
      <c r="E91" s="5"/>
      <c r="F91" s="2"/>
      <c r="G91" s="2"/>
      <c r="H91" s="2"/>
      <c r="I91" s="6"/>
      <c r="J91" s="6"/>
      <c r="K91" s="2"/>
      <c r="L91" s="2"/>
    </row>
    <row r="92" spans="1:26" ht="15" hidden="1" customHeight="1" x14ac:dyDescent="0.2">
      <c r="A92" s="34" t="e">
        <f t="shared" si="0"/>
        <v>#REF!</v>
      </c>
      <c r="B92" s="2"/>
      <c r="C92" s="3"/>
      <c r="D92" s="4"/>
      <c r="E92" s="5"/>
      <c r="F92" s="2"/>
      <c r="G92" s="2"/>
      <c r="H92" s="2"/>
      <c r="I92" s="6"/>
      <c r="J92" s="6"/>
      <c r="K92" s="2"/>
      <c r="L92" s="2"/>
    </row>
    <row r="93" spans="1:26" ht="15" hidden="1" customHeight="1" x14ac:dyDescent="0.2">
      <c r="A93" s="34" t="e">
        <f t="shared" si="0"/>
        <v>#REF!</v>
      </c>
      <c r="B93" s="2"/>
      <c r="C93" s="3"/>
      <c r="D93" s="4"/>
      <c r="E93" s="5"/>
      <c r="F93" s="2"/>
      <c r="G93" s="2"/>
      <c r="H93" s="2"/>
      <c r="I93" s="6"/>
      <c r="J93" s="6"/>
      <c r="K93" s="2"/>
      <c r="L93" s="2"/>
    </row>
    <row r="94" spans="1:26" ht="15" hidden="1" customHeight="1" x14ac:dyDescent="0.2">
      <c r="A94" s="34" t="e">
        <f t="shared" si="0"/>
        <v>#REF!</v>
      </c>
      <c r="B94" s="2"/>
      <c r="C94" s="3"/>
      <c r="D94" s="4"/>
      <c r="E94" s="5"/>
      <c r="F94" s="2"/>
      <c r="G94" s="2"/>
      <c r="H94" s="2"/>
      <c r="I94" s="6"/>
      <c r="J94" s="6"/>
      <c r="K94" s="2"/>
      <c r="L94" s="2"/>
    </row>
    <row r="95" spans="1:26" ht="15.75" customHeight="1" x14ac:dyDescent="0.2">
      <c r="B95" s="2"/>
      <c r="C95" s="3"/>
      <c r="D95" s="4"/>
      <c r="E95" s="5"/>
      <c r="F95" s="2"/>
      <c r="G95" s="2"/>
      <c r="H95" s="2"/>
      <c r="I95" s="6"/>
      <c r="J95" s="6"/>
      <c r="K95" s="2"/>
      <c r="L95" s="2"/>
    </row>
    <row r="96" spans="1:26" ht="15.75" customHeight="1" x14ac:dyDescent="0.2">
      <c r="B96" s="2"/>
      <c r="C96" s="3"/>
      <c r="D96" s="4"/>
      <c r="E96" s="5"/>
      <c r="F96" s="2"/>
      <c r="G96" s="2"/>
      <c r="H96" s="2"/>
      <c r="I96" s="6"/>
      <c r="J96" s="6"/>
      <c r="K96" s="2"/>
      <c r="L96" s="2"/>
    </row>
    <row r="97" spans="2:12" ht="15.75" customHeight="1" x14ac:dyDescent="0.2">
      <c r="B97" s="2"/>
      <c r="C97" s="3"/>
      <c r="D97" s="4"/>
      <c r="E97" s="5"/>
      <c r="F97" s="2"/>
      <c r="G97" s="2"/>
      <c r="H97" s="2"/>
      <c r="I97" s="6"/>
      <c r="J97" s="6"/>
      <c r="K97" s="2"/>
      <c r="L97" s="2"/>
    </row>
    <row r="98" spans="2:12" ht="15.75" customHeight="1" x14ac:dyDescent="0.2">
      <c r="B98" s="2"/>
      <c r="C98" s="3"/>
      <c r="D98" s="4"/>
      <c r="E98" s="5"/>
      <c r="F98" s="2"/>
      <c r="G98" s="2"/>
      <c r="H98" s="2"/>
      <c r="I98" s="6"/>
      <c r="J98" s="6"/>
      <c r="K98" s="2"/>
      <c r="L98" s="2"/>
    </row>
    <row r="99" spans="2:12" ht="15.75" customHeight="1" x14ac:dyDescent="0.2">
      <c r="B99" s="2"/>
      <c r="C99" s="3"/>
      <c r="D99" s="4"/>
      <c r="E99" s="5"/>
      <c r="F99" s="2"/>
      <c r="G99" s="2"/>
      <c r="H99" s="2"/>
      <c r="I99" s="6"/>
      <c r="J99" s="6"/>
      <c r="K99" s="2"/>
      <c r="L99" s="2"/>
    </row>
    <row r="100" spans="2:12" ht="15.75" customHeight="1" x14ac:dyDescent="0.2">
      <c r="B100" s="2"/>
      <c r="C100" s="3"/>
      <c r="D100" s="4"/>
      <c r="E100" s="5"/>
      <c r="F100" s="2"/>
      <c r="G100" s="2"/>
      <c r="H100" s="2"/>
      <c r="I100" s="6"/>
      <c r="J100" s="6"/>
      <c r="K100" s="2"/>
      <c r="L100" s="2"/>
    </row>
    <row r="101" spans="2:12" ht="15.75" customHeight="1" x14ac:dyDescent="0.2">
      <c r="B101" s="2"/>
      <c r="C101" s="3"/>
      <c r="D101" s="4"/>
      <c r="E101" s="5"/>
      <c r="F101" s="2"/>
      <c r="G101" s="2"/>
      <c r="H101" s="2"/>
      <c r="I101" s="6"/>
      <c r="J101" s="6"/>
      <c r="K101" s="2"/>
      <c r="L101" s="2"/>
    </row>
    <row r="102" spans="2:12" ht="15.75" customHeight="1" x14ac:dyDescent="0.2">
      <c r="B102" s="2"/>
      <c r="C102" s="3"/>
      <c r="D102" s="4"/>
      <c r="E102" s="5"/>
      <c r="F102" s="2"/>
      <c r="G102" s="2"/>
      <c r="H102" s="2"/>
      <c r="I102" s="6"/>
      <c r="J102" s="6"/>
      <c r="K102" s="2"/>
      <c r="L102" s="2"/>
    </row>
    <row r="103" spans="2:12" ht="15.75" customHeight="1" x14ac:dyDescent="0.2">
      <c r="B103" s="2"/>
      <c r="C103" s="3"/>
      <c r="D103" s="4"/>
      <c r="E103" s="5"/>
      <c r="F103" s="2"/>
      <c r="G103" s="2"/>
      <c r="H103" s="2"/>
      <c r="I103" s="6"/>
      <c r="J103" s="6"/>
      <c r="K103" s="2"/>
      <c r="L103" s="2"/>
    </row>
    <row r="104" spans="2:12" ht="15.75" customHeight="1" x14ac:dyDescent="0.2">
      <c r="B104" s="2"/>
      <c r="C104" s="3"/>
      <c r="D104" s="4"/>
      <c r="E104" s="5"/>
      <c r="F104" s="2"/>
      <c r="G104" s="2"/>
      <c r="H104" s="2"/>
      <c r="I104" s="6"/>
      <c r="J104" s="6"/>
      <c r="K104" s="2"/>
      <c r="L104" s="2"/>
    </row>
    <row r="105" spans="2:12" ht="15.75" customHeight="1" x14ac:dyDescent="0.2">
      <c r="B105" s="2"/>
      <c r="C105" s="3"/>
      <c r="D105" s="4"/>
      <c r="E105" s="5"/>
      <c r="F105" s="2"/>
      <c r="G105" s="2"/>
      <c r="H105" s="2"/>
      <c r="I105" s="6"/>
      <c r="J105" s="6"/>
      <c r="K105" s="2"/>
      <c r="L105" s="2"/>
    </row>
    <row r="106" spans="2:12" ht="15.75" customHeight="1" x14ac:dyDescent="0.2">
      <c r="B106" s="2"/>
      <c r="C106" s="3"/>
      <c r="D106" s="4"/>
      <c r="E106" s="5"/>
      <c r="F106" s="2"/>
      <c r="G106" s="2"/>
      <c r="H106" s="2"/>
      <c r="I106" s="6"/>
      <c r="J106" s="6"/>
      <c r="K106" s="2"/>
      <c r="L106" s="2"/>
    </row>
    <row r="107" spans="2:12" ht="15.75" customHeight="1" x14ac:dyDescent="0.2">
      <c r="B107" s="2"/>
      <c r="C107" s="3"/>
      <c r="D107" s="4"/>
      <c r="E107" s="5"/>
      <c r="F107" s="2"/>
      <c r="G107" s="2"/>
      <c r="H107" s="2"/>
      <c r="I107" s="6"/>
      <c r="J107" s="6"/>
      <c r="K107" s="2"/>
      <c r="L107" s="2"/>
    </row>
    <row r="108" spans="2:12" ht="15.75" customHeight="1" x14ac:dyDescent="0.2">
      <c r="B108" s="2"/>
      <c r="C108" s="3"/>
      <c r="D108" s="4"/>
      <c r="E108" s="5"/>
      <c r="F108" s="2"/>
      <c r="G108" s="2"/>
      <c r="H108" s="2"/>
      <c r="I108" s="6"/>
      <c r="J108" s="6"/>
      <c r="K108" s="2"/>
      <c r="L108" s="2"/>
    </row>
    <row r="109" spans="2:12" ht="15.75" customHeight="1" x14ac:dyDescent="0.2">
      <c r="B109" s="2"/>
      <c r="C109" s="3"/>
      <c r="D109" s="4"/>
      <c r="E109" s="5"/>
      <c r="F109" s="2"/>
      <c r="G109" s="2"/>
      <c r="H109" s="2"/>
      <c r="I109" s="6"/>
      <c r="J109" s="6"/>
      <c r="K109" s="2"/>
      <c r="L109" s="2"/>
    </row>
    <row r="110" spans="2:12" ht="15.75" customHeight="1" x14ac:dyDescent="0.2">
      <c r="B110" s="2"/>
      <c r="C110" s="3"/>
      <c r="D110" s="4"/>
      <c r="E110" s="5"/>
      <c r="F110" s="2"/>
      <c r="G110" s="2"/>
      <c r="H110" s="2"/>
      <c r="I110" s="6"/>
      <c r="J110" s="6"/>
      <c r="K110" s="2"/>
      <c r="L110" s="2"/>
    </row>
    <row r="111" spans="2:12" ht="15.75" customHeight="1" x14ac:dyDescent="0.2">
      <c r="B111" s="2"/>
      <c r="C111" s="3"/>
      <c r="D111" s="4"/>
      <c r="E111" s="5"/>
      <c r="F111" s="2"/>
      <c r="G111" s="2"/>
      <c r="H111" s="2"/>
      <c r="I111" s="6"/>
      <c r="J111" s="6"/>
      <c r="K111" s="2"/>
      <c r="L111" s="2"/>
    </row>
    <row r="112" spans="2:12" ht="15.75" customHeight="1" x14ac:dyDescent="0.2">
      <c r="B112" s="2"/>
      <c r="C112" s="3"/>
      <c r="D112" s="4"/>
      <c r="E112" s="5"/>
      <c r="F112" s="2"/>
      <c r="G112" s="2"/>
      <c r="H112" s="2"/>
      <c r="I112" s="6"/>
      <c r="J112" s="6"/>
      <c r="K112" s="2"/>
      <c r="L112" s="2"/>
    </row>
    <row r="113" spans="2:12" ht="15.75" customHeight="1" x14ac:dyDescent="0.2">
      <c r="B113" s="2"/>
      <c r="C113" s="3"/>
      <c r="D113" s="4"/>
      <c r="E113" s="5"/>
      <c r="F113" s="2"/>
      <c r="G113" s="2"/>
      <c r="H113" s="2"/>
      <c r="I113" s="6"/>
      <c r="J113" s="6"/>
      <c r="K113" s="2"/>
      <c r="L113" s="2"/>
    </row>
    <row r="114" spans="2:12" ht="15.75" customHeight="1" x14ac:dyDescent="0.2">
      <c r="B114" s="2"/>
      <c r="C114" s="3"/>
      <c r="D114" s="4"/>
      <c r="E114" s="5"/>
      <c r="F114" s="2"/>
      <c r="G114" s="2"/>
      <c r="H114" s="2"/>
      <c r="I114" s="6"/>
      <c r="J114" s="6"/>
      <c r="K114" s="2"/>
      <c r="L114" s="2"/>
    </row>
    <row r="115" spans="2:12" ht="15.75" customHeight="1" x14ac:dyDescent="0.2">
      <c r="B115" s="2"/>
      <c r="C115" s="3"/>
      <c r="D115" s="4"/>
      <c r="E115" s="5"/>
      <c r="F115" s="2"/>
      <c r="G115" s="2"/>
      <c r="H115" s="2"/>
      <c r="I115" s="6"/>
      <c r="J115" s="6"/>
      <c r="K115" s="2"/>
      <c r="L115" s="2"/>
    </row>
    <row r="116" spans="2:12" ht="15.75" customHeight="1" x14ac:dyDescent="0.2">
      <c r="B116" s="2"/>
      <c r="C116" s="3"/>
      <c r="D116" s="4"/>
      <c r="E116" s="5"/>
      <c r="F116" s="2"/>
      <c r="G116" s="2"/>
      <c r="H116" s="2"/>
      <c r="I116" s="6"/>
      <c r="J116" s="6"/>
      <c r="K116" s="2"/>
      <c r="L116" s="2"/>
    </row>
    <row r="117" spans="2:12" ht="15.75" customHeight="1" x14ac:dyDescent="0.2">
      <c r="B117" s="2"/>
      <c r="C117" s="3"/>
      <c r="D117" s="4"/>
      <c r="E117" s="5"/>
      <c r="F117" s="2"/>
      <c r="G117" s="2"/>
      <c r="H117" s="2"/>
      <c r="I117" s="6"/>
      <c r="J117" s="6"/>
      <c r="K117" s="2"/>
      <c r="L117" s="2"/>
    </row>
    <row r="118" spans="2:12" ht="15.75" customHeight="1" x14ac:dyDescent="0.2">
      <c r="B118" s="2"/>
      <c r="C118" s="3"/>
      <c r="D118" s="4"/>
      <c r="E118" s="5"/>
      <c r="F118" s="2"/>
      <c r="G118" s="2"/>
      <c r="H118" s="2"/>
      <c r="I118" s="6"/>
      <c r="J118" s="6"/>
      <c r="K118" s="2"/>
      <c r="L118" s="2"/>
    </row>
    <row r="119" spans="2:12" ht="15.75" customHeight="1" x14ac:dyDescent="0.2">
      <c r="B119" s="2"/>
      <c r="C119" s="3"/>
      <c r="D119" s="4"/>
      <c r="E119" s="5"/>
      <c r="F119" s="2"/>
      <c r="G119" s="2"/>
      <c r="H119" s="2"/>
      <c r="I119" s="6"/>
      <c r="J119" s="6"/>
      <c r="K119" s="2"/>
      <c r="L119" s="2"/>
    </row>
    <row r="120" spans="2:12" ht="15.75" customHeight="1" x14ac:dyDescent="0.2">
      <c r="B120" s="2"/>
      <c r="C120" s="3"/>
      <c r="D120" s="4"/>
      <c r="E120" s="5"/>
      <c r="F120" s="2"/>
      <c r="G120" s="2"/>
      <c r="H120" s="2"/>
      <c r="I120" s="6"/>
      <c r="J120" s="6"/>
      <c r="K120" s="2"/>
      <c r="L120" s="2"/>
    </row>
    <row r="121" spans="2:12" ht="15.75" customHeight="1" x14ac:dyDescent="0.2">
      <c r="B121" s="2"/>
      <c r="C121" s="3"/>
      <c r="D121" s="4"/>
      <c r="E121" s="5"/>
      <c r="F121" s="2"/>
      <c r="G121" s="2"/>
      <c r="H121" s="2"/>
      <c r="I121" s="6"/>
      <c r="J121" s="6"/>
      <c r="K121" s="2"/>
      <c r="L121" s="2"/>
    </row>
    <row r="122" spans="2:12" ht="15.75" customHeight="1" x14ac:dyDescent="0.2">
      <c r="B122" s="2"/>
      <c r="C122" s="3"/>
      <c r="D122" s="4"/>
      <c r="E122" s="5"/>
      <c r="F122" s="2"/>
      <c r="G122" s="2"/>
      <c r="H122" s="2"/>
      <c r="I122" s="6"/>
      <c r="J122" s="6"/>
      <c r="K122" s="2"/>
      <c r="L122" s="2"/>
    </row>
    <row r="123" spans="2:12" ht="15.75" customHeight="1" x14ac:dyDescent="0.2">
      <c r="B123" s="2"/>
      <c r="C123" s="3"/>
      <c r="D123" s="4"/>
      <c r="E123" s="5"/>
      <c r="F123" s="2"/>
      <c r="G123" s="2"/>
      <c r="H123" s="2"/>
      <c r="I123" s="6"/>
      <c r="J123" s="6"/>
      <c r="K123" s="2"/>
      <c r="L123" s="2"/>
    </row>
    <row r="124" spans="2:12" ht="15.75" customHeight="1" x14ac:dyDescent="0.2">
      <c r="B124" s="2"/>
      <c r="C124" s="3"/>
      <c r="D124" s="4"/>
      <c r="E124" s="5"/>
      <c r="F124" s="2"/>
      <c r="G124" s="2"/>
      <c r="H124" s="2"/>
      <c r="I124" s="6"/>
      <c r="J124" s="6"/>
      <c r="K124" s="2"/>
      <c r="L124" s="2"/>
    </row>
    <row r="125" spans="2:12" ht="15.75" customHeight="1" x14ac:dyDescent="0.2">
      <c r="B125" s="2"/>
      <c r="C125" s="3"/>
      <c r="D125" s="4"/>
      <c r="E125" s="5"/>
      <c r="F125" s="2"/>
      <c r="G125" s="2"/>
      <c r="H125" s="2"/>
      <c r="I125" s="6"/>
      <c r="J125" s="6"/>
      <c r="K125" s="2"/>
      <c r="L125" s="2"/>
    </row>
    <row r="126" spans="2:12" ht="15.75" customHeight="1" x14ac:dyDescent="0.2">
      <c r="B126" s="2"/>
      <c r="C126" s="3"/>
      <c r="D126" s="4"/>
      <c r="E126" s="5"/>
      <c r="F126" s="2"/>
      <c r="G126" s="2"/>
      <c r="H126" s="2"/>
      <c r="I126" s="6"/>
      <c r="J126" s="6"/>
      <c r="K126" s="2"/>
      <c r="L126" s="2"/>
    </row>
    <row r="127" spans="2:12" ht="15.75" customHeight="1" x14ac:dyDescent="0.2">
      <c r="B127" s="2"/>
      <c r="C127" s="3"/>
      <c r="D127" s="4"/>
      <c r="E127" s="5"/>
      <c r="F127" s="2"/>
      <c r="G127" s="2"/>
      <c r="H127" s="2"/>
      <c r="I127" s="6"/>
      <c r="J127" s="6"/>
      <c r="K127" s="2"/>
      <c r="L127" s="2"/>
    </row>
    <row r="128" spans="2:12" ht="15.75" customHeight="1" x14ac:dyDescent="0.2">
      <c r="B128" s="2"/>
      <c r="C128" s="3"/>
      <c r="D128" s="4"/>
      <c r="E128" s="5"/>
      <c r="F128" s="2"/>
      <c r="G128" s="2"/>
      <c r="H128" s="2"/>
      <c r="I128" s="6"/>
      <c r="J128" s="6"/>
      <c r="K128" s="2"/>
      <c r="L128" s="2"/>
    </row>
    <row r="129" spans="2:12" ht="15.75" customHeight="1" x14ac:dyDescent="0.2">
      <c r="B129" s="2"/>
      <c r="C129" s="3"/>
      <c r="D129" s="4"/>
      <c r="E129" s="5"/>
      <c r="F129" s="2"/>
      <c r="G129" s="2"/>
      <c r="H129" s="2"/>
      <c r="I129" s="6"/>
      <c r="J129" s="6"/>
      <c r="K129" s="2"/>
      <c r="L129" s="2"/>
    </row>
    <row r="130" spans="2:12" ht="15.75" customHeight="1" x14ac:dyDescent="0.2">
      <c r="B130" s="2"/>
      <c r="C130" s="3"/>
      <c r="D130" s="4"/>
      <c r="E130" s="5"/>
      <c r="F130" s="2"/>
      <c r="G130" s="2"/>
      <c r="H130" s="2"/>
      <c r="I130" s="6"/>
      <c r="J130" s="6"/>
      <c r="K130" s="2"/>
      <c r="L130" s="2"/>
    </row>
    <row r="131" spans="2:12" ht="15.75" customHeight="1" x14ac:dyDescent="0.2">
      <c r="B131" s="2"/>
      <c r="C131" s="3"/>
      <c r="D131" s="4"/>
      <c r="E131" s="5"/>
      <c r="F131" s="2"/>
      <c r="G131" s="2"/>
      <c r="H131" s="2"/>
      <c r="I131" s="6"/>
      <c r="J131" s="6"/>
      <c r="K131" s="2"/>
      <c r="L131" s="2"/>
    </row>
    <row r="132" spans="2:12" ht="15.75" customHeight="1" x14ac:dyDescent="0.2">
      <c r="B132" s="2"/>
      <c r="C132" s="3"/>
      <c r="D132" s="4"/>
      <c r="E132" s="5"/>
      <c r="F132" s="2"/>
      <c r="G132" s="2"/>
      <c r="H132" s="2"/>
      <c r="I132" s="6"/>
      <c r="J132" s="6"/>
      <c r="K132" s="2"/>
      <c r="L132" s="2"/>
    </row>
    <row r="133" spans="2:12" ht="15.75" customHeight="1" x14ac:dyDescent="0.2">
      <c r="B133" s="2"/>
      <c r="C133" s="3"/>
      <c r="D133" s="4"/>
      <c r="E133" s="5"/>
      <c r="F133" s="2"/>
      <c r="G133" s="2"/>
      <c r="H133" s="2"/>
      <c r="I133" s="6"/>
      <c r="J133" s="6"/>
      <c r="K133" s="2"/>
      <c r="L133" s="2"/>
    </row>
    <row r="134" spans="2:12" ht="15.75" customHeight="1" x14ac:dyDescent="0.2">
      <c r="B134" s="2"/>
      <c r="C134" s="3"/>
      <c r="D134" s="4"/>
      <c r="E134" s="5"/>
      <c r="F134" s="2"/>
      <c r="G134" s="2"/>
      <c r="H134" s="2"/>
      <c r="I134" s="6"/>
      <c r="J134" s="6"/>
      <c r="K134" s="2"/>
      <c r="L134" s="2"/>
    </row>
    <row r="135" spans="2:12" ht="15.75" customHeight="1" x14ac:dyDescent="0.2">
      <c r="B135" s="2"/>
      <c r="C135" s="3"/>
      <c r="D135" s="4"/>
      <c r="E135" s="5"/>
      <c r="F135" s="2"/>
      <c r="G135" s="2"/>
      <c r="H135" s="2"/>
      <c r="I135" s="6"/>
      <c r="J135" s="6"/>
      <c r="K135" s="2"/>
      <c r="L135" s="2"/>
    </row>
    <row r="136" spans="2:12" ht="15.75" customHeight="1" x14ac:dyDescent="0.2">
      <c r="B136" s="2"/>
      <c r="C136" s="3"/>
      <c r="D136" s="4"/>
      <c r="E136" s="5"/>
      <c r="F136" s="2"/>
      <c r="G136" s="2"/>
      <c r="H136" s="2"/>
      <c r="I136" s="6"/>
      <c r="J136" s="6"/>
      <c r="K136" s="2"/>
      <c r="L136" s="2"/>
    </row>
    <row r="137" spans="2:12" ht="15.75" customHeight="1" x14ac:dyDescent="0.2">
      <c r="B137" s="2"/>
      <c r="C137" s="3"/>
      <c r="D137" s="4"/>
      <c r="E137" s="5"/>
      <c r="F137" s="2"/>
      <c r="G137" s="2"/>
      <c r="H137" s="2"/>
      <c r="I137" s="6"/>
      <c r="J137" s="6"/>
      <c r="K137" s="2"/>
      <c r="L137" s="2"/>
    </row>
    <row r="138" spans="2:12" ht="15.75" customHeight="1" x14ac:dyDescent="0.2">
      <c r="B138" s="2"/>
      <c r="C138" s="3"/>
      <c r="D138" s="4"/>
      <c r="E138" s="5"/>
      <c r="F138" s="2"/>
      <c r="G138" s="2"/>
      <c r="H138" s="2"/>
      <c r="I138" s="6"/>
      <c r="J138" s="6"/>
      <c r="K138" s="2"/>
      <c r="L138" s="2"/>
    </row>
    <row r="139" spans="2:12" ht="15.75" customHeight="1" x14ac:dyDescent="0.2">
      <c r="B139" s="2"/>
      <c r="C139" s="3"/>
      <c r="D139" s="4"/>
      <c r="E139" s="5"/>
      <c r="F139" s="2"/>
      <c r="G139" s="2"/>
      <c r="H139" s="2"/>
      <c r="I139" s="6"/>
      <c r="J139" s="6"/>
      <c r="K139" s="2"/>
      <c r="L139" s="2"/>
    </row>
    <row r="140" spans="2:12" ht="15.75" customHeight="1" x14ac:dyDescent="0.2">
      <c r="B140" s="2"/>
      <c r="C140" s="3"/>
      <c r="D140" s="4"/>
      <c r="E140" s="5"/>
      <c r="F140" s="2"/>
      <c r="G140" s="2"/>
      <c r="H140" s="2"/>
      <c r="I140" s="6"/>
      <c r="J140" s="6"/>
      <c r="K140" s="2"/>
      <c r="L140" s="2"/>
    </row>
    <row r="141" spans="2:12" ht="15.75" customHeight="1" x14ac:dyDescent="0.2">
      <c r="B141" s="2"/>
      <c r="C141" s="3"/>
      <c r="D141" s="4"/>
      <c r="E141" s="5"/>
      <c r="F141" s="2"/>
      <c r="G141" s="2"/>
      <c r="H141" s="2"/>
      <c r="I141" s="6"/>
      <c r="J141" s="6"/>
      <c r="K141" s="2"/>
      <c r="L141" s="2"/>
    </row>
    <row r="142" spans="2:12" ht="15.75" customHeight="1" x14ac:dyDescent="0.2">
      <c r="B142" s="2"/>
      <c r="C142" s="3"/>
      <c r="D142" s="4"/>
      <c r="E142" s="5"/>
      <c r="F142" s="2"/>
      <c r="G142" s="2"/>
      <c r="H142" s="2"/>
      <c r="I142" s="6"/>
      <c r="J142" s="6"/>
      <c r="K142" s="2"/>
      <c r="L142" s="2"/>
    </row>
    <row r="143" spans="2:12" ht="15.75" customHeight="1" x14ac:dyDescent="0.2">
      <c r="B143" s="2"/>
      <c r="C143" s="3"/>
      <c r="D143" s="4"/>
      <c r="E143" s="5"/>
      <c r="F143" s="2"/>
      <c r="G143" s="2"/>
      <c r="H143" s="2"/>
      <c r="I143" s="6"/>
      <c r="J143" s="6"/>
      <c r="K143" s="2"/>
      <c r="L143" s="2"/>
    </row>
    <row r="144" spans="2:12" ht="15.75" customHeight="1" x14ac:dyDescent="0.2">
      <c r="B144" s="2"/>
      <c r="C144" s="3"/>
      <c r="D144" s="4"/>
      <c r="E144" s="5"/>
      <c r="F144" s="2"/>
      <c r="G144" s="2"/>
      <c r="H144" s="2"/>
      <c r="I144" s="6"/>
      <c r="J144" s="6"/>
      <c r="K144" s="2"/>
      <c r="L144" s="2"/>
    </row>
    <row r="145" spans="2:12" ht="15.75" customHeight="1" x14ac:dyDescent="0.2">
      <c r="B145" s="2"/>
      <c r="C145" s="3"/>
      <c r="D145" s="4"/>
      <c r="E145" s="5"/>
      <c r="F145" s="2"/>
      <c r="G145" s="2"/>
      <c r="H145" s="2"/>
      <c r="I145" s="6"/>
      <c r="J145" s="6"/>
      <c r="K145" s="2"/>
      <c r="L145" s="2"/>
    </row>
    <row r="146" spans="2:12" ht="15.75" customHeight="1" x14ac:dyDescent="0.2">
      <c r="B146" s="2"/>
      <c r="C146" s="3"/>
      <c r="D146" s="4"/>
      <c r="E146" s="5"/>
      <c r="F146" s="2"/>
      <c r="G146" s="2"/>
      <c r="H146" s="2"/>
      <c r="I146" s="6"/>
      <c r="J146" s="6"/>
      <c r="K146" s="2"/>
      <c r="L146" s="2"/>
    </row>
    <row r="147" spans="2:12" ht="15.75" customHeight="1" x14ac:dyDescent="0.2">
      <c r="B147" s="2"/>
      <c r="C147" s="3"/>
      <c r="D147" s="4"/>
      <c r="E147" s="5"/>
      <c r="F147" s="2"/>
      <c r="G147" s="2"/>
      <c r="H147" s="2"/>
      <c r="I147" s="6"/>
      <c r="J147" s="6"/>
      <c r="K147" s="2"/>
      <c r="L147" s="2"/>
    </row>
    <row r="148" spans="2:12" ht="15.75" customHeight="1" x14ac:dyDescent="0.2">
      <c r="B148" s="2"/>
      <c r="C148" s="3"/>
      <c r="D148" s="4"/>
      <c r="E148" s="5"/>
      <c r="F148" s="2"/>
      <c r="G148" s="2"/>
      <c r="H148" s="2"/>
      <c r="I148" s="6"/>
      <c r="J148" s="6"/>
      <c r="K148" s="2"/>
      <c r="L148" s="2"/>
    </row>
    <row r="149" spans="2:12" ht="15.75" customHeight="1" x14ac:dyDescent="0.2">
      <c r="B149" s="2"/>
      <c r="C149" s="3"/>
      <c r="D149" s="4"/>
      <c r="E149" s="5"/>
      <c r="F149" s="2"/>
      <c r="G149" s="2"/>
      <c r="H149" s="2"/>
      <c r="I149" s="6"/>
      <c r="J149" s="6"/>
      <c r="K149" s="2"/>
      <c r="L149" s="2"/>
    </row>
    <row r="150" spans="2:12" ht="15.75" customHeight="1" x14ac:dyDescent="0.2">
      <c r="B150" s="2"/>
      <c r="C150" s="3"/>
      <c r="D150" s="4"/>
      <c r="E150" s="5"/>
      <c r="F150" s="2"/>
      <c r="G150" s="2"/>
      <c r="H150" s="2"/>
      <c r="I150" s="6"/>
      <c r="J150" s="6"/>
      <c r="K150" s="2"/>
      <c r="L150" s="2"/>
    </row>
    <row r="151" spans="2:12" ht="15.75" customHeight="1" x14ac:dyDescent="0.2">
      <c r="B151" s="2"/>
      <c r="C151" s="3"/>
      <c r="D151" s="4"/>
      <c r="E151" s="5"/>
      <c r="F151" s="2"/>
      <c r="G151" s="2"/>
      <c r="H151" s="2"/>
      <c r="I151" s="6"/>
      <c r="J151" s="6"/>
      <c r="K151" s="2"/>
      <c r="L151" s="2"/>
    </row>
    <row r="152" spans="2:12" ht="15.75" customHeight="1" x14ac:dyDescent="0.2">
      <c r="B152" s="2"/>
      <c r="C152" s="3"/>
      <c r="D152" s="4"/>
      <c r="E152" s="5"/>
      <c r="F152" s="2"/>
      <c r="G152" s="2"/>
      <c r="H152" s="2"/>
      <c r="I152" s="6"/>
      <c r="J152" s="6"/>
      <c r="K152" s="2"/>
      <c r="L152" s="2"/>
    </row>
    <row r="153" spans="2:12" ht="15.75" customHeight="1" x14ac:dyDescent="0.2">
      <c r="B153" s="2"/>
      <c r="C153" s="3"/>
      <c r="D153" s="4"/>
      <c r="E153" s="5"/>
      <c r="F153" s="2"/>
      <c r="G153" s="2"/>
      <c r="H153" s="2"/>
      <c r="I153" s="6"/>
      <c r="J153" s="6"/>
      <c r="K153" s="2"/>
      <c r="L153" s="2"/>
    </row>
    <row r="154" spans="2:12" ht="15.75" customHeight="1" x14ac:dyDescent="0.2">
      <c r="B154" s="2"/>
      <c r="C154" s="3"/>
      <c r="D154" s="4"/>
      <c r="E154" s="5"/>
      <c r="F154" s="2"/>
      <c r="G154" s="2"/>
      <c r="H154" s="2"/>
      <c r="I154" s="6"/>
      <c r="J154" s="6"/>
      <c r="K154" s="2"/>
      <c r="L154" s="2"/>
    </row>
    <row r="155" spans="2:12" ht="15.75" customHeight="1" x14ac:dyDescent="0.2">
      <c r="B155" s="2"/>
      <c r="C155" s="3"/>
      <c r="D155" s="4"/>
      <c r="E155" s="5"/>
      <c r="F155" s="2"/>
      <c r="G155" s="2"/>
      <c r="H155" s="2"/>
      <c r="I155" s="6"/>
      <c r="J155" s="6"/>
      <c r="K155" s="2"/>
      <c r="L155" s="2"/>
    </row>
    <row r="156" spans="2:12" ht="15.75" customHeight="1" x14ac:dyDescent="0.2">
      <c r="B156" s="2"/>
      <c r="C156" s="3"/>
      <c r="D156" s="4"/>
      <c r="E156" s="5"/>
      <c r="F156" s="2"/>
      <c r="G156" s="2"/>
      <c r="H156" s="2"/>
      <c r="I156" s="6"/>
      <c r="J156" s="6"/>
      <c r="K156" s="2"/>
      <c r="L156" s="2"/>
    </row>
    <row r="157" spans="2:12" ht="15.75" customHeight="1" x14ac:dyDescent="0.2">
      <c r="B157" s="2"/>
      <c r="C157" s="3"/>
      <c r="D157" s="4"/>
      <c r="E157" s="5"/>
      <c r="F157" s="2"/>
      <c r="G157" s="2"/>
      <c r="H157" s="2"/>
      <c r="I157" s="6"/>
      <c r="J157" s="6"/>
      <c r="K157" s="2"/>
      <c r="L157" s="2"/>
    </row>
    <row r="158" spans="2:12" ht="15.75" customHeight="1" x14ac:dyDescent="0.2">
      <c r="B158" s="2"/>
      <c r="C158" s="3"/>
      <c r="D158" s="4"/>
      <c r="E158" s="5"/>
      <c r="F158" s="2"/>
      <c r="G158" s="2"/>
      <c r="H158" s="2"/>
      <c r="I158" s="6"/>
      <c r="J158" s="6"/>
      <c r="K158" s="2"/>
      <c r="L158" s="2"/>
    </row>
    <row r="159" spans="2:12" ht="15.75" customHeight="1" x14ac:dyDescent="0.2">
      <c r="B159" s="2"/>
      <c r="C159" s="3"/>
      <c r="D159" s="4"/>
      <c r="E159" s="5"/>
      <c r="F159" s="2"/>
      <c r="G159" s="2"/>
      <c r="H159" s="2"/>
      <c r="I159" s="6"/>
      <c r="J159" s="6"/>
      <c r="K159" s="2"/>
      <c r="L159" s="2"/>
    </row>
    <row r="160" spans="2:12" ht="15.75" customHeight="1" x14ac:dyDescent="0.2">
      <c r="B160" s="2"/>
      <c r="C160" s="3"/>
      <c r="D160" s="4"/>
      <c r="E160" s="5"/>
      <c r="F160" s="2"/>
      <c r="G160" s="2"/>
      <c r="H160" s="2"/>
      <c r="I160" s="6"/>
      <c r="J160" s="6"/>
      <c r="K160" s="2"/>
      <c r="L160" s="2"/>
    </row>
    <row r="161" spans="2:12" ht="15.75" customHeight="1" x14ac:dyDescent="0.2">
      <c r="B161" s="2"/>
      <c r="C161" s="3"/>
      <c r="D161" s="4"/>
      <c r="E161" s="5"/>
      <c r="F161" s="2"/>
      <c r="G161" s="2"/>
      <c r="H161" s="2"/>
      <c r="I161" s="6"/>
      <c r="J161" s="6"/>
      <c r="K161" s="2"/>
      <c r="L161" s="2"/>
    </row>
    <row r="162" spans="2:12" ht="15.75" customHeight="1" x14ac:dyDescent="0.2">
      <c r="B162" s="2"/>
      <c r="C162" s="3"/>
      <c r="D162" s="4"/>
      <c r="E162" s="5"/>
      <c r="F162" s="2"/>
      <c r="G162" s="2"/>
      <c r="H162" s="2"/>
      <c r="I162" s="6"/>
      <c r="J162" s="6"/>
      <c r="K162" s="2"/>
      <c r="L162" s="2"/>
    </row>
    <row r="163" spans="2:12" ht="15.75" customHeight="1" x14ac:dyDescent="0.2">
      <c r="B163" s="2"/>
      <c r="C163" s="3"/>
      <c r="D163" s="4"/>
      <c r="E163" s="5"/>
      <c r="F163" s="2"/>
      <c r="G163" s="2"/>
      <c r="H163" s="2"/>
      <c r="I163" s="6"/>
      <c r="J163" s="6"/>
      <c r="K163" s="2"/>
      <c r="L163" s="2"/>
    </row>
    <row r="164" spans="2:12" ht="15.75" customHeight="1" x14ac:dyDescent="0.2">
      <c r="B164" s="2"/>
      <c r="C164" s="3"/>
      <c r="D164" s="4"/>
      <c r="E164" s="5"/>
      <c r="F164" s="2"/>
      <c r="G164" s="2"/>
      <c r="H164" s="2"/>
      <c r="I164" s="6"/>
      <c r="J164" s="6"/>
      <c r="K164" s="2"/>
      <c r="L164" s="2"/>
    </row>
    <row r="165" spans="2:12" ht="15.75" customHeight="1" x14ac:dyDescent="0.2">
      <c r="B165" s="2"/>
      <c r="C165" s="3"/>
      <c r="D165" s="4"/>
      <c r="E165" s="5"/>
      <c r="F165" s="2"/>
      <c r="G165" s="2"/>
      <c r="H165" s="2"/>
      <c r="I165" s="6"/>
      <c r="J165" s="6"/>
      <c r="K165" s="2"/>
      <c r="L165" s="2"/>
    </row>
    <row r="166" spans="2:12" ht="15.75" customHeight="1" x14ac:dyDescent="0.2">
      <c r="B166" s="2"/>
      <c r="C166" s="3"/>
      <c r="D166" s="4"/>
      <c r="E166" s="5"/>
      <c r="F166" s="2"/>
      <c r="G166" s="2"/>
      <c r="H166" s="2"/>
      <c r="I166" s="6"/>
      <c r="J166" s="6"/>
      <c r="K166" s="2"/>
      <c r="L166" s="2"/>
    </row>
    <row r="167" spans="2:12" ht="15.75" customHeight="1" x14ac:dyDescent="0.2">
      <c r="B167" s="2"/>
      <c r="C167" s="3"/>
      <c r="D167" s="4"/>
      <c r="E167" s="5"/>
      <c r="F167" s="2"/>
      <c r="G167" s="2"/>
      <c r="H167" s="2"/>
      <c r="I167" s="6"/>
      <c r="J167" s="6"/>
      <c r="K167" s="2"/>
      <c r="L167" s="2"/>
    </row>
    <row r="168" spans="2:12" ht="15.75" customHeight="1" x14ac:dyDescent="0.2">
      <c r="B168" s="2"/>
      <c r="C168" s="3"/>
      <c r="D168" s="4"/>
      <c r="E168" s="5"/>
      <c r="F168" s="2"/>
      <c r="G168" s="2"/>
      <c r="H168" s="2"/>
      <c r="I168" s="6"/>
      <c r="J168" s="6"/>
      <c r="K168" s="2"/>
      <c r="L168" s="2"/>
    </row>
    <row r="169" spans="2:12" ht="15.75" customHeight="1" x14ac:dyDescent="0.2">
      <c r="B169" s="2"/>
      <c r="C169" s="3"/>
      <c r="D169" s="4"/>
      <c r="E169" s="5"/>
      <c r="F169" s="2"/>
      <c r="G169" s="2"/>
      <c r="H169" s="2"/>
      <c r="I169" s="6"/>
      <c r="J169" s="6"/>
      <c r="K169" s="2"/>
      <c r="L169" s="2"/>
    </row>
    <row r="170" spans="2:12" ht="15.75" customHeight="1" x14ac:dyDescent="0.2">
      <c r="B170" s="2"/>
      <c r="C170" s="3"/>
      <c r="D170" s="4"/>
      <c r="E170" s="5"/>
      <c r="F170" s="2"/>
      <c r="G170" s="2"/>
      <c r="H170" s="2"/>
      <c r="I170" s="6"/>
      <c r="J170" s="6"/>
      <c r="K170" s="2"/>
      <c r="L170" s="2"/>
    </row>
    <row r="171" spans="2:12" ht="15.75" customHeight="1" x14ac:dyDescent="0.2">
      <c r="B171" s="2"/>
      <c r="C171" s="3"/>
      <c r="D171" s="4"/>
      <c r="E171" s="5"/>
      <c r="F171" s="2"/>
      <c r="G171" s="2"/>
      <c r="H171" s="2"/>
      <c r="I171" s="6"/>
      <c r="J171" s="6"/>
      <c r="K171" s="2"/>
      <c r="L171" s="2"/>
    </row>
    <row r="172" spans="2:12" ht="15.75" customHeight="1" x14ac:dyDescent="0.2">
      <c r="B172" s="2"/>
      <c r="C172" s="3"/>
      <c r="D172" s="4"/>
      <c r="E172" s="5"/>
      <c r="F172" s="2"/>
      <c r="G172" s="2"/>
      <c r="H172" s="2"/>
      <c r="I172" s="6"/>
      <c r="J172" s="6"/>
      <c r="K172" s="2"/>
      <c r="L172" s="2"/>
    </row>
    <row r="173" spans="2:12" ht="15.75" customHeight="1" x14ac:dyDescent="0.2">
      <c r="B173" s="2"/>
      <c r="C173" s="3"/>
      <c r="D173" s="4"/>
      <c r="E173" s="5"/>
      <c r="F173" s="2"/>
      <c r="G173" s="2"/>
      <c r="H173" s="2"/>
      <c r="I173" s="6"/>
      <c r="J173" s="6"/>
      <c r="K173" s="2"/>
      <c r="L173" s="2"/>
    </row>
    <row r="174" spans="2:12" ht="15.75" customHeight="1" x14ac:dyDescent="0.2">
      <c r="B174" s="2"/>
      <c r="C174" s="3"/>
      <c r="D174" s="4"/>
      <c r="E174" s="5"/>
      <c r="F174" s="2"/>
      <c r="G174" s="2"/>
      <c r="H174" s="2"/>
      <c r="I174" s="6"/>
      <c r="J174" s="6"/>
      <c r="K174" s="2"/>
      <c r="L174" s="2"/>
    </row>
    <row r="175" spans="2:12" ht="15.75" customHeight="1" x14ac:dyDescent="0.2">
      <c r="B175" s="2"/>
      <c r="C175" s="3"/>
      <c r="D175" s="4"/>
      <c r="E175" s="5"/>
      <c r="F175" s="2"/>
      <c r="G175" s="2"/>
      <c r="H175" s="2"/>
      <c r="I175" s="6"/>
      <c r="J175" s="6"/>
      <c r="K175" s="2"/>
      <c r="L175" s="2"/>
    </row>
    <row r="176" spans="2:12" ht="15.75" customHeight="1" x14ac:dyDescent="0.2">
      <c r="B176" s="2"/>
      <c r="C176" s="3"/>
      <c r="D176" s="4"/>
      <c r="E176" s="5"/>
      <c r="F176" s="2"/>
      <c r="G176" s="2"/>
      <c r="H176" s="2"/>
      <c r="I176" s="6"/>
      <c r="J176" s="6"/>
      <c r="K176" s="2"/>
      <c r="L176" s="2"/>
    </row>
    <row r="177" spans="2:12" ht="15.75" customHeight="1" x14ac:dyDescent="0.2">
      <c r="B177" s="2"/>
      <c r="C177" s="3"/>
      <c r="D177" s="4"/>
      <c r="E177" s="5"/>
      <c r="F177" s="2"/>
      <c r="G177" s="2"/>
      <c r="H177" s="2"/>
      <c r="I177" s="6"/>
      <c r="J177" s="6"/>
      <c r="K177" s="2"/>
      <c r="L177" s="2"/>
    </row>
    <row r="178" spans="2:12" ht="15.75" customHeight="1" x14ac:dyDescent="0.2">
      <c r="B178" s="2"/>
      <c r="C178" s="3"/>
      <c r="D178" s="4"/>
      <c r="E178" s="5"/>
      <c r="F178" s="2"/>
      <c r="G178" s="2"/>
      <c r="H178" s="2"/>
      <c r="I178" s="6"/>
      <c r="J178" s="6"/>
      <c r="K178" s="2"/>
      <c r="L178" s="2"/>
    </row>
    <row r="179" spans="2:12" ht="15.75" customHeight="1" x14ac:dyDescent="0.2">
      <c r="B179" s="2"/>
      <c r="C179" s="3"/>
      <c r="D179" s="4"/>
      <c r="E179" s="5"/>
      <c r="F179" s="2"/>
      <c r="G179" s="2"/>
      <c r="H179" s="2"/>
      <c r="I179" s="6"/>
      <c r="J179" s="6"/>
      <c r="K179" s="2"/>
      <c r="L179" s="2"/>
    </row>
    <row r="180" spans="2:12" ht="15.75" customHeight="1" x14ac:dyDescent="0.2">
      <c r="B180" s="2"/>
      <c r="C180" s="3"/>
      <c r="D180" s="4"/>
      <c r="E180" s="5"/>
      <c r="F180" s="2"/>
      <c r="G180" s="2"/>
      <c r="H180" s="2"/>
      <c r="I180" s="6"/>
      <c r="J180" s="6"/>
      <c r="K180" s="2"/>
      <c r="L180" s="2"/>
    </row>
    <row r="181" spans="2:12" ht="15.75" customHeight="1" x14ac:dyDescent="0.2">
      <c r="B181" s="2"/>
      <c r="C181" s="3"/>
      <c r="D181" s="4"/>
      <c r="E181" s="5"/>
      <c r="F181" s="2"/>
      <c r="G181" s="2"/>
      <c r="H181" s="2"/>
      <c r="I181" s="6"/>
      <c r="J181" s="6"/>
      <c r="K181" s="2"/>
      <c r="L181" s="2"/>
    </row>
    <row r="182" spans="2:12" ht="15.75" customHeight="1" x14ac:dyDescent="0.2">
      <c r="B182" s="2"/>
      <c r="C182" s="3"/>
      <c r="D182" s="4"/>
      <c r="E182" s="5"/>
      <c r="F182" s="2"/>
      <c r="G182" s="2"/>
      <c r="H182" s="2"/>
      <c r="I182" s="6"/>
      <c r="J182" s="6"/>
      <c r="K182" s="2"/>
      <c r="L182" s="2"/>
    </row>
    <row r="183" spans="2:12" ht="15.75" customHeight="1" x14ac:dyDescent="0.2">
      <c r="B183" s="2"/>
      <c r="C183" s="3"/>
      <c r="D183" s="4"/>
      <c r="E183" s="5"/>
      <c r="F183" s="2"/>
      <c r="G183" s="2"/>
      <c r="H183" s="2"/>
      <c r="I183" s="6"/>
      <c r="J183" s="6"/>
      <c r="K183" s="2"/>
      <c r="L183" s="2"/>
    </row>
    <row r="184" spans="2:12" ht="15.75" customHeight="1" x14ac:dyDescent="0.2">
      <c r="B184" s="2"/>
      <c r="C184" s="3"/>
      <c r="D184" s="4"/>
      <c r="E184" s="5"/>
      <c r="F184" s="2"/>
      <c r="G184" s="2"/>
      <c r="H184" s="2"/>
      <c r="I184" s="6"/>
      <c r="J184" s="6"/>
      <c r="K184" s="2"/>
      <c r="L184" s="2"/>
    </row>
    <row r="185" spans="2:12" ht="15.75" customHeight="1" x14ac:dyDescent="0.2">
      <c r="B185" s="2"/>
      <c r="C185" s="3"/>
      <c r="D185" s="4"/>
      <c r="E185" s="5"/>
      <c r="F185" s="2"/>
      <c r="G185" s="2"/>
      <c r="H185" s="2"/>
      <c r="I185" s="6"/>
      <c r="J185" s="6"/>
      <c r="K185" s="2"/>
      <c r="L185" s="2"/>
    </row>
    <row r="186" spans="2:12" ht="15.75" customHeight="1" x14ac:dyDescent="0.2">
      <c r="B186" s="2"/>
      <c r="C186" s="3"/>
      <c r="D186" s="4"/>
      <c r="E186" s="5"/>
      <c r="F186" s="2"/>
      <c r="G186" s="2"/>
      <c r="H186" s="2"/>
      <c r="I186" s="6"/>
      <c r="J186" s="6"/>
      <c r="K186" s="2"/>
      <c r="L186" s="2"/>
    </row>
    <row r="187" spans="2:12" ht="15.75" customHeight="1" x14ac:dyDescent="0.2">
      <c r="B187" s="2"/>
      <c r="C187" s="3"/>
      <c r="D187" s="4"/>
      <c r="E187" s="5"/>
      <c r="F187" s="2"/>
      <c r="G187" s="2"/>
      <c r="H187" s="2"/>
      <c r="I187" s="6"/>
      <c r="J187" s="6"/>
      <c r="K187" s="2"/>
      <c r="L187" s="2"/>
    </row>
    <row r="188" spans="2:12" ht="15.75" customHeight="1" x14ac:dyDescent="0.2">
      <c r="B188" s="2"/>
      <c r="C188" s="3"/>
      <c r="D188" s="4"/>
      <c r="E188" s="5"/>
      <c r="F188" s="2"/>
      <c r="G188" s="2"/>
      <c r="H188" s="2"/>
      <c r="I188" s="6"/>
      <c r="J188" s="6"/>
      <c r="K188" s="2"/>
      <c r="L188" s="2"/>
    </row>
    <row r="189" spans="2:12" ht="15.75" customHeight="1" x14ac:dyDescent="0.2">
      <c r="B189" s="2"/>
      <c r="C189" s="3"/>
      <c r="D189" s="4"/>
      <c r="E189" s="5"/>
      <c r="F189" s="2"/>
      <c r="G189" s="2"/>
      <c r="H189" s="2"/>
      <c r="I189" s="6"/>
      <c r="J189" s="6"/>
      <c r="K189" s="2"/>
      <c r="L189" s="2"/>
    </row>
    <row r="190" spans="2:12" ht="15.75" customHeight="1" x14ac:dyDescent="0.2">
      <c r="B190" s="2"/>
      <c r="C190" s="3"/>
      <c r="D190" s="4"/>
      <c r="E190" s="5"/>
      <c r="F190" s="2"/>
      <c r="G190" s="2"/>
      <c r="H190" s="2"/>
      <c r="I190" s="6"/>
      <c r="J190" s="6"/>
      <c r="K190" s="2"/>
      <c r="L190" s="2"/>
    </row>
    <row r="191" spans="2:12" ht="15.75" customHeight="1" x14ac:dyDescent="0.2">
      <c r="B191" s="2"/>
      <c r="C191" s="3"/>
      <c r="D191" s="4"/>
      <c r="E191" s="5"/>
      <c r="F191" s="2"/>
      <c r="G191" s="2"/>
      <c r="H191" s="2"/>
      <c r="I191" s="6"/>
      <c r="J191" s="6"/>
      <c r="K191" s="2"/>
      <c r="L191" s="2"/>
    </row>
    <row r="192" spans="2:12" ht="15.75" customHeight="1" x14ac:dyDescent="0.2">
      <c r="B192" s="2"/>
      <c r="C192" s="3"/>
      <c r="D192" s="4"/>
      <c r="E192" s="5"/>
      <c r="F192" s="2"/>
      <c r="G192" s="2"/>
      <c r="H192" s="2"/>
      <c r="I192" s="6"/>
      <c r="J192" s="6"/>
      <c r="K192" s="2"/>
      <c r="L192" s="2"/>
    </row>
    <row r="193" spans="2:12" ht="15.75" customHeight="1" x14ac:dyDescent="0.2">
      <c r="B193" s="2"/>
      <c r="C193" s="3"/>
      <c r="D193" s="4"/>
      <c r="E193" s="5"/>
      <c r="F193" s="2"/>
      <c r="G193" s="2"/>
      <c r="H193" s="2"/>
      <c r="I193" s="6"/>
      <c r="J193" s="6"/>
      <c r="K193" s="2"/>
      <c r="L193" s="2"/>
    </row>
    <row r="194" spans="2:12" ht="15.75" customHeight="1" x14ac:dyDescent="0.2">
      <c r="B194" s="2"/>
      <c r="C194" s="3"/>
      <c r="D194" s="4"/>
      <c r="E194" s="5"/>
      <c r="F194" s="2"/>
      <c r="G194" s="2"/>
      <c r="H194" s="2"/>
      <c r="I194" s="6"/>
      <c r="J194" s="6"/>
      <c r="K194" s="2"/>
      <c r="L194" s="2"/>
    </row>
    <row r="195" spans="2:12" ht="15.75" customHeight="1" x14ac:dyDescent="0.2">
      <c r="B195" s="2"/>
      <c r="C195" s="3"/>
      <c r="D195" s="4"/>
      <c r="E195" s="5"/>
      <c r="F195" s="2"/>
      <c r="G195" s="2"/>
      <c r="H195" s="2"/>
      <c r="I195" s="6"/>
      <c r="J195" s="6"/>
      <c r="K195" s="2"/>
      <c r="L195" s="2"/>
    </row>
    <row r="196" spans="2:12" ht="15.75" customHeight="1" x14ac:dyDescent="0.2">
      <c r="B196" s="2"/>
      <c r="C196" s="3"/>
      <c r="D196" s="4"/>
      <c r="E196" s="5"/>
      <c r="F196" s="2"/>
      <c r="G196" s="2"/>
      <c r="H196" s="2"/>
      <c r="I196" s="6"/>
      <c r="J196" s="6"/>
      <c r="K196" s="2"/>
      <c r="L196" s="2"/>
    </row>
    <row r="197" spans="2:12" ht="15.75" customHeight="1" x14ac:dyDescent="0.2">
      <c r="B197" s="2"/>
      <c r="C197" s="3"/>
      <c r="D197" s="4"/>
      <c r="E197" s="5"/>
      <c r="F197" s="2"/>
      <c r="G197" s="2"/>
      <c r="H197" s="2"/>
      <c r="I197" s="6"/>
      <c r="J197" s="6"/>
      <c r="K197" s="2"/>
      <c r="L197" s="2"/>
    </row>
    <row r="198" spans="2:12" ht="15.75" customHeight="1" x14ac:dyDescent="0.2">
      <c r="B198" s="2"/>
      <c r="C198" s="3"/>
      <c r="D198" s="4"/>
      <c r="E198" s="5"/>
      <c r="F198" s="2"/>
      <c r="G198" s="2"/>
      <c r="H198" s="2"/>
      <c r="I198" s="6"/>
      <c r="J198" s="6"/>
      <c r="K198" s="2"/>
      <c r="L198" s="2"/>
    </row>
    <row r="199" spans="2:12" ht="15.75" customHeight="1" x14ac:dyDescent="0.2">
      <c r="B199" s="2"/>
      <c r="C199" s="3"/>
      <c r="D199" s="4"/>
      <c r="E199" s="5"/>
      <c r="F199" s="2"/>
      <c r="G199" s="2"/>
      <c r="H199" s="2"/>
      <c r="I199" s="6"/>
      <c r="J199" s="6"/>
      <c r="K199" s="2"/>
      <c r="L199" s="2"/>
    </row>
    <row r="200" spans="2:12" ht="15.75" customHeight="1" x14ac:dyDescent="0.2">
      <c r="B200" s="2"/>
      <c r="C200" s="3"/>
      <c r="D200" s="4"/>
      <c r="E200" s="5"/>
      <c r="F200" s="2"/>
      <c r="G200" s="2"/>
      <c r="H200" s="2"/>
      <c r="I200" s="6"/>
      <c r="J200" s="6"/>
      <c r="K200" s="2"/>
      <c r="L200" s="2"/>
    </row>
    <row r="201" spans="2:12" ht="15.75" customHeight="1" x14ac:dyDescent="0.2">
      <c r="B201" s="2"/>
      <c r="C201" s="3"/>
      <c r="D201" s="4"/>
      <c r="E201" s="5"/>
      <c r="F201" s="2"/>
      <c r="G201" s="2"/>
      <c r="H201" s="2"/>
      <c r="I201" s="6"/>
      <c r="J201" s="6"/>
      <c r="K201" s="2"/>
      <c r="L201" s="2"/>
    </row>
    <row r="202" spans="2:12" ht="15.75" customHeight="1" x14ac:dyDescent="0.2">
      <c r="B202" s="2"/>
      <c r="C202" s="3"/>
      <c r="D202" s="4"/>
      <c r="E202" s="5"/>
      <c r="F202" s="2"/>
      <c r="G202" s="2"/>
      <c r="H202" s="2"/>
      <c r="I202" s="6"/>
      <c r="J202" s="6"/>
      <c r="K202" s="2"/>
      <c r="L202" s="2"/>
    </row>
    <row r="203" spans="2:12" ht="15.75" customHeight="1" x14ac:dyDescent="0.2">
      <c r="B203" s="2"/>
      <c r="C203" s="3"/>
      <c r="D203" s="4"/>
      <c r="E203" s="5"/>
      <c r="F203" s="2"/>
      <c r="G203" s="2"/>
      <c r="H203" s="2"/>
      <c r="I203" s="6"/>
      <c r="J203" s="6"/>
      <c r="K203" s="2"/>
      <c r="L203" s="2"/>
    </row>
    <row r="204" spans="2:12" ht="15.75" customHeight="1" x14ac:dyDescent="0.2">
      <c r="B204" s="2"/>
      <c r="C204" s="3"/>
      <c r="D204" s="4"/>
      <c r="E204" s="5"/>
      <c r="F204" s="2"/>
      <c r="G204" s="2"/>
      <c r="H204" s="2"/>
      <c r="I204" s="6"/>
      <c r="J204" s="6"/>
      <c r="K204" s="2"/>
      <c r="L204" s="2"/>
    </row>
    <row r="205" spans="2:12" ht="15.75" customHeight="1" x14ac:dyDescent="0.2">
      <c r="B205" s="2"/>
      <c r="C205" s="3"/>
      <c r="D205" s="4"/>
      <c r="E205" s="5"/>
      <c r="F205" s="2"/>
      <c r="G205" s="2"/>
      <c r="H205" s="2"/>
      <c r="I205" s="6"/>
      <c r="J205" s="6"/>
      <c r="K205" s="2"/>
      <c r="L205" s="2"/>
    </row>
    <row r="206" spans="2:12" ht="15.75" customHeight="1" x14ac:dyDescent="0.2">
      <c r="B206" s="2"/>
      <c r="C206" s="3"/>
      <c r="D206" s="4"/>
      <c r="E206" s="5"/>
      <c r="F206" s="2"/>
      <c r="G206" s="2"/>
      <c r="H206" s="2"/>
      <c r="I206" s="6"/>
      <c r="J206" s="6"/>
      <c r="K206" s="2"/>
      <c r="L206" s="2"/>
    </row>
    <row r="207" spans="2:12" ht="15.75" customHeight="1" x14ac:dyDescent="0.2">
      <c r="B207" s="2"/>
      <c r="C207" s="3"/>
      <c r="D207" s="4"/>
      <c r="E207" s="5"/>
      <c r="F207" s="2"/>
      <c r="G207" s="2"/>
      <c r="H207" s="2"/>
      <c r="I207" s="6"/>
      <c r="J207" s="6"/>
      <c r="K207" s="2"/>
      <c r="L207" s="2"/>
    </row>
    <row r="208" spans="2:12" ht="15.75" customHeight="1" x14ac:dyDescent="0.2">
      <c r="B208" s="2"/>
      <c r="C208" s="3"/>
      <c r="D208" s="4"/>
      <c r="E208" s="5"/>
      <c r="F208" s="2"/>
      <c r="G208" s="2"/>
      <c r="H208" s="2"/>
      <c r="I208" s="6"/>
      <c r="J208" s="6"/>
      <c r="K208" s="2"/>
      <c r="L208" s="2"/>
    </row>
    <row r="209" spans="2:12" ht="15.75" customHeight="1" x14ac:dyDescent="0.2">
      <c r="B209" s="2"/>
      <c r="C209" s="3"/>
      <c r="D209" s="4"/>
      <c r="E209" s="5"/>
      <c r="F209" s="2"/>
      <c r="G209" s="2"/>
      <c r="H209" s="2"/>
      <c r="I209" s="6"/>
      <c r="J209" s="6"/>
      <c r="K209" s="2"/>
      <c r="L209" s="2"/>
    </row>
    <row r="210" spans="2:12" ht="15.75" customHeight="1" x14ac:dyDescent="0.2">
      <c r="B210" s="2"/>
      <c r="C210" s="3"/>
      <c r="D210" s="4"/>
      <c r="E210" s="5"/>
      <c r="F210" s="2"/>
      <c r="G210" s="2"/>
      <c r="H210" s="2"/>
      <c r="I210" s="6"/>
      <c r="J210" s="6"/>
      <c r="K210" s="2"/>
      <c r="L210" s="2"/>
    </row>
    <row r="211" spans="2:12" ht="15.75" customHeight="1" x14ac:dyDescent="0.2">
      <c r="B211" s="2"/>
      <c r="C211" s="3"/>
      <c r="D211" s="4"/>
      <c r="E211" s="5"/>
      <c r="F211" s="2"/>
      <c r="G211" s="2"/>
      <c r="H211" s="2"/>
      <c r="I211" s="6"/>
      <c r="J211" s="6"/>
      <c r="K211" s="2"/>
      <c r="L211" s="2"/>
    </row>
    <row r="212" spans="2:12" ht="15.75" customHeight="1" x14ac:dyDescent="0.2">
      <c r="B212" s="2"/>
      <c r="C212" s="3"/>
      <c r="D212" s="4"/>
      <c r="E212" s="5"/>
      <c r="F212" s="2"/>
      <c r="G212" s="2"/>
      <c r="H212" s="2"/>
      <c r="I212" s="6"/>
      <c r="J212" s="6"/>
      <c r="K212" s="2"/>
      <c r="L212" s="2"/>
    </row>
    <row r="213" spans="2:12" ht="15.75" customHeight="1" x14ac:dyDescent="0.2">
      <c r="B213" s="2"/>
      <c r="C213" s="3"/>
      <c r="D213" s="4"/>
      <c r="E213" s="5"/>
      <c r="F213" s="2"/>
      <c r="G213" s="2"/>
      <c r="H213" s="2"/>
      <c r="I213" s="6"/>
      <c r="J213" s="6"/>
      <c r="K213" s="2"/>
      <c r="L213" s="2"/>
    </row>
    <row r="214" spans="2:12" ht="15.75" customHeight="1" x14ac:dyDescent="0.2">
      <c r="B214" s="2"/>
      <c r="C214" s="3"/>
      <c r="D214" s="4"/>
      <c r="E214" s="5"/>
      <c r="F214" s="2"/>
      <c r="G214" s="2"/>
      <c r="H214" s="2"/>
      <c r="I214" s="6"/>
      <c r="J214" s="6"/>
      <c r="K214" s="2"/>
      <c r="L214" s="2"/>
    </row>
    <row r="215" spans="2:12" ht="15.75" customHeight="1" x14ac:dyDescent="0.2">
      <c r="B215" s="2"/>
      <c r="C215" s="3"/>
      <c r="D215" s="4"/>
      <c r="E215" s="5"/>
      <c r="F215" s="2"/>
      <c r="G215" s="2"/>
      <c r="H215" s="2"/>
      <c r="I215" s="6"/>
      <c r="J215" s="6"/>
      <c r="K215" s="2"/>
      <c r="L215" s="2"/>
    </row>
    <row r="216" spans="2:12" ht="15.75" customHeight="1" x14ac:dyDescent="0.2">
      <c r="B216" s="2"/>
      <c r="C216" s="3"/>
      <c r="D216" s="4"/>
      <c r="E216" s="5"/>
      <c r="F216" s="2"/>
      <c r="G216" s="2"/>
      <c r="H216" s="2"/>
      <c r="I216" s="6"/>
      <c r="J216" s="6"/>
      <c r="K216" s="2"/>
      <c r="L216" s="2"/>
    </row>
    <row r="217" spans="2:12" ht="15.75" customHeight="1" x14ac:dyDescent="0.2">
      <c r="B217" s="2"/>
      <c r="C217" s="3"/>
      <c r="D217" s="4"/>
      <c r="E217" s="5"/>
      <c r="F217" s="2"/>
      <c r="G217" s="2"/>
      <c r="H217" s="2"/>
      <c r="I217" s="6"/>
      <c r="J217" s="6"/>
      <c r="K217" s="2"/>
      <c r="L217" s="2"/>
    </row>
    <row r="218" spans="2:12" ht="15.75" customHeight="1" x14ac:dyDescent="0.2">
      <c r="B218" s="2"/>
      <c r="C218" s="3"/>
      <c r="D218" s="4"/>
      <c r="E218" s="5"/>
      <c r="F218" s="2"/>
      <c r="G218" s="2"/>
      <c r="H218" s="2"/>
      <c r="I218" s="6"/>
      <c r="J218" s="6"/>
      <c r="K218" s="2"/>
      <c r="L218" s="2"/>
    </row>
    <row r="219" spans="2:12" ht="15.75" customHeight="1" x14ac:dyDescent="0.2">
      <c r="B219" s="2"/>
      <c r="C219" s="3"/>
      <c r="D219" s="4"/>
      <c r="E219" s="5"/>
      <c r="F219" s="2"/>
      <c r="G219" s="2"/>
      <c r="H219" s="2"/>
      <c r="I219" s="6"/>
      <c r="J219" s="6"/>
      <c r="K219" s="2"/>
      <c r="L219" s="2"/>
    </row>
    <row r="220" spans="2:12" ht="15.75" customHeight="1" x14ac:dyDescent="0.2">
      <c r="B220" s="2"/>
      <c r="C220" s="3"/>
      <c r="D220" s="4"/>
      <c r="E220" s="5"/>
      <c r="F220" s="2"/>
      <c r="G220" s="2"/>
      <c r="H220" s="2"/>
      <c r="I220" s="6"/>
      <c r="J220" s="6"/>
      <c r="K220" s="2"/>
      <c r="L220" s="2"/>
    </row>
    <row r="221" spans="2:12" ht="15.75" customHeight="1" x14ac:dyDescent="0.2">
      <c r="B221" s="2"/>
      <c r="C221" s="3"/>
      <c r="D221" s="4"/>
      <c r="E221" s="5"/>
      <c r="F221" s="2"/>
      <c r="G221" s="2"/>
      <c r="H221" s="2"/>
      <c r="I221" s="6"/>
      <c r="J221" s="6"/>
      <c r="K221" s="2"/>
      <c r="L221" s="2"/>
    </row>
    <row r="222" spans="2:12" ht="15.75" customHeight="1" x14ac:dyDescent="0.2">
      <c r="B222" s="2"/>
      <c r="C222" s="3"/>
      <c r="D222" s="4"/>
      <c r="E222" s="5"/>
      <c r="F222" s="2"/>
      <c r="G222" s="2"/>
      <c r="H222" s="2"/>
      <c r="I222" s="6"/>
      <c r="J222" s="6"/>
      <c r="K222" s="2"/>
      <c r="L222" s="2"/>
    </row>
    <row r="223" spans="2:12" ht="15.75" customHeight="1" x14ac:dyDescent="0.2">
      <c r="B223" s="2"/>
      <c r="C223" s="3"/>
      <c r="D223" s="4"/>
      <c r="E223" s="5"/>
      <c r="F223" s="2"/>
      <c r="G223" s="2"/>
      <c r="H223" s="2"/>
      <c r="I223" s="6"/>
      <c r="J223" s="6"/>
      <c r="K223" s="2"/>
      <c r="L223" s="2"/>
    </row>
    <row r="224" spans="2:12" ht="15.75" customHeight="1" x14ac:dyDescent="0.2">
      <c r="B224" s="2"/>
      <c r="C224" s="3"/>
      <c r="D224" s="4"/>
      <c r="E224" s="5"/>
      <c r="F224" s="2"/>
      <c r="G224" s="2"/>
      <c r="H224" s="2"/>
      <c r="I224" s="6"/>
      <c r="J224" s="6"/>
      <c r="K224" s="2"/>
      <c r="L224" s="2"/>
    </row>
    <row r="225" spans="2:12" ht="15.75" customHeight="1" x14ac:dyDescent="0.2">
      <c r="B225" s="2"/>
      <c r="C225" s="3"/>
      <c r="D225" s="4"/>
      <c r="E225" s="5"/>
      <c r="F225" s="2"/>
      <c r="G225" s="2"/>
      <c r="H225" s="2"/>
      <c r="I225" s="6"/>
      <c r="J225" s="6"/>
      <c r="K225" s="2"/>
      <c r="L225" s="2"/>
    </row>
    <row r="226" spans="2:12" ht="15.75" customHeight="1" x14ac:dyDescent="0.2">
      <c r="B226" s="2"/>
      <c r="C226" s="3"/>
      <c r="D226" s="4"/>
      <c r="E226" s="5"/>
      <c r="F226" s="2"/>
      <c r="G226" s="2"/>
      <c r="H226" s="2"/>
      <c r="I226" s="6"/>
      <c r="J226" s="6"/>
      <c r="K226" s="2"/>
      <c r="L226" s="2"/>
    </row>
    <row r="227" spans="2:12" ht="15.75" customHeight="1" x14ac:dyDescent="0.2">
      <c r="B227" s="2"/>
      <c r="C227" s="3"/>
      <c r="D227" s="4"/>
      <c r="E227" s="5"/>
      <c r="F227" s="2"/>
      <c r="G227" s="2"/>
      <c r="H227" s="2"/>
      <c r="I227" s="6"/>
      <c r="J227" s="6"/>
      <c r="K227" s="2"/>
      <c r="L227" s="2"/>
    </row>
    <row r="228" spans="2:12" ht="15.75" customHeight="1" x14ac:dyDescent="0.2">
      <c r="B228" s="2"/>
      <c r="C228" s="3"/>
      <c r="D228" s="4"/>
      <c r="E228" s="5"/>
      <c r="F228" s="2"/>
      <c r="G228" s="2"/>
      <c r="H228" s="2"/>
      <c r="I228" s="6"/>
      <c r="J228" s="6"/>
      <c r="K228" s="2"/>
      <c r="L228" s="2"/>
    </row>
    <row r="229" spans="2:12" ht="15.75" customHeight="1" x14ac:dyDescent="0.2">
      <c r="B229" s="2"/>
      <c r="C229" s="3"/>
      <c r="D229" s="4"/>
      <c r="E229" s="5"/>
      <c r="F229" s="2"/>
      <c r="G229" s="2"/>
      <c r="H229" s="2"/>
      <c r="I229" s="6"/>
      <c r="J229" s="6"/>
      <c r="K229" s="2"/>
      <c r="L229" s="2"/>
    </row>
    <row r="230" spans="2:12" ht="15.75" customHeight="1" x14ac:dyDescent="0.2">
      <c r="B230" s="2"/>
      <c r="C230" s="3"/>
      <c r="D230" s="4"/>
      <c r="E230" s="5"/>
      <c r="F230" s="2"/>
      <c r="G230" s="2"/>
      <c r="H230" s="2"/>
      <c r="I230" s="6"/>
      <c r="J230" s="6"/>
      <c r="K230" s="2"/>
      <c r="L230" s="2"/>
    </row>
    <row r="231" spans="2:12" ht="15.75" customHeight="1" x14ac:dyDescent="0.2">
      <c r="B231" s="2"/>
      <c r="C231" s="3"/>
      <c r="D231" s="4"/>
      <c r="E231" s="5"/>
      <c r="F231" s="2"/>
      <c r="G231" s="2"/>
      <c r="H231" s="2"/>
      <c r="I231" s="6"/>
      <c r="J231" s="6"/>
      <c r="K231" s="2"/>
      <c r="L231" s="2"/>
    </row>
    <row r="232" spans="2:12" ht="15.75" customHeight="1" x14ac:dyDescent="0.2">
      <c r="B232" s="2"/>
      <c r="C232" s="3"/>
      <c r="D232" s="4"/>
      <c r="E232" s="5"/>
      <c r="F232" s="2"/>
      <c r="G232" s="2"/>
      <c r="H232" s="2"/>
      <c r="I232" s="6"/>
      <c r="J232" s="6"/>
      <c r="K232" s="2"/>
      <c r="L232" s="2"/>
    </row>
    <row r="233" spans="2:12" ht="15.75" customHeight="1" x14ac:dyDescent="0.2">
      <c r="B233" s="2"/>
      <c r="C233" s="3"/>
      <c r="D233" s="4"/>
      <c r="E233" s="5"/>
      <c r="F233" s="2"/>
      <c r="G233" s="2"/>
      <c r="H233" s="2"/>
      <c r="I233" s="6"/>
      <c r="J233" s="6"/>
      <c r="K233" s="2"/>
      <c r="L233" s="2"/>
    </row>
    <row r="234" spans="2:12" ht="15.75" customHeight="1" x14ac:dyDescent="0.2">
      <c r="B234" s="2"/>
      <c r="C234" s="3"/>
      <c r="D234" s="4"/>
      <c r="E234" s="5"/>
      <c r="F234" s="2"/>
      <c r="G234" s="2"/>
      <c r="H234" s="2"/>
      <c r="I234" s="6"/>
      <c r="J234" s="6"/>
      <c r="K234" s="2"/>
      <c r="L234" s="2"/>
    </row>
    <row r="235" spans="2:12" ht="15.75" customHeight="1" x14ac:dyDescent="0.2">
      <c r="B235" s="2"/>
      <c r="C235" s="3"/>
      <c r="D235" s="4"/>
      <c r="E235" s="5"/>
      <c r="F235" s="2"/>
      <c r="G235" s="2"/>
      <c r="H235" s="2"/>
      <c r="I235" s="6"/>
      <c r="J235" s="6"/>
      <c r="K235" s="2"/>
      <c r="L235" s="2"/>
    </row>
    <row r="236" spans="2:12" ht="15.75" customHeight="1" x14ac:dyDescent="0.2">
      <c r="B236" s="2"/>
      <c r="C236" s="3"/>
      <c r="D236" s="4"/>
      <c r="E236" s="5"/>
      <c r="F236" s="2"/>
      <c r="G236" s="2"/>
      <c r="H236" s="2"/>
      <c r="I236" s="6"/>
      <c r="J236" s="6"/>
      <c r="K236" s="2"/>
      <c r="L236" s="2"/>
    </row>
    <row r="237" spans="2:12" ht="15.75" customHeight="1" x14ac:dyDescent="0.2">
      <c r="B237" s="2"/>
      <c r="C237" s="3"/>
      <c r="D237" s="4"/>
      <c r="E237" s="5"/>
      <c r="F237" s="2"/>
      <c r="G237" s="2"/>
      <c r="H237" s="2"/>
      <c r="I237" s="6"/>
      <c r="J237" s="6"/>
      <c r="K237" s="2"/>
      <c r="L237" s="2"/>
    </row>
    <row r="238" spans="2:12" ht="15.75" customHeight="1" x14ac:dyDescent="0.2">
      <c r="B238" s="2"/>
      <c r="C238" s="3"/>
      <c r="D238" s="4"/>
      <c r="E238" s="5"/>
      <c r="F238" s="2"/>
      <c r="G238" s="2"/>
      <c r="H238" s="2"/>
      <c r="I238" s="6"/>
      <c r="J238" s="6"/>
      <c r="K238" s="2"/>
      <c r="L238" s="2"/>
    </row>
    <row r="239" spans="2:12" ht="15.75" customHeight="1" x14ac:dyDescent="0.2">
      <c r="B239" s="2"/>
      <c r="C239" s="3"/>
      <c r="D239" s="4"/>
      <c r="E239" s="5"/>
      <c r="F239" s="2"/>
      <c r="G239" s="2"/>
      <c r="H239" s="2"/>
      <c r="I239" s="6"/>
      <c r="J239" s="6"/>
      <c r="K239" s="2"/>
      <c r="L239" s="2"/>
    </row>
    <row r="240" spans="2:12" ht="15.75" customHeight="1" x14ac:dyDescent="0.2">
      <c r="B240" s="2"/>
      <c r="C240" s="3"/>
      <c r="D240" s="4"/>
      <c r="E240" s="5"/>
      <c r="F240" s="2"/>
      <c r="G240" s="2"/>
      <c r="H240" s="2"/>
      <c r="I240" s="6"/>
      <c r="J240" s="6"/>
      <c r="K240" s="2"/>
      <c r="L240" s="2"/>
    </row>
    <row r="241" spans="2:12" ht="15.75" customHeight="1" x14ac:dyDescent="0.2">
      <c r="B241" s="2"/>
      <c r="C241" s="3"/>
      <c r="D241" s="4"/>
      <c r="E241" s="5"/>
      <c r="F241" s="2"/>
      <c r="G241" s="2"/>
      <c r="H241" s="2"/>
      <c r="I241" s="6"/>
      <c r="J241" s="6"/>
      <c r="K241" s="2"/>
      <c r="L241" s="2"/>
    </row>
    <row r="242" spans="2:12" ht="15.75" customHeight="1" x14ac:dyDescent="0.2">
      <c r="B242" s="2"/>
      <c r="C242" s="3"/>
      <c r="D242" s="4"/>
      <c r="E242" s="5"/>
      <c r="F242" s="2"/>
      <c r="G242" s="2"/>
      <c r="H242" s="2"/>
      <c r="I242" s="6"/>
      <c r="J242" s="6"/>
      <c r="K242" s="2"/>
      <c r="L242" s="2"/>
    </row>
    <row r="243" spans="2:12" ht="15.75" customHeight="1" x14ac:dyDescent="0.2">
      <c r="B243" s="2"/>
      <c r="C243" s="3"/>
      <c r="D243" s="4"/>
      <c r="E243" s="5"/>
      <c r="F243" s="2"/>
      <c r="G243" s="2"/>
      <c r="H243" s="2"/>
      <c r="I243" s="6"/>
      <c r="J243" s="6"/>
      <c r="K243" s="2"/>
      <c r="L243" s="2"/>
    </row>
    <row r="244" spans="2:12" ht="15.75" customHeight="1" x14ac:dyDescent="0.2">
      <c r="B244" s="2"/>
      <c r="C244" s="3"/>
      <c r="D244" s="4"/>
      <c r="E244" s="5"/>
      <c r="F244" s="2"/>
      <c r="G244" s="2"/>
      <c r="H244" s="2"/>
      <c r="I244" s="6"/>
      <c r="J244" s="6"/>
      <c r="K244" s="2"/>
      <c r="L244" s="2"/>
    </row>
    <row r="245" spans="2:12" ht="15.75" customHeight="1" x14ac:dyDescent="0.2">
      <c r="B245" s="2"/>
      <c r="C245" s="3"/>
      <c r="D245" s="4"/>
      <c r="E245" s="5"/>
      <c r="F245" s="2"/>
      <c r="G245" s="2"/>
      <c r="H245" s="2"/>
      <c r="I245" s="6"/>
      <c r="J245" s="6"/>
      <c r="K245" s="2"/>
      <c r="L245" s="2"/>
    </row>
    <row r="246" spans="2:12" ht="15.75" customHeight="1" x14ac:dyDescent="0.2">
      <c r="B246" s="2"/>
      <c r="C246" s="3"/>
      <c r="D246" s="4"/>
      <c r="E246" s="5"/>
      <c r="F246" s="2"/>
      <c r="G246" s="2"/>
      <c r="H246" s="2"/>
      <c r="I246" s="6"/>
      <c r="J246" s="6"/>
      <c r="K246" s="2"/>
      <c r="L246" s="2"/>
    </row>
    <row r="247" spans="2:12" ht="15.75" customHeight="1" x14ac:dyDescent="0.2">
      <c r="B247" s="2"/>
      <c r="C247" s="3"/>
      <c r="D247" s="4"/>
      <c r="E247" s="5"/>
      <c r="F247" s="2"/>
      <c r="G247" s="2"/>
      <c r="H247" s="2"/>
      <c r="I247" s="6"/>
      <c r="J247" s="6"/>
      <c r="K247" s="2"/>
      <c r="L247" s="2"/>
    </row>
    <row r="248" spans="2:12" ht="15.75" customHeight="1" x14ac:dyDescent="0.2">
      <c r="B248" s="2"/>
      <c r="C248" s="3"/>
      <c r="D248" s="4"/>
      <c r="E248" s="5"/>
      <c r="F248" s="2"/>
      <c r="G248" s="2"/>
      <c r="H248" s="2"/>
      <c r="I248" s="6"/>
      <c r="J248" s="6"/>
      <c r="K248" s="2"/>
      <c r="L248" s="2"/>
    </row>
    <row r="249" spans="2:12" ht="15.75" customHeight="1" x14ac:dyDescent="0.2">
      <c r="B249" s="2"/>
      <c r="C249" s="3"/>
      <c r="D249" s="4"/>
      <c r="E249" s="5"/>
      <c r="F249" s="2"/>
      <c r="G249" s="2"/>
      <c r="H249" s="2"/>
      <c r="I249" s="6"/>
      <c r="J249" s="6"/>
      <c r="K249" s="2"/>
      <c r="L249" s="2"/>
    </row>
    <row r="250" spans="2:12" ht="15.75" customHeight="1" x14ac:dyDescent="0.2">
      <c r="B250" s="2"/>
      <c r="C250" s="3"/>
      <c r="D250" s="4"/>
      <c r="E250" s="5"/>
      <c r="F250" s="2"/>
      <c r="G250" s="2"/>
      <c r="H250" s="2"/>
      <c r="I250" s="6"/>
      <c r="J250" s="6"/>
      <c r="K250" s="2"/>
      <c r="L250" s="2"/>
    </row>
    <row r="251" spans="2:12" ht="15.75" customHeight="1" x14ac:dyDescent="0.2">
      <c r="B251" s="2"/>
      <c r="C251" s="3"/>
      <c r="D251" s="4"/>
      <c r="E251" s="5"/>
      <c r="F251" s="2"/>
      <c r="G251" s="2"/>
      <c r="H251" s="2"/>
      <c r="I251" s="6"/>
      <c r="J251" s="6"/>
      <c r="K251" s="2"/>
      <c r="L251" s="2"/>
    </row>
    <row r="252" spans="2:12" ht="15.75" customHeight="1" x14ac:dyDescent="0.2">
      <c r="B252" s="2"/>
      <c r="C252" s="3"/>
      <c r="D252" s="4"/>
      <c r="E252" s="5"/>
      <c r="F252" s="2"/>
      <c r="G252" s="2"/>
      <c r="H252" s="2"/>
      <c r="I252" s="6"/>
      <c r="J252" s="6"/>
      <c r="K252" s="2"/>
      <c r="L252" s="2"/>
    </row>
    <row r="253" spans="2:12" ht="15.75" customHeight="1" x14ac:dyDescent="0.2">
      <c r="B253" s="2"/>
      <c r="C253" s="3"/>
      <c r="D253" s="4"/>
      <c r="E253" s="5"/>
      <c r="F253" s="2"/>
      <c r="G253" s="2"/>
      <c r="H253" s="2"/>
      <c r="I253" s="6"/>
      <c r="J253" s="6"/>
      <c r="K253" s="2"/>
      <c r="L253" s="2"/>
    </row>
    <row r="254" spans="2:12" ht="15.75" customHeight="1" x14ac:dyDescent="0.2">
      <c r="B254" s="2"/>
      <c r="C254" s="3"/>
      <c r="D254" s="4"/>
      <c r="E254" s="5"/>
      <c r="F254" s="2"/>
      <c r="G254" s="2"/>
      <c r="H254" s="2"/>
      <c r="I254" s="6"/>
      <c r="J254" s="6"/>
      <c r="K254" s="2"/>
      <c r="L254" s="2"/>
    </row>
    <row r="255" spans="2:12" ht="15.75" customHeight="1" x14ac:dyDescent="0.2">
      <c r="B255" s="2"/>
      <c r="C255" s="3"/>
      <c r="D255" s="4"/>
      <c r="E255" s="5"/>
      <c r="F255" s="2"/>
      <c r="G255" s="2"/>
      <c r="H255" s="2"/>
      <c r="I255" s="6"/>
      <c r="J255" s="6"/>
      <c r="K255" s="2"/>
      <c r="L255" s="2"/>
    </row>
    <row r="256" spans="2:12" ht="15.75" customHeight="1" x14ac:dyDescent="0.2">
      <c r="B256" s="2"/>
      <c r="C256" s="3"/>
      <c r="D256" s="4"/>
      <c r="E256" s="5"/>
      <c r="F256" s="2"/>
      <c r="G256" s="2"/>
      <c r="H256" s="2"/>
      <c r="I256" s="6"/>
      <c r="J256" s="6"/>
      <c r="K256" s="2"/>
      <c r="L256" s="2"/>
    </row>
    <row r="257" spans="2:12" ht="15.75" customHeight="1" x14ac:dyDescent="0.2">
      <c r="B257" s="2"/>
      <c r="C257" s="3"/>
      <c r="D257" s="4"/>
      <c r="E257" s="5"/>
      <c r="F257" s="2"/>
      <c r="G257" s="2"/>
      <c r="H257" s="2"/>
      <c r="I257" s="6"/>
      <c r="J257" s="6"/>
      <c r="K257" s="2"/>
      <c r="L257" s="2"/>
    </row>
    <row r="258" spans="2:12" ht="15.75" customHeight="1" x14ac:dyDescent="0.2">
      <c r="B258" s="2"/>
      <c r="C258" s="3"/>
      <c r="D258" s="4"/>
      <c r="E258" s="5"/>
      <c r="F258" s="2"/>
      <c r="G258" s="2"/>
      <c r="H258" s="2"/>
      <c r="I258" s="6"/>
      <c r="J258" s="6"/>
      <c r="K258" s="2"/>
      <c r="L258" s="2"/>
    </row>
    <row r="259" spans="2:12" ht="15.75" customHeight="1" x14ac:dyDescent="0.2">
      <c r="B259" s="2"/>
      <c r="C259" s="3"/>
      <c r="D259" s="4"/>
      <c r="E259" s="5"/>
      <c r="F259" s="2"/>
      <c r="G259" s="2"/>
      <c r="H259" s="2"/>
      <c r="I259" s="6"/>
      <c r="J259" s="6"/>
      <c r="K259" s="2"/>
      <c r="L259" s="2"/>
    </row>
    <row r="260" spans="2:12" ht="15.75" customHeight="1" x14ac:dyDescent="0.2">
      <c r="B260" s="2"/>
      <c r="C260" s="3"/>
      <c r="D260" s="4"/>
      <c r="E260" s="5"/>
      <c r="F260" s="2"/>
      <c r="G260" s="2"/>
      <c r="H260" s="2"/>
      <c r="I260" s="6"/>
      <c r="J260" s="6"/>
      <c r="K260" s="2"/>
      <c r="L260" s="2"/>
    </row>
    <row r="261" spans="2:12" ht="15.75" customHeight="1" x14ac:dyDescent="0.2">
      <c r="B261" s="2"/>
      <c r="C261" s="3"/>
      <c r="D261" s="4"/>
      <c r="E261" s="5"/>
      <c r="F261" s="2"/>
      <c r="G261" s="2"/>
      <c r="H261" s="2"/>
      <c r="I261" s="6"/>
      <c r="J261" s="6"/>
      <c r="K261" s="2"/>
      <c r="L261" s="2"/>
    </row>
    <row r="262" spans="2:12" ht="15.75" customHeight="1" x14ac:dyDescent="0.2">
      <c r="B262" s="2"/>
      <c r="C262" s="3"/>
      <c r="D262" s="4"/>
      <c r="E262" s="5"/>
      <c r="F262" s="2"/>
      <c r="G262" s="2"/>
      <c r="H262" s="2"/>
      <c r="I262" s="6"/>
      <c r="J262" s="6"/>
      <c r="K262" s="2"/>
      <c r="L262" s="2"/>
    </row>
    <row r="263" spans="2:12" ht="15.75" customHeight="1" x14ac:dyDescent="0.2">
      <c r="B263" s="2"/>
      <c r="C263" s="3"/>
      <c r="D263" s="4"/>
      <c r="E263" s="5"/>
      <c r="F263" s="2"/>
      <c r="G263" s="2"/>
      <c r="H263" s="2"/>
      <c r="I263" s="6"/>
      <c r="J263" s="6"/>
      <c r="K263" s="2"/>
      <c r="L263" s="2"/>
    </row>
    <row r="264" spans="2:12" ht="15.75" customHeight="1" x14ac:dyDescent="0.2">
      <c r="B264" s="2"/>
      <c r="C264" s="3"/>
      <c r="D264" s="4"/>
      <c r="E264" s="5"/>
      <c r="F264" s="2"/>
      <c r="G264" s="2"/>
      <c r="H264" s="2"/>
      <c r="I264" s="6"/>
      <c r="J264" s="6"/>
      <c r="K264" s="2"/>
      <c r="L264" s="2"/>
    </row>
    <row r="265" spans="2:12" ht="15.75" customHeight="1" x14ac:dyDescent="0.2">
      <c r="B265" s="2"/>
      <c r="C265" s="3"/>
      <c r="D265" s="4"/>
      <c r="E265" s="5"/>
      <c r="F265" s="2"/>
      <c r="G265" s="2"/>
      <c r="H265" s="2"/>
      <c r="I265" s="6"/>
      <c r="J265" s="6"/>
      <c r="K265" s="2"/>
      <c r="L265" s="2"/>
    </row>
    <row r="266" spans="2:12" ht="15.75" customHeight="1" x14ac:dyDescent="0.2">
      <c r="B266" s="2"/>
      <c r="C266" s="3"/>
      <c r="D266" s="4"/>
      <c r="E266" s="5"/>
      <c r="F266" s="2"/>
      <c r="G266" s="2"/>
      <c r="H266" s="2"/>
      <c r="I266" s="6"/>
      <c r="J266" s="6"/>
      <c r="K266" s="2"/>
      <c r="L266" s="2"/>
    </row>
    <row r="267" spans="2:12" ht="15.75" customHeight="1" x14ac:dyDescent="0.2">
      <c r="B267" s="2"/>
      <c r="C267" s="3"/>
      <c r="D267" s="4"/>
      <c r="E267" s="5"/>
      <c r="F267" s="2"/>
      <c r="G267" s="2"/>
      <c r="H267" s="2"/>
      <c r="I267" s="6"/>
      <c r="J267" s="6"/>
      <c r="K267" s="2"/>
      <c r="L267" s="2"/>
    </row>
    <row r="268" spans="2:12" ht="15.75" customHeight="1" x14ac:dyDescent="0.2">
      <c r="B268" s="2"/>
      <c r="C268" s="3"/>
      <c r="D268" s="4"/>
      <c r="E268" s="5"/>
      <c r="F268" s="2"/>
      <c r="G268" s="2"/>
      <c r="H268" s="2"/>
      <c r="I268" s="6"/>
      <c r="J268" s="6"/>
      <c r="K268" s="2"/>
      <c r="L268" s="2"/>
    </row>
    <row r="269" spans="2:12" ht="15.75" customHeight="1" x14ac:dyDescent="0.2">
      <c r="B269" s="2"/>
      <c r="C269" s="3"/>
      <c r="D269" s="4"/>
      <c r="E269" s="5"/>
      <c r="F269" s="2"/>
      <c r="G269" s="2"/>
      <c r="H269" s="2"/>
      <c r="I269" s="6"/>
      <c r="J269" s="6"/>
      <c r="K269" s="2"/>
      <c r="L269" s="2"/>
    </row>
    <row r="270" spans="2:12" ht="15.75" customHeight="1" x14ac:dyDescent="0.2">
      <c r="B270" s="2"/>
      <c r="C270" s="3"/>
      <c r="D270" s="4"/>
      <c r="E270" s="5"/>
      <c r="F270" s="2"/>
      <c r="G270" s="2"/>
      <c r="H270" s="2"/>
      <c r="I270" s="6"/>
      <c r="J270" s="6"/>
      <c r="K270" s="2"/>
      <c r="L270" s="2"/>
    </row>
    <row r="271" spans="2:12" ht="15.75" customHeight="1" x14ac:dyDescent="0.2">
      <c r="B271" s="2"/>
      <c r="C271" s="3"/>
      <c r="D271" s="4"/>
      <c r="E271" s="5"/>
      <c r="F271" s="2"/>
      <c r="G271" s="2"/>
      <c r="H271" s="2"/>
      <c r="I271" s="6"/>
      <c r="J271" s="6"/>
      <c r="K271" s="2"/>
      <c r="L271" s="2"/>
    </row>
    <row r="272" spans="2:12" ht="15.75" customHeight="1" x14ac:dyDescent="0.2">
      <c r="B272" s="2"/>
      <c r="C272" s="3"/>
      <c r="D272" s="4"/>
      <c r="E272" s="5"/>
      <c r="F272" s="2"/>
      <c r="G272" s="2"/>
      <c r="H272" s="2"/>
      <c r="I272" s="6"/>
      <c r="J272" s="6"/>
      <c r="K272" s="2"/>
      <c r="L272" s="2"/>
    </row>
    <row r="273" spans="2:12" ht="15.75" customHeight="1" x14ac:dyDescent="0.2">
      <c r="B273" s="2"/>
      <c r="C273" s="3"/>
      <c r="D273" s="4"/>
      <c r="E273" s="5"/>
      <c r="F273" s="2"/>
      <c r="G273" s="2"/>
      <c r="H273" s="2"/>
      <c r="I273" s="6"/>
      <c r="J273" s="6"/>
      <c r="K273" s="2"/>
      <c r="L273" s="2"/>
    </row>
    <row r="274" spans="2:12" ht="15.75" customHeight="1" x14ac:dyDescent="0.2">
      <c r="B274" s="2"/>
      <c r="C274" s="3"/>
      <c r="D274" s="4"/>
      <c r="E274" s="5"/>
      <c r="F274" s="2"/>
      <c r="G274" s="2"/>
      <c r="H274" s="2"/>
      <c r="I274" s="6"/>
      <c r="J274" s="6"/>
      <c r="K274" s="2"/>
      <c r="L274" s="2"/>
    </row>
    <row r="275" spans="2:12" ht="15.75" customHeight="1" x14ac:dyDescent="0.2">
      <c r="B275" s="2"/>
      <c r="C275" s="3"/>
      <c r="D275" s="4"/>
      <c r="E275" s="5"/>
      <c r="F275" s="2"/>
      <c r="G275" s="2"/>
      <c r="H275" s="2"/>
      <c r="I275" s="6"/>
      <c r="J275" s="6"/>
      <c r="K275" s="2"/>
      <c r="L275" s="2"/>
    </row>
    <row r="276" spans="2:12" ht="15.75" customHeight="1" x14ac:dyDescent="0.2">
      <c r="B276" s="2"/>
      <c r="C276" s="3"/>
      <c r="D276" s="4"/>
      <c r="E276" s="5"/>
      <c r="F276" s="2"/>
      <c r="G276" s="2"/>
      <c r="H276" s="2"/>
      <c r="I276" s="6"/>
      <c r="J276" s="6"/>
      <c r="K276" s="2"/>
      <c r="L276" s="2"/>
    </row>
    <row r="277" spans="2:12" ht="15.75" customHeight="1" x14ac:dyDescent="0.2">
      <c r="B277" s="2"/>
      <c r="C277" s="3"/>
      <c r="D277" s="4"/>
      <c r="E277" s="5"/>
      <c r="F277" s="2"/>
      <c r="G277" s="2"/>
      <c r="H277" s="2"/>
      <c r="I277" s="6"/>
      <c r="J277" s="6"/>
      <c r="K277" s="2"/>
      <c r="L277" s="2"/>
    </row>
    <row r="278" spans="2:12" ht="15.75" customHeight="1" x14ac:dyDescent="0.2">
      <c r="B278" s="2"/>
      <c r="C278" s="3"/>
      <c r="D278" s="4"/>
      <c r="E278" s="5"/>
      <c r="F278" s="2"/>
      <c r="G278" s="2"/>
      <c r="H278" s="2"/>
      <c r="I278" s="6"/>
      <c r="J278" s="6"/>
      <c r="K278" s="2"/>
      <c r="L278" s="2"/>
    </row>
    <row r="279" spans="2:12" ht="15.75" customHeight="1" x14ac:dyDescent="0.2">
      <c r="B279" s="2"/>
      <c r="C279" s="3"/>
      <c r="D279" s="4"/>
      <c r="E279" s="5"/>
      <c r="F279" s="2"/>
      <c r="G279" s="2"/>
      <c r="H279" s="2"/>
      <c r="I279" s="6"/>
      <c r="J279" s="6"/>
      <c r="K279" s="2"/>
      <c r="L279" s="2"/>
    </row>
    <row r="280" spans="2:12" ht="15.75" customHeight="1" x14ac:dyDescent="0.2">
      <c r="B280" s="2"/>
      <c r="C280" s="3"/>
      <c r="D280" s="4"/>
      <c r="E280" s="5"/>
      <c r="F280" s="2"/>
      <c r="G280" s="2"/>
      <c r="H280" s="2"/>
      <c r="I280" s="6"/>
      <c r="J280" s="6"/>
      <c r="K280" s="2"/>
      <c r="L280" s="2"/>
    </row>
    <row r="281" spans="2:12" ht="15.75" customHeight="1" x14ac:dyDescent="0.2">
      <c r="B281" s="2"/>
      <c r="C281" s="3"/>
      <c r="D281" s="4"/>
      <c r="E281" s="5"/>
      <c r="F281" s="2"/>
      <c r="G281" s="2"/>
      <c r="H281" s="2"/>
      <c r="I281" s="6"/>
      <c r="J281" s="6"/>
      <c r="K281" s="2"/>
      <c r="L281" s="2"/>
    </row>
    <row r="282" spans="2:12" ht="15.75" customHeight="1" x14ac:dyDescent="0.2">
      <c r="B282" s="2"/>
      <c r="C282" s="3"/>
      <c r="D282" s="4"/>
      <c r="E282" s="5"/>
      <c r="F282" s="2"/>
      <c r="G282" s="2"/>
      <c r="H282" s="2"/>
      <c r="I282" s="6"/>
      <c r="J282" s="6"/>
      <c r="K282" s="2"/>
      <c r="L282" s="2"/>
    </row>
    <row r="283" spans="2:12" ht="15.75" customHeight="1" x14ac:dyDescent="0.2">
      <c r="B283" s="2"/>
      <c r="C283" s="3"/>
      <c r="D283" s="4"/>
      <c r="E283" s="5"/>
      <c r="F283" s="2"/>
      <c r="G283" s="2"/>
      <c r="H283" s="2"/>
      <c r="I283" s="6"/>
      <c r="J283" s="6"/>
      <c r="K283" s="2"/>
      <c r="L283" s="2"/>
    </row>
    <row r="284" spans="2:12" ht="15.75" customHeight="1" x14ac:dyDescent="0.2">
      <c r="B284" s="2"/>
      <c r="C284" s="3"/>
      <c r="D284" s="4"/>
      <c r="E284" s="5"/>
      <c r="F284" s="2"/>
      <c r="G284" s="2"/>
      <c r="H284" s="2"/>
      <c r="I284" s="6"/>
      <c r="J284" s="6"/>
      <c r="K284" s="2"/>
      <c r="L284" s="2"/>
    </row>
    <row r="285" spans="2:12" ht="15.75" customHeight="1" x14ac:dyDescent="0.2">
      <c r="B285" s="2"/>
      <c r="C285" s="3"/>
      <c r="D285" s="4"/>
      <c r="E285" s="5"/>
      <c r="F285" s="2"/>
      <c r="G285" s="2"/>
      <c r="H285" s="2"/>
      <c r="I285" s="6"/>
      <c r="J285" s="6"/>
      <c r="K285" s="2"/>
      <c r="L285" s="2"/>
    </row>
    <row r="286" spans="2:12" ht="15.75" customHeight="1" x14ac:dyDescent="0.2">
      <c r="B286" s="2"/>
      <c r="C286" s="3"/>
      <c r="D286" s="4"/>
      <c r="E286" s="5"/>
      <c r="F286" s="2"/>
      <c r="G286" s="2"/>
      <c r="H286" s="2"/>
      <c r="I286" s="6"/>
      <c r="J286" s="6"/>
      <c r="K286" s="2"/>
      <c r="L286" s="2"/>
    </row>
    <row r="287" spans="2:12" ht="15.75" customHeight="1" x14ac:dyDescent="0.2">
      <c r="B287" s="2"/>
      <c r="C287" s="3"/>
      <c r="D287" s="4"/>
      <c r="E287" s="5"/>
      <c r="F287" s="2"/>
      <c r="G287" s="2"/>
      <c r="H287" s="2"/>
      <c r="I287" s="6"/>
      <c r="J287" s="6"/>
      <c r="K287" s="2"/>
      <c r="L287" s="2"/>
    </row>
    <row r="288" spans="2:12" ht="15.75" customHeight="1" x14ac:dyDescent="0.2">
      <c r="B288" s="2"/>
      <c r="C288" s="3"/>
      <c r="D288" s="4"/>
      <c r="E288" s="5"/>
      <c r="F288" s="2"/>
      <c r="G288" s="2"/>
      <c r="H288" s="2"/>
      <c r="I288" s="6"/>
      <c r="J288" s="6"/>
      <c r="K288" s="2"/>
      <c r="L288" s="2"/>
    </row>
    <row r="289" spans="2:12" ht="15.75" customHeight="1" x14ac:dyDescent="0.2">
      <c r="B289" s="2"/>
      <c r="C289" s="3"/>
      <c r="D289" s="4"/>
      <c r="E289" s="5"/>
      <c r="F289" s="2"/>
      <c r="G289" s="2"/>
      <c r="H289" s="2"/>
      <c r="I289" s="6"/>
      <c r="J289" s="6"/>
      <c r="K289" s="2"/>
      <c r="L289" s="2"/>
    </row>
    <row r="290" spans="2:12" ht="15.75" customHeight="1" x14ac:dyDescent="0.2">
      <c r="B290" s="2"/>
      <c r="C290" s="3"/>
      <c r="D290" s="4"/>
      <c r="E290" s="5"/>
      <c r="F290" s="2"/>
      <c r="G290" s="2"/>
      <c r="H290" s="2"/>
      <c r="I290" s="6"/>
      <c r="J290" s="6"/>
      <c r="K290" s="2"/>
      <c r="L290" s="2"/>
    </row>
    <row r="291" spans="2:12" ht="15.75" customHeight="1" x14ac:dyDescent="0.2">
      <c r="B291" s="2"/>
      <c r="C291" s="3"/>
      <c r="D291" s="4"/>
      <c r="E291" s="5"/>
      <c r="F291" s="2"/>
      <c r="G291" s="2"/>
      <c r="H291" s="2"/>
      <c r="I291" s="6"/>
      <c r="J291" s="6"/>
      <c r="K291" s="2"/>
      <c r="L291" s="2"/>
    </row>
    <row r="292" spans="2:12" ht="15.75" customHeight="1" x14ac:dyDescent="0.2">
      <c r="B292" s="2"/>
      <c r="C292" s="3"/>
      <c r="D292" s="4"/>
      <c r="E292" s="5"/>
      <c r="F292" s="2"/>
      <c r="G292" s="2"/>
      <c r="H292" s="2"/>
      <c r="I292" s="6"/>
      <c r="J292" s="6"/>
      <c r="K292" s="2"/>
      <c r="L292" s="2"/>
    </row>
    <row r="293" spans="2:12" ht="15.75" customHeight="1" x14ac:dyDescent="0.2">
      <c r="B293" s="2"/>
      <c r="C293" s="3"/>
      <c r="D293" s="4"/>
      <c r="E293" s="5"/>
      <c r="F293" s="2"/>
      <c r="G293" s="2"/>
      <c r="H293" s="2"/>
      <c r="I293" s="6"/>
      <c r="J293" s="6"/>
      <c r="K293" s="2"/>
      <c r="L293" s="2"/>
    </row>
    <row r="294" spans="2:12" ht="15.75" customHeight="1" x14ac:dyDescent="0.2">
      <c r="B294" s="2"/>
      <c r="C294" s="3"/>
      <c r="D294" s="4"/>
      <c r="E294" s="5"/>
      <c r="F294" s="2"/>
      <c r="G294" s="2"/>
      <c r="H294" s="2"/>
      <c r="I294" s="6"/>
      <c r="J294" s="6"/>
      <c r="K294" s="2"/>
      <c r="L294" s="2"/>
    </row>
    <row r="295" spans="2:12" ht="15.75" customHeight="1" x14ac:dyDescent="0.2">
      <c r="B295" s="2"/>
      <c r="C295" s="3"/>
      <c r="D295" s="4"/>
      <c r="E295" s="5"/>
      <c r="F295" s="2"/>
      <c r="G295" s="2"/>
      <c r="H295" s="2"/>
      <c r="I295" s="6"/>
      <c r="J295" s="6"/>
      <c r="K295" s="2"/>
      <c r="L295" s="2"/>
    </row>
    <row r="296" spans="2:12" ht="15.75" customHeight="1" x14ac:dyDescent="0.2">
      <c r="B296" s="2"/>
      <c r="C296" s="3"/>
      <c r="D296" s="4"/>
      <c r="E296" s="5"/>
      <c r="F296" s="2"/>
      <c r="G296" s="2"/>
      <c r="H296" s="2"/>
      <c r="I296" s="6"/>
      <c r="J296" s="6"/>
      <c r="K296" s="2"/>
      <c r="L296" s="2"/>
    </row>
    <row r="297" spans="2:12" ht="15.75" customHeight="1" x14ac:dyDescent="0.2">
      <c r="B297" s="2"/>
      <c r="C297" s="3"/>
      <c r="D297" s="4"/>
      <c r="E297" s="5"/>
      <c r="F297" s="2"/>
      <c r="G297" s="2"/>
      <c r="H297" s="2"/>
      <c r="I297" s="6"/>
      <c r="J297" s="6"/>
      <c r="K297" s="2"/>
      <c r="L297" s="2"/>
    </row>
    <row r="298" spans="2:12" ht="15.75" customHeight="1" x14ac:dyDescent="0.2">
      <c r="B298" s="2"/>
      <c r="C298" s="3"/>
      <c r="D298" s="4"/>
      <c r="E298" s="5"/>
      <c r="F298" s="2"/>
      <c r="G298" s="2"/>
      <c r="H298" s="2"/>
      <c r="I298" s="6"/>
      <c r="J298" s="6"/>
      <c r="K298" s="2"/>
      <c r="L298" s="2"/>
    </row>
    <row r="299" spans="2:12" ht="15.75" customHeight="1" x14ac:dyDescent="0.2">
      <c r="B299" s="2"/>
      <c r="C299" s="3"/>
      <c r="D299" s="4"/>
      <c r="E299" s="5"/>
      <c r="F299" s="2"/>
      <c r="G299" s="2"/>
      <c r="H299" s="2"/>
      <c r="I299" s="6"/>
      <c r="J299" s="6"/>
      <c r="K299" s="2"/>
      <c r="L299" s="2"/>
    </row>
    <row r="300" spans="2:12" ht="15.75" customHeight="1" x14ac:dyDescent="0.2">
      <c r="B300" s="2"/>
      <c r="C300" s="3"/>
      <c r="D300" s="4"/>
      <c r="E300" s="5"/>
      <c r="F300" s="2"/>
      <c r="G300" s="2"/>
      <c r="H300" s="2"/>
      <c r="I300" s="6"/>
      <c r="J300" s="6"/>
      <c r="K300" s="2"/>
      <c r="L300" s="2"/>
    </row>
    <row r="301" spans="2:12" ht="15.75" customHeight="1" x14ac:dyDescent="0.2">
      <c r="B301" s="2"/>
      <c r="C301" s="3"/>
      <c r="D301" s="4"/>
      <c r="E301" s="5"/>
      <c r="F301" s="2"/>
      <c r="G301" s="2"/>
      <c r="H301" s="2"/>
      <c r="I301" s="6"/>
      <c r="J301" s="6"/>
      <c r="K301" s="2"/>
      <c r="L301" s="2"/>
    </row>
    <row r="302" spans="2:12" ht="15.75" customHeight="1" x14ac:dyDescent="0.2">
      <c r="B302" s="2"/>
      <c r="C302" s="3"/>
      <c r="D302" s="4"/>
      <c r="E302" s="5"/>
      <c r="F302" s="2"/>
      <c r="G302" s="2"/>
      <c r="H302" s="2"/>
      <c r="I302" s="6"/>
      <c r="J302" s="6"/>
      <c r="K302" s="2"/>
      <c r="L302" s="2"/>
    </row>
    <row r="303" spans="2:12" ht="15.75" customHeight="1" x14ac:dyDescent="0.2">
      <c r="B303" s="2"/>
      <c r="C303" s="3"/>
      <c r="D303" s="4"/>
      <c r="E303" s="5"/>
      <c r="F303" s="2"/>
      <c r="G303" s="2"/>
      <c r="H303" s="2"/>
      <c r="I303" s="6"/>
      <c r="J303" s="6"/>
      <c r="K303" s="2"/>
      <c r="L303" s="2"/>
    </row>
    <row r="304" spans="2:12" ht="15.75" customHeight="1" x14ac:dyDescent="0.2">
      <c r="B304" s="2"/>
      <c r="C304" s="3"/>
      <c r="D304" s="4"/>
      <c r="E304" s="5"/>
      <c r="F304" s="2"/>
      <c r="G304" s="2"/>
      <c r="H304" s="2"/>
      <c r="I304" s="6"/>
      <c r="J304" s="6"/>
      <c r="K304" s="2"/>
      <c r="L304" s="2"/>
    </row>
    <row r="305" spans="2:12" ht="15.75" customHeight="1" x14ac:dyDescent="0.2">
      <c r="B305" s="2"/>
      <c r="C305" s="3"/>
      <c r="D305" s="4"/>
      <c r="E305" s="5"/>
      <c r="F305" s="2"/>
      <c r="G305" s="2"/>
      <c r="H305" s="2"/>
      <c r="I305" s="6"/>
      <c r="J305" s="6"/>
      <c r="K305" s="2"/>
      <c r="L305" s="2"/>
    </row>
    <row r="306" spans="2:12" ht="15.75" customHeight="1" x14ac:dyDescent="0.2">
      <c r="B306" s="2"/>
      <c r="C306" s="3"/>
      <c r="D306" s="4"/>
      <c r="E306" s="5"/>
      <c r="F306" s="2"/>
      <c r="G306" s="2"/>
      <c r="H306" s="2"/>
      <c r="I306" s="6"/>
      <c r="J306" s="6"/>
      <c r="K306" s="2"/>
      <c r="L306" s="2"/>
    </row>
    <row r="307" spans="2:12" ht="15.75" customHeight="1" x14ac:dyDescent="0.2">
      <c r="B307" s="2"/>
      <c r="C307" s="3"/>
      <c r="D307" s="4"/>
      <c r="E307" s="5"/>
      <c r="F307" s="2"/>
      <c r="G307" s="2"/>
      <c r="H307" s="2"/>
      <c r="I307" s="6"/>
      <c r="J307" s="6"/>
      <c r="K307" s="2"/>
      <c r="L307" s="2"/>
    </row>
    <row r="308" spans="2:12" ht="15.75" customHeight="1" x14ac:dyDescent="0.2">
      <c r="B308" s="2"/>
      <c r="C308" s="3"/>
      <c r="D308" s="4"/>
      <c r="E308" s="5"/>
      <c r="F308" s="2"/>
      <c r="G308" s="2"/>
      <c r="H308" s="2"/>
      <c r="I308" s="6"/>
      <c r="J308" s="6"/>
      <c r="K308" s="2"/>
      <c r="L308" s="2"/>
    </row>
    <row r="309" spans="2:12" ht="15.75" customHeight="1" x14ac:dyDescent="0.2">
      <c r="B309" s="2"/>
      <c r="C309" s="3"/>
      <c r="D309" s="4"/>
      <c r="E309" s="5"/>
      <c r="F309" s="2"/>
      <c r="G309" s="2"/>
      <c r="H309" s="2"/>
      <c r="I309" s="6"/>
      <c r="J309" s="6"/>
      <c r="K309" s="2"/>
      <c r="L309" s="2"/>
    </row>
    <row r="310" spans="2:12" ht="15.75" customHeight="1" x14ac:dyDescent="0.2">
      <c r="B310" s="2"/>
      <c r="C310" s="3"/>
      <c r="D310" s="4"/>
      <c r="E310" s="5"/>
      <c r="F310" s="2"/>
      <c r="G310" s="2"/>
      <c r="H310" s="2"/>
      <c r="I310" s="6"/>
      <c r="J310" s="6"/>
      <c r="K310" s="2"/>
      <c r="L310" s="2"/>
    </row>
    <row r="311" spans="2:12" ht="15.75" customHeight="1" x14ac:dyDescent="0.2">
      <c r="B311" s="2"/>
      <c r="C311" s="3"/>
      <c r="D311" s="4"/>
      <c r="E311" s="5"/>
      <c r="F311" s="2"/>
      <c r="G311" s="2"/>
      <c r="H311" s="2"/>
      <c r="I311" s="6"/>
      <c r="J311" s="6"/>
      <c r="K311" s="2"/>
      <c r="L311" s="2"/>
    </row>
    <row r="312" spans="2:12" ht="15.75" customHeight="1" x14ac:dyDescent="0.2">
      <c r="B312" s="2"/>
      <c r="C312" s="3"/>
      <c r="D312" s="4"/>
      <c r="E312" s="5"/>
      <c r="F312" s="2"/>
      <c r="G312" s="2"/>
      <c r="H312" s="2"/>
      <c r="I312" s="6"/>
      <c r="J312" s="6"/>
      <c r="K312" s="2"/>
      <c r="L312" s="2"/>
    </row>
    <row r="313" spans="2:12" ht="15.75" customHeight="1" x14ac:dyDescent="0.2">
      <c r="B313" s="2"/>
      <c r="C313" s="3"/>
      <c r="D313" s="4"/>
      <c r="E313" s="5"/>
      <c r="F313" s="2"/>
      <c r="G313" s="2"/>
      <c r="H313" s="2"/>
      <c r="I313" s="6"/>
      <c r="J313" s="6"/>
      <c r="K313" s="2"/>
      <c r="L313" s="2"/>
    </row>
    <row r="314" spans="2:12" ht="15.75" customHeight="1" x14ac:dyDescent="0.2">
      <c r="B314" s="2"/>
      <c r="C314" s="3"/>
      <c r="D314" s="4"/>
      <c r="E314" s="5"/>
      <c r="F314" s="2"/>
      <c r="G314" s="2"/>
      <c r="H314" s="2"/>
      <c r="I314" s="6"/>
      <c r="J314" s="6"/>
      <c r="K314" s="2"/>
      <c r="L314" s="2"/>
    </row>
    <row r="315" spans="2:12" ht="15.75" customHeight="1" x14ac:dyDescent="0.2">
      <c r="B315" s="2"/>
      <c r="C315" s="3"/>
      <c r="D315" s="4"/>
      <c r="E315" s="5"/>
      <c r="F315" s="2"/>
      <c r="G315" s="2"/>
      <c r="H315" s="2"/>
      <c r="I315" s="6"/>
      <c r="J315" s="6"/>
      <c r="K315" s="2"/>
      <c r="L315" s="2"/>
    </row>
    <row r="316" spans="2:12" ht="15.75" customHeight="1" x14ac:dyDescent="0.2">
      <c r="B316" s="2"/>
      <c r="C316" s="3"/>
      <c r="D316" s="4"/>
      <c r="E316" s="5"/>
      <c r="F316" s="2"/>
      <c r="G316" s="2"/>
      <c r="H316" s="2"/>
      <c r="I316" s="6"/>
      <c r="J316" s="6"/>
      <c r="K316" s="2"/>
      <c r="L316" s="2"/>
    </row>
    <row r="317" spans="2:12" ht="15.75" customHeight="1" x14ac:dyDescent="0.2">
      <c r="B317" s="2"/>
      <c r="C317" s="3"/>
      <c r="D317" s="4"/>
      <c r="E317" s="5"/>
      <c r="F317" s="2"/>
      <c r="G317" s="2"/>
      <c r="H317" s="2"/>
      <c r="I317" s="6"/>
      <c r="J317" s="6"/>
      <c r="K317" s="2"/>
      <c r="L317" s="2"/>
    </row>
    <row r="318" spans="2:12" ht="15.75" customHeight="1" x14ac:dyDescent="0.2">
      <c r="B318" s="2"/>
      <c r="C318" s="3"/>
      <c r="D318" s="4"/>
      <c r="E318" s="5"/>
      <c r="F318" s="2"/>
      <c r="G318" s="2"/>
      <c r="H318" s="2"/>
      <c r="I318" s="6"/>
      <c r="J318" s="6"/>
      <c r="K318" s="2"/>
      <c r="L318" s="2"/>
    </row>
    <row r="319" spans="2:12" ht="15.75" customHeight="1" x14ac:dyDescent="0.2">
      <c r="B319" s="2"/>
      <c r="C319" s="3"/>
      <c r="D319" s="4"/>
      <c r="E319" s="5"/>
      <c r="F319" s="2"/>
      <c r="G319" s="2"/>
      <c r="H319" s="2"/>
      <c r="I319" s="6"/>
      <c r="J319" s="6"/>
      <c r="K319" s="2"/>
      <c r="L319" s="2"/>
    </row>
    <row r="320" spans="2:12" ht="15.75" customHeight="1" x14ac:dyDescent="0.2">
      <c r="B320" s="2"/>
      <c r="C320" s="3"/>
      <c r="D320" s="4"/>
      <c r="E320" s="5"/>
      <c r="F320" s="2"/>
      <c r="G320" s="2"/>
      <c r="H320" s="2"/>
      <c r="I320" s="6"/>
      <c r="J320" s="6"/>
      <c r="K320" s="2"/>
      <c r="L320" s="2"/>
    </row>
    <row r="321" spans="2:12" ht="15.75" customHeight="1" x14ac:dyDescent="0.2">
      <c r="B321" s="2"/>
      <c r="C321" s="3"/>
      <c r="D321" s="4"/>
      <c r="E321" s="5"/>
      <c r="F321" s="2"/>
      <c r="G321" s="2"/>
      <c r="H321" s="2"/>
      <c r="I321" s="6"/>
      <c r="J321" s="6"/>
      <c r="K321" s="2"/>
      <c r="L321" s="2"/>
    </row>
    <row r="322" spans="2:12" ht="15.75" customHeight="1" x14ac:dyDescent="0.2">
      <c r="B322" s="2"/>
      <c r="C322" s="3"/>
      <c r="D322" s="4"/>
      <c r="E322" s="5"/>
      <c r="F322" s="2"/>
      <c r="G322" s="2"/>
      <c r="H322" s="2"/>
      <c r="I322" s="6"/>
      <c r="J322" s="6"/>
      <c r="K322" s="2"/>
      <c r="L322" s="2"/>
    </row>
    <row r="323" spans="2:12" ht="15.75" customHeight="1" x14ac:dyDescent="0.2">
      <c r="B323" s="2"/>
      <c r="C323" s="3"/>
      <c r="D323" s="4"/>
      <c r="E323" s="5"/>
      <c r="F323" s="2"/>
      <c r="G323" s="2"/>
      <c r="H323" s="2"/>
      <c r="I323" s="6"/>
      <c r="J323" s="6"/>
      <c r="K323" s="2"/>
      <c r="L323" s="2"/>
    </row>
    <row r="324" spans="2:12" ht="15.75" customHeight="1" x14ac:dyDescent="0.2">
      <c r="B324" s="2"/>
      <c r="C324" s="3"/>
      <c r="D324" s="4"/>
      <c r="E324" s="5"/>
      <c r="F324" s="2"/>
      <c r="G324" s="2"/>
      <c r="H324" s="2"/>
      <c r="I324" s="6"/>
      <c r="J324" s="6"/>
      <c r="K324" s="2"/>
      <c r="L324" s="2"/>
    </row>
    <row r="325" spans="2:12" ht="15.75" customHeight="1" x14ac:dyDescent="0.2">
      <c r="B325" s="2"/>
      <c r="C325" s="3"/>
      <c r="D325" s="4"/>
      <c r="E325" s="5"/>
      <c r="F325" s="2"/>
      <c r="G325" s="2"/>
      <c r="H325" s="2"/>
      <c r="I325" s="6"/>
      <c r="J325" s="6"/>
      <c r="K325" s="2"/>
      <c r="L325" s="2"/>
    </row>
    <row r="326" spans="2:12" ht="15.75" customHeight="1" x14ac:dyDescent="0.2">
      <c r="B326" s="2"/>
      <c r="C326" s="3"/>
      <c r="D326" s="4"/>
      <c r="E326" s="5"/>
      <c r="F326" s="2"/>
      <c r="G326" s="2"/>
      <c r="H326" s="2"/>
      <c r="I326" s="6"/>
      <c r="J326" s="6"/>
      <c r="K326" s="2"/>
      <c r="L326" s="2"/>
    </row>
    <row r="327" spans="2:12" ht="15.75" customHeight="1" x14ac:dyDescent="0.2">
      <c r="B327" s="2"/>
      <c r="C327" s="3"/>
      <c r="D327" s="4"/>
      <c r="E327" s="5"/>
      <c r="F327" s="2"/>
      <c r="G327" s="2"/>
      <c r="H327" s="2"/>
      <c r="I327" s="6"/>
      <c r="J327" s="6"/>
      <c r="K327" s="2"/>
      <c r="L327" s="2"/>
    </row>
    <row r="328" spans="2:12" ht="15.75" customHeight="1" x14ac:dyDescent="0.2">
      <c r="B328" s="2"/>
      <c r="C328" s="3"/>
      <c r="D328" s="4"/>
      <c r="E328" s="5"/>
      <c r="F328" s="2"/>
      <c r="G328" s="2"/>
      <c r="H328" s="2"/>
      <c r="I328" s="6"/>
      <c r="J328" s="6"/>
      <c r="K328" s="2"/>
      <c r="L328" s="2"/>
    </row>
    <row r="329" spans="2:12" ht="15.75" customHeight="1" x14ac:dyDescent="0.2">
      <c r="B329" s="2"/>
      <c r="C329" s="3"/>
      <c r="D329" s="4"/>
      <c r="E329" s="5"/>
      <c r="F329" s="2"/>
      <c r="G329" s="2"/>
      <c r="H329" s="2"/>
      <c r="I329" s="6"/>
      <c r="J329" s="6"/>
      <c r="K329" s="2"/>
      <c r="L329" s="2"/>
    </row>
    <row r="330" spans="2:12" ht="15.75" customHeight="1" x14ac:dyDescent="0.2">
      <c r="B330" s="2"/>
      <c r="C330" s="3"/>
      <c r="D330" s="4"/>
      <c r="E330" s="5"/>
      <c r="F330" s="2"/>
      <c r="G330" s="2"/>
      <c r="H330" s="2"/>
      <c r="I330" s="6"/>
      <c r="J330" s="6"/>
      <c r="K330" s="2"/>
      <c r="L330" s="2"/>
    </row>
    <row r="331" spans="2:12" ht="15.75" customHeight="1" x14ac:dyDescent="0.2">
      <c r="B331" s="2"/>
      <c r="C331" s="3"/>
      <c r="D331" s="4"/>
      <c r="E331" s="5"/>
      <c r="F331" s="2"/>
      <c r="G331" s="2"/>
      <c r="H331" s="2"/>
      <c r="I331" s="6"/>
      <c r="J331" s="6"/>
      <c r="K331" s="2"/>
      <c r="L331" s="2"/>
    </row>
    <row r="332" spans="2:12" ht="15.75" customHeight="1" x14ac:dyDescent="0.2">
      <c r="B332" s="2"/>
      <c r="C332" s="3"/>
      <c r="D332" s="4"/>
      <c r="E332" s="5"/>
      <c r="F332" s="2"/>
      <c r="G332" s="2"/>
      <c r="H332" s="2"/>
      <c r="I332" s="6"/>
      <c r="J332" s="6"/>
      <c r="K332" s="2"/>
      <c r="L332" s="2"/>
    </row>
    <row r="333" spans="2:12" ht="15.75" customHeight="1" x14ac:dyDescent="0.2">
      <c r="B333" s="2"/>
      <c r="C333" s="3"/>
      <c r="D333" s="4"/>
      <c r="E333" s="5"/>
      <c r="F333" s="2"/>
      <c r="G333" s="2"/>
      <c r="H333" s="2"/>
      <c r="I333" s="6"/>
      <c r="J333" s="6"/>
      <c r="K333" s="2"/>
      <c r="L333" s="2"/>
    </row>
    <row r="334" spans="2:12" ht="15.75" customHeight="1" x14ac:dyDescent="0.2">
      <c r="B334" s="2"/>
      <c r="C334" s="3"/>
      <c r="D334" s="4"/>
      <c r="E334" s="5"/>
      <c r="F334" s="2"/>
      <c r="G334" s="2"/>
      <c r="H334" s="2"/>
      <c r="I334" s="6"/>
      <c r="J334" s="6"/>
      <c r="K334" s="2"/>
      <c r="L334" s="2"/>
    </row>
    <row r="335" spans="2:12" ht="15.75" customHeight="1" x14ac:dyDescent="0.2">
      <c r="B335" s="2"/>
      <c r="C335" s="3"/>
      <c r="D335" s="4"/>
      <c r="E335" s="5"/>
      <c r="F335" s="2"/>
      <c r="G335" s="2"/>
      <c r="H335" s="2"/>
      <c r="I335" s="6"/>
      <c r="J335" s="6"/>
      <c r="K335" s="2"/>
      <c r="L335" s="2"/>
    </row>
    <row r="336" spans="2:12" ht="15.75" customHeight="1" x14ac:dyDescent="0.2">
      <c r="B336" s="2"/>
      <c r="C336" s="3"/>
      <c r="D336" s="4"/>
      <c r="E336" s="5"/>
      <c r="F336" s="2"/>
      <c r="G336" s="2"/>
      <c r="H336" s="2"/>
      <c r="I336" s="6"/>
      <c r="J336" s="6"/>
      <c r="K336" s="2"/>
      <c r="L336" s="2"/>
    </row>
    <row r="337" spans="2:12" ht="15.75" customHeight="1" x14ac:dyDescent="0.2">
      <c r="B337" s="2"/>
      <c r="C337" s="3"/>
      <c r="D337" s="4"/>
      <c r="E337" s="5"/>
      <c r="F337" s="2"/>
      <c r="G337" s="2"/>
      <c r="H337" s="2"/>
      <c r="I337" s="6"/>
      <c r="J337" s="6"/>
      <c r="K337" s="2"/>
      <c r="L337" s="2"/>
    </row>
    <row r="338" spans="2:12" ht="15.75" customHeight="1" x14ac:dyDescent="0.2">
      <c r="B338" s="2"/>
      <c r="C338" s="3"/>
      <c r="D338" s="4"/>
      <c r="E338" s="5"/>
      <c r="F338" s="2"/>
      <c r="G338" s="2"/>
      <c r="H338" s="2"/>
      <c r="I338" s="6"/>
      <c r="J338" s="6"/>
      <c r="K338" s="2"/>
      <c r="L338" s="2"/>
    </row>
    <row r="339" spans="2:12" ht="15.75" customHeight="1" x14ac:dyDescent="0.2">
      <c r="B339" s="2"/>
      <c r="C339" s="3"/>
      <c r="D339" s="4"/>
      <c r="E339" s="5"/>
      <c r="F339" s="2"/>
      <c r="G339" s="2"/>
      <c r="H339" s="2"/>
      <c r="I339" s="6"/>
      <c r="J339" s="6"/>
      <c r="K339" s="2"/>
      <c r="L339" s="2"/>
    </row>
    <row r="340" spans="2:12" ht="15.75" customHeight="1" x14ac:dyDescent="0.2">
      <c r="B340" s="2"/>
      <c r="C340" s="3"/>
      <c r="D340" s="4"/>
      <c r="E340" s="5"/>
      <c r="F340" s="2"/>
      <c r="G340" s="2"/>
      <c r="H340" s="2"/>
      <c r="I340" s="6"/>
      <c r="J340" s="6"/>
      <c r="K340" s="2"/>
      <c r="L340" s="2"/>
    </row>
    <row r="341" spans="2:12" ht="15.75" customHeight="1" x14ac:dyDescent="0.2">
      <c r="B341" s="2"/>
      <c r="C341" s="3"/>
      <c r="D341" s="4"/>
      <c r="E341" s="5"/>
      <c r="F341" s="2"/>
      <c r="G341" s="2"/>
      <c r="H341" s="2"/>
      <c r="I341" s="6"/>
      <c r="J341" s="6"/>
      <c r="K341" s="2"/>
      <c r="L341" s="2"/>
    </row>
    <row r="342" spans="2:12" ht="15.75" customHeight="1" x14ac:dyDescent="0.2">
      <c r="B342" s="2"/>
      <c r="C342" s="3"/>
      <c r="D342" s="4"/>
      <c r="E342" s="5"/>
      <c r="F342" s="2"/>
      <c r="G342" s="2"/>
      <c r="H342" s="2"/>
      <c r="I342" s="6"/>
      <c r="J342" s="6"/>
      <c r="K342" s="2"/>
      <c r="L342" s="2"/>
    </row>
    <row r="343" spans="2:12" ht="15.75" customHeight="1" x14ac:dyDescent="0.2">
      <c r="B343" s="2"/>
      <c r="C343" s="3"/>
      <c r="D343" s="4"/>
      <c r="E343" s="5"/>
      <c r="F343" s="2"/>
      <c r="G343" s="2"/>
      <c r="H343" s="2"/>
      <c r="I343" s="6"/>
      <c r="J343" s="6"/>
      <c r="K343" s="2"/>
      <c r="L343" s="2"/>
    </row>
    <row r="344" spans="2:12" ht="15.75" customHeight="1" x14ac:dyDescent="0.2">
      <c r="B344" s="2"/>
      <c r="C344" s="3"/>
      <c r="D344" s="4"/>
      <c r="E344" s="5"/>
      <c r="F344" s="2"/>
      <c r="G344" s="2"/>
      <c r="H344" s="2"/>
      <c r="I344" s="6"/>
      <c r="J344" s="6"/>
      <c r="K344" s="2"/>
      <c r="L344" s="2"/>
    </row>
    <row r="345" spans="2:12" ht="15.75" customHeight="1" x14ac:dyDescent="0.2">
      <c r="B345" s="2"/>
      <c r="C345" s="3"/>
      <c r="D345" s="4"/>
      <c r="E345" s="5"/>
      <c r="F345" s="2"/>
      <c r="G345" s="2"/>
      <c r="H345" s="2"/>
      <c r="I345" s="6"/>
      <c r="J345" s="6"/>
      <c r="K345" s="2"/>
      <c r="L345" s="2"/>
    </row>
    <row r="346" spans="2:12" ht="15.75" customHeight="1" x14ac:dyDescent="0.2">
      <c r="B346" s="2"/>
      <c r="C346" s="3"/>
      <c r="D346" s="4"/>
      <c r="E346" s="5"/>
      <c r="F346" s="2"/>
      <c r="G346" s="2"/>
      <c r="H346" s="2"/>
      <c r="I346" s="6"/>
      <c r="J346" s="6"/>
      <c r="K346" s="2"/>
      <c r="L346" s="2"/>
    </row>
    <row r="347" spans="2:12" ht="15.75" customHeight="1" x14ac:dyDescent="0.2">
      <c r="B347" s="2"/>
      <c r="C347" s="3"/>
      <c r="D347" s="4"/>
      <c r="E347" s="5"/>
      <c r="F347" s="2"/>
      <c r="G347" s="2"/>
      <c r="H347" s="2"/>
      <c r="I347" s="6"/>
      <c r="J347" s="6"/>
      <c r="K347" s="2"/>
      <c r="L347" s="2"/>
    </row>
    <row r="348" spans="2:12" ht="15.75" customHeight="1" x14ac:dyDescent="0.2">
      <c r="B348" s="2"/>
      <c r="C348" s="3"/>
      <c r="D348" s="4"/>
      <c r="E348" s="5"/>
      <c r="F348" s="2"/>
      <c r="G348" s="2"/>
      <c r="H348" s="2"/>
      <c r="I348" s="6"/>
      <c r="J348" s="6"/>
      <c r="K348" s="2"/>
      <c r="L348" s="2"/>
    </row>
    <row r="349" spans="2:12" ht="15.75" customHeight="1" x14ac:dyDescent="0.2">
      <c r="B349" s="2"/>
      <c r="C349" s="3"/>
      <c r="D349" s="4"/>
      <c r="E349" s="5"/>
      <c r="F349" s="2"/>
      <c r="G349" s="2"/>
      <c r="H349" s="2"/>
      <c r="I349" s="6"/>
      <c r="J349" s="6"/>
      <c r="K349" s="2"/>
      <c r="L349" s="2"/>
    </row>
    <row r="350" spans="2:12" ht="15.75" customHeight="1" x14ac:dyDescent="0.2">
      <c r="B350" s="2"/>
      <c r="C350" s="3"/>
      <c r="D350" s="4"/>
      <c r="E350" s="5"/>
      <c r="F350" s="2"/>
      <c r="G350" s="2"/>
      <c r="H350" s="2"/>
      <c r="I350" s="6"/>
      <c r="J350" s="6"/>
      <c r="K350" s="2"/>
      <c r="L350" s="2"/>
    </row>
    <row r="351" spans="2:12" ht="15.75" customHeight="1" x14ac:dyDescent="0.2">
      <c r="B351" s="2"/>
      <c r="C351" s="3"/>
      <c r="D351" s="4"/>
      <c r="E351" s="5"/>
      <c r="F351" s="2"/>
      <c r="G351" s="2"/>
      <c r="H351" s="2"/>
      <c r="I351" s="6"/>
      <c r="J351" s="6"/>
      <c r="K351" s="2"/>
      <c r="L351" s="2"/>
    </row>
    <row r="352" spans="2:12" ht="15.75" customHeight="1" x14ac:dyDescent="0.2">
      <c r="B352" s="2"/>
      <c r="C352" s="3"/>
      <c r="D352" s="4"/>
      <c r="E352" s="5"/>
      <c r="F352" s="2"/>
      <c r="G352" s="2"/>
      <c r="H352" s="2"/>
      <c r="I352" s="6"/>
      <c r="J352" s="6"/>
      <c r="K352" s="2"/>
      <c r="L352" s="2"/>
    </row>
    <row r="353" spans="2:12" ht="15.75" customHeight="1" x14ac:dyDescent="0.2">
      <c r="B353" s="2"/>
      <c r="C353" s="3"/>
      <c r="D353" s="4"/>
      <c r="E353" s="5"/>
      <c r="F353" s="2"/>
      <c r="G353" s="2"/>
      <c r="H353" s="2"/>
      <c r="I353" s="6"/>
      <c r="J353" s="6"/>
      <c r="K353" s="2"/>
      <c r="L353" s="2"/>
    </row>
    <row r="354" spans="2:12" ht="15.75" customHeight="1" x14ac:dyDescent="0.2">
      <c r="B354" s="2"/>
      <c r="C354" s="3"/>
      <c r="D354" s="4"/>
      <c r="E354" s="5"/>
      <c r="F354" s="2"/>
      <c r="G354" s="2"/>
      <c r="H354" s="2"/>
      <c r="I354" s="6"/>
      <c r="J354" s="6"/>
      <c r="K354" s="2"/>
      <c r="L354" s="2"/>
    </row>
    <row r="355" spans="2:12" ht="15.75" customHeight="1" x14ac:dyDescent="0.2">
      <c r="B355" s="2"/>
      <c r="C355" s="3"/>
      <c r="D355" s="4"/>
      <c r="E355" s="5"/>
      <c r="F355" s="2"/>
      <c r="G355" s="2"/>
      <c r="H355" s="2"/>
      <c r="I355" s="6"/>
      <c r="J355" s="6"/>
      <c r="K355" s="2"/>
      <c r="L355" s="2"/>
    </row>
    <row r="356" spans="2:12" ht="15.75" customHeight="1" x14ac:dyDescent="0.2">
      <c r="B356" s="2"/>
      <c r="C356" s="3"/>
      <c r="D356" s="4"/>
      <c r="E356" s="5"/>
      <c r="F356" s="2"/>
      <c r="G356" s="2"/>
      <c r="H356" s="2"/>
      <c r="I356" s="6"/>
      <c r="J356" s="6"/>
      <c r="K356" s="2"/>
      <c r="L356" s="2"/>
    </row>
    <row r="357" spans="2:12" ht="15.75" customHeight="1" x14ac:dyDescent="0.2">
      <c r="B357" s="2"/>
      <c r="C357" s="3"/>
      <c r="D357" s="4"/>
      <c r="E357" s="5"/>
      <c r="F357" s="2"/>
      <c r="G357" s="2"/>
      <c r="H357" s="2"/>
      <c r="I357" s="6"/>
      <c r="J357" s="6"/>
      <c r="K357" s="2"/>
      <c r="L357" s="2"/>
    </row>
    <row r="358" spans="2:12" ht="15.75" customHeight="1" x14ac:dyDescent="0.2">
      <c r="B358" s="2"/>
      <c r="C358" s="3"/>
      <c r="D358" s="4"/>
      <c r="E358" s="5"/>
      <c r="F358" s="2"/>
      <c r="G358" s="2"/>
      <c r="H358" s="2"/>
      <c r="I358" s="6"/>
      <c r="J358" s="6"/>
      <c r="K358" s="2"/>
      <c r="L358" s="2"/>
    </row>
    <row r="359" spans="2:12" ht="15.75" customHeight="1" x14ac:dyDescent="0.2">
      <c r="B359" s="2"/>
      <c r="C359" s="3"/>
      <c r="D359" s="4"/>
      <c r="E359" s="5"/>
      <c r="F359" s="2"/>
      <c r="G359" s="2"/>
      <c r="H359" s="2"/>
      <c r="I359" s="6"/>
      <c r="J359" s="6"/>
      <c r="K359" s="2"/>
      <c r="L359" s="2"/>
    </row>
    <row r="360" spans="2:12" ht="15.75" customHeight="1" x14ac:dyDescent="0.2">
      <c r="B360" s="2"/>
      <c r="C360" s="3"/>
      <c r="D360" s="4"/>
      <c r="E360" s="5"/>
      <c r="F360" s="2"/>
      <c r="G360" s="2"/>
      <c r="H360" s="2"/>
      <c r="I360" s="6"/>
      <c r="J360" s="6"/>
      <c r="K360" s="2"/>
      <c r="L360" s="2"/>
    </row>
    <row r="361" spans="2:12" ht="15.75" customHeight="1" x14ac:dyDescent="0.2">
      <c r="B361" s="2"/>
      <c r="C361" s="3"/>
      <c r="D361" s="4"/>
      <c r="E361" s="5"/>
      <c r="F361" s="2"/>
      <c r="G361" s="2"/>
      <c r="H361" s="2"/>
      <c r="I361" s="6"/>
      <c r="J361" s="6"/>
      <c r="K361" s="2"/>
      <c r="L361" s="2"/>
    </row>
    <row r="362" spans="2:12" ht="15.75" customHeight="1" x14ac:dyDescent="0.2">
      <c r="B362" s="2"/>
      <c r="C362" s="3"/>
      <c r="D362" s="4"/>
      <c r="E362" s="5"/>
      <c r="F362" s="2"/>
      <c r="G362" s="2"/>
      <c r="H362" s="2"/>
      <c r="I362" s="6"/>
      <c r="J362" s="6"/>
      <c r="K362" s="2"/>
      <c r="L362" s="2"/>
    </row>
    <row r="363" spans="2:12" ht="15.75" customHeight="1" x14ac:dyDescent="0.2">
      <c r="B363" s="2"/>
      <c r="C363" s="3"/>
      <c r="D363" s="4"/>
      <c r="E363" s="5"/>
      <c r="F363" s="2"/>
      <c r="G363" s="2"/>
      <c r="H363" s="2"/>
      <c r="I363" s="6"/>
      <c r="J363" s="6"/>
      <c r="K363" s="2"/>
      <c r="L363" s="2"/>
    </row>
    <row r="364" spans="2:12" ht="15.75" customHeight="1" x14ac:dyDescent="0.2">
      <c r="B364" s="2"/>
      <c r="C364" s="3"/>
      <c r="D364" s="4"/>
      <c r="E364" s="5"/>
      <c r="F364" s="2"/>
      <c r="G364" s="2"/>
      <c r="H364" s="2"/>
      <c r="I364" s="6"/>
      <c r="J364" s="6"/>
      <c r="K364" s="2"/>
      <c r="L364" s="2"/>
    </row>
    <row r="365" spans="2:12" ht="15.75" customHeight="1" x14ac:dyDescent="0.2">
      <c r="B365" s="2"/>
      <c r="C365" s="3"/>
      <c r="D365" s="4"/>
      <c r="E365" s="5"/>
      <c r="F365" s="2"/>
      <c r="G365" s="2"/>
      <c r="H365" s="2"/>
      <c r="I365" s="6"/>
      <c r="J365" s="6"/>
      <c r="K365" s="2"/>
      <c r="L365" s="2"/>
    </row>
    <row r="366" spans="2:12" ht="15.75" customHeight="1" x14ac:dyDescent="0.2">
      <c r="B366" s="2"/>
      <c r="C366" s="3"/>
      <c r="D366" s="4"/>
      <c r="E366" s="5"/>
      <c r="F366" s="2"/>
      <c r="G366" s="2"/>
      <c r="H366" s="2"/>
      <c r="I366" s="6"/>
      <c r="J366" s="6"/>
      <c r="K366" s="2"/>
      <c r="L366" s="2"/>
    </row>
    <row r="367" spans="2:12" ht="15.75" customHeight="1" x14ac:dyDescent="0.2">
      <c r="B367" s="2"/>
      <c r="C367" s="3"/>
      <c r="D367" s="4"/>
      <c r="E367" s="5"/>
      <c r="F367" s="2"/>
      <c r="G367" s="2"/>
      <c r="H367" s="2"/>
      <c r="I367" s="6"/>
      <c r="J367" s="6"/>
      <c r="K367" s="2"/>
      <c r="L367" s="2"/>
    </row>
    <row r="368" spans="2:12" ht="15.75" customHeight="1" x14ac:dyDescent="0.2">
      <c r="B368" s="2"/>
      <c r="C368" s="3"/>
      <c r="D368" s="4"/>
      <c r="E368" s="5"/>
      <c r="F368" s="2"/>
      <c r="G368" s="2"/>
      <c r="H368" s="2"/>
      <c r="I368" s="6"/>
      <c r="J368" s="6"/>
      <c r="K368" s="2"/>
      <c r="L368" s="2"/>
    </row>
    <row r="369" spans="2:12" ht="15.75" customHeight="1" x14ac:dyDescent="0.2">
      <c r="B369" s="2"/>
      <c r="C369" s="3"/>
      <c r="D369" s="4"/>
      <c r="E369" s="5"/>
      <c r="F369" s="2"/>
      <c r="G369" s="2"/>
      <c r="H369" s="2"/>
      <c r="I369" s="6"/>
      <c r="J369" s="6"/>
      <c r="K369" s="2"/>
      <c r="L369" s="2"/>
    </row>
    <row r="370" spans="2:12" ht="15.75" customHeight="1" x14ac:dyDescent="0.2">
      <c r="B370" s="2"/>
      <c r="C370" s="3"/>
      <c r="D370" s="4"/>
      <c r="E370" s="5"/>
      <c r="F370" s="2"/>
      <c r="G370" s="2"/>
      <c r="H370" s="2"/>
      <c r="I370" s="6"/>
      <c r="J370" s="6"/>
      <c r="K370" s="2"/>
      <c r="L370" s="2"/>
    </row>
    <row r="371" spans="2:12" ht="15.75" customHeight="1" x14ac:dyDescent="0.2">
      <c r="B371" s="2"/>
      <c r="C371" s="3"/>
      <c r="D371" s="4"/>
      <c r="E371" s="5"/>
      <c r="F371" s="2"/>
      <c r="G371" s="2"/>
      <c r="H371" s="2"/>
      <c r="I371" s="6"/>
      <c r="J371" s="6"/>
      <c r="K371" s="2"/>
      <c r="L371" s="2"/>
    </row>
    <row r="372" spans="2:12" ht="15.75" customHeight="1" x14ac:dyDescent="0.2">
      <c r="B372" s="2"/>
      <c r="C372" s="3"/>
      <c r="D372" s="4"/>
      <c r="E372" s="5"/>
      <c r="F372" s="2"/>
      <c r="G372" s="2"/>
      <c r="H372" s="2"/>
      <c r="I372" s="6"/>
      <c r="J372" s="6"/>
      <c r="K372" s="2"/>
      <c r="L372" s="2"/>
    </row>
    <row r="373" spans="2:12" ht="15.75" customHeight="1" x14ac:dyDescent="0.2">
      <c r="B373" s="2"/>
      <c r="C373" s="3"/>
      <c r="D373" s="4"/>
      <c r="E373" s="5"/>
      <c r="F373" s="2"/>
      <c r="G373" s="2"/>
      <c r="H373" s="2"/>
      <c r="I373" s="6"/>
      <c r="J373" s="6"/>
      <c r="K373" s="2"/>
      <c r="L373" s="2"/>
    </row>
    <row r="374" spans="2:12" ht="15.75" customHeight="1" x14ac:dyDescent="0.2">
      <c r="B374" s="2"/>
      <c r="C374" s="3"/>
      <c r="D374" s="4"/>
      <c r="E374" s="5"/>
      <c r="F374" s="2"/>
      <c r="G374" s="2"/>
      <c r="H374" s="2"/>
      <c r="I374" s="6"/>
      <c r="J374" s="6"/>
      <c r="K374" s="2"/>
      <c r="L374" s="2"/>
    </row>
    <row r="375" spans="2:12" ht="15.75" customHeight="1" x14ac:dyDescent="0.2">
      <c r="B375" s="2"/>
      <c r="C375" s="3"/>
      <c r="D375" s="4"/>
      <c r="E375" s="5"/>
      <c r="F375" s="2"/>
      <c r="G375" s="2"/>
      <c r="H375" s="2"/>
      <c r="I375" s="6"/>
      <c r="J375" s="6"/>
      <c r="K375" s="2"/>
      <c r="L375" s="2"/>
    </row>
    <row r="376" spans="2:12" ht="15.75" customHeight="1" x14ac:dyDescent="0.2">
      <c r="B376" s="2"/>
      <c r="C376" s="3"/>
      <c r="D376" s="4"/>
      <c r="E376" s="5"/>
      <c r="F376" s="2"/>
      <c r="G376" s="2"/>
      <c r="H376" s="2"/>
      <c r="I376" s="6"/>
      <c r="J376" s="6"/>
      <c r="K376" s="2"/>
      <c r="L376" s="2"/>
    </row>
    <row r="377" spans="2:12" ht="15.75" customHeight="1" x14ac:dyDescent="0.2">
      <c r="B377" s="2"/>
      <c r="C377" s="3"/>
      <c r="D377" s="4"/>
      <c r="E377" s="5"/>
      <c r="F377" s="2"/>
      <c r="G377" s="2"/>
      <c r="H377" s="2"/>
      <c r="I377" s="6"/>
      <c r="J377" s="6"/>
      <c r="K377" s="2"/>
      <c r="L377" s="2"/>
    </row>
    <row r="378" spans="2:12" ht="15.75" customHeight="1" x14ac:dyDescent="0.2">
      <c r="B378" s="2"/>
      <c r="C378" s="3"/>
      <c r="D378" s="4"/>
      <c r="E378" s="5"/>
      <c r="F378" s="2"/>
      <c r="G378" s="2"/>
      <c r="H378" s="2"/>
      <c r="I378" s="6"/>
      <c r="J378" s="6"/>
      <c r="K378" s="2"/>
      <c r="L378" s="2"/>
    </row>
    <row r="379" spans="2:12" ht="15.75" customHeight="1" x14ac:dyDescent="0.2">
      <c r="B379" s="2"/>
      <c r="C379" s="3"/>
      <c r="D379" s="4"/>
      <c r="E379" s="5"/>
      <c r="F379" s="2"/>
      <c r="G379" s="2"/>
      <c r="H379" s="2"/>
      <c r="I379" s="6"/>
      <c r="J379" s="6"/>
      <c r="K379" s="2"/>
      <c r="L379" s="2"/>
    </row>
    <row r="380" spans="2:12" ht="15.75" customHeight="1" x14ac:dyDescent="0.2">
      <c r="B380" s="2"/>
      <c r="C380" s="3"/>
      <c r="D380" s="4"/>
      <c r="E380" s="5"/>
      <c r="F380" s="2"/>
      <c r="G380" s="2"/>
      <c r="H380" s="2"/>
      <c r="I380" s="6"/>
      <c r="J380" s="6"/>
      <c r="K380" s="2"/>
      <c r="L380" s="2"/>
    </row>
    <row r="381" spans="2:12" ht="15.75" customHeight="1" x14ac:dyDescent="0.2">
      <c r="B381" s="2"/>
      <c r="C381" s="3"/>
      <c r="D381" s="4"/>
      <c r="E381" s="5"/>
      <c r="F381" s="2"/>
      <c r="G381" s="2"/>
      <c r="H381" s="2"/>
      <c r="I381" s="6"/>
      <c r="J381" s="6"/>
      <c r="K381" s="2"/>
      <c r="L381" s="2"/>
    </row>
    <row r="382" spans="2:12" ht="15.75" customHeight="1" x14ac:dyDescent="0.2">
      <c r="B382" s="2"/>
      <c r="C382" s="3"/>
      <c r="D382" s="4"/>
      <c r="E382" s="5"/>
      <c r="F382" s="2"/>
      <c r="G382" s="2"/>
      <c r="H382" s="2"/>
      <c r="I382" s="6"/>
      <c r="J382" s="6"/>
      <c r="K382" s="2"/>
      <c r="L382" s="2"/>
    </row>
    <row r="383" spans="2:12" ht="15.75" customHeight="1" x14ac:dyDescent="0.2">
      <c r="B383" s="2"/>
      <c r="C383" s="3"/>
      <c r="D383" s="4"/>
      <c r="E383" s="5"/>
      <c r="F383" s="2"/>
      <c r="G383" s="2"/>
      <c r="H383" s="2"/>
      <c r="I383" s="6"/>
      <c r="J383" s="6"/>
      <c r="K383" s="2"/>
      <c r="L383" s="2"/>
    </row>
    <row r="384" spans="2:12" ht="15.75" customHeight="1" x14ac:dyDescent="0.2">
      <c r="B384" s="2"/>
      <c r="C384" s="3"/>
      <c r="D384" s="4"/>
      <c r="E384" s="5"/>
      <c r="F384" s="2"/>
      <c r="G384" s="2"/>
      <c r="H384" s="2"/>
      <c r="I384" s="6"/>
      <c r="J384" s="6"/>
      <c r="K384" s="2"/>
      <c r="L384" s="2"/>
    </row>
    <row r="385" spans="2:12" ht="15.75" customHeight="1" x14ac:dyDescent="0.2">
      <c r="B385" s="2"/>
      <c r="C385" s="3"/>
      <c r="D385" s="4"/>
      <c r="E385" s="5"/>
      <c r="F385" s="2"/>
      <c r="G385" s="2"/>
      <c r="H385" s="2"/>
      <c r="I385" s="6"/>
      <c r="J385" s="6"/>
      <c r="K385" s="2"/>
      <c r="L385" s="2"/>
    </row>
    <row r="386" spans="2:12" ht="15.75" customHeight="1" x14ac:dyDescent="0.2">
      <c r="B386" s="2"/>
      <c r="C386" s="3"/>
      <c r="D386" s="4"/>
      <c r="E386" s="5"/>
      <c r="F386" s="2"/>
      <c r="G386" s="2"/>
      <c r="H386" s="2"/>
      <c r="I386" s="6"/>
      <c r="J386" s="6"/>
      <c r="K386" s="2"/>
      <c r="L386" s="2"/>
    </row>
    <row r="387" spans="2:12" ht="15.75" customHeight="1" x14ac:dyDescent="0.2">
      <c r="B387" s="2"/>
      <c r="C387" s="3"/>
      <c r="D387" s="4"/>
      <c r="E387" s="5"/>
      <c r="F387" s="2"/>
      <c r="G387" s="2"/>
      <c r="H387" s="2"/>
      <c r="I387" s="6"/>
      <c r="J387" s="6"/>
      <c r="K387" s="2"/>
      <c r="L387" s="2"/>
    </row>
    <row r="388" spans="2:12" ht="15.75" customHeight="1" x14ac:dyDescent="0.2">
      <c r="B388" s="2"/>
      <c r="C388" s="3"/>
      <c r="D388" s="4"/>
      <c r="E388" s="5"/>
      <c r="F388" s="2"/>
      <c r="G388" s="2"/>
      <c r="H388" s="2"/>
      <c r="I388" s="6"/>
      <c r="J388" s="6"/>
      <c r="K388" s="2"/>
      <c r="L388" s="2"/>
    </row>
    <row r="389" spans="2:12" ht="15.75" customHeight="1" x14ac:dyDescent="0.2">
      <c r="B389" s="2"/>
      <c r="C389" s="3"/>
      <c r="D389" s="4"/>
      <c r="E389" s="5"/>
      <c r="F389" s="2"/>
      <c r="G389" s="2"/>
      <c r="H389" s="2"/>
      <c r="I389" s="6"/>
      <c r="J389" s="6"/>
      <c r="K389" s="2"/>
      <c r="L389" s="2"/>
    </row>
    <row r="390" spans="2:12" ht="15.75" customHeight="1" x14ac:dyDescent="0.2">
      <c r="B390" s="2"/>
      <c r="C390" s="3"/>
      <c r="D390" s="4"/>
      <c r="E390" s="5"/>
      <c r="F390" s="2"/>
      <c r="G390" s="2"/>
      <c r="H390" s="2"/>
      <c r="I390" s="6"/>
      <c r="J390" s="6"/>
      <c r="K390" s="2"/>
      <c r="L390" s="2"/>
    </row>
    <row r="391" spans="2:12" ht="15.75" customHeight="1" x14ac:dyDescent="0.2">
      <c r="B391" s="2"/>
      <c r="C391" s="3"/>
      <c r="D391" s="4"/>
      <c r="E391" s="5"/>
      <c r="F391" s="2"/>
      <c r="G391" s="2"/>
      <c r="H391" s="2"/>
      <c r="I391" s="6"/>
      <c r="J391" s="6"/>
      <c r="K391" s="2"/>
      <c r="L391" s="2"/>
    </row>
    <row r="392" spans="2:12" ht="15.75" customHeight="1" x14ac:dyDescent="0.2">
      <c r="B392" s="2"/>
      <c r="C392" s="3"/>
      <c r="D392" s="4"/>
      <c r="E392" s="5"/>
      <c r="F392" s="2"/>
      <c r="G392" s="2"/>
      <c r="H392" s="2"/>
      <c r="I392" s="6"/>
      <c r="J392" s="6"/>
      <c r="K392" s="2"/>
      <c r="L392" s="2"/>
    </row>
    <row r="393" spans="2:12" ht="15.75" customHeight="1" x14ac:dyDescent="0.2">
      <c r="B393" s="2"/>
      <c r="C393" s="3"/>
      <c r="D393" s="4"/>
      <c r="E393" s="5"/>
      <c r="F393" s="2"/>
      <c r="G393" s="2"/>
      <c r="H393" s="2"/>
      <c r="I393" s="6"/>
      <c r="J393" s="6"/>
      <c r="K393" s="2"/>
      <c r="L393" s="2"/>
    </row>
    <row r="394" spans="2:12" ht="15.75" customHeight="1" x14ac:dyDescent="0.2">
      <c r="B394" s="2"/>
      <c r="C394" s="3"/>
      <c r="D394" s="4"/>
      <c r="E394" s="5"/>
      <c r="F394" s="2"/>
      <c r="G394" s="2"/>
      <c r="H394" s="2"/>
      <c r="I394" s="6"/>
      <c r="J394" s="6"/>
      <c r="K394" s="2"/>
      <c r="L394" s="2"/>
    </row>
    <row r="395" spans="2:12" ht="15.75" customHeight="1" x14ac:dyDescent="0.2">
      <c r="B395" s="2"/>
      <c r="C395" s="3"/>
      <c r="D395" s="4"/>
      <c r="E395" s="5"/>
      <c r="F395" s="2"/>
      <c r="G395" s="2"/>
      <c r="H395" s="2"/>
      <c r="I395" s="6"/>
      <c r="J395" s="6"/>
      <c r="K395" s="2"/>
      <c r="L395" s="2"/>
    </row>
    <row r="396" spans="2:12" ht="15.75" customHeight="1" x14ac:dyDescent="0.2">
      <c r="B396" s="2"/>
      <c r="C396" s="3"/>
      <c r="D396" s="4"/>
      <c r="E396" s="5"/>
      <c r="F396" s="2"/>
      <c r="G396" s="2"/>
      <c r="H396" s="2"/>
      <c r="I396" s="6"/>
      <c r="J396" s="6"/>
      <c r="K396" s="2"/>
      <c r="L396" s="2"/>
    </row>
    <row r="397" spans="2:12" ht="15.75" customHeight="1" x14ac:dyDescent="0.2">
      <c r="B397" s="2"/>
      <c r="C397" s="3"/>
      <c r="D397" s="4"/>
      <c r="E397" s="5"/>
      <c r="F397" s="2"/>
      <c r="G397" s="2"/>
      <c r="H397" s="2"/>
      <c r="I397" s="6"/>
      <c r="J397" s="6"/>
      <c r="K397" s="2"/>
      <c r="L397" s="2"/>
    </row>
    <row r="398" spans="2:12" ht="15.75" customHeight="1" x14ac:dyDescent="0.2">
      <c r="B398" s="2"/>
      <c r="C398" s="3"/>
      <c r="D398" s="4"/>
      <c r="E398" s="5"/>
      <c r="F398" s="2"/>
      <c r="G398" s="2"/>
      <c r="H398" s="2"/>
      <c r="I398" s="6"/>
      <c r="J398" s="6"/>
      <c r="K398" s="2"/>
      <c r="L398" s="2"/>
    </row>
    <row r="399" spans="2:12" ht="15.75" customHeight="1" x14ac:dyDescent="0.2">
      <c r="B399" s="2"/>
      <c r="C399" s="3"/>
      <c r="D399" s="4"/>
      <c r="E399" s="5"/>
      <c r="F399" s="2"/>
      <c r="G399" s="2"/>
      <c r="H399" s="2"/>
      <c r="I399" s="6"/>
      <c r="J399" s="6"/>
      <c r="K399" s="2"/>
      <c r="L399" s="2"/>
    </row>
    <row r="400" spans="2:12" ht="15.75" customHeight="1" x14ac:dyDescent="0.2">
      <c r="B400" s="2"/>
      <c r="C400" s="3"/>
      <c r="D400" s="4"/>
      <c r="E400" s="5"/>
      <c r="F400" s="2"/>
      <c r="G400" s="2"/>
      <c r="H400" s="2"/>
      <c r="I400" s="6"/>
      <c r="J400" s="6"/>
      <c r="K400" s="2"/>
      <c r="L400" s="2"/>
    </row>
    <row r="401" spans="2:12" ht="15.75" customHeight="1" x14ac:dyDescent="0.2">
      <c r="B401" s="2"/>
      <c r="C401" s="3"/>
      <c r="D401" s="4"/>
      <c r="E401" s="5"/>
      <c r="F401" s="2"/>
      <c r="G401" s="2"/>
      <c r="H401" s="2"/>
      <c r="I401" s="6"/>
      <c r="J401" s="6"/>
      <c r="K401" s="2"/>
      <c r="L401" s="2"/>
    </row>
    <row r="402" spans="2:12" ht="15.75" customHeight="1" x14ac:dyDescent="0.2">
      <c r="B402" s="2"/>
      <c r="C402" s="3"/>
      <c r="D402" s="4"/>
      <c r="E402" s="5"/>
      <c r="F402" s="2"/>
      <c r="G402" s="2"/>
      <c r="H402" s="2"/>
      <c r="I402" s="6"/>
      <c r="J402" s="6"/>
      <c r="K402" s="2"/>
      <c r="L402" s="2"/>
    </row>
    <row r="403" spans="2:12" ht="15.75" customHeight="1" x14ac:dyDescent="0.2">
      <c r="B403" s="2"/>
      <c r="C403" s="3"/>
      <c r="D403" s="4"/>
      <c r="E403" s="5"/>
      <c r="F403" s="2"/>
      <c r="G403" s="2"/>
      <c r="H403" s="2"/>
      <c r="I403" s="6"/>
      <c r="J403" s="6"/>
      <c r="K403" s="2"/>
      <c r="L403" s="2"/>
    </row>
    <row r="404" spans="2:12" ht="15.75" customHeight="1" x14ac:dyDescent="0.2">
      <c r="B404" s="2"/>
      <c r="C404" s="3"/>
      <c r="D404" s="4"/>
      <c r="E404" s="5"/>
      <c r="F404" s="2"/>
      <c r="G404" s="2"/>
      <c r="H404" s="2"/>
      <c r="I404" s="6"/>
      <c r="J404" s="6"/>
      <c r="K404" s="2"/>
      <c r="L404" s="2"/>
    </row>
    <row r="405" spans="2:12" ht="15.75" customHeight="1" x14ac:dyDescent="0.2">
      <c r="B405" s="2"/>
      <c r="C405" s="3"/>
      <c r="D405" s="4"/>
      <c r="E405" s="5"/>
      <c r="F405" s="2"/>
      <c r="G405" s="2"/>
      <c r="H405" s="2"/>
      <c r="I405" s="6"/>
      <c r="J405" s="6"/>
      <c r="K405" s="2"/>
      <c r="L405" s="2"/>
    </row>
    <row r="406" spans="2:12" ht="15.75" customHeight="1" x14ac:dyDescent="0.2">
      <c r="B406" s="2"/>
      <c r="C406" s="3"/>
      <c r="D406" s="4"/>
      <c r="E406" s="5"/>
      <c r="F406" s="2"/>
      <c r="G406" s="2"/>
      <c r="H406" s="2"/>
      <c r="I406" s="6"/>
      <c r="J406" s="6"/>
      <c r="K406" s="2"/>
      <c r="L406" s="2"/>
    </row>
    <row r="407" spans="2:12" ht="15.75" customHeight="1" x14ac:dyDescent="0.2">
      <c r="B407" s="2"/>
      <c r="C407" s="3"/>
      <c r="D407" s="4"/>
      <c r="E407" s="5"/>
      <c r="F407" s="2"/>
      <c r="G407" s="2"/>
      <c r="H407" s="2"/>
      <c r="I407" s="6"/>
      <c r="J407" s="6"/>
      <c r="K407" s="2"/>
      <c r="L407" s="2"/>
    </row>
    <row r="408" spans="2:12" ht="15.75" customHeight="1" x14ac:dyDescent="0.2">
      <c r="B408" s="2"/>
      <c r="C408" s="3"/>
      <c r="D408" s="4"/>
      <c r="E408" s="5"/>
      <c r="F408" s="2"/>
      <c r="G408" s="2"/>
      <c r="H408" s="2"/>
      <c r="I408" s="6"/>
      <c r="J408" s="6"/>
      <c r="K408" s="2"/>
      <c r="L408" s="2"/>
    </row>
    <row r="409" spans="2:12" ht="15.75" customHeight="1" x14ac:dyDescent="0.2">
      <c r="B409" s="2"/>
      <c r="C409" s="3"/>
      <c r="D409" s="4"/>
      <c r="E409" s="5"/>
      <c r="F409" s="2"/>
      <c r="G409" s="2"/>
      <c r="H409" s="2"/>
      <c r="I409" s="6"/>
      <c r="J409" s="6"/>
      <c r="K409" s="2"/>
      <c r="L409" s="2"/>
    </row>
    <row r="410" spans="2:12" ht="15.75" customHeight="1" x14ac:dyDescent="0.2">
      <c r="B410" s="2"/>
      <c r="C410" s="3"/>
      <c r="D410" s="4"/>
      <c r="E410" s="5"/>
      <c r="F410" s="2"/>
      <c r="G410" s="2"/>
      <c r="H410" s="2"/>
      <c r="I410" s="6"/>
      <c r="J410" s="6"/>
      <c r="K410" s="2"/>
      <c r="L410" s="2"/>
    </row>
    <row r="411" spans="2:12" ht="15.75" customHeight="1" x14ac:dyDescent="0.2">
      <c r="B411" s="2"/>
      <c r="C411" s="3"/>
      <c r="D411" s="4"/>
      <c r="E411" s="5"/>
      <c r="F411" s="2"/>
      <c r="G411" s="2"/>
      <c r="H411" s="2"/>
      <c r="I411" s="6"/>
      <c r="J411" s="6"/>
      <c r="K411" s="2"/>
      <c r="L411" s="2"/>
    </row>
    <row r="412" spans="2:12" ht="15.75" customHeight="1" x14ac:dyDescent="0.2">
      <c r="B412" s="2"/>
      <c r="C412" s="3"/>
      <c r="D412" s="4"/>
      <c r="E412" s="5"/>
      <c r="F412" s="2"/>
      <c r="G412" s="2"/>
      <c r="H412" s="2"/>
      <c r="I412" s="6"/>
      <c r="J412" s="6"/>
      <c r="K412" s="2"/>
      <c r="L412" s="2"/>
    </row>
    <row r="413" spans="2:12" ht="15.75" customHeight="1" x14ac:dyDescent="0.2">
      <c r="B413" s="2"/>
      <c r="C413" s="3"/>
      <c r="D413" s="4"/>
      <c r="E413" s="5"/>
      <c r="F413" s="2"/>
      <c r="G413" s="2"/>
      <c r="H413" s="2"/>
      <c r="I413" s="6"/>
      <c r="J413" s="6"/>
      <c r="K413" s="2"/>
      <c r="L413" s="2"/>
    </row>
    <row r="414" spans="2:12" ht="15.75" customHeight="1" x14ac:dyDescent="0.2">
      <c r="B414" s="2"/>
      <c r="C414" s="3"/>
      <c r="D414" s="4"/>
      <c r="E414" s="5"/>
      <c r="F414" s="2"/>
      <c r="G414" s="2"/>
      <c r="H414" s="2"/>
      <c r="I414" s="6"/>
      <c r="J414" s="6"/>
      <c r="K414" s="2"/>
      <c r="L414" s="2"/>
    </row>
    <row r="415" spans="2:12" ht="15.75" customHeight="1" x14ac:dyDescent="0.2">
      <c r="B415" s="2"/>
      <c r="C415" s="3"/>
      <c r="D415" s="4"/>
      <c r="E415" s="5"/>
      <c r="F415" s="2"/>
      <c r="G415" s="2"/>
      <c r="H415" s="2"/>
      <c r="I415" s="6"/>
      <c r="J415" s="6"/>
      <c r="K415" s="2"/>
      <c r="L415" s="2"/>
    </row>
    <row r="416" spans="2:12" ht="15.75" customHeight="1" x14ac:dyDescent="0.2">
      <c r="B416" s="2"/>
      <c r="C416" s="3"/>
      <c r="D416" s="4"/>
      <c r="E416" s="5"/>
      <c r="F416" s="2"/>
      <c r="G416" s="2"/>
      <c r="H416" s="2"/>
      <c r="I416" s="6"/>
      <c r="J416" s="6"/>
      <c r="K416" s="2"/>
      <c r="L416" s="2"/>
    </row>
    <row r="417" spans="2:12" ht="15.75" customHeight="1" x14ac:dyDescent="0.2">
      <c r="B417" s="2"/>
      <c r="C417" s="3"/>
      <c r="D417" s="4"/>
      <c r="E417" s="5"/>
      <c r="F417" s="2"/>
      <c r="G417" s="2"/>
      <c r="H417" s="2"/>
      <c r="I417" s="6"/>
      <c r="J417" s="6"/>
      <c r="K417" s="2"/>
      <c r="L417" s="2"/>
    </row>
    <row r="418" spans="2:12" ht="15.75" customHeight="1" x14ac:dyDescent="0.2">
      <c r="B418" s="2"/>
      <c r="C418" s="3"/>
      <c r="D418" s="4"/>
      <c r="E418" s="5"/>
      <c r="F418" s="2"/>
      <c r="G418" s="2"/>
      <c r="H418" s="2"/>
      <c r="I418" s="6"/>
      <c r="J418" s="6"/>
      <c r="K418" s="2"/>
      <c r="L418" s="2"/>
    </row>
    <row r="419" spans="2:12" ht="15.75" customHeight="1" x14ac:dyDescent="0.2">
      <c r="B419" s="2"/>
      <c r="C419" s="3"/>
      <c r="D419" s="4"/>
      <c r="E419" s="5"/>
      <c r="F419" s="2"/>
      <c r="G419" s="2"/>
      <c r="H419" s="2"/>
      <c r="I419" s="6"/>
      <c r="J419" s="6"/>
      <c r="K419" s="2"/>
      <c r="L419" s="2"/>
    </row>
    <row r="420" spans="2:12" ht="15.75" customHeight="1" x14ac:dyDescent="0.2">
      <c r="B420" s="2"/>
      <c r="C420" s="3"/>
      <c r="D420" s="4"/>
      <c r="E420" s="5"/>
      <c r="F420" s="2"/>
      <c r="G420" s="2"/>
      <c r="H420" s="2"/>
      <c r="I420" s="6"/>
      <c r="J420" s="6"/>
      <c r="K420" s="2"/>
      <c r="L420" s="2"/>
    </row>
    <row r="421" spans="2:12" ht="15.75" customHeight="1" x14ac:dyDescent="0.2">
      <c r="B421" s="2"/>
      <c r="C421" s="3"/>
      <c r="D421" s="4"/>
      <c r="E421" s="5"/>
      <c r="F421" s="2"/>
      <c r="G421" s="2"/>
      <c r="H421" s="2"/>
      <c r="I421" s="6"/>
      <c r="J421" s="6"/>
      <c r="K421" s="2"/>
      <c r="L421" s="2"/>
    </row>
    <row r="422" spans="2:12" ht="15.75" customHeight="1" x14ac:dyDescent="0.2">
      <c r="B422" s="2"/>
      <c r="C422" s="3"/>
      <c r="D422" s="4"/>
      <c r="E422" s="5"/>
      <c r="F422" s="2"/>
      <c r="G422" s="2"/>
      <c r="H422" s="2"/>
      <c r="I422" s="6"/>
      <c r="J422" s="6"/>
      <c r="K422" s="2"/>
      <c r="L422" s="2"/>
    </row>
    <row r="423" spans="2:12" ht="15.75" customHeight="1" x14ac:dyDescent="0.2">
      <c r="B423" s="2"/>
      <c r="C423" s="3"/>
      <c r="D423" s="4"/>
      <c r="E423" s="5"/>
      <c r="F423" s="2"/>
      <c r="G423" s="2"/>
      <c r="H423" s="2"/>
      <c r="I423" s="6"/>
      <c r="J423" s="6"/>
      <c r="K423" s="2"/>
      <c r="L423" s="2"/>
    </row>
    <row r="424" spans="2:12" ht="15.75" customHeight="1" x14ac:dyDescent="0.2">
      <c r="B424" s="2"/>
      <c r="C424" s="3"/>
      <c r="D424" s="4"/>
      <c r="E424" s="5"/>
      <c r="F424" s="2"/>
      <c r="G424" s="2"/>
      <c r="H424" s="2"/>
      <c r="I424" s="6"/>
      <c r="J424" s="6"/>
      <c r="K424" s="2"/>
      <c r="L424" s="2"/>
    </row>
    <row r="425" spans="2:12" ht="15.75" customHeight="1" x14ac:dyDescent="0.2">
      <c r="B425" s="2"/>
      <c r="C425" s="3"/>
      <c r="D425" s="4"/>
      <c r="E425" s="5"/>
      <c r="F425" s="2"/>
      <c r="G425" s="2"/>
      <c r="H425" s="2"/>
      <c r="I425" s="6"/>
      <c r="J425" s="6"/>
      <c r="K425" s="2"/>
      <c r="L425" s="2"/>
    </row>
    <row r="426" spans="2:12" ht="15.75" customHeight="1" x14ac:dyDescent="0.2">
      <c r="B426" s="2"/>
      <c r="C426" s="3"/>
      <c r="D426" s="4"/>
      <c r="E426" s="5"/>
      <c r="F426" s="2"/>
      <c r="G426" s="2"/>
      <c r="H426" s="2"/>
      <c r="I426" s="6"/>
      <c r="J426" s="6"/>
      <c r="K426" s="2"/>
      <c r="L426" s="2"/>
    </row>
    <row r="427" spans="2:12" ht="15.75" customHeight="1" x14ac:dyDescent="0.2">
      <c r="B427" s="2"/>
      <c r="C427" s="3"/>
      <c r="D427" s="4"/>
      <c r="E427" s="5"/>
      <c r="F427" s="2"/>
      <c r="G427" s="2"/>
      <c r="H427" s="2"/>
      <c r="I427" s="6"/>
      <c r="J427" s="6"/>
      <c r="K427" s="2"/>
      <c r="L427" s="2"/>
    </row>
    <row r="428" spans="2:12" ht="15.75" customHeight="1" x14ac:dyDescent="0.2">
      <c r="B428" s="2"/>
      <c r="C428" s="3"/>
      <c r="D428" s="4"/>
      <c r="E428" s="5"/>
      <c r="F428" s="2"/>
      <c r="G428" s="2"/>
      <c r="H428" s="2"/>
      <c r="I428" s="6"/>
      <c r="J428" s="6"/>
      <c r="K428" s="2"/>
      <c r="L428" s="2"/>
    </row>
    <row r="429" spans="2:12" ht="15.75" customHeight="1" x14ac:dyDescent="0.2">
      <c r="B429" s="2"/>
      <c r="C429" s="3"/>
      <c r="D429" s="4"/>
      <c r="E429" s="5"/>
      <c r="F429" s="2"/>
      <c r="G429" s="2"/>
      <c r="H429" s="2"/>
      <c r="I429" s="6"/>
      <c r="J429" s="6"/>
      <c r="K429" s="2"/>
      <c r="L429" s="2"/>
    </row>
    <row r="430" spans="2:12" ht="15.75" customHeight="1" x14ac:dyDescent="0.2">
      <c r="B430" s="2"/>
      <c r="C430" s="3"/>
      <c r="D430" s="4"/>
      <c r="E430" s="5"/>
      <c r="F430" s="2"/>
      <c r="G430" s="2"/>
      <c r="H430" s="2"/>
      <c r="I430" s="6"/>
      <c r="J430" s="6"/>
      <c r="K430" s="2"/>
      <c r="L430" s="2"/>
    </row>
    <row r="431" spans="2:12" ht="15.75" customHeight="1" x14ac:dyDescent="0.2">
      <c r="B431" s="2"/>
      <c r="C431" s="3"/>
      <c r="D431" s="4"/>
      <c r="E431" s="5"/>
      <c r="F431" s="2"/>
      <c r="G431" s="2"/>
      <c r="H431" s="2"/>
      <c r="I431" s="6"/>
      <c r="J431" s="6"/>
      <c r="K431" s="2"/>
      <c r="L431" s="2"/>
    </row>
    <row r="432" spans="2:12" ht="15.75" customHeight="1" x14ac:dyDescent="0.2">
      <c r="B432" s="2"/>
      <c r="C432" s="3"/>
      <c r="D432" s="4"/>
      <c r="E432" s="5"/>
      <c r="F432" s="2"/>
      <c r="G432" s="2"/>
      <c r="H432" s="2"/>
      <c r="I432" s="6"/>
      <c r="J432" s="6"/>
      <c r="K432" s="2"/>
      <c r="L432" s="2"/>
    </row>
    <row r="433" spans="2:12" ht="15.75" customHeight="1" x14ac:dyDescent="0.2">
      <c r="B433" s="2"/>
      <c r="C433" s="3"/>
      <c r="D433" s="4"/>
      <c r="E433" s="5"/>
      <c r="F433" s="2"/>
      <c r="G433" s="2"/>
      <c r="H433" s="2"/>
      <c r="I433" s="6"/>
      <c r="J433" s="6"/>
      <c r="K433" s="2"/>
      <c r="L433" s="2"/>
    </row>
    <row r="434" spans="2:12" ht="15.75" customHeight="1" x14ac:dyDescent="0.2">
      <c r="B434" s="2"/>
      <c r="C434" s="3"/>
      <c r="D434" s="4"/>
      <c r="E434" s="5"/>
      <c r="F434" s="2"/>
      <c r="G434" s="2"/>
      <c r="H434" s="2"/>
      <c r="I434" s="6"/>
      <c r="J434" s="6"/>
      <c r="K434" s="2"/>
      <c r="L434" s="2"/>
    </row>
    <row r="435" spans="2:12" ht="15.75" customHeight="1" x14ac:dyDescent="0.2">
      <c r="B435" s="2"/>
      <c r="C435" s="3"/>
      <c r="D435" s="4"/>
      <c r="E435" s="5"/>
      <c r="F435" s="2"/>
      <c r="G435" s="2"/>
      <c r="H435" s="2"/>
      <c r="I435" s="6"/>
      <c r="J435" s="6"/>
      <c r="K435" s="2"/>
      <c r="L435" s="2"/>
    </row>
    <row r="436" spans="2:12" ht="15.75" customHeight="1" x14ac:dyDescent="0.2">
      <c r="B436" s="2"/>
      <c r="C436" s="3"/>
      <c r="D436" s="4"/>
      <c r="E436" s="5"/>
      <c r="F436" s="2"/>
      <c r="G436" s="2"/>
      <c r="H436" s="2"/>
      <c r="I436" s="6"/>
      <c r="J436" s="6"/>
      <c r="K436" s="2"/>
      <c r="L436" s="2"/>
    </row>
    <row r="437" spans="2:12" ht="15.75" customHeight="1" x14ac:dyDescent="0.2">
      <c r="B437" s="2"/>
      <c r="C437" s="3"/>
      <c r="D437" s="4"/>
      <c r="E437" s="5"/>
      <c r="F437" s="2"/>
      <c r="G437" s="2"/>
      <c r="H437" s="2"/>
      <c r="I437" s="6"/>
      <c r="J437" s="6"/>
      <c r="K437" s="2"/>
      <c r="L437" s="2"/>
    </row>
    <row r="438" spans="2:12" ht="15.75" customHeight="1" x14ac:dyDescent="0.2">
      <c r="B438" s="2"/>
      <c r="C438" s="3"/>
      <c r="D438" s="4"/>
      <c r="E438" s="5"/>
      <c r="F438" s="2"/>
      <c r="G438" s="2"/>
      <c r="H438" s="2"/>
      <c r="I438" s="6"/>
      <c r="J438" s="6"/>
      <c r="K438" s="2"/>
      <c r="L438" s="2"/>
    </row>
    <row r="439" spans="2:12" ht="15.75" customHeight="1" x14ac:dyDescent="0.2">
      <c r="B439" s="2"/>
      <c r="C439" s="3"/>
      <c r="D439" s="4"/>
      <c r="E439" s="5"/>
      <c r="F439" s="2"/>
      <c r="G439" s="2"/>
      <c r="H439" s="2"/>
      <c r="I439" s="6"/>
      <c r="J439" s="6"/>
      <c r="K439" s="2"/>
      <c r="L439" s="2"/>
    </row>
    <row r="440" spans="2:12" ht="15.75" customHeight="1" x14ac:dyDescent="0.2">
      <c r="B440" s="2"/>
      <c r="C440" s="3"/>
      <c r="D440" s="4"/>
      <c r="E440" s="5"/>
      <c r="F440" s="2"/>
      <c r="G440" s="2"/>
      <c r="H440" s="2"/>
      <c r="I440" s="6"/>
      <c r="J440" s="6"/>
      <c r="K440" s="2"/>
      <c r="L440" s="2"/>
    </row>
    <row r="441" spans="2:12" ht="15.75" customHeight="1" x14ac:dyDescent="0.2">
      <c r="B441" s="2"/>
      <c r="C441" s="3"/>
      <c r="D441" s="4"/>
      <c r="E441" s="5"/>
      <c r="F441" s="2"/>
      <c r="G441" s="2"/>
      <c r="H441" s="2"/>
      <c r="I441" s="6"/>
      <c r="J441" s="6"/>
      <c r="K441" s="2"/>
      <c r="L441" s="2"/>
    </row>
    <row r="442" spans="2:12" ht="15.75" customHeight="1" x14ac:dyDescent="0.2">
      <c r="B442" s="2"/>
      <c r="C442" s="3"/>
      <c r="D442" s="4"/>
      <c r="E442" s="5"/>
      <c r="F442" s="2"/>
      <c r="G442" s="2"/>
      <c r="H442" s="2"/>
      <c r="I442" s="6"/>
      <c r="J442" s="6"/>
      <c r="K442" s="2"/>
      <c r="L442" s="2"/>
    </row>
    <row r="443" spans="2:12" ht="15.75" customHeight="1" x14ac:dyDescent="0.2">
      <c r="B443" s="2"/>
      <c r="C443" s="3"/>
      <c r="D443" s="4"/>
      <c r="E443" s="5"/>
      <c r="F443" s="2"/>
      <c r="G443" s="2"/>
      <c r="H443" s="2"/>
      <c r="I443" s="6"/>
      <c r="J443" s="6"/>
      <c r="K443" s="2"/>
      <c r="L443" s="2"/>
    </row>
    <row r="444" spans="2:12" ht="15.75" customHeight="1" x14ac:dyDescent="0.2">
      <c r="B444" s="2"/>
      <c r="C444" s="3"/>
      <c r="D444" s="4"/>
      <c r="E444" s="5"/>
      <c r="F444" s="2"/>
      <c r="G444" s="2"/>
      <c r="H444" s="2"/>
      <c r="I444" s="6"/>
      <c r="J444" s="6"/>
      <c r="K444" s="2"/>
      <c r="L444" s="2"/>
    </row>
    <row r="445" spans="2:12" ht="15.75" customHeight="1" x14ac:dyDescent="0.2">
      <c r="B445" s="2"/>
      <c r="C445" s="3"/>
      <c r="D445" s="4"/>
      <c r="E445" s="5"/>
      <c r="F445" s="2"/>
      <c r="G445" s="2"/>
      <c r="H445" s="2"/>
      <c r="I445" s="6"/>
      <c r="J445" s="6"/>
      <c r="K445" s="2"/>
      <c r="L445" s="2"/>
    </row>
    <row r="446" spans="2:12" ht="15.75" customHeight="1" x14ac:dyDescent="0.2">
      <c r="B446" s="2"/>
      <c r="C446" s="3"/>
      <c r="D446" s="4"/>
      <c r="E446" s="5"/>
      <c r="F446" s="2"/>
      <c r="G446" s="2"/>
      <c r="H446" s="2"/>
      <c r="I446" s="6"/>
      <c r="J446" s="6"/>
      <c r="K446" s="2"/>
      <c r="L446" s="2"/>
    </row>
    <row r="447" spans="2:12" ht="15.75" customHeight="1" x14ac:dyDescent="0.2">
      <c r="B447" s="2"/>
      <c r="C447" s="3"/>
      <c r="D447" s="4"/>
      <c r="E447" s="5"/>
      <c r="F447" s="2"/>
      <c r="G447" s="2"/>
      <c r="H447" s="2"/>
      <c r="I447" s="6"/>
      <c r="J447" s="6"/>
      <c r="K447" s="2"/>
      <c r="L447" s="2"/>
    </row>
    <row r="448" spans="2:12" ht="15.75" customHeight="1" x14ac:dyDescent="0.2">
      <c r="B448" s="2"/>
      <c r="C448" s="3"/>
      <c r="D448" s="4"/>
      <c r="E448" s="5"/>
      <c r="F448" s="2"/>
      <c r="G448" s="2"/>
      <c r="H448" s="2"/>
      <c r="I448" s="6"/>
      <c r="J448" s="6"/>
      <c r="K448" s="2"/>
      <c r="L448" s="2"/>
    </row>
    <row r="449" spans="2:12" ht="15.75" customHeight="1" x14ac:dyDescent="0.2">
      <c r="B449" s="2"/>
      <c r="C449" s="3"/>
      <c r="D449" s="4"/>
      <c r="E449" s="5"/>
      <c r="F449" s="2"/>
      <c r="G449" s="2"/>
      <c r="H449" s="2"/>
      <c r="I449" s="6"/>
      <c r="J449" s="6"/>
      <c r="K449" s="2"/>
      <c r="L449" s="2"/>
    </row>
    <row r="450" spans="2:12" ht="15.75" customHeight="1" x14ac:dyDescent="0.2">
      <c r="B450" s="2"/>
      <c r="C450" s="3"/>
      <c r="D450" s="4"/>
      <c r="E450" s="5"/>
      <c r="F450" s="2"/>
      <c r="G450" s="2"/>
      <c r="H450" s="2"/>
      <c r="I450" s="6"/>
      <c r="J450" s="6"/>
      <c r="K450" s="2"/>
      <c r="L450" s="2"/>
    </row>
    <row r="451" spans="2:12" ht="15.75" customHeight="1" x14ac:dyDescent="0.2">
      <c r="B451" s="2"/>
      <c r="C451" s="3"/>
      <c r="D451" s="4"/>
      <c r="E451" s="5"/>
      <c r="F451" s="2"/>
      <c r="G451" s="2"/>
      <c r="H451" s="2"/>
      <c r="I451" s="6"/>
      <c r="J451" s="6"/>
      <c r="K451" s="2"/>
      <c r="L451" s="2"/>
    </row>
    <row r="452" spans="2:12" ht="15.75" customHeight="1" x14ac:dyDescent="0.2">
      <c r="B452" s="2"/>
      <c r="C452" s="3"/>
      <c r="D452" s="4"/>
      <c r="E452" s="5"/>
      <c r="F452" s="2"/>
      <c r="G452" s="2"/>
      <c r="H452" s="2"/>
      <c r="I452" s="6"/>
      <c r="J452" s="6"/>
      <c r="K452" s="2"/>
      <c r="L452" s="2"/>
    </row>
    <row r="453" spans="2:12" ht="15.75" customHeight="1" x14ac:dyDescent="0.2">
      <c r="B453" s="2"/>
      <c r="C453" s="3"/>
      <c r="D453" s="4"/>
      <c r="E453" s="5"/>
      <c r="F453" s="2"/>
      <c r="G453" s="2"/>
      <c r="H453" s="2"/>
      <c r="I453" s="6"/>
      <c r="J453" s="6"/>
      <c r="K453" s="2"/>
      <c r="L453" s="2"/>
    </row>
    <row r="454" spans="2:12" ht="15.75" customHeight="1" x14ac:dyDescent="0.2">
      <c r="B454" s="2"/>
      <c r="C454" s="3"/>
      <c r="D454" s="4"/>
      <c r="E454" s="5"/>
      <c r="F454" s="2"/>
      <c r="G454" s="2"/>
      <c r="H454" s="2"/>
      <c r="I454" s="6"/>
      <c r="J454" s="6"/>
      <c r="K454" s="2"/>
      <c r="L454" s="2"/>
    </row>
    <row r="455" spans="2:12" ht="15.75" customHeight="1" x14ac:dyDescent="0.2">
      <c r="B455" s="2"/>
      <c r="C455" s="3"/>
      <c r="D455" s="4"/>
      <c r="E455" s="5"/>
      <c r="F455" s="2"/>
      <c r="G455" s="2"/>
      <c r="H455" s="2"/>
      <c r="I455" s="6"/>
      <c r="J455" s="6"/>
      <c r="K455" s="2"/>
      <c r="L455" s="2"/>
    </row>
    <row r="456" spans="2:12" ht="15.75" customHeight="1" x14ac:dyDescent="0.2">
      <c r="B456" s="2"/>
      <c r="C456" s="3"/>
      <c r="D456" s="4"/>
      <c r="E456" s="5"/>
      <c r="F456" s="2"/>
      <c r="G456" s="2"/>
      <c r="H456" s="2"/>
      <c r="I456" s="6"/>
      <c r="J456" s="6"/>
      <c r="K456" s="2"/>
      <c r="L456" s="2"/>
    </row>
    <row r="457" spans="2:12" ht="15.75" customHeight="1" x14ac:dyDescent="0.2">
      <c r="B457" s="2"/>
      <c r="C457" s="3"/>
      <c r="D457" s="4"/>
      <c r="E457" s="5"/>
      <c r="F457" s="2"/>
      <c r="G457" s="2"/>
      <c r="H457" s="2"/>
      <c r="I457" s="6"/>
      <c r="J457" s="6"/>
      <c r="K457" s="2"/>
      <c r="L457" s="2"/>
    </row>
    <row r="458" spans="2:12" ht="15.75" customHeight="1" x14ac:dyDescent="0.2">
      <c r="B458" s="2"/>
      <c r="C458" s="3"/>
      <c r="D458" s="4"/>
      <c r="E458" s="5"/>
      <c r="F458" s="2"/>
      <c r="G458" s="2"/>
      <c r="H458" s="2"/>
      <c r="I458" s="6"/>
      <c r="J458" s="6"/>
      <c r="K458" s="2"/>
      <c r="L458" s="2"/>
    </row>
    <row r="459" spans="2:12" ht="15.75" customHeight="1" x14ac:dyDescent="0.2">
      <c r="B459" s="2"/>
      <c r="C459" s="3"/>
      <c r="D459" s="4"/>
      <c r="E459" s="5"/>
      <c r="F459" s="2"/>
      <c r="G459" s="2"/>
      <c r="H459" s="2"/>
      <c r="I459" s="6"/>
      <c r="J459" s="6"/>
      <c r="K459" s="2"/>
      <c r="L459" s="2"/>
    </row>
    <row r="460" spans="2:12" ht="15.75" customHeight="1" x14ac:dyDescent="0.2">
      <c r="B460" s="2"/>
      <c r="C460" s="3"/>
      <c r="D460" s="4"/>
      <c r="E460" s="5"/>
      <c r="F460" s="2"/>
      <c r="G460" s="2"/>
      <c r="H460" s="2"/>
      <c r="I460" s="6"/>
      <c r="J460" s="6"/>
      <c r="K460" s="2"/>
      <c r="L460" s="2"/>
    </row>
    <row r="461" spans="2:12" ht="15.75" customHeight="1" x14ac:dyDescent="0.2">
      <c r="B461" s="2"/>
      <c r="C461" s="3"/>
      <c r="D461" s="4"/>
      <c r="E461" s="5"/>
      <c r="F461" s="2"/>
      <c r="G461" s="2"/>
      <c r="H461" s="2"/>
      <c r="I461" s="6"/>
      <c r="J461" s="6"/>
      <c r="K461" s="2"/>
      <c r="L461" s="2"/>
    </row>
    <row r="462" spans="2:12" ht="15.75" customHeight="1" x14ac:dyDescent="0.2">
      <c r="B462" s="2"/>
      <c r="C462" s="3"/>
      <c r="D462" s="4"/>
      <c r="E462" s="5"/>
      <c r="F462" s="2"/>
      <c r="G462" s="2"/>
      <c r="H462" s="2"/>
      <c r="I462" s="6"/>
      <c r="J462" s="6"/>
      <c r="K462" s="2"/>
      <c r="L462" s="2"/>
    </row>
    <row r="463" spans="2:12" ht="15.75" customHeight="1" x14ac:dyDescent="0.2">
      <c r="B463" s="2"/>
      <c r="C463" s="3"/>
      <c r="D463" s="4"/>
      <c r="E463" s="5"/>
      <c r="F463" s="2"/>
      <c r="G463" s="2"/>
      <c r="H463" s="2"/>
      <c r="I463" s="6"/>
      <c r="J463" s="6"/>
      <c r="K463" s="2"/>
      <c r="L463" s="2"/>
    </row>
    <row r="464" spans="2:12" ht="15.75" customHeight="1" x14ac:dyDescent="0.2">
      <c r="B464" s="2"/>
      <c r="C464" s="3"/>
      <c r="D464" s="4"/>
      <c r="E464" s="5"/>
      <c r="F464" s="2"/>
      <c r="G464" s="2"/>
      <c r="H464" s="2"/>
      <c r="I464" s="6"/>
      <c r="J464" s="6"/>
      <c r="K464" s="2"/>
      <c r="L464" s="2"/>
    </row>
    <row r="465" spans="2:12" ht="15.75" customHeight="1" x14ac:dyDescent="0.2">
      <c r="B465" s="2"/>
      <c r="C465" s="3"/>
      <c r="D465" s="4"/>
      <c r="E465" s="5"/>
      <c r="F465" s="2"/>
      <c r="G465" s="2"/>
      <c r="H465" s="2"/>
      <c r="I465" s="6"/>
      <c r="J465" s="6"/>
      <c r="K465" s="2"/>
      <c r="L465" s="2"/>
    </row>
    <row r="466" spans="2:12" ht="15.75" customHeight="1" x14ac:dyDescent="0.2">
      <c r="B466" s="2"/>
      <c r="C466" s="3"/>
      <c r="D466" s="4"/>
      <c r="E466" s="5"/>
      <c r="F466" s="2"/>
      <c r="G466" s="2"/>
      <c r="H466" s="2"/>
      <c r="I466" s="6"/>
      <c r="J466" s="6"/>
      <c r="K466" s="2"/>
      <c r="L466" s="2"/>
    </row>
    <row r="467" spans="2:12" ht="15.75" customHeight="1" x14ac:dyDescent="0.2">
      <c r="B467" s="2"/>
      <c r="C467" s="3"/>
      <c r="D467" s="4"/>
      <c r="E467" s="5"/>
      <c r="F467" s="2"/>
      <c r="G467" s="2"/>
      <c r="H467" s="2"/>
      <c r="I467" s="6"/>
      <c r="J467" s="6"/>
      <c r="K467" s="2"/>
      <c r="L467" s="2"/>
    </row>
    <row r="468" spans="2:12" ht="15.75" customHeight="1" x14ac:dyDescent="0.2">
      <c r="B468" s="2"/>
      <c r="C468" s="3"/>
      <c r="D468" s="4"/>
      <c r="E468" s="5"/>
      <c r="F468" s="2"/>
      <c r="G468" s="2"/>
      <c r="H468" s="2"/>
      <c r="I468" s="6"/>
      <c r="J468" s="6"/>
      <c r="K468" s="2"/>
      <c r="L468" s="2"/>
    </row>
    <row r="469" spans="2:12" ht="15.75" customHeight="1" x14ac:dyDescent="0.2">
      <c r="B469" s="2"/>
      <c r="C469" s="3"/>
      <c r="D469" s="4"/>
      <c r="E469" s="5"/>
      <c r="F469" s="2"/>
      <c r="G469" s="2"/>
      <c r="H469" s="2"/>
      <c r="I469" s="6"/>
      <c r="J469" s="6"/>
      <c r="K469" s="2"/>
      <c r="L469" s="2"/>
    </row>
    <row r="470" spans="2:12" ht="15.75" customHeight="1" x14ac:dyDescent="0.2">
      <c r="B470" s="2"/>
      <c r="C470" s="3"/>
      <c r="D470" s="4"/>
      <c r="E470" s="5"/>
      <c r="F470" s="2"/>
      <c r="G470" s="2"/>
      <c r="H470" s="2"/>
      <c r="I470" s="6"/>
      <c r="J470" s="6"/>
      <c r="K470" s="2"/>
      <c r="L470" s="2"/>
    </row>
    <row r="471" spans="2:12" ht="15.75" customHeight="1" x14ac:dyDescent="0.2">
      <c r="B471" s="2"/>
      <c r="C471" s="3"/>
      <c r="D471" s="4"/>
      <c r="E471" s="5"/>
      <c r="F471" s="2"/>
      <c r="G471" s="2"/>
      <c r="H471" s="2"/>
      <c r="I471" s="6"/>
      <c r="J471" s="6"/>
      <c r="K471" s="2"/>
      <c r="L471" s="2"/>
    </row>
    <row r="472" spans="2:12" ht="15.75" customHeight="1" x14ac:dyDescent="0.2">
      <c r="B472" s="2"/>
      <c r="C472" s="3"/>
      <c r="D472" s="4"/>
      <c r="E472" s="5"/>
      <c r="F472" s="2"/>
      <c r="G472" s="2"/>
      <c r="H472" s="2"/>
      <c r="I472" s="6"/>
      <c r="J472" s="6"/>
      <c r="K472" s="2"/>
      <c r="L472" s="2"/>
    </row>
    <row r="473" spans="2:12" ht="15.75" customHeight="1" x14ac:dyDescent="0.2">
      <c r="B473" s="2"/>
      <c r="C473" s="3"/>
      <c r="D473" s="4"/>
      <c r="E473" s="5"/>
      <c r="F473" s="2"/>
      <c r="G473" s="2"/>
      <c r="H473" s="2"/>
      <c r="I473" s="6"/>
      <c r="J473" s="6"/>
      <c r="K473" s="2"/>
      <c r="L473" s="2"/>
    </row>
    <row r="474" spans="2:12" ht="15.75" customHeight="1" x14ac:dyDescent="0.2">
      <c r="B474" s="2"/>
      <c r="C474" s="3"/>
      <c r="D474" s="4"/>
      <c r="E474" s="5"/>
      <c r="F474" s="2"/>
      <c r="G474" s="2"/>
      <c r="H474" s="2"/>
      <c r="I474" s="6"/>
      <c r="J474" s="6"/>
      <c r="K474" s="2"/>
      <c r="L474" s="2"/>
    </row>
    <row r="475" spans="2:12" ht="15.75" customHeight="1" x14ac:dyDescent="0.2">
      <c r="B475" s="2"/>
      <c r="C475" s="3"/>
      <c r="D475" s="4"/>
      <c r="E475" s="5"/>
      <c r="F475" s="2"/>
      <c r="G475" s="2"/>
      <c r="H475" s="2"/>
      <c r="I475" s="6"/>
      <c r="J475" s="6"/>
      <c r="K475" s="2"/>
      <c r="L475" s="2"/>
    </row>
    <row r="476" spans="2:12" ht="15.75" customHeight="1" x14ac:dyDescent="0.2">
      <c r="B476" s="2"/>
      <c r="C476" s="3"/>
      <c r="D476" s="4"/>
      <c r="E476" s="5"/>
      <c r="F476" s="2"/>
      <c r="G476" s="2"/>
      <c r="H476" s="2"/>
      <c r="I476" s="6"/>
      <c r="J476" s="6"/>
      <c r="K476" s="2"/>
      <c r="L476" s="2"/>
    </row>
    <row r="477" spans="2:12" ht="15.75" customHeight="1" x14ac:dyDescent="0.2">
      <c r="B477" s="2"/>
      <c r="C477" s="3"/>
      <c r="D477" s="4"/>
      <c r="E477" s="5"/>
      <c r="F477" s="2"/>
      <c r="G477" s="2"/>
      <c r="H477" s="2"/>
      <c r="I477" s="6"/>
      <c r="J477" s="6"/>
      <c r="K477" s="2"/>
      <c r="L477" s="2"/>
    </row>
    <row r="478" spans="2:12" ht="15.75" customHeight="1" x14ac:dyDescent="0.2">
      <c r="B478" s="2"/>
      <c r="C478" s="3"/>
      <c r="D478" s="4"/>
      <c r="E478" s="5"/>
      <c r="F478" s="2"/>
      <c r="G478" s="2"/>
      <c r="H478" s="2"/>
      <c r="I478" s="6"/>
      <c r="J478" s="6"/>
      <c r="K478" s="2"/>
      <c r="L478" s="2"/>
    </row>
    <row r="479" spans="2:12" ht="15.75" customHeight="1" x14ac:dyDescent="0.2">
      <c r="B479" s="2"/>
      <c r="C479" s="3"/>
      <c r="D479" s="4"/>
      <c r="E479" s="5"/>
      <c r="F479" s="2"/>
      <c r="G479" s="2"/>
      <c r="H479" s="2"/>
      <c r="I479" s="6"/>
      <c r="J479" s="6"/>
      <c r="K479" s="2"/>
      <c r="L479" s="2"/>
    </row>
    <row r="480" spans="2:12" ht="15.75" customHeight="1" x14ac:dyDescent="0.2">
      <c r="B480" s="2"/>
      <c r="C480" s="3"/>
      <c r="D480" s="4"/>
      <c r="E480" s="5"/>
      <c r="F480" s="2"/>
      <c r="G480" s="2"/>
      <c r="H480" s="2"/>
      <c r="I480" s="6"/>
      <c r="J480" s="6"/>
      <c r="K480" s="2"/>
      <c r="L480" s="2"/>
    </row>
    <row r="481" spans="2:12" ht="15.75" customHeight="1" x14ac:dyDescent="0.2">
      <c r="B481" s="2"/>
      <c r="C481" s="3"/>
      <c r="D481" s="4"/>
      <c r="E481" s="5"/>
      <c r="F481" s="2"/>
      <c r="G481" s="2"/>
      <c r="H481" s="2"/>
      <c r="I481" s="6"/>
      <c r="J481" s="6"/>
      <c r="K481" s="2"/>
      <c r="L481" s="2"/>
    </row>
    <row r="482" spans="2:12" ht="15.75" customHeight="1" x14ac:dyDescent="0.2">
      <c r="B482" s="2"/>
      <c r="C482" s="3"/>
      <c r="D482" s="4"/>
      <c r="E482" s="5"/>
      <c r="F482" s="2"/>
      <c r="G482" s="2"/>
      <c r="H482" s="2"/>
      <c r="I482" s="6"/>
      <c r="J482" s="6"/>
      <c r="K482" s="2"/>
      <c r="L482" s="2"/>
    </row>
    <row r="483" spans="2:12" ht="15.75" customHeight="1" x14ac:dyDescent="0.2">
      <c r="B483" s="2"/>
      <c r="C483" s="3"/>
      <c r="D483" s="4"/>
      <c r="E483" s="5"/>
      <c r="F483" s="2"/>
      <c r="G483" s="2"/>
      <c r="H483" s="2"/>
      <c r="I483" s="6"/>
      <c r="J483" s="6"/>
      <c r="K483" s="2"/>
      <c r="L483" s="2"/>
    </row>
    <row r="484" spans="2:12" ht="15.75" customHeight="1" x14ac:dyDescent="0.2">
      <c r="B484" s="2"/>
      <c r="C484" s="3"/>
      <c r="D484" s="4"/>
      <c r="E484" s="5"/>
      <c r="F484" s="2"/>
      <c r="G484" s="2"/>
      <c r="H484" s="2"/>
      <c r="I484" s="6"/>
      <c r="J484" s="6"/>
      <c r="K484" s="2"/>
      <c r="L484" s="2"/>
    </row>
    <row r="485" spans="2:12" ht="15.75" customHeight="1" x14ac:dyDescent="0.2">
      <c r="B485" s="2"/>
      <c r="C485" s="3"/>
      <c r="D485" s="4"/>
      <c r="E485" s="5"/>
      <c r="F485" s="2"/>
      <c r="G485" s="2"/>
      <c r="H485" s="2"/>
      <c r="I485" s="6"/>
      <c r="J485" s="6"/>
      <c r="K485" s="2"/>
      <c r="L485" s="2"/>
    </row>
    <row r="486" spans="2:12" ht="15.75" customHeight="1" x14ac:dyDescent="0.2">
      <c r="B486" s="2"/>
      <c r="C486" s="3"/>
      <c r="D486" s="4"/>
      <c r="E486" s="5"/>
      <c r="F486" s="2"/>
      <c r="G486" s="2"/>
      <c r="H486" s="2"/>
      <c r="I486" s="6"/>
      <c r="J486" s="6"/>
      <c r="K486" s="2"/>
      <c r="L486" s="2"/>
    </row>
    <row r="487" spans="2:12" ht="15.75" customHeight="1" x14ac:dyDescent="0.2">
      <c r="B487" s="2"/>
      <c r="C487" s="3"/>
      <c r="D487" s="4"/>
      <c r="E487" s="5"/>
      <c r="F487" s="2"/>
      <c r="G487" s="2"/>
      <c r="H487" s="2"/>
      <c r="I487" s="6"/>
      <c r="J487" s="6"/>
      <c r="K487" s="2"/>
      <c r="L487" s="2"/>
    </row>
    <row r="488" spans="2:12" ht="15.75" customHeight="1" x14ac:dyDescent="0.2">
      <c r="B488" s="2"/>
      <c r="C488" s="3"/>
      <c r="D488" s="4"/>
      <c r="E488" s="5"/>
      <c r="F488" s="2"/>
      <c r="G488" s="2"/>
      <c r="H488" s="2"/>
      <c r="I488" s="6"/>
      <c r="J488" s="6"/>
      <c r="K488" s="2"/>
      <c r="L488" s="2"/>
    </row>
    <row r="489" spans="2:12" ht="15.75" customHeight="1" x14ac:dyDescent="0.2">
      <c r="B489" s="2"/>
      <c r="C489" s="3"/>
      <c r="D489" s="4"/>
      <c r="E489" s="5"/>
      <c r="F489" s="2"/>
      <c r="G489" s="2"/>
      <c r="H489" s="2"/>
      <c r="I489" s="6"/>
      <c r="J489" s="6"/>
      <c r="K489" s="2"/>
      <c r="L489" s="2"/>
    </row>
    <row r="490" spans="2:12" ht="15.75" customHeight="1" x14ac:dyDescent="0.2">
      <c r="B490" s="2"/>
      <c r="C490" s="3"/>
      <c r="D490" s="4"/>
      <c r="E490" s="5"/>
      <c r="F490" s="2"/>
      <c r="G490" s="2"/>
      <c r="H490" s="2"/>
      <c r="I490" s="6"/>
      <c r="J490" s="6"/>
      <c r="K490" s="2"/>
      <c r="L490" s="2"/>
    </row>
    <row r="491" spans="2:12" ht="15.75" customHeight="1" x14ac:dyDescent="0.2">
      <c r="B491" s="2"/>
      <c r="C491" s="3"/>
      <c r="D491" s="4"/>
      <c r="E491" s="5"/>
      <c r="F491" s="2"/>
      <c r="G491" s="2"/>
      <c r="H491" s="2"/>
      <c r="I491" s="6"/>
      <c r="J491" s="6"/>
      <c r="K491" s="2"/>
      <c r="L491" s="2"/>
    </row>
    <row r="492" spans="2:12" ht="15.75" customHeight="1" x14ac:dyDescent="0.2">
      <c r="B492" s="2"/>
      <c r="C492" s="3"/>
      <c r="D492" s="4"/>
      <c r="E492" s="5"/>
      <c r="F492" s="2"/>
      <c r="G492" s="2"/>
      <c r="H492" s="2"/>
      <c r="I492" s="6"/>
      <c r="J492" s="6"/>
      <c r="K492" s="2"/>
      <c r="L492" s="2"/>
    </row>
    <row r="493" spans="2:12" ht="15.75" customHeight="1" x14ac:dyDescent="0.2">
      <c r="B493" s="2"/>
      <c r="C493" s="3"/>
      <c r="D493" s="4"/>
      <c r="E493" s="5"/>
      <c r="F493" s="2"/>
      <c r="G493" s="2"/>
      <c r="H493" s="2"/>
      <c r="I493" s="6"/>
      <c r="J493" s="6"/>
      <c r="K493" s="2"/>
      <c r="L493" s="2"/>
    </row>
    <row r="494" spans="2:12" ht="15.75" customHeight="1" x14ac:dyDescent="0.2">
      <c r="B494" s="2"/>
      <c r="C494" s="3"/>
      <c r="D494" s="4"/>
      <c r="E494" s="5"/>
      <c r="F494" s="2"/>
      <c r="G494" s="2"/>
      <c r="H494" s="2"/>
      <c r="I494" s="6"/>
      <c r="J494" s="6"/>
      <c r="K494" s="2"/>
      <c r="L494" s="2"/>
    </row>
    <row r="495" spans="2:12" ht="15.75" customHeight="1" x14ac:dyDescent="0.2">
      <c r="B495" s="2"/>
      <c r="C495" s="3"/>
      <c r="D495" s="4"/>
      <c r="E495" s="5"/>
      <c r="F495" s="2"/>
      <c r="G495" s="2"/>
      <c r="H495" s="2"/>
      <c r="I495" s="6"/>
      <c r="J495" s="6"/>
      <c r="K495" s="2"/>
      <c r="L495" s="2"/>
    </row>
    <row r="496" spans="2:12" ht="15.75" customHeight="1" x14ac:dyDescent="0.2">
      <c r="B496" s="2"/>
      <c r="C496" s="3"/>
      <c r="D496" s="4"/>
      <c r="E496" s="5"/>
      <c r="F496" s="2"/>
      <c r="G496" s="2"/>
      <c r="H496" s="2"/>
      <c r="I496" s="6"/>
      <c r="J496" s="6"/>
      <c r="K496" s="2"/>
      <c r="L496" s="2"/>
    </row>
    <row r="497" spans="2:12" ht="15.75" customHeight="1" x14ac:dyDescent="0.2">
      <c r="B497" s="2"/>
      <c r="C497" s="3"/>
      <c r="D497" s="4"/>
      <c r="E497" s="5"/>
      <c r="F497" s="2"/>
      <c r="G497" s="2"/>
      <c r="H497" s="2"/>
      <c r="I497" s="6"/>
      <c r="J497" s="6"/>
      <c r="K497" s="2"/>
      <c r="L497" s="2"/>
    </row>
    <row r="498" spans="2:12" ht="15.75" customHeight="1" x14ac:dyDescent="0.2">
      <c r="B498" s="2"/>
      <c r="C498" s="3"/>
      <c r="D498" s="4"/>
      <c r="E498" s="5"/>
      <c r="F498" s="2"/>
      <c r="G498" s="2"/>
      <c r="H498" s="2"/>
      <c r="I498" s="6"/>
      <c r="J498" s="6"/>
      <c r="K498" s="2"/>
      <c r="L498" s="2"/>
    </row>
    <row r="499" spans="2:12" ht="15.75" customHeight="1" x14ac:dyDescent="0.2">
      <c r="B499" s="2"/>
      <c r="C499" s="3"/>
      <c r="D499" s="4"/>
      <c r="E499" s="5"/>
      <c r="F499" s="2"/>
      <c r="G499" s="2"/>
      <c r="H499" s="2"/>
      <c r="I499" s="6"/>
      <c r="J499" s="6"/>
      <c r="K499" s="2"/>
      <c r="L499" s="2"/>
    </row>
    <row r="500" spans="2:12" ht="15.75" customHeight="1" x14ac:dyDescent="0.2">
      <c r="B500" s="2"/>
      <c r="C500" s="3"/>
      <c r="D500" s="4"/>
      <c r="E500" s="5"/>
      <c r="F500" s="2"/>
      <c r="G500" s="2"/>
      <c r="H500" s="2"/>
      <c r="I500" s="6"/>
      <c r="J500" s="6"/>
      <c r="K500" s="2"/>
      <c r="L500" s="2"/>
    </row>
    <row r="501" spans="2:12" ht="15.75" customHeight="1" x14ac:dyDescent="0.2">
      <c r="B501" s="2"/>
      <c r="C501" s="3"/>
      <c r="D501" s="4"/>
      <c r="E501" s="5"/>
      <c r="F501" s="2"/>
      <c r="G501" s="2"/>
      <c r="H501" s="2"/>
      <c r="I501" s="6"/>
      <c r="J501" s="6"/>
      <c r="K501" s="2"/>
      <c r="L501" s="2"/>
    </row>
    <row r="502" spans="2:12" ht="15.75" customHeight="1" x14ac:dyDescent="0.2">
      <c r="B502" s="2"/>
      <c r="C502" s="3"/>
      <c r="D502" s="4"/>
      <c r="E502" s="5"/>
      <c r="F502" s="2"/>
      <c r="G502" s="2"/>
      <c r="H502" s="2"/>
      <c r="I502" s="6"/>
      <c r="J502" s="6"/>
      <c r="K502" s="2"/>
      <c r="L502" s="2"/>
    </row>
    <row r="503" spans="2:12" ht="15.75" customHeight="1" x14ac:dyDescent="0.2">
      <c r="B503" s="2"/>
      <c r="C503" s="3"/>
      <c r="D503" s="4"/>
      <c r="E503" s="5"/>
      <c r="F503" s="2"/>
      <c r="G503" s="2"/>
      <c r="H503" s="2"/>
      <c r="I503" s="6"/>
      <c r="J503" s="6"/>
      <c r="K503" s="2"/>
      <c r="L503" s="2"/>
    </row>
    <row r="504" spans="2:12" ht="15.75" customHeight="1" x14ac:dyDescent="0.2">
      <c r="B504" s="2"/>
      <c r="C504" s="3"/>
      <c r="D504" s="4"/>
      <c r="E504" s="5"/>
      <c r="F504" s="2"/>
      <c r="G504" s="2"/>
      <c r="H504" s="2"/>
      <c r="I504" s="6"/>
      <c r="J504" s="6"/>
      <c r="K504" s="2"/>
      <c r="L504" s="2"/>
    </row>
    <row r="505" spans="2:12" ht="15.75" customHeight="1" x14ac:dyDescent="0.2">
      <c r="B505" s="2"/>
      <c r="C505" s="3"/>
      <c r="D505" s="4"/>
      <c r="E505" s="5"/>
      <c r="F505" s="2"/>
      <c r="G505" s="2"/>
      <c r="H505" s="2"/>
      <c r="I505" s="6"/>
      <c r="J505" s="6"/>
      <c r="K505" s="2"/>
      <c r="L505" s="2"/>
    </row>
    <row r="506" spans="2:12" ht="15.75" customHeight="1" x14ac:dyDescent="0.2">
      <c r="B506" s="2"/>
      <c r="C506" s="3"/>
      <c r="D506" s="4"/>
      <c r="E506" s="5"/>
      <c r="F506" s="2"/>
      <c r="G506" s="2"/>
      <c r="H506" s="2"/>
      <c r="I506" s="6"/>
      <c r="J506" s="6"/>
      <c r="K506" s="2"/>
      <c r="L506" s="2"/>
    </row>
    <row r="507" spans="2:12" ht="15.75" customHeight="1" x14ac:dyDescent="0.2">
      <c r="B507" s="2"/>
      <c r="C507" s="3"/>
      <c r="D507" s="4"/>
      <c r="E507" s="5"/>
      <c r="F507" s="2"/>
      <c r="G507" s="2"/>
      <c r="H507" s="2"/>
      <c r="I507" s="6"/>
      <c r="J507" s="6"/>
      <c r="K507" s="2"/>
      <c r="L507" s="2"/>
    </row>
    <row r="508" spans="2:12" ht="15.75" customHeight="1" x14ac:dyDescent="0.2">
      <c r="B508" s="2"/>
      <c r="C508" s="3"/>
      <c r="D508" s="4"/>
      <c r="E508" s="5"/>
      <c r="F508" s="2"/>
      <c r="G508" s="2"/>
      <c r="H508" s="2"/>
      <c r="I508" s="6"/>
      <c r="J508" s="6"/>
      <c r="K508" s="2"/>
      <c r="L508" s="2"/>
    </row>
    <row r="509" spans="2:12" ht="15.75" customHeight="1" x14ac:dyDescent="0.2">
      <c r="B509" s="2"/>
      <c r="C509" s="3"/>
      <c r="D509" s="4"/>
      <c r="E509" s="5"/>
      <c r="F509" s="2"/>
      <c r="G509" s="2"/>
      <c r="H509" s="2"/>
      <c r="I509" s="6"/>
      <c r="J509" s="6"/>
      <c r="K509" s="2"/>
      <c r="L509" s="2"/>
    </row>
    <row r="510" spans="2:12" ht="15.75" customHeight="1" x14ac:dyDescent="0.2">
      <c r="B510" s="2"/>
      <c r="C510" s="3"/>
      <c r="D510" s="4"/>
      <c r="E510" s="5"/>
      <c r="F510" s="2"/>
      <c r="G510" s="2"/>
      <c r="H510" s="2"/>
      <c r="I510" s="6"/>
      <c r="J510" s="6"/>
      <c r="K510" s="2"/>
      <c r="L510" s="2"/>
    </row>
    <row r="511" spans="2:12" ht="15.75" customHeight="1" x14ac:dyDescent="0.2">
      <c r="B511" s="2"/>
      <c r="C511" s="3"/>
      <c r="D511" s="4"/>
      <c r="E511" s="5"/>
      <c r="F511" s="2"/>
      <c r="G511" s="2"/>
      <c r="H511" s="2"/>
      <c r="I511" s="6"/>
      <c r="J511" s="6"/>
      <c r="K511" s="2"/>
      <c r="L511" s="2"/>
    </row>
    <row r="512" spans="2:12" ht="15.75" customHeight="1" x14ac:dyDescent="0.2">
      <c r="B512" s="2"/>
      <c r="C512" s="3"/>
      <c r="D512" s="4"/>
      <c r="E512" s="5"/>
      <c r="F512" s="2"/>
      <c r="G512" s="2"/>
      <c r="H512" s="2"/>
      <c r="I512" s="6"/>
      <c r="J512" s="6"/>
      <c r="K512" s="2"/>
      <c r="L512" s="2"/>
    </row>
    <row r="513" spans="2:12" ht="15.75" customHeight="1" x14ac:dyDescent="0.2">
      <c r="B513" s="2"/>
      <c r="C513" s="3"/>
      <c r="D513" s="4"/>
      <c r="E513" s="5"/>
      <c r="F513" s="2"/>
      <c r="G513" s="2"/>
      <c r="H513" s="2"/>
      <c r="I513" s="6"/>
      <c r="J513" s="6"/>
      <c r="K513" s="2"/>
      <c r="L513" s="2"/>
    </row>
    <row r="514" spans="2:12" ht="15.75" customHeight="1" x14ac:dyDescent="0.2">
      <c r="B514" s="2"/>
      <c r="C514" s="3"/>
      <c r="D514" s="4"/>
      <c r="E514" s="5"/>
      <c r="F514" s="2"/>
      <c r="G514" s="2"/>
      <c r="H514" s="2"/>
      <c r="I514" s="6"/>
      <c r="J514" s="6"/>
      <c r="K514" s="2"/>
      <c r="L514" s="2"/>
    </row>
    <row r="515" spans="2:12" ht="15.75" customHeight="1" x14ac:dyDescent="0.2">
      <c r="B515" s="2"/>
      <c r="C515" s="3"/>
      <c r="D515" s="4"/>
      <c r="E515" s="5"/>
      <c r="F515" s="2"/>
      <c r="G515" s="2"/>
      <c r="H515" s="2"/>
      <c r="I515" s="6"/>
      <c r="J515" s="6"/>
      <c r="K515" s="2"/>
      <c r="L515" s="2"/>
    </row>
    <row r="516" spans="2:12" ht="15.75" customHeight="1" x14ac:dyDescent="0.2">
      <c r="B516" s="2"/>
      <c r="C516" s="3"/>
      <c r="D516" s="4"/>
      <c r="E516" s="5"/>
      <c r="F516" s="2"/>
      <c r="G516" s="2"/>
      <c r="H516" s="2"/>
      <c r="I516" s="6"/>
      <c r="J516" s="6"/>
      <c r="K516" s="2"/>
      <c r="L516" s="2"/>
    </row>
    <row r="517" spans="2:12" ht="15.75" customHeight="1" x14ac:dyDescent="0.2">
      <c r="B517" s="2"/>
      <c r="C517" s="3"/>
      <c r="D517" s="4"/>
      <c r="E517" s="5"/>
      <c r="F517" s="2"/>
      <c r="G517" s="2"/>
      <c r="H517" s="2"/>
      <c r="I517" s="6"/>
      <c r="J517" s="6"/>
      <c r="K517" s="2"/>
      <c r="L517" s="2"/>
    </row>
    <row r="518" spans="2:12" ht="15.75" customHeight="1" x14ac:dyDescent="0.2">
      <c r="B518" s="2"/>
      <c r="C518" s="3"/>
      <c r="D518" s="4"/>
      <c r="E518" s="5"/>
      <c r="F518" s="2"/>
      <c r="G518" s="2"/>
      <c r="H518" s="2"/>
      <c r="I518" s="6"/>
      <c r="J518" s="6"/>
      <c r="K518" s="2"/>
      <c r="L518" s="2"/>
    </row>
    <row r="519" spans="2:12" ht="15.75" customHeight="1" x14ac:dyDescent="0.2">
      <c r="B519" s="2"/>
      <c r="C519" s="3"/>
      <c r="D519" s="4"/>
      <c r="E519" s="5"/>
      <c r="F519" s="2"/>
      <c r="G519" s="2"/>
      <c r="H519" s="2"/>
      <c r="I519" s="6"/>
      <c r="J519" s="6"/>
      <c r="K519" s="2"/>
      <c r="L519" s="2"/>
    </row>
    <row r="520" spans="2:12" ht="15.75" customHeight="1" x14ac:dyDescent="0.2">
      <c r="B520" s="2"/>
      <c r="C520" s="3"/>
      <c r="D520" s="4"/>
      <c r="E520" s="5"/>
      <c r="F520" s="2"/>
      <c r="G520" s="2"/>
      <c r="H520" s="2"/>
      <c r="I520" s="6"/>
      <c r="J520" s="6"/>
      <c r="K520" s="2"/>
      <c r="L520" s="2"/>
    </row>
    <row r="521" spans="2:12" ht="15.75" customHeight="1" x14ac:dyDescent="0.2">
      <c r="B521" s="2"/>
      <c r="C521" s="3"/>
      <c r="D521" s="4"/>
      <c r="E521" s="5"/>
      <c r="F521" s="2"/>
      <c r="G521" s="2"/>
      <c r="H521" s="2"/>
      <c r="I521" s="6"/>
      <c r="J521" s="6"/>
      <c r="K521" s="2"/>
      <c r="L521" s="2"/>
    </row>
    <row r="522" spans="2:12" ht="15.75" customHeight="1" x14ac:dyDescent="0.2">
      <c r="B522" s="2"/>
      <c r="C522" s="3"/>
      <c r="D522" s="4"/>
      <c r="E522" s="5"/>
      <c r="F522" s="2"/>
      <c r="G522" s="2"/>
      <c r="H522" s="2"/>
      <c r="I522" s="6"/>
      <c r="J522" s="6"/>
      <c r="K522" s="2"/>
      <c r="L522" s="2"/>
    </row>
    <row r="523" spans="2:12" ht="15.75" customHeight="1" x14ac:dyDescent="0.2">
      <c r="B523" s="2"/>
      <c r="C523" s="3"/>
      <c r="D523" s="4"/>
      <c r="E523" s="5"/>
      <c r="F523" s="2"/>
      <c r="G523" s="2"/>
      <c r="H523" s="2"/>
      <c r="I523" s="6"/>
      <c r="J523" s="6"/>
      <c r="K523" s="2"/>
      <c r="L523" s="2"/>
    </row>
    <row r="524" spans="2:12" ht="15.75" customHeight="1" x14ac:dyDescent="0.2">
      <c r="B524" s="2"/>
      <c r="C524" s="3"/>
      <c r="D524" s="4"/>
      <c r="E524" s="5"/>
      <c r="F524" s="2"/>
      <c r="G524" s="2"/>
      <c r="H524" s="2"/>
      <c r="I524" s="6"/>
      <c r="J524" s="6"/>
      <c r="K524" s="2"/>
      <c r="L524" s="2"/>
    </row>
    <row r="525" spans="2:12" ht="15.75" customHeight="1" x14ac:dyDescent="0.2">
      <c r="B525" s="2"/>
      <c r="C525" s="3"/>
      <c r="D525" s="4"/>
      <c r="E525" s="5"/>
      <c r="F525" s="2"/>
      <c r="G525" s="2"/>
      <c r="H525" s="2"/>
      <c r="I525" s="6"/>
      <c r="J525" s="6"/>
      <c r="K525" s="2"/>
      <c r="L525" s="2"/>
    </row>
    <row r="526" spans="2:12" ht="15.75" customHeight="1" x14ac:dyDescent="0.2">
      <c r="B526" s="2"/>
      <c r="C526" s="3"/>
      <c r="D526" s="4"/>
      <c r="E526" s="5"/>
      <c r="F526" s="2"/>
      <c r="G526" s="2"/>
      <c r="H526" s="2"/>
      <c r="I526" s="6"/>
      <c r="J526" s="6"/>
      <c r="K526" s="2"/>
      <c r="L526" s="2"/>
    </row>
    <row r="527" spans="2:12" ht="15.75" customHeight="1" x14ac:dyDescent="0.2">
      <c r="B527" s="2"/>
      <c r="C527" s="3"/>
      <c r="D527" s="4"/>
      <c r="E527" s="5"/>
      <c r="F527" s="2"/>
      <c r="G527" s="2"/>
      <c r="H527" s="2"/>
      <c r="I527" s="6"/>
      <c r="J527" s="6"/>
      <c r="K527" s="2"/>
      <c r="L527" s="2"/>
    </row>
    <row r="528" spans="2:12" ht="15.75" customHeight="1" x14ac:dyDescent="0.2">
      <c r="B528" s="2"/>
      <c r="C528" s="3"/>
      <c r="D528" s="4"/>
      <c r="E528" s="5"/>
      <c r="F528" s="2"/>
      <c r="G528" s="2"/>
      <c r="H528" s="2"/>
      <c r="I528" s="6"/>
      <c r="J528" s="6"/>
      <c r="K528" s="2"/>
      <c r="L528" s="2"/>
    </row>
    <row r="529" spans="2:12" ht="15.75" customHeight="1" x14ac:dyDescent="0.2">
      <c r="B529" s="2"/>
      <c r="C529" s="3"/>
      <c r="D529" s="4"/>
      <c r="E529" s="5"/>
      <c r="F529" s="2"/>
      <c r="G529" s="2"/>
      <c r="H529" s="2"/>
      <c r="I529" s="6"/>
      <c r="J529" s="6"/>
      <c r="K529" s="2"/>
      <c r="L529" s="2"/>
    </row>
    <row r="530" spans="2:12" ht="15.75" customHeight="1" x14ac:dyDescent="0.2">
      <c r="B530" s="2"/>
      <c r="C530" s="3"/>
      <c r="D530" s="4"/>
      <c r="E530" s="5"/>
      <c r="F530" s="2"/>
      <c r="G530" s="2"/>
      <c r="H530" s="2"/>
      <c r="I530" s="6"/>
      <c r="J530" s="6"/>
      <c r="K530" s="2"/>
      <c r="L530" s="2"/>
    </row>
    <row r="531" spans="2:12" ht="15.75" customHeight="1" x14ac:dyDescent="0.2">
      <c r="B531" s="2"/>
      <c r="C531" s="3"/>
      <c r="D531" s="4"/>
      <c r="E531" s="5"/>
      <c r="F531" s="2"/>
      <c r="G531" s="2"/>
      <c r="H531" s="2"/>
      <c r="I531" s="6"/>
      <c r="J531" s="6"/>
      <c r="K531" s="2"/>
      <c r="L531" s="2"/>
    </row>
    <row r="532" spans="2:12" ht="15.75" customHeight="1" x14ac:dyDescent="0.2">
      <c r="B532" s="2"/>
      <c r="C532" s="3"/>
      <c r="D532" s="4"/>
      <c r="E532" s="5"/>
      <c r="F532" s="2"/>
      <c r="G532" s="2"/>
      <c r="H532" s="2"/>
      <c r="I532" s="6"/>
      <c r="J532" s="6"/>
      <c r="K532" s="2"/>
      <c r="L532" s="2"/>
    </row>
    <row r="533" spans="2:12" ht="15.75" customHeight="1" x14ac:dyDescent="0.2">
      <c r="B533" s="2"/>
      <c r="C533" s="3"/>
      <c r="D533" s="4"/>
      <c r="E533" s="5"/>
      <c r="F533" s="2"/>
      <c r="G533" s="2"/>
      <c r="H533" s="2"/>
      <c r="I533" s="6"/>
      <c r="J533" s="6"/>
      <c r="K533" s="2"/>
      <c r="L533" s="2"/>
    </row>
    <row r="534" spans="2:12" ht="15.75" customHeight="1" x14ac:dyDescent="0.2">
      <c r="B534" s="2"/>
      <c r="C534" s="3"/>
      <c r="D534" s="4"/>
      <c r="E534" s="5"/>
      <c r="F534" s="2"/>
      <c r="G534" s="2"/>
      <c r="H534" s="2"/>
      <c r="I534" s="6"/>
      <c r="J534" s="6"/>
      <c r="K534" s="2"/>
      <c r="L534" s="2"/>
    </row>
    <row r="535" spans="2:12" ht="15.75" customHeight="1" x14ac:dyDescent="0.2">
      <c r="B535" s="2"/>
      <c r="C535" s="3"/>
      <c r="D535" s="4"/>
      <c r="E535" s="5"/>
      <c r="F535" s="2"/>
      <c r="G535" s="2"/>
      <c r="H535" s="2"/>
      <c r="I535" s="6"/>
      <c r="J535" s="6"/>
      <c r="K535" s="2"/>
      <c r="L535" s="2"/>
    </row>
    <row r="536" spans="2:12" ht="15.75" customHeight="1" x14ac:dyDescent="0.2">
      <c r="B536" s="2"/>
      <c r="C536" s="3"/>
      <c r="D536" s="4"/>
      <c r="E536" s="5"/>
      <c r="F536" s="2"/>
      <c r="G536" s="2"/>
      <c r="H536" s="2"/>
      <c r="I536" s="6"/>
      <c r="J536" s="6"/>
      <c r="K536" s="2"/>
      <c r="L536" s="2"/>
    </row>
    <row r="537" spans="2:12" ht="15.75" customHeight="1" x14ac:dyDescent="0.2">
      <c r="B537" s="2"/>
      <c r="C537" s="3"/>
      <c r="D537" s="4"/>
      <c r="E537" s="5"/>
      <c r="F537" s="2"/>
      <c r="G537" s="2"/>
      <c r="H537" s="2"/>
      <c r="I537" s="6"/>
      <c r="J537" s="6"/>
      <c r="K537" s="2"/>
      <c r="L537" s="2"/>
    </row>
    <row r="538" spans="2:12" ht="15.75" customHeight="1" x14ac:dyDescent="0.2">
      <c r="B538" s="2"/>
      <c r="C538" s="3"/>
      <c r="D538" s="4"/>
      <c r="E538" s="5"/>
      <c r="F538" s="2"/>
      <c r="G538" s="2"/>
      <c r="H538" s="2"/>
      <c r="I538" s="6"/>
      <c r="J538" s="6"/>
      <c r="K538" s="2"/>
      <c r="L538" s="2"/>
    </row>
    <row r="539" spans="2:12" ht="15.75" customHeight="1" x14ac:dyDescent="0.2">
      <c r="B539" s="2"/>
      <c r="C539" s="3"/>
      <c r="D539" s="4"/>
      <c r="E539" s="5"/>
      <c r="F539" s="2"/>
      <c r="G539" s="2"/>
      <c r="H539" s="2"/>
      <c r="I539" s="6"/>
      <c r="J539" s="6"/>
      <c r="K539" s="2"/>
      <c r="L539" s="2"/>
    </row>
    <row r="540" spans="2:12" ht="15.75" customHeight="1" x14ac:dyDescent="0.2">
      <c r="B540" s="2"/>
      <c r="C540" s="3"/>
      <c r="D540" s="4"/>
      <c r="E540" s="5"/>
      <c r="F540" s="2"/>
      <c r="G540" s="2"/>
      <c r="H540" s="2"/>
      <c r="I540" s="6"/>
      <c r="J540" s="6"/>
      <c r="K540" s="2"/>
      <c r="L540" s="2"/>
    </row>
    <row r="541" spans="2:12" ht="15.75" customHeight="1" x14ac:dyDescent="0.2">
      <c r="B541" s="2"/>
      <c r="C541" s="3"/>
      <c r="D541" s="4"/>
      <c r="E541" s="5"/>
      <c r="F541" s="2"/>
      <c r="G541" s="2"/>
      <c r="H541" s="2"/>
      <c r="I541" s="6"/>
      <c r="J541" s="6"/>
      <c r="K541" s="2"/>
      <c r="L541" s="2"/>
    </row>
    <row r="542" spans="2:12" ht="15.75" customHeight="1" x14ac:dyDescent="0.2">
      <c r="B542" s="2"/>
      <c r="C542" s="3"/>
      <c r="D542" s="4"/>
      <c r="E542" s="5"/>
      <c r="F542" s="2"/>
      <c r="G542" s="2"/>
      <c r="H542" s="2"/>
      <c r="I542" s="6"/>
      <c r="J542" s="6"/>
      <c r="K542" s="2"/>
      <c r="L542" s="2"/>
    </row>
    <row r="543" spans="2:12" ht="15.75" customHeight="1" x14ac:dyDescent="0.2">
      <c r="B543" s="2"/>
      <c r="C543" s="3"/>
      <c r="D543" s="4"/>
      <c r="E543" s="5"/>
      <c r="F543" s="2"/>
      <c r="G543" s="2"/>
      <c r="H543" s="2"/>
      <c r="I543" s="6"/>
      <c r="J543" s="6"/>
      <c r="K543" s="2"/>
      <c r="L543" s="2"/>
    </row>
    <row r="544" spans="2:12" ht="15.75" customHeight="1" x14ac:dyDescent="0.2">
      <c r="B544" s="2"/>
      <c r="C544" s="3"/>
      <c r="D544" s="4"/>
      <c r="E544" s="5"/>
      <c r="F544" s="2"/>
      <c r="G544" s="2"/>
      <c r="H544" s="2"/>
      <c r="I544" s="6"/>
      <c r="J544" s="6"/>
      <c r="K544" s="2"/>
      <c r="L544" s="2"/>
    </row>
    <row r="545" spans="2:12" ht="15.75" customHeight="1" x14ac:dyDescent="0.2">
      <c r="B545" s="2"/>
      <c r="C545" s="3"/>
      <c r="D545" s="4"/>
      <c r="E545" s="5"/>
      <c r="F545" s="2"/>
      <c r="G545" s="2"/>
      <c r="H545" s="2"/>
      <c r="I545" s="6"/>
      <c r="J545" s="6"/>
      <c r="K545" s="2"/>
      <c r="L545" s="2"/>
    </row>
    <row r="546" spans="2:12" ht="15.75" customHeight="1" x14ac:dyDescent="0.2">
      <c r="B546" s="2"/>
      <c r="C546" s="3"/>
      <c r="D546" s="4"/>
      <c r="E546" s="5"/>
      <c r="F546" s="2"/>
      <c r="G546" s="2"/>
      <c r="H546" s="2"/>
      <c r="I546" s="6"/>
      <c r="J546" s="6"/>
      <c r="K546" s="2"/>
      <c r="L546" s="2"/>
    </row>
    <row r="547" spans="2:12" ht="15.75" customHeight="1" x14ac:dyDescent="0.2">
      <c r="B547" s="2"/>
      <c r="C547" s="3"/>
      <c r="D547" s="4"/>
      <c r="E547" s="5"/>
      <c r="F547" s="2"/>
      <c r="G547" s="2"/>
      <c r="H547" s="2"/>
      <c r="I547" s="6"/>
      <c r="J547" s="6"/>
      <c r="K547" s="2"/>
      <c r="L547" s="2"/>
    </row>
    <row r="548" spans="2:12" ht="15.75" customHeight="1" x14ac:dyDescent="0.2">
      <c r="B548" s="2"/>
      <c r="C548" s="3"/>
      <c r="D548" s="4"/>
      <c r="E548" s="5"/>
      <c r="F548" s="2"/>
      <c r="G548" s="2"/>
      <c r="H548" s="2"/>
      <c r="I548" s="6"/>
      <c r="J548" s="6"/>
      <c r="K548" s="2"/>
      <c r="L548" s="2"/>
    </row>
    <row r="549" spans="2:12" ht="15.75" customHeight="1" x14ac:dyDescent="0.2">
      <c r="B549" s="2"/>
      <c r="C549" s="3"/>
      <c r="D549" s="4"/>
      <c r="E549" s="5"/>
      <c r="F549" s="2"/>
      <c r="G549" s="2"/>
      <c r="H549" s="2"/>
      <c r="I549" s="6"/>
      <c r="J549" s="6"/>
      <c r="K549" s="2"/>
      <c r="L549" s="2"/>
    </row>
    <row r="550" spans="2:12" ht="15.75" customHeight="1" x14ac:dyDescent="0.2">
      <c r="B550" s="2"/>
      <c r="C550" s="3"/>
      <c r="D550" s="4"/>
      <c r="E550" s="5"/>
      <c r="F550" s="2"/>
      <c r="G550" s="2"/>
      <c r="H550" s="2"/>
      <c r="I550" s="6"/>
      <c r="J550" s="6"/>
      <c r="K550" s="2"/>
      <c r="L550" s="2"/>
    </row>
    <row r="551" spans="2:12" ht="15.75" customHeight="1" x14ac:dyDescent="0.2">
      <c r="B551" s="2"/>
      <c r="C551" s="3"/>
      <c r="D551" s="4"/>
      <c r="E551" s="5"/>
      <c r="F551" s="2"/>
      <c r="G551" s="2"/>
      <c r="H551" s="2"/>
      <c r="I551" s="6"/>
      <c r="J551" s="6"/>
      <c r="K551" s="2"/>
      <c r="L551" s="2"/>
    </row>
    <row r="552" spans="2:12" ht="15.75" customHeight="1" x14ac:dyDescent="0.2">
      <c r="B552" s="2"/>
      <c r="C552" s="3"/>
      <c r="D552" s="4"/>
      <c r="E552" s="5"/>
      <c r="F552" s="2"/>
      <c r="G552" s="2"/>
      <c r="H552" s="2"/>
      <c r="I552" s="6"/>
      <c r="J552" s="6"/>
      <c r="K552" s="2"/>
      <c r="L552" s="2"/>
    </row>
    <row r="553" spans="2:12" ht="15.75" customHeight="1" x14ac:dyDescent="0.2">
      <c r="B553" s="2"/>
      <c r="C553" s="3"/>
      <c r="D553" s="4"/>
      <c r="E553" s="5"/>
      <c r="F553" s="2"/>
      <c r="G553" s="2"/>
      <c r="H553" s="2"/>
      <c r="I553" s="6"/>
      <c r="J553" s="6"/>
      <c r="K553" s="2"/>
      <c r="L553" s="2"/>
    </row>
    <row r="554" spans="2:12" ht="15.75" customHeight="1" x14ac:dyDescent="0.2">
      <c r="B554" s="2"/>
      <c r="C554" s="3"/>
      <c r="D554" s="4"/>
      <c r="E554" s="5"/>
      <c r="F554" s="2"/>
      <c r="G554" s="2"/>
      <c r="H554" s="2"/>
      <c r="I554" s="6"/>
      <c r="J554" s="6"/>
      <c r="K554" s="2"/>
      <c r="L554" s="2"/>
    </row>
    <row r="555" spans="2:12" ht="15.75" customHeight="1" x14ac:dyDescent="0.2">
      <c r="B555" s="2"/>
      <c r="C555" s="3"/>
      <c r="D555" s="4"/>
      <c r="E555" s="5"/>
      <c r="F555" s="2"/>
      <c r="G555" s="2"/>
      <c r="H555" s="2"/>
      <c r="I555" s="6"/>
      <c r="J555" s="6"/>
      <c r="K555" s="2"/>
      <c r="L555" s="2"/>
    </row>
    <row r="556" spans="2:12" ht="15.75" customHeight="1" x14ac:dyDescent="0.2">
      <c r="B556" s="2"/>
      <c r="C556" s="3"/>
      <c r="D556" s="4"/>
      <c r="E556" s="5"/>
      <c r="F556" s="2"/>
      <c r="G556" s="2"/>
      <c r="H556" s="2"/>
      <c r="I556" s="6"/>
      <c r="J556" s="6"/>
      <c r="K556" s="2"/>
      <c r="L556" s="2"/>
    </row>
    <row r="557" spans="2:12" ht="15.75" customHeight="1" x14ac:dyDescent="0.2">
      <c r="B557" s="2"/>
      <c r="C557" s="3"/>
      <c r="D557" s="4"/>
      <c r="E557" s="5"/>
      <c r="F557" s="2"/>
      <c r="G557" s="2"/>
      <c r="H557" s="2"/>
      <c r="I557" s="6"/>
      <c r="J557" s="6"/>
      <c r="K557" s="2"/>
      <c r="L557" s="2"/>
    </row>
    <row r="558" spans="2:12" ht="15.75" customHeight="1" x14ac:dyDescent="0.2">
      <c r="B558" s="2"/>
      <c r="C558" s="3"/>
      <c r="D558" s="4"/>
      <c r="E558" s="5"/>
      <c r="F558" s="2"/>
      <c r="G558" s="2"/>
      <c r="H558" s="2"/>
      <c r="I558" s="6"/>
      <c r="J558" s="6"/>
      <c r="K558" s="2"/>
      <c r="L558" s="2"/>
    </row>
    <row r="559" spans="2:12" ht="15.75" customHeight="1" x14ac:dyDescent="0.2">
      <c r="B559" s="2"/>
      <c r="C559" s="3"/>
      <c r="D559" s="4"/>
      <c r="E559" s="5"/>
      <c r="F559" s="2"/>
      <c r="G559" s="2"/>
      <c r="H559" s="2"/>
      <c r="I559" s="6"/>
      <c r="J559" s="6"/>
      <c r="K559" s="2"/>
      <c r="L559" s="2"/>
    </row>
    <row r="560" spans="2:12" ht="15.75" customHeight="1" x14ac:dyDescent="0.2">
      <c r="B560" s="2"/>
      <c r="C560" s="3"/>
      <c r="D560" s="4"/>
      <c r="E560" s="5"/>
      <c r="F560" s="2"/>
      <c r="G560" s="2"/>
      <c r="H560" s="2"/>
      <c r="I560" s="6"/>
      <c r="J560" s="6"/>
      <c r="K560" s="2"/>
      <c r="L560" s="2"/>
    </row>
    <row r="561" spans="2:12" ht="15.75" customHeight="1" x14ac:dyDescent="0.2">
      <c r="B561" s="2"/>
      <c r="C561" s="3"/>
      <c r="D561" s="4"/>
      <c r="E561" s="5"/>
      <c r="F561" s="2"/>
      <c r="G561" s="2"/>
      <c r="H561" s="2"/>
      <c r="I561" s="6"/>
      <c r="J561" s="6"/>
      <c r="K561" s="2"/>
      <c r="L561" s="2"/>
    </row>
    <row r="562" spans="2:12" ht="15.75" customHeight="1" x14ac:dyDescent="0.2">
      <c r="B562" s="2"/>
      <c r="C562" s="3"/>
      <c r="D562" s="4"/>
      <c r="E562" s="5"/>
      <c r="F562" s="2"/>
      <c r="G562" s="2"/>
      <c r="H562" s="2"/>
      <c r="I562" s="6"/>
      <c r="J562" s="6"/>
      <c r="K562" s="2"/>
      <c r="L562" s="2"/>
    </row>
    <row r="563" spans="2:12" ht="15.75" customHeight="1" x14ac:dyDescent="0.2">
      <c r="B563" s="2"/>
      <c r="C563" s="3"/>
      <c r="D563" s="4"/>
      <c r="E563" s="5"/>
      <c r="F563" s="2"/>
      <c r="G563" s="2"/>
      <c r="H563" s="2"/>
      <c r="I563" s="6"/>
      <c r="J563" s="6"/>
      <c r="K563" s="2"/>
      <c r="L563" s="2"/>
    </row>
    <row r="564" spans="2:12" ht="15.75" customHeight="1" x14ac:dyDescent="0.2">
      <c r="B564" s="2"/>
      <c r="C564" s="3"/>
      <c r="D564" s="4"/>
      <c r="E564" s="5"/>
      <c r="F564" s="2"/>
      <c r="G564" s="2"/>
      <c r="H564" s="2"/>
      <c r="I564" s="6"/>
      <c r="J564" s="6"/>
      <c r="K564" s="2"/>
      <c r="L564" s="2"/>
    </row>
    <row r="565" spans="2:12" ht="15.75" customHeight="1" x14ac:dyDescent="0.2">
      <c r="B565" s="2"/>
      <c r="C565" s="3"/>
      <c r="D565" s="4"/>
      <c r="E565" s="5"/>
      <c r="F565" s="2"/>
      <c r="G565" s="2"/>
      <c r="H565" s="2"/>
      <c r="I565" s="6"/>
      <c r="J565" s="6"/>
      <c r="K565" s="2"/>
      <c r="L565" s="2"/>
    </row>
    <row r="566" spans="2:12" ht="15.75" customHeight="1" x14ac:dyDescent="0.2">
      <c r="B566" s="2"/>
      <c r="C566" s="3"/>
      <c r="D566" s="4"/>
      <c r="E566" s="5"/>
      <c r="F566" s="2"/>
      <c r="G566" s="2"/>
      <c r="H566" s="2"/>
      <c r="I566" s="6"/>
      <c r="J566" s="6"/>
      <c r="K566" s="2"/>
      <c r="L566" s="2"/>
    </row>
    <row r="567" spans="2:12" ht="15.75" customHeight="1" x14ac:dyDescent="0.2">
      <c r="B567" s="2"/>
      <c r="C567" s="3"/>
      <c r="D567" s="4"/>
      <c r="E567" s="5"/>
      <c r="F567" s="2"/>
      <c r="G567" s="2"/>
      <c r="H567" s="2"/>
      <c r="I567" s="6"/>
      <c r="J567" s="6"/>
      <c r="K567" s="2"/>
      <c r="L567" s="2"/>
    </row>
    <row r="568" spans="2:12" ht="15.75" customHeight="1" x14ac:dyDescent="0.2">
      <c r="B568" s="2"/>
      <c r="C568" s="3"/>
      <c r="D568" s="4"/>
      <c r="E568" s="5"/>
      <c r="F568" s="2"/>
      <c r="G568" s="2"/>
      <c r="H568" s="2"/>
      <c r="I568" s="6"/>
      <c r="J568" s="6"/>
      <c r="K568" s="2"/>
      <c r="L568" s="2"/>
    </row>
    <row r="569" spans="2:12" ht="15.75" customHeight="1" x14ac:dyDescent="0.2">
      <c r="B569" s="2"/>
      <c r="C569" s="3"/>
      <c r="D569" s="4"/>
      <c r="E569" s="5"/>
      <c r="F569" s="2"/>
      <c r="G569" s="2"/>
      <c r="H569" s="2"/>
      <c r="I569" s="6"/>
      <c r="J569" s="6"/>
      <c r="K569" s="2"/>
      <c r="L569" s="2"/>
    </row>
    <row r="570" spans="2:12" ht="15.75" customHeight="1" x14ac:dyDescent="0.2">
      <c r="B570" s="2"/>
      <c r="C570" s="3"/>
      <c r="D570" s="4"/>
      <c r="E570" s="5"/>
      <c r="F570" s="2"/>
      <c r="G570" s="2"/>
      <c r="H570" s="2"/>
      <c r="I570" s="6"/>
      <c r="J570" s="6"/>
      <c r="K570" s="2"/>
      <c r="L570" s="2"/>
    </row>
    <row r="571" spans="2:12" ht="15.75" customHeight="1" x14ac:dyDescent="0.2">
      <c r="B571" s="2"/>
      <c r="C571" s="3"/>
      <c r="D571" s="4"/>
      <c r="E571" s="5"/>
      <c r="F571" s="2"/>
      <c r="G571" s="2"/>
      <c r="H571" s="2"/>
      <c r="I571" s="6"/>
      <c r="J571" s="6"/>
      <c r="K571" s="2"/>
      <c r="L571" s="2"/>
    </row>
    <row r="572" spans="2:12" ht="15.75" customHeight="1" x14ac:dyDescent="0.2">
      <c r="B572" s="2"/>
      <c r="C572" s="3"/>
      <c r="D572" s="4"/>
      <c r="E572" s="5"/>
      <c r="F572" s="2"/>
      <c r="G572" s="2"/>
      <c r="H572" s="2"/>
      <c r="I572" s="6"/>
      <c r="J572" s="6"/>
      <c r="K572" s="2"/>
      <c r="L572" s="2"/>
    </row>
    <row r="573" spans="2:12" ht="15.75" customHeight="1" x14ac:dyDescent="0.2">
      <c r="B573" s="2"/>
      <c r="C573" s="3"/>
      <c r="D573" s="4"/>
      <c r="E573" s="5"/>
      <c r="F573" s="2"/>
      <c r="G573" s="2"/>
      <c r="H573" s="2"/>
      <c r="I573" s="6"/>
      <c r="J573" s="6"/>
      <c r="K573" s="2"/>
      <c r="L573" s="2"/>
    </row>
    <row r="574" spans="2:12" ht="15.75" customHeight="1" x14ac:dyDescent="0.2">
      <c r="B574" s="2"/>
      <c r="C574" s="3"/>
      <c r="D574" s="4"/>
      <c r="E574" s="5"/>
      <c r="F574" s="2"/>
      <c r="G574" s="2"/>
      <c r="H574" s="2"/>
      <c r="I574" s="6"/>
      <c r="J574" s="6"/>
      <c r="K574" s="2"/>
      <c r="L574" s="2"/>
    </row>
    <row r="575" spans="2:12" ht="15.75" customHeight="1" x14ac:dyDescent="0.2">
      <c r="B575" s="2"/>
      <c r="C575" s="3"/>
      <c r="D575" s="4"/>
      <c r="E575" s="5"/>
      <c r="F575" s="2"/>
      <c r="G575" s="2"/>
      <c r="H575" s="2"/>
      <c r="I575" s="6"/>
      <c r="J575" s="6"/>
      <c r="K575" s="2"/>
      <c r="L575" s="2"/>
    </row>
    <row r="576" spans="2:12" ht="15.75" customHeight="1" x14ac:dyDescent="0.2">
      <c r="B576" s="2"/>
      <c r="C576" s="3"/>
      <c r="D576" s="4"/>
      <c r="E576" s="5"/>
      <c r="F576" s="2"/>
      <c r="G576" s="2"/>
      <c r="H576" s="2"/>
      <c r="I576" s="6"/>
      <c r="J576" s="6"/>
      <c r="K576" s="2"/>
      <c r="L576" s="2"/>
    </row>
    <row r="577" spans="2:12" ht="15.75" customHeight="1" x14ac:dyDescent="0.2">
      <c r="B577" s="2"/>
      <c r="C577" s="3"/>
      <c r="D577" s="4"/>
      <c r="E577" s="5"/>
      <c r="F577" s="2"/>
      <c r="G577" s="2"/>
      <c r="H577" s="2"/>
      <c r="I577" s="6"/>
      <c r="J577" s="6"/>
      <c r="K577" s="2"/>
      <c r="L577" s="2"/>
    </row>
    <row r="578" spans="2:12" ht="15.75" customHeight="1" x14ac:dyDescent="0.2">
      <c r="B578" s="2"/>
      <c r="C578" s="3"/>
      <c r="D578" s="4"/>
      <c r="E578" s="5"/>
      <c r="F578" s="2"/>
      <c r="G578" s="2"/>
      <c r="H578" s="2"/>
      <c r="I578" s="6"/>
      <c r="J578" s="6"/>
      <c r="K578" s="2"/>
      <c r="L578" s="2"/>
    </row>
    <row r="579" spans="2:12" ht="15.75" customHeight="1" x14ac:dyDescent="0.2">
      <c r="B579" s="2"/>
      <c r="C579" s="3"/>
      <c r="D579" s="4"/>
      <c r="E579" s="5"/>
      <c r="F579" s="2"/>
      <c r="G579" s="2"/>
      <c r="H579" s="2"/>
      <c r="I579" s="6"/>
      <c r="J579" s="6"/>
      <c r="K579" s="2"/>
      <c r="L579" s="2"/>
    </row>
    <row r="580" spans="2:12" ht="15.75" customHeight="1" x14ac:dyDescent="0.2">
      <c r="B580" s="2"/>
      <c r="C580" s="3"/>
      <c r="D580" s="4"/>
      <c r="E580" s="5"/>
      <c r="F580" s="2"/>
      <c r="G580" s="2"/>
      <c r="H580" s="2"/>
      <c r="I580" s="6"/>
      <c r="J580" s="6"/>
      <c r="K580" s="2"/>
      <c r="L580" s="2"/>
    </row>
    <row r="581" spans="2:12" ht="15.75" customHeight="1" x14ac:dyDescent="0.2">
      <c r="B581" s="2"/>
      <c r="C581" s="3"/>
      <c r="D581" s="4"/>
      <c r="E581" s="5"/>
      <c r="F581" s="2"/>
      <c r="G581" s="2"/>
      <c r="H581" s="2"/>
      <c r="I581" s="6"/>
      <c r="J581" s="6"/>
      <c r="K581" s="2"/>
      <c r="L581" s="2"/>
    </row>
    <row r="582" spans="2:12" ht="15.75" customHeight="1" x14ac:dyDescent="0.2">
      <c r="B582" s="2"/>
      <c r="C582" s="3"/>
      <c r="D582" s="4"/>
      <c r="E582" s="5"/>
      <c r="F582" s="2"/>
      <c r="G582" s="2"/>
      <c r="H582" s="2"/>
      <c r="I582" s="6"/>
      <c r="J582" s="6"/>
      <c r="K582" s="2"/>
      <c r="L582" s="2"/>
    </row>
    <row r="583" spans="2:12" ht="15.75" customHeight="1" x14ac:dyDescent="0.2">
      <c r="B583" s="2"/>
      <c r="C583" s="3"/>
      <c r="D583" s="4"/>
      <c r="E583" s="5"/>
      <c r="F583" s="2"/>
      <c r="G583" s="2"/>
      <c r="H583" s="2"/>
      <c r="I583" s="6"/>
      <c r="J583" s="6"/>
      <c r="K583" s="2"/>
      <c r="L583" s="2"/>
    </row>
    <row r="584" spans="2:12" ht="15.75" customHeight="1" x14ac:dyDescent="0.2">
      <c r="B584" s="2"/>
      <c r="C584" s="3"/>
      <c r="D584" s="4"/>
      <c r="E584" s="5"/>
      <c r="F584" s="2"/>
      <c r="G584" s="2"/>
      <c r="H584" s="2"/>
      <c r="I584" s="6"/>
      <c r="J584" s="6"/>
      <c r="K584" s="2"/>
      <c r="L584" s="2"/>
    </row>
    <row r="585" spans="2:12" ht="15.75" customHeight="1" x14ac:dyDescent="0.2">
      <c r="B585" s="2"/>
      <c r="C585" s="3"/>
      <c r="D585" s="4"/>
      <c r="E585" s="5"/>
      <c r="F585" s="2"/>
      <c r="G585" s="2"/>
      <c r="H585" s="2"/>
      <c r="I585" s="6"/>
      <c r="J585" s="6"/>
      <c r="K585" s="2"/>
      <c r="L585" s="2"/>
    </row>
    <row r="586" spans="2:12" ht="15.75" customHeight="1" x14ac:dyDescent="0.2">
      <c r="B586" s="2"/>
      <c r="C586" s="3"/>
      <c r="D586" s="4"/>
      <c r="E586" s="5"/>
      <c r="F586" s="2"/>
      <c r="G586" s="2"/>
      <c r="H586" s="2"/>
      <c r="I586" s="6"/>
      <c r="J586" s="6"/>
      <c r="K586" s="2"/>
      <c r="L586" s="2"/>
    </row>
    <row r="587" spans="2:12" ht="15.75" customHeight="1" x14ac:dyDescent="0.2">
      <c r="B587" s="2"/>
      <c r="C587" s="3"/>
      <c r="D587" s="4"/>
      <c r="E587" s="5"/>
      <c r="F587" s="2"/>
      <c r="G587" s="2"/>
      <c r="H587" s="2"/>
      <c r="I587" s="6"/>
      <c r="J587" s="6"/>
      <c r="K587" s="2"/>
      <c r="L587" s="2"/>
    </row>
    <row r="588" spans="2:12" ht="15.75" customHeight="1" x14ac:dyDescent="0.2">
      <c r="B588" s="2"/>
      <c r="C588" s="3"/>
      <c r="D588" s="4"/>
      <c r="E588" s="5"/>
      <c r="F588" s="2"/>
      <c r="G588" s="2"/>
      <c r="H588" s="2"/>
      <c r="I588" s="6"/>
      <c r="J588" s="6"/>
      <c r="K588" s="2"/>
      <c r="L588" s="2"/>
    </row>
    <row r="589" spans="2:12" ht="15.75" customHeight="1" x14ac:dyDescent="0.2">
      <c r="B589" s="2"/>
      <c r="C589" s="3"/>
      <c r="D589" s="4"/>
      <c r="E589" s="5"/>
      <c r="F589" s="2"/>
      <c r="G589" s="2"/>
      <c r="H589" s="2"/>
      <c r="I589" s="6"/>
      <c r="J589" s="6"/>
      <c r="K589" s="2"/>
      <c r="L589" s="2"/>
    </row>
    <row r="590" spans="2:12" ht="15.75" customHeight="1" x14ac:dyDescent="0.2">
      <c r="B590" s="2"/>
      <c r="C590" s="3"/>
      <c r="D590" s="4"/>
      <c r="E590" s="5"/>
      <c r="F590" s="2"/>
      <c r="G590" s="2"/>
      <c r="H590" s="2"/>
      <c r="I590" s="6"/>
      <c r="J590" s="6"/>
      <c r="K590" s="2"/>
      <c r="L590" s="2"/>
    </row>
    <row r="591" spans="2:12" ht="15.75" customHeight="1" x14ac:dyDescent="0.2">
      <c r="B591" s="2"/>
      <c r="C591" s="3"/>
      <c r="D591" s="4"/>
      <c r="E591" s="5"/>
      <c r="F591" s="2"/>
      <c r="G591" s="2"/>
      <c r="H591" s="2"/>
      <c r="I591" s="6"/>
      <c r="J591" s="6"/>
      <c r="K591" s="2"/>
      <c r="L591" s="2"/>
    </row>
    <row r="592" spans="2:12" ht="15.75" customHeight="1" x14ac:dyDescent="0.2">
      <c r="B592" s="2"/>
      <c r="C592" s="3"/>
      <c r="D592" s="4"/>
      <c r="E592" s="5"/>
      <c r="F592" s="2"/>
      <c r="G592" s="2"/>
      <c r="H592" s="2"/>
      <c r="I592" s="6"/>
      <c r="J592" s="6"/>
      <c r="K592" s="2"/>
      <c r="L592" s="2"/>
    </row>
    <row r="593" spans="2:12" ht="15.75" customHeight="1" x14ac:dyDescent="0.2">
      <c r="B593" s="2"/>
      <c r="C593" s="3"/>
      <c r="D593" s="4"/>
      <c r="E593" s="5"/>
      <c r="F593" s="2"/>
      <c r="G593" s="2"/>
      <c r="H593" s="2"/>
      <c r="I593" s="6"/>
      <c r="J593" s="6"/>
      <c r="K593" s="2"/>
      <c r="L593" s="2"/>
    </row>
    <row r="594" spans="2:12" ht="15.75" customHeight="1" x14ac:dyDescent="0.2">
      <c r="B594" s="2"/>
      <c r="C594" s="3"/>
      <c r="D594" s="4"/>
      <c r="E594" s="5"/>
      <c r="F594" s="2"/>
      <c r="G594" s="2"/>
      <c r="H594" s="2"/>
      <c r="I594" s="6"/>
      <c r="J594" s="6"/>
      <c r="K594" s="2"/>
      <c r="L594" s="2"/>
    </row>
    <row r="595" spans="2:12" ht="15.75" customHeight="1" x14ac:dyDescent="0.2">
      <c r="B595" s="2"/>
      <c r="C595" s="3"/>
      <c r="D595" s="4"/>
      <c r="E595" s="5"/>
      <c r="F595" s="2"/>
      <c r="G595" s="2"/>
      <c r="H595" s="2"/>
      <c r="I595" s="6"/>
      <c r="J595" s="6"/>
      <c r="K595" s="2"/>
      <c r="L595" s="2"/>
    </row>
    <row r="596" spans="2:12" ht="15.75" customHeight="1" x14ac:dyDescent="0.2">
      <c r="B596" s="2"/>
      <c r="C596" s="3"/>
      <c r="D596" s="4"/>
      <c r="E596" s="5"/>
      <c r="F596" s="2"/>
      <c r="G596" s="2"/>
      <c r="H596" s="2"/>
      <c r="I596" s="6"/>
      <c r="J596" s="6"/>
      <c r="K596" s="2"/>
      <c r="L596" s="2"/>
    </row>
    <row r="597" spans="2:12" ht="15.75" customHeight="1" x14ac:dyDescent="0.2">
      <c r="B597" s="2"/>
      <c r="C597" s="3"/>
      <c r="D597" s="4"/>
      <c r="E597" s="5"/>
      <c r="F597" s="2"/>
      <c r="G597" s="2"/>
      <c r="H597" s="2"/>
      <c r="I597" s="6"/>
      <c r="J597" s="6"/>
      <c r="K597" s="2"/>
      <c r="L597" s="2"/>
    </row>
    <row r="598" spans="2:12" ht="15.75" customHeight="1" x14ac:dyDescent="0.2">
      <c r="B598" s="2"/>
      <c r="C598" s="3"/>
      <c r="D598" s="4"/>
      <c r="E598" s="5"/>
      <c r="F598" s="2"/>
      <c r="G598" s="2"/>
      <c r="H598" s="2"/>
      <c r="I598" s="6"/>
      <c r="J598" s="6"/>
      <c r="K598" s="2"/>
      <c r="L598" s="2"/>
    </row>
    <row r="599" spans="2:12" ht="15.75" customHeight="1" x14ac:dyDescent="0.2">
      <c r="B599" s="2"/>
      <c r="C599" s="3"/>
      <c r="D599" s="4"/>
      <c r="E599" s="5"/>
      <c r="F599" s="2"/>
      <c r="G599" s="2"/>
      <c r="H599" s="2"/>
      <c r="I599" s="6"/>
      <c r="J599" s="6"/>
      <c r="K599" s="2"/>
      <c r="L599" s="2"/>
    </row>
    <row r="600" spans="2:12" ht="15.75" customHeight="1" x14ac:dyDescent="0.2">
      <c r="B600" s="2"/>
      <c r="C600" s="3"/>
      <c r="D600" s="4"/>
      <c r="E600" s="5"/>
      <c r="F600" s="2"/>
      <c r="G600" s="2"/>
      <c r="H600" s="2"/>
      <c r="I600" s="6"/>
      <c r="J600" s="6"/>
      <c r="K600" s="2"/>
      <c r="L600" s="2"/>
    </row>
    <row r="601" spans="2:12" ht="15.75" customHeight="1" x14ac:dyDescent="0.2">
      <c r="B601" s="2"/>
      <c r="C601" s="3"/>
      <c r="D601" s="4"/>
      <c r="E601" s="5"/>
      <c r="F601" s="2"/>
      <c r="G601" s="2"/>
      <c r="H601" s="2"/>
      <c r="I601" s="6"/>
      <c r="J601" s="6"/>
      <c r="K601" s="2"/>
      <c r="L601" s="2"/>
    </row>
    <row r="602" spans="2:12" ht="15.75" customHeight="1" x14ac:dyDescent="0.2">
      <c r="B602" s="2"/>
      <c r="C602" s="3"/>
      <c r="D602" s="4"/>
      <c r="E602" s="5"/>
      <c r="F602" s="2"/>
      <c r="G602" s="2"/>
      <c r="H602" s="2"/>
      <c r="I602" s="6"/>
      <c r="J602" s="6"/>
      <c r="K602" s="2"/>
      <c r="L602" s="2"/>
    </row>
    <row r="603" spans="2:12" ht="15.75" customHeight="1" x14ac:dyDescent="0.2">
      <c r="B603" s="2"/>
      <c r="C603" s="3"/>
      <c r="D603" s="4"/>
      <c r="E603" s="5"/>
      <c r="F603" s="2"/>
      <c r="G603" s="2"/>
      <c r="H603" s="2"/>
      <c r="I603" s="6"/>
      <c r="J603" s="6"/>
      <c r="K603" s="2"/>
      <c r="L603" s="2"/>
    </row>
    <row r="604" spans="2:12" ht="15.75" customHeight="1" x14ac:dyDescent="0.2">
      <c r="B604" s="2"/>
      <c r="C604" s="3"/>
      <c r="D604" s="4"/>
      <c r="E604" s="5"/>
      <c r="F604" s="2"/>
      <c r="G604" s="2"/>
      <c r="H604" s="2"/>
      <c r="I604" s="6"/>
      <c r="J604" s="6"/>
      <c r="K604" s="2"/>
      <c r="L604" s="2"/>
    </row>
    <row r="605" spans="2:12" ht="15.75" customHeight="1" x14ac:dyDescent="0.2">
      <c r="B605" s="2"/>
      <c r="C605" s="3"/>
      <c r="D605" s="4"/>
      <c r="E605" s="5"/>
      <c r="F605" s="2"/>
      <c r="G605" s="2"/>
      <c r="H605" s="2"/>
      <c r="I605" s="6"/>
      <c r="J605" s="6"/>
      <c r="K605" s="2"/>
      <c r="L605" s="2"/>
    </row>
    <row r="606" spans="2:12" ht="15.75" customHeight="1" x14ac:dyDescent="0.2">
      <c r="B606" s="2"/>
      <c r="C606" s="3"/>
      <c r="D606" s="4"/>
      <c r="E606" s="5"/>
      <c r="F606" s="2"/>
      <c r="G606" s="2"/>
      <c r="H606" s="2"/>
      <c r="I606" s="6"/>
      <c r="J606" s="6"/>
      <c r="K606" s="2"/>
      <c r="L606" s="2"/>
    </row>
    <row r="607" spans="2:12" ht="15.75" customHeight="1" x14ac:dyDescent="0.2">
      <c r="B607" s="2"/>
      <c r="C607" s="3"/>
      <c r="D607" s="4"/>
      <c r="E607" s="5"/>
      <c r="F607" s="2"/>
      <c r="G607" s="2"/>
      <c r="H607" s="2"/>
      <c r="I607" s="6"/>
      <c r="J607" s="6"/>
      <c r="K607" s="2"/>
      <c r="L607" s="2"/>
    </row>
    <row r="608" spans="2:12" ht="15.75" customHeight="1" x14ac:dyDescent="0.2">
      <c r="B608" s="2"/>
      <c r="C608" s="3"/>
      <c r="D608" s="4"/>
      <c r="E608" s="5"/>
      <c r="F608" s="2"/>
      <c r="G608" s="2"/>
      <c r="H608" s="2"/>
      <c r="I608" s="6"/>
      <c r="J608" s="6"/>
      <c r="K608" s="2"/>
      <c r="L608" s="2"/>
    </row>
    <row r="609" spans="2:12" ht="15.75" customHeight="1" x14ac:dyDescent="0.2">
      <c r="B609" s="2"/>
      <c r="C609" s="3"/>
      <c r="D609" s="4"/>
      <c r="E609" s="5"/>
      <c r="F609" s="2"/>
      <c r="G609" s="2"/>
      <c r="H609" s="2"/>
      <c r="I609" s="6"/>
      <c r="J609" s="6"/>
      <c r="K609" s="2"/>
      <c r="L609" s="2"/>
    </row>
    <row r="610" spans="2:12" ht="15.75" customHeight="1" x14ac:dyDescent="0.2">
      <c r="B610" s="2"/>
      <c r="C610" s="3"/>
      <c r="D610" s="4"/>
      <c r="E610" s="5"/>
      <c r="F610" s="2"/>
      <c r="G610" s="2"/>
      <c r="H610" s="2"/>
      <c r="I610" s="6"/>
      <c r="J610" s="6"/>
      <c r="K610" s="2"/>
      <c r="L610" s="2"/>
    </row>
    <row r="611" spans="2:12" ht="15.75" customHeight="1" x14ac:dyDescent="0.2">
      <c r="B611" s="2"/>
      <c r="C611" s="3"/>
      <c r="D611" s="4"/>
      <c r="E611" s="5"/>
      <c r="F611" s="2"/>
      <c r="G611" s="2"/>
      <c r="H611" s="2"/>
      <c r="I611" s="6"/>
      <c r="J611" s="6"/>
      <c r="K611" s="2"/>
      <c r="L611" s="2"/>
    </row>
    <row r="612" spans="2:12" ht="15.75" customHeight="1" x14ac:dyDescent="0.2">
      <c r="B612" s="2"/>
      <c r="C612" s="3"/>
      <c r="D612" s="4"/>
      <c r="E612" s="5"/>
      <c r="F612" s="2"/>
      <c r="G612" s="2"/>
      <c r="H612" s="2"/>
      <c r="I612" s="6"/>
      <c r="J612" s="6"/>
      <c r="K612" s="2"/>
      <c r="L612" s="2"/>
    </row>
    <row r="613" spans="2:12" ht="15.75" customHeight="1" x14ac:dyDescent="0.2">
      <c r="B613" s="2"/>
      <c r="C613" s="3"/>
      <c r="D613" s="4"/>
      <c r="E613" s="5"/>
      <c r="F613" s="2"/>
      <c r="G613" s="2"/>
      <c r="H613" s="2"/>
      <c r="I613" s="6"/>
      <c r="J613" s="6"/>
      <c r="K613" s="2"/>
      <c r="L613" s="2"/>
    </row>
    <row r="614" spans="2:12" ht="15.75" customHeight="1" x14ac:dyDescent="0.2">
      <c r="B614" s="2"/>
      <c r="C614" s="3"/>
      <c r="D614" s="4"/>
      <c r="E614" s="5"/>
      <c r="F614" s="2"/>
      <c r="G614" s="2"/>
      <c r="H614" s="2"/>
      <c r="I614" s="6"/>
      <c r="J614" s="6"/>
      <c r="K614" s="2"/>
      <c r="L614" s="2"/>
    </row>
    <row r="615" spans="2:12" ht="15.75" customHeight="1" x14ac:dyDescent="0.2">
      <c r="B615" s="2"/>
      <c r="C615" s="3"/>
      <c r="D615" s="4"/>
      <c r="E615" s="5"/>
      <c r="F615" s="2"/>
      <c r="G615" s="2"/>
      <c r="H615" s="2"/>
      <c r="I615" s="6"/>
      <c r="J615" s="6"/>
      <c r="K615" s="2"/>
      <c r="L615" s="2"/>
    </row>
    <row r="616" spans="2:12" ht="15.75" customHeight="1" x14ac:dyDescent="0.2">
      <c r="B616" s="2"/>
      <c r="C616" s="3"/>
      <c r="D616" s="4"/>
      <c r="E616" s="5"/>
      <c r="F616" s="2"/>
      <c r="G616" s="2"/>
      <c r="H616" s="2"/>
      <c r="I616" s="6"/>
      <c r="J616" s="6"/>
      <c r="K616" s="2"/>
      <c r="L616" s="2"/>
    </row>
    <row r="617" spans="2:12" ht="15.75" customHeight="1" x14ac:dyDescent="0.2">
      <c r="B617" s="2"/>
      <c r="C617" s="3"/>
      <c r="D617" s="4"/>
      <c r="E617" s="5"/>
      <c r="F617" s="2"/>
      <c r="G617" s="2"/>
      <c r="H617" s="2"/>
      <c r="I617" s="6"/>
      <c r="J617" s="6"/>
      <c r="K617" s="2"/>
      <c r="L617" s="2"/>
    </row>
    <row r="618" spans="2:12" ht="15.75" customHeight="1" x14ac:dyDescent="0.2">
      <c r="B618" s="2"/>
      <c r="C618" s="3"/>
      <c r="D618" s="4"/>
      <c r="E618" s="5"/>
      <c r="F618" s="2"/>
      <c r="G618" s="2"/>
      <c r="H618" s="2"/>
      <c r="I618" s="6"/>
      <c r="J618" s="6"/>
      <c r="K618" s="2"/>
      <c r="L618" s="2"/>
    </row>
    <row r="619" spans="2:12" ht="15.75" customHeight="1" x14ac:dyDescent="0.2">
      <c r="B619" s="2"/>
      <c r="C619" s="3"/>
      <c r="D619" s="4"/>
      <c r="E619" s="5"/>
      <c r="F619" s="2"/>
      <c r="G619" s="2"/>
      <c r="H619" s="2"/>
      <c r="I619" s="6"/>
      <c r="J619" s="6"/>
      <c r="K619" s="2"/>
      <c r="L619" s="2"/>
    </row>
    <row r="620" spans="2:12" ht="15.75" customHeight="1" x14ac:dyDescent="0.2">
      <c r="B620" s="2"/>
      <c r="C620" s="3"/>
      <c r="D620" s="4"/>
      <c r="E620" s="5"/>
      <c r="F620" s="2"/>
      <c r="G620" s="2"/>
      <c r="H620" s="2"/>
      <c r="I620" s="6"/>
      <c r="J620" s="6"/>
      <c r="K620" s="2"/>
      <c r="L620" s="2"/>
    </row>
    <row r="621" spans="2:12" ht="15.75" customHeight="1" x14ac:dyDescent="0.2">
      <c r="B621" s="2"/>
      <c r="C621" s="3"/>
      <c r="D621" s="4"/>
      <c r="E621" s="5"/>
      <c r="F621" s="2"/>
      <c r="G621" s="2"/>
      <c r="H621" s="2"/>
      <c r="I621" s="6"/>
      <c r="J621" s="6"/>
      <c r="K621" s="2"/>
      <c r="L621" s="2"/>
    </row>
    <row r="622" spans="2:12" ht="15.75" customHeight="1" x14ac:dyDescent="0.2">
      <c r="B622" s="2"/>
      <c r="C622" s="3"/>
      <c r="D622" s="4"/>
      <c r="E622" s="5"/>
      <c r="F622" s="2"/>
      <c r="G622" s="2"/>
      <c r="H622" s="2"/>
      <c r="I622" s="6"/>
      <c r="J622" s="6"/>
      <c r="K622" s="2"/>
      <c r="L622" s="2"/>
    </row>
    <row r="623" spans="2:12" ht="15.75" customHeight="1" x14ac:dyDescent="0.2">
      <c r="B623" s="2"/>
      <c r="C623" s="3"/>
      <c r="D623" s="4"/>
      <c r="E623" s="5"/>
      <c r="F623" s="2"/>
      <c r="G623" s="2"/>
      <c r="H623" s="2"/>
      <c r="I623" s="6"/>
      <c r="J623" s="6"/>
      <c r="K623" s="2"/>
      <c r="L623" s="2"/>
    </row>
    <row r="624" spans="2:12" ht="15.75" customHeight="1" x14ac:dyDescent="0.2">
      <c r="B624" s="2"/>
      <c r="C624" s="3"/>
      <c r="D624" s="4"/>
      <c r="E624" s="5"/>
      <c r="F624" s="2"/>
      <c r="G624" s="2"/>
      <c r="H624" s="2"/>
      <c r="I624" s="6"/>
      <c r="J624" s="6"/>
      <c r="K624" s="2"/>
      <c r="L624" s="2"/>
    </row>
    <row r="625" spans="2:12" ht="15.75" customHeight="1" x14ac:dyDescent="0.2">
      <c r="B625" s="2"/>
      <c r="C625" s="3"/>
      <c r="D625" s="4"/>
      <c r="E625" s="5"/>
      <c r="F625" s="2"/>
      <c r="G625" s="2"/>
      <c r="H625" s="2"/>
      <c r="I625" s="6"/>
      <c r="J625" s="6"/>
      <c r="K625" s="2"/>
      <c r="L625" s="2"/>
    </row>
    <row r="626" spans="2:12" ht="15.75" customHeight="1" x14ac:dyDescent="0.2">
      <c r="B626" s="2"/>
      <c r="C626" s="3"/>
      <c r="D626" s="4"/>
      <c r="E626" s="5"/>
      <c r="F626" s="2"/>
      <c r="G626" s="2"/>
      <c r="H626" s="2"/>
      <c r="I626" s="6"/>
      <c r="J626" s="6"/>
      <c r="K626" s="2"/>
      <c r="L626" s="2"/>
    </row>
    <row r="627" spans="2:12" ht="15.75" customHeight="1" x14ac:dyDescent="0.2">
      <c r="B627" s="2"/>
      <c r="C627" s="3"/>
      <c r="D627" s="4"/>
      <c r="E627" s="5"/>
      <c r="F627" s="2"/>
      <c r="G627" s="2"/>
      <c r="H627" s="2"/>
      <c r="I627" s="6"/>
      <c r="J627" s="6"/>
      <c r="K627" s="2"/>
      <c r="L627" s="2"/>
    </row>
    <row r="628" spans="2:12" ht="15.75" customHeight="1" x14ac:dyDescent="0.2">
      <c r="B628" s="2"/>
      <c r="C628" s="3"/>
      <c r="D628" s="4"/>
      <c r="E628" s="5"/>
      <c r="F628" s="2"/>
      <c r="G628" s="2"/>
      <c r="H628" s="2"/>
      <c r="I628" s="6"/>
      <c r="J628" s="6"/>
      <c r="K628" s="2"/>
      <c r="L628" s="2"/>
    </row>
    <row r="629" spans="2:12" ht="15.75" customHeight="1" x14ac:dyDescent="0.2">
      <c r="B629" s="2"/>
      <c r="C629" s="3"/>
      <c r="D629" s="4"/>
      <c r="E629" s="5"/>
      <c r="F629" s="2"/>
      <c r="G629" s="2"/>
      <c r="H629" s="2"/>
      <c r="I629" s="6"/>
      <c r="J629" s="6"/>
      <c r="K629" s="2"/>
      <c r="L629" s="2"/>
    </row>
    <row r="630" spans="2:12" ht="15.75" customHeight="1" x14ac:dyDescent="0.2">
      <c r="B630" s="2"/>
      <c r="C630" s="3"/>
      <c r="D630" s="4"/>
      <c r="E630" s="5"/>
      <c r="F630" s="2"/>
      <c r="G630" s="2"/>
      <c r="H630" s="2"/>
      <c r="I630" s="6"/>
      <c r="J630" s="6"/>
      <c r="K630" s="2"/>
      <c r="L630" s="2"/>
    </row>
    <row r="631" spans="2:12" ht="15.75" customHeight="1" x14ac:dyDescent="0.2">
      <c r="B631" s="2"/>
      <c r="C631" s="3"/>
      <c r="D631" s="4"/>
      <c r="E631" s="5"/>
      <c r="F631" s="2"/>
      <c r="G631" s="2"/>
      <c r="H631" s="2"/>
      <c r="I631" s="6"/>
      <c r="J631" s="6"/>
      <c r="K631" s="2"/>
      <c r="L631" s="2"/>
    </row>
    <row r="632" spans="2:12" ht="15.75" customHeight="1" x14ac:dyDescent="0.2">
      <c r="B632" s="2"/>
      <c r="C632" s="3"/>
      <c r="D632" s="4"/>
      <c r="E632" s="5"/>
      <c r="F632" s="2"/>
      <c r="G632" s="2"/>
      <c r="H632" s="2"/>
      <c r="I632" s="6"/>
      <c r="J632" s="6"/>
      <c r="K632" s="2"/>
      <c r="L632" s="2"/>
    </row>
    <row r="633" spans="2:12" ht="15.75" customHeight="1" x14ac:dyDescent="0.2">
      <c r="B633" s="2"/>
      <c r="C633" s="3"/>
      <c r="D633" s="4"/>
      <c r="E633" s="5"/>
      <c r="F633" s="2"/>
      <c r="G633" s="2"/>
      <c r="H633" s="2"/>
      <c r="I633" s="6"/>
      <c r="J633" s="6"/>
      <c r="K633" s="2"/>
      <c r="L633" s="2"/>
    </row>
    <row r="634" spans="2:12" ht="15.75" customHeight="1" x14ac:dyDescent="0.2">
      <c r="B634" s="2"/>
      <c r="C634" s="3"/>
      <c r="D634" s="4"/>
      <c r="E634" s="5"/>
      <c r="F634" s="2"/>
      <c r="G634" s="2"/>
      <c r="H634" s="2"/>
      <c r="I634" s="6"/>
      <c r="J634" s="6"/>
      <c r="K634" s="2"/>
      <c r="L634" s="2"/>
    </row>
    <row r="635" spans="2:12" ht="15.75" customHeight="1" x14ac:dyDescent="0.2">
      <c r="B635" s="2"/>
      <c r="C635" s="3"/>
      <c r="D635" s="4"/>
      <c r="E635" s="5"/>
      <c r="F635" s="2"/>
      <c r="G635" s="2"/>
      <c r="H635" s="2"/>
      <c r="I635" s="6"/>
      <c r="J635" s="6"/>
      <c r="K635" s="2"/>
      <c r="L635" s="2"/>
    </row>
    <row r="636" spans="2:12" ht="15.75" customHeight="1" x14ac:dyDescent="0.2">
      <c r="B636" s="2"/>
      <c r="C636" s="3"/>
      <c r="D636" s="4"/>
      <c r="E636" s="5"/>
      <c r="F636" s="2"/>
      <c r="G636" s="2"/>
      <c r="H636" s="2"/>
      <c r="I636" s="6"/>
      <c r="J636" s="6"/>
      <c r="K636" s="2"/>
      <c r="L636" s="2"/>
    </row>
    <row r="637" spans="2:12" ht="15.75" customHeight="1" x14ac:dyDescent="0.2">
      <c r="B637" s="2"/>
      <c r="C637" s="3"/>
      <c r="D637" s="4"/>
      <c r="E637" s="5"/>
      <c r="F637" s="2"/>
      <c r="G637" s="2"/>
      <c r="H637" s="2"/>
      <c r="I637" s="6"/>
      <c r="J637" s="6"/>
      <c r="K637" s="2"/>
      <c r="L637" s="2"/>
    </row>
    <row r="638" spans="2:12" ht="15.75" customHeight="1" x14ac:dyDescent="0.2">
      <c r="B638" s="2"/>
      <c r="C638" s="3"/>
      <c r="D638" s="4"/>
      <c r="E638" s="5"/>
      <c r="F638" s="2"/>
      <c r="G638" s="2"/>
      <c r="H638" s="2"/>
      <c r="I638" s="6"/>
      <c r="J638" s="6"/>
      <c r="K638" s="2"/>
      <c r="L638" s="2"/>
    </row>
    <row r="639" spans="2:12" ht="15.75" customHeight="1" x14ac:dyDescent="0.2">
      <c r="B639" s="2"/>
      <c r="C639" s="3"/>
      <c r="D639" s="4"/>
      <c r="E639" s="5"/>
      <c r="F639" s="2"/>
      <c r="G639" s="2"/>
      <c r="H639" s="2"/>
      <c r="I639" s="6"/>
      <c r="J639" s="6"/>
      <c r="K639" s="2"/>
      <c r="L639" s="2"/>
    </row>
    <row r="640" spans="2:12" ht="15.75" customHeight="1" x14ac:dyDescent="0.2">
      <c r="B640" s="2"/>
      <c r="C640" s="3"/>
      <c r="D640" s="4"/>
      <c r="E640" s="5"/>
      <c r="F640" s="2"/>
      <c r="G640" s="2"/>
      <c r="H640" s="2"/>
      <c r="I640" s="6"/>
      <c r="J640" s="6"/>
      <c r="K640" s="2"/>
      <c r="L640" s="2"/>
    </row>
    <row r="641" spans="2:12" ht="15.75" customHeight="1" x14ac:dyDescent="0.2">
      <c r="B641" s="2"/>
      <c r="C641" s="3"/>
      <c r="D641" s="4"/>
      <c r="E641" s="5"/>
      <c r="F641" s="2"/>
      <c r="G641" s="2"/>
      <c r="H641" s="2"/>
      <c r="I641" s="6"/>
      <c r="J641" s="6"/>
      <c r="K641" s="2"/>
      <c r="L641" s="2"/>
    </row>
    <row r="642" spans="2:12" ht="15.75" customHeight="1" x14ac:dyDescent="0.2">
      <c r="B642" s="2"/>
      <c r="C642" s="3"/>
      <c r="D642" s="4"/>
      <c r="E642" s="5"/>
      <c r="F642" s="2"/>
      <c r="G642" s="2"/>
      <c r="H642" s="2"/>
      <c r="I642" s="6"/>
      <c r="J642" s="6"/>
      <c r="K642" s="2"/>
      <c r="L642" s="2"/>
    </row>
    <row r="643" spans="2:12" ht="15.75" customHeight="1" x14ac:dyDescent="0.2">
      <c r="B643" s="2"/>
      <c r="C643" s="3"/>
      <c r="D643" s="4"/>
      <c r="E643" s="5"/>
      <c r="F643" s="2"/>
      <c r="G643" s="2"/>
      <c r="H643" s="2"/>
      <c r="I643" s="6"/>
      <c r="J643" s="6"/>
      <c r="K643" s="2"/>
      <c r="L643" s="2"/>
    </row>
    <row r="644" spans="2:12" ht="15.75" customHeight="1" x14ac:dyDescent="0.2">
      <c r="B644" s="2"/>
      <c r="C644" s="3"/>
      <c r="D644" s="4"/>
      <c r="E644" s="5"/>
      <c r="F644" s="2"/>
      <c r="G644" s="2"/>
      <c r="H644" s="2"/>
      <c r="I644" s="6"/>
      <c r="J644" s="6"/>
      <c r="K644" s="2"/>
      <c r="L644" s="2"/>
    </row>
    <row r="645" spans="2:12" ht="15.75" customHeight="1" x14ac:dyDescent="0.2">
      <c r="B645" s="2"/>
      <c r="C645" s="3"/>
      <c r="D645" s="4"/>
      <c r="E645" s="5"/>
      <c r="F645" s="2"/>
      <c r="G645" s="2"/>
      <c r="H645" s="2"/>
      <c r="I645" s="6"/>
      <c r="J645" s="6"/>
      <c r="K645" s="2"/>
      <c r="L645" s="2"/>
    </row>
    <row r="646" spans="2:12" ht="15.75" customHeight="1" x14ac:dyDescent="0.2">
      <c r="B646" s="2"/>
      <c r="C646" s="3"/>
      <c r="D646" s="4"/>
      <c r="E646" s="5"/>
      <c r="F646" s="2"/>
      <c r="G646" s="2"/>
      <c r="H646" s="2"/>
      <c r="I646" s="6"/>
      <c r="J646" s="6"/>
      <c r="K646" s="2"/>
      <c r="L646" s="2"/>
    </row>
    <row r="647" spans="2:12" ht="15.75" customHeight="1" x14ac:dyDescent="0.2">
      <c r="B647" s="2"/>
      <c r="C647" s="3"/>
      <c r="D647" s="4"/>
      <c r="E647" s="5"/>
      <c r="F647" s="2"/>
      <c r="G647" s="2"/>
      <c r="H647" s="2"/>
      <c r="I647" s="6"/>
      <c r="J647" s="6"/>
      <c r="K647" s="2"/>
      <c r="L647" s="2"/>
    </row>
    <row r="648" spans="2:12" ht="15.75" customHeight="1" x14ac:dyDescent="0.2">
      <c r="B648" s="2"/>
      <c r="C648" s="3"/>
      <c r="D648" s="4"/>
      <c r="E648" s="5"/>
      <c r="F648" s="2"/>
      <c r="G648" s="2"/>
      <c r="H648" s="2"/>
      <c r="I648" s="6"/>
      <c r="J648" s="6"/>
      <c r="K648" s="2"/>
      <c r="L648" s="2"/>
    </row>
    <row r="649" spans="2:12" ht="15.75" customHeight="1" x14ac:dyDescent="0.2">
      <c r="B649" s="2"/>
      <c r="C649" s="3"/>
      <c r="D649" s="4"/>
      <c r="E649" s="5"/>
      <c r="F649" s="2"/>
      <c r="G649" s="2"/>
      <c r="H649" s="2"/>
      <c r="I649" s="6"/>
      <c r="J649" s="6"/>
      <c r="K649" s="2"/>
      <c r="L649" s="2"/>
    </row>
    <row r="650" spans="2:12" ht="15.75" customHeight="1" x14ac:dyDescent="0.2">
      <c r="B650" s="2"/>
      <c r="C650" s="3"/>
      <c r="D650" s="4"/>
      <c r="E650" s="5"/>
      <c r="F650" s="2"/>
      <c r="G650" s="2"/>
      <c r="H650" s="2"/>
      <c r="I650" s="6"/>
      <c r="J650" s="6"/>
      <c r="K650" s="2"/>
      <c r="L650" s="2"/>
    </row>
    <row r="651" spans="2:12" ht="15.75" customHeight="1" x14ac:dyDescent="0.2">
      <c r="B651" s="2"/>
      <c r="C651" s="3"/>
      <c r="D651" s="4"/>
      <c r="E651" s="5"/>
      <c r="F651" s="2"/>
      <c r="G651" s="2"/>
      <c r="H651" s="2"/>
      <c r="I651" s="6"/>
      <c r="J651" s="6"/>
      <c r="K651" s="2"/>
      <c r="L651" s="2"/>
    </row>
    <row r="652" spans="2:12" ht="15.75" customHeight="1" x14ac:dyDescent="0.2">
      <c r="B652" s="2"/>
      <c r="C652" s="3"/>
      <c r="D652" s="4"/>
      <c r="E652" s="5"/>
      <c r="F652" s="2"/>
      <c r="G652" s="2"/>
      <c r="H652" s="2"/>
      <c r="I652" s="6"/>
      <c r="J652" s="6"/>
      <c r="K652" s="2"/>
      <c r="L652" s="2"/>
    </row>
    <row r="653" spans="2:12" ht="15.75" customHeight="1" x14ac:dyDescent="0.2">
      <c r="B653" s="2"/>
      <c r="C653" s="3"/>
      <c r="D653" s="4"/>
      <c r="E653" s="5"/>
      <c r="F653" s="2"/>
      <c r="G653" s="2"/>
      <c r="H653" s="2"/>
      <c r="I653" s="6"/>
      <c r="J653" s="6"/>
      <c r="K653" s="2"/>
      <c r="L653" s="2"/>
    </row>
    <row r="654" spans="2:12" ht="15.75" customHeight="1" x14ac:dyDescent="0.2">
      <c r="B654" s="2"/>
      <c r="C654" s="3"/>
      <c r="D654" s="4"/>
      <c r="E654" s="5"/>
      <c r="F654" s="2"/>
      <c r="G654" s="2"/>
      <c r="H654" s="2"/>
      <c r="I654" s="6"/>
      <c r="J654" s="6"/>
      <c r="K654" s="2"/>
      <c r="L654" s="2"/>
    </row>
    <row r="655" spans="2:12" ht="15.75" customHeight="1" x14ac:dyDescent="0.2">
      <c r="B655" s="2"/>
      <c r="C655" s="3"/>
      <c r="D655" s="4"/>
      <c r="E655" s="5"/>
      <c r="F655" s="2"/>
      <c r="G655" s="2"/>
      <c r="H655" s="2"/>
      <c r="I655" s="6"/>
      <c r="J655" s="6"/>
      <c r="K655" s="2"/>
      <c r="L655" s="2"/>
    </row>
    <row r="656" spans="2:12" ht="15.75" customHeight="1" x14ac:dyDescent="0.2">
      <c r="B656" s="2"/>
      <c r="C656" s="3"/>
      <c r="D656" s="4"/>
      <c r="E656" s="5"/>
      <c r="F656" s="2"/>
      <c r="G656" s="2"/>
      <c r="H656" s="2"/>
      <c r="I656" s="6"/>
      <c r="J656" s="6"/>
      <c r="K656" s="2"/>
      <c r="L656" s="2"/>
    </row>
    <row r="657" spans="2:12" ht="15.75" customHeight="1" x14ac:dyDescent="0.2">
      <c r="B657" s="2"/>
      <c r="C657" s="3"/>
      <c r="D657" s="4"/>
      <c r="E657" s="5"/>
      <c r="F657" s="2"/>
      <c r="G657" s="2"/>
      <c r="H657" s="2"/>
      <c r="I657" s="6"/>
      <c r="J657" s="6"/>
      <c r="K657" s="2"/>
      <c r="L657" s="2"/>
    </row>
    <row r="658" spans="2:12" ht="15.75" customHeight="1" x14ac:dyDescent="0.2">
      <c r="B658" s="2"/>
      <c r="C658" s="3"/>
      <c r="D658" s="4"/>
      <c r="E658" s="5"/>
      <c r="F658" s="2"/>
      <c r="G658" s="2"/>
      <c r="H658" s="2"/>
      <c r="I658" s="6"/>
      <c r="J658" s="6"/>
      <c r="K658" s="2"/>
      <c r="L658" s="2"/>
    </row>
    <row r="659" spans="2:12" ht="15.75" customHeight="1" x14ac:dyDescent="0.2">
      <c r="B659" s="2"/>
      <c r="C659" s="3"/>
      <c r="D659" s="4"/>
      <c r="E659" s="5"/>
      <c r="F659" s="2"/>
      <c r="G659" s="2"/>
      <c r="H659" s="2"/>
      <c r="I659" s="6"/>
      <c r="J659" s="6"/>
      <c r="K659" s="2"/>
      <c r="L659" s="2"/>
    </row>
    <row r="660" spans="2:12" ht="15.75" customHeight="1" x14ac:dyDescent="0.2">
      <c r="B660" s="2"/>
      <c r="C660" s="3"/>
      <c r="D660" s="4"/>
      <c r="E660" s="5"/>
      <c r="F660" s="2"/>
      <c r="G660" s="2"/>
      <c r="H660" s="2"/>
      <c r="I660" s="6"/>
      <c r="J660" s="6"/>
      <c r="K660" s="2"/>
      <c r="L660" s="2"/>
    </row>
    <row r="661" spans="2:12" ht="15.75" customHeight="1" x14ac:dyDescent="0.2">
      <c r="B661" s="2"/>
      <c r="C661" s="3"/>
      <c r="D661" s="4"/>
      <c r="E661" s="5"/>
      <c r="F661" s="2"/>
      <c r="G661" s="2"/>
      <c r="H661" s="2"/>
      <c r="I661" s="6"/>
      <c r="J661" s="6"/>
      <c r="K661" s="2"/>
      <c r="L661" s="2"/>
    </row>
    <row r="662" spans="2:12" ht="15.75" customHeight="1" x14ac:dyDescent="0.2">
      <c r="B662" s="2"/>
      <c r="C662" s="3"/>
      <c r="D662" s="4"/>
      <c r="E662" s="5"/>
      <c r="F662" s="2"/>
      <c r="G662" s="2"/>
      <c r="H662" s="2"/>
      <c r="I662" s="6"/>
      <c r="J662" s="6"/>
      <c r="K662" s="2"/>
      <c r="L662" s="2"/>
    </row>
    <row r="663" spans="2:12" ht="15.75" customHeight="1" x14ac:dyDescent="0.2">
      <c r="B663" s="2"/>
      <c r="C663" s="3"/>
      <c r="D663" s="4"/>
      <c r="E663" s="5"/>
      <c r="F663" s="2"/>
      <c r="G663" s="2"/>
      <c r="H663" s="2"/>
      <c r="I663" s="6"/>
      <c r="J663" s="6"/>
      <c r="K663" s="2"/>
      <c r="L663" s="2"/>
    </row>
    <row r="664" spans="2:12" ht="15.75" customHeight="1" x14ac:dyDescent="0.2">
      <c r="B664" s="2"/>
      <c r="C664" s="3"/>
      <c r="D664" s="4"/>
      <c r="E664" s="5"/>
      <c r="F664" s="2"/>
      <c r="G664" s="2"/>
      <c r="H664" s="2"/>
      <c r="I664" s="6"/>
      <c r="J664" s="6"/>
      <c r="K664" s="2"/>
      <c r="L664" s="2"/>
    </row>
    <row r="665" spans="2:12" ht="15.75" customHeight="1" x14ac:dyDescent="0.2">
      <c r="B665" s="2"/>
      <c r="C665" s="3"/>
      <c r="D665" s="4"/>
      <c r="E665" s="5"/>
      <c r="F665" s="2"/>
      <c r="G665" s="2"/>
      <c r="H665" s="2"/>
      <c r="I665" s="6"/>
      <c r="J665" s="6"/>
      <c r="K665" s="2"/>
      <c r="L665" s="2"/>
    </row>
    <row r="666" spans="2:12" ht="15.75" customHeight="1" x14ac:dyDescent="0.2">
      <c r="B666" s="2"/>
      <c r="C666" s="3"/>
      <c r="D666" s="4"/>
      <c r="E666" s="5"/>
      <c r="F666" s="2"/>
      <c r="G666" s="2"/>
      <c r="H666" s="2"/>
      <c r="I666" s="6"/>
      <c r="J666" s="6"/>
      <c r="K666" s="2"/>
      <c r="L666" s="2"/>
    </row>
    <row r="667" spans="2:12" ht="15.75" customHeight="1" x14ac:dyDescent="0.2">
      <c r="B667" s="2"/>
      <c r="C667" s="3"/>
      <c r="D667" s="4"/>
      <c r="E667" s="5"/>
      <c r="F667" s="2"/>
      <c r="G667" s="2"/>
      <c r="H667" s="2"/>
      <c r="I667" s="6"/>
      <c r="J667" s="6"/>
      <c r="K667" s="2"/>
      <c r="L667" s="2"/>
    </row>
    <row r="668" spans="2:12" ht="15.75" customHeight="1" x14ac:dyDescent="0.2">
      <c r="B668" s="2"/>
      <c r="C668" s="3"/>
      <c r="D668" s="4"/>
      <c r="E668" s="5"/>
      <c r="F668" s="2"/>
      <c r="G668" s="2"/>
      <c r="H668" s="2"/>
      <c r="I668" s="6"/>
      <c r="J668" s="6"/>
      <c r="K668" s="2"/>
      <c r="L668" s="2"/>
    </row>
    <row r="669" spans="2:12" ht="15.75" customHeight="1" x14ac:dyDescent="0.2">
      <c r="B669" s="2"/>
      <c r="C669" s="3"/>
      <c r="D669" s="4"/>
      <c r="E669" s="5"/>
      <c r="F669" s="2"/>
      <c r="G669" s="2"/>
      <c r="H669" s="2"/>
      <c r="I669" s="6"/>
      <c r="J669" s="6"/>
      <c r="K669" s="2"/>
      <c r="L669" s="2"/>
    </row>
    <row r="670" spans="2:12" ht="15.75" customHeight="1" x14ac:dyDescent="0.2">
      <c r="B670" s="2"/>
      <c r="C670" s="3"/>
      <c r="D670" s="4"/>
      <c r="E670" s="5"/>
      <c r="F670" s="2"/>
      <c r="G670" s="2"/>
      <c r="H670" s="2"/>
      <c r="I670" s="6"/>
      <c r="J670" s="6"/>
      <c r="K670" s="2"/>
      <c r="L670" s="2"/>
    </row>
    <row r="671" spans="2:12" ht="15.75" customHeight="1" x14ac:dyDescent="0.2">
      <c r="B671" s="2"/>
      <c r="C671" s="3"/>
      <c r="D671" s="4"/>
      <c r="E671" s="5"/>
      <c r="F671" s="2"/>
      <c r="G671" s="2"/>
      <c r="H671" s="2"/>
      <c r="I671" s="6"/>
      <c r="J671" s="6"/>
      <c r="K671" s="2"/>
      <c r="L671" s="2"/>
    </row>
    <row r="672" spans="2:12" ht="15.75" customHeight="1" x14ac:dyDescent="0.2">
      <c r="B672" s="2"/>
      <c r="C672" s="3"/>
      <c r="D672" s="4"/>
      <c r="E672" s="5"/>
      <c r="F672" s="2"/>
      <c r="G672" s="2"/>
      <c r="H672" s="2"/>
      <c r="I672" s="6"/>
      <c r="J672" s="6"/>
      <c r="K672" s="2"/>
      <c r="L672" s="2"/>
    </row>
    <row r="673" spans="2:12" ht="15.75" customHeight="1" x14ac:dyDescent="0.2">
      <c r="B673" s="2"/>
      <c r="C673" s="3"/>
      <c r="D673" s="4"/>
      <c r="E673" s="5"/>
      <c r="F673" s="2"/>
      <c r="G673" s="2"/>
      <c r="H673" s="2"/>
      <c r="I673" s="6"/>
      <c r="J673" s="6"/>
      <c r="K673" s="2"/>
      <c r="L673" s="2"/>
    </row>
    <row r="674" spans="2:12" ht="15.75" customHeight="1" x14ac:dyDescent="0.2">
      <c r="B674" s="2"/>
      <c r="C674" s="3"/>
      <c r="D674" s="4"/>
      <c r="E674" s="5"/>
      <c r="F674" s="2"/>
      <c r="G674" s="2"/>
      <c r="H674" s="2"/>
      <c r="I674" s="6"/>
      <c r="J674" s="6"/>
      <c r="K674" s="2"/>
      <c r="L674" s="2"/>
    </row>
    <row r="675" spans="2:12" ht="15.75" customHeight="1" x14ac:dyDescent="0.2">
      <c r="B675" s="2"/>
      <c r="C675" s="3"/>
      <c r="D675" s="4"/>
      <c r="E675" s="5"/>
      <c r="F675" s="2"/>
      <c r="G675" s="2"/>
      <c r="H675" s="2"/>
      <c r="I675" s="6"/>
      <c r="J675" s="6"/>
      <c r="K675" s="2"/>
      <c r="L675" s="2"/>
    </row>
    <row r="676" spans="2:12" ht="15.75" customHeight="1" x14ac:dyDescent="0.2">
      <c r="B676" s="2"/>
      <c r="C676" s="3"/>
      <c r="D676" s="4"/>
      <c r="E676" s="5"/>
      <c r="F676" s="2"/>
      <c r="G676" s="2"/>
      <c r="H676" s="2"/>
      <c r="I676" s="6"/>
      <c r="J676" s="6"/>
      <c r="K676" s="2"/>
      <c r="L676" s="2"/>
    </row>
    <row r="677" spans="2:12" ht="15.75" customHeight="1" x14ac:dyDescent="0.2">
      <c r="B677" s="2"/>
      <c r="C677" s="3"/>
      <c r="D677" s="4"/>
      <c r="E677" s="5"/>
      <c r="F677" s="2"/>
      <c r="G677" s="2"/>
      <c r="H677" s="2"/>
      <c r="I677" s="6"/>
      <c r="J677" s="6"/>
      <c r="K677" s="2"/>
      <c r="L677" s="2"/>
    </row>
    <row r="678" spans="2:12" ht="15.75" customHeight="1" x14ac:dyDescent="0.2">
      <c r="B678" s="2"/>
      <c r="C678" s="3"/>
      <c r="D678" s="4"/>
      <c r="E678" s="5"/>
      <c r="F678" s="2"/>
      <c r="G678" s="2"/>
      <c r="H678" s="2"/>
      <c r="I678" s="6"/>
      <c r="J678" s="6"/>
      <c r="K678" s="2"/>
      <c r="L678" s="2"/>
    </row>
    <row r="679" spans="2:12" ht="15.75" customHeight="1" x14ac:dyDescent="0.2">
      <c r="B679" s="2"/>
      <c r="C679" s="3"/>
      <c r="D679" s="4"/>
      <c r="E679" s="5"/>
      <c r="F679" s="2"/>
      <c r="G679" s="2"/>
      <c r="H679" s="2"/>
      <c r="I679" s="6"/>
      <c r="J679" s="6"/>
      <c r="K679" s="2"/>
      <c r="L679" s="2"/>
    </row>
    <row r="680" spans="2:12" ht="15.75" customHeight="1" x14ac:dyDescent="0.2">
      <c r="B680" s="2"/>
      <c r="C680" s="3"/>
      <c r="D680" s="4"/>
      <c r="E680" s="5"/>
      <c r="F680" s="2"/>
      <c r="G680" s="2"/>
      <c r="H680" s="2"/>
      <c r="I680" s="6"/>
      <c r="J680" s="6"/>
      <c r="K680" s="2"/>
      <c r="L680" s="2"/>
    </row>
    <row r="681" spans="2:12" ht="15.75" customHeight="1" x14ac:dyDescent="0.2">
      <c r="B681" s="2"/>
      <c r="C681" s="3"/>
      <c r="D681" s="4"/>
      <c r="E681" s="5"/>
      <c r="F681" s="2"/>
      <c r="G681" s="2"/>
      <c r="H681" s="2"/>
      <c r="I681" s="6"/>
      <c r="J681" s="6"/>
      <c r="K681" s="2"/>
      <c r="L681" s="2"/>
    </row>
    <row r="682" spans="2:12" ht="15.75" customHeight="1" x14ac:dyDescent="0.2">
      <c r="B682" s="2"/>
      <c r="C682" s="3"/>
      <c r="D682" s="4"/>
      <c r="E682" s="5"/>
      <c r="F682" s="2"/>
      <c r="G682" s="2"/>
      <c r="H682" s="2"/>
      <c r="I682" s="6"/>
      <c r="J682" s="6"/>
      <c r="K682" s="2"/>
      <c r="L682" s="2"/>
    </row>
    <row r="683" spans="2:12" ht="15.75" customHeight="1" x14ac:dyDescent="0.2">
      <c r="B683" s="2"/>
      <c r="C683" s="3"/>
      <c r="D683" s="4"/>
      <c r="E683" s="5"/>
      <c r="F683" s="2"/>
      <c r="G683" s="2"/>
      <c r="H683" s="2"/>
      <c r="I683" s="6"/>
      <c r="J683" s="6"/>
      <c r="K683" s="2"/>
      <c r="L683" s="2"/>
    </row>
    <row r="684" spans="2:12" ht="15.75" customHeight="1" x14ac:dyDescent="0.2">
      <c r="B684" s="2"/>
      <c r="C684" s="3"/>
      <c r="D684" s="4"/>
      <c r="E684" s="5"/>
      <c r="F684" s="2"/>
      <c r="G684" s="2"/>
      <c r="H684" s="2"/>
      <c r="I684" s="6"/>
      <c r="J684" s="6"/>
      <c r="K684" s="2"/>
      <c r="L684" s="2"/>
    </row>
    <row r="685" spans="2:12" ht="15.75" customHeight="1" x14ac:dyDescent="0.2">
      <c r="B685" s="2"/>
      <c r="C685" s="3"/>
      <c r="D685" s="4"/>
      <c r="E685" s="5"/>
      <c r="F685" s="2"/>
      <c r="G685" s="2"/>
      <c r="H685" s="2"/>
      <c r="I685" s="6"/>
      <c r="J685" s="6"/>
      <c r="K685" s="2"/>
      <c r="L685" s="2"/>
    </row>
    <row r="686" spans="2:12" ht="15.75" customHeight="1" x14ac:dyDescent="0.2">
      <c r="B686" s="2"/>
      <c r="C686" s="3"/>
      <c r="D686" s="4"/>
      <c r="E686" s="5"/>
      <c r="F686" s="2"/>
      <c r="G686" s="2"/>
      <c r="H686" s="2"/>
      <c r="I686" s="6"/>
      <c r="J686" s="6"/>
      <c r="K686" s="2"/>
      <c r="L686" s="2"/>
    </row>
    <row r="687" spans="2:12" ht="15.75" customHeight="1" x14ac:dyDescent="0.2">
      <c r="B687" s="2"/>
      <c r="C687" s="3"/>
      <c r="D687" s="4"/>
      <c r="E687" s="5"/>
      <c r="F687" s="2"/>
      <c r="G687" s="2"/>
      <c r="H687" s="2"/>
      <c r="I687" s="6"/>
      <c r="J687" s="6"/>
      <c r="K687" s="2"/>
      <c r="L687" s="2"/>
    </row>
    <row r="688" spans="2:12" ht="15.75" customHeight="1" x14ac:dyDescent="0.2">
      <c r="B688" s="2"/>
      <c r="C688" s="3"/>
      <c r="D688" s="4"/>
      <c r="E688" s="5"/>
      <c r="F688" s="2"/>
      <c r="G688" s="2"/>
      <c r="H688" s="2"/>
      <c r="I688" s="6"/>
      <c r="J688" s="6"/>
      <c r="K688" s="2"/>
      <c r="L688" s="2"/>
    </row>
    <row r="689" spans="2:12" ht="15.75" customHeight="1" x14ac:dyDescent="0.2">
      <c r="B689" s="2"/>
      <c r="C689" s="3"/>
      <c r="D689" s="4"/>
      <c r="E689" s="5"/>
      <c r="F689" s="2"/>
      <c r="G689" s="2"/>
      <c r="H689" s="2"/>
      <c r="I689" s="6"/>
      <c r="J689" s="6"/>
      <c r="K689" s="2"/>
      <c r="L689" s="2"/>
    </row>
    <row r="690" spans="2:12" ht="15.75" customHeight="1" x14ac:dyDescent="0.2">
      <c r="B690" s="2"/>
      <c r="C690" s="3"/>
      <c r="D690" s="4"/>
      <c r="E690" s="5"/>
      <c r="F690" s="2"/>
      <c r="G690" s="2"/>
      <c r="H690" s="2"/>
      <c r="I690" s="6"/>
      <c r="J690" s="6"/>
      <c r="K690" s="2"/>
      <c r="L690" s="2"/>
    </row>
    <row r="691" spans="2:12" ht="15.75" customHeight="1" x14ac:dyDescent="0.2">
      <c r="B691" s="2"/>
      <c r="C691" s="3"/>
      <c r="D691" s="4"/>
      <c r="E691" s="5"/>
      <c r="F691" s="2"/>
      <c r="G691" s="2"/>
      <c r="H691" s="2"/>
      <c r="I691" s="6"/>
      <c r="J691" s="6"/>
      <c r="K691" s="2"/>
      <c r="L691" s="2"/>
    </row>
    <row r="692" spans="2:12" ht="15.75" customHeight="1" x14ac:dyDescent="0.2">
      <c r="B692" s="2"/>
      <c r="C692" s="3"/>
      <c r="D692" s="4"/>
      <c r="E692" s="5"/>
      <c r="F692" s="2"/>
      <c r="G692" s="2"/>
      <c r="H692" s="2"/>
      <c r="I692" s="6"/>
      <c r="J692" s="6"/>
      <c r="K692" s="2"/>
      <c r="L692" s="2"/>
    </row>
    <row r="693" spans="2:12" ht="15.75" customHeight="1" x14ac:dyDescent="0.2">
      <c r="B693" s="2"/>
      <c r="C693" s="3"/>
      <c r="D693" s="4"/>
      <c r="E693" s="5"/>
      <c r="F693" s="2"/>
      <c r="G693" s="2"/>
      <c r="H693" s="2"/>
      <c r="I693" s="6"/>
      <c r="J693" s="6"/>
      <c r="K693" s="2"/>
      <c r="L693" s="2"/>
    </row>
    <row r="694" spans="2:12" ht="15.75" customHeight="1" x14ac:dyDescent="0.2">
      <c r="B694" s="2"/>
      <c r="C694" s="3"/>
      <c r="D694" s="4"/>
      <c r="E694" s="5"/>
      <c r="F694" s="2"/>
      <c r="G694" s="2"/>
      <c r="H694" s="2"/>
      <c r="I694" s="6"/>
      <c r="J694" s="6"/>
      <c r="K694" s="2"/>
      <c r="L694" s="2"/>
    </row>
    <row r="695" spans="2:12" ht="15.75" customHeight="1" x14ac:dyDescent="0.2">
      <c r="B695" s="2"/>
      <c r="C695" s="3"/>
      <c r="D695" s="4"/>
      <c r="E695" s="5"/>
      <c r="F695" s="2"/>
      <c r="G695" s="2"/>
      <c r="H695" s="2"/>
      <c r="I695" s="6"/>
      <c r="J695" s="6"/>
      <c r="K695" s="2"/>
      <c r="L695" s="2"/>
    </row>
    <row r="696" spans="2:12" ht="15.75" customHeight="1" x14ac:dyDescent="0.2">
      <c r="B696" s="2"/>
      <c r="C696" s="3"/>
      <c r="D696" s="4"/>
      <c r="E696" s="5"/>
      <c r="F696" s="2"/>
      <c r="G696" s="2"/>
      <c r="H696" s="2"/>
      <c r="I696" s="6"/>
      <c r="J696" s="6"/>
      <c r="K696" s="2"/>
      <c r="L696" s="2"/>
    </row>
    <row r="697" spans="2:12" ht="15.75" customHeight="1" x14ac:dyDescent="0.2">
      <c r="B697" s="2"/>
      <c r="C697" s="3"/>
      <c r="D697" s="4"/>
      <c r="E697" s="5"/>
      <c r="F697" s="2"/>
      <c r="G697" s="2"/>
      <c r="H697" s="2"/>
      <c r="I697" s="6"/>
      <c r="J697" s="6"/>
      <c r="K697" s="2"/>
      <c r="L697" s="2"/>
    </row>
    <row r="698" spans="2:12" ht="15.75" customHeight="1" x14ac:dyDescent="0.2">
      <c r="B698" s="2"/>
      <c r="C698" s="3"/>
      <c r="D698" s="4"/>
      <c r="E698" s="5"/>
      <c r="F698" s="2"/>
      <c r="G698" s="2"/>
      <c r="H698" s="2"/>
      <c r="I698" s="6"/>
      <c r="J698" s="6"/>
      <c r="K698" s="2"/>
      <c r="L698" s="2"/>
    </row>
    <row r="699" spans="2:12" ht="15.75" customHeight="1" x14ac:dyDescent="0.2">
      <c r="B699" s="2"/>
      <c r="C699" s="3"/>
      <c r="D699" s="4"/>
      <c r="E699" s="5"/>
      <c r="F699" s="2"/>
      <c r="G699" s="2"/>
      <c r="H699" s="2"/>
      <c r="I699" s="6"/>
      <c r="J699" s="6"/>
      <c r="K699" s="2"/>
      <c r="L699" s="2"/>
    </row>
    <row r="700" spans="2:12" ht="15.75" customHeight="1" x14ac:dyDescent="0.2">
      <c r="B700" s="2"/>
      <c r="C700" s="3"/>
      <c r="D700" s="4"/>
      <c r="E700" s="5"/>
      <c r="F700" s="2"/>
      <c r="G700" s="2"/>
      <c r="H700" s="2"/>
      <c r="I700" s="6"/>
      <c r="J700" s="6"/>
      <c r="K700" s="2"/>
      <c r="L700" s="2"/>
    </row>
    <row r="701" spans="2:12" ht="15.75" customHeight="1" x14ac:dyDescent="0.2">
      <c r="B701" s="2"/>
      <c r="C701" s="3"/>
      <c r="D701" s="4"/>
      <c r="E701" s="5"/>
      <c r="F701" s="2"/>
      <c r="G701" s="2"/>
      <c r="H701" s="2"/>
      <c r="I701" s="6"/>
      <c r="J701" s="6"/>
      <c r="K701" s="2"/>
      <c r="L701" s="2"/>
    </row>
    <row r="702" spans="2:12" ht="15.75" customHeight="1" x14ac:dyDescent="0.2">
      <c r="B702" s="2"/>
      <c r="C702" s="3"/>
      <c r="D702" s="4"/>
      <c r="E702" s="5"/>
      <c r="F702" s="2"/>
      <c r="G702" s="2"/>
      <c r="H702" s="2"/>
      <c r="I702" s="6"/>
      <c r="J702" s="6"/>
      <c r="K702" s="2"/>
      <c r="L702" s="2"/>
    </row>
    <row r="703" spans="2:12" ht="15.75" customHeight="1" x14ac:dyDescent="0.2">
      <c r="B703" s="2"/>
      <c r="C703" s="3"/>
      <c r="D703" s="4"/>
      <c r="E703" s="5"/>
      <c r="F703" s="2"/>
      <c r="G703" s="2"/>
      <c r="H703" s="2"/>
      <c r="I703" s="6"/>
      <c r="J703" s="6"/>
      <c r="K703" s="2"/>
      <c r="L703" s="2"/>
    </row>
    <row r="704" spans="2:12" ht="15.75" customHeight="1" x14ac:dyDescent="0.2">
      <c r="B704" s="2"/>
      <c r="C704" s="3"/>
      <c r="D704" s="4"/>
      <c r="E704" s="5"/>
      <c r="F704" s="2"/>
      <c r="G704" s="2"/>
      <c r="H704" s="2"/>
      <c r="I704" s="6"/>
      <c r="J704" s="6"/>
      <c r="K704" s="2"/>
      <c r="L704" s="2"/>
    </row>
    <row r="705" spans="2:12" ht="15.75" customHeight="1" x14ac:dyDescent="0.2">
      <c r="B705" s="2"/>
      <c r="C705" s="3"/>
      <c r="D705" s="4"/>
      <c r="E705" s="5"/>
      <c r="F705" s="2"/>
      <c r="G705" s="2"/>
      <c r="H705" s="2"/>
      <c r="I705" s="6"/>
      <c r="J705" s="6"/>
      <c r="K705" s="2"/>
      <c r="L705" s="2"/>
    </row>
    <row r="706" spans="2:12" ht="15.75" customHeight="1" x14ac:dyDescent="0.2">
      <c r="B706" s="2"/>
      <c r="C706" s="3"/>
      <c r="D706" s="4"/>
      <c r="E706" s="5"/>
      <c r="F706" s="2"/>
      <c r="G706" s="2"/>
      <c r="H706" s="2"/>
      <c r="I706" s="6"/>
      <c r="J706" s="6"/>
      <c r="K706" s="2"/>
      <c r="L706" s="2"/>
    </row>
    <row r="707" spans="2:12" ht="15.75" customHeight="1" x14ac:dyDescent="0.2">
      <c r="B707" s="2"/>
      <c r="C707" s="3"/>
      <c r="D707" s="4"/>
      <c r="E707" s="5"/>
      <c r="F707" s="2"/>
      <c r="G707" s="2"/>
      <c r="H707" s="2"/>
      <c r="I707" s="6"/>
      <c r="J707" s="6"/>
      <c r="K707" s="2"/>
      <c r="L707" s="2"/>
    </row>
    <row r="708" spans="2:12" ht="15.75" customHeight="1" x14ac:dyDescent="0.2">
      <c r="B708" s="2"/>
      <c r="C708" s="3"/>
      <c r="D708" s="4"/>
      <c r="E708" s="5"/>
      <c r="F708" s="2"/>
      <c r="G708" s="2"/>
      <c r="H708" s="2"/>
      <c r="I708" s="6"/>
      <c r="J708" s="6"/>
      <c r="K708" s="2"/>
      <c r="L708" s="2"/>
    </row>
    <row r="709" spans="2:12" ht="15.75" customHeight="1" x14ac:dyDescent="0.2">
      <c r="B709" s="2"/>
      <c r="C709" s="3"/>
      <c r="D709" s="4"/>
      <c r="E709" s="5"/>
      <c r="F709" s="2"/>
      <c r="G709" s="2"/>
      <c r="H709" s="2"/>
      <c r="I709" s="6"/>
      <c r="J709" s="6"/>
      <c r="K709" s="2"/>
      <c r="L709" s="2"/>
    </row>
    <row r="710" spans="2:12" ht="15.75" customHeight="1" x14ac:dyDescent="0.2">
      <c r="B710" s="2"/>
      <c r="C710" s="3"/>
      <c r="D710" s="4"/>
      <c r="E710" s="5"/>
      <c r="F710" s="2"/>
      <c r="G710" s="2"/>
      <c r="H710" s="2"/>
      <c r="I710" s="6"/>
      <c r="J710" s="6"/>
      <c r="K710" s="2"/>
      <c r="L710" s="2"/>
    </row>
    <row r="711" spans="2:12" ht="15.75" customHeight="1" x14ac:dyDescent="0.2">
      <c r="B711" s="2"/>
      <c r="C711" s="3"/>
      <c r="D711" s="4"/>
      <c r="E711" s="5"/>
      <c r="F711" s="2"/>
      <c r="G711" s="2"/>
      <c r="H711" s="2"/>
      <c r="I711" s="6"/>
      <c r="J711" s="6"/>
      <c r="K711" s="2"/>
      <c r="L711" s="2"/>
    </row>
    <row r="712" spans="2:12" ht="15.75" customHeight="1" x14ac:dyDescent="0.2">
      <c r="B712" s="2"/>
      <c r="C712" s="3"/>
      <c r="D712" s="4"/>
      <c r="E712" s="5"/>
      <c r="F712" s="2"/>
      <c r="G712" s="2"/>
      <c r="H712" s="2"/>
      <c r="I712" s="6"/>
      <c r="J712" s="6"/>
      <c r="K712" s="2"/>
      <c r="L712" s="2"/>
    </row>
    <row r="713" spans="2:12" ht="15.75" customHeight="1" x14ac:dyDescent="0.2">
      <c r="B713" s="2"/>
      <c r="C713" s="3"/>
      <c r="D713" s="4"/>
      <c r="E713" s="5"/>
      <c r="F713" s="2"/>
      <c r="G713" s="2"/>
      <c r="H713" s="2"/>
      <c r="I713" s="6"/>
      <c r="J713" s="6"/>
      <c r="K713" s="2"/>
      <c r="L713" s="2"/>
    </row>
    <row r="714" spans="2:12" ht="15.75" customHeight="1" x14ac:dyDescent="0.2">
      <c r="B714" s="2"/>
      <c r="C714" s="3"/>
      <c r="D714" s="4"/>
      <c r="E714" s="5"/>
      <c r="F714" s="2"/>
      <c r="G714" s="2"/>
      <c r="H714" s="2"/>
      <c r="I714" s="6"/>
      <c r="J714" s="6"/>
      <c r="K714" s="2"/>
      <c r="L714" s="2"/>
    </row>
    <row r="715" spans="2:12" ht="15.75" customHeight="1" x14ac:dyDescent="0.2">
      <c r="B715" s="2"/>
      <c r="C715" s="3"/>
      <c r="D715" s="4"/>
      <c r="E715" s="5"/>
      <c r="F715" s="2"/>
      <c r="G715" s="2"/>
      <c r="H715" s="2"/>
      <c r="I715" s="6"/>
      <c r="J715" s="6"/>
      <c r="K715" s="2"/>
      <c r="L715" s="2"/>
    </row>
    <row r="716" spans="2:12" ht="15.75" customHeight="1" x14ac:dyDescent="0.2">
      <c r="B716" s="2"/>
      <c r="C716" s="3"/>
      <c r="D716" s="4"/>
      <c r="E716" s="5"/>
      <c r="F716" s="2"/>
      <c r="G716" s="2"/>
      <c r="H716" s="2"/>
      <c r="I716" s="6"/>
      <c r="J716" s="6"/>
      <c r="K716" s="2"/>
      <c r="L716" s="2"/>
    </row>
    <row r="717" spans="2:12" ht="15.75" customHeight="1" x14ac:dyDescent="0.2">
      <c r="B717" s="2"/>
      <c r="C717" s="3"/>
      <c r="D717" s="4"/>
      <c r="E717" s="5"/>
      <c r="F717" s="2"/>
      <c r="G717" s="2"/>
      <c r="H717" s="2"/>
      <c r="I717" s="6"/>
      <c r="J717" s="6"/>
      <c r="K717" s="2"/>
      <c r="L717" s="2"/>
    </row>
    <row r="718" spans="2:12" ht="15.75" customHeight="1" x14ac:dyDescent="0.2">
      <c r="B718" s="2"/>
      <c r="C718" s="3"/>
      <c r="D718" s="4"/>
      <c r="E718" s="5"/>
      <c r="F718" s="2"/>
      <c r="G718" s="2"/>
      <c r="H718" s="2"/>
      <c r="I718" s="6"/>
      <c r="J718" s="6"/>
      <c r="K718" s="2"/>
      <c r="L718" s="2"/>
    </row>
    <row r="719" spans="2:12" ht="15.75" customHeight="1" x14ac:dyDescent="0.2">
      <c r="B719" s="2"/>
      <c r="C719" s="3"/>
      <c r="D719" s="4"/>
      <c r="E719" s="5"/>
      <c r="F719" s="2"/>
      <c r="G719" s="2"/>
      <c r="H719" s="2"/>
      <c r="I719" s="6"/>
      <c r="J719" s="6"/>
      <c r="K719" s="2"/>
      <c r="L719" s="2"/>
    </row>
    <row r="720" spans="2:12" ht="15.75" customHeight="1" x14ac:dyDescent="0.2">
      <c r="B720" s="2"/>
      <c r="C720" s="3"/>
      <c r="D720" s="4"/>
      <c r="E720" s="5"/>
      <c r="F720" s="2"/>
      <c r="G720" s="2"/>
      <c r="H720" s="2"/>
      <c r="I720" s="6"/>
      <c r="J720" s="6"/>
      <c r="K720" s="2"/>
      <c r="L720" s="2"/>
    </row>
    <row r="721" spans="2:12" ht="15.75" customHeight="1" x14ac:dyDescent="0.2">
      <c r="B721" s="2"/>
      <c r="C721" s="3"/>
      <c r="D721" s="4"/>
      <c r="E721" s="5"/>
      <c r="F721" s="2"/>
      <c r="G721" s="2"/>
      <c r="H721" s="2"/>
      <c r="I721" s="6"/>
      <c r="J721" s="6"/>
      <c r="K721" s="2"/>
      <c r="L721" s="2"/>
    </row>
    <row r="722" spans="2:12" ht="15.75" customHeight="1" x14ac:dyDescent="0.2">
      <c r="B722" s="2"/>
      <c r="C722" s="3"/>
      <c r="D722" s="4"/>
      <c r="E722" s="5"/>
      <c r="F722" s="2"/>
      <c r="G722" s="2"/>
      <c r="H722" s="2"/>
      <c r="I722" s="6"/>
      <c r="J722" s="6"/>
      <c r="K722" s="2"/>
      <c r="L722" s="2"/>
    </row>
    <row r="723" spans="2:12" ht="15.75" customHeight="1" x14ac:dyDescent="0.2">
      <c r="B723" s="2"/>
      <c r="C723" s="3"/>
      <c r="D723" s="4"/>
      <c r="E723" s="5"/>
      <c r="F723" s="2"/>
      <c r="G723" s="2"/>
      <c r="H723" s="2"/>
      <c r="I723" s="6"/>
      <c r="J723" s="6"/>
      <c r="K723" s="2"/>
      <c r="L723" s="2"/>
    </row>
    <row r="724" spans="2:12" ht="15.75" customHeight="1" x14ac:dyDescent="0.2">
      <c r="B724" s="2"/>
      <c r="C724" s="3"/>
      <c r="D724" s="4"/>
      <c r="E724" s="5"/>
      <c r="F724" s="2"/>
      <c r="G724" s="2"/>
      <c r="H724" s="2"/>
      <c r="I724" s="6"/>
      <c r="J724" s="6"/>
      <c r="K724" s="2"/>
      <c r="L724" s="2"/>
    </row>
    <row r="725" spans="2:12" ht="15.75" customHeight="1" x14ac:dyDescent="0.2">
      <c r="B725" s="2"/>
      <c r="C725" s="3"/>
      <c r="D725" s="4"/>
      <c r="E725" s="5"/>
      <c r="F725" s="2"/>
      <c r="G725" s="2"/>
      <c r="H725" s="2"/>
      <c r="I725" s="6"/>
      <c r="J725" s="6"/>
      <c r="K725" s="2"/>
      <c r="L725" s="2"/>
    </row>
    <row r="726" spans="2:12" ht="15.75" customHeight="1" x14ac:dyDescent="0.2">
      <c r="B726" s="2"/>
      <c r="C726" s="3"/>
      <c r="D726" s="4"/>
      <c r="E726" s="5"/>
      <c r="F726" s="2"/>
      <c r="G726" s="2"/>
      <c r="H726" s="2"/>
      <c r="I726" s="6"/>
      <c r="J726" s="6"/>
      <c r="K726" s="2"/>
      <c r="L726" s="2"/>
    </row>
    <row r="727" spans="2:12" ht="15.75" customHeight="1" x14ac:dyDescent="0.2">
      <c r="B727" s="2"/>
      <c r="C727" s="3"/>
      <c r="D727" s="4"/>
      <c r="E727" s="5"/>
      <c r="F727" s="2"/>
      <c r="G727" s="2"/>
      <c r="H727" s="2"/>
      <c r="I727" s="6"/>
      <c r="J727" s="6"/>
      <c r="K727" s="2"/>
      <c r="L727" s="2"/>
    </row>
    <row r="728" spans="2:12" ht="15.75" customHeight="1" x14ac:dyDescent="0.2">
      <c r="B728" s="2"/>
      <c r="C728" s="3"/>
      <c r="D728" s="4"/>
      <c r="E728" s="5"/>
      <c r="F728" s="2"/>
      <c r="G728" s="2"/>
      <c r="H728" s="2"/>
      <c r="I728" s="6"/>
      <c r="J728" s="6"/>
      <c r="K728" s="2"/>
      <c r="L728" s="2"/>
    </row>
    <row r="729" spans="2:12" ht="15.75" customHeight="1" x14ac:dyDescent="0.2">
      <c r="B729" s="2"/>
      <c r="C729" s="3"/>
      <c r="D729" s="4"/>
      <c r="E729" s="5"/>
      <c r="F729" s="2"/>
      <c r="G729" s="2"/>
      <c r="H729" s="2"/>
      <c r="I729" s="6"/>
      <c r="J729" s="6"/>
      <c r="K729" s="2"/>
      <c r="L729" s="2"/>
    </row>
    <row r="730" spans="2:12" ht="15.75" customHeight="1" x14ac:dyDescent="0.2">
      <c r="B730" s="2"/>
      <c r="C730" s="3"/>
      <c r="D730" s="4"/>
      <c r="E730" s="5"/>
      <c r="F730" s="2"/>
      <c r="G730" s="2"/>
      <c r="H730" s="2"/>
      <c r="I730" s="6"/>
      <c r="J730" s="6"/>
      <c r="K730" s="2"/>
      <c r="L730" s="2"/>
    </row>
    <row r="731" spans="2:12" ht="15.75" customHeight="1" x14ac:dyDescent="0.2">
      <c r="B731" s="2"/>
      <c r="C731" s="3"/>
      <c r="D731" s="4"/>
      <c r="E731" s="5"/>
      <c r="F731" s="2"/>
      <c r="G731" s="2"/>
      <c r="H731" s="2"/>
      <c r="I731" s="6"/>
      <c r="J731" s="6"/>
      <c r="K731" s="2"/>
      <c r="L731" s="2"/>
    </row>
    <row r="732" spans="2:12" ht="15.75" customHeight="1" x14ac:dyDescent="0.2">
      <c r="B732" s="2"/>
      <c r="C732" s="3"/>
      <c r="D732" s="4"/>
      <c r="E732" s="5"/>
      <c r="F732" s="2"/>
      <c r="G732" s="2"/>
      <c r="H732" s="2"/>
      <c r="I732" s="6"/>
      <c r="J732" s="6"/>
      <c r="K732" s="2"/>
      <c r="L732" s="2"/>
    </row>
    <row r="733" spans="2:12" ht="15.75" customHeight="1" x14ac:dyDescent="0.2">
      <c r="B733" s="2"/>
      <c r="C733" s="3"/>
      <c r="D733" s="4"/>
      <c r="E733" s="5"/>
      <c r="F733" s="2"/>
      <c r="G733" s="2"/>
      <c r="H733" s="2"/>
      <c r="I733" s="6"/>
      <c r="J733" s="6"/>
      <c r="K733" s="2"/>
      <c r="L733" s="2"/>
    </row>
    <row r="734" spans="2:12" ht="15.75" customHeight="1" x14ac:dyDescent="0.2">
      <c r="B734" s="2"/>
      <c r="C734" s="3"/>
      <c r="D734" s="4"/>
      <c r="E734" s="5"/>
      <c r="F734" s="2"/>
      <c r="G734" s="2"/>
      <c r="H734" s="2"/>
      <c r="I734" s="6"/>
      <c r="J734" s="6"/>
      <c r="K734" s="2"/>
      <c r="L734" s="2"/>
    </row>
    <row r="735" spans="2:12" ht="15.75" customHeight="1" x14ac:dyDescent="0.2">
      <c r="B735" s="2"/>
      <c r="C735" s="3"/>
      <c r="D735" s="4"/>
      <c r="E735" s="5"/>
      <c r="F735" s="2"/>
      <c r="G735" s="2"/>
      <c r="H735" s="2"/>
      <c r="I735" s="6"/>
      <c r="J735" s="6"/>
      <c r="K735" s="2"/>
      <c r="L735" s="2"/>
    </row>
    <row r="736" spans="2:12" ht="15.75" customHeight="1" x14ac:dyDescent="0.2">
      <c r="B736" s="2"/>
      <c r="C736" s="3"/>
      <c r="D736" s="4"/>
      <c r="E736" s="5"/>
      <c r="F736" s="2"/>
      <c r="G736" s="2"/>
      <c r="H736" s="2"/>
      <c r="I736" s="6"/>
      <c r="J736" s="6"/>
      <c r="K736" s="2"/>
      <c r="L736" s="2"/>
    </row>
    <row r="737" spans="2:12" ht="15.75" customHeight="1" x14ac:dyDescent="0.2">
      <c r="B737" s="2"/>
      <c r="C737" s="3"/>
      <c r="D737" s="4"/>
      <c r="E737" s="5"/>
      <c r="F737" s="2"/>
      <c r="G737" s="2"/>
      <c r="H737" s="2"/>
      <c r="I737" s="6"/>
      <c r="J737" s="6"/>
      <c r="K737" s="2"/>
      <c r="L737" s="2"/>
    </row>
    <row r="738" spans="2:12" ht="15.75" customHeight="1" x14ac:dyDescent="0.2">
      <c r="B738" s="2"/>
      <c r="C738" s="3"/>
      <c r="D738" s="4"/>
      <c r="E738" s="5"/>
      <c r="F738" s="2"/>
      <c r="G738" s="2"/>
      <c r="H738" s="2"/>
      <c r="I738" s="6"/>
      <c r="J738" s="6"/>
      <c r="K738" s="2"/>
      <c r="L738" s="2"/>
    </row>
    <row r="739" spans="2:12" ht="15.75" customHeight="1" x14ac:dyDescent="0.2">
      <c r="B739" s="2"/>
      <c r="C739" s="3"/>
      <c r="D739" s="4"/>
      <c r="E739" s="5"/>
      <c r="F739" s="2"/>
      <c r="G739" s="2"/>
      <c r="H739" s="2"/>
      <c r="I739" s="6"/>
      <c r="J739" s="6"/>
      <c r="K739" s="2"/>
      <c r="L739" s="2"/>
    </row>
    <row r="740" spans="2:12" ht="15.75" customHeight="1" x14ac:dyDescent="0.2">
      <c r="B740" s="2"/>
      <c r="C740" s="3"/>
      <c r="D740" s="4"/>
      <c r="E740" s="5"/>
      <c r="F740" s="2"/>
      <c r="G740" s="2"/>
      <c r="H740" s="2"/>
      <c r="I740" s="6"/>
      <c r="J740" s="6"/>
      <c r="K740" s="2"/>
      <c r="L740" s="2"/>
    </row>
    <row r="741" spans="2:12" ht="15.75" customHeight="1" x14ac:dyDescent="0.2">
      <c r="B741" s="2"/>
      <c r="C741" s="3"/>
      <c r="D741" s="4"/>
      <c r="E741" s="5"/>
      <c r="F741" s="2"/>
      <c r="G741" s="2"/>
      <c r="H741" s="2"/>
      <c r="I741" s="6"/>
      <c r="J741" s="6"/>
      <c r="K741" s="2"/>
      <c r="L741" s="2"/>
    </row>
    <row r="742" spans="2:12" ht="15.75" customHeight="1" x14ac:dyDescent="0.2">
      <c r="B742" s="2"/>
      <c r="C742" s="3"/>
      <c r="D742" s="4"/>
      <c r="E742" s="5"/>
      <c r="F742" s="2"/>
      <c r="G742" s="2"/>
      <c r="H742" s="2"/>
      <c r="I742" s="6"/>
      <c r="J742" s="6"/>
      <c r="K742" s="2"/>
      <c r="L742" s="2"/>
    </row>
    <row r="743" spans="2:12" ht="15.75" customHeight="1" x14ac:dyDescent="0.2">
      <c r="B743" s="2"/>
      <c r="C743" s="3"/>
      <c r="D743" s="4"/>
      <c r="E743" s="5"/>
      <c r="F743" s="2"/>
      <c r="G743" s="2"/>
      <c r="H743" s="2"/>
      <c r="I743" s="6"/>
      <c r="J743" s="6"/>
      <c r="K743" s="2"/>
      <c r="L743" s="2"/>
    </row>
    <row r="744" spans="2:12" ht="15.75" customHeight="1" x14ac:dyDescent="0.2">
      <c r="B744" s="2"/>
      <c r="C744" s="3"/>
      <c r="D744" s="4"/>
      <c r="E744" s="5"/>
      <c r="F744" s="2"/>
      <c r="G744" s="2"/>
      <c r="H744" s="2"/>
      <c r="I744" s="6"/>
      <c r="J744" s="6"/>
      <c r="K744" s="2"/>
      <c r="L744" s="2"/>
    </row>
    <row r="745" spans="2:12" ht="15.75" customHeight="1" x14ac:dyDescent="0.2">
      <c r="B745" s="2"/>
      <c r="C745" s="3"/>
      <c r="D745" s="4"/>
      <c r="E745" s="5"/>
      <c r="F745" s="2"/>
      <c r="G745" s="2"/>
      <c r="H745" s="2"/>
      <c r="I745" s="6"/>
      <c r="J745" s="6"/>
      <c r="K745" s="2"/>
      <c r="L745" s="2"/>
    </row>
    <row r="746" spans="2:12" ht="15.75" customHeight="1" x14ac:dyDescent="0.2">
      <c r="B746" s="2"/>
      <c r="C746" s="3"/>
      <c r="D746" s="4"/>
      <c r="E746" s="5"/>
      <c r="F746" s="2"/>
      <c r="G746" s="2"/>
      <c r="H746" s="2"/>
      <c r="I746" s="6"/>
      <c r="J746" s="6"/>
      <c r="K746" s="2"/>
      <c r="L746" s="2"/>
    </row>
    <row r="747" spans="2:12" ht="15.75" customHeight="1" x14ac:dyDescent="0.2">
      <c r="B747" s="2"/>
      <c r="C747" s="3"/>
      <c r="D747" s="4"/>
      <c r="E747" s="5"/>
      <c r="F747" s="2"/>
      <c r="G747" s="2"/>
      <c r="H747" s="2"/>
      <c r="I747" s="6"/>
      <c r="J747" s="6"/>
      <c r="K747" s="2"/>
      <c r="L747" s="2"/>
    </row>
    <row r="748" spans="2:12" ht="15.75" customHeight="1" x14ac:dyDescent="0.2">
      <c r="B748" s="2"/>
      <c r="C748" s="3"/>
      <c r="D748" s="4"/>
      <c r="E748" s="5"/>
      <c r="F748" s="2"/>
      <c r="G748" s="2"/>
      <c r="H748" s="2"/>
      <c r="I748" s="6"/>
      <c r="J748" s="6"/>
      <c r="K748" s="2"/>
      <c r="L748" s="2"/>
    </row>
    <row r="749" spans="2:12" ht="15.75" customHeight="1" x14ac:dyDescent="0.2">
      <c r="B749" s="2"/>
      <c r="C749" s="3"/>
      <c r="D749" s="4"/>
      <c r="E749" s="5"/>
      <c r="F749" s="2"/>
      <c r="G749" s="2"/>
      <c r="H749" s="2"/>
      <c r="I749" s="6"/>
      <c r="J749" s="6"/>
      <c r="K749" s="2"/>
      <c r="L749" s="2"/>
    </row>
    <row r="750" spans="2:12" ht="15.75" customHeight="1" x14ac:dyDescent="0.2">
      <c r="B750" s="2"/>
      <c r="C750" s="3"/>
      <c r="D750" s="4"/>
      <c r="E750" s="5"/>
      <c r="F750" s="2"/>
      <c r="G750" s="2"/>
      <c r="H750" s="2"/>
      <c r="I750" s="6"/>
      <c r="J750" s="6"/>
      <c r="K750" s="2"/>
      <c r="L750" s="2"/>
    </row>
    <row r="751" spans="2:12" ht="15.75" customHeight="1" x14ac:dyDescent="0.2">
      <c r="B751" s="2"/>
      <c r="C751" s="3"/>
      <c r="D751" s="4"/>
      <c r="E751" s="5"/>
      <c r="F751" s="2"/>
      <c r="G751" s="2"/>
      <c r="H751" s="2"/>
      <c r="I751" s="6"/>
      <c r="J751" s="6"/>
      <c r="K751" s="2"/>
      <c r="L751" s="2"/>
    </row>
    <row r="752" spans="2:12" ht="15.75" customHeight="1" x14ac:dyDescent="0.2">
      <c r="B752" s="2"/>
      <c r="C752" s="3"/>
      <c r="D752" s="4"/>
      <c r="E752" s="5"/>
      <c r="F752" s="2"/>
      <c r="G752" s="2"/>
      <c r="H752" s="2"/>
      <c r="I752" s="6"/>
      <c r="J752" s="6"/>
      <c r="K752" s="2"/>
      <c r="L752" s="2"/>
    </row>
    <row r="753" spans="2:12" ht="15.75" customHeight="1" x14ac:dyDescent="0.2">
      <c r="B753" s="2"/>
      <c r="C753" s="3"/>
      <c r="D753" s="4"/>
      <c r="E753" s="5"/>
      <c r="F753" s="2"/>
      <c r="G753" s="2"/>
      <c r="H753" s="2"/>
      <c r="I753" s="6"/>
      <c r="J753" s="6"/>
      <c r="K753" s="2"/>
      <c r="L753" s="2"/>
    </row>
    <row r="754" spans="2:12" ht="15.75" customHeight="1" x14ac:dyDescent="0.2">
      <c r="B754" s="2"/>
      <c r="C754" s="3"/>
      <c r="D754" s="4"/>
      <c r="E754" s="5"/>
      <c r="F754" s="2"/>
      <c r="G754" s="2"/>
      <c r="H754" s="2"/>
      <c r="I754" s="6"/>
      <c r="J754" s="6"/>
      <c r="K754" s="2"/>
      <c r="L754" s="2"/>
    </row>
    <row r="755" spans="2:12" ht="15.75" customHeight="1" x14ac:dyDescent="0.2">
      <c r="B755" s="2"/>
      <c r="C755" s="3"/>
      <c r="D755" s="4"/>
      <c r="E755" s="5"/>
      <c r="F755" s="2"/>
      <c r="G755" s="2"/>
      <c r="H755" s="2"/>
      <c r="I755" s="6"/>
      <c r="J755" s="6"/>
      <c r="K755" s="2"/>
      <c r="L755" s="2"/>
    </row>
    <row r="756" spans="2:12" ht="15.75" customHeight="1" x14ac:dyDescent="0.2">
      <c r="B756" s="2"/>
      <c r="C756" s="3"/>
      <c r="D756" s="4"/>
      <c r="E756" s="5"/>
      <c r="F756" s="2"/>
      <c r="G756" s="2"/>
      <c r="H756" s="2"/>
      <c r="I756" s="6"/>
      <c r="J756" s="6"/>
      <c r="K756" s="2"/>
      <c r="L756" s="2"/>
    </row>
    <row r="757" spans="2:12" ht="15.75" customHeight="1" x14ac:dyDescent="0.2">
      <c r="B757" s="2"/>
      <c r="C757" s="3"/>
      <c r="D757" s="4"/>
      <c r="E757" s="5"/>
      <c r="F757" s="2"/>
      <c r="G757" s="2"/>
      <c r="H757" s="2"/>
      <c r="I757" s="6"/>
      <c r="J757" s="6"/>
      <c r="K757" s="2"/>
      <c r="L757" s="2"/>
    </row>
    <row r="758" spans="2:12" ht="15.75" customHeight="1" x14ac:dyDescent="0.2">
      <c r="B758" s="2"/>
      <c r="C758" s="3"/>
      <c r="D758" s="4"/>
      <c r="E758" s="5"/>
      <c r="F758" s="2"/>
      <c r="G758" s="2"/>
      <c r="H758" s="2"/>
      <c r="I758" s="6"/>
      <c r="J758" s="6"/>
      <c r="K758" s="2"/>
      <c r="L758" s="2"/>
    </row>
    <row r="759" spans="2:12" ht="15.75" customHeight="1" x14ac:dyDescent="0.2">
      <c r="B759" s="2"/>
      <c r="C759" s="3"/>
      <c r="D759" s="4"/>
      <c r="E759" s="5"/>
      <c r="F759" s="2"/>
      <c r="G759" s="2"/>
      <c r="H759" s="2"/>
      <c r="I759" s="6"/>
      <c r="J759" s="6"/>
      <c r="K759" s="2"/>
      <c r="L759" s="2"/>
    </row>
    <row r="760" spans="2:12" ht="15.75" customHeight="1" x14ac:dyDescent="0.2">
      <c r="B760" s="2"/>
      <c r="C760" s="3"/>
      <c r="D760" s="4"/>
      <c r="E760" s="5"/>
      <c r="F760" s="2"/>
      <c r="G760" s="2"/>
      <c r="H760" s="2"/>
      <c r="I760" s="6"/>
      <c r="J760" s="6"/>
      <c r="K760" s="2"/>
      <c r="L760" s="2"/>
    </row>
    <row r="761" spans="2:12" ht="15.75" customHeight="1" x14ac:dyDescent="0.2">
      <c r="B761" s="2"/>
      <c r="C761" s="3"/>
      <c r="D761" s="4"/>
      <c r="E761" s="5"/>
      <c r="F761" s="2"/>
      <c r="G761" s="2"/>
      <c r="H761" s="2"/>
      <c r="I761" s="6"/>
      <c r="J761" s="6"/>
      <c r="K761" s="2"/>
      <c r="L761" s="2"/>
    </row>
    <row r="762" spans="2:12" ht="15.75" customHeight="1" x14ac:dyDescent="0.2">
      <c r="B762" s="2"/>
      <c r="C762" s="3"/>
      <c r="D762" s="4"/>
      <c r="E762" s="5"/>
      <c r="F762" s="2"/>
      <c r="G762" s="2"/>
      <c r="H762" s="2"/>
      <c r="I762" s="6"/>
      <c r="J762" s="6"/>
      <c r="K762" s="2"/>
      <c r="L762" s="2"/>
    </row>
    <row r="763" spans="2:12" ht="15.75" customHeight="1" x14ac:dyDescent="0.2">
      <c r="B763" s="2"/>
      <c r="C763" s="3"/>
      <c r="D763" s="4"/>
      <c r="E763" s="5"/>
      <c r="F763" s="2"/>
      <c r="G763" s="2"/>
      <c r="H763" s="2"/>
      <c r="I763" s="6"/>
      <c r="J763" s="6"/>
      <c r="K763" s="2"/>
      <c r="L763" s="2"/>
    </row>
    <row r="764" spans="2:12" ht="15.75" customHeight="1" x14ac:dyDescent="0.2">
      <c r="B764" s="2"/>
      <c r="C764" s="3"/>
      <c r="D764" s="4"/>
      <c r="E764" s="5"/>
      <c r="F764" s="2"/>
      <c r="G764" s="2"/>
      <c r="H764" s="2"/>
      <c r="I764" s="6"/>
      <c r="J764" s="6"/>
      <c r="K764" s="2"/>
      <c r="L764" s="2"/>
    </row>
    <row r="765" spans="2:12" ht="15.75" customHeight="1" x14ac:dyDescent="0.2">
      <c r="B765" s="2"/>
      <c r="C765" s="3"/>
      <c r="D765" s="4"/>
      <c r="E765" s="5"/>
      <c r="F765" s="2"/>
      <c r="G765" s="2"/>
      <c r="H765" s="2"/>
      <c r="I765" s="6"/>
      <c r="J765" s="6"/>
      <c r="K765" s="2"/>
      <c r="L765" s="2"/>
    </row>
    <row r="766" spans="2:12" ht="15.75" customHeight="1" x14ac:dyDescent="0.2">
      <c r="B766" s="2"/>
      <c r="C766" s="3"/>
      <c r="D766" s="4"/>
      <c r="E766" s="5"/>
      <c r="F766" s="2"/>
      <c r="G766" s="2"/>
      <c r="H766" s="2"/>
      <c r="I766" s="6"/>
      <c r="J766" s="6"/>
      <c r="K766" s="2"/>
      <c r="L766" s="2"/>
    </row>
    <row r="767" spans="2:12" ht="15.75" customHeight="1" x14ac:dyDescent="0.2">
      <c r="B767" s="2"/>
      <c r="C767" s="3"/>
      <c r="D767" s="4"/>
      <c r="E767" s="5"/>
      <c r="F767" s="2"/>
      <c r="G767" s="2"/>
      <c r="H767" s="2"/>
      <c r="I767" s="6"/>
      <c r="J767" s="6"/>
      <c r="K767" s="2"/>
      <c r="L767" s="2"/>
    </row>
    <row r="768" spans="2:12" ht="15.75" customHeight="1" x14ac:dyDescent="0.2">
      <c r="B768" s="2"/>
      <c r="C768" s="3"/>
      <c r="D768" s="4"/>
      <c r="E768" s="5"/>
      <c r="F768" s="2"/>
      <c r="G768" s="2"/>
      <c r="H768" s="2"/>
      <c r="I768" s="6"/>
      <c r="J768" s="6"/>
      <c r="K768" s="2"/>
      <c r="L768" s="2"/>
    </row>
    <row r="769" spans="2:12" ht="15.75" customHeight="1" x14ac:dyDescent="0.2">
      <c r="B769" s="2"/>
      <c r="C769" s="3"/>
      <c r="D769" s="4"/>
      <c r="E769" s="5"/>
      <c r="F769" s="2"/>
      <c r="G769" s="2"/>
      <c r="H769" s="2"/>
      <c r="I769" s="6"/>
      <c r="J769" s="6"/>
      <c r="K769" s="2"/>
      <c r="L769" s="2"/>
    </row>
    <row r="770" spans="2:12" ht="15.75" customHeight="1" x14ac:dyDescent="0.2">
      <c r="B770" s="2"/>
      <c r="C770" s="3"/>
      <c r="D770" s="4"/>
      <c r="E770" s="5"/>
      <c r="F770" s="2"/>
      <c r="G770" s="2"/>
      <c r="H770" s="2"/>
      <c r="I770" s="6"/>
      <c r="J770" s="6"/>
      <c r="K770" s="2"/>
      <c r="L770" s="2"/>
    </row>
    <row r="771" spans="2:12" ht="15.75" customHeight="1" x14ac:dyDescent="0.2">
      <c r="B771" s="2"/>
      <c r="C771" s="3"/>
      <c r="D771" s="4"/>
      <c r="E771" s="5"/>
      <c r="F771" s="2"/>
      <c r="G771" s="2"/>
      <c r="H771" s="2"/>
      <c r="I771" s="6"/>
      <c r="J771" s="6"/>
      <c r="K771" s="2"/>
      <c r="L771" s="2"/>
    </row>
    <row r="772" spans="2:12" ht="15.75" customHeight="1" x14ac:dyDescent="0.2">
      <c r="B772" s="2"/>
      <c r="C772" s="3"/>
      <c r="D772" s="4"/>
      <c r="E772" s="5"/>
      <c r="F772" s="2"/>
      <c r="G772" s="2"/>
      <c r="H772" s="2"/>
      <c r="I772" s="6"/>
      <c r="J772" s="6"/>
      <c r="K772" s="2"/>
      <c r="L772" s="2"/>
    </row>
    <row r="773" spans="2:12" ht="15.75" customHeight="1" x14ac:dyDescent="0.2">
      <c r="B773" s="2"/>
      <c r="C773" s="3"/>
      <c r="D773" s="4"/>
      <c r="E773" s="5"/>
      <c r="F773" s="2"/>
      <c r="G773" s="2"/>
      <c r="H773" s="2"/>
      <c r="I773" s="6"/>
      <c r="J773" s="6"/>
      <c r="K773" s="2"/>
      <c r="L773" s="2"/>
    </row>
    <row r="774" spans="2:12" ht="15.75" customHeight="1" x14ac:dyDescent="0.2">
      <c r="B774" s="2"/>
      <c r="C774" s="3"/>
      <c r="D774" s="4"/>
      <c r="E774" s="5"/>
      <c r="F774" s="2"/>
      <c r="G774" s="2"/>
      <c r="H774" s="2"/>
      <c r="I774" s="6"/>
      <c r="J774" s="6"/>
      <c r="K774" s="2"/>
      <c r="L774" s="2"/>
    </row>
    <row r="775" spans="2:12" ht="15.75" customHeight="1" x14ac:dyDescent="0.2">
      <c r="B775" s="2"/>
      <c r="C775" s="3"/>
      <c r="D775" s="4"/>
      <c r="E775" s="5"/>
      <c r="F775" s="2"/>
      <c r="G775" s="2"/>
      <c r="H775" s="2"/>
      <c r="I775" s="6"/>
      <c r="J775" s="6"/>
      <c r="K775" s="2"/>
      <c r="L775" s="2"/>
    </row>
    <row r="776" spans="2:12" ht="15.75" customHeight="1" x14ac:dyDescent="0.2">
      <c r="B776" s="2"/>
      <c r="C776" s="3"/>
      <c r="D776" s="4"/>
      <c r="E776" s="5"/>
      <c r="F776" s="2"/>
      <c r="G776" s="2"/>
      <c r="H776" s="2"/>
      <c r="I776" s="6"/>
      <c r="J776" s="6"/>
      <c r="K776" s="2"/>
      <c r="L776" s="2"/>
    </row>
    <row r="777" spans="2:12" ht="15.75" customHeight="1" x14ac:dyDescent="0.2">
      <c r="B777" s="2"/>
      <c r="C777" s="3"/>
      <c r="D777" s="4"/>
      <c r="E777" s="5"/>
      <c r="F777" s="2"/>
      <c r="G777" s="2"/>
      <c r="H777" s="2"/>
      <c r="I777" s="6"/>
      <c r="J777" s="6"/>
      <c r="K777" s="2"/>
      <c r="L777" s="2"/>
    </row>
    <row r="778" spans="2:12" ht="15.75" customHeight="1" x14ac:dyDescent="0.2">
      <c r="B778" s="2"/>
      <c r="C778" s="3"/>
      <c r="D778" s="4"/>
      <c r="E778" s="5"/>
      <c r="F778" s="2"/>
      <c r="G778" s="2"/>
      <c r="H778" s="2"/>
      <c r="I778" s="6"/>
      <c r="J778" s="6"/>
      <c r="K778" s="2"/>
      <c r="L778" s="2"/>
    </row>
    <row r="779" spans="2:12" ht="15.75" customHeight="1" x14ac:dyDescent="0.2">
      <c r="B779" s="2"/>
      <c r="C779" s="3"/>
      <c r="D779" s="4"/>
      <c r="E779" s="5"/>
      <c r="F779" s="2"/>
      <c r="G779" s="2"/>
      <c r="H779" s="2"/>
      <c r="I779" s="6"/>
      <c r="J779" s="6"/>
      <c r="K779" s="2"/>
      <c r="L779" s="2"/>
    </row>
    <row r="780" spans="2:12" ht="15.75" customHeight="1" x14ac:dyDescent="0.2">
      <c r="B780" s="2"/>
      <c r="C780" s="3"/>
      <c r="D780" s="4"/>
      <c r="E780" s="5"/>
      <c r="F780" s="2"/>
      <c r="G780" s="2"/>
      <c r="H780" s="2"/>
      <c r="I780" s="6"/>
      <c r="J780" s="6"/>
      <c r="K780" s="2"/>
      <c r="L780" s="2"/>
    </row>
    <row r="781" spans="2:12" ht="15.75" customHeight="1" x14ac:dyDescent="0.2">
      <c r="B781" s="2"/>
      <c r="C781" s="3"/>
      <c r="D781" s="4"/>
      <c r="E781" s="5"/>
      <c r="F781" s="2"/>
      <c r="G781" s="2"/>
      <c r="H781" s="2"/>
      <c r="I781" s="6"/>
      <c r="J781" s="6"/>
      <c r="K781" s="2"/>
      <c r="L781" s="2"/>
    </row>
    <row r="782" spans="2:12" ht="15.75" customHeight="1" x14ac:dyDescent="0.2">
      <c r="B782" s="2"/>
      <c r="C782" s="3"/>
      <c r="D782" s="4"/>
      <c r="E782" s="5"/>
      <c r="F782" s="2"/>
      <c r="G782" s="2"/>
      <c r="H782" s="2"/>
      <c r="I782" s="6"/>
      <c r="J782" s="6"/>
      <c r="K782" s="2"/>
      <c r="L782" s="2"/>
    </row>
    <row r="783" spans="2:12" ht="15.75" customHeight="1" x14ac:dyDescent="0.2">
      <c r="B783" s="2"/>
      <c r="C783" s="3"/>
      <c r="D783" s="4"/>
      <c r="E783" s="5"/>
      <c r="F783" s="2"/>
      <c r="G783" s="2"/>
      <c r="H783" s="2"/>
      <c r="I783" s="6"/>
      <c r="J783" s="6"/>
      <c r="K783" s="2"/>
      <c r="L783" s="2"/>
    </row>
    <row r="784" spans="2:12" ht="15.75" customHeight="1" x14ac:dyDescent="0.2">
      <c r="B784" s="2"/>
      <c r="C784" s="3"/>
      <c r="D784" s="4"/>
      <c r="E784" s="5"/>
      <c r="F784" s="2"/>
      <c r="G784" s="2"/>
      <c r="H784" s="2"/>
      <c r="I784" s="6"/>
      <c r="J784" s="6"/>
      <c r="K784" s="2"/>
      <c r="L784" s="2"/>
    </row>
    <row r="785" spans="2:12" ht="15.75" customHeight="1" x14ac:dyDescent="0.2">
      <c r="B785" s="2"/>
      <c r="C785" s="3"/>
      <c r="D785" s="4"/>
      <c r="E785" s="5"/>
      <c r="F785" s="2"/>
      <c r="G785" s="2"/>
      <c r="H785" s="2"/>
      <c r="I785" s="6"/>
      <c r="J785" s="6"/>
      <c r="K785" s="2"/>
      <c r="L785" s="2"/>
    </row>
    <row r="786" spans="2:12" ht="15.75" customHeight="1" x14ac:dyDescent="0.2">
      <c r="B786" s="2"/>
      <c r="C786" s="3"/>
      <c r="D786" s="4"/>
      <c r="E786" s="5"/>
      <c r="F786" s="2"/>
      <c r="G786" s="2"/>
      <c r="H786" s="2"/>
      <c r="I786" s="6"/>
      <c r="J786" s="6"/>
      <c r="K786" s="2"/>
      <c r="L786" s="2"/>
    </row>
    <row r="787" spans="2:12" ht="15.75" customHeight="1" x14ac:dyDescent="0.2">
      <c r="B787" s="2"/>
      <c r="C787" s="3"/>
      <c r="D787" s="4"/>
      <c r="E787" s="5"/>
      <c r="F787" s="2"/>
      <c r="G787" s="2"/>
      <c r="H787" s="2"/>
      <c r="I787" s="6"/>
      <c r="J787" s="6"/>
      <c r="K787" s="2"/>
      <c r="L787" s="2"/>
    </row>
    <row r="788" spans="2:12" ht="15.75" customHeight="1" x14ac:dyDescent="0.2">
      <c r="B788" s="2"/>
      <c r="C788" s="3"/>
      <c r="D788" s="4"/>
      <c r="E788" s="5"/>
      <c r="F788" s="2"/>
      <c r="G788" s="2"/>
      <c r="H788" s="2"/>
      <c r="I788" s="6"/>
      <c r="J788" s="6"/>
      <c r="K788" s="2"/>
      <c r="L788" s="2"/>
    </row>
    <row r="789" spans="2:12" ht="15.75" customHeight="1" x14ac:dyDescent="0.2">
      <c r="B789" s="2"/>
      <c r="C789" s="3"/>
      <c r="D789" s="4"/>
      <c r="E789" s="5"/>
      <c r="F789" s="2"/>
      <c r="G789" s="2"/>
      <c r="H789" s="2"/>
      <c r="I789" s="6"/>
      <c r="J789" s="6"/>
      <c r="K789" s="2"/>
      <c r="L789" s="2"/>
    </row>
    <row r="790" spans="2:12" ht="15.75" customHeight="1" x14ac:dyDescent="0.2">
      <c r="B790" s="2"/>
      <c r="C790" s="3"/>
      <c r="D790" s="4"/>
      <c r="E790" s="5"/>
      <c r="F790" s="2"/>
      <c r="G790" s="2"/>
      <c r="H790" s="2"/>
      <c r="I790" s="6"/>
      <c r="J790" s="6"/>
      <c r="K790" s="2"/>
      <c r="L790" s="2"/>
    </row>
    <row r="791" spans="2:12" ht="15.75" customHeight="1" x14ac:dyDescent="0.2">
      <c r="B791" s="2"/>
      <c r="C791" s="3"/>
      <c r="D791" s="4"/>
      <c r="E791" s="5"/>
      <c r="F791" s="2"/>
      <c r="G791" s="2"/>
      <c r="H791" s="2"/>
      <c r="I791" s="6"/>
      <c r="J791" s="6"/>
      <c r="K791" s="2"/>
      <c r="L791" s="2"/>
    </row>
    <row r="792" spans="2:12" ht="15.75" customHeight="1" x14ac:dyDescent="0.2">
      <c r="B792" s="2"/>
      <c r="C792" s="3"/>
      <c r="D792" s="4"/>
      <c r="E792" s="5"/>
      <c r="F792" s="2"/>
      <c r="G792" s="2"/>
      <c r="H792" s="2"/>
      <c r="I792" s="6"/>
      <c r="J792" s="6"/>
      <c r="K792" s="2"/>
      <c r="L792" s="2"/>
    </row>
    <row r="793" spans="2:12" ht="15.75" customHeight="1" x14ac:dyDescent="0.2">
      <c r="B793" s="2"/>
      <c r="C793" s="3"/>
      <c r="D793" s="4"/>
      <c r="E793" s="5"/>
      <c r="F793" s="2"/>
      <c r="G793" s="2"/>
      <c r="H793" s="2"/>
      <c r="I793" s="6"/>
      <c r="J793" s="6"/>
      <c r="K793" s="2"/>
      <c r="L793" s="2"/>
    </row>
    <row r="794" spans="2:12" ht="15.75" customHeight="1" x14ac:dyDescent="0.2">
      <c r="B794" s="2"/>
      <c r="C794" s="3"/>
      <c r="D794" s="4"/>
      <c r="E794" s="5"/>
      <c r="F794" s="2"/>
      <c r="G794" s="2"/>
      <c r="H794" s="2"/>
      <c r="I794" s="6"/>
      <c r="J794" s="6"/>
      <c r="K794" s="2"/>
      <c r="L794" s="2"/>
    </row>
    <row r="795" spans="2:12" ht="15.75" customHeight="1" x14ac:dyDescent="0.2">
      <c r="B795" s="2"/>
      <c r="C795" s="3"/>
      <c r="D795" s="4"/>
      <c r="E795" s="5"/>
      <c r="F795" s="2"/>
      <c r="G795" s="2"/>
      <c r="H795" s="2"/>
      <c r="I795" s="6"/>
      <c r="J795" s="6"/>
      <c r="K795" s="2"/>
      <c r="L795" s="2"/>
    </row>
    <row r="796" spans="2:12" ht="15.75" customHeight="1" x14ac:dyDescent="0.2">
      <c r="B796" s="2"/>
      <c r="C796" s="3"/>
      <c r="D796" s="4"/>
      <c r="E796" s="5"/>
      <c r="F796" s="2"/>
      <c r="G796" s="2"/>
      <c r="H796" s="2"/>
      <c r="I796" s="6"/>
      <c r="J796" s="6"/>
      <c r="K796" s="2"/>
      <c r="L796" s="2"/>
    </row>
    <row r="797" spans="2:12" ht="15.75" customHeight="1" x14ac:dyDescent="0.2">
      <c r="B797" s="2"/>
      <c r="C797" s="3"/>
      <c r="D797" s="4"/>
      <c r="E797" s="5"/>
      <c r="F797" s="2"/>
      <c r="G797" s="2"/>
      <c r="H797" s="2"/>
      <c r="I797" s="6"/>
      <c r="J797" s="6"/>
      <c r="K797" s="2"/>
      <c r="L797" s="2"/>
    </row>
    <row r="798" spans="2:12" ht="15.75" customHeight="1" x14ac:dyDescent="0.2">
      <c r="B798" s="2"/>
      <c r="C798" s="3"/>
      <c r="D798" s="4"/>
      <c r="E798" s="5"/>
      <c r="F798" s="2"/>
      <c r="G798" s="2"/>
      <c r="H798" s="2"/>
      <c r="I798" s="6"/>
      <c r="J798" s="6"/>
      <c r="K798" s="2"/>
      <c r="L798" s="2"/>
    </row>
    <row r="799" spans="2:12" ht="15.75" customHeight="1" x14ac:dyDescent="0.2">
      <c r="B799" s="2"/>
      <c r="C799" s="3"/>
      <c r="D799" s="4"/>
      <c r="E799" s="5"/>
      <c r="F799" s="2"/>
      <c r="G799" s="2"/>
      <c r="H799" s="2"/>
      <c r="I799" s="6"/>
      <c r="J799" s="6"/>
      <c r="K799" s="2"/>
      <c r="L799" s="2"/>
    </row>
    <row r="800" spans="2:12" ht="15.75" customHeight="1" x14ac:dyDescent="0.2">
      <c r="B800" s="2"/>
      <c r="C800" s="3"/>
      <c r="D800" s="4"/>
      <c r="E800" s="5"/>
      <c r="F800" s="2"/>
      <c r="G800" s="2"/>
      <c r="H800" s="2"/>
      <c r="I800" s="6"/>
      <c r="J800" s="6"/>
      <c r="K800" s="2"/>
      <c r="L800" s="2"/>
    </row>
    <row r="801" spans="2:12" ht="15.75" customHeight="1" x14ac:dyDescent="0.2">
      <c r="B801" s="2"/>
      <c r="C801" s="3"/>
      <c r="D801" s="4"/>
      <c r="E801" s="5"/>
      <c r="F801" s="2"/>
      <c r="G801" s="2"/>
      <c r="H801" s="2"/>
      <c r="I801" s="6"/>
      <c r="J801" s="6"/>
      <c r="K801" s="2"/>
      <c r="L801" s="2"/>
    </row>
    <row r="802" spans="2:12" ht="15.75" customHeight="1" x14ac:dyDescent="0.2">
      <c r="B802" s="2"/>
      <c r="C802" s="3"/>
      <c r="D802" s="4"/>
      <c r="E802" s="5"/>
      <c r="F802" s="2"/>
      <c r="G802" s="2"/>
      <c r="H802" s="2"/>
      <c r="I802" s="6"/>
      <c r="J802" s="6"/>
      <c r="K802" s="2"/>
      <c r="L802" s="2"/>
    </row>
    <row r="803" spans="2:12" ht="15.75" customHeight="1" x14ac:dyDescent="0.2">
      <c r="B803" s="2"/>
      <c r="C803" s="3"/>
      <c r="D803" s="4"/>
      <c r="E803" s="5"/>
      <c r="F803" s="2"/>
      <c r="G803" s="2"/>
      <c r="H803" s="2"/>
      <c r="I803" s="6"/>
      <c r="J803" s="6"/>
      <c r="K803" s="2"/>
      <c r="L803" s="2"/>
    </row>
    <row r="804" spans="2:12" ht="15.75" customHeight="1" x14ac:dyDescent="0.2">
      <c r="B804" s="2"/>
      <c r="C804" s="3"/>
      <c r="D804" s="4"/>
      <c r="E804" s="5"/>
      <c r="F804" s="2"/>
      <c r="G804" s="2"/>
      <c r="H804" s="2"/>
      <c r="I804" s="6"/>
      <c r="J804" s="6"/>
      <c r="K804" s="2"/>
      <c r="L804" s="2"/>
    </row>
    <row r="805" spans="2:12" ht="15.75" customHeight="1" x14ac:dyDescent="0.2">
      <c r="B805" s="2"/>
      <c r="C805" s="3"/>
      <c r="D805" s="4"/>
      <c r="E805" s="5"/>
      <c r="F805" s="2"/>
      <c r="G805" s="2"/>
      <c r="H805" s="2"/>
      <c r="I805" s="6"/>
      <c r="J805" s="6"/>
      <c r="K805" s="2"/>
      <c r="L805" s="2"/>
    </row>
    <row r="806" spans="2:12" ht="15.75" customHeight="1" x14ac:dyDescent="0.2">
      <c r="B806" s="2"/>
      <c r="C806" s="3"/>
      <c r="D806" s="4"/>
      <c r="E806" s="5"/>
      <c r="F806" s="2"/>
      <c r="G806" s="2"/>
      <c r="H806" s="2"/>
      <c r="I806" s="6"/>
      <c r="J806" s="6"/>
      <c r="K806" s="2"/>
      <c r="L806" s="2"/>
    </row>
    <row r="807" spans="2:12" ht="15.75" customHeight="1" x14ac:dyDescent="0.2">
      <c r="B807" s="2"/>
      <c r="C807" s="3"/>
      <c r="D807" s="4"/>
      <c r="E807" s="5"/>
      <c r="F807" s="2"/>
      <c r="G807" s="2"/>
      <c r="H807" s="2"/>
      <c r="I807" s="6"/>
      <c r="J807" s="6"/>
      <c r="K807" s="2"/>
      <c r="L807" s="2"/>
    </row>
    <row r="808" spans="2:12" ht="15.75" customHeight="1" x14ac:dyDescent="0.2">
      <c r="B808" s="2"/>
      <c r="C808" s="3"/>
      <c r="D808" s="4"/>
      <c r="E808" s="5"/>
      <c r="F808" s="2"/>
      <c r="G808" s="2"/>
      <c r="H808" s="2"/>
      <c r="I808" s="6"/>
      <c r="J808" s="6"/>
      <c r="K808" s="2"/>
      <c r="L808" s="2"/>
    </row>
    <row r="809" spans="2:12" ht="15.75" customHeight="1" x14ac:dyDescent="0.2">
      <c r="B809" s="2"/>
      <c r="C809" s="3"/>
      <c r="D809" s="4"/>
      <c r="E809" s="5"/>
      <c r="F809" s="2"/>
      <c r="G809" s="2"/>
      <c r="H809" s="2"/>
      <c r="I809" s="6"/>
      <c r="J809" s="6"/>
      <c r="K809" s="2"/>
      <c r="L809" s="2"/>
    </row>
    <row r="810" spans="2:12" ht="15.75" customHeight="1" x14ac:dyDescent="0.2">
      <c r="B810" s="2"/>
      <c r="C810" s="3"/>
      <c r="D810" s="4"/>
      <c r="E810" s="5"/>
      <c r="F810" s="2"/>
      <c r="G810" s="2"/>
      <c r="H810" s="2"/>
      <c r="I810" s="6"/>
      <c r="J810" s="6"/>
      <c r="K810" s="2"/>
      <c r="L810" s="2"/>
    </row>
    <row r="811" spans="2:12" ht="15.75" customHeight="1" x14ac:dyDescent="0.2">
      <c r="B811" s="2"/>
      <c r="C811" s="3"/>
      <c r="D811" s="4"/>
      <c r="E811" s="5"/>
      <c r="F811" s="2"/>
      <c r="G811" s="2"/>
      <c r="H811" s="2"/>
      <c r="I811" s="6"/>
      <c r="J811" s="6"/>
      <c r="K811" s="2"/>
      <c r="L811" s="2"/>
    </row>
    <row r="812" spans="2:12" ht="15.75" customHeight="1" x14ac:dyDescent="0.2">
      <c r="B812" s="2"/>
      <c r="C812" s="3"/>
      <c r="D812" s="4"/>
      <c r="E812" s="5"/>
      <c r="F812" s="2"/>
      <c r="G812" s="2"/>
      <c r="H812" s="2"/>
      <c r="I812" s="6"/>
      <c r="J812" s="6"/>
      <c r="K812" s="2"/>
      <c r="L812" s="2"/>
    </row>
    <row r="813" spans="2:12" ht="15.75" customHeight="1" x14ac:dyDescent="0.2">
      <c r="B813" s="2"/>
      <c r="C813" s="3"/>
      <c r="D813" s="4"/>
      <c r="E813" s="5"/>
      <c r="F813" s="2"/>
      <c r="G813" s="2"/>
      <c r="H813" s="2"/>
      <c r="I813" s="6"/>
      <c r="J813" s="6"/>
      <c r="K813" s="2"/>
      <c r="L813" s="2"/>
    </row>
    <row r="814" spans="2:12" ht="15.75" customHeight="1" x14ac:dyDescent="0.2">
      <c r="B814" s="2"/>
      <c r="C814" s="3"/>
      <c r="D814" s="4"/>
      <c r="E814" s="5"/>
      <c r="F814" s="2"/>
      <c r="G814" s="2"/>
      <c r="H814" s="2"/>
      <c r="I814" s="6"/>
      <c r="J814" s="6"/>
      <c r="K814" s="2"/>
      <c r="L814" s="2"/>
    </row>
    <row r="815" spans="2:12" ht="15.75" customHeight="1" x14ac:dyDescent="0.2">
      <c r="B815" s="2"/>
      <c r="C815" s="3"/>
      <c r="D815" s="4"/>
      <c r="E815" s="5"/>
      <c r="F815" s="2"/>
      <c r="G815" s="2"/>
      <c r="H815" s="2"/>
      <c r="I815" s="6"/>
      <c r="J815" s="6"/>
      <c r="K815" s="2"/>
      <c r="L815" s="2"/>
    </row>
    <row r="816" spans="2:12" ht="15.75" customHeight="1" x14ac:dyDescent="0.2">
      <c r="B816" s="2"/>
      <c r="C816" s="3"/>
      <c r="D816" s="4"/>
      <c r="E816" s="5"/>
      <c r="F816" s="2"/>
      <c r="G816" s="2"/>
      <c r="H816" s="2"/>
      <c r="I816" s="6"/>
      <c r="J816" s="6"/>
      <c r="K816" s="2"/>
      <c r="L816" s="2"/>
    </row>
    <row r="817" spans="2:12" ht="15.75" customHeight="1" x14ac:dyDescent="0.2">
      <c r="B817" s="2"/>
      <c r="C817" s="3"/>
      <c r="D817" s="4"/>
      <c r="E817" s="5"/>
      <c r="F817" s="2"/>
      <c r="G817" s="2"/>
      <c r="H817" s="2"/>
      <c r="I817" s="6"/>
      <c r="J817" s="6"/>
      <c r="K817" s="2"/>
      <c r="L817" s="2"/>
    </row>
    <row r="818" spans="2:12" ht="15.75" customHeight="1" x14ac:dyDescent="0.2">
      <c r="B818" s="2"/>
      <c r="C818" s="3"/>
      <c r="D818" s="4"/>
      <c r="E818" s="5"/>
      <c r="F818" s="2"/>
      <c r="G818" s="2"/>
      <c r="H818" s="2"/>
      <c r="I818" s="6"/>
      <c r="J818" s="6"/>
      <c r="K818" s="2"/>
      <c r="L818" s="2"/>
    </row>
    <row r="819" spans="2:12" ht="15.75" customHeight="1" x14ac:dyDescent="0.2">
      <c r="B819" s="2"/>
      <c r="C819" s="3"/>
      <c r="D819" s="4"/>
      <c r="E819" s="5"/>
      <c r="F819" s="2"/>
      <c r="G819" s="2"/>
      <c r="H819" s="2"/>
      <c r="I819" s="6"/>
      <c r="J819" s="6"/>
      <c r="K819" s="2"/>
      <c r="L819" s="2"/>
    </row>
    <row r="820" spans="2:12" ht="15.75" customHeight="1" x14ac:dyDescent="0.2">
      <c r="B820" s="2"/>
      <c r="C820" s="3"/>
      <c r="D820" s="4"/>
      <c r="E820" s="5"/>
      <c r="F820" s="2"/>
      <c r="G820" s="2"/>
      <c r="H820" s="2"/>
      <c r="I820" s="6"/>
      <c r="J820" s="6"/>
      <c r="K820" s="2"/>
      <c r="L820" s="2"/>
    </row>
    <row r="821" spans="2:12" ht="15.75" customHeight="1" x14ac:dyDescent="0.2">
      <c r="B821" s="2"/>
      <c r="C821" s="3"/>
      <c r="D821" s="4"/>
      <c r="E821" s="5"/>
      <c r="F821" s="2"/>
      <c r="G821" s="2"/>
      <c r="H821" s="2"/>
      <c r="I821" s="6"/>
      <c r="J821" s="6"/>
      <c r="K821" s="2"/>
      <c r="L821" s="2"/>
    </row>
    <row r="822" spans="2:12" ht="15.75" customHeight="1" x14ac:dyDescent="0.2">
      <c r="B822" s="2"/>
      <c r="C822" s="3"/>
      <c r="D822" s="4"/>
      <c r="E822" s="5"/>
      <c r="F822" s="2"/>
      <c r="G822" s="2"/>
      <c r="H822" s="2"/>
      <c r="I822" s="6"/>
      <c r="J822" s="6"/>
      <c r="K822" s="2"/>
      <c r="L822" s="2"/>
    </row>
    <row r="823" spans="2:12" ht="15.75" customHeight="1" x14ac:dyDescent="0.2">
      <c r="B823" s="2"/>
      <c r="C823" s="3"/>
      <c r="D823" s="4"/>
      <c r="E823" s="5"/>
      <c r="F823" s="2"/>
      <c r="G823" s="2"/>
      <c r="H823" s="2"/>
      <c r="I823" s="6"/>
      <c r="J823" s="6"/>
      <c r="K823" s="2"/>
      <c r="L823" s="2"/>
    </row>
    <row r="824" spans="2:12" ht="15.75" customHeight="1" x14ac:dyDescent="0.2">
      <c r="B824" s="2"/>
      <c r="C824" s="3"/>
      <c r="D824" s="4"/>
      <c r="E824" s="5"/>
      <c r="F824" s="2"/>
      <c r="G824" s="2"/>
      <c r="H824" s="2"/>
      <c r="I824" s="6"/>
      <c r="J824" s="6"/>
      <c r="K824" s="2"/>
      <c r="L824" s="2"/>
    </row>
    <row r="825" spans="2:12" ht="15.75" customHeight="1" x14ac:dyDescent="0.2">
      <c r="B825" s="2"/>
      <c r="C825" s="3"/>
      <c r="D825" s="4"/>
      <c r="E825" s="5"/>
      <c r="F825" s="2"/>
      <c r="G825" s="2"/>
      <c r="H825" s="2"/>
      <c r="I825" s="6"/>
      <c r="J825" s="6"/>
      <c r="K825" s="2"/>
      <c r="L825" s="2"/>
    </row>
    <row r="826" spans="2:12" ht="15.75" customHeight="1" x14ac:dyDescent="0.2">
      <c r="B826" s="2"/>
      <c r="C826" s="3"/>
      <c r="D826" s="4"/>
      <c r="E826" s="5"/>
      <c r="F826" s="2"/>
      <c r="G826" s="2"/>
      <c r="H826" s="2"/>
      <c r="I826" s="6"/>
      <c r="J826" s="6"/>
      <c r="K826" s="2"/>
      <c r="L826" s="2"/>
    </row>
    <row r="827" spans="2:12" ht="15.75" customHeight="1" x14ac:dyDescent="0.2">
      <c r="B827" s="2"/>
      <c r="C827" s="3"/>
      <c r="D827" s="4"/>
      <c r="E827" s="5"/>
      <c r="F827" s="2"/>
      <c r="G827" s="2"/>
      <c r="H827" s="2"/>
      <c r="I827" s="6"/>
      <c r="J827" s="6"/>
      <c r="K827" s="2"/>
      <c r="L827" s="2"/>
    </row>
    <row r="828" spans="2:12" ht="15.75" customHeight="1" x14ac:dyDescent="0.2">
      <c r="B828" s="2"/>
      <c r="C828" s="3"/>
      <c r="D828" s="4"/>
      <c r="E828" s="5"/>
      <c r="F828" s="2"/>
      <c r="G828" s="2"/>
      <c r="H828" s="2"/>
      <c r="I828" s="6"/>
      <c r="J828" s="6"/>
      <c r="K828" s="2"/>
      <c r="L828" s="2"/>
    </row>
    <row r="829" spans="2:12" ht="15.75" customHeight="1" x14ac:dyDescent="0.2">
      <c r="B829" s="2"/>
      <c r="C829" s="3"/>
      <c r="D829" s="4"/>
      <c r="E829" s="5"/>
      <c r="F829" s="2"/>
      <c r="G829" s="2"/>
      <c r="H829" s="2"/>
      <c r="I829" s="6"/>
      <c r="J829" s="6"/>
      <c r="K829" s="2"/>
      <c r="L829" s="2"/>
    </row>
    <row r="830" spans="2:12" ht="15.75" customHeight="1" x14ac:dyDescent="0.2">
      <c r="B830" s="2"/>
      <c r="C830" s="3"/>
      <c r="D830" s="4"/>
      <c r="E830" s="5"/>
      <c r="F830" s="2"/>
      <c r="G830" s="2"/>
      <c r="H830" s="2"/>
      <c r="I830" s="6"/>
      <c r="J830" s="6"/>
      <c r="K830" s="2"/>
      <c r="L830" s="2"/>
    </row>
    <row r="831" spans="2:12" ht="15.75" customHeight="1" x14ac:dyDescent="0.2">
      <c r="B831" s="2"/>
      <c r="C831" s="3"/>
      <c r="D831" s="4"/>
      <c r="E831" s="5"/>
      <c r="F831" s="2"/>
      <c r="G831" s="2"/>
      <c r="H831" s="2"/>
      <c r="I831" s="6"/>
      <c r="J831" s="6"/>
      <c r="K831" s="2"/>
      <c r="L831" s="2"/>
    </row>
    <row r="832" spans="2:12" ht="15.75" customHeight="1" x14ac:dyDescent="0.2">
      <c r="B832" s="2"/>
      <c r="C832" s="3"/>
      <c r="D832" s="4"/>
      <c r="E832" s="5"/>
      <c r="F832" s="2"/>
      <c r="G832" s="2"/>
      <c r="H832" s="2"/>
      <c r="I832" s="6"/>
      <c r="J832" s="6"/>
      <c r="K832" s="2"/>
      <c r="L832" s="2"/>
    </row>
    <row r="833" spans="2:12" ht="15.75" customHeight="1" x14ac:dyDescent="0.2">
      <c r="B833" s="2"/>
      <c r="C833" s="3"/>
      <c r="D833" s="4"/>
      <c r="E833" s="5"/>
      <c r="F833" s="2"/>
      <c r="G833" s="2"/>
      <c r="H833" s="2"/>
      <c r="I833" s="6"/>
      <c r="J833" s="6"/>
      <c r="K833" s="2"/>
      <c r="L833" s="2"/>
    </row>
    <row r="834" spans="2:12" ht="15.75" customHeight="1" x14ac:dyDescent="0.2">
      <c r="B834" s="2"/>
      <c r="C834" s="3"/>
      <c r="D834" s="4"/>
      <c r="E834" s="5"/>
      <c r="F834" s="2"/>
      <c r="G834" s="2"/>
      <c r="H834" s="2"/>
      <c r="I834" s="6"/>
      <c r="J834" s="6"/>
      <c r="K834" s="2"/>
      <c r="L834" s="2"/>
    </row>
    <row r="835" spans="2:12" ht="15.75" customHeight="1" x14ac:dyDescent="0.2">
      <c r="B835" s="2"/>
      <c r="C835" s="3"/>
      <c r="D835" s="4"/>
      <c r="E835" s="5"/>
      <c r="F835" s="2"/>
      <c r="G835" s="2"/>
      <c r="H835" s="2"/>
      <c r="I835" s="6"/>
      <c r="J835" s="6"/>
      <c r="K835" s="2"/>
      <c r="L835" s="2"/>
    </row>
    <row r="836" spans="2:12" ht="15.75" customHeight="1" x14ac:dyDescent="0.2">
      <c r="B836" s="2"/>
      <c r="C836" s="3"/>
      <c r="D836" s="4"/>
      <c r="E836" s="5"/>
      <c r="F836" s="2"/>
      <c r="G836" s="2"/>
      <c r="H836" s="2"/>
      <c r="I836" s="6"/>
      <c r="J836" s="6"/>
      <c r="K836" s="2"/>
      <c r="L836" s="2"/>
    </row>
    <row r="837" spans="2:12" ht="15.75" customHeight="1" x14ac:dyDescent="0.2">
      <c r="B837" s="2"/>
      <c r="C837" s="3"/>
      <c r="D837" s="4"/>
      <c r="E837" s="5"/>
      <c r="F837" s="2"/>
      <c r="G837" s="2"/>
      <c r="H837" s="2"/>
      <c r="I837" s="6"/>
      <c r="J837" s="6"/>
      <c r="K837" s="2"/>
      <c r="L837" s="2"/>
    </row>
    <row r="838" spans="2:12" ht="15.75" customHeight="1" x14ac:dyDescent="0.2">
      <c r="B838" s="2"/>
      <c r="C838" s="3"/>
      <c r="D838" s="4"/>
      <c r="E838" s="5"/>
      <c r="F838" s="2"/>
      <c r="G838" s="2"/>
      <c r="H838" s="2"/>
      <c r="I838" s="6"/>
      <c r="J838" s="6"/>
      <c r="K838" s="2"/>
      <c r="L838" s="2"/>
    </row>
    <row r="839" spans="2:12" ht="15.75" customHeight="1" x14ac:dyDescent="0.2">
      <c r="B839" s="2"/>
      <c r="C839" s="3"/>
      <c r="D839" s="4"/>
      <c r="E839" s="5"/>
      <c r="F839" s="2"/>
      <c r="G839" s="2"/>
      <c r="H839" s="2"/>
      <c r="I839" s="6"/>
      <c r="J839" s="6"/>
      <c r="K839" s="2"/>
      <c r="L839" s="2"/>
    </row>
    <row r="840" spans="2:12" ht="15.75" customHeight="1" x14ac:dyDescent="0.2">
      <c r="B840" s="2"/>
      <c r="C840" s="3"/>
      <c r="D840" s="4"/>
      <c r="E840" s="5"/>
      <c r="F840" s="2"/>
      <c r="G840" s="2"/>
      <c r="H840" s="2"/>
      <c r="I840" s="6"/>
      <c r="J840" s="6"/>
      <c r="K840" s="2"/>
      <c r="L840" s="2"/>
    </row>
    <row r="841" spans="2:12" ht="15.75" customHeight="1" x14ac:dyDescent="0.2">
      <c r="B841" s="2"/>
      <c r="C841" s="3"/>
      <c r="D841" s="4"/>
      <c r="E841" s="5"/>
      <c r="F841" s="2"/>
      <c r="G841" s="2"/>
      <c r="H841" s="2"/>
      <c r="I841" s="6"/>
      <c r="J841" s="6"/>
      <c r="K841" s="2"/>
      <c r="L841" s="2"/>
    </row>
    <row r="842" spans="2:12" ht="15.75" customHeight="1" x14ac:dyDescent="0.2">
      <c r="B842" s="2"/>
      <c r="C842" s="3"/>
      <c r="D842" s="4"/>
      <c r="E842" s="5"/>
      <c r="F842" s="2"/>
      <c r="G842" s="2"/>
      <c r="H842" s="2"/>
      <c r="I842" s="6"/>
      <c r="J842" s="6"/>
      <c r="K842" s="2"/>
      <c r="L842" s="2"/>
    </row>
    <row r="843" spans="2:12" ht="15.75" customHeight="1" x14ac:dyDescent="0.2">
      <c r="B843" s="2"/>
      <c r="C843" s="3"/>
      <c r="D843" s="4"/>
      <c r="E843" s="5"/>
      <c r="F843" s="2"/>
      <c r="G843" s="2"/>
      <c r="H843" s="2"/>
      <c r="I843" s="6"/>
      <c r="J843" s="6"/>
      <c r="K843" s="2"/>
      <c r="L843" s="2"/>
    </row>
    <row r="844" spans="2:12" ht="15.75" customHeight="1" x14ac:dyDescent="0.2">
      <c r="B844" s="2"/>
      <c r="C844" s="3"/>
      <c r="D844" s="4"/>
      <c r="E844" s="5"/>
      <c r="F844" s="2"/>
      <c r="G844" s="2"/>
      <c r="H844" s="2"/>
      <c r="I844" s="6"/>
      <c r="J844" s="6"/>
      <c r="K844" s="2"/>
      <c r="L844" s="2"/>
    </row>
    <row r="845" spans="2:12" ht="15.75" customHeight="1" x14ac:dyDescent="0.2">
      <c r="B845" s="2"/>
      <c r="C845" s="3"/>
      <c r="D845" s="4"/>
      <c r="E845" s="5"/>
      <c r="F845" s="2"/>
      <c r="G845" s="2"/>
      <c r="H845" s="2"/>
      <c r="I845" s="6"/>
      <c r="J845" s="6"/>
      <c r="K845" s="2"/>
      <c r="L845" s="2"/>
    </row>
    <row r="846" spans="2:12" ht="15.75" customHeight="1" x14ac:dyDescent="0.2">
      <c r="B846" s="2"/>
      <c r="C846" s="3"/>
      <c r="D846" s="4"/>
      <c r="E846" s="5"/>
      <c r="F846" s="2"/>
      <c r="G846" s="2"/>
      <c r="H846" s="2"/>
      <c r="I846" s="6"/>
      <c r="J846" s="6"/>
      <c r="K846" s="2"/>
      <c r="L846" s="2"/>
    </row>
    <row r="847" spans="2:12" ht="15.75" customHeight="1" x14ac:dyDescent="0.2">
      <c r="B847" s="2"/>
      <c r="C847" s="3"/>
      <c r="D847" s="4"/>
      <c r="E847" s="5"/>
      <c r="F847" s="2"/>
      <c r="G847" s="2"/>
      <c r="H847" s="2"/>
      <c r="I847" s="6"/>
      <c r="J847" s="6"/>
      <c r="K847" s="2"/>
      <c r="L847" s="2"/>
    </row>
    <row r="848" spans="2:12" ht="15.75" customHeight="1" x14ac:dyDescent="0.2">
      <c r="B848" s="2"/>
      <c r="C848" s="3"/>
      <c r="D848" s="4"/>
      <c r="E848" s="5"/>
      <c r="F848" s="2"/>
      <c r="G848" s="2"/>
      <c r="H848" s="2"/>
      <c r="I848" s="6"/>
      <c r="J848" s="6"/>
      <c r="K848" s="2"/>
      <c r="L848" s="2"/>
    </row>
    <row r="849" spans="2:12" ht="15.75" customHeight="1" x14ac:dyDescent="0.2">
      <c r="B849" s="2"/>
      <c r="C849" s="3"/>
      <c r="D849" s="4"/>
      <c r="E849" s="5"/>
      <c r="F849" s="2"/>
      <c r="G849" s="2"/>
      <c r="H849" s="2"/>
      <c r="I849" s="6"/>
      <c r="J849" s="6"/>
      <c r="K849" s="2"/>
      <c r="L849" s="2"/>
    </row>
    <row r="850" spans="2:12" ht="15.75" customHeight="1" x14ac:dyDescent="0.2">
      <c r="B850" s="2"/>
      <c r="C850" s="3"/>
      <c r="D850" s="4"/>
      <c r="E850" s="5"/>
      <c r="F850" s="2"/>
      <c r="G850" s="2"/>
      <c r="H850" s="2"/>
      <c r="I850" s="6"/>
      <c r="J850" s="6"/>
      <c r="K850" s="2"/>
      <c r="L850" s="2"/>
    </row>
    <row r="851" spans="2:12" ht="15.75" customHeight="1" x14ac:dyDescent="0.2">
      <c r="B851" s="2"/>
      <c r="C851" s="3"/>
      <c r="D851" s="4"/>
      <c r="E851" s="5"/>
      <c r="F851" s="2"/>
      <c r="G851" s="2"/>
      <c r="H851" s="2"/>
      <c r="I851" s="6"/>
      <c r="J851" s="6"/>
      <c r="K851" s="2"/>
      <c r="L851" s="2"/>
    </row>
    <row r="852" spans="2:12" ht="15.75" customHeight="1" x14ac:dyDescent="0.2">
      <c r="B852" s="2"/>
      <c r="C852" s="3"/>
      <c r="D852" s="4"/>
      <c r="E852" s="5"/>
      <c r="F852" s="2"/>
      <c r="G852" s="2"/>
      <c r="H852" s="2"/>
      <c r="I852" s="6"/>
      <c r="J852" s="6"/>
      <c r="K852" s="2"/>
      <c r="L852" s="2"/>
    </row>
    <row r="853" spans="2:12" ht="15.75" customHeight="1" x14ac:dyDescent="0.2">
      <c r="B853" s="2"/>
      <c r="C853" s="3"/>
      <c r="D853" s="4"/>
      <c r="E853" s="5"/>
      <c r="F853" s="2"/>
      <c r="G853" s="2"/>
      <c r="H853" s="2"/>
      <c r="I853" s="6"/>
      <c r="J853" s="6"/>
      <c r="K853" s="2"/>
      <c r="L853" s="2"/>
    </row>
    <row r="854" spans="2:12" ht="15.75" customHeight="1" x14ac:dyDescent="0.2">
      <c r="B854" s="2"/>
      <c r="C854" s="3"/>
      <c r="D854" s="4"/>
      <c r="E854" s="5"/>
      <c r="F854" s="2"/>
      <c r="G854" s="2"/>
      <c r="H854" s="2"/>
      <c r="I854" s="6"/>
      <c r="J854" s="6"/>
      <c r="K854" s="2"/>
      <c r="L854" s="2"/>
    </row>
    <row r="855" spans="2:12" ht="15.75" customHeight="1" x14ac:dyDescent="0.2">
      <c r="B855" s="2"/>
      <c r="C855" s="3"/>
      <c r="D855" s="4"/>
      <c r="E855" s="5"/>
      <c r="F855" s="2"/>
      <c r="G855" s="2"/>
      <c r="H855" s="2"/>
      <c r="I855" s="6"/>
      <c r="J855" s="6"/>
      <c r="K855" s="2"/>
      <c r="L855" s="2"/>
    </row>
    <row r="856" spans="2:12" ht="15.75" customHeight="1" x14ac:dyDescent="0.2">
      <c r="B856" s="2"/>
      <c r="C856" s="3"/>
      <c r="D856" s="4"/>
      <c r="E856" s="5"/>
      <c r="F856" s="2"/>
      <c r="G856" s="2"/>
      <c r="H856" s="2"/>
      <c r="I856" s="6"/>
      <c r="J856" s="6"/>
      <c r="K856" s="2"/>
      <c r="L856" s="2"/>
    </row>
    <row r="857" spans="2:12" ht="15.75" customHeight="1" x14ac:dyDescent="0.2">
      <c r="B857" s="2"/>
      <c r="C857" s="3"/>
      <c r="D857" s="4"/>
      <c r="E857" s="5"/>
      <c r="F857" s="2"/>
      <c r="G857" s="2"/>
      <c r="H857" s="2"/>
      <c r="I857" s="6"/>
      <c r="J857" s="6"/>
      <c r="K857" s="2"/>
      <c r="L857" s="2"/>
    </row>
    <row r="858" spans="2:12" ht="15.75" customHeight="1" x14ac:dyDescent="0.2">
      <c r="B858" s="2"/>
      <c r="C858" s="3"/>
      <c r="D858" s="4"/>
      <c r="E858" s="5"/>
      <c r="F858" s="2"/>
      <c r="G858" s="2"/>
      <c r="H858" s="2"/>
      <c r="I858" s="6"/>
      <c r="J858" s="6"/>
      <c r="K858" s="2"/>
      <c r="L858" s="2"/>
    </row>
    <row r="859" spans="2:12" ht="15.75" customHeight="1" x14ac:dyDescent="0.2">
      <c r="B859" s="2"/>
      <c r="C859" s="3"/>
      <c r="D859" s="4"/>
      <c r="E859" s="5"/>
      <c r="F859" s="2"/>
      <c r="G859" s="2"/>
      <c r="H859" s="2"/>
      <c r="I859" s="6"/>
      <c r="J859" s="6"/>
      <c r="K859" s="2"/>
      <c r="L859" s="2"/>
    </row>
    <row r="860" spans="2:12" ht="15.75" customHeight="1" x14ac:dyDescent="0.2">
      <c r="B860" s="2"/>
      <c r="C860" s="3"/>
      <c r="D860" s="4"/>
      <c r="E860" s="5"/>
      <c r="F860" s="2"/>
      <c r="G860" s="2"/>
      <c r="H860" s="2"/>
      <c r="I860" s="6"/>
      <c r="J860" s="6"/>
      <c r="K860" s="2"/>
      <c r="L860" s="2"/>
    </row>
    <row r="861" spans="2:12" ht="15.75" customHeight="1" x14ac:dyDescent="0.2">
      <c r="B861" s="2"/>
      <c r="C861" s="3"/>
      <c r="D861" s="4"/>
      <c r="E861" s="5"/>
      <c r="F861" s="2"/>
      <c r="G861" s="2"/>
      <c r="H861" s="2"/>
      <c r="I861" s="6"/>
      <c r="J861" s="6"/>
      <c r="K861" s="2"/>
      <c r="L861" s="2"/>
    </row>
    <row r="862" spans="2:12" ht="15.75" customHeight="1" x14ac:dyDescent="0.2">
      <c r="B862" s="2"/>
      <c r="C862" s="3"/>
      <c r="D862" s="4"/>
      <c r="E862" s="5"/>
      <c r="F862" s="2"/>
      <c r="G862" s="2"/>
      <c r="H862" s="2"/>
      <c r="I862" s="6"/>
      <c r="J862" s="6"/>
      <c r="K862" s="2"/>
      <c r="L862" s="2"/>
    </row>
    <row r="863" spans="2:12" ht="15.75" customHeight="1" x14ac:dyDescent="0.2">
      <c r="B863" s="2"/>
      <c r="C863" s="3"/>
      <c r="D863" s="4"/>
      <c r="E863" s="5"/>
      <c r="F863" s="2"/>
      <c r="G863" s="2"/>
      <c r="H863" s="2"/>
      <c r="I863" s="6"/>
      <c r="J863" s="6"/>
      <c r="K863" s="2"/>
      <c r="L863" s="2"/>
    </row>
    <row r="864" spans="2:12" ht="15.75" customHeight="1" x14ac:dyDescent="0.2">
      <c r="B864" s="2"/>
      <c r="C864" s="3"/>
      <c r="D864" s="4"/>
      <c r="E864" s="5"/>
      <c r="F864" s="2"/>
      <c r="G864" s="2"/>
      <c r="H864" s="2"/>
      <c r="I864" s="6"/>
      <c r="J864" s="6"/>
      <c r="K864" s="2"/>
      <c r="L864" s="2"/>
    </row>
    <row r="865" spans="2:12" ht="15.75" customHeight="1" x14ac:dyDescent="0.2">
      <c r="B865" s="2"/>
      <c r="C865" s="3"/>
      <c r="D865" s="4"/>
      <c r="E865" s="5"/>
      <c r="F865" s="2"/>
      <c r="G865" s="2"/>
      <c r="H865" s="2"/>
      <c r="I865" s="6"/>
      <c r="J865" s="6"/>
      <c r="K865" s="2"/>
      <c r="L865" s="2"/>
    </row>
    <row r="866" spans="2:12" ht="15.75" customHeight="1" x14ac:dyDescent="0.2">
      <c r="B866" s="2"/>
      <c r="C866" s="3"/>
      <c r="D866" s="4"/>
      <c r="E866" s="5"/>
      <c r="F866" s="2"/>
      <c r="G866" s="2"/>
      <c r="H866" s="2"/>
      <c r="I866" s="6"/>
      <c r="J866" s="6"/>
      <c r="K866" s="2"/>
      <c r="L866" s="2"/>
    </row>
    <row r="867" spans="2:12" ht="15.75" customHeight="1" x14ac:dyDescent="0.2">
      <c r="B867" s="2"/>
      <c r="C867" s="3"/>
      <c r="D867" s="4"/>
      <c r="E867" s="5"/>
      <c r="F867" s="2"/>
      <c r="G867" s="2"/>
      <c r="H867" s="2"/>
      <c r="I867" s="6"/>
      <c r="J867" s="6"/>
      <c r="K867" s="2"/>
      <c r="L867" s="2"/>
    </row>
    <row r="868" spans="2:12" ht="15.75" customHeight="1" x14ac:dyDescent="0.2">
      <c r="B868" s="2"/>
      <c r="C868" s="3"/>
      <c r="D868" s="4"/>
      <c r="E868" s="5"/>
      <c r="F868" s="2"/>
      <c r="G868" s="2"/>
      <c r="H868" s="2"/>
      <c r="I868" s="6"/>
      <c r="J868" s="6"/>
      <c r="K868" s="2"/>
      <c r="L868" s="2"/>
    </row>
    <row r="869" spans="2:12" ht="15.75" customHeight="1" x14ac:dyDescent="0.2">
      <c r="B869" s="2"/>
      <c r="C869" s="3"/>
      <c r="D869" s="4"/>
      <c r="E869" s="5"/>
      <c r="F869" s="2"/>
      <c r="G869" s="2"/>
      <c r="H869" s="2"/>
      <c r="I869" s="6"/>
      <c r="J869" s="6"/>
      <c r="K869" s="2"/>
      <c r="L869" s="2"/>
    </row>
    <row r="870" spans="2:12" ht="15.75" customHeight="1" x14ac:dyDescent="0.2">
      <c r="B870" s="2"/>
      <c r="C870" s="3"/>
      <c r="D870" s="4"/>
      <c r="E870" s="5"/>
      <c r="F870" s="2"/>
      <c r="G870" s="2"/>
      <c r="H870" s="2"/>
      <c r="I870" s="6"/>
      <c r="J870" s="6"/>
      <c r="K870" s="2"/>
      <c r="L870" s="2"/>
    </row>
    <row r="871" spans="2:12" ht="15.75" customHeight="1" x14ac:dyDescent="0.2">
      <c r="B871" s="2"/>
      <c r="C871" s="3"/>
      <c r="D871" s="4"/>
      <c r="E871" s="5"/>
      <c r="F871" s="2"/>
      <c r="G871" s="2"/>
      <c r="H871" s="2"/>
      <c r="I871" s="6"/>
      <c r="J871" s="6"/>
      <c r="K871" s="2"/>
      <c r="L871" s="2"/>
    </row>
    <row r="872" spans="2:12" ht="15.75" customHeight="1" x14ac:dyDescent="0.2">
      <c r="B872" s="2"/>
      <c r="C872" s="3"/>
      <c r="D872" s="4"/>
      <c r="E872" s="5"/>
      <c r="F872" s="2"/>
      <c r="G872" s="2"/>
      <c r="H872" s="2"/>
      <c r="I872" s="6"/>
      <c r="J872" s="6"/>
      <c r="K872" s="2"/>
      <c r="L872" s="2"/>
    </row>
    <row r="873" spans="2:12" ht="15.75" customHeight="1" x14ac:dyDescent="0.2">
      <c r="B873" s="2"/>
      <c r="C873" s="3"/>
      <c r="D873" s="4"/>
      <c r="E873" s="5"/>
      <c r="F873" s="2"/>
      <c r="G873" s="2"/>
      <c r="H873" s="2"/>
      <c r="I873" s="6"/>
      <c r="J873" s="6"/>
      <c r="K873" s="2"/>
      <c r="L873" s="2"/>
    </row>
    <row r="874" spans="2:12" ht="15.75" customHeight="1" x14ac:dyDescent="0.2">
      <c r="B874" s="2"/>
      <c r="C874" s="3"/>
      <c r="D874" s="4"/>
      <c r="E874" s="5"/>
      <c r="F874" s="2"/>
      <c r="G874" s="2"/>
      <c r="H874" s="2"/>
      <c r="I874" s="6"/>
      <c r="J874" s="6"/>
      <c r="K874" s="2"/>
      <c r="L874" s="2"/>
    </row>
    <row r="875" spans="2:12" ht="15.75" customHeight="1" x14ac:dyDescent="0.2">
      <c r="B875" s="2"/>
      <c r="C875" s="3"/>
      <c r="D875" s="4"/>
      <c r="E875" s="5"/>
      <c r="F875" s="2"/>
      <c r="G875" s="2"/>
      <c r="H875" s="2"/>
      <c r="I875" s="6"/>
      <c r="J875" s="6"/>
      <c r="K875" s="2"/>
      <c r="L875" s="2"/>
    </row>
    <row r="876" spans="2:12" ht="15.75" customHeight="1" x14ac:dyDescent="0.2">
      <c r="B876" s="2"/>
      <c r="C876" s="3"/>
      <c r="D876" s="4"/>
      <c r="E876" s="5"/>
      <c r="F876" s="2"/>
      <c r="G876" s="2"/>
      <c r="H876" s="2"/>
      <c r="I876" s="6"/>
      <c r="J876" s="6"/>
      <c r="K876" s="2"/>
      <c r="L876" s="2"/>
    </row>
    <row r="877" spans="2:12" ht="15.75" customHeight="1" x14ac:dyDescent="0.2">
      <c r="B877" s="2"/>
      <c r="C877" s="3"/>
      <c r="D877" s="4"/>
      <c r="E877" s="5"/>
      <c r="F877" s="2"/>
      <c r="G877" s="2"/>
      <c r="H877" s="2"/>
      <c r="I877" s="6"/>
      <c r="J877" s="6"/>
      <c r="K877" s="2"/>
      <c r="L877" s="2"/>
    </row>
    <row r="878" spans="2:12" ht="15.75" customHeight="1" x14ac:dyDescent="0.2">
      <c r="B878" s="2"/>
      <c r="C878" s="3"/>
      <c r="D878" s="4"/>
      <c r="E878" s="5"/>
      <c r="F878" s="2"/>
      <c r="G878" s="2"/>
      <c r="H878" s="2"/>
      <c r="I878" s="6"/>
      <c r="J878" s="6"/>
      <c r="K878" s="2"/>
      <c r="L878" s="2"/>
    </row>
    <row r="879" spans="2:12" ht="15.75" customHeight="1" x14ac:dyDescent="0.2">
      <c r="B879" s="2"/>
      <c r="C879" s="3"/>
      <c r="D879" s="4"/>
      <c r="E879" s="5"/>
      <c r="F879" s="2"/>
      <c r="G879" s="2"/>
      <c r="H879" s="2"/>
      <c r="I879" s="6"/>
      <c r="J879" s="6"/>
      <c r="K879" s="2"/>
      <c r="L879" s="2"/>
    </row>
    <row r="880" spans="2:12" ht="15.75" customHeight="1" x14ac:dyDescent="0.2">
      <c r="B880" s="2"/>
      <c r="C880" s="3"/>
      <c r="D880" s="4"/>
      <c r="E880" s="5"/>
      <c r="F880" s="2"/>
      <c r="G880" s="2"/>
      <c r="H880" s="2"/>
      <c r="I880" s="6"/>
      <c r="J880" s="6"/>
      <c r="K880" s="2"/>
      <c r="L880" s="2"/>
    </row>
    <row r="881" spans="2:12" ht="15.75" customHeight="1" x14ac:dyDescent="0.2">
      <c r="B881" s="2"/>
      <c r="C881" s="3"/>
      <c r="D881" s="4"/>
      <c r="E881" s="5"/>
      <c r="F881" s="2"/>
      <c r="G881" s="2"/>
      <c r="H881" s="2"/>
      <c r="I881" s="6"/>
      <c r="J881" s="6"/>
      <c r="K881" s="2"/>
      <c r="L881" s="2"/>
    </row>
    <row r="882" spans="2:12" ht="15.75" customHeight="1" x14ac:dyDescent="0.2">
      <c r="B882" s="2"/>
      <c r="C882" s="3"/>
      <c r="D882" s="4"/>
      <c r="E882" s="5"/>
      <c r="F882" s="2"/>
      <c r="G882" s="2"/>
      <c r="H882" s="2"/>
      <c r="I882" s="6"/>
      <c r="J882" s="6"/>
      <c r="K882" s="2"/>
      <c r="L882" s="2"/>
    </row>
    <row r="883" spans="2:12" ht="15.75" customHeight="1" x14ac:dyDescent="0.2">
      <c r="B883" s="2"/>
      <c r="C883" s="3"/>
      <c r="D883" s="4"/>
      <c r="E883" s="5"/>
      <c r="F883" s="2"/>
      <c r="G883" s="2"/>
      <c r="H883" s="2"/>
      <c r="I883" s="6"/>
      <c r="J883" s="6"/>
      <c r="K883" s="2"/>
      <c r="L883" s="2"/>
    </row>
    <row r="884" spans="2:12" ht="15.75" customHeight="1" x14ac:dyDescent="0.2">
      <c r="B884" s="2"/>
      <c r="C884" s="3"/>
      <c r="D884" s="4"/>
      <c r="E884" s="5"/>
      <c r="F884" s="2"/>
      <c r="G884" s="2"/>
      <c r="H884" s="2"/>
      <c r="I884" s="6"/>
      <c r="J884" s="6"/>
      <c r="K884" s="2"/>
      <c r="L884" s="2"/>
    </row>
    <row r="885" spans="2:12" ht="15.75" customHeight="1" x14ac:dyDescent="0.2">
      <c r="B885" s="2"/>
      <c r="C885" s="3"/>
      <c r="D885" s="4"/>
      <c r="E885" s="5"/>
      <c r="F885" s="2"/>
      <c r="G885" s="2"/>
      <c r="H885" s="2"/>
      <c r="I885" s="6"/>
      <c r="J885" s="6"/>
      <c r="K885" s="2"/>
      <c r="L885" s="2"/>
    </row>
    <row r="886" spans="2:12" ht="15.75" customHeight="1" x14ac:dyDescent="0.2">
      <c r="B886" s="2"/>
      <c r="C886" s="3"/>
      <c r="D886" s="4"/>
      <c r="E886" s="5"/>
      <c r="F886" s="2"/>
      <c r="G886" s="2"/>
      <c r="H886" s="2"/>
      <c r="I886" s="6"/>
      <c r="J886" s="6"/>
      <c r="K886" s="2"/>
      <c r="L886" s="2"/>
    </row>
    <row r="887" spans="2:12" ht="15.75" customHeight="1" x14ac:dyDescent="0.2">
      <c r="B887" s="2"/>
      <c r="C887" s="3"/>
      <c r="D887" s="4"/>
      <c r="E887" s="5"/>
      <c r="F887" s="2"/>
      <c r="G887" s="2"/>
      <c r="H887" s="2"/>
      <c r="I887" s="6"/>
      <c r="J887" s="6"/>
      <c r="K887" s="2"/>
      <c r="L887" s="2"/>
    </row>
    <row r="888" spans="2:12" ht="15.75" customHeight="1" x14ac:dyDescent="0.2">
      <c r="B888" s="2"/>
      <c r="C888" s="3"/>
      <c r="D888" s="4"/>
      <c r="E888" s="5"/>
      <c r="F888" s="2"/>
      <c r="G888" s="2"/>
      <c r="H888" s="2"/>
      <c r="I888" s="6"/>
      <c r="J888" s="6"/>
      <c r="K888" s="2"/>
      <c r="L888" s="2"/>
    </row>
    <row r="889" spans="2:12" ht="15.75" customHeight="1" x14ac:dyDescent="0.2">
      <c r="B889" s="2"/>
      <c r="C889" s="3"/>
      <c r="D889" s="4"/>
      <c r="E889" s="5"/>
      <c r="F889" s="2"/>
      <c r="G889" s="2"/>
      <c r="H889" s="2"/>
      <c r="I889" s="6"/>
      <c r="J889" s="6"/>
      <c r="K889" s="2"/>
      <c r="L889" s="2"/>
    </row>
    <row r="890" spans="2:12" ht="15.75" customHeight="1" x14ac:dyDescent="0.2">
      <c r="B890" s="2"/>
      <c r="C890" s="3"/>
      <c r="D890" s="4"/>
      <c r="E890" s="5"/>
      <c r="F890" s="2"/>
      <c r="G890" s="2"/>
      <c r="H890" s="2"/>
      <c r="I890" s="6"/>
      <c r="J890" s="6"/>
      <c r="K890" s="2"/>
      <c r="L890" s="2"/>
    </row>
    <row r="891" spans="2:12" ht="15.75" customHeight="1" x14ac:dyDescent="0.2">
      <c r="B891" s="2"/>
      <c r="C891" s="3"/>
      <c r="D891" s="4"/>
      <c r="E891" s="5"/>
      <c r="F891" s="2"/>
      <c r="G891" s="2"/>
      <c r="H891" s="2"/>
      <c r="I891" s="6"/>
      <c r="J891" s="6"/>
      <c r="K891" s="2"/>
      <c r="L891" s="2"/>
    </row>
    <row r="892" spans="2:12" ht="15.75" customHeight="1" x14ac:dyDescent="0.2">
      <c r="B892" s="2"/>
      <c r="C892" s="3"/>
      <c r="D892" s="4"/>
      <c r="E892" s="5"/>
      <c r="F892" s="2"/>
      <c r="G892" s="2"/>
      <c r="H892" s="2"/>
      <c r="I892" s="6"/>
      <c r="J892" s="6"/>
      <c r="K892" s="2"/>
      <c r="L892" s="2"/>
    </row>
    <row r="893" spans="2:12" ht="15.75" customHeight="1" x14ac:dyDescent="0.2">
      <c r="B893" s="2"/>
      <c r="C893" s="3"/>
      <c r="D893" s="4"/>
      <c r="E893" s="5"/>
      <c r="F893" s="2"/>
      <c r="G893" s="2"/>
      <c r="H893" s="2"/>
      <c r="I893" s="6"/>
      <c r="J893" s="6"/>
      <c r="K893" s="2"/>
      <c r="L893" s="2"/>
    </row>
    <row r="894" spans="2:12" ht="15.75" customHeight="1" x14ac:dyDescent="0.2">
      <c r="B894" s="2"/>
      <c r="C894" s="3"/>
      <c r="D894" s="4"/>
      <c r="E894" s="5"/>
      <c r="F894" s="2"/>
      <c r="G894" s="2"/>
      <c r="H894" s="2"/>
      <c r="I894" s="6"/>
      <c r="J894" s="6"/>
      <c r="K894" s="2"/>
      <c r="L894" s="2"/>
    </row>
    <row r="895" spans="2:12" ht="15.75" customHeight="1" x14ac:dyDescent="0.2">
      <c r="B895" s="2"/>
      <c r="C895" s="3"/>
      <c r="D895" s="4"/>
      <c r="E895" s="5"/>
      <c r="F895" s="2"/>
      <c r="G895" s="2"/>
      <c r="H895" s="2"/>
      <c r="I895" s="6"/>
      <c r="J895" s="6"/>
      <c r="K895" s="2"/>
      <c r="L895" s="2"/>
    </row>
    <row r="896" spans="2:12" ht="15.75" customHeight="1" x14ac:dyDescent="0.2">
      <c r="B896" s="2"/>
      <c r="C896" s="3"/>
      <c r="D896" s="4"/>
      <c r="E896" s="5"/>
      <c r="F896" s="2"/>
      <c r="G896" s="2"/>
      <c r="H896" s="2"/>
      <c r="I896" s="6"/>
      <c r="J896" s="6"/>
      <c r="K896" s="2"/>
      <c r="L896" s="2"/>
    </row>
    <row r="897" spans="2:12" ht="15.75" customHeight="1" x14ac:dyDescent="0.2">
      <c r="B897" s="2"/>
      <c r="C897" s="3"/>
      <c r="D897" s="4"/>
      <c r="E897" s="5"/>
      <c r="F897" s="2"/>
      <c r="G897" s="2"/>
      <c r="H897" s="2"/>
      <c r="I897" s="6"/>
      <c r="J897" s="6"/>
      <c r="K897" s="2"/>
      <c r="L897" s="2"/>
    </row>
    <row r="898" spans="2:12" ht="15.75" customHeight="1" x14ac:dyDescent="0.2">
      <c r="B898" s="2"/>
      <c r="C898" s="3"/>
      <c r="D898" s="4"/>
      <c r="E898" s="5"/>
      <c r="F898" s="2"/>
      <c r="G898" s="2"/>
      <c r="H898" s="2"/>
      <c r="I898" s="6"/>
      <c r="J898" s="6"/>
      <c r="K898" s="2"/>
      <c r="L898" s="2"/>
    </row>
    <row r="899" spans="2:12" ht="15.75" customHeight="1" x14ac:dyDescent="0.2">
      <c r="B899" s="2"/>
      <c r="C899" s="3"/>
      <c r="D899" s="4"/>
      <c r="E899" s="5"/>
      <c r="F899" s="2"/>
      <c r="G899" s="2"/>
      <c r="H899" s="2"/>
      <c r="I899" s="6"/>
      <c r="J899" s="6"/>
      <c r="K899" s="2"/>
      <c r="L899" s="2"/>
    </row>
    <row r="900" spans="2:12" ht="15.75" customHeight="1" x14ac:dyDescent="0.2">
      <c r="B900" s="2"/>
      <c r="C900" s="3"/>
      <c r="D900" s="4"/>
      <c r="E900" s="5"/>
      <c r="F900" s="2"/>
      <c r="G900" s="2"/>
      <c r="H900" s="2"/>
      <c r="I900" s="6"/>
      <c r="J900" s="6"/>
      <c r="K900" s="2"/>
      <c r="L900" s="2"/>
    </row>
    <row r="901" spans="2:12" ht="15.75" customHeight="1" x14ac:dyDescent="0.2">
      <c r="B901" s="2"/>
      <c r="C901" s="3"/>
      <c r="D901" s="4"/>
      <c r="E901" s="5"/>
      <c r="F901" s="2"/>
      <c r="G901" s="2"/>
      <c r="H901" s="2"/>
      <c r="I901" s="6"/>
      <c r="J901" s="6"/>
      <c r="K901" s="2"/>
      <c r="L901" s="2"/>
    </row>
    <row r="902" spans="2:12" ht="15.75" customHeight="1" x14ac:dyDescent="0.2">
      <c r="B902" s="2"/>
      <c r="C902" s="3"/>
      <c r="D902" s="4"/>
      <c r="E902" s="5"/>
      <c r="F902" s="2"/>
      <c r="G902" s="2"/>
      <c r="H902" s="2"/>
      <c r="I902" s="6"/>
      <c r="J902" s="6"/>
      <c r="K902" s="2"/>
      <c r="L902" s="2"/>
    </row>
    <row r="903" spans="2:12" ht="15.75" customHeight="1" x14ac:dyDescent="0.2">
      <c r="B903" s="2"/>
      <c r="C903" s="3"/>
      <c r="D903" s="4"/>
      <c r="E903" s="5"/>
      <c r="F903" s="2"/>
      <c r="G903" s="2"/>
      <c r="H903" s="2"/>
      <c r="I903" s="6"/>
      <c r="J903" s="6"/>
      <c r="K903" s="2"/>
      <c r="L903" s="2"/>
    </row>
    <row r="904" spans="2:12" ht="15.75" customHeight="1" x14ac:dyDescent="0.2">
      <c r="B904" s="2"/>
      <c r="C904" s="3"/>
      <c r="D904" s="4"/>
      <c r="E904" s="5"/>
      <c r="F904" s="2"/>
      <c r="G904" s="2"/>
      <c r="H904" s="2"/>
      <c r="I904" s="6"/>
      <c r="J904" s="6"/>
      <c r="K904" s="2"/>
      <c r="L904" s="2"/>
    </row>
    <row r="905" spans="2:12" ht="15.75" customHeight="1" x14ac:dyDescent="0.2">
      <c r="B905" s="2"/>
      <c r="C905" s="3"/>
      <c r="D905" s="4"/>
      <c r="E905" s="5"/>
      <c r="F905" s="2"/>
      <c r="G905" s="2"/>
      <c r="H905" s="2"/>
      <c r="I905" s="6"/>
      <c r="J905" s="6"/>
      <c r="K905" s="2"/>
      <c r="L905" s="2"/>
    </row>
    <row r="906" spans="2:12" ht="15.75" customHeight="1" x14ac:dyDescent="0.2">
      <c r="B906" s="2"/>
      <c r="C906" s="3"/>
      <c r="D906" s="4"/>
      <c r="E906" s="5"/>
      <c r="F906" s="2"/>
      <c r="G906" s="2"/>
      <c r="H906" s="2"/>
      <c r="I906" s="6"/>
      <c r="J906" s="6"/>
      <c r="K906" s="2"/>
      <c r="L906" s="2"/>
    </row>
    <row r="907" spans="2:12" ht="15.75" customHeight="1" x14ac:dyDescent="0.2">
      <c r="B907" s="2"/>
      <c r="C907" s="3"/>
      <c r="D907" s="4"/>
      <c r="E907" s="5"/>
      <c r="F907" s="2"/>
      <c r="G907" s="2"/>
      <c r="H907" s="2"/>
      <c r="I907" s="6"/>
      <c r="J907" s="6"/>
      <c r="K907" s="2"/>
      <c r="L907" s="2"/>
    </row>
    <row r="908" spans="2:12" ht="15.75" customHeight="1" x14ac:dyDescent="0.2">
      <c r="B908" s="2"/>
      <c r="C908" s="3"/>
      <c r="D908" s="4"/>
      <c r="E908" s="5"/>
      <c r="F908" s="2"/>
      <c r="G908" s="2"/>
      <c r="H908" s="2"/>
      <c r="I908" s="6"/>
      <c r="J908" s="6"/>
      <c r="K908" s="2"/>
      <c r="L908" s="2"/>
    </row>
    <row r="909" spans="2:12" ht="15.75" customHeight="1" x14ac:dyDescent="0.2">
      <c r="B909" s="2"/>
      <c r="C909" s="3"/>
      <c r="D909" s="4"/>
      <c r="E909" s="5"/>
      <c r="F909" s="2"/>
      <c r="G909" s="2"/>
      <c r="H909" s="2"/>
      <c r="I909" s="6"/>
      <c r="J909" s="6"/>
      <c r="K909" s="2"/>
      <c r="L909" s="2"/>
    </row>
    <row r="910" spans="2:12" ht="15.75" customHeight="1" x14ac:dyDescent="0.2">
      <c r="B910" s="2"/>
      <c r="C910" s="3"/>
      <c r="D910" s="4"/>
      <c r="E910" s="5"/>
      <c r="F910" s="2"/>
      <c r="G910" s="2"/>
      <c r="H910" s="2"/>
      <c r="I910" s="6"/>
      <c r="J910" s="6"/>
      <c r="K910" s="2"/>
      <c r="L910" s="2"/>
    </row>
    <row r="911" spans="2:12" ht="15.75" customHeight="1" x14ac:dyDescent="0.2">
      <c r="B911" s="2"/>
      <c r="C911" s="3"/>
      <c r="D911" s="4"/>
      <c r="E911" s="5"/>
      <c r="F911" s="2"/>
      <c r="G911" s="2"/>
      <c r="H911" s="2"/>
      <c r="I911" s="6"/>
      <c r="J911" s="6"/>
      <c r="K911" s="2"/>
      <c r="L911" s="2"/>
    </row>
    <row r="912" spans="2:12" ht="15.75" customHeight="1" x14ac:dyDescent="0.2">
      <c r="B912" s="2"/>
      <c r="C912" s="3"/>
      <c r="D912" s="4"/>
      <c r="E912" s="5"/>
      <c r="F912" s="2"/>
      <c r="G912" s="2"/>
      <c r="H912" s="2"/>
      <c r="I912" s="6"/>
      <c r="J912" s="6"/>
      <c r="K912" s="2"/>
      <c r="L912" s="2"/>
    </row>
    <row r="913" spans="2:12" ht="15.75" customHeight="1" x14ac:dyDescent="0.2">
      <c r="B913" s="2"/>
      <c r="C913" s="3"/>
      <c r="D913" s="4"/>
      <c r="E913" s="5"/>
      <c r="F913" s="2"/>
      <c r="G913" s="2"/>
      <c r="H913" s="2"/>
      <c r="I913" s="6"/>
      <c r="J913" s="6"/>
      <c r="K913" s="2"/>
      <c r="L913" s="2"/>
    </row>
    <row r="914" spans="2:12" ht="15.75" customHeight="1" x14ac:dyDescent="0.2">
      <c r="B914" s="2"/>
      <c r="C914" s="3"/>
      <c r="D914" s="4"/>
      <c r="E914" s="5"/>
      <c r="F914" s="2"/>
      <c r="G914" s="2"/>
      <c r="H914" s="2"/>
      <c r="I914" s="6"/>
      <c r="J914" s="6"/>
      <c r="K914" s="2"/>
      <c r="L914" s="2"/>
    </row>
    <row r="915" spans="2:12" ht="15.75" customHeight="1" x14ac:dyDescent="0.2">
      <c r="B915" s="2"/>
      <c r="C915" s="3"/>
      <c r="D915" s="4"/>
      <c r="E915" s="5"/>
      <c r="F915" s="2"/>
      <c r="G915" s="2"/>
      <c r="H915" s="2"/>
      <c r="I915" s="6"/>
      <c r="J915" s="6"/>
      <c r="K915" s="2"/>
      <c r="L915" s="2"/>
    </row>
    <row r="916" spans="2:12" ht="15.75" customHeight="1" x14ac:dyDescent="0.2">
      <c r="B916" s="2"/>
      <c r="C916" s="3"/>
      <c r="D916" s="4"/>
      <c r="E916" s="5"/>
      <c r="F916" s="2"/>
      <c r="G916" s="2"/>
      <c r="H916" s="2"/>
      <c r="I916" s="6"/>
      <c r="J916" s="6"/>
      <c r="K916" s="2"/>
      <c r="L916" s="2"/>
    </row>
    <row r="917" spans="2:12" ht="15.75" customHeight="1" x14ac:dyDescent="0.2">
      <c r="B917" s="2"/>
      <c r="C917" s="3"/>
      <c r="D917" s="4"/>
      <c r="E917" s="5"/>
      <c r="F917" s="2"/>
      <c r="G917" s="2"/>
      <c r="H917" s="2"/>
      <c r="I917" s="6"/>
      <c r="J917" s="6"/>
      <c r="K917" s="2"/>
      <c r="L917" s="2"/>
    </row>
    <row r="918" spans="2:12" ht="15.75" customHeight="1" x14ac:dyDescent="0.2">
      <c r="B918" s="2"/>
      <c r="C918" s="3"/>
      <c r="D918" s="4"/>
      <c r="E918" s="5"/>
      <c r="F918" s="2"/>
      <c r="G918" s="2"/>
      <c r="H918" s="2"/>
      <c r="I918" s="6"/>
      <c r="J918" s="6"/>
      <c r="K918" s="2"/>
      <c r="L918" s="2"/>
    </row>
    <row r="919" spans="2:12" ht="15.75" customHeight="1" x14ac:dyDescent="0.2">
      <c r="B919" s="2"/>
      <c r="C919" s="3"/>
      <c r="D919" s="4"/>
      <c r="E919" s="5"/>
      <c r="F919" s="2"/>
      <c r="G919" s="2"/>
      <c r="H919" s="2"/>
      <c r="I919" s="6"/>
      <c r="J919" s="6"/>
      <c r="K919" s="2"/>
      <c r="L919" s="2"/>
    </row>
    <row r="920" spans="2:12" ht="15.75" customHeight="1" x14ac:dyDescent="0.2">
      <c r="B920" s="2"/>
      <c r="C920" s="3"/>
      <c r="D920" s="4"/>
      <c r="E920" s="5"/>
      <c r="F920" s="2"/>
      <c r="G920" s="2"/>
      <c r="H920" s="2"/>
      <c r="I920" s="6"/>
      <c r="J920" s="6"/>
      <c r="K920" s="2"/>
      <c r="L920" s="2"/>
    </row>
    <row r="921" spans="2:12" ht="15.75" customHeight="1" x14ac:dyDescent="0.2">
      <c r="B921" s="2"/>
      <c r="C921" s="3"/>
      <c r="D921" s="4"/>
      <c r="E921" s="5"/>
      <c r="F921" s="2"/>
      <c r="G921" s="2"/>
      <c r="H921" s="2"/>
      <c r="I921" s="6"/>
      <c r="J921" s="6"/>
      <c r="K921" s="2"/>
      <c r="L921" s="2"/>
    </row>
    <row r="922" spans="2:12" ht="15.75" customHeight="1" x14ac:dyDescent="0.2">
      <c r="B922" s="2"/>
      <c r="C922" s="3"/>
      <c r="D922" s="4"/>
      <c r="E922" s="5"/>
      <c r="F922" s="2"/>
      <c r="G922" s="2"/>
      <c r="H922" s="2"/>
      <c r="I922" s="6"/>
      <c r="J922" s="6"/>
      <c r="K922" s="2"/>
      <c r="L922" s="2"/>
    </row>
    <row r="923" spans="2:12" ht="15.75" customHeight="1" x14ac:dyDescent="0.2">
      <c r="B923" s="2"/>
      <c r="C923" s="3"/>
      <c r="D923" s="4"/>
      <c r="E923" s="5"/>
      <c r="F923" s="2"/>
      <c r="G923" s="2"/>
      <c r="H923" s="2"/>
      <c r="I923" s="6"/>
      <c r="J923" s="6"/>
      <c r="K923" s="2"/>
      <c r="L923" s="2"/>
    </row>
    <row r="924" spans="2:12" ht="15.75" customHeight="1" x14ac:dyDescent="0.2">
      <c r="B924" s="2"/>
      <c r="C924" s="3"/>
      <c r="D924" s="4"/>
      <c r="E924" s="5"/>
      <c r="F924" s="2"/>
      <c r="G924" s="2"/>
      <c r="H924" s="2"/>
      <c r="I924" s="6"/>
      <c r="J924" s="6"/>
      <c r="K924" s="2"/>
      <c r="L924" s="2"/>
    </row>
    <row r="925" spans="2:12" ht="15.75" customHeight="1" x14ac:dyDescent="0.2">
      <c r="B925" s="2"/>
      <c r="C925" s="3"/>
      <c r="D925" s="4"/>
      <c r="E925" s="5"/>
      <c r="F925" s="2"/>
      <c r="G925" s="2"/>
      <c r="H925" s="2"/>
      <c r="I925" s="6"/>
      <c r="J925" s="6"/>
      <c r="K925" s="2"/>
      <c r="L925" s="2"/>
    </row>
    <row r="926" spans="2:12" ht="15.75" customHeight="1" x14ac:dyDescent="0.2">
      <c r="B926" s="2"/>
      <c r="C926" s="3"/>
      <c r="D926" s="4"/>
      <c r="E926" s="5"/>
      <c r="F926" s="2"/>
      <c r="G926" s="2"/>
      <c r="H926" s="2"/>
      <c r="I926" s="6"/>
      <c r="J926" s="6"/>
      <c r="K926" s="2"/>
      <c r="L926" s="2"/>
    </row>
    <row r="927" spans="2:12" ht="15.75" customHeight="1" x14ac:dyDescent="0.2">
      <c r="B927" s="2"/>
      <c r="C927" s="3"/>
      <c r="D927" s="4"/>
      <c r="E927" s="5"/>
      <c r="F927" s="2"/>
      <c r="G927" s="2"/>
      <c r="H927" s="2"/>
      <c r="I927" s="6"/>
      <c r="J927" s="6"/>
      <c r="K927" s="2"/>
      <c r="L927" s="2"/>
    </row>
    <row r="928" spans="2:12" ht="15.75" customHeight="1" x14ac:dyDescent="0.2">
      <c r="B928" s="2"/>
      <c r="C928" s="3"/>
      <c r="D928" s="4"/>
      <c r="E928" s="5"/>
      <c r="F928" s="2"/>
      <c r="G928" s="2"/>
      <c r="H928" s="2"/>
      <c r="I928" s="6"/>
      <c r="J928" s="6"/>
      <c r="K928" s="2"/>
      <c r="L928" s="2"/>
    </row>
    <row r="929" spans="2:12" ht="15.75" customHeight="1" x14ac:dyDescent="0.2">
      <c r="B929" s="2"/>
      <c r="C929" s="3"/>
      <c r="D929" s="4"/>
      <c r="E929" s="5"/>
      <c r="F929" s="2"/>
      <c r="G929" s="2"/>
      <c r="H929" s="2"/>
      <c r="I929" s="6"/>
      <c r="J929" s="6"/>
      <c r="K929" s="2"/>
      <c r="L929" s="2"/>
    </row>
    <row r="930" spans="2:12" ht="15.75" customHeight="1" x14ac:dyDescent="0.2">
      <c r="B930" s="2"/>
      <c r="C930" s="3"/>
      <c r="D930" s="4"/>
      <c r="E930" s="5"/>
      <c r="F930" s="2"/>
      <c r="G930" s="2"/>
      <c r="H930" s="2"/>
      <c r="I930" s="6"/>
      <c r="J930" s="6"/>
      <c r="K930" s="2"/>
      <c r="L930" s="2"/>
    </row>
    <row r="931" spans="2:12" ht="15.75" customHeight="1" x14ac:dyDescent="0.2">
      <c r="B931" s="2"/>
      <c r="C931" s="3"/>
      <c r="D931" s="4"/>
      <c r="E931" s="5"/>
      <c r="F931" s="2"/>
      <c r="G931" s="2"/>
      <c r="H931" s="2"/>
      <c r="I931" s="6"/>
      <c r="J931" s="6"/>
      <c r="K931" s="2"/>
      <c r="L931" s="2"/>
    </row>
    <row r="932" spans="2:12" ht="15.75" customHeight="1" x14ac:dyDescent="0.2">
      <c r="B932" s="2"/>
      <c r="C932" s="3"/>
      <c r="D932" s="4"/>
      <c r="E932" s="5"/>
      <c r="F932" s="2"/>
      <c r="G932" s="2"/>
      <c r="H932" s="2"/>
      <c r="I932" s="6"/>
      <c r="J932" s="6"/>
      <c r="K932" s="2"/>
      <c r="L932" s="2"/>
    </row>
    <row r="933" spans="2:12" ht="15.75" customHeight="1" x14ac:dyDescent="0.2">
      <c r="B933" s="2"/>
      <c r="C933" s="3"/>
      <c r="D933" s="4"/>
      <c r="E933" s="5"/>
      <c r="F933" s="2"/>
      <c r="G933" s="2"/>
      <c r="H933" s="2"/>
      <c r="I933" s="6"/>
      <c r="J933" s="6"/>
      <c r="K933" s="2"/>
      <c r="L933" s="2"/>
    </row>
    <row r="934" spans="2:12" ht="15.75" customHeight="1" x14ac:dyDescent="0.2">
      <c r="B934" s="2"/>
      <c r="C934" s="3"/>
      <c r="D934" s="4"/>
      <c r="E934" s="5"/>
      <c r="F934" s="2"/>
      <c r="G934" s="2"/>
      <c r="H934" s="2"/>
      <c r="I934" s="6"/>
      <c r="J934" s="6"/>
      <c r="K934" s="2"/>
      <c r="L934" s="2"/>
    </row>
    <row r="935" spans="2:12" ht="15.75" customHeight="1" x14ac:dyDescent="0.2">
      <c r="B935" s="2"/>
      <c r="C935" s="3"/>
      <c r="D935" s="4"/>
      <c r="E935" s="5"/>
      <c r="F935" s="2"/>
      <c r="G935" s="2"/>
      <c r="H935" s="2"/>
      <c r="I935" s="6"/>
      <c r="J935" s="6"/>
      <c r="K935" s="2"/>
      <c r="L935" s="2"/>
    </row>
    <row r="936" spans="2:12" ht="15.75" customHeight="1" x14ac:dyDescent="0.2">
      <c r="B936" s="2"/>
      <c r="C936" s="3"/>
      <c r="D936" s="4"/>
      <c r="E936" s="5"/>
      <c r="F936" s="2"/>
      <c r="G936" s="2"/>
      <c r="H936" s="2"/>
      <c r="I936" s="6"/>
      <c r="J936" s="6"/>
      <c r="K936" s="2"/>
      <c r="L936" s="2"/>
    </row>
    <row r="937" spans="2:12" ht="15.75" customHeight="1" x14ac:dyDescent="0.2">
      <c r="B937" s="2"/>
      <c r="C937" s="3"/>
      <c r="D937" s="4"/>
      <c r="E937" s="5"/>
      <c r="F937" s="2"/>
      <c r="G937" s="2"/>
      <c r="H937" s="2"/>
      <c r="I937" s="6"/>
      <c r="J937" s="6"/>
      <c r="K937" s="2"/>
      <c r="L937" s="2"/>
    </row>
    <row r="938" spans="2:12" ht="15.75" customHeight="1" x14ac:dyDescent="0.2">
      <c r="B938" s="2"/>
      <c r="C938" s="3"/>
      <c r="D938" s="4"/>
      <c r="E938" s="5"/>
      <c r="F938" s="2"/>
      <c r="G938" s="2"/>
      <c r="H938" s="2"/>
      <c r="I938" s="6"/>
      <c r="J938" s="6"/>
      <c r="K938" s="2"/>
      <c r="L938" s="2"/>
    </row>
    <row r="939" spans="2:12" ht="15.75" customHeight="1" x14ac:dyDescent="0.2">
      <c r="B939" s="2"/>
      <c r="C939" s="3"/>
      <c r="D939" s="4"/>
      <c r="E939" s="5"/>
      <c r="F939" s="2"/>
      <c r="G939" s="2"/>
      <c r="H939" s="2"/>
      <c r="I939" s="6"/>
      <c r="J939" s="6"/>
      <c r="K939" s="2"/>
      <c r="L939" s="2"/>
    </row>
    <row r="940" spans="2:12" ht="15.75" customHeight="1" x14ac:dyDescent="0.2">
      <c r="B940" s="2"/>
      <c r="C940" s="3"/>
      <c r="D940" s="4"/>
      <c r="E940" s="5"/>
      <c r="F940" s="2"/>
      <c r="G940" s="2"/>
      <c r="H940" s="2"/>
      <c r="I940" s="6"/>
      <c r="J940" s="6"/>
      <c r="K940" s="2"/>
      <c r="L940" s="2"/>
    </row>
    <row r="941" spans="2:12" ht="15.75" customHeight="1" x14ac:dyDescent="0.2">
      <c r="B941" s="2"/>
      <c r="C941" s="3"/>
      <c r="D941" s="4"/>
      <c r="E941" s="5"/>
      <c r="F941" s="2"/>
      <c r="G941" s="2"/>
      <c r="H941" s="2"/>
      <c r="I941" s="6"/>
      <c r="J941" s="6"/>
      <c r="K941" s="2"/>
      <c r="L941" s="2"/>
    </row>
    <row r="942" spans="2:12" ht="15.75" customHeight="1" x14ac:dyDescent="0.2">
      <c r="B942" s="2"/>
      <c r="C942" s="3"/>
      <c r="D942" s="4"/>
      <c r="E942" s="5"/>
      <c r="F942" s="2"/>
      <c r="G942" s="2"/>
      <c r="H942" s="2"/>
      <c r="I942" s="6"/>
      <c r="J942" s="6"/>
      <c r="K942" s="2"/>
      <c r="L942" s="2"/>
    </row>
    <row r="943" spans="2:12" ht="15.75" customHeight="1" x14ac:dyDescent="0.2">
      <c r="B943" s="2"/>
      <c r="C943" s="3"/>
      <c r="D943" s="4"/>
      <c r="E943" s="5"/>
      <c r="F943" s="2"/>
      <c r="G943" s="2"/>
      <c r="H943" s="2"/>
      <c r="I943" s="6"/>
      <c r="J943" s="6"/>
      <c r="K943" s="2"/>
      <c r="L943" s="2"/>
    </row>
    <row r="944" spans="2:12" ht="15.75" customHeight="1" x14ac:dyDescent="0.2">
      <c r="B944" s="2"/>
      <c r="C944" s="3"/>
      <c r="D944" s="4"/>
      <c r="E944" s="5"/>
      <c r="F944" s="2"/>
      <c r="G944" s="2"/>
      <c r="H944" s="2"/>
      <c r="I944" s="6"/>
      <c r="J944" s="6"/>
      <c r="K944" s="2"/>
      <c r="L944" s="2"/>
    </row>
    <row r="945" spans="2:12" ht="15.75" customHeight="1" x14ac:dyDescent="0.2">
      <c r="B945" s="2"/>
      <c r="C945" s="3"/>
      <c r="D945" s="4"/>
      <c r="E945" s="5"/>
      <c r="F945" s="2"/>
      <c r="G945" s="2"/>
      <c r="H945" s="2"/>
      <c r="I945" s="6"/>
      <c r="J945" s="6"/>
      <c r="K945" s="2"/>
      <c r="L945" s="2"/>
    </row>
    <row r="946" spans="2:12" ht="15.75" customHeight="1" x14ac:dyDescent="0.2">
      <c r="B946" s="2"/>
      <c r="C946" s="3"/>
      <c r="D946" s="4"/>
      <c r="E946" s="5"/>
      <c r="F946" s="2"/>
      <c r="G946" s="2"/>
      <c r="H946" s="2"/>
      <c r="I946" s="6"/>
      <c r="J946" s="6"/>
      <c r="K946" s="2"/>
      <c r="L946" s="2"/>
    </row>
    <row r="947" spans="2:12" ht="15.75" customHeight="1" x14ac:dyDescent="0.2">
      <c r="B947" s="2"/>
      <c r="C947" s="3"/>
      <c r="D947" s="4"/>
      <c r="E947" s="5"/>
      <c r="F947" s="2"/>
      <c r="G947" s="2"/>
      <c r="H947" s="2"/>
      <c r="I947" s="6"/>
      <c r="J947" s="6"/>
      <c r="K947" s="2"/>
      <c r="L947" s="2"/>
    </row>
    <row r="948" spans="2:12" ht="15.75" customHeight="1" x14ac:dyDescent="0.2">
      <c r="B948" s="2"/>
      <c r="C948" s="3"/>
      <c r="D948" s="4"/>
      <c r="E948" s="5"/>
      <c r="F948" s="2"/>
      <c r="G948" s="2"/>
      <c r="H948" s="2"/>
      <c r="I948" s="6"/>
      <c r="J948" s="6"/>
      <c r="K948" s="2"/>
      <c r="L948" s="2"/>
    </row>
    <row r="949" spans="2:12" ht="15.75" customHeight="1" x14ac:dyDescent="0.2">
      <c r="B949" s="2"/>
      <c r="C949" s="3"/>
      <c r="D949" s="4"/>
      <c r="E949" s="5"/>
      <c r="F949" s="2"/>
      <c r="G949" s="2"/>
      <c r="H949" s="2"/>
      <c r="I949" s="6"/>
      <c r="J949" s="6"/>
      <c r="K949" s="2"/>
      <c r="L949" s="2"/>
    </row>
    <row r="950" spans="2:12" ht="15.75" customHeight="1" x14ac:dyDescent="0.2">
      <c r="B950" s="2"/>
      <c r="C950" s="3"/>
      <c r="D950" s="4"/>
      <c r="E950" s="5"/>
      <c r="F950" s="2"/>
      <c r="G950" s="2"/>
      <c r="H950" s="2"/>
      <c r="I950" s="6"/>
      <c r="J950" s="6"/>
      <c r="K950" s="2"/>
      <c r="L950" s="2"/>
    </row>
    <row r="951" spans="2:12" ht="15.75" customHeight="1" x14ac:dyDescent="0.2">
      <c r="B951" s="2"/>
      <c r="C951" s="3"/>
      <c r="D951" s="4"/>
      <c r="E951" s="5"/>
      <c r="F951" s="2"/>
      <c r="G951" s="2"/>
      <c r="H951" s="2"/>
      <c r="I951" s="6"/>
      <c r="J951" s="6"/>
      <c r="K951" s="2"/>
      <c r="L951" s="2"/>
    </row>
    <row r="952" spans="2:12" ht="15.75" customHeight="1" x14ac:dyDescent="0.2">
      <c r="B952" s="2"/>
      <c r="C952" s="3"/>
      <c r="D952" s="4"/>
      <c r="E952" s="5"/>
      <c r="F952" s="2"/>
      <c r="G952" s="2"/>
      <c r="H952" s="2"/>
      <c r="I952" s="6"/>
      <c r="J952" s="6"/>
      <c r="K952" s="2"/>
      <c r="L952" s="2"/>
    </row>
    <row r="953" spans="2:12" ht="15.75" customHeight="1" x14ac:dyDescent="0.2">
      <c r="B953" s="2"/>
      <c r="C953" s="3"/>
      <c r="D953" s="4"/>
      <c r="E953" s="5"/>
      <c r="F953" s="2"/>
      <c r="G953" s="2"/>
      <c r="H953" s="2"/>
      <c r="I953" s="6"/>
      <c r="J953" s="6"/>
      <c r="K953" s="2"/>
      <c r="L953" s="2"/>
    </row>
    <row r="954" spans="2:12" ht="15.75" customHeight="1" x14ac:dyDescent="0.2">
      <c r="B954" s="2"/>
      <c r="C954" s="3"/>
      <c r="D954" s="4"/>
      <c r="E954" s="5"/>
      <c r="F954" s="2"/>
      <c r="G954" s="2"/>
      <c r="H954" s="2"/>
      <c r="I954" s="6"/>
      <c r="J954" s="6"/>
      <c r="K954" s="2"/>
      <c r="L954" s="2"/>
    </row>
    <row r="955" spans="2:12" ht="15.75" customHeight="1" x14ac:dyDescent="0.2">
      <c r="B955" s="2"/>
      <c r="C955" s="3"/>
      <c r="D955" s="4"/>
      <c r="E955" s="5"/>
      <c r="F955" s="2"/>
      <c r="G955" s="2"/>
      <c r="H955" s="2"/>
      <c r="I955" s="6"/>
      <c r="J955" s="6"/>
      <c r="K955" s="2"/>
      <c r="L955" s="2"/>
    </row>
    <row r="956" spans="2:12" ht="15.75" customHeight="1" x14ac:dyDescent="0.2">
      <c r="B956" s="2"/>
      <c r="C956" s="3"/>
      <c r="D956" s="4"/>
      <c r="E956" s="5"/>
      <c r="F956" s="2"/>
      <c r="G956" s="2"/>
      <c r="H956" s="2"/>
      <c r="I956" s="6"/>
      <c r="J956" s="6"/>
      <c r="K956" s="2"/>
      <c r="L956" s="2"/>
    </row>
    <row r="957" spans="2:12" ht="15.75" customHeight="1" x14ac:dyDescent="0.2">
      <c r="B957" s="2"/>
      <c r="C957" s="3"/>
      <c r="D957" s="4"/>
      <c r="E957" s="5"/>
      <c r="F957" s="2"/>
      <c r="G957" s="2"/>
      <c r="H957" s="2"/>
      <c r="I957" s="6"/>
      <c r="J957" s="6"/>
      <c r="K957" s="2"/>
      <c r="L957" s="2"/>
    </row>
    <row r="958" spans="2:12" ht="15.75" customHeight="1" x14ac:dyDescent="0.2">
      <c r="B958" s="2"/>
      <c r="C958" s="3"/>
      <c r="D958" s="4"/>
      <c r="E958" s="5"/>
      <c r="F958" s="2"/>
      <c r="G958" s="2"/>
      <c r="H958" s="2"/>
      <c r="I958" s="6"/>
      <c r="J958" s="6"/>
      <c r="K958" s="2"/>
      <c r="L958" s="2"/>
    </row>
    <row r="959" spans="2:12" ht="15.75" customHeight="1" x14ac:dyDescent="0.2">
      <c r="B959" s="2"/>
      <c r="C959" s="3"/>
      <c r="D959" s="4"/>
      <c r="E959" s="5"/>
      <c r="F959" s="2"/>
      <c r="G959" s="2"/>
      <c r="H959" s="2"/>
      <c r="I959" s="6"/>
      <c r="J959" s="6"/>
      <c r="K959" s="2"/>
      <c r="L959" s="2"/>
    </row>
    <row r="960" spans="2:12" ht="15.75" customHeight="1" x14ac:dyDescent="0.2">
      <c r="B960" s="2"/>
      <c r="C960" s="3"/>
      <c r="D960" s="4"/>
      <c r="E960" s="5"/>
      <c r="F960" s="2"/>
      <c r="G960" s="2"/>
      <c r="H960" s="2"/>
      <c r="I960" s="6"/>
      <c r="J960" s="6"/>
      <c r="K960" s="2"/>
      <c r="L960" s="2"/>
    </row>
    <row r="961" spans="2:12" ht="15.75" customHeight="1" x14ac:dyDescent="0.2">
      <c r="B961" s="2"/>
      <c r="C961" s="3"/>
      <c r="D961" s="4"/>
      <c r="E961" s="5"/>
      <c r="F961" s="2"/>
      <c r="G961" s="2"/>
      <c r="H961" s="2"/>
      <c r="I961" s="6"/>
      <c r="J961" s="6"/>
      <c r="K961" s="2"/>
      <c r="L961" s="2"/>
    </row>
    <row r="962" spans="2:12" ht="15.75" customHeight="1" x14ac:dyDescent="0.2">
      <c r="B962" s="2"/>
      <c r="C962" s="3"/>
      <c r="D962" s="4"/>
      <c r="E962" s="5"/>
      <c r="F962" s="2"/>
      <c r="G962" s="2"/>
      <c r="H962" s="2"/>
      <c r="I962" s="6"/>
      <c r="J962" s="6"/>
      <c r="K962" s="2"/>
      <c r="L962" s="2"/>
    </row>
    <row r="963" spans="2:12" ht="15.75" customHeight="1" x14ac:dyDescent="0.2">
      <c r="B963" s="2"/>
      <c r="C963" s="3"/>
      <c r="D963" s="4"/>
      <c r="E963" s="5"/>
      <c r="F963" s="2"/>
      <c r="G963" s="2"/>
      <c r="H963" s="2"/>
      <c r="I963" s="6"/>
      <c r="J963" s="6"/>
      <c r="K963" s="2"/>
      <c r="L963" s="2"/>
    </row>
    <row r="964" spans="2:12" ht="15.75" customHeight="1" x14ac:dyDescent="0.2">
      <c r="B964" s="2"/>
      <c r="C964" s="3"/>
      <c r="D964" s="4"/>
      <c r="E964" s="5"/>
      <c r="F964" s="2"/>
      <c r="G964" s="2"/>
      <c r="H964" s="2"/>
      <c r="I964" s="6"/>
      <c r="J964" s="6"/>
      <c r="K964" s="2"/>
      <c r="L964" s="2"/>
    </row>
    <row r="965" spans="2:12" ht="15.75" customHeight="1" x14ac:dyDescent="0.2">
      <c r="B965" s="2"/>
      <c r="C965" s="3"/>
      <c r="D965" s="4"/>
      <c r="E965" s="5"/>
      <c r="F965" s="2"/>
      <c r="G965" s="2"/>
      <c r="H965" s="2"/>
      <c r="I965" s="6"/>
      <c r="J965" s="6"/>
      <c r="K965" s="2"/>
      <c r="L965" s="2"/>
    </row>
    <row r="966" spans="2:12" ht="15.75" customHeight="1" x14ac:dyDescent="0.2">
      <c r="B966" s="2"/>
      <c r="C966" s="3"/>
      <c r="D966" s="4"/>
      <c r="E966" s="5"/>
      <c r="F966" s="2"/>
      <c r="G966" s="2"/>
      <c r="H966" s="2"/>
      <c r="I966" s="6"/>
      <c r="J966" s="6"/>
      <c r="K966" s="2"/>
      <c r="L966" s="2"/>
    </row>
    <row r="967" spans="2:12" ht="15.75" customHeight="1" x14ac:dyDescent="0.2">
      <c r="B967" s="2"/>
      <c r="C967" s="3"/>
      <c r="D967" s="4"/>
      <c r="E967" s="5"/>
      <c r="F967" s="2"/>
      <c r="G967" s="2"/>
      <c r="H967" s="2"/>
      <c r="I967" s="6"/>
      <c r="J967" s="6"/>
      <c r="K967" s="2"/>
      <c r="L967" s="2"/>
    </row>
    <row r="968" spans="2:12" ht="15.75" customHeight="1" x14ac:dyDescent="0.2">
      <c r="B968" s="2"/>
      <c r="C968" s="3"/>
      <c r="D968" s="4"/>
      <c r="E968" s="5"/>
      <c r="F968" s="2"/>
      <c r="G968" s="2"/>
      <c r="H968" s="2"/>
      <c r="I968" s="6"/>
      <c r="J968" s="6"/>
      <c r="K968" s="2"/>
      <c r="L968" s="2"/>
    </row>
    <row r="969" spans="2:12" ht="15.75" customHeight="1" x14ac:dyDescent="0.2">
      <c r="B969" s="2"/>
      <c r="C969" s="3"/>
      <c r="D969" s="4"/>
      <c r="E969" s="5"/>
      <c r="F969" s="2"/>
      <c r="G969" s="2"/>
      <c r="H969" s="2"/>
      <c r="I969" s="6"/>
      <c r="J969" s="6"/>
      <c r="K969" s="2"/>
      <c r="L969" s="2"/>
    </row>
    <row r="970" spans="2:12" ht="15.75" customHeight="1" x14ac:dyDescent="0.2">
      <c r="B970" s="2"/>
      <c r="C970" s="3"/>
      <c r="D970" s="4"/>
      <c r="E970" s="5"/>
      <c r="F970" s="2"/>
      <c r="G970" s="2"/>
      <c r="H970" s="2"/>
      <c r="I970" s="6"/>
      <c r="J970" s="6"/>
      <c r="K970" s="2"/>
      <c r="L970" s="2"/>
    </row>
    <row r="971" spans="2:12" ht="15.75" customHeight="1" x14ac:dyDescent="0.2">
      <c r="B971" s="2"/>
      <c r="C971" s="3"/>
      <c r="D971" s="4"/>
      <c r="E971" s="5"/>
      <c r="F971" s="2"/>
      <c r="G971" s="2"/>
      <c r="H971" s="2"/>
      <c r="I971" s="6"/>
      <c r="J971" s="6"/>
      <c r="K971" s="2"/>
      <c r="L971" s="2"/>
    </row>
    <row r="972" spans="2:12" ht="15.75" customHeight="1" x14ac:dyDescent="0.2">
      <c r="B972" s="2"/>
      <c r="C972" s="3"/>
      <c r="D972" s="4"/>
      <c r="E972" s="5"/>
      <c r="F972" s="2"/>
      <c r="G972" s="2"/>
      <c r="H972" s="2"/>
      <c r="I972" s="6"/>
      <c r="J972" s="6"/>
      <c r="K972" s="2"/>
      <c r="L972" s="2"/>
    </row>
    <row r="973" spans="2:12" ht="15.75" customHeight="1" x14ac:dyDescent="0.2">
      <c r="B973" s="2"/>
      <c r="C973" s="3"/>
      <c r="D973" s="4"/>
      <c r="E973" s="5"/>
      <c r="F973" s="2"/>
      <c r="G973" s="2"/>
      <c r="H973" s="2"/>
      <c r="I973" s="6"/>
      <c r="J973" s="6"/>
      <c r="K973" s="2"/>
      <c r="L973" s="2"/>
    </row>
    <row r="974" spans="2:12" ht="15.75" customHeight="1" x14ac:dyDescent="0.2">
      <c r="B974" s="2"/>
      <c r="C974" s="3"/>
      <c r="D974" s="4"/>
      <c r="E974" s="5"/>
      <c r="F974" s="2"/>
      <c r="G974" s="2"/>
      <c r="H974" s="2"/>
      <c r="I974" s="6"/>
      <c r="J974" s="6"/>
      <c r="K974" s="2"/>
      <c r="L974" s="2"/>
    </row>
    <row r="975" spans="2:12" ht="15.75" customHeight="1" x14ac:dyDescent="0.2">
      <c r="B975" s="2"/>
      <c r="C975" s="3"/>
      <c r="D975" s="4"/>
      <c r="E975" s="5"/>
      <c r="F975" s="2"/>
      <c r="G975" s="2"/>
      <c r="H975" s="2"/>
      <c r="I975" s="6"/>
      <c r="J975" s="6"/>
      <c r="K975" s="2"/>
      <c r="L975" s="2"/>
    </row>
    <row r="976" spans="2:12" ht="15.75" customHeight="1" x14ac:dyDescent="0.2">
      <c r="B976" s="2"/>
      <c r="C976" s="3"/>
      <c r="D976" s="4"/>
      <c r="E976" s="5"/>
      <c r="F976" s="2"/>
      <c r="G976" s="2"/>
      <c r="H976" s="2"/>
      <c r="I976" s="6"/>
      <c r="J976" s="6"/>
      <c r="K976" s="2"/>
      <c r="L976" s="2"/>
    </row>
    <row r="977" spans="2:12" ht="15.75" customHeight="1" x14ac:dyDescent="0.2">
      <c r="B977" s="2"/>
      <c r="C977" s="3"/>
      <c r="D977" s="4"/>
      <c r="E977" s="5"/>
      <c r="F977" s="2"/>
      <c r="G977" s="2"/>
      <c r="H977" s="2"/>
      <c r="I977" s="6"/>
      <c r="J977" s="6"/>
      <c r="K977" s="2"/>
      <c r="L977" s="2"/>
    </row>
    <row r="978" spans="2:12" ht="15.75" customHeight="1" x14ac:dyDescent="0.2">
      <c r="B978" s="2"/>
      <c r="C978" s="3"/>
      <c r="D978" s="4"/>
      <c r="E978" s="5"/>
      <c r="F978" s="2"/>
      <c r="G978" s="2"/>
      <c r="H978" s="2"/>
      <c r="I978" s="6"/>
      <c r="J978" s="6"/>
      <c r="K978" s="2"/>
      <c r="L978" s="2"/>
    </row>
    <row r="979" spans="2:12" ht="15.75" customHeight="1" x14ac:dyDescent="0.2">
      <c r="B979" s="2"/>
      <c r="C979" s="3"/>
      <c r="D979" s="4"/>
      <c r="E979" s="5"/>
      <c r="F979" s="2"/>
      <c r="G979" s="2"/>
      <c r="H979" s="2"/>
      <c r="I979" s="6"/>
      <c r="J979" s="6"/>
      <c r="K979" s="2"/>
      <c r="L979" s="2"/>
    </row>
    <row r="980" spans="2:12" ht="15.75" customHeight="1" x14ac:dyDescent="0.2">
      <c r="B980" s="2"/>
      <c r="C980" s="3"/>
      <c r="D980" s="4"/>
      <c r="E980" s="5"/>
      <c r="F980" s="2"/>
      <c r="G980" s="2"/>
      <c r="H980" s="2"/>
      <c r="I980" s="6"/>
      <c r="J980" s="6"/>
      <c r="K980" s="2"/>
      <c r="L980" s="2"/>
    </row>
    <row r="981" spans="2:12" ht="15.75" customHeight="1" x14ac:dyDescent="0.2">
      <c r="B981" s="2"/>
      <c r="C981" s="3"/>
      <c r="D981" s="4"/>
      <c r="E981" s="5"/>
      <c r="F981" s="2"/>
      <c r="G981" s="2"/>
      <c r="H981" s="2"/>
      <c r="I981" s="6"/>
      <c r="J981" s="6"/>
      <c r="K981" s="2"/>
      <c r="L981" s="2"/>
    </row>
    <row r="982" spans="2:12" ht="15.75" customHeight="1" x14ac:dyDescent="0.2">
      <c r="B982" s="2"/>
      <c r="C982" s="3"/>
      <c r="D982" s="4"/>
      <c r="E982" s="5"/>
      <c r="F982" s="2"/>
      <c r="G982" s="2"/>
      <c r="H982" s="2"/>
      <c r="I982" s="6"/>
      <c r="J982" s="6"/>
      <c r="K982" s="2"/>
      <c r="L982" s="2"/>
    </row>
    <row r="983" spans="2:12" ht="15.75" customHeight="1" x14ac:dyDescent="0.2">
      <c r="B983" s="2"/>
      <c r="C983" s="3"/>
      <c r="D983" s="4"/>
      <c r="E983" s="5"/>
      <c r="F983" s="2"/>
      <c r="G983" s="2"/>
      <c r="H983" s="2"/>
      <c r="I983" s="6"/>
      <c r="J983" s="6"/>
      <c r="K983" s="2"/>
      <c r="L983" s="2"/>
    </row>
    <row r="984" spans="2:12" ht="15.75" customHeight="1" x14ac:dyDescent="0.2">
      <c r="B984" s="2"/>
      <c r="C984" s="3"/>
      <c r="D984" s="4"/>
      <c r="E984" s="5"/>
      <c r="F984" s="2"/>
      <c r="G984" s="2"/>
      <c r="H984" s="2"/>
      <c r="I984" s="6"/>
      <c r="J984" s="6"/>
      <c r="K984" s="2"/>
      <c r="L984" s="2"/>
    </row>
    <row r="985" spans="2:12" ht="15.75" customHeight="1" x14ac:dyDescent="0.2">
      <c r="B985" s="2"/>
      <c r="C985" s="3"/>
      <c r="D985" s="4"/>
      <c r="E985" s="5"/>
      <c r="F985" s="2"/>
      <c r="G985" s="2"/>
      <c r="H985" s="2"/>
      <c r="I985" s="6"/>
      <c r="J985" s="6"/>
      <c r="K985" s="2"/>
      <c r="L985" s="2"/>
    </row>
    <row r="986" spans="2:12" ht="15.75" customHeight="1" x14ac:dyDescent="0.2">
      <c r="B986" s="2"/>
      <c r="C986" s="3"/>
      <c r="D986" s="4"/>
      <c r="E986" s="5"/>
      <c r="F986" s="2"/>
      <c r="G986" s="2"/>
      <c r="H986" s="2"/>
      <c r="I986" s="6"/>
      <c r="J986" s="6"/>
      <c r="K986" s="2"/>
      <c r="L986" s="2"/>
    </row>
    <row r="987" spans="2:12" ht="15.75" customHeight="1" x14ac:dyDescent="0.2">
      <c r="B987" s="2"/>
      <c r="C987" s="3"/>
      <c r="D987" s="4"/>
      <c r="E987" s="5"/>
      <c r="F987" s="2"/>
      <c r="G987" s="2"/>
      <c r="H987" s="2"/>
      <c r="I987" s="6"/>
      <c r="J987" s="6"/>
      <c r="K987" s="2"/>
      <c r="L987" s="2"/>
    </row>
    <row r="988" spans="2:12" ht="15.75" customHeight="1" x14ac:dyDescent="0.2">
      <c r="B988" s="2"/>
      <c r="C988" s="3"/>
      <c r="D988" s="4"/>
      <c r="E988" s="5"/>
      <c r="F988" s="2"/>
      <c r="G988" s="2"/>
      <c r="H988" s="2"/>
      <c r="I988" s="6"/>
      <c r="J988" s="6"/>
      <c r="K988" s="2"/>
      <c r="L988" s="2"/>
    </row>
    <row r="989" spans="2:12" ht="15.75" customHeight="1" x14ac:dyDescent="0.2">
      <c r="B989" s="2"/>
      <c r="C989" s="3"/>
      <c r="D989" s="4"/>
      <c r="E989" s="5"/>
      <c r="F989" s="2"/>
      <c r="G989" s="2"/>
      <c r="H989" s="2"/>
      <c r="I989" s="6"/>
      <c r="J989" s="6"/>
      <c r="K989" s="2"/>
      <c r="L989" s="2"/>
    </row>
    <row r="990" spans="2:12" ht="15.75" customHeight="1" x14ac:dyDescent="0.2">
      <c r="B990" s="2"/>
      <c r="C990" s="3"/>
      <c r="D990" s="4"/>
      <c r="E990" s="5"/>
      <c r="F990" s="2"/>
      <c r="G990" s="2"/>
      <c r="H990" s="2"/>
      <c r="I990" s="6"/>
      <c r="J990" s="6"/>
      <c r="K990" s="2"/>
      <c r="L990" s="2"/>
    </row>
    <row r="991" spans="2:12" ht="15.75" customHeight="1" x14ac:dyDescent="0.2">
      <c r="B991" s="2"/>
      <c r="C991" s="3"/>
      <c r="D991" s="4"/>
      <c r="E991" s="5"/>
      <c r="F991" s="2"/>
      <c r="G991" s="2"/>
      <c r="H991" s="2"/>
      <c r="I991" s="6"/>
      <c r="J991" s="6"/>
      <c r="K991" s="2"/>
      <c r="L991" s="2"/>
    </row>
    <row r="992" spans="2:12" ht="15.75" customHeight="1" x14ac:dyDescent="0.2">
      <c r="B992" s="2"/>
      <c r="C992" s="3"/>
      <c r="D992" s="4"/>
      <c r="E992" s="5"/>
      <c r="F992" s="2"/>
      <c r="G992" s="2"/>
      <c r="H992" s="2"/>
      <c r="I992" s="6"/>
      <c r="J992" s="6"/>
      <c r="K992" s="2"/>
      <c r="L992" s="2"/>
    </row>
    <row r="993" spans="2:12" ht="15.75" customHeight="1" x14ac:dyDescent="0.2">
      <c r="B993" s="2"/>
      <c r="C993" s="3"/>
      <c r="D993" s="4"/>
      <c r="E993" s="5"/>
      <c r="F993" s="2"/>
      <c r="G993" s="2"/>
      <c r="H993" s="2"/>
      <c r="I993" s="6"/>
      <c r="J993" s="6"/>
      <c r="K993" s="2"/>
      <c r="L993" s="2"/>
    </row>
    <row r="994" spans="2:12" ht="15.75" customHeight="1" x14ac:dyDescent="0.2">
      <c r="B994" s="2"/>
      <c r="C994" s="3"/>
      <c r="D994" s="4"/>
      <c r="E994" s="5"/>
      <c r="F994" s="2"/>
      <c r="G994" s="2"/>
      <c r="H994" s="2"/>
      <c r="I994" s="6"/>
      <c r="J994" s="6"/>
      <c r="K994" s="2"/>
      <c r="L994" s="2"/>
    </row>
    <row r="995" spans="2:12" ht="15.75" customHeight="1" x14ac:dyDescent="0.2">
      <c r="B995" s="2"/>
      <c r="C995" s="3"/>
      <c r="D995" s="4"/>
      <c r="E995" s="5"/>
      <c r="F995" s="2"/>
      <c r="G995" s="2"/>
      <c r="H995" s="2"/>
      <c r="I995" s="6"/>
      <c r="J995" s="6"/>
      <c r="K995" s="2"/>
      <c r="L995" s="2"/>
    </row>
    <row r="996" spans="2:12" ht="15.75" customHeight="1" x14ac:dyDescent="0.2">
      <c r="B996" s="2"/>
      <c r="C996" s="3"/>
      <c r="D996" s="4"/>
      <c r="E996" s="5"/>
      <c r="F996" s="2"/>
      <c r="G996" s="2"/>
      <c r="H996" s="2"/>
      <c r="I996" s="6"/>
      <c r="J996" s="6"/>
      <c r="K996" s="2"/>
      <c r="L996" s="2"/>
    </row>
    <row r="997" spans="2:12" ht="15.75" customHeight="1" x14ac:dyDescent="0.2">
      <c r="B997" s="2"/>
      <c r="C997" s="3"/>
      <c r="D997" s="4"/>
      <c r="E997" s="5"/>
      <c r="F997" s="2"/>
      <c r="G997" s="2"/>
      <c r="H997" s="2"/>
      <c r="I997" s="6"/>
      <c r="J997" s="6"/>
      <c r="K997" s="2"/>
      <c r="L997" s="2"/>
    </row>
    <row r="998" spans="2:12" ht="15.75" customHeight="1" x14ac:dyDescent="0.2">
      <c r="B998" s="2"/>
      <c r="C998" s="3"/>
      <c r="D998" s="4"/>
      <c r="E998" s="5"/>
      <c r="F998" s="2"/>
      <c r="G998" s="2"/>
      <c r="H998" s="2"/>
      <c r="I998" s="6"/>
      <c r="J998" s="6"/>
      <c r="K998" s="2"/>
      <c r="L998" s="2"/>
    </row>
    <row r="999" spans="2:12" ht="15.75" customHeight="1" x14ac:dyDescent="0.2">
      <c r="B999" s="2"/>
      <c r="C999" s="3"/>
      <c r="D999" s="4"/>
      <c r="E999" s="5"/>
      <c r="F999" s="2"/>
      <c r="G999" s="2"/>
      <c r="H999" s="2"/>
      <c r="I999" s="6"/>
      <c r="J999" s="6"/>
      <c r="K999" s="2"/>
      <c r="L999" s="2"/>
    </row>
    <row r="1000" spans="2:12" ht="15.75" customHeight="1" x14ac:dyDescent="0.2">
      <c r="B1000" s="2"/>
      <c r="C1000" s="3"/>
      <c r="D1000" s="4"/>
      <c r="E1000" s="5"/>
      <c r="F1000" s="2"/>
      <c r="G1000" s="2"/>
      <c r="H1000" s="2"/>
      <c r="I1000" s="6"/>
      <c r="J1000" s="6"/>
      <c r="K1000" s="2"/>
      <c r="L1000" s="2"/>
    </row>
  </sheetData>
  <mergeCells count="2">
    <mergeCell ref="C83:D83"/>
    <mergeCell ref="C84:D84"/>
  </mergeCells>
  <pageMargins left="0.75" right="0.75" top="1" bottom="1" header="0" footer="0"/>
  <pageSetup orientation="landscape"/>
  <headerFooter>
    <oddFooter>&amp;L000000	&amp;P</oddFooter>
  </headerFooter>
  <extLst>
    <ext xmlns:x14="http://schemas.microsoft.com/office/spreadsheetml/2009/9/main" uri="{CCE6A557-97BC-4b89-ADB6-D9C93CAAB3DF}">
      <x14:dataValidations xmlns:xm="http://schemas.microsoft.com/office/excel/2006/main" count="2">
        <x14:dataValidation type="list" allowBlank="1" showErrorMessage="1" xr:uid="{00000000-0002-0000-0500-000000000000}">
          <x14:formula1>
            <xm:f>'Auto Responses'!$J$3:$J$4</xm:f>
          </x14:formula1>
          <xm:sqref>C23:C24 C27:C31 C33:C54 C56:C61 C63:C70 C73 C76:C79 C82 C85</xm:sqref>
        </x14:dataValidation>
        <x14:dataValidation type="list" allowBlank="1" showErrorMessage="1" xr:uid="{00000000-0002-0000-0500-000001000000}">
          <x14:formula1>
            <xm:f>'Auto Responses'!$J$3:$J$5</xm:f>
          </x14:formula1>
          <xm:sqref>C25:C26 C80:C81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636C"/>
  </sheetPr>
  <dimension ref="A1:Z1000"/>
  <sheetViews>
    <sheetView showGridLines="0" topLeftCell="A2" workbookViewId="0"/>
  </sheetViews>
  <sheetFormatPr defaultColWidth="9.19921875" defaultRowHeight="15" customHeight="1" x14ac:dyDescent="0.2"/>
  <cols>
    <col min="1" max="1" width="8.296875" customWidth="1"/>
    <col min="2" max="2" width="55.09765625" customWidth="1"/>
    <col min="3" max="3" width="12.69921875" customWidth="1"/>
    <col min="4" max="4" width="33.8984375" customWidth="1"/>
    <col min="5" max="5" width="32" customWidth="1"/>
    <col min="6" max="6" width="30.69921875" customWidth="1"/>
    <col min="7" max="7" width="18.09765625" customWidth="1"/>
    <col min="8" max="10" width="18.09765625" hidden="1" customWidth="1"/>
    <col min="11" max="11" width="4.5" hidden="1" customWidth="1"/>
    <col min="12" max="12" width="6.69921875" hidden="1" customWidth="1"/>
    <col min="13" max="26" width="8.5" customWidth="1"/>
  </cols>
  <sheetData>
    <row r="1" spans="1:26" ht="15" hidden="1" customHeight="1" x14ac:dyDescent="0.2">
      <c r="A1" s="1" t="s">
        <v>0</v>
      </c>
      <c r="B1" s="2"/>
      <c r="C1" s="3"/>
      <c r="D1" s="4"/>
      <c r="E1" s="5"/>
      <c r="F1" s="89"/>
      <c r="G1" s="2"/>
      <c r="H1" s="2"/>
      <c r="I1" s="6"/>
      <c r="J1" s="6"/>
      <c r="K1" s="2"/>
      <c r="L1" s="2"/>
    </row>
    <row r="2" spans="1:26" ht="36" customHeight="1" x14ac:dyDescent="0.2">
      <c r="A2" s="7" t="s">
        <v>417</v>
      </c>
      <c r="B2" s="7"/>
      <c r="C2" s="8"/>
      <c r="D2" s="9"/>
      <c r="E2" s="10"/>
      <c r="F2" s="90" t="str">
        <f>'Auto Responses'!$A$36</f>
        <v>Version 4.1.4</v>
      </c>
      <c r="G2" s="2"/>
      <c r="H2" s="2"/>
      <c r="I2" s="6"/>
      <c r="J2" s="2"/>
      <c r="K2" s="2"/>
      <c r="L2" s="2"/>
    </row>
    <row r="3" spans="1:26" ht="28.5" customHeight="1" x14ac:dyDescent="0.2">
      <c r="A3" s="11" t="s">
        <v>2</v>
      </c>
      <c r="B3" s="12"/>
      <c r="C3" s="60">
        <f>'START HERE'!$C$3</f>
        <v>0</v>
      </c>
      <c r="D3" s="14"/>
      <c r="E3" s="15"/>
      <c r="F3" s="16"/>
      <c r="G3" s="2"/>
      <c r="H3" s="2"/>
      <c r="I3" s="6"/>
      <c r="J3" s="2"/>
      <c r="K3" s="2"/>
      <c r="L3" s="2"/>
      <c r="M3" s="2"/>
      <c r="N3" s="2"/>
      <c r="O3" s="2"/>
      <c r="P3" s="2"/>
      <c r="Q3" s="2"/>
      <c r="R3" s="2"/>
      <c r="S3" s="2"/>
      <c r="T3" s="2"/>
      <c r="U3" s="2"/>
      <c r="V3" s="2"/>
      <c r="W3" s="2"/>
      <c r="X3" s="2"/>
      <c r="Y3" s="2"/>
      <c r="Z3" s="2"/>
    </row>
    <row r="4" spans="1:26" ht="36" customHeight="1" x14ac:dyDescent="0.2">
      <c r="A4" s="17" t="s">
        <v>3</v>
      </c>
      <c r="B4" s="18"/>
      <c r="C4" s="19"/>
      <c r="D4" s="20"/>
      <c r="E4" s="21"/>
      <c r="F4" s="21"/>
      <c r="G4" s="2"/>
      <c r="H4" s="2"/>
      <c r="I4" s="6"/>
      <c r="J4" s="2"/>
      <c r="K4" s="2"/>
      <c r="L4" s="2"/>
      <c r="M4" s="2"/>
      <c r="N4" s="2"/>
      <c r="O4" s="2"/>
      <c r="P4" s="2"/>
      <c r="Q4" s="2"/>
      <c r="R4" s="2"/>
      <c r="S4" s="2"/>
      <c r="T4" s="2"/>
      <c r="U4" s="2"/>
      <c r="V4" s="2"/>
      <c r="W4" s="2"/>
      <c r="X4" s="2"/>
      <c r="Y4" s="2"/>
      <c r="Z4" s="2"/>
    </row>
    <row r="5" spans="1:26" ht="19.5" customHeight="1" x14ac:dyDescent="0.2">
      <c r="A5" s="22" t="str">
        <f>HLOOKUP($A$4,'Auto Responses'!$D$2:$D$8,2,0)&amp;""</f>
        <v>1. Complete the "Start Here" tab and review the "Required Questions" guidance to find the other sections are required for your product or service.</v>
      </c>
      <c r="B5" s="23"/>
      <c r="C5" s="24"/>
      <c r="D5" s="25"/>
      <c r="E5" s="23"/>
      <c r="F5" s="26"/>
      <c r="G5" s="2"/>
      <c r="H5" s="2"/>
      <c r="I5" s="6"/>
      <c r="J5" s="2"/>
      <c r="K5" s="2"/>
      <c r="L5" s="2"/>
      <c r="M5" s="2"/>
      <c r="N5" s="2"/>
      <c r="O5" s="2"/>
      <c r="P5" s="2"/>
      <c r="Q5" s="2"/>
      <c r="R5" s="2"/>
      <c r="S5" s="2"/>
      <c r="T5" s="2"/>
      <c r="U5" s="2"/>
      <c r="V5" s="2"/>
      <c r="W5" s="2"/>
      <c r="X5" s="2"/>
      <c r="Y5" s="2"/>
      <c r="Z5" s="2"/>
    </row>
    <row r="6" spans="1:26" ht="19.5" customHeight="1" x14ac:dyDescent="0.2">
      <c r="A6" s="22" t="str">
        <f>HLOOKUP($A$4,'Auto Responses'!$D$2:$D$8,3,0)&amp;""</f>
        <v>2. Complete the "Organization" tab and the applicable questions in each of the next 5 tabs (Product through Privacy) that apply, based on your answers to the "Required Questions."</v>
      </c>
      <c r="B6" s="23"/>
      <c r="C6" s="24"/>
      <c r="D6" s="25"/>
      <c r="E6" s="23"/>
      <c r="F6" s="27"/>
      <c r="G6" s="2"/>
      <c r="H6" s="2"/>
      <c r="I6" s="6"/>
      <c r="J6" s="2"/>
      <c r="K6" s="2"/>
      <c r="L6" s="2"/>
      <c r="M6" s="2"/>
      <c r="N6" s="2"/>
      <c r="O6" s="2"/>
      <c r="P6" s="2"/>
      <c r="Q6" s="2"/>
      <c r="R6" s="2"/>
      <c r="S6" s="2"/>
      <c r="T6" s="2"/>
      <c r="U6" s="2"/>
      <c r="V6" s="2"/>
      <c r="W6" s="2"/>
      <c r="X6" s="2"/>
      <c r="Y6" s="2"/>
      <c r="Z6" s="2"/>
    </row>
    <row r="7" spans="1:26" ht="19.5" customHeight="1" x14ac:dyDescent="0.2">
      <c r="A7" s="22" t="str">
        <f>HLOOKUP($A$4,'Auto Responses'!$D$2:$D$8,4,0)&amp;""</f>
        <v xml:space="preserve">3. Guidance in column E may change based on your answers to prompt details in "Additional Information." If leaving an answer blank, you must also state why in "Additional Information". </v>
      </c>
      <c r="B7" s="23"/>
      <c r="C7" s="24"/>
      <c r="D7" s="25"/>
      <c r="E7" s="23"/>
      <c r="F7" s="27"/>
      <c r="G7" s="2"/>
      <c r="H7" s="2"/>
      <c r="I7" s="6"/>
      <c r="J7" s="2"/>
      <c r="K7" s="2"/>
      <c r="L7" s="2"/>
      <c r="M7" s="2"/>
      <c r="N7" s="2"/>
      <c r="O7" s="2"/>
      <c r="P7" s="2"/>
      <c r="Q7" s="2"/>
      <c r="R7" s="2"/>
      <c r="S7" s="2"/>
      <c r="T7" s="2"/>
      <c r="U7" s="2"/>
      <c r="V7" s="2"/>
      <c r="W7" s="2"/>
      <c r="X7" s="2"/>
      <c r="Y7" s="2"/>
      <c r="Z7" s="2"/>
    </row>
    <row r="8" spans="1:26" ht="19.5" customHeight="1" x14ac:dyDescent="0.2">
      <c r="A8" s="22" t="str">
        <f>HLOOKUP($A$4,'Auto Responses'!$D$2:$D$8,5,0)&amp;""</f>
        <v>4. DO NOT complete any fields in the "Evaluation" sheets or the "Analyst Notes" column.</v>
      </c>
      <c r="B8" s="23"/>
      <c r="C8" s="24"/>
      <c r="D8" s="25"/>
      <c r="E8" s="23"/>
      <c r="F8" s="27"/>
      <c r="G8" s="2"/>
      <c r="H8" s="2"/>
      <c r="I8" s="6"/>
      <c r="J8" s="2"/>
      <c r="K8" s="2"/>
      <c r="L8" s="2"/>
      <c r="M8" s="2"/>
      <c r="N8" s="2"/>
      <c r="O8" s="2"/>
      <c r="P8" s="2"/>
      <c r="Q8" s="2"/>
      <c r="R8" s="2"/>
      <c r="S8" s="2"/>
      <c r="T8" s="2"/>
      <c r="U8" s="2"/>
      <c r="V8" s="2"/>
      <c r="W8" s="2"/>
      <c r="X8" s="2"/>
      <c r="Y8" s="2"/>
      <c r="Z8" s="2"/>
    </row>
    <row r="9" spans="1:26" ht="19.5" customHeight="1" x14ac:dyDescent="0.2">
      <c r="A9" s="22" t="str">
        <f>HLOOKUP($A$4,'Auto Responses'!$D$2:$D$8,6,0)&amp;""</f>
        <v>5. Return the completed file to institutions.</v>
      </c>
      <c r="B9" s="23"/>
      <c r="C9" s="24"/>
      <c r="D9" s="25"/>
      <c r="E9" s="23"/>
      <c r="F9" s="27"/>
      <c r="G9" s="2"/>
      <c r="H9" s="2"/>
      <c r="I9" s="6"/>
      <c r="J9" s="2"/>
      <c r="K9" s="2"/>
      <c r="L9" s="2"/>
      <c r="M9" s="2"/>
      <c r="N9" s="2"/>
      <c r="O9" s="2"/>
      <c r="P9" s="2"/>
      <c r="Q9" s="2"/>
      <c r="R9" s="2"/>
      <c r="S9" s="2"/>
      <c r="T9" s="2"/>
      <c r="U9" s="2"/>
      <c r="V9" s="2"/>
      <c r="W9" s="2"/>
      <c r="X9" s="2"/>
      <c r="Y9" s="2"/>
      <c r="Z9" s="2"/>
    </row>
    <row r="10" spans="1:26" ht="19.5" customHeight="1" x14ac:dyDescent="0.2">
      <c r="A10" s="28" t="str">
        <f>HLOOKUP($A$4,'Auto Responses'!$D$2:$D$8,7,0)&amp;""</f>
        <v>* Denotes critical questions. Critical questions are those deemed most important to institutions by higher education volunteers.</v>
      </c>
      <c r="B10" s="23"/>
      <c r="C10" s="24"/>
      <c r="D10" s="25"/>
      <c r="E10" s="23"/>
      <c r="F10" s="27"/>
      <c r="G10" s="2"/>
      <c r="H10" s="2"/>
      <c r="I10" s="6"/>
      <c r="J10" s="2"/>
      <c r="K10" s="2"/>
      <c r="L10" s="2"/>
      <c r="M10" s="2"/>
      <c r="N10" s="2"/>
      <c r="O10" s="2"/>
      <c r="P10" s="2"/>
      <c r="Q10" s="2"/>
      <c r="R10" s="2"/>
      <c r="S10" s="2"/>
      <c r="T10" s="2"/>
      <c r="U10" s="2"/>
      <c r="V10" s="2"/>
      <c r="W10" s="2"/>
      <c r="X10" s="2"/>
      <c r="Y10" s="2"/>
      <c r="Z10" s="2"/>
    </row>
    <row r="11" spans="1:26" ht="19.5" customHeight="1" x14ac:dyDescent="0.2">
      <c r="A11" s="29" t="str">
        <f>HLOOKUP($A$4,'Auto Responses'!$D$2:$D$9,8,0)&amp;""</f>
        <v>For full instructions, please visit educause.edu/HECVAT</v>
      </c>
      <c r="B11" s="23"/>
      <c r="C11" s="24"/>
      <c r="D11" s="25"/>
      <c r="E11" s="23"/>
      <c r="F11" s="30"/>
      <c r="G11" s="2"/>
      <c r="H11" s="2"/>
      <c r="I11" s="6"/>
      <c r="J11" s="2"/>
      <c r="K11" s="2"/>
      <c r="L11" s="2"/>
      <c r="M11" s="2"/>
      <c r="N11" s="2"/>
      <c r="O11" s="2"/>
      <c r="P11" s="2"/>
      <c r="Q11" s="2"/>
      <c r="R11" s="2"/>
      <c r="S11" s="2"/>
      <c r="T11" s="2"/>
      <c r="U11" s="2"/>
      <c r="V11" s="2"/>
      <c r="W11" s="2"/>
      <c r="X11" s="2"/>
      <c r="Y11" s="2"/>
      <c r="Z11" s="2"/>
    </row>
    <row r="12" spans="1:26" ht="36" customHeight="1" x14ac:dyDescent="0.2">
      <c r="A12" s="18" t="str">
        <f>VLOOKUP(LEFT($A13,4),'Auto Responses'!$N$4:$O$38,2,0)&amp;""</f>
        <v xml:space="preserve"> General Information</v>
      </c>
      <c r="B12" s="18"/>
      <c r="C12" s="19" t="s">
        <v>21</v>
      </c>
      <c r="D12" s="32"/>
      <c r="E12" s="33"/>
      <c r="F12" s="33"/>
      <c r="G12" s="2"/>
      <c r="H12" s="2"/>
      <c r="I12" s="6"/>
      <c r="J12" s="6"/>
      <c r="K12" s="2"/>
      <c r="L12" s="2"/>
      <c r="M12" s="2"/>
      <c r="N12" s="2"/>
      <c r="O12" s="2"/>
      <c r="P12" s="2"/>
      <c r="Q12" s="2"/>
      <c r="R12" s="2"/>
      <c r="S12" s="2"/>
      <c r="T12" s="2"/>
      <c r="U12" s="2"/>
      <c r="V12" s="2"/>
      <c r="W12" s="2"/>
      <c r="X12" s="2"/>
      <c r="Y12" s="2"/>
      <c r="Z12" s="2"/>
    </row>
    <row r="13" spans="1:26" ht="21.75" customHeight="1" x14ac:dyDescent="0.2">
      <c r="A13" s="34" t="s">
        <v>4</v>
      </c>
      <c r="B13" s="35" t="str">
        <f>VLOOKUP($A13,Questions!$A$2:$X$333,2,0)&amp;""</f>
        <v>Solution Provider Name</v>
      </c>
      <c r="C13" s="36" t="str">
        <f>VLOOKUP($A13,'START HERE'!$A$13:$C$21,3,0)&amp;""</f>
        <v>Leepfrog Technologies, Inc.</v>
      </c>
      <c r="D13" s="37"/>
      <c r="E13" s="37"/>
      <c r="F13" s="16"/>
      <c r="G13" s="2"/>
      <c r="H13" s="2"/>
      <c r="I13" s="6"/>
      <c r="J13" s="6"/>
      <c r="K13" s="2"/>
      <c r="L13" s="2"/>
      <c r="M13" s="2"/>
      <c r="N13" s="2"/>
      <c r="O13" s="2"/>
      <c r="P13" s="2"/>
      <c r="Q13" s="2"/>
      <c r="R13" s="2"/>
      <c r="S13" s="2"/>
      <c r="T13" s="2"/>
      <c r="U13" s="2"/>
      <c r="V13" s="2"/>
      <c r="W13" s="2"/>
      <c r="X13" s="2"/>
      <c r="Y13" s="2"/>
      <c r="Z13" s="2"/>
    </row>
    <row r="14" spans="1:26" ht="21.75" customHeight="1" x14ac:dyDescent="0.2">
      <c r="A14" s="34" t="s">
        <v>6</v>
      </c>
      <c r="B14" s="35" t="str">
        <f>VLOOKUP($A14,Questions!$A$2:$X$333,2,0)&amp;""</f>
        <v>Solution Name</v>
      </c>
      <c r="C14" s="36" t="str">
        <f>VLOOKUP($A14,'START HERE'!$A$13:$C$21,3,0)&amp;""</f>
        <v>CourseLeaf</v>
      </c>
      <c r="D14" s="37"/>
      <c r="E14" s="37"/>
      <c r="F14" s="16"/>
      <c r="G14" s="2"/>
      <c r="H14" s="2"/>
      <c r="I14" s="6"/>
      <c r="J14" s="6"/>
      <c r="K14" s="2"/>
      <c r="L14" s="2"/>
      <c r="M14" s="2"/>
      <c r="N14" s="2"/>
      <c r="O14" s="2"/>
      <c r="P14" s="2"/>
      <c r="Q14" s="2"/>
      <c r="R14" s="2"/>
      <c r="S14" s="2"/>
      <c r="T14" s="2"/>
      <c r="U14" s="2"/>
      <c r="V14" s="2"/>
      <c r="W14" s="2"/>
      <c r="X14" s="2"/>
      <c r="Y14" s="2"/>
      <c r="Z14" s="2"/>
    </row>
    <row r="15" spans="1:26" ht="21.75" customHeight="1" x14ac:dyDescent="0.2">
      <c r="A15" s="34" t="s">
        <v>8</v>
      </c>
      <c r="B15" s="35" t="str">
        <f>VLOOKUP($A15,Questions!$A$2:$X$333,2,0)&amp;""</f>
        <v>Solution Description</v>
      </c>
      <c r="C15" s="36" t="str">
        <f>VLOOKUP($A15,'START HERE'!$A$13:$C$21,3,0)&amp;""</f>
        <v>CourseLeaf is an innovative academic operations platform for higher education that streamlines curriculum management, catalog publication, academic scheduling, advising and registration, and syllabi management to improve efficiency, accuracy, and student success. The five products supported by CourseLeaf are CAT, CIM, CLSS, PATH, and SYL</v>
      </c>
      <c r="D15" s="37"/>
      <c r="E15" s="37"/>
      <c r="F15" s="16"/>
      <c r="G15" s="2"/>
      <c r="H15" s="2"/>
      <c r="I15" s="6"/>
      <c r="J15" s="6"/>
      <c r="K15" s="2"/>
      <c r="L15" s="2"/>
      <c r="M15" s="2"/>
      <c r="N15" s="2"/>
      <c r="O15" s="2"/>
      <c r="P15" s="2"/>
      <c r="Q15" s="2"/>
      <c r="R15" s="2"/>
      <c r="S15" s="2"/>
      <c r="T15" s="2"/>
      <c r="U15" s="2"/>
      <c r="V15" s="2"/>
      <c r="W15" s="2"/>
      <c r="X15" s="2"/>
      <c r="Y15" s="2"/>
      <c r="Z15" s="2"/>
    </row>
    <row r="16" spans="1:26" ht="21.75" customHeight="1" x14ac:dyDescent="0.2">
      <c r="A16" s="34" t="s">
        <v>17</v>
      </c>
      <c r="B16" s="35" t="str">
        <f>VLOOKUP($A16,Questions!$A$2:$X$333,2,0)&amp;""</f>
        <v>Country of Company Headquarters</v>
      </c>
      <c r="C16" s="36" t="str">
        <f>VLOOKUP($A16,'START HERE'!$A$13:$C$21,3,0)&amp;""</f>
        <v>United States of America</v>
      </c>
      <c r="D16" s="37"/>
      <c r="E16" s="37"/>
      <c r="F16" s="16"/>
      <c r="G16" s="2"/>
      <c r="H16" s="2"/>
      <c r="I16" s="6"/>
      <c r="J16" s="6"/>
      <c r="K16" s="2"/>
      <c r="L16" s="2"/>
      <c r="M16" s="2"/>
      <c r="N16" s="2"/>
      <c r="O16" s="2"/>
      <c r="P16" s="2"/>
      <c r="Q16" s="2"/>
      <c r="R16" s="2"/>
      <c r="S16" s="2"/>
      <c r="T16" s="2"/>
      <c r="U16" s="2"/>
      <c r="V16" s="2"/>
      <c r="W16" s="2"/>
      <c r="X16" s="2"/>
      <c r="Y16" s="2"/>
      <c r="Z16" s="2"/>
    </row>
    <row r="17" spans="1:26" ht="36.75" customHeight="1" x14ac:dyDescent="0.2">
      <c r="A17" s="18" t="str">
        <f>VLOOKUP(LEFT($A18,4),'Auto Responses'!$N$4:$O$38,2,0)&amp;""</f>
        <v xml:space="preserve"> Required Questions</v>
      </c>
      <c r="B17" s="40"/>
      <c r="C17" s="19" t="s">
        <v>21</v>
      </c>
      <c r="D17" s="19" t="s">
        <v>22</v>
      </c>
      <c r="E17" s="41" t="s">
        <v>23</v>
      </c>
      <c r="F17" s="91" t="s">
        <v>24</v>
      </c>
      <c r="G17" s="2"/>
      <c r="H17" s="2"/>
      <c r="I17" s="6"/>
      <c r="J17" s="6"/>
      <c r="K17" s="2"/>
      <c r="L17" s="2"/>
      <c r="M17" s="2"/>
      <c r="N17" s="2"/>
      <c r="O17" s="2"/>
      <c r="P17" s="2"/>
      <c r="Q17" s="2"/>
      <c r="R17" s="2"/>
      <c r="S17" s="2"/>
      <c r="T17" s="2"/>
      <c r="U17" s="2"/>
      <c r="V17" s="2"/>
      <c r="W17" s="2"/>
      <c r="X17" s="2"/>
      <c r="Y17" s="2"/>
      <c r="Z17" s="2"/>
    </row>
    <row r="18" spans="1:26" ht="38.25" customHeight="1" x14ac:dyDescent="0.2">
      <c r="A18" s="34" t="s">
        <v>37</v>
      </c>
      <c r="B18" s="43" t="str">
        <f>VLOOKUP($A18,Questions!$A$2:$X$333,2,0)</f>
        <v>Does your solution have AI features, or are there plans to implement AI features in the next 12 months?</v>
      </c>
      <c r="C18" s="74" t="s">
        <v>26</v>
      </c>
      <c r="D18" s="75" t="s">
        <v>418</v>
      </c>
      <c r="E18" s="46" t="str">
        <f>IF($C18='Auto Responses'!$J$3,VLOOKUP($A18,Questions!$A$2:$X$333,17,0)&amp;"",IF($C18='Auto Responses'!$J$4,VLOOKUP($A18,Questions!$A$2:$X$333,16,0)&amp;"",VLOOKUP($A18,Questions!$A$2:$X$333,15,0)&amp;""))</f>
        <v>DO complete the Artificial Intelligence (AI) worksheet</v>
      </c>
      <c r="F18" s="47" t="str">
        <f>VLOOKUP($A18,'Institution Evaluation'!$A$56:$F$345,6,0)&amp;""</f>
        <v/>
      </c>
      <c r="G18" s="49" t="s">
        <v>31</v>
      </c>
      <c r="H18" s="2"/>
      <c r="I18" s="6"/>
      <c r="J18" s="6"/>
      <c r="K18" s="2"/>
      <c r="L18" s="2"/>
      <c r="M18" s="2"/>
      <c r="N18" s="2"/>
      <c r="O18" s="2"/>
      <c r="P18" s="2"/>
      <c r="Q18" s="2"/>
      <c r="R18" s="2"/>
      <c r="S18" s="2"/>
      <c r="T18" s="2"/>
      <c r="U18" s="2"/>
      <c r="V18" s="2"/>
      <c r="W18" s="2"/>
      <c r="X18" s="2"/>
      <c r="Y18" s="2"/>
      <c r="Z18" s="2"/>
    </row>
    <row r="19" spans="1:26" ht="36.75" customHeight="1" x14ac:dyDescent="0.2">
      <c r="A19" s="18" t="str">
        <f>VLOOKUP(LEFT($A20,4),'Auto Responses'!$N$4:$O$38,2,0)&amp;""</f>
        <v xml:space="preserve"> AI Qualifying Questions</v>
      </c>
      <c r="B19" s="40"/>
      <c r="C19" s="19" t="s">
        <v>21</v>
      </c>
      <c r="D19" s="19" t="s">
        <v>22</v>
      </c>
      <c r="E19" s="41" t="s">
        <v>23</v>
      </c>
      <c r="F19" s="91" t="s">
        <v>24</v>
      </c>
      <c r="G19" s="2"/>
      <c r="H19" s="2"/>
      <c r="I19" s="6"/>
      <c r="J19" s="6"/>
      <c r="K19" s="2"/>
      <c r="L19" s="2"/>
      <c r="M19" s="2"/>
      <c r="N19" s="2"/>
      <c r="O19" s="2"/>
      <c r="P19" s="2"/>
      <c r="Q19" s="2"/>
      <c r="R19" s="2"/>
      <c r="S19" s="2"/>
      <c r="T19" s="2"/>
      <c r="U19" s="2"/>
      <c r="V19" s="2"/>
      <c r="W19" s="2"/>
      <c r="X19" s="2"/>
      <c r="Y19" s="2"/>
      <c r="Z19" s="2"/>
    </row>
    <row r="20" spans="1:26" ht="84.75" customHeight="1" x14ac:dyDescent="0.2">
      <c r="A20" s="34" t="s">
        <v>419</v>
      </c>
      <c r="B20" s="43" t="str">
        <f>VLOOKUP($A20,Questions!$A$2:$X$333,2,0)</f>
        <v>Does your solution leverage machine learning (ML) or do you plan to do so in the next 12 months?</v>
      </c>
      <c r="C20" s="44" t="s">
        <v>26</v>
      </c>
      <c r="D20" s="45"/>
      <c r="E20" s="46" t="str">
        <f>IF($C$18='Auto Responses'!$J$4,'Auto Responses'!$A$6,IF($C20='Auto Responses'!$J$3,VLOOKUP($A20,Questions!$A$2:$X$333,17,0)&amp;"",IF($C20='Auto Responses'!$J$4,VLOOKUP($A20,Questions!$A$2:$X$333,16,0)&amp;"",VLOOKUP($A20,Questions!$A$2:$X$333,15,0)&amp;"")))</f>
        <v>DO complete the Machine Learning section (AIML)</v>
      </c>
      <c r="F20" s="47" t="str">
        <f>VLOOKUP($A20,'Institution Evaluation'!$A$56:$F$345,6,0)&amp;""</f>
        <v/>
      </c>
      <c r="G20" s="2"/>
      <c r="H20" s="2"/>
      <c r="I20" s="6"/>
      <c r="J20" s="6"/>
      <c r="K20" s="2"/>
      <c r="L20" s="2"/>
      <c r="M20" s="2"/>
      <c r="N20" s="2"/>
      <c r="O20" s="2"/>
      <c r="P20" s="2"/>
      <c r="Q20" s="2"/>
      <c r="R20" s="2"/>
      <c r="S20" s="2"/>
      <c r="T20" s="2"/>
      <c r="U20" s="2"/>
      <c r="V20" s="2"/>
      <c r="W20" s="2"/>
      <c r="X20" s="2"/>
      <c r="Y20" s="2"/>
      <c r="Z20" s="2"/>
    </row>
    <row r="21" spans="1:26" ht="78.75" customHeight="1" x14ac:dyDescent="0.2">
      <c r="A21" s="34" t="s">
        <v>420</v>
      </c>
      <c r="B21" s="43" t="str">
        <f>VLOOKUP($A21,Questions!$A$2:$X$333,2,0)</f>
        <v>Does your solution leverage a large language model (LLM) or do you plan to do so in the next 12 months?</v>
      </c>
      <c r="C21" s="44" t="s">
        <v>26</v>
      </c>
      <c r="D21" s="45"/>
      <c r="E21" s="46" t="str">
        <f>IF($C$18='Auto Responses'!$J$4,'Auto Responses'!$A$6,IF($C21='Auto Responses'!$J$3,VLOOKUP($A21,Questions!$A$2:$X$333,17,0)&amp;"",IF($C21='Auto Responses'!$J$4,VLOOKUP($A21,Questions!$A$2:$X$333,16,0)&amp;"",VLOOKUP($A21,Questions!$A$2:$X$333,15,0)&amp;"")))</f>
        <v>DO complete the Large Language Model section (AILM)</v>
      </c>
      <c r="F21" s="47" t="str">
        <f>VLOOKUP($A21,'Institution Evaluation'!$A$56:$F$345,6,0)&amp;""</f>
        <v/>
      </c>
      <c r="G21" s="49" t="s">
        <v>31</v>
      </c>
      <c r="H21" s="2"/>
      <c r="I21" s="6"/>
      <c r="J21" s="6"/>
      <c r="K21" s="2"/>
      <c r="L21" s="2"/>
      <c r="M21" s="2"/>
      <c r="N21" s="2"/>
      <c r="O21" s="2"/>
      <c r="P21" s="2"/>
      <c r="Q21" s="2"/>
      <c r="R21" s="2"/>
      <c r="S21" s="2"/>
      <c r="T21" s="2"/>
      <c r="U21" s="2"/>
      <c r="V21" s="2"/>
      <c r="W21" s="2"/>
      <c r="X21" s="2"/>
      <c r="Y21" s="2"/>
      <c r="Z21" s="2"/>
    </row>
    <row r="22" spans="1:26" ht="36.75" customHeight="1" x14ac:dyDescent="0.2">
      <c r="A22" s="18" t="str">
        <f>VLOOKUP(LEFT($A23,4),'Auto Responses'!$N$4:$O$38,2,0)&amp;""</f>
        <v xml:space="preserve"> General AI Questions</v>
      </c>
      <c r="B22" s="40"/>
      <c r="C22" s="19" t="s">
        <v>21</v>
      </c>
      <c r="D22" s="19" t="s">
        <v>22</v>
      </c>
      <c r="E22" s="41" t="s">
        <v>23</v>
      </c>
      <c r="F22" s="91" t="s">
        <v>24</v>
      </c>
      <c r="G22" s="2"/>
      <c r="H22" s="2"/>
      <c r="I22" s="6"/>
      <c r="J22" s="6"/>
      <c r="K22" s="2"/>
      <c r="L22" s="2"/>
      <c r="M22" s="2"/>
      <c r="N22" s="2"/>
      <c r="O22" s="2"/>
      <c r="P22" s="2"/>
      <c r="Q22" s="2"/>
      <c r="R22" s="2"/>
      <c r="S22" s="2"/>
      <c r="T22" s="2"/>
      <c r="U22" s="2"/>
      <c r="V22" s="2"/>
      <c r="W22" s="2"/>
      <c r="X22" s="2"/>
      <c r="Y22" s="2"/>
      <c r="Z22" s="2"/>
    </row>
    <row r="23" spans="1:26" ht="48" customHeight="1" x14ac:dyDescent="0.2">
      <c r="A23" s="34" t="s">
        <v>421</v>
      </c>
      <c r="B23" s="43" t="str">
        <f>VLOOKUP($A23,Questions!$A$2:$X$333,2,0)</f>
        <v>Does your solution have an AI risk model when developing or implementing your solution's AI model?*</v>
      </c>
      <c r="C23" s="44" t="s">
        <v>40</v>
      </c>
      <c r="D23" s="45" t="s">
        <v>338</v>
      </c>
      <c r="E23" s="46" t="str">
        <f>IF($C$18='Auto Responses'!$J$4,'Auto Responses'!$A$6,IF($C23='Auto Responses'!$J$3,VLOOKUP($A23,Questions!$A$2:$X$333,17,0)&amp;"",IF($C23='Auto Responses'!$J$4,VLOOKUP($A23,Questions!$A$2:$X$333,16,0)&amp;"",VLOOKUP($A23,Questions!$A$2:$X$333,15,0)&amp;"")))</f>
        <v>Describe your current AI risk management strategy. Provide a timeline for implementation of an AI risk framework, model, or methodology.</v>
      </c>
      <c r="F23" s="47" t="str">
        <f>VLOOKUP($A23,'Institution Evaluation'!$A$56:$F$345,6,0)&amp;""</f>
        <v/>
      </c>
      <c r="G23" s="2"/>
      <c r="H23" s="2"/>
      <c r="I23" s="6"/>
      <c r="J23" s="6"/>
      <c r="K23" s="2"/>
      <c r="L23" s="2"/>
      <c r="M23" s="2"/>
      <c r="N23" s="2"/>
      <c r="O23" s="2"/>
      <c r="P23" s="2"/>
      <c r="Q23" s="2"/>
      <c r="R23" s="2"/>
      <c r="S23" s="2"/>
      <c r="T23" s="2"/>
      <c r="U23" s="2"/>
      <c r="V23" s="2"/>
      <c r="W23" s="2"/>
      <c r="X23" s="2"/>
      <c r="Y23" s="2"/>
      <c r="Z23" s="2"/>
    </row>
    <row r="24" spans="1:26" ht="38.25" customHeight="1" x14ac:dyDescent="0.2">
      <c r="A24" s="34" t="s">
        <v>422</v>
      </c>
      <c r="B24" s="43" t="str">
        <f>VLOOKUP($A24,Questions!$A$2:$X$333,2,0)</f>
        <v>Can your solution's AI features be disabled by tenant and/or user?*</v>
      </c>
      <c r="C24" s="44" t="s">
        <v>40</v>
      </c>
      <c r="D24" s="45" t="s">
        <v>423</v>
      </c>
      <c r="E24" s="46" t="str">
        <f>IF($C$18='Auto Responses'!$J$4,'Auto Responses'!$A$6,IF($C24='Auto Responses'!$J$3,VLOOKUP($A24,Questions!$A$2:$X$333,17,0)&amp;"",IF($C24='Auto Responses'!$J$4,VLOOKUP($A24,Questions!$A$2:$X$333,16,0)&amp;"",IF($C24='Auto Responses'!$J$5,VLOOKUP($A24,Questions!$A$2:$X$333,18,0)&amp;"",VLOOKUP($A24,Questions!$A$2:$X$333,15,0)&amp;""))))</f>
        <v>Provide alternate workflows to disable AI features. Describe plans to include control of AI features.</v>
      </c>
      <c r="F24" s="47" t="str">
        <f>VLOOKUP($A24,'Institution Evaluation'!$A$56:$F$345,6,0)&amp;""</f>
        <v/>
      </c>
      <c r="G24" s="2"/>
      <c r="H24" s="2"/>
      <c r="I24" s="6"/>
      <c r="J24" s="6"/>
      <c r="K24" s="2"/>
      <c r="L24" s="2"/>
      <c r="M24" s="2"/>
      <c r="N24" s="2"/>
      <c r="O24" s="2"/>
      <c r="P24" s="2"/>
      <c r="Q24" s="2"/>
      <c r="R24" s="2"/>
      <c r="S24" s="2"/>
      <c r="T24" s="2"/>
      <c r="U24" s="2"/>
      <c r="V24" s="2"/>
      <c r="W24" s="2"/>
      <c r="X24" s="2"/>
      <c r="Y24" s="2"/>
      <c r="Z24" s="2"/>
    </row>
    <row r="25" spans="1:26" ht="46.5" customHeight="1" x14ac:dyDescent="0.2">
      <c r="A25" s="34" t="s">
        <v>424</v>
      </c>
      <c r="B25" s="43" t="str">
        <f>VLOOKUP($A25,Questions!$A$2:$X$333,2,0)</f>
        <v>Have your staff completed responsible AI training?*</v>
      </c>
      <c r="C25" s="44" t="s">
        <v>40</v>
      </c>
      <c r="D25" s="45" t="s">
        <v>425</v>
      </c>
      <c r="E25" s="46" t="str">
        <f>IF($C$18='Auto Responses'!$J$4,'Auto Responses'!$A$6,IF($C25='Auto Responses'!$J$3,VLOOKUP($A25,Questions!$A$2:$X$333,17,0)&amp;"",IF($C25='Auto Responses'!$J$4,VLOOKUP($A25,Questions!$A$2:$X$333,16,0)&amp;"",VLOOKUP($A25,Questions!$A$2:$X$333,15,0)&amp;"")))</f>
        <v>Explain what alternative responsible AI awareness activities are in place, including whether future training is planned.</v>
      </c>
      <c r="F25" s="47" t="str">
        <f>VLOOKUP($A25,'Institution Evaluation'!$A$56:$F$345,6,0)&amp;""</f>
        <v/>
      </c>
      <c r="G25" s="2"/>
      <c r="H25" s="2"/>
      <c r="I25" s="6"/>
      <c r="J25" s="6"/>
      <c r="K25" s="2"/>
      <c r="L25" s="2"/>
      <c r="M25" s="2"/>
      <c r="N25" s="2"/>
      <c r="O25" s="2"/>
      <c r="P25" s="2"/>
      <c r="Q25" s="2"/>
      <c r="R25" s="2"/>
      <c r="S25" s="2"/>
      <c r="T25" s="2"/>
      <c r="U25" s="2"/>
      <c r="V25" s="2"/>
      <c r="W25" s="2"/>
      <c r="X25" s="2"/>
      <c r="Y25" s="2"/>
      <c r="Z25" s="2"/>
    </row>
    <row r="26" spans="1:26" ht="15.75" customHeight="1" x14ac:dyDescent="0.2">
      <c r="A26" s="34" t="s">
        <v>426</v>
      </c>
      <c r="B26" s="43" t="str">
        <f>VLOOKUP($A26,Questions!$A$2:$X$333,2,0)</f>
        <v>Please describe the capabilities of your solution's AI features.</v>
      </c>
      <c r="C26" s="74" t="s">
        <v>235</v>
      </c>
      <c r="D26" s="45" t="s">
        <v>427</v>
      </c>
      <c r="E26" s="46" t="str">
        <f>IF($C$18='Auto Responses'!$J$4,'Auto Responses'!$A$6,IF($C26='Auto Responses'!$J$3,VLOOKUP($A26,Questions!$A$2:$X$333,17,0)&amp;"",IF($C26='Auto Responses'!$J$4,VLOOKUP($A26,Questions!$A$2:$X$333,16,0)&amp;"",VLOOKUP($A26,Questions!$A$2:$X$333,15,0)&amp;"")))</f>
        <v>Describe capabilities such as content (text, image, audio, speech, video, or code) generation, visual interpretation, and predictive analytics. This encompasses all AI implementations, including third-party AI geatures. Clarify use cases or limits of the model.</v>
      </c>
      <c r="F26" s="47" t="str">
        <f>VLOOKUP($A26,'Institution Evaluation'!$A$56:$F$345,6,0)&amp;""</f>
        <v/>
      </c>
      <c r="G26" s="2"/>
      <c r="H26" s="2"/>
      <c r="I26" s="6"/>
      <c r="J26" s="6"/>
      <c r="K26" s="2"/>
      <c r="L26" s="2"/>
      <c r="M26" s="2"/>
      <c r="N26" s="2"/>
      <c r="O26" s="2"/>
      <c r="P26" s="2"/>
      <c r="Q26" s="2"/>
      <c r="R26" s="2"/>
      <c r="S26" s="2"/>
      <c r="T26" s="2"/>
      <c r="U26" s="2"/>
      <c r="V26" s="2"/>
      <c r="W26" s="2"/>
      <c r="X26" s="2"/>
      <c r="Y26" s="2"/>
      <c r="Z26" s="2"/>
    </row>
    <row r="27" spans="1:26" ht="74.25" customHeight="1" x14ac:dyDescent="0.2">
      <c r="A27" s="34" t="s">
        <v>428</v>
      </c>
      <c r="B27" s="43" t="str">
        <f>VLOOKUP($A27,Questions!$A$2:$X$333,2,0)</f>
        <v>Does your solution support business rules to protect sensitive data from being ingested by the AI model?</v>
      </c>
      <c r="C27" s="44" t="s">
        <v>26</v>
      </c>
      <c r="D27" s="45" t="s">
        <v>429</v>
      </c>
      <c r="E27" s="46" t="str">
        <f>IF($C$18='Auto Responses'!$J$4,'Auto Responses'!$A$6,IF($C27='Auto Responses'!$J$3,VLOOKUP($A27,Questions!$A$2:$X$333,17,0)&amp;"",IF($C27='Auto Responses'!$J$4,VLOOKUP($A27,Questions!$A$2:$X$333,16,0)&amp;"",VLOOKUP($A27,Questions!$A$2:$X$333,15,0)&amp;"")))</f>
        <v>Provide data loss prevention (DLP) features as they relate to your AI oferings. Indicate whether these DLP rules are configurable at the insitutional and/or user level.</v>
      </c>
      <c r="F27" s="47" t="str">
        <f>VLOOKUP($A27,'Institution Evaluation'!$A$56:$F$345,6,0)&amp;""</f>
        <v/>
      </c>
      <c r="G27" s="49" t="s">
        <v>31</v>
      </c>
      <c r="H27" s="2"/>
      <c r="I27" s="6"/>
      <c r="J27" s="6"/>
      <c r="K27" s="2"/>
      <c r="L27" s="2"/>
      <c r="M27" s="2"/>
      <c r="N27" s="2"/>
      <c r="O27" s="2"/>
      <c r="P27" s="2"/>
      <c r="Q27" s="2"/>
      <c r="R27" s="2"/>
      <c r="S27" s="2"/>
      <c r="T27" s="2"/>
      <c r="U27" s="2"/>
      <c r="V27" s="2"/>
      <c r="W27" s="2"/>
      <c r="X27" s="2"/>
      <c r="Y27" s="2"/>
      <c r="Z27" s="2"/>
    </row>
    <row r="28" spans="1:26" ht="36.75" customHeight="1" x14ac:dyDescent="0.2">
      <c r="A28" s="18" t="str">
        <f>VLOOKUP(LEFT($A29,4),'Auto Responses'!$N$4:$O$38,2,0)&amp;""</f>
        <v xml:space="preserve"> AI Policy</v>
      </c>
      <c r="B28" s="40"/>
      <c r="C28" s="19" t="s">
        <v>21</v>
      </c>
      <c r="D28" s="19" t="s">
        <v>22</v>
      </c>
      <c r="E28" s="41" t="s">
        <v>23</v>
      </c>
      <c r="F28" s="91" t="s">
        <v>24</v>
      </c>
      <c r="G28" s="2"/>
      <c r="H28" s="2"/>
      <c r="I28" s="6"/>
      <c r="J28" s="6"/>
      <c r="K28" s="2"/>
      <c r="L28" s="2"/>
      <c r="M28" s="2"/>
      <c r="N28" s="2"/>
      <c r="O28" s="2"/>
      <c r="P28" s="2"/>
      <c r="Q28" s="2"/>
      <c r="R28" s="2"/>
      <c r="S28" s="2"/>
      <c r="T28" s="2"/>
      <c r="U28" s="2"/>
      <c r="V28" s="2"/>
      <c r="W28" s="2"/>
      <c r="X28" s="2"/>
      <c r="Y28" s="2"/>
      <c r="Z28" s="2"/>
    </row>
    <row r="29" spans="1:26" ht="69" customHeight="1" x14ac:dyDescent="0.2">
      <c r="A29" s="34" t="s">
        <v>430</v>
      </c>
      <c r="B29" s="43" t="str">
        <f>VLOOKUP($A29,Questions!$A$2:$X$333,2,0)</f>
        <v>Are your AI developer's policies, processes, procedures, and practices across the organization related to the mapping, measuring, and managing of AI risks conspicuously posted, unambiguous, and implemented effectively?*</v>
      </c>
      <c r="C29" s="44" t="s">
        <v>26</v>
      </c>
      <c r="D29" s="45" t="s">
        <v>431</v>
      </c>
      <c r="E29" s="46" t="str">
        <f>IF($C$18='Auto Responses'!$J$4,'Auto Responses'!$A$6,IF($C29='Auto Responses'!$J$3,VLOOKUP($A29,Questions!$A$2:$X$333,17,0)&amp;"",IF($C29='Auto Responses'!$J$4,VLOOKUP($A29,Questions!$A$2:$X$333,16,0)&amp;"",VLOOKUP($A29,Questions!$A$2:$X$333,15,0)&amp;"")))</f>
        <v/>
      </c>
      <c r="F29" s="47" t="str">
        <f>VLOOKUP($A29,'Institution Evaluation'!$A$56:$F$345,6,0)&amp;""</f>
        <v/>
      </c>
      <c r="G29" s="2"/>
      <c r="H29" s="2"/>
      <c r="I29" s="6"/>
      <c r="J29" s="6"/>
      <c r="K29" s="2"/>
      <c r="L29" s="2"/>
      <c r="M29" s="2"/>
      <c r="N29" s="2"/>
      <c r="O29" s="2"/>
      <c r="P29" s="2"/>
      <c r="Q29" s="2"/>
      <c r="R29" s="2"/>
      <c r="S29" s="2"/>
      <c r="T29" s="2"/>
      <c r="U29" s="2"/>
      <c r="V29" s="2"/>
      <c r="W29" s="2"/>
      <c r="X29" s="2"/>
      <c r="Y29" s="2"/>
      <c r="Z29" s="2"/>
    </row>
    <row r="30" spans="1:26" ht="61.5" customHeight="1" x14ac:dyDescent="0.2">
      <c r="A30" s="34" t="s">
        <v>432</v>
      </c>
      <c r="B30" s="43" t="str">
        <f>VLOOKUP($A30,Questions!$A$2:$X$333,2,0)</f>
        <v>Have you identified and measured AI risks?*</v>
      </c>
      <c r="C30" s="44" t="s">
        <v>26</v>
      </c>
      <c r="D30" s="45" t="s">
        <v>433</v>
      </c>
      <c r="E30" s="46" t="str">
        <f>IF($C$18='Auto Responses'!$J$4,'Auto Responses'!$A$6,IF($C30='Auto Responses'!$J$3,VLOOKUP($A30,Questions!$A$2:$X$333,17,0)&amp;"",IF($C30='Auto Responses'!$J$4,VLOOKUP($A30,Questions!$A$2:$X$333,16,0)&amp;"",VLOOKUP($A30,Questions!$A$2:$X$333,15,0)&amp;"")))</f>
        <v>Provide the standard or framework used to identify and measure AI risk.</v>
      </c>
      <c r="F30" s="47" t="str">
        <f>VLOOKUP($A30,'Institution Evaluation'!$A$56:$F$345,6,0)&amp;""</f>
        <v/>
      </c>
      <c r="G30" s="2"/>
      <c r="H30" s="2"/>
      <c r="I30" s="6"/>
      <c r="J30" s="6"/>
      <c r="K30" s="2"/>
      <c r="L30" s="2"/>
      <c r="M30" s="2"/>
      <c r="N30" s="2"/>
      <c r="O30" s="2"/>
      <c r="P30" s="2"/>
      <c r="Q30" s="2"/>
      <c r="R30" s="2"/>
      <c r="S30" s="2"/>
      <c r="T30" s="2"/>
      <c r="U30" s="2"/>
      <c r="V30" s="2"/>
      <c r="W30" s="2"/>
      <c r="X30" s="2"/>
      <c r="Y30" s="2"/>
      <c r="Z30" s="2"/>
    </row>
    <row r="31" spans="1:26" ht="111" customHeight="1" x14ac:dyDescent="0.2">
      <c r="A31" s="34" t="s">
        <v>434</v>
      </c>
      <c r="B31" s="43" t="str">
        <f>VLOOKUP($A31,Questions!$A$2:$X$333,2,0)</f>
        <v>In the event of an incident, can your solution's AI features be disabled in a timely manner?*</v>
      </c>
      <c r="C31" s="44" t="s">
        <v>26</v>
      </c>
      <c r="D31" s="45" t="s">
        <v>435</v>
      </c>
      <c r="E31" s="46" t="str">
        <f>IF($C$18='Auto Responses'!$J$4,'Auto Responses'!$A$6,IF($C31='Auto Responses'!$J$3,VLOOKUP($A31,Questions!$A$2:$X$333,17,0)&amp;"",IF($C31='Auto Responses'!$J$4,VLOOKUP($A31,Questions!$A$2:$X$333,16,0)&amp;"",VLOOKUP($A31,Questions!$A$2:$X$333,15,0)&amp;"")))</f>
        <v>Provide documentation on how to disable AI features. Include a time estimate for the time between disabling the feature and when the feature is inaccessible to users.</v>
      </c>
      <c r="F31" s="47" t="str">
        <f>VLOOKUP($A31,'Institution Evaluation'!$A$56:$F$345,6,0)&amp;""</f>
        <v/>
      </c>
      <c r="G31" s="2"/>
      <c r="H31" s="2"/>
      <c r="I31" s="6"/>
      <c r="J31" s="6"/>
      <c r="K31" s="2"/>
      <c r="L31" s="2"/>
      <c r="M31" s="2"/>
      <c r="N31" s="2"/>
      <c r="O31" s="2"/>
      <c r="P31" s="2"/>
      <c r="Q31" s="2"/>
      <c r="R31" s="2"/>
      <c r="S31" s="2"/>
      <c r="T31" s="2"/>
      <c r="U31" s="2"/>
      <c r="V31" s="2"/>
      <c r="W31" s="2"/>
      <c r="X31" s="2"/>
      <c r="Y31" s="2"/>
      <c r="Z31" s="2"/>
    </row>
    <row r="32" spans="1:26" ht="99.75" customHeight="1" x14ac:dyDescent="0.2">
      <c r="A32" s="34" t="s">
        <v>436</v>
      </c>
      <c r="B32" s="43" t="str">
        <f>VLOOKUP($A32,Questions!$A$2:$X$333,2,0)</f>
        <v>If disabled because of an incident, can your solution's AI features be re-enabled in a timely manner?*</v>
      </c>
      <c r="C32" s="44" t="s">
        <v>26</v>
      </c>
      <c r="D32" s="45" t="s">
        <v>437</v>
      </c>
      <c r="E32" s="46" t="str">
        <f>IF($C$18='Auto Responses'!$J$4,'Auto Responses'!$A$6,IF($C$31='Auto Responses'!$J$4,'Auto Responses'!$A$27,IF($C32='Auto Responses'!$J$3,VLOOKUP($A32,Questions!$A$2:$X$333,17,0)&amp;"",IF($C32='Auto Responses'!$J$4,VLOOKUP($A32,Questions!$A$2:$X$333,16,0)&amp;"",IF($C32='Auto Responses'!$J$5,VLOOKUP($A32,Questions!$A$2:$X$333,18,0)&amp;"",VLOOKUP($A32,Questions!$A$2:$X$333,15,0)&amp;"")))))</f>
        <v>Provide documentation on how to enable AI features. Include a time estimate for the time between enabling the feature and when the feature is accessible to users.</v>
      </c>
      <c r="F32" s="47" t="str">
        <f>VLOOKUP($A32,'Institution Evaluation'!$A$56:$F$345,6,0)&amp;""</f>
        <v/>
      </c>
      <c r="G32" s="2"/>
      <c r="H32" s="2"/>
      <c r="I32" s="6"/>
      <c r="J32" s="6"/>
      <c r="K32" s="2"/>
      <c r="L32" s="2"/>
      <c r="M32" s="2"/>
      <c r="N32" s="2"/>
      <c r="O32" s="2"/>
      <c r="P32" s="2"/>
      <c r="Q32" s="2"/>
      <c r="R32" s="2"/>
      <c r="S32" s="2"/>
      <c r="T32" s="2"/>
      <c r="U32" s="2"/>
      <c r="V32" s="2"/>
      <c r="W32" s="2"/>
      <c r="X32" s="2"/>
      <c r="Y32" s="2"/>
      <c r="Z32" s="2"/>
    </row>
    <row r="33" spans="1:26" ht="105" customHeight="1" x14ac:dyDescent="0.2">
      <c r="A33" s="34" t="s">
        <v>438</v>
      </c>
      <c r="B33" s="43" t="str">
        <f>VLOOKUP($A33,Questions!$A$2:$X$333,2,0)</f>
        <v>Do you have documented technical and procedural processes to address potential negative impacts of AI as described by the AI Risk Management Framework (RMF)?</v>
      </c>
      <c r="C33" s="44" t="s">
        <v>26</v>
      </c>
      <c r="D33" s="45" t="s">
        <v>439</v>
      </c>
      <c r="E33" s="46" t="str">
        <f>IF($C$18='Auto Responses'!$J$4,'Auto Responses'!$A$6,IF($C33='Auto Responses'!$J$3,VLOOKUP($A33,Questions!$A$2:$X$333,17,0)&amp;"",IF($C33='Auto Responses'!$J$4,VLOOKUP($A33,Questions!$A$2:$X$333,16,0)&amp;"",VLOOKUP($A33,Questions!$A$2:$X$333,15,0)&amp;"")))</f>
        <v/>
      </c>
      <c r="F33" s="47" t="str">
        <f>VLOOKUP($A33,'Institution Evaluation'!$A$56:$F$345,6,0)&amp;""</f>
        <v/>
      </c>
      <c r="G33" s="49" t="s">
        <v>31</v>
      </c>
      <c r="H33" s="2"/>
      <c r="I33" s="6"/>
      <c r="J33" s="6"/>
      <c r="K33" s="2"/>
      <c r="L33" s="2"/>
      <c r="M33" s="2"/>
      <c r="N33" s="2"/>
      <c r="O33" s="2"/>
      <c r="P33" s="2"/>
      <c r="Q33" s="2"/>
      <c r="R33" s="2"/>
      <c r="S33" s="2"/>
      <c r="T33" s="2"/>
      <c r="U33" s="2"/>
      <c r="V33" s="2"/>
      <c r="W33" s="2"/>
      <c r="X33" s="2"/>
      <c r="Y33" s="2"/>
      <c r="Z33" s="2"/>
    </row>
    <row r="34" spans="1:26" ht="36.75" customHeight="1" x14ac:dyDescent="0.2">
      <c r="A34" s="18" t="str">
        <f>VLOOKUP(LEFT($A35,4),'Auto Responses'!$N$4:$O$38,2,0)&amp;""</f>
        <v xml:space="preserve"> AI Data Security</v>
      </c>
      <c r="B34" s="40"/>
      <c r="C34" s="19" t="s">
        <v>21</v>
      </c>
      <c r="D34" s="19" t="s">
        <v>22</v>
      </c>
      <c r="E34" s="41" t="s">
        <v>23</v>
      </c>
      <c r="F34" s="91" t="s">
        <v>24</v>
      </c>
      <c r="G34" s="2"/>
      <c r="H34" s="2"/>
      <c r="I34" s="6"/>
      <c r="J34" s="6"/>
      <c r="K34" s="2"/>
      <c r="L34" s="2"/>
      <c r="M34" s="2"/>
      <c r="N34" s="2"/>
      <c r="O34" s="2"/>
      <c r="P34" s="2"/>
      <c r="Q34" s="2"/>
      <c r="R34" s="2"/>
      <c r="S34" s="2"/>
      <c r="T34" s="2"/>
      <c r="U34" s="2"/>
      <c r="V34" s="2"/>
      <c r="W34" s="2"/>
      <c r="X34" s="2"/>
      <c r="Y34" s="2"/>
      <c r="Z34" s="2"/>
    </row>
    <row r="35" spans="1:26" ht="157.5" customHeight="1" x14ac:dyDescent="0.2">
      <c r="A35" s="34" t="s">
        <v>440</v>
      </c>
      <c r="B35" s="43" t="str">
        <f>VLOOKUP($A35,Questions!$A$2:$X$333,2,0)</f>
        <v>If sensitive data is introduced to your solution's AI model, can the data be removed from the AI model by request?*</v>
      </c>
      <c r="C35" s="44" t="s">
        <v>26</v>
      </c>
      <c r="D35" s="45" t="s">
        <v>437</v>
      </c>
      <c r="E35" s="46" t="str">
        <f>IF($C$18='Auto Responses'!$J$4,'Auto Responses'!$A$6,IF($C$31='Auto Responses'!$J$4,'Auto Responses'!$A$27,IF($C35='Auto Responses'!$J$3,VLOOKUP($A35,Questions!$A$2:$X$333,17,0)&amp;"",IF($C35='Auto Responses'!$J$4,VLOOKUP($A35,Questions!$A$2:$X$333,16,0)&amp;"",IF($C35='Auto Responses'!$J$5,VLOOKUP($A35,Questions!$A$2:$X$333,18,0)&amp;"",VLOOKUP($A35,Questions!$A$2:$X$333,15,0)&amp;"")))))</f>
        <v>Describe how the AI model supports data deletion or unlearning and whether it is manual or automated; include retention timelines, limitations, and how requests are handled. Reference compliance with FERPA, GDPR Article 17, and state privacy laws.</v>
      </c>
      <c r="F35" s="47" t="str">
        <f>VLOOKUP($A35,'Institution Evaluation'!$A$56:$F$345,6,0)&amp;""</f>
        <v/>
      </c>
      <c r="G35" s="2"/>
      <c r="H35" s="2"/>
      <c r="I35" s="6"/>
      <c r="J35" s="6"/>
      <c r="K35" s="2"/>
      <c r="L35" s="2"/>
      <c r="M35" s="2"/>
      <c r="N35" s="2"/>
      <c r="O35" s="2"/>
      <c r="P35" s="2"/>
      <c r="Q35" s="2"/>
      <c r="R35" s="2"/>
      <c r="S35" s="2"/>
      <c r="T35" s="2"/>
      <c r="U35" s="2"/>
      <c r="V35" s="2"/>
      <c r="W35" s="2"/>
      <c r="X35" s="2"/>
      <c r="Y35" s="2"/>
      <c r="Z35" s="2"/>
    </row>
    <row r="36" spans="1:26" ht="119.25" customHeight="1" x14ac:dyDescent="0.2">
      <c r="A36" s="34" t="s">
        <v>441</v>
      </c>
      <c r="B36" s="43" t="str">
        <f>VLOOKUP($A36,Questions!$A$2:$X$333,2,0)</f>
        <v>Is user input data used to influence your solution's AI model?*</v>
      </c>
      <c r="C36" s="44" t="s">
        <v>26</v>
      </c>
      <c r="D36" s="45" t="s">
        <v>442</v>
      </c>
      <c r="E36" s="46" t="str">
        <f>IF($C$18='Auto Responses'!$J$4,'Auto Responses'!$A$6,IF($C36='Auto Responses'!$J$3,VLOOKUP($A36,Questions!$A$2:$X$333,17,0)&amp;"",IF($C36='Auto Responses'!$J$4,VLOOKUP($A36,Questions!$A$2:$X$333,16,0)&amp;"",VLOOKUP($A36,Questions!$A$2:$X$333,15,0)&amp;"")))</f>
        <v>Describe whether input data is used for personalization, training, or continuous learning. Indicate whether, if data is anonymized, institutions are notified or can opt out, and describe how use aligns with FERPA, GDPR, and state laws.</v>
      </c>
      <c r="F36" s="47" t="str">
        <f>VLOOKUP($A36,'Institution Evaluation'!$A$56:$F$345,6,0)&amp;""</f>
        <v/>
      </c>
      <c r="G36" s="2"/>
      <c r="H36" s="2"/>
      <c r="I36" s="6"/>
      <c r="J36" s="6"/>
      <c r="K36" s="2"/>
      <c r="L36" s="2"/>
      <c r="M36" s="2"/>
      <c r="N36" s="2"/>
      <c r="O36" s="2"/>
      <c r="P36" s="2"/>
      <c r="Q36" s="2"/>
      <c r="R36" s="2"/>
      <c r="S36" s="2"/>
      <c r="T36" s="2"/>
      <c r="U36" s="2"/>
      <c r="V36" s="2"/>
      <c r="W36" s="2"/>
      <c r="X36" s="2"/>
      <c r="Y36" s="2"/>
      <c r="Z36" s="2"/>
    </row>
    <row r="37" spans="1:26" ht="15.75" customHeight="1" x14ac:dyDescent="0.2">
      <c r="A37" s="34" t="s">
        <v>443</v>
      </c>
      <c r="B37" s="43" t="str">
        <f>VLOOKUP($A37,Questions!$A$2:$X$333,2,0)</f>
        <v>Do you provide logging for your solution's AI feature(s) that includes user, date, and action taken?*</v>
      </c>
      <c r="C37" s="44" t="s">
        <v>26</v>
      </c>
      <c r="D37" s="45" t="s">
        <v>444</v>
      </c>
      <c r="E37" s="46" t="str">
        <f>IF($C$18='Auto Responses'!$J$4,'Auto Responses'!$A$6,IF($C37='Auto Responses'!$J$3,VLOOKUP($A37,Questions!$A$2:$X$333,17,0)&amp;"",IF($C37='Auto Responses'!$J$4,VLOOKUP($A37,Questions!$A$2:$X$333,16,0)&amp;"",VLOOKUP($A37,Questions!$A$2:$X$333,15,0)&amp;"")))</f>
        <v>Describe what audit logs capture, how long they are retained, whether they are immutable, and how they support audits and oversight.</v>
      </c>
      <c r="F37" s="47" t="str">
        <f>VLOOKUP($A37,'Institution Evaluation'!$A$56:$F$345,6,0)&amp;""</f>
        <v/>
      </c>
      <c r="G37" s="2"/>
      <c r="H37" s="2"/>
      <c r="I37" s="6"/>
      <c r="J37" s="6"/>
      <c r="K37" s="2"/>
      <c r="L37" s="2"/>
      <c r="M37" s="2"/>
      <c r="N37" s="2"/>
      <c r="O37" s="2"/>
      <c r="P37" s="2"/>
      <c r="Q37" s="2"/>
      <c r="R37" s="2"/>
      <c r="S37" s="2"/>
      <c r="T37" s="2"/>
      <c r="U37" s="2"/>
      <c r="V37" s="2"/>
      <c r="W37" s="2"/>
      <c r="X37" s="2"/>
      <c r="Y37" s="2"/>
      <c r="Z37" s="2"/>
    </row>
    <row r="38" spans="1:26" ht="15.75" customHeight="1" x14ac:dyDescent="0.2">
      <c r="A38" s="34" t="s">
        <v>445</v>
      </c>
      <c r="B38" s="43" t="str">
        <f>VLOOKUP($A38,Questions!$A$2:$X$333,2,0)</f>
        <v>Please describe how you validate user inputs.</v>
      </c>
      <c r="C38" s="318" t="s">
        <v>446</v>
      </c>
      <c r="D38" s="314"/>
      <c r="E38" s="46" t="str">
        <f>IF($C$18='Auto Responses'!$J$4,'Auto Responses'!$A$6,IF($C38='Auto Responses'!$J$3,VLOOKUP($A38,Questions!$A$2:$X$333,17,0)&amp;"",IF($C38='Auto Responses'!$J$4,VLOOKUP($A38,Questions!$A$2:$X$333,16,0)&amp;"",VLOOKUP($A38,Questions!$A$2:$X$333,15,0)&amp;"")))</f>
        <v>Please describe how your solution validates user inputs, including detection of anomalies, malicious inputs, and sensitive data. Indicate where validation occurs and how it supports security and compliance.</v>
      </c>
      <c r="F38" s="47" t="str">
        <f>VLOOKUP($A38,'Institution Evaluation'!$A$56:$F$345,6,0)&amp;""</f>
        <v/>
      </c>
      <c r="G38" s="2"/>
      <c r="H38" s="2"/>
      <c r="I38" s="6"/>
      <c r="J38" s="6"/>
      <c r="K38" s="2"/>
      <c r="L38" s="2"/>
      <c r="M38" s="2"/>
      <c r="N38" s="2"/>
      <c r="O38" s="2"/>
      <c r="P38" s="2"/>
      <c r="Q38" s="2"/>
      <c r="R38" s="2"/>
      <c r="S38" s="2"/>
      <c r="T38" s="2"/>
      <c r="U38" s="2"/>
      <c r="V38" s="2"/>
      <c r="W38" s="2"/>
      <c r="X38" s="2"/>
      <c r="Y38" s="2"/>
      <c r="Z38" s="2"/>
    </row>
    <row r="39" spans="1:26" ht="49.5" customHeight="1" x14ac:dyDescent="0.2">
      <c r="A39" s="34" t="s">
        <v>447</v>
      </c>
      <c r="B39" s="43" t="str">
        <f>VLOOKUP($A39,Questions!$A$2:$X$333,2,0)</f>
        <v>Do you plan for and mitigate supply-chain risk related to your AI features?</v>
      </c>
      <c r="C39" s="44" t="s">
        <v>26</v>
      </c>
      <c r="D39" s="45" t="s">
        <v>448</v>
      </c>
      <c r="E39" s="46" t="str">
        <f>IF($C$18='Auto Responses'!$J$4,'Auto Responses'!$A$6,IF($C39='Auto Responses'!$J$3,VLOOKUP($A39,Questions!$A$2:$X$333,17,0)&amp;"",IF($C39='Auto Responses'!$J$4,VLOOKUP($A39,Questions!$A$2:$X$333,16,0)&amp;"",VLOOKUP($A39,Questions!$A$2:$X$333,15,0)&amp;"")))</f>
        <v>Describe your use of SAST, SBOM, and monitoring of third-party AI components, and how you address vulnerabilities in line with NIST and state requirements</v>
      </c>
      <c r="F39" s="47" t="str">
        <f>VLOOKUP($A39,'Institution Evaluation'!$A$56:$F$345,6,0)&amp;""</f>
        <v/>
      </c>
      <c r="G39" s="49" t="s">
        <v>31</v>
      </c>
      <c r="H39" s="2"/>
      <c r="I39" s="6"/>
      <c r="J39" s="6"/>
      <c r="K39" s="2"/>
      <c r="L39" s="2"/>
      <c r="M39" s="2"/>
      <c r="N39" s="2"/>
      <c r="O39" s="2"/>
      <c r="P39" s="2"/>
      <c r="Q39" s="2"/>
      <c r="R39" s="2"/>
      <c r="S39" s="2"/>
      <c r="T39" s="2"/>
      <c r="U39" s="2"/>
      <c r="V39" s="2"/>
      <c r="W39" s="2"/>
      <c r="X39" s="2"/>
      <c r="Y39" s="2"/>
      <c r="Z39" s="2"/>
    </row>
    <row r="40" spans="1:26" ht="36.75" customHeight="1" x14ac:dyDescent="0.2">
      <c r="A40" s="18" t="str">
        <f>VLOOKUP(LEFT($A41,4),'Auto Responses'!$N$4:$O$38,2,0)&amp;""</f>
        <v xml:space="preserve"> AI Machine Learning</v>
      </c>
      <c r="B40" s="40"/>
      <c r="C40" s="19" t="s">
        <v>21</v>
      </c>
      <c r="D40" s="19" t="s">
        <v>22</v>
      </c>
      <c r="E40" s="41" t="s">
        <v>23</v>
      </c>
      <c r="F40" s="91" t="s">
        <v>24</v>
      </c>
      <c r="G40" s="2"/>
      <c r="H40" s="2"/>
      <c r="I40" s="6"/>
      <c r="J40" s="6"/>
      <c r="K40" s="2"/>
      <c r="L40" s="2"/>
      <c r="M40" s="2"/>
      <c r="N40" s="2"/>
      <c r="O40" s="2"/>
      <c r="P40" s="2"/>
      <c r="Q40" s="2"/>
      <c r="R40" s="2"/>
      <c r="S40" s="2"/>
      <c r="T40" s="2"/>
      <c r="U40" s="2"/>
      <c r="V40" s="2"/>
      <c r="W40" s="2"/>
      <c r="X40" s="2"/>
      <c r="Y40" s="2"/>
      <c r="Z40" s="2"/>
    </row>
    <row r="41" spans="1:26" ht="119.25" customHeight="1" x14ac:dyDescent="0.2">
      <c r="A41" s="34" t="s">
        <v>449</v>
      </c>
      <c r="B41" s="43" t="str">
        <f>VLOOKUP($A41,Questions!$A$2:$X$333,2,0)</f>
        <v>Do you separate ML training data from your ML solution data?*</v>
      </c>
      <c r="C41" s="44"/>
      <c r="D41" s="45" t="s">
        <v>450</v>
      </c>
      <c r="E41" s="46" t="str">
        <f>IF($C$18='Auto Responses'!$J$4,'Auto Responses'!$A$6,IF($C$20='Auto Responses'!$J$4,'Auto Responses'!$A$10,IF($C41='Auto Responses'!$J$3,VLOOKUP($A41,Questions!$A$2:$X$333,17,0)&amp;"",IF($C41='Auto Responses'!$J$4,VLOOKUP($A41,Questions!$A$2:$X$333,16,0)&amp;"",VLOOKUP($A41,Questions!$A$2:$X$333,15,0)&amp;""))))</f>
        <v>Please answer based on whether training data is kept separate from production data to protect institutional information. Include how organizational data is segregated, anonymized, or excluded from training, and state whether institutions can opt out of data use for model improvement.</v>
      </c>
      <c r="F41" s="47" t="str">
        <f>VLOOKUP($A41,'Institution Evaluation'!$A$56:$F$345,6,0)&amp;""</f>
        <v/>
      </c>
      <c r="G41" s="2"/>
      <c r="H41" s="2"/>
      <c r="I41" s="6"/>
      <c r="J41" s="6"/>
      <c r="K41" s="2"/>
      <c r="L41" s="2"/>
      <c r="M41" s="2"/>
      <c r="N41" s="2"/>
      <c r="O41" s="2"/>
      <c r="P41" s="2"/>
      <c r="Q41" s="2"/>
      <c r="R41" s="2"/>
      <c r="S41" s="2"/>
      <c r="T41" s="2"/>
      <c r="U41" s="2"/>
      <c r="V41" s="2"/>
      <c r="W41" s="2"/>
      <c r="X41" s="2"/>
      <c r="Y41" s="2"/>
      <c r="Z41" s="2"/>
    </row>
    <row r="42" spans="1:26" ht="74.25" customHeight="1" x14ac:dyDescent="0.2">
      <c r="A42" s="34" t="s">
        <v>451</v>
      </c>
      <c r="B42" s="43" t="str">
        <f>VLOOKUP($A42,Questions!$A$2:$X$333,2,0)</f>
        <v>Do you authenticate and verify your ML model's feedback?*</v>
      </c>
      <c r="C42" s="44"/>
      <c r="D42" s="45" t="s">
        <v>450</v>
      </c>
      <c r="E42" s="46" t="str">
        <f>IF($C$18='Auto Responses'!$J$4,'Auto Responses'!$A$6,IF($C$20='Auto Responses'!$J$4,'Auto Responses'!$A$10,IF($C42='Auto Responses'!$J$3,VLOOKUP($A42,Questions!$A$2:$X$333,17,0)&amp;"",IF($C42='Auto Responses'!$J$4,VLOOKUP($A42,Questions!$A$2:$X$333,16,0)&amp;"",VLOOKUP($A42,Questions!$A$2:$X$333,15,0)&amp;""))))</f>
        <v/>
      </c>
      <c r="F42" s="47" t="str">
        <f>VLOOKUP($A42,'Institution Evaluation'!$A$56:$F$345,6,0)&amp;""</f>
        <v/>
      </c>
      <c r="G42" s="2"/>
      <c r="H42" s="2"/>
      <c r="I42" s="6"/>
      <c r="J42" s="6"/>
      <c r="K42" s="2"/>
      <c r="L42" s="2"/>
      <c r="M42" s="2"/>
      <c r="N42" s="2"/>
      <c r="O42" s="2"/>
      <c r="P42" s="2"/>
      <c r="Q42" s="2"/>
      <c r="R42" s="2"/>
      <c r="S42" s="2"/>
      <c r="T42" s="2"/>
      <c r="U42" s="2"/>
      <c r="V42" s="2"/>
      <c r="W42" s="2"/>
      <c r="X42" s="2"/>
      <c r="Y42" s="2"/>
      <c r="Z42" s="2"/>
    </row>
    <row r="43" spans="1:26" ht="110.25" customHeight="1" x14ac:dyDescent="0.2">
      <c r="A43" s="34" t="s">
        <v>452</v>
      </c>
      <c r="B43" s="43" t="str">
        <f>VLOOKUP($A43,Questions!$A$2:$X$333,2,0)</f>
        <v>Is your ML training data vetted, validated, and verified before training the solution's AI model?</v>
      </c>
      <c r="C43" s="44"/>
      <c r="D43" s="45" t="s">
        <v>450</v>
      </c>
      <c r="E43" s="46" t="str">
        <f>IF($C$18='Auto Responses'!$J$4,'Auto Responses'!$A$6,IF($C$20='Auto Responses'!$J$4,'Auto Responses'!$A$10,IF($C43='Auto Responses'!$J$3,VLOOKUP($A43,Questions!$A$2:$X$333,17,0)&amp;"",IF($C43='Auto Responses'!$J$4,VLOOKUP($A43,Questions!$A$2:$X$333,16,0)&amp;"",VLOOKUP($A43,Questions!$A$2:$X$333,15,0)&amp;""))))</f>
        <v/>
      </c>
      <c r="F43" s="47" t="str">
        <f>VLOOKUP($A43,'Institution Evaluation'!$A$56:$F$345,6,0)&amp;""</f>
        <v/>
      </c>
      <c r="G43" s="2"/>
      <c r="H43" s="2"/>
      <c r="I43" s="6"/>
      <c r="J43" s="6"/>
      <c r="K43" s="2"/>
      <c r="L43" s="2"/>
      <c r="M43" s="2"/>
      <c r="N43" s="2"/>
      <c r="O43" s="2"/>
      <c r="P43" s="2"/>
      <c r="Q43" s="2"/>
      <c r="R43" s="2"/>
      <c r="S43" s="2"/>
      <c r="T43" s="2"/>
      <c r="U43" s="2"/>
      <c r="V43" s="2"/>
      <c r="W43" s="2"/>
      <c r="X43" s="2"/>
      <c r="Y43" s="2"/>
      <c r="Z43" s="2"/>
    </row>
    <row r="44" spans="1:26" ht="38.25" customHeight="1" x14ac:dyDescent="0.2">
      <c r="A44" s="34" t="s">
        <v>453</v>
      </c>
      <c r="B44" s="43" t="str">
        <f>VLOOKUP($A44,Questions!$A$2:$X$333,2,0)</f>
        <v>Is your ML training data monitored and audited?</v>
      </c>
      <c r="C44" s="44"/>
      <c r="D44" s="45" t="s">
        <v>450</v>
      </c>
      <c r="E44" s="46" t="str">
        <f>IF($C$18='Auto Responses'!$J$4,'Auto Responses'!$A$6,IF($C$20='Auto Responses'!$J$4,'Auto Responses'!$A$10,IF($C44='Auto Responses'!$J$3,VLOOKUP($A44,Questions!$A$2:$X$333,17,0)&amp;"",IF($C44='Auto Responses'!$J$4,VLOOKUP($A44,Questions!$A$2:$X$333,16,0)&amp;"",VLOOKUP($A44,Questions!$A$2:$X$333,15,0)&amp;""))))</f>
        <v/>
      </c>
      <c r="F44" s="47" t="str">
        <f>VLOOKUP($A44,'Institution Evaluation'!$A$56:$F$345,6,0)&amp;""</f>
        <v/>
      </c>
      <c r="G44" s="2"/>
      <c r="H44" s="2"/>
      <c r="I44" s="6"/>
      <c r="J44" s="6"/>
      <c r="K44" s="2"/>
      <c r="L44" s="2"/>
      <c r="M44" s="2"/>
      <c r="N44" s="2"/>
      <c r="O44" s="2"/>
      <c r="P44" s="2"/>
      <c r="Q44" s="2"/>
      <c r="R44" s="2"/>
      <c r="S44" s="2"/>
      <c r="T44" s="2"/>
      <c r="U44" s="2"/>
      <c r="V44" s="2"/>
      <c r="W44" s="2"/>
      <c r="X44" s="2"/>
      <c r="Y44" s="2"/>
      <c r="Z44" s="2"/>
    </row>
    <row r="45" spans="1:26" ht="63" customHeight="1" x14ac:dyDescent="0.2">
      <c r="A45" s="34" t="s">
        <v>454</v>
      </c>
      <c r="B45" s="43" t="str">
        <f>VLOOKUP($A45,Questions!$A$2:$X$333,2,0)</f>
        <v>Have you limited access to your ML training data to only staff with an explicit business need?</v>
      </c>
      <c r="C45" s="44"/>
      <c r="D45" s="45" t="s">
        <v>450</v>
      </c>
      <c r="E45" s="46" t="str">
        <f>IF($C$18='Auto Responses'!$J$4,'Auto Responses'!$A$6,IF($C$20='Auto Responses'!$J$4,'Auto Responses'!$A$10,IF($C45='Auto Responses'!$J$3,VLOOKUP($A45,Questions!$A$2:$X$333,17,0)&amp;"",IF($C45='Auto Responses'!$J$4,VLOOKUP($A45,Questions!$A$2:$X$333,16,0)&amp;"",VLOOKUP($A45,Questions!$A$2:$X$333,15,0)&amp;""))))</f>
        <v/>
      </c>
      <c r="F45" s="47" t="str">
        <f>VLOOKUP($A45,'Institution Evaluation'!$A$56:$F$345,6,0)&amp;""</f>
        <v/>
      </c>
      <c r="G45" s="2"/>
      <c r="H45" s="2"/>
      <c r="I45" s="6"/>
      <c r="J45" s="6"/>
      <c r="K45" s="2"/>
      <c r="L45" s="2"/>
      <c r="M45" s="2"/>
      <c r="N45" s="2"/>
      <c r="O45" s="2"/>
      <c r="P45" s="2"/>
      <c r="Q45" s="2"/>
      <c r="R45" s="2"/>
      <c r="S45" s="2"/>
      <c r="T45" s="2"/>
      <c r="U45" s="2"/>
      <c r="V45" s="2"/>
      <c r="W45" s="2"/>
      <c r="X45" s="2"/>
      <c r="Y45" s="2"/>
      <c r="Z45" s="2"/>
    </row>
    <row r="46" spans="1:26" ht="101.25" customHeight="1" x14ac:dyDescent="0.2">
      <c r="A46" s="34" t="s">
        <v>455</v>
      </c>
      <c r="B46" s="43" t="str">
        <f>VLOOKUP($A46,Questions!$A$2:$X$333,2,0)</f>
        <v>Have you implemented adversarial training or other model defense mechanisms to protect your ML-related features?</v>
      </c>
      <c r="C46" s="44"/>
      <c r="D46" s="45" t="s">
        <v>450</v>
      </c>
      <c r="E46" s="46" t="str">
        <f>IF($C$18='Auto Responses'!$J$4,'Auto Responses'!$A$6,IF($C$20='Auto Responses'!$J$4,'Auto Responses'!$A$10,IF($C46='Auto Responses'!$J$3,VLOOKUP($A46,Questions!$A$2:$X$333,17,0)&amp;"",IF($C46='Auto Responses'!$J$4,VLOOKUP($A46,Questions!$A$2:$X$333,16,0)&amp;"",VLOOKUP($A46,Questions!$A$2:$X$333,15,0)&amp;""))))</f>
        <v/>
      </c>
      <c r="F46" s="47" t="str">
        <f>VLOOKUP($A46,'Institution Evaluation'!$A$56:$F$345,6,0)&amp;""</f>
        <v/>
      </c>
      <c r="G46" s="2"/>
      <c r="H46" s="2"/>
      <c r="I46" s="6"/>
      <c r="J46" s="6"/>
      <c r="K46" s="2"/>
      <c r="L46" s="2"/>
      <c r="M46" s="2"/>
      <c r="N46" s="2"/>
      <c r="O46" s="2"/>
      <c r="P46" s="2"/>
      <c r="Q46" s="2"/>
      <c r="R46" s="2"/>
      <c r="S46" s="2"/>
      <c r="T46" s="2"/>
      <c r="U46" s="2"/>
      <c r="V46" s="2"/>
      <c r="W46" s="2"/>
      <c r="X46" s="2"/>
      <c r="Y46" s="2"/>
      <c r="Z46" s="2"/>
    </row>
    <row r="47" spans="1:26" ht="102.75" customHeight="1" x14ac:dyDescent="0.2">
      <c r="A47" s="34" t="s">
        <v>456</v>
      </c>
      <c r="B47" s="43" t="str">
        <f>VLOOKUP($A47,Questions!$A$2:$X$333,2,0)</f>
        <v>Do you make your ML model transparent through documentation and log inputs and outputs?</v>
      </c>
      <c r="C47" s="44"/>
      <c r="D47" s="45" t="s">
        <v>457</v>
      </c>
      <c r="E47" s="46" t="str">
        <f>IF($C$18='Auto Responses'!$J$4,'Auto Responses'!$A$6,IF($C$20='Auto Responses'!$J$4,'Auto Responses'!$A$10,IF($C47='Auto Responses'!$J$3,VLOOKUP($A47,Questions!$A$2:$X$333,17,0)&amp;"",IF($C47='Auto Responses'!$J$4,VLOOKUP($A47,Questions!$A$2:$X$333,16,0)&amp;"",VLOOKUP($A47,Questions!$A$2:$X$333,15,0)&amp;""))))</f>
        <v/>
      </c>
      <c r="F47" s="47" t="str">
        <f>VLOOKUP($A47,'Institution Evaluation'!$A$56:$F$345,6,0)&amp;""</f>
        <v/>
      </c>
      <c r="G47" s="2"/>
      <c r="H47" s="2"/>
      <c r="I47" s="6"/>
      <c r="J47" s="6"/>
      <c r="K47" s="2"/>
      <c r="L47" s="2"/>
      <c r="M47" s="2"/>
      <c r="N47" s="2"/>
      <c r="O47" s="2"/>
      <c r="P47" s="2"/>
      <c r="Q47" s="2"/>
      <c r="R47" s="2"/>
      <c r="S47" s="2"/>
      <c r="T47" s="2"/>
      <c r="U47" s="2"/>
      <c r="V47" s="2"/>
      <c r="W47" s="2"/>
      <c r="X47" s="2"/>
      <c r="Y47" s="2"/>
      <c r="Z47" s="2"/>
    </row>
    <row r="48" spans="1:26" ht="67.5" customHeight="1" x14ac:dyDescent="0.2">
      <c r="A48" s="34" t="s">
        <v>458</v>
      </c>
      <c r="B48" s="43" t="str">
        <f>VLOOKUP($A48,Questions!$A$2:$X$333,2,0)</f>
        <v>Do you watermark your ML training data?</v>
      </c>
      <c r="C48" s="44"/>
      <c r="D48" s="45" t="s">
        <v>459</v>
      </c>
      <c r="E48" s="46" t="str">
        <f>IF($C$18='Auto Responses'!$J$4,'Auto Responses'!$A$6,IF($C$20='Auto Responses'!$J$4,'Auto Responses'!$A$10,IF($C48='Auto Responses'!$J$3,VLOOKUP($A48,Questions!$A$2:$X$333,17,0)&amp;"",IF($C48='Auto Responses'!$J$4,VLOOKUP($A48,Questions!$A$2:$X$333,16,0)&amp;"",VLOOKUP($A48,Questions!$A$2:$X$333,15,0)&amp;""))))</f>
        <v/>
      </c>
      <c r="F48" s="47" t="str">
        <f>VLOOKUP($A48,'Institution Evaluation'!$A$56:$F$345,6,0)&amp;""</f>
        <v/>
      </c>
      <c r="G48" s="49" t="s">
        <v>31</v>
      </c>
      <c r="H48" s="2"/>
      <c r="I48" s="6"/>
      <c r="J48" s="6"/>
      <c r="K48" s="2"/>
      <c r="L48" s="2"/>
      <c r="M48" s="2"/>
      <c r="N48" s="2"/>
      <c r="O48" s="2"/>
      <c r="P48" s="2"/>
      <c r="Q48" s="2"/>
      <c r="R48" s="2"/>
      <c r="S48" s="2"/>
      <c r="T48" s="2"/>
      <c r="U48" s="2"/>
      <c r="V48" s="2"/>
      <c r="W48" s="2"/>
      <c r="X48" s="2"/>
      <c r="Y48" s="2"/>
      <c r="Z48" s="2"/>
    </row>
    <row r="49" spans="1:26" ht="36.75" customHeight="1" x14ac:dyDescent="0.2">
      <c r="A49" s="18" t="str">
        <f>VLOOKUP(LEFT($A50,4),'Auto Responses'!$N$4:$O$38,2,0)&amp;""</f>
        <v xml:space="preserve"> AI Large Language Model (LLM)</v>
      </c>
      <c r="B49" s="40"/>
      <c r="C49" s="19" t="s">
        <v>21</v>
      </c>
      <c r="D49" s="19" t="s">
        <v>22</v>
      </c>
      <c r="E49" s="41" t="s">
        <v>23</v>
      </c>
      <c r="F49" s="91" t="s">
        <v>24</v>
      </c>
      <c r="G49" s="2"/>
      <c r="H49" s="2"/>
      <c r="I49" s="6"/>
      <c r="J49" s="6"/>
      <c r="K49" s="2"/>
      <c r="L49" s="2"/>
      <c r="M49" s="2"/>
      <c r="N49" s="2"/>
      <c r="O49" s="2"/>
      <c r="P49" s="2"/>
      <c r="Q49" s="2"/>
      <c r="R49" s="2"/>
      <c r="S49" s="2"/>
      <c r="T49" s="2"/>
      <c r="U49" s="2"/>
      <c r="V49" s="2"/>
      <c r="W49" s="2"/>
      <c r="X49" s="2"/>
      <c r="Y49" s="2"/>
      <c r="Z49" s="2"/>
    </row>
    <row r="50" spans="1:26" ht="60" customHeight="1" x14ac:dyDescent="0.2">
      <c r="A50" s="34" t="s">
        <v>460</v>
      </c>
      <c r="B50" s="43" t="str">
        <f>VLOOKUP($A50,Questions!$A$2:$X$333,2,0)</f>
        <v>Do you limit your solution's LLM privileges by default?*</v>
      </c>
      <c r="C50" s="44" t="s">
        <v>26</v>
      </c>
      <c r="D50" s="45" t="s">
        <v>461</v>
      </c>
      <c r="E50" s="46" t="str">
        <f>IF($C$18='Auto Responses'!$J$4,'Auto Responses'!$A$6,IF($C$21='Auto Responses'!$J$4,'Auto Responses'!$A$11,IF($C50='Auto Responses'!$J$3,VLOOKUP($A50,Questions!$A$2:$X$333,17,0)&amp;"",IF($C50='Auto Responses'!$J$4,VLOOKUP($A50,Questions!$A$2:$X$333,16,0)&amp;"",VLOOKUP($A50,Questions!$A$2:$X$333,15,0)&amp;""))))</f>
        <v>Describe how privilege control is implemented for the LLM and how trust boundaries are established between LLM, external sources, and extensible functionality (plugins or downstream functions). Include how you leverage "human in the loop" principals.</v>
      </c>
      <c r="F50" s="47" t="str">
        <f>VLOOKUP($A50,'Institution Evaluation'!$A$56:$F$345,6,0)&amp;""</f>
        <v/>
      </c>
      <c r="G50" s="2"/>
      <c r="H50" s="2"/>
      <c r="I50" s="6"/>
      <c r="J50" s="6"/>
      <c r="K50" s="2"/>
      <c r="L50" s="2"/>
      <c r="M50" s="2"/>
      <c r="N50" s="2"/>
      <c r="O50" s="2"/>
      <c r="P50" s="2"/>
      <c r="Q50" s="2"/>
      <c r="R50" s="2"/>
      <c r="S50" s="2"/>
      <c r="T50" s="2"/>
      <c r="U50" s="2"/>
      <c r="V50" s="2"/>
      <c r="W50" s="2"/>
      <c r="X50" s="2"/>
      <c r="Y50" s="2"/>
      <c r="Z50" s="2"/>
    </row>
    <row r="51" spans="1:26" ht="102.75" customHeight="1" x14ac:dyDescent="0.2">
      <c r="A51" s="34" t="s">
        <v>462</v>
      </c>
      <c r="B51" s="43" t="str">
        <f>VLOOKUP($A51,Questions!$A$2:$X$333,2,0)</f>
        <v>Is your LLM training data vetted, validated, and verified before training the solution's AI model?*</v>
      </c>
      <c r="C51" s="44" t="s">
        <v>40</v>
      </c>
      <c r="D51" s="45" t="s">
        <v>463</v>
      </c>
      <c r="E51" s="46" t="str">
        <f>IF($C$18='Auto Responses'!$J$4,'Auto Responses'!$A$6,IF($C$21='Auto Responses'!$J$4,'Auto Responses'!$A$11,IF($C51='Auto Responses'!$J$3,VLOOKUP($A51,Questions!$A$2:$X$333,17,0)&amp;"",IF($C51='Auto Responses'!$J$4,VLOOKUP($A51,Questions!$A$2:$X$333,16,0)&amp;"",VLOOKUP($A51,Questions!$A$2:$X$333,15,0)&amp;""))))</f>
        <v>State whether there are any governance measures, alternative practices, or no controls in place. Summarize how training data is currently managed.</v>
      </c>
      <c r="F51" s="47" t="str">
        <f>VLOOKUP($A51,'Institution Evaluation'!$A$56:$F$345,6,0)&amp;""</f>
        <v/>
      </c>
      <c r="G51" s="2"/>
      <c r="H51" s="2"/>
      <c r="I51" s="6"/>
      <c r="J51" s="6"/>
      <c r="K51" s="2"/>
      <c r="L51" s="2"/>
      <c r="M51" s="2"/>
      <c r="N51" s="2"/>
      <c r="O51" s="2"/>
      <c r="P51" s="2"/>
      <c r="Q51" s="2"/>
      <c r="R51" s="2"/>
      <c r="S51" s="2"/>
      <c r="T51" s="2"/>
      <c r="U51" s="2"/>
      <c r="V51" s="2"/>
      <c r="W51" s="2"/>
      <c r="X51" s="2"/>
      <c r="Y51" s="2"/>
      <c r="Z51" s="2"/>
    </row>
    <row r="52" spans="1:26" ht="75.75" customHeight="1" x14ac:dyDescent="0.2">
      <c r="A52" s="34" t="s">
        <v>464</v>
      </c>
      <c r="B52" s="43" t="str">
        <f>VLOOKUP($A52,Questions!$A$2:$X$333,2,0)</f>
        <v>Do any actions taken by your solution's LLM features or plugins require human intervention?*</v>
      </c>
      <c r="C52" s="44" t="s">
        <v>40</v>
      </c>
      <c r="D52" s="45" t="s">
        <v>463</v>
      </c>
      <c r="E52" s="46" t="str">
        <f>IF($C$18='Auto Responses'!$J$4,'Auto Responses'!$A$6,IF($C$21='Auto Responses'!$J$4,'Auto Responses'!$A$11,IF($C52='Auto Responses'!$J$3,VLOOKUP($A52,Questions!$A$2:$X$333,17,0)&amp;"",IF($C52='Auto Responses'!$J$4,VLOOKUP($A52,Questions!$A$2:$X$333,16,0)&amp;"",VLOOKUP($A52,Questions!$A$2:$X$333,15,0)&amp;""))))</f>
        <v>Explain whether alternative safeguards exist, whether plans are in place, or if no oversight is applied. Clarify the degree of autonomy currently allowed.</v>
      </c>
      <c r="F52" s="47" t="str">
        <f>VLOOKUP($A52,'Institution Evaluation'!$A$56:$F$345,6,0)&amp;""</f>
        <v/>
      </c>
      <c r="G52" s="2"/>
      <c r="H52" s="2"/>
      <c r="I52" s="6"/>
      <c r="J52" s="6"/>
      <c r="K52" s="2"/>
      <c r="L52" s="2"/>
      <c r="M52" s="2"/>
      <c r="N52" s="2"/>
      <c r="O52" s="2"/>
      <c r="P52" s="2"/>
      <c r="Q52" s="2"/>
      <c r="R52" s="2"/>
      <c r="S52" s="2"/>
      <c r="T52" s="2"/>
      <c r="U52" s="2"/>
      <c r="V52" s="2"/>
      <c r="W52" s="2"/>
      <c r="X52" s="2"/>
      <c r="Y52" s="2"/>
      <c r="Z52" s="2"/>
    </row>
    <row r="53" spans="1:26" ht="67.5" customHeight="1" x14ac:dyDescent="0.2">
      <c r="A53" s="34" t="s">
        <v>465</v>
      </c>
      <c r="B53" s="43" t="str">
        <f>VLOOKUP($A53,Questions!$A$2:$X$333,2,0)</f>
        <v>Do you limit multiple LLM model plugins being called as part of a single input?*</v>
      </c>
      <c r="C53" s="44" t="s">
        <v>40</v>
      </c>
      <c r="D53" s="45" t="s">
        <v>463</v>
      </c>
      <c r="E53" s="46" t="str">
        <f>IF($C$18='Auto Responses'!$J$4,'Auto Responses'!$A$6,IF($C$21='Auto Responses'!$J$4,'Auto Responses'!$A$11,IF($C53='Auto Responses'!$J$3,VLOOKUP($A53,Questions!$A$2:$X$333,17,0)&amp;"",IF($C53='Auto Responses'!$J$4,VLOOKUP($A53,Questions!$A$2:$X$333,16,0)&amp;"",VLOOKUP($A53,Questions!$A$2:$X$333,15,0)&amp;""))))</f>
        <v>Indicate whether compensating controls, planned restrictions, or no limitations are in place. Summarize how plugin or tool use is currently handled.</v>
      </c>
      <c r="F53" s="47" t="str">
        <f>VLOOKUP($A53,'Institution Evaluation'!$A$56:$F$345,6,0)&amp;""</f>
        <v/>
      </c>
      <c r="G53" s="2"/>
      <c r="H53" s="2"/>
      <c r="I53" s="6"/>
      <c r="J53" s="6"/>
      <c r="K53" s="2"/>
      <c r="L53" s="2"/>
      <c r="M53" s="2"/>
      <c r="N53" s="2"/>
      <c r="O53" s="2"/>
      <c r="P53" s="2"/>
      <c r="Q53" s="2"/>
      <c r="R53" s="2"/>
      <c r="S53" s="2"/>
      <c r="T53" s="2"/>
      <c r="U53" s="2"/>
      <c r="V53" s="2"/>
      <c r="W53" s="2"/>
      <c r="X53" s="2"/>
      <c r="Y53" s="2"/>
      <c r="Z53" s="2"/>
    </row>
    <row r="54" spans="1:26" ht="49.5" customHeight="1" x14ac:dyDescent="0.2">
      <c r="A54" s="34" t="s">
        <v>466</v>
      </c>
      <c r="B54" s="43" t="str">
        <f>VLOOKUP($A54,Questions!$A$2:$X$333,2,0)</f>
        <v>Do you limit your solution's LLM resource use per request, per step, and per action?</v>
      </c>
      <c r="C54" s="44" t="s">
        <v>40</v>
      </c>
      <c r="D54" s="45" t="s">
        <v>463</v>
      </c>
      <c r="E54" s="46" t="str">
        <f>IF($C$18='Auto Responses'!$J$4,'Auto Responses'!$A$6,IF($C$21='Auto Responses'!$J$4,'Auto Responses'!$A$11,IF($C54='Auto Responses'!$J$3,VLOOKUP($A54,Questions!$A$2:$X$333,17,0)&amp;"",IF($C54='Auto Responses'!$J$4,VLOOKUP($A54,Questions!$A$2:$X$333,16,0)&amp;"",VLOOKUP($A54,Questions!$A$2:$X$333,15,0)&amp;""))))</f>
        <v>Explain whether any alternative practices, future plans, or no limits are in place. Summarize how resource consumption is currently handled.</v>
      </c>
      <c r="F54" s="47" t="str">
        <f>VLOOKUP($A54,'Institution Evaluation'!$A$56:$F$345,6,0)&amp;""</f>
        <v/>
      </c>
      <c r="G54" s="2"/>
      <c r="H54" s="2"/>
      <c r="I54" s="6"/>
      <c r="J54" s="6"/>
      <c r="K54" s="2"/>
      <c r="L54" s="2"/>
      <c r="M54" s="2"/>
      <c r="N54" s="2"/>
      <c r="O54" s="2"/>
      <c r="P54" s="2"/>
      <c r="Q54" s="2"/>
      <c r="R54" s="2"/>
      <c r="S54" s="2"/>
      <c r="T54" s="2"/>
      <c r="U54" s="2"/>
      <c r="V54" s="2"/>
      <c r="W54" s="2"/>
      <c r="X54" s="2"/>
      <c r="Y54" s="2"/>
      <c r="Z54" s="2"/>
    </row>
    <row r="55" spans="1:26" ht="55.5" customHeight="1" x14ac:dyDescent="0.2">
      <c r="A55" s="34" t="s">
        <v>467</v>
      </c>
      <c r="B55" s="43" t="str">
        <f>VLOOKUP($A55,Questions!$A$2:$X$333,2,0)</f>
        <v>Do you leverage LLM model tuning or other model validation mechanisms?</v>
      </c>
      <c r="C55" s="44" t="s">
        <v>40</v>
      </c>
      <c r="D55" s="45" t="s">
        <v>463</v>
      </c>
      <c r="E55" s="46" t="str">
        <f>IF($C$18='Auto Responses'!$J$4,'Auto Responses'!$A$6,IF($C$21='Auto Responses'!$J$4,'Auto Responses'!$A$11,IF($C55='Auto Responses'!$J$3,VLOOKUP($A55,Questions!$A$2:$X$333,17,0)&amp;"",IF($C55='Auto Responses'!$J$4,VLOOKUP($A55,Questions!$A$2:$X$333,16,0)&amp;"",VLOOKUP($A55,Questions!$A$2:$X$333,15,0)&amp;""))))</f>
        <v>Indicate whether compensating measures, future plans, or no safeguards exist. Summarize how accuracy is currently managed.</v>
      </c>
      <c r="F55" s="47" t="str">
        <f>VLOOKUP($A55,'Institution Evaluation'!$A$56:$F$345,6,0)&amp;""</f>
        <v/>
      </c>
      <c r="G55" s="49" t="s">
        <v>31</v>
      </c>
      <c r="H55" s="2"/>
      <c r="I55" s="6"/>
      <c r="J55" s="6"/>
      <c r="K55" s="2"/>
      <c r="L55" s="2"/>
      <c r="M55" s="2"/>
      <c r="N55" s="2"/>
      <c r="O55" s="2"/>
      <c r="P55" s="2"/>
      <c r="Q55" s="2"/>
      <c r="R55" s="2"/>
      <c r="S55" s="2"/>
      <c r="T55" s="2"/>
      <c r="U55" s="2"/>
      <c r="V55" s="2"/>
      <c r="W55" s="2"/>
      <c r="X55" s="2"/>
      <c r="Y55" s="2"/>
      <c r="Z55" s="2"/>
    </row>
    <row r="56" spans="1:26" ht="33" customHeight="1" x14ac:dyDescent="0.2">
      <c r="A56" s="59" t="s">
        <v>45</v>
      </c>
      <c r="B56" s="2"/>
      <c r="C56" s="3"/>
      <c r="D56" s="4"/>
      <c r="E56" s="92" t="s">
        <v>468</v>
      </c>
      <c r="F56" s="2"/>
      <c r="G56" s="2"/>
      <c r="H56" s="2"/>
      <c r="I56" s="6"/>
      <c r="J56" s="6"/>
      <c r="K56" s="2"/>
      <c r="L56" s="2"/>
      <c r="M56" s="2"/>
      <c r="N56" s="2"/>
      <c r="O56" s="2"/>
      <c r="P56" s="2"/>
      <c r="Q56" s="2"/>
      <c r="R56" s="2"/>
      <c r="S56" s="2"/>
      <c r="T56" s="2"/>
      <c r="U56" s="2"/>
      <c r="V56" s="2"/>
      <c r="W56" s="2"/>
      <c r="X56" s="2"/>
      <c r="Y56" s="2"/>
      <c r="Z56" s="2"/>
    </row>
    <row r="57" spans="1:26" ht="15" hidden="1" customHeight="1" x14ac:dyDescent="0.2">
      <c r="B57" s="2"/>
      <c r="C57" s="3"/>
      <c r="D57" s="4"/>
      <c r="E57" s="5"/>
      <c r="F57" s="2"/>
      <c r="G57" s="2"/>
      <c r="H57" s="2"/>
      <c r="I57" s="6"/>
      <c r="J57" s="6"/>
      <c r="K57" s="2"/>
      <c r="L57" s="2"/>
      <c r="M57" s="2"/>
      <c r="N57" s="2"/>
      <c r="O57" s="2"/>
      <c r="P57" s="2"/>
      <c r="Q57" s="2"/>
      <c r="R57" s="2"/>
      <c r="S57" s="2"/>
      <c r="T57" s="2"/>
      <c r="U57" s="2"/>
      <c r="V57" s="2"/>
      <c r="W57" s="2"/>
      <c r="X57" s="2"/>
      <c r="Y57" s="2"/>
      <c r="Z57" s="2"/>
    </row>
    <row r="58" spans="1:26" ht="15" hidden="1" customHeight="1" x14ac:dyDescent="0.2">
      <c r="A58" s="2"/>
      <c r="B58" s="3"/>
      <c r="C58" s="79"/>
      <c r="D58" s="5"/>
      <c r="E58" s="2"/>
      <c r="F58" s="2"/>
      <c r="G58" s="2"/>
      <c r="H58" s="6"/>
      <c r="I58" s="2"/>
      <c r="J58" s="2"/>
      <c r="K58" s="2"/>
    </row>
    <row r="59" spans="1:26" ht="15" hidden="1" customHeight="1" x14ac:dyDescent="0.2">
      <c r="A59" s="34" t="e">
        <f t="shared" ref="A59:A65" si="0">#REF!</f>
        <v>#REF!</v>
      </c>
      <c r="B59" s="2"/>
      <c r="C59" s="3"/>
      <c r="D59" s="4"/>
      <c r="E59" s="5"/>
      <c r="F59" s="89"/>
      <c r="G59" s="2"/>
      <c r="H59" s="2"/>
      <c r="I59" s="6"/>
      <c r="J59" s="6"/>
      <c r="K59" s="2"/>
      <c r="L59" s="2"/>
    </row>
    <row r="60" spans="1:26" ht="15" hidden="1" customHeight="1" x14ac:dyDescent="0.2">
      <c r="A60" s="34" t="e">
        <f t="shared" si="0"/>
        <v>#REF!</v>
      </c>
      <c r="B60" s="2"/>
      <c r="C60" s="3"/>
      <c r="D60" s="4"/>
      <c r="E60" s="5"/>
      <c r="F60" s="89"/>
      <c r="G60" s="2"/>
      <c r="H60" s="2"/>
      <c r="I60" s="6"/>
      <c r="J60" s="6"/>
      <c r="K60" s="2"/>
      <c r="L60" s="2"/>
    </row>
    <row r="61" spans="1:26" ht="15" hidden="1" customHeight="1" x14ac:dyDescent="0.2">
      <c r="A61" s="34" t="e">
        <f t="shared" si="0"/>
        <v>#REF!</v>
      </c>
      <c r="B61" s="2"/>
      <c r="C61" s="3"/>
      <c r="D61" s="4"/>
      <c r="E61" s="5"/>
      <c r="F61" s="89"/>
      <c r="G61" s="2"/>
      <c r="H61" s="2"/>
      <c r="I61" s="6"/>
      <c r="J61" s="6"/>
      <c r="K61" s="2"/>
      <c r="L61" s="2"/>
    </row>
    <row r="62" spans="1:26" ht="15" hidden="1" customHeight="1" x14ac:dyDescent="0.2">
      <c r="A62" s="34" t="e">
        <f t="shared" si="0"/>
        <v>#REF!</v>
      </c>
      <c r="B62" s="2"/>
      <c r="C62" s="3"/>
      <c r="D62" s="4"/>
      <c r="E62" s="5"/>
      <c r="F62" s="89"/>
      <c r="G62" s="2"/>
      <c r="H62" s="2"/>
      <c r="I62" s="6"/>
      <c r="J62" s="6"/>
      <c r="K62" s="2"/>
      <c r="L62" s="2"/>
    </row>
    <row r="63" spans="1:26" ht="15" hidden="1" customHeight="1" x14ac:dyDescent="0.2">
      <c r="A63" s="34" t="e">
        <f t="shared" si="0"/>
        <v>#REF!</v>
      </c>
      <c r="B63" s="2"/>
      <c r="C63" s="3"/>
      <c r="D63" s="4"/>
      <c r="E63" s="5"/>
      <c r="F63" s="89"/>
      <c r="G63" s="2"/>
      <c r="H63" s="2"/>
      <c r="I63" s="6"/>
      <c r="J63" s="6"/>
      <c r="K63" s="2"/>
      <c r="L63" s="2"/>
    </row>
    <row r="64" spans="1:26" ht="15" hidden="1" customHeight="1" x14ac:dyDescent="0.2">
      <c r="A64" s="34" t="e">
        <f t="shared" si="0"/>
        <v>#REF!</v>
      </c>
      <c r="B64" s="2"/>
      <c r="C64" s="3"/>
      <c r="D64" s="4"/>
      <c r="E64" s="5"/>
      <c r="F64" s="89"/>
      <c r="G64" s="2"/>
      <c r="H64" s="2"/>
      <c r="I64" s="6"/>
      <c r="J64" s="6"/>
      <c r="K64" s="2"/>
      <c r="L64" s="2"/>
    </row>
    <row r="65" spans="1:12" ht="15" hidden="1" customHeight="1" x14ac:dyDescent="0.2">
      <c r="A65" s="34" t="e">
        <f t="shared" si="0"/>
        <v>#REF!</v>
      </c>
      <c r="B65" s="2"/>
      <c r="C65" s="3"/>
      <c r="D65" s="4"/>
      <c r="E65" s="5"/>
      <c r="F65" s="89"/>
      <c r="G65" s="2"/>
      <c r="H65" s="2"/>
      <c r="I65" s="6"/>
      <c r="J65" s="6"/>
      <c r="K65" s="2"/>
      <c r="L65" s="2"/>
    </row>
    <row r="66" spans="1:12" ht="15.75" customHeight="1" x14ac:dyDescent="0.2">
      <c r="B66" s="2"/>
      <c r="C66" s="3"/>
      <c r="D66" s="4"/>
      <c r="E66" s="5"/>
      <c r="F66" s="89"/>
      <c r="G66" s="2"/>
      <c r="H66" s="2"/>
      <c r="I66" s="6"/>
      <c r="J66" s="6"/>
      <c r="K66" s="2"/>
      <c r="L66" s="2"/>
    </row>
    <row r="67" spans="1:12" ht="15.75" customHeight="1" x14ac:dyDescent="0.2">
      <c r="B67" s="2"/>
      <c r="C67" s="3"/>
      <c r="D67" s="4"/>
      <c r="E67" s="5"/>
      <c r="F67" s="89"/>
      <c r="G67" s="2"/>
      <c r="H67" s="2"/>
      <c r="I67" s="6"/>
      <c r="J67" s="6"/>
      <c r="K67" s="2"/>
      <c r="L67" s="2"/>
    </row>
    <row r="68" spans="1:12" ht="15.75" customHeight="1" x14ac:dyDescent="0.2">
      <c r="B68" s="2"/>
      <c r="C68" s="3"/>
      <c r="D68" s="4"/>
      <c r="E68" s="5"/>
      <c r="F68" s="89"/>
      <c r="G68" s="2"/>
      <c r="H68" s="2"/>
      <c r="I68" s="6"/>
      <c r="J68" s="6"/>
      <c r="K68" s="2"/>
      <c r="L68" s="2"/>
    </row>
    <row r="69" spans="1:12" ht="15.75" customHeight="1" x14ac:dyDescent="0.2">
      <c r="B69" s="2"/>
      <c r="C69" s="3"/>
      <c r="D69" s="4"/>
      <c r="E69" s="5"/>
      <c r="F69" s="89"/>
      <c r="G69" s="2"/>
      <c r="H69" s="2"/>
      <c r="I69" s="6"/>
      <c r="J69" s="6"/>
      <c r="K69" s="2"/>
      <c r="L69" s="2"/>
    </row>
    <row r="70" spans="1:12" ht="15.75" customHeight="1" x14ac:dyDescent="0.2">
      <c r="B70" s="2"/>
      <c r="C70" s="3"/>
      <c r="D70" s="4"/>
      <c r="E70" s="5"/>
      <c r="F70" s="89"/>
      <c r="G70" s="2"/>
      <c r="H70" s="2"/>
      <c r="I70" s="6"/>
      <c r="J70" s="6"/>
      <c r="K70" s="2"/>
      <c r="L70" s="2"/>
    </row>
    <row r="71" spans="1:12" ht="15.75" customHeight="1" x14ac:dyDescent="0.2">
      <c r="B71" s="2"/>
      <c r="C71" s="3"/>
      <c r="D71" s="4"/>
      <c r="E71" s="5"/>
      <c r="F71" s="89"/>
      <c r="G71" s="2"/>
      <c r="H71" s="2"/>
      <c r="I71" s="6"/>
      <c r="J71" s="6"/>
      <c r="K71" s="2"/>
      <c r="L71" s="2"/>
    </row>
    <row r="72" spans="1:12" ht="15.75" customHeight="1" x14ac:dyDescent="0.2">
      <c r="B72" s="2"/>
      <c r="C72" s="3"/>
      <c r="D72" s="4"/>
      <c r="E72" s="5"/>
      <c r="F72" s="89"/>
      <c r="G72" s="2"/>
      <c r="H72" s="2"/>
      <c r="I72" s="6"/>
      <c r="J72" s="6"/>
      <c r="K72" s="2"/>
      <c r="L72" s="2"/>
    </row>
    <row r="73" spans="1:12" ht="15.75" customHeight="1" x14ac:dyDescent="0.2">
      <c r="B73" s="2"/>
      <c r="C73" s="3"/>
      <c r="D73" s="4"/>
      <c r="E73" s="5"/>
      <c r="F73" s="89"/>
      <c r="G73" s="2"/>
      <c r="H73" s="2"/>
      <c r="I73" s="6"/>
      <c r="J73" s="6"/>
      <c r="K73" s="2"/>
      <c r="L73" s="2"/>
    </row>
    <row r="74" spans="1:12" ht="15.75" customHeight="1" x14ac:dyDescent="0.2">
      <c r="B74" s="2"/>
      <c r="C74" s="3"/>
      <c r="D74" s="4"/>
      <c r="E74" s="5"/>
      <c r="F74" s="89"/>
      <c r="G74" s="2"/>
      <c r="H74" s="2"/>
      <c r="I74" s="6"/>
      <c r="J74" s="6"/>
      <c r="K74" s="2"/>
      <c r="L74" s="2"/>
    </row>
    <row r="75" spans="1:12" ht="15.75" customHeight="1" x14ac:dyDescent="0.2">
      <c r="B75" s="2"/>
      <c r="C75" s="3"/>
      <c r="D75" s="4"/>
      <c r="E75" s="5"/>
      <c r="F75" s="89"/>
      <c r="G75" s="2"/>
      <c r="H75" s="2"/>
      <c r="I75" s="6"/>
      <c r="J75" s="6"/>
      <c r="K75" s="2"/>
      <c r="L75" s="2"/>
    </row>
    <row r="76" spans="1:12" ht="15.75" customHeight="1" x14ac:dyDescent="0.2">
      <c r="B76" s="2"/>
      <c r="C76" s="3"/>
      <c r="D76" s="4"/>
      <c r="E76" s="5"/>
      <c r="F76" s="89"/>
      <c r="G76" s="2"/>
      <c r="H76" s="2"/>
      <c r="I76" s="6"/>
      <c r="J76" s="6"/>
      <c r="K76" s="2"/>
      <c r="L76" s="2"/>
    </row>
    <row r="77" spans="1:12" ht="15.75" customHeight="1" x14ac:dyDescent="0.2">
      <c r="B77" s="2"/>
      <c r="C77" s="3"/>
      <c r="D77" s="4"/>
      <c r="E77" s="5"/>
      <c r="F77" s="89"/>
      <c r="G77" s="2"/>
      <c r="H77" s="2"/>
      <c r="I77" s="6"/>
      <c r="J77" s="6"/>
      <c r="K77" s="2"/>
      <c r="L77" s="2"/>
    </row>
    <row r="78" spans="1:12" ht="15.75" customHeight="1" x14ac:dyDescent="0.2">
      <c r="B78" s="2"/>
      <c r="C78" s="3"/>
      <c r="D78" s="4"/>
      <c r="E78" s="5"/>
      <c r="F78" s="89"/>
      <c r="G78" s="2"/>
      <c r="H78" s="2"/>
      <c r="I78" s="6"/>
      <c r="J78" s="6"/>
      <c r="K78" s="2"/>
      <c r="L78" s="2"/>
    </row>
    <row r="79" spans="1:12" ht="15.75" customHeight="1" x14ac:dyDescent="0.2">
      <c r="B79" s="2"/>
      <c r="C79" s="3"/>
      <c r="D79" s="4"/>
      <c r="E79" s="5"/>
      <c r="F79" s="89"/>
      <c r="G79" s="2"/>
      <c r="H79" s="2"/>
      <c r="I79" s="6"/>
      <c r="J79" s="6"/>
      <c r="K79" s="2"/>
      <c r="L79" s="2"/>
    </row>
    <row r="80" spans="1:12" ht="15.75" customHeight="1" x14ac:dyDescent="0.2">
      <c r="B80" s="2"/>
      <c r="C80" s="3"/>
      <c r="D80" s="4"/>
      <c r="E80" s="5"/>
      <c r="F80" s="89"/>
      <c r="G80" s="2"/>
      <c r="H80" s="2"/>
      <c r="I80" s="6"/>
      <c r="J80" s="6"/>
      <c r="K80" s="2"/>
      <c r="L80" s="2"/>
    </row>
    <row r="81" spans="2:12" ht="15.75" customHeight="1" x14ac:dyDescent="0.2">
      <c r="B81" s="2"/>
      <c r="C81" s="3"/>
      <c r="D81" s="4"/>
      <c r="E81" s="5"/>
      <c r="F81" s="89"/>
      <c r="G81" s="2"/>
      <c r="H81" s="2"/>
      <c r="I81" s="6"/>
      <c r="J81" s="6"/>
      <c r="K81" s="2"/>
      <c r="L81" s="2"/>
    </row>
    <row r="82" spans="2:12" ht="15.75" customHeight="1" x14ac:dyDescent="0.2">
      <c r="B82" s="2"/>
      <c r="C82" s="3"/>
      <c r="D82" s="4"/>
      <c r="E82" s="5"/>
      <c r="F82" s="89"/>
      <c r="G82" s="2"/>
      <c r="H82" s="2"/>
      <c r="I82" s="6"/>
      <c r="J82" s="6"/>
      <c r="K82" s="2"/>
      <c r="L82" s="2"/>
    </row>
    <row r="83" spans="2:12" ht="15.75" customHeight="1" x14ac:dyDescent="0.2">
      <c r="B83" s="2"/>
      <c r="C83" s="3"/>
      <c r="D83" s="4"/>
      <c r="E83" s="5"/>
      <c r="F83" s="89"/>
      <c r="G83" s="2"/>
      <c r="H83" s="2"/>
      <c r="I83" s="6"/>
      <c r="J83" s="6"/>
      <c r="K83" s="2"/>
      <c r="L83" s="2"/>
    </row>
    <row r="84" spans="2:12" ht="15.75" customHeight="1" x14ac:dyDescent="0.2">
      <c r="B84" s="2"/>
      <c r="C84" s="3"/>
      <c r="D84" s="4"/>
      <c r="E84" s="5"/>
      <c r="F84" s="89"/>
      <c r="G84" s="2"/>
      <c r="H84" s="2"/>
      <c r="I84" s="6"/>
      <c r="J84" s="6"/>
      <c r="K84" s="2"/>
      <c r="L84" s="2"/>
    </row>
    <row r="85" spans="2:12" ht="15.75" customHeight="1" x14ac:dyDescent="0.2">
      <c r="B85" s="2"/>
      <c r="C85" s="3"/>
      <c r="D85" s="4"/>
      <c r="E85" s="5"/>
      <c r="F85" s="89"/>
      <c r="G85" s="2"/>
      <c r="H85" s="2"/>
      <c r="I85" s="6"/>
      <c r="J85" s="6"/>
      <c r="K85" s="2"/>
      <c r="L85" s="2"/>
    </row>
    <row r="86" spans="2:12" ht="15.75" customHeight="1" x14ac:dyDescent="0.2">
      <c r="B86" s="2"/>
      <c r="C86" s="3"/>
      <c r="D86" s="4"/>
      <c r="E86" s="5"/>
      <c r="F86" s="89"/>
      <c r="G86" s="2"/>
      <c r="H86" s="2"/>
      <c r="I86" s="6"/>
      <c r="J86" s="6"/>
      <c r="K86" s="2"/>
      <c r="L86" s="2"/>
    </row>
    <row r="87" spans="2:12" ht="15.75" customHeight="1" x14ac:dyDescent="0.2">
      <c r="B87" s="2"/>
      <c r="C87" s="3"/>
      <c r="D87" s="4"/>
      <c r="E87" s="5"/>
      <c r="F87" s="89"/>
      <c r="G87" s="2"/>
      <c r="H87" s="2"/>
      <c r="I87" s="6"/>
      <c r="J87" s="6"/>
      <c r="K87" s="2"/>
      <c r="L87" s="2"/>
    </row>
    <row r="88" spans="2:12" ht="15.75" customHeight="1" x14ac:dyDescent="0.2">
      <c r="B88" s="2"/>
      <c r="C88" s="3"/>
      <c r="D88" s="4"/>
      <c r="E88" s="5"/>
      <c r="F88" s="89"/>
      <c r="G88" s="2"/>
      <c r="H88" s="2"/>
      <c r="I88" s="6"/>
      <c r="J88" s="6"/>
      <c r="K88" s="2"/>
      <c r="L88" s="2"/>
    </row>
    <row r="89" spans="2:12" ht="15.75" customHeight="1" x14ac:dyDescent="0.2">
      <c r="B89" s="2"/>
      <c r="C89" s="3"/>
      <c r="D89" s="4"/>
      <c r="E89" s="5"/>
      <c r="F89" s="89"/>
      <c r="G89" s="2"/>
      <c r="H89" s="2"/>
      <c r="I89" s="6"/>
      <c r="J89" s="6"/>
      <c r="K89" s="2"/>
      <c r="L89" s="2"/>
    </row>
    <row r="90" spans="2:12" ht="15.75" customHeight="1" x14ac:dyDescent="0.2">
      <c r="B90" s="2"/>
      <c r="C90" s="3"/>
      <c r="D90" s="4"/>
      <c r="E90" s="5"/>
      <c r="F90" s="89"/>
      <c r="G90" s="2"/>
      <c r="H90" s="2"/>
      <c r="I90" s="6"/>
      <c r="J90" s="6"/>
      <c r="K90" s="2"/>
      <c r="L90" s="2"/>
    </row>
    <row r="91" spans="2:12" ht="15.75" customHeight="1" x14ac:dyDescent="0.2">
      <c r="B91" s="2"/>
      <c r="C91" s="3"/>
      <c r="D91" s="4"/>
      <c r="E91" s="5"/>
      <c r="F91" s="89"/>
      <c r="G91" s="2"/>
      <c r="H91" s="2"/>
      <c r="I91" s="6"/>
      <c r="J91" s="6"/>
      <c r="K91" s="2"/>
      <c r="L91" s="2"/>
    </row>
    <row r="92" spans="2:12" ht="15.75" customHeight="1" x14ac:dyDescent="0.2">
      <c r="B92" s="2"/>
      <c r="C92" s="3"/>
      <c r="D92" s="4"/>
      <c r="E92" s="5"/>
      <c r="F92" s="89"/>
      <c r="G92" s="2"/>
      <c r="H92" s="2"/>
      <c r="I92" s="6"/>
      <c r="J92" s="6"/>
      <c r="K92" s="2"/>
      <c r="L92" s="2"/>
    </row>
    <row r="93" spans="2:12" ht="15.75" customHeight="1" x14ac:dyDescent="0.2">
      <c r="B93" s="2"/>
      <c r="C93" s="3"/>
      <c r="D93" s="4"/>
      <c r="E93" s="5"/>
      <c r="F93" s="89"/>
      <c r="G93" s="2"/>
      <c r="H93" s="2"/>
      <c r="I93" s="6"/>
      <c r="J93" s="6"/>
      <c r="K93" s="2"/>
      <c r="L93" s="2"/>
    </row>
    <row r="94" spans="2:12" ht="15.75" customHeight="1" x14ac:dyDescent="0.2">
      <c r="B94" s="2"/>
      <c r="C94" s="3"/>
      <c r="D94" s="4"/>
      <c r="E94" s="5"/>
      <c r="F94" s="89"/>
      <c r="G94" s="2"/>
      <c r="H94" s="2"/>
      <c r="I94" s="6"/>
      <c r="J94" s="6"/>
      <c r="K94" s="2"/>
      <c r="L94" s="2"/>
    </row>
    <row r="95" spans="2:12" ht="15.75" customHeight="1" x14ac:dyDescent="0.2">
      <c r="B95" s="2"/>
      <c r="C95" s="3"/>
      <c r="D95" s="4"/>
      <c r="E95" s="5"/>
      <c r="F95" s="89"/>
      <c r="G95" s="2"/>
      <c r="H95" s="2"/>
      <c r="I95" s="6"/>
      <c r="J95" s="6"/>
      <c r="K95" s="2"/>
      <c r="L95" s="2"/>
    </row>
    <row r="96" spans="2:12" ht="15.75" customHeight="1" x14ac:dyDescent="0.2">
      <c r="B96" s="2"/>
      <c r="C96" s="3"/>
      <c r="D96" s="4"/>
      <c r="E96" s="5"/>
      <c r="F96" s="89"/>
      <c r="G96" s="2"/>
      <c r="H96" s="2"/>
      <c r="I96" s="6"/>
      <c r="J96" s="6"/>
      <c r="K96" s="2"/>
      <c r="L96" s="2"/>
    </row>
    <row r="97" spans="2:12" ht="15.75" customHeight="1" x14ac:dyDescent="0.2">
      <c r="B97" s="2"/>
      <c r="C97" s="3"/>
      <c r="D97" s="4"/>
      <c r="E97" s="5"/>
      <c r="F97" s="89"/>
      <c r="G97" s="2"/>
      <c r="H97" s="2"/>
      <c r="I97" s="6"/>
      <c r="J97" s="6"/>
      <c r="K97" s="2"/>
      <c r="L97" s="2"/>
    </row>
    <row r="98" spans="2:12" ht="15.75" customHeight="1" x14ac:dyDescent="0.2">
      <c r="B98" s="2"/>
      <c r="C98" s="3"/>
      <c r="D98" s="4"/>
      <c r="E98" s="5"/>
      <c r="F98" s="89"/>
      <c r="G98" s="2"/>
      <c r="H98" s="2"/>
      <c r="I98" s="6"/>
      <c r="J98" s="6"/>
      <c r="K98" s="2"/>
      <c r="L98" s="2"/>
    </row>
    <row r="99" spans="2:12" ht="15.75" customHeight="1" x14ac:dyDescent="0.2">
      <c r="B99" s="2"/>
      <c r="C99" s="3"/>
      <c r="D99" s="4"/>
      <c r="E99" s="5"/>
      <c r="F99" s="89"/>
      <c r="G99" s="2"/>
      <c r="H99" s="2"/>
      <c r="I99" s="6"/>
      <c r="J99" s="6"/>
      <c r="K99" s="2"/>
      <c r="L99" s="2"/>
    </row>
    <row r="100" spans="2:12" ht="15.75" customHeight="1" x14ac:dyDescent="0.2">
      <c r="B100" s="2"/>
      <c r="C100" s="3"/>
      <c r="D100" s="4"/>
      <c r="E100" s="5"/>
      <c r="F100" s="89"/>
      <c r="G100" s="2"/>
      <c r="H100" s="2"/>
      <c r="I100" s="6"/>
      <c r="J100" s="6"/>
      <c r="K100" s="2"/>
      <c r="L100" s="2"/>
    </row>
    <row r="101" spans="2:12" ht="15.75" customHeight="1" x14ac:dyDescent="0.2">
      <c r="B101" s="2"/>
      <c r="C101" s="3"/>
      <c r="D101" s="4"/>
      <c r="E101" s="5"/>
      <c r="F101" s="89"/>
      <c r="G101" s="2"/>
      <c r="H101" s="2"/>
      <c r="I101" s="6"/>
      <c r="J101" s="6"/>
      <c r="K101" s="2"/>
      <c r="L101" s="2"/>
    </row>
    <row r="102" spans="2:12" ht="15.75" customHeight="1" x14ac:dyDescent="0.2">
      <c r="B102" s="2"/>
      <c r="C102" s="3"/>
      <c r="D102" s="4"/>
      <c r="E102" s="5"/>
      <c r="F102" s="89"/>
      <c r="G102" s="2"/>
      <c r="H102" s="2"/>
      <c r="I102" s="6"/>
      <c r="J102" s="6"/>
      <c r="K102" s="2"/>
      <c r="L102" s="2"/>
    </row>
    <row r="103" spans="2:12" ht="15.75" customHeight="1" x14ac:dyDescent="0.2">
      <c r="B103" s="2"/>
      <c r="C103" s="3"/>
      <c r="D103" s="4"/>
      <c r="E103" s="5"/>
      <c r="F103" s="89"/>
      <c r="G103" s="2"/>
      <c r="H103" s="2"/>
      <c r="I103" s="6"/>
      <c r="J103" s="6"/>
      <c r="K103" s="2"/>
      <c r="L103" s="2"/>
    </row>
    <row r="104" spans="2:12" ht="15.75" customHeight="1" x14ac:dyDescent="0.2">
      <c r="B104" s="2"/>
      <c r="C104" s="3"/>
      <c r="D104" s="4"/>
      <c r="E104" s="5"/>
      <c r="F104" s="89"/>
      <c r="G104" s="2"/>
      <c r="H104" s="2"/>
      <c r="I104" s="6"/>
      <c r="J104" s="6"/>
      <c r="K104" s="2"/>
      <c r="L104" s="2"/>
    </row>
    <row r="105" spans="2:12" ht="15.75" customHeight="1" x14ac:dyDescent="0.2">
      <c r="B105" s="2"/>
      <c r="C105" s="3"/>
      <c r="D105" s="4"/>
      <c r="E105" s="5"/>
      <c r="F105" s="89"/>
      <c r="G105" s="2"/>
      <c r="H105" s="2"/>
      <c r="I105" s="6"/>
      <c r="J105" s="6"/>
      <c r="K105" s="2"/>
      <c r="L105" s="2"/>
    </row>
    <row r="106" spans="2:12" ht="15.75" customHeight="1" x14ac:dyDescent="0.2">
      <c r="B106" s="2"/>
      <c r="C106" s="3"/>
      <c r="D106" s="4"/>
      <c r="E106" s="5"/>
      <c r="F106" s="89"/>
      <c r="G106" s="2"/>
      <c r="H106" s="2"/>
      <c r="I106" s="6"/>
      <c r="J106" s="6"/>
      <c r="K106" s="2"/>
      <c r="L106" s="2"/>
    </row>
    <row r="107" spans="2:12" ht="15.75" customHeight="1" x14ac:dyDescent="0.2">
      <c r="B107" s="2"/>
      <c r="C107" s="3"/>
      <c r="D107" s="4"/>
      <c r="E107" s="5"/>
      <c r="F107" s="89"/>
      <c r="G107" s="2"/>
      <c r="H107" s="2"/>
      <c r="I107" s="6"/>
      <c r="J107" s="6"/>
      <c r="K107" s="2"/>
      <c r="L107" s="2"/>
    </row>
    <row r="108" spans="2:12" ht="15.75" customHeight="1" x14ac:dyDescent="0.2">
      <c r="B108" s="2"/>
      <c r="C108" s="3"/>
      <c r="D108" s="4"/>
      <c r="E108" s="5"/>
      <c r="F108" s="89"/>
      <c r="G108" s="2"/>
      <c r="H108" s="2"/>
      <c r="I108" s="6"/>
      <c r="J108" s="6"/>
      <c r="K108" s="2"/>
      <c r="L108" s="2"/>
    </row>
    <row r="109" spans="2:12" ht="15.75" customHeight="1" x14ac:dyDescent="0.2">
      <c r="B109" s="2"/>
      <c r="C109" s="3"/>
      <c r="D109" s="4"/>
      <c r="E109" s="5"/>
      <c r="F109" s="89"/>
      <c r="G109" s="2"/>
      <c r="H109" s="2"/>
      <c r="I109" s="6"/>
      <c r="J109" s="6"/>
      <c r="K109" s="2"/>
      <c r="L109" s="2"/>
    </row>
    <row r="110" spans="2:12" ht="15.75" customHeight="1" x14ac:dyDescent="0.2">
      <c r="B110" s="2"/>
      <c r="C110" s="3"/>
      <c r="D110" s="4"/>
      <c r="E110" s="5"/>
      <c r="F110" s="89"/>
      <c r="G110" s="2"/>
      <c r="H110" s="2"/>
      <c r="I110" s="6"/>
      <c r="J110" s="6"/>
      <c r="K110" s="2"/>
      <c r="L110" s="2"/>
    </row>
    <row r="111" spans="2:12" ht="15.75" customHeight="1" x14ac:dyDescent="0.2">
      <c r="B111" s="2"/>
      <c r="C111" s="3"/>
      <c r="D111" s="4"/>
      <c r="E111" s="5"/>
      <c r="F111" s="89"/>
      <c r="G111" s="2"/>
      <c r="H111" s="2"/>
      <c r="I111" s="6"/>
      <c r="J111" s="6"/>
      <c r="K111" s="2"/>
      <c r="L111" s="2"/>
    </row>
    <row r="112" spans="2:12" ht="15.75" customHeight="1" x14ac:dyDescent="0.2">
      <c r="B112" s="2"/>
      <c r="C112" s="3"/>
      <c r="D112" s="4"/>
      <c r="E112" s="5"/>
      <c r="F112" s="89"/>
      <c r="G112" s="2"/>
      <c r="H112" s="2"/>
      <c r="I112" s="6"/>
      <c r="J112" s="6"/>
      <c r="K112" s="2"/>
      <c r="L112" s="2"/>
    </row>
    <row r="113" spans="2:12" ht="15.75" customHeight="1" x14ac:dyDescent="0.2">
      <c r="B113" s="2"/>
      <c r="C113" s="3"/>
      <c r="D113" s="4"/>
      <c r="E113" s="5"/>
      <c r="F113" s="89"/>
      <c r="G113" s="2"/>
      <c r="H113" s="2"/>
      <c r="I113" s="6"/>
      <c r="J113" s="6"/>
      <c r="K113" s="2"/>
      <c r="L113" s="2"/>
    </row>
    <row r="114" spans="2:12" ht="15.75" customHeight="1" x14ac:dyDescent="0.2">
      <c r="B114" s="2"/>
      <c r="C114" s="3"/>
      <c r="D114" s="4"/>
      <c r="E114" s="5"/>
      <c r="F114" s="89"/>
      <c r="G114" s="2"/>
      <c r="H114" s="2"/>
      <c r="I114" s="6"/>
      <c r="J114" s="6"/>
      <c r="K114" s="2"/>
      <c r="L114" s="2"/>
    </row>
    <row r="115" spans="2:12" ht="15.75" customHeight="1" x14ac:dyDescent="0.2">
      <c r="B115" s="2"/>
      <c r="C115" s="3"/>
      <c r="D115" s="4"/>
      <c r="E115" s="5"/>
      <c r="F115" s="89"/>
      <c r="G115" s="2"/>
      <c r="H115" s="2"/>
      <c r="I115" s="6"/>
      <c r="J115" s="6"/>
      <c r="K115" s="2"/>
      <c r="L115" s="2"/>
    </row>
    <row r="116" spans="2:12" ht="15.75" customHeight="1" x14ac:dyDescent="0.2">
      <c r="B116" s="2"/>
      <c r="C116" s="3"/>
      <c r="D116" s="4"/>
      <c r="E116" s="5"/>
      <c r="F116" s="89"/>
      <c r="G116" s="2"/>
      <c r="H116" s="2"/>
      <c r="I116" s="6"/>
      <c r="J116" s="6"/>
      <c r="K116" s="2"/>
      <c r="L116" s="2"/>
    </row>
    <row r="117" spans="2:12" ht="15.75" customHeight="1" x14ac:dyDescent="0.2">
      <c r="B117" s="2"/>
      <c r="C117" s="3"/>
      <c r="D117" s="4"/>
      <c r="E117" s="5"/>
      <c r="F117" s="89"/>
      <c r="G117" s="2"/>
      <c r="H117" s="2"/>
      <c r="I117" s="6"/>
      <c r="J117" s="6"/>
      <c r="K117" s="2"/>
      <c r="L117" s="2"/>
    </row>
    <row r="118" spans="2:12" ht="15.75" customHeight="1" x14ac:dyDescent="0.2">
      <c r="B118" s="2"/>
      <c r="C118" s="3"/>
      <c r="D118" s="4"/>
      <c r="E118" s="5"/>
      <c r="F118" s="89"/>
      <c r="G118" s="2"/>
      <c r="H118" s="2"/>
      <c r="I118" s="6"/>
      <c r="J118" s="6"/>
      <c r="K118" s="2"/>
      <c r="L118" s="2"/>
    </row>
    <row r="119" spans="2:12" ht="15.75" customHeight="1" x14ac:dyDescent="0.2">
      <c r="B119" s="2"/>
      <c r="C119" s="3"/>
      <c r="D119" s="4"/>
      <c r="E119" s="5"/>
      <c r="F119" s="89"/>
      <c r="G119" s="2"/>
      <c r="H119" s="2"/>
      <c r="I119" s="6"/>
      <c r="J119" s="6"/>
      <c r="K119" s="2"/>
      <c r="L119" s="2"/>
    </row>
    <row r="120" spans="2:12" ht="15.75" customHeight="1" x14ac:dyDescent="0.2">
      <c r="B120" s="2"/>
      <c r="C120" s="3"/>
      <c r="D120" s="4"/>
      <c r="E120" s="5"/>
      <c r="F120" s="89"/>
      <c r="G120" s="2"/>
      <c r="H120" s="2"/>
      <c r="I120" s="6"/>
      <c r="J120" s="6"/>
      <c r="K120" s="2"/>
      <c r="L120" s="2"/>
    </row>
    <row r="121" spans="2:12" ht="15.75" customHeight="1" x14ac:dyDescent="0.2">
      <c r="B121" s="2"/>
      <c r="C121" s="3"/>
      <c r="D121" s="4"/>
      <c r="E121" s="5"/>
      <c r="F121" s="89"/>
      <c r="G121" s="2"/>
      <c r="H121" s="2"/>
      <c r="I121" s="6"/>
      <c r="J121" s="6"/>
      <c r="K121" s="2"/>
      <c r="L121" s="2"/>
    </row>
    <row r="122" spans="2:12" ht="15.75" customHeight="1" x14ac:dyDescent="0.2">
      <c r="B122" s="2"/>
      <c r="C122" s="3"/>
      <c r="D122" s="4"/>
      <c r="E122" s="5"/>
      <c r="F122" s="89"/>
      <c r="G122" s="2"/>
      <c r="H122" s="2"/>
      <c r="I122" s="6"/>
      <c r="J122" s="6"/>
      <c r="K122" s="2"/>
      <c r="L122" s="2"/>
    </row>
    <row r="123" spans="2:12" ht="15.75" customHeight="1" x14ac:dyDescent="0.2">
      <c r="B123" s="2"/>
      <c r="C123" s="3"/>
      <c r="D123" s="4"/>
      <c r="E123" s="5"/>
      <c r="F123" s="89"/>
      <c r="G123" s="2"/>
      <c r="H123" s="2"/>
      <c r="I123" s="6"/>
      <c r="J123" s="6"/>
      <c r="K123" s="2"/>
      <c r="L123" s="2"/>
    </row>
    <row r="124" spans="2:12" ht="15.75" customHeight="1" x14ac:dyDescent="0.2">
      <c r="B124" s="2"/>
      <c r="C124" s="3"/>
      <c r="D124" s="4"/>
      <c r="E124" s="5"/>
      <c r="F124" s="89"/>
      <c r="G124" s="2"/>
      <c r="H124" s="2"/>
      <c r="I124" s="6"/>
      <c r="J124" s="6"/>
      <c r="K124" s="2"/>
      <c r="L124" s="2"/>
    </row>
    <row r="125" spans="2:12" ht="15.75" customHeight="1" x14ac:dyDescent="0.2">
      <c r="B125" s="2"/>
      <c r="C125" s="3"/>
      <c r="D125" s="4"/>
      <c r="E125" s="5"/>
      <c r="F125" s="89"/>
      <c r="G125" s="2"/>
      <c r="H125" s="2"/>
      <c r="I125" s="6"/>
      <c r="J125" s="6"/>
      <c r="K125" s="2"/>
      <c r="L125" s="2"/>
    </row>
    <row r="126" spans="2:12" ht="15.75" customHeight="1" x14ac:dyDescent="0.2">
      <c r="B126" s="2"/>
      <c r="C126" s="3"/>
      <c r="D126" s="4"/>
      <c r="E126" s="5"/>
      <c r="F126" s="89"/>
      <c r="G126" s="2"/>
      <c r="H126" s="2"/>
      <c r="I126" s="6"/>
      <c r="J126" s="6"/>
      <c r="K126" s="2"/>
      <c r="L126" s="2"/>
    </row>
    <row r="127" spans="2:12" ht="15.75" customHeight="1" x14ac:dyDescent="0.2">
      <c r="B127" s="2"/>
      <c r="C127" s="3"/>
      <c r="D127" s="4"/>
      <c r="E127" s="5"/>
      <c r="F127" s="89"/>
      <c r="G127" s="2"/>
      <c r="H127" s="2"/>
      <c r="I127" s="6"/>
      <c r="J127" s="6"/>
      <c r="K127" s="2"/>
      <c r="L127" s="2"/>
    </row>
    <row r="128" spans="2:12" ht="15.75" customHeight="1" x14ac:dyDescent="0.2">
      <c r="B128" s="2"/>
      <c r="C128" s="3"/>
      <c r="D128" s="4"/>
      <c r="E128" s="5"/>
      <c r="F128" s="89"/>
      <c r="G128" s="2"/>
      <c r="H128" s="2"/>
      <c r="I128" s="6"/>
      <c r="J128" s="6"/>
      <c r="K128" s="2"/>
      <c r="L128" s="2"/>
    </row>
    <row r="129" spans="2:12" ht="15.75" customHeight="1" x14ac:dyDescent="0.2">
      <c r="B129" s="2"/>
      <c r="C129" s="3"/>
      <c r="D129" s="4"/>
      <c r="E129" s="5"/>
      <c r="F129" s="89"/>
      <c r="G129" s="2"/>
      <c r="H129" s="2"/>
      <c r="I129" s="6"/>
      <c r="J129" s="6"/>
      <c r="K129" s="2"/>
      <c r="L129" s="2"/>
    </row>
    <row r="130" spans="2:12" ht="15.75" customHeight="1" x14ac:dyDescent="0.2">
      <c r="B130" s="2"/>
      <c r="C130" s="3"/>
      <c r="D130" s="4"/>
      <c r="E130" s="5"/>
      <c r="F130" s="89"/>
      <c r="G130" s="2"/>
      <c r="H130" s="2"/>
      <c r="I130" s="6"/>
      <c r="J130" s="6"/>
      <c r="K130" s="2"/>
      <c r="L130" s="2"/>
    </row>
    <row r="131" spans="2:12" ht="15.75" customHeight="1" x14ac:dyDescent="0.2">
      <c r="B131" s="2"/>
      <c r="C131" s="3"/>
      <c r="D131" s="4"/>
      <c r="E131" s="5"/>
      <c r="F131" s="89"/>
      <c r="G131" s="2"/>
      <c r="H131" s="2"/>
      <c r="I131" s="6"/>
      <c r="J131" s="6"/>
      <c r="K131" s="2"/>
      <c r="L131" s="2"/>
    </row>
    <row r="132" spans="2:12" ht="15.75" customHeight="1" x14ac:dyDescent="0.2">
      <c r="B132" s="2"/>
      <c r="C132" s="3"/>
      <c r="D132" s="4"/>
      <c r="E132" s="5"/>
      <c r="F132" s="89"/>
      <c r="G132" s="2"/>
      <c r="H132" s="2"/>
      <c r="I132" s="6"/>
      <c r="J132" s="6"/>
      <c r="K132" s="2"/>
      <c r="L132" s="2"/>
    </row>
    <row r="133" spans="2:12" ht="15.75" customHeight="1" x14ac:dyDescent="0.2">
      <c r="B133" s="2"/>
      <c r="C133" s="3"/>
      <c r="D133" s="4"/>
      <c r="E133" s="5"/>
      <c r="F133" s="89"/>
      <c r="G133" s="2"/>
      <c r="H133" s="2"/>
      <c r="I133" s="6"/>
      <c r="J133" s="6"/>
      <c r="K133" s="2"/>
      <c r="L133" s="2"/>
    </row>
    <row r="134" spans="2:12" ht="15.75" customHeight="1" x14ac:dyDescent="0.2">
      <c r="B134" s="2"/>
      <c r="C134" s="3"/>
      <c r="D134" s="4"/>
      <c r="E134" s="5"/>
      <c r="F134" s="89"/>
      <c r="G134" s="2"/>
      <c r="H134" s="2"/>
      <c r="I134" s="6"/>
      <c r="J134" s="6"/>
      <c r="K134" s="2"/>
      <c r="L134" s="2"/>
    </row>
    <row r="135" spans="2:12" ht="15.75" customHeight="1" x14ac:dyDescent="0.2">
      <c r="B135" s="2"/>
      <c r="C135" s="3"/>
      <c r="D135" s="4"/>
      <c r="E135" s="5"/>
      <c r="F135" s="89"/>
      <c r="G135" s="2"/>
      <c r="H135" s="2"/>
      <c r="I135" s="6"/>
      <c r="J135" s="6"/>
      <c r="K135" s="2"/>
      <c r="L135" s="2"/>
    </row>
    <row r="136" spans="2:12" ht="15.75" customHeight="1" x14ac:dyDescent="0.2">
      <c r="B136" s="2"/>
      <c r="C136" s="3"/>
      <c r="D136" s="4"/>
      <c r="E136" s="5"/>
      <c r="F136" s="89"/>
      <c r="G136" s="2"/>
      <c r="H136" s="2"/>
      <c r="I136" s="6"/>
      <c r="J136" s="6"/>
      <c r="K136" s="2"/>
      <c r="L136" s="2"/>
    </row>
    <row r="137" spans="2:12" ht="15.75" customHeight="1" x14ac:dyDescent="0.2">
      <c r="B137" s="2"/>
      <c r="C137" s="3"/>
      <c r="D137" s="4"/>
      <c r="E137" s="5"/>
      <c r="F137" s="89"/>
      <c r="G137" s="2"/>
      <c r="H137" s="2"/>
      <c r="I137" s="6"/>
      <c r="J137" s="6"/>
      <c r="K137" s="2"/>
      <c r="L137" s="2"/>
    </row>
    <row r="138" spans="2:12" ht="15.75" customHeight="1" x14ac:dyDescent="0.2">
      <c r="B138" s="2"/>
      <c r="C138" s="3"/>
      <c r="D138" s="4"/>
      <c r="E138" s="5"/>
      <c r="F138" s="89"/>
      <c r="G138" s="2"/>
      <c r="H138" s="2"/>
      <c r="I138" s="6"/>
      <c r="J138" s="6"/>
      <c r="K138" s="2"/>
      <c r="L138" s="2"/>
    </row>
    <row r="139" spans="2:12" ht="15.75" customHeight="1" x14ac:dyDescent="0.2">
      <c r="B139" s="2"/>
      <c r="C139" s="3"/>
      <c r="D139" s="4"/>
      <c r="E139" s="5"/>
      <c r="F139" s="89"/>
      <c r="G139" s="2"/>
      <c r="H139" s="2"/>
      <c r="I139" s="6"/>
      <c r="J139" s="6"/>
      <c r="K139" s="2"/>
      <c r="L139" s="2"/>
    </row>
    <row r="140" spans="2:12" ht="15.75" customHeight="1" x14ac:dyDescent="0.2">
      <c r="B140" s="2"/>
      <c r="C140" s="3"/>
      <c r="D140" s="4"/>
      <c r="E140" s="5"/>
      <c r="F140" s="89"/>
      <c r="G140" s="2"/>
      <c r="H140" s="2"/>
      <c r="I140" s="6"/>
      <c r="J140" s="6"/>
      <c r="K140" s="2"/>
      <c r="L140" s="2"/>
    </row>
    <row r="141" spans="2:12" ht="15.75" customHeight="1" x14ac:dyDescent="0.2">
      <c r="B141" s="2"/>
      <c r="C141" s="3"/>
      <c r="D141" s="4"/>
      <c r="E141" s="5"/>
      <c r="F141" s="89"/>
      <c r="G141" s="2"/>
      <c r="H141" s="2"/>
      <c r="I141" s="6"/>
      <c r="J141" s="6"/>
      <c r="K141" s="2"/>
      <c r="L141" s="2"/>
    </row>
    <row r="142" spans="2:12" ht="15.75" customHeight="1" x14ac:dyDescent="0.2">
      <c r="B142" s="2"/>
      <c r="C142" s="3"/>
      <c r="D142" s="4"/>
      <c r="E142" s="5"/>
      <c r="F142" s="89"/>
      <c r="G142" s="2"/>
      <c r="H142" s="2"/>
      <c r="I142" s="6"/>
      <c r="J142" s="6"/>
      <c r="K142" s="2"/>
      <c r="L142" s="2"/>
    </row>
    <row r="143" spans="2:12" ht="15.75" customHeight="1" x14ac:dyDescent="0.2">
      <c r="B143" s="2"/>
      <c r="C143" s="3"/>
      <c r="D143" s="4"/>
      <c r="E143" s="5"/>
      <c r="F143" s="89"/>
      <c r="G143" s="2"/>
      <c r="H143" s="2"/>
      <c r="I143" s="6"/>
      <c r="J143" s="6"/>
      <c r="K143" s="2"/>
      <c r="L143" s="2"/>
    </row>
    <row r="144" spans="2:12" ht="15.75" customHeight="1" x14ac:dyDescent="0.2">
      <c r="B144" s="2"/>
      <c r="C144" s="3"/>
      <c r="D144" s="4"/>
      <c r="E144" s="5"/>
      <c r="F144" s="89"/>
      <c r="G144" s="2"/>
      <c r="H144" s="2"/>
      <c r="I144" s="6"/>
      <c r="J144" s="6"/>
      <c r="K144" s="2"/>
      <c r="L144" s="2"/>
    </row>
    <row r="145" spans="2:12" ht="15.75" customHeight="1" x14ac:dyDescent="0.2">
      <c r="B145" s="2"/>
      <c r="C145" s="3"/>
      <c r="D145" s="4"/>
      <c r="E145" s="5"/>
      <c r="F145" s="89"/>
      <c r="G145" s="2"/>
      <c r="H145" s="2"/>
      <c r="I145" s="6"/>
      <c r="J145" s="6"/>
      <c r="K145" s="2"/>
      <c r="L145" s="2"/>
    </row>
    <row r="146" spans="2:12" ht="15.75" customHeight="1" x14ac:dyDescent="0.2">
      <c r="B146" s="2"/>
      <c r="C146" s="3"/>
      <c r="D146" s="4"/>
      <c r="E146" s="5"/>
      <c r="F146" s="89"/>
      <c r="G146" s="2"/>
      <c r="H146" s="2"/>
      <c r="I146" s="6"/>
      <c r="J146" s="6"/>
      <c r="K146" s="2"/>
      <c r="L146" s="2"/>
    </row>
    <row r="147" spans="2:12" ht="15.75" customHeight="1" x14ac:dyDescent="0.2">
      <c r="B147" s="2"/>
      <c r="C147" s="3"/>
      <c r="D147" s="4"/>
      <c r="E147" s="5"/>
      <c r="F147" s="89"/>
      <c r="G147" s="2"/>
      <c r="H147" s="2"/>
      <c r="I147" s="6"/>
      <c r="J147" s="6"/>
      <c r="K147" s="2"/>
      <c r="L147" s="2"/>
    </row>
    <row r="148" spans="2:12" ht="15.75" customHeight="1" x14ac:dyDescent="0.2">
      <c r="B148" s="2"/>
      <c r="C148" s="3"/>
      <c r="D148" s="4"/>
      <c r="E148" s="5"/>
      <c r="F148" s="89"/>
      <c r="G148" s="2"/>
      <c r="H148" s="2"/>
      <c r="I148" s="6"/>
      <c r="J148" s="6"/>
      <c r="K148" s="2"/>
      <c r="L148" s="2"/>
    </row>
    <row r="149" spans="2:12" ht="15.75" customHeight="1" x14ac:dyDescent="0.2">
      <c r="B149" s="2"/>
      <c r="C149" s="3"/>
      <c r="D149" s="4"/>
      <c r="E149" s="5"/>
      <c r="F149" s="89"/>
      <c r="G149" s="2"/>
      <c r="H149" s="2"/>
      <c r="I149" s="6"/>
      <c r="J149" s="6"/>
      <c r="K149" s="2"/>
      <c r="L149" s="2"/>
    </row>
    <row r="150" spans="2:12" ht="15.75" customHeight="1" x14ac:dyDescent="0.2">
      <c r="B150" s="2"/>
      <c r="C150" s="3"/>
      <c r="D150" s="4"/>
      <c r="E150" s="5"/>
      <c r="F150" s="89"/>
      <c r="G150" s="2"/>
      <c r="H150" s="2"/>
      <c r="I150" s="6"/>
      <c r="J150" s="6"/>
      <c r="K150" s="2"/>
      <c r="L150" s="2"/>
    </row>
    <row r="151" spans="2:12" ht="15.75" customHeight="1" x14ac:dyDescent="0.2">
      <c r="B151" s="2"/>
      <c r="C151" s="3"/>
      <c r="D151" s="4"/>
      <c r="E151" s="5"/>
      <c r="F151" s="89"/>
      <c r="G151" s="2"/>
      <c r="H151" s="2"/>
      <c r="I151" s="6"/>
      <c r="J151" s="6"/>
      <c r="K151" s="2"/>
      <c r="L151" s="2"/>
    </row>
    <row r="152" spans="2:12" ht="15.75" customHeight="1" x14ac:dyDescent="0.2">
      <c r="B152" s="2"/>
      <c r="C152" s="3"/>
      <c r="D152" s="4"/>
      <c r="E152" s="5"/>
      <c r="F152" s="89"/>
      <c r="G152" s="2"/>
      <c r="H152" s="2"/>
      <c r="I152" s="6"/>
      <c r="J152" s="6"/>
      <c r="K152" s="2"/>
      <c r="L152" s="2"/>
    </row>
    <row r="153" spans="2:12" ht="15.75" customHeight="1" x14ac:dyDescent="0.2">
      <c r="B153" s="2"/>
      <c r="C153" s="3"/>
      <c r="D153" s="4"/>
      <c r="E153" s="5"/>
      <c r="F153" s="89"/>
      <c r="G153" s="2"/>
      <c r="H153" s="2"/>
      <c r="I153" s="6"/>
      <c r="J153" s="6"/>
      <c r="K153" s="2"/>
      <c r="L153" s="2"/>
    </row>
    <row r="154" spans="2:12" ht="15.75" customHeight="1" x14ac:dyDescent="0.2">
      <c r="B154" s="2"/>
      <c r="C154" s="3"/>
      <c r="D154" s="4"/>
      <c r="E154" s="5"/>
      <c r="F154" s="89"/>
      <c r="G154" s="2"/>
      <c r="H154" s="2"/>
      <c r="I154" s="6"/>
      <c r="J154" s="6"/>
      <c r="K154" s="2"/>
      <c r="L154" s="2"/>
    </row>
    <row r="155" spans="2:12" ht="15.75" customHeight="1" x14ac:dyDescent="0.2">
      <c r="B155" s="2"/>
      <c r="C155" s="3"/>
      <c r="D155" s="4"/>
      <c r="E155" s="5"/>
      <c r="F155" s="89"/>
      <c r="G155" s="2"/>
      <c r="H155" s="2"/>
      <c r="I155" s="6"/>
      <c r="J155" s="6"/>
      <c r="K155" s="2"/>
      <c r="L155" s="2"/>
    </row>
    <row r="156" spans="2:12" ht="15.75" customHeight="1" x14ac:dyDescent="0.2">
      <c r="B156" s="2"/>
      <c r="C156" s="3"/>
      <c r="D156" s="4"/>
      <c r="E156" s="5"/>
      <c r="F156" s="89"/>
      <c r="G156" s="2"/>
      <c r="H156" s="2"/>
      <c r="I156" s="6"/>
      <c r="J156" s="6"/>
      <c r="K156" s="2"/>
      <c r="L156" s="2"/>
    </row>
    <row r="157" spans="2:12" ht="15.75" customHeight="1" x14ac:dyDescent="0.2">
      <c r="B157" s="2"/>
      <c r="C157" s="3"/>
      <c r="D157" s="4"/>
      <c r="E157" s="5"/>
      <c r="F157" s="89"/>
      <c r="G157" s="2"/>
      <c r="H157" s="2"/>
      <c r="I157" s="6"/>
      <c r="J157" s="6"/>
      <c r="K157" s="2"/>
      <c r="L157" s="2"/>
    </row>
    <row r="158" spans="2:12" ht="15.75" customHeight="1" x14ac:dyDescent="0.2">
      <c r="B158" s="2"/>
      <c r="C158" s="3"/>
      <c r="D158" s="4"/>
      <c r="E158" s="5"/>
      <c r="F158" s="89"/>
      <c r="G158" s="2"/>
      <c r="H158" s="2"/>
      <c r="I158" s="6"/>
      <c r="J158" s="6"/>
      <c r="K158" s="2"/>
      <c r="L158" s="2"/>
    </row>
    <row r="159" spans="2:12" ht="15.75" customHeight="1" x14ac:dyDescent="0.2">
      <c r="B159" s="2"/>
      <c r="C159" s="3"/>
      <c r="D159" s="4"/>
      <c r="E159" s="5"/>
      <c r="F159" s="89"/>
      <c r="G159" s="2"/>
      <c r="H159" s="2"/>
      <c r="I159" s="6"/>
      <c r="J159" s="6"/>
      <c r="K159" s="2"/>
      <c r="L159" s="2"/>
    </row>
    <row r="160" spans="2:12" ht="15.75" customHeight="1" x14ac:dyDescent="0.2">
      <c r="B160" s="2"/>
      <c r="C160" s="3"/>
      <c r="D160" s="4"/>
      <c r="E160" s="5"/>
      <c r="F160" s="89"/>
      <c r="G160" s="2"/>
      <c r="H160" s="2"/>
      <c r="I160" s="6"/>
      <c r="J160" s="6"/>
      <c r="K160" s="2"/>
      <c r="L160" s="2"/>
    </row>
    <row r="161" spans="2:12" ht="15.75" customHeight="1" x14ac:dyDescent="0.2">
      <c r="B161" s="2"/>
      <c r="C161" s="3"/>
      <c r="D161" s="4"/>
      <c r="E161" s="5"/>
      <c r="F161" s="89"/>
      <c r="G161" s="2"/>
      <c r="H161" s="2"/>
      <c r="I161" s="6"/>
      <c r="J161" s="6"/>
      <c r="K161" s="2"/>
      <c r="L161" s="2"/>
    </row>
    <row r="162" spans="2:12" ht="15.75" customHeight="1" x14ac:dyDescent="0.2">
      <c r="B162" s="2"/>
      <c r="C162" s="3"/>
      <c r="D162" s="4"/>
      <c r="E162" s="5"/>
      <c r="F162" s="89"/>
      <c r="G162" s="2"/>
      <c r="H162" s="2"/>
      <c r="I162" s="6"/>
      <c r="J162" s="6"/>
      <c r="K162" s="2"/>
      <c r="L162" s="2"/>
    </row>
    <row r="163" spans="2:12" ht="15.75" customHeight="1" x14ac:dyDescent="0.2">
      <c r="B163" s="2"/>
      <c r="C163" s="3"/>
      <c r="D163" s="4"/>
      <c r="E163" s="5"/>
      <c r="F163" s="89"/>
      <c r="G163" s="2"/>
      <c r="H163" s="2"/>
      <c r="I163" s="6"/>
      <c r="J163" s="6"/>
      <c r="K163" s="2"/>
      <c r="L163" s="2"/>
    </row>
    <row r="164" spans="2:12" ht="15.75" customHeight="1" x14ac:dyDescent="0.2">
      <c r="B164" s="2"/>
      <c r="C164" s="3"/>
      <c r="D164" s="4"/>
      <c r="E164" s="5"/>
      <c r="F164" s="89"/>
      <c r="G164" s="2"/>
      <c r="H164" s="2"/>
      <c r="I164" s="6"/>
      <c r="J164" s="6"/>
      <c r="K164" s="2"/>
      <c r="L164" s="2"/>
    </row>
    <row r="165" spans="2:12" ht="15.75" customHeight="1" x14ac:dyDescent="0.2">
      <c r="B165" s="2"/>
      <c r="C165" s="3"/>
      <c r="D165" s="4"/>
      <c r="E165" s="5"/>
      <c r="F165" s="89"/>
      <c r="G165" s="2"/>
      <c r="H165" s="2"/>
      <c r="I165" s="6"/>
      <c r="J165" s="6"/>
      <c r="K165" s="2"/>
      <c r="L165" s="2"/>
    </row>
    <row r="166" spans="2:12" ht="15.75" customHeight="1" x14ac:dyDescent="0.2">
      <c r="B166" s="2"/>
      <c r="C166" s="3"/>
      <c r="D166" s="4"/>
      <c r="E166" s="5"/>
      <c r="F166" s="89"/>
      <c r="G166" s="2"/>
      <c r="H166" s="2"/>
      <c r="I166" s="6"/>
      <c r="J166" s="6"/>
      <c r="K166" s="2"/>
      <c r="L166" s="2"/>
    </row>
    <row r="167" spans="2:12" ht="15.75" customHeight="1" x14ac:dyDescent="0.2">
      <c r="B167" s="2"/>
      <c r="C167" s="3"/>
      <c r="D167" s="4"/>
      <c r="E167" s="5"/>
      <c r="F167" s="89"/>
      <c r="G167" s="2"/>
      <c r="H167" s="2"/>
      <c r="I167" s="6"/>
      <c r="J167" s="6"/>
      <c r="K167" s="2"/>
      <c r="L167" s="2"/>
    </row>
    <row r="168" spans="2:12" ht="15.75" customHeight="1" x14ac:dyDescent="0.2">
      <c r="B168" s="2"/>
      <c r="C168" s="3"/>
      <c r="D168" s="4"/>
      <c r="E168" s="5"/>
      <c r="F168" s="89"/>
      <c r="G168" s="2"/>
      <c r="H168" s="2"/>
      <c r="I168" s="6"/>
      <c r="J168" s="6"/>
      <c r="K168" s="2"/>
      <c r="L168" s="2"/>
    </row>
    <row r="169" spans="2:12" ht="15.75" customHeight="1" x14ac:dyDescent="0.2">
      <c r="B169" s="2"/>
      <c r="C169" s="3"/>
      <c r="D169" s="4"/>
      <c r="E169" s="5"/>
      <c r="F169" s="89"/>
      <c r="G169" s="2"/>
      <c r="H169" s="2"/>
      <c r="I169" s="6"/>
      <c r="J169" s="6"/>
      <c r="K169" s="2"/>
      <c r="L169" s="2"/>
    </row>
    <row r="170" spans="2:12" ht="15.75" customHeight="1" x14ac:dyDescent="0.2">
      <c r="B170" s="2"/>
      <c r="C170" s="3"/>
      <c r="D170" s="4"/>
      <c r="E170" s="5"/>
      <c r="F170" s="89"/>
      <c r="G170" s="2"/>
      <c r="H170" s="2"/>
      <c r="I170" s="6"/>
      <c r="J170" s="6"/>
      <c r="K170" s="2"/>
      <c r="L170" s="2"/>
    </row>
    <row r="171" spans="2:12" ht="15.75" customHeight="1" x14ac:dyDescent="0.2">
      <c r="B171" s="2"/>
      <c r="C171" s="3"/>
      <c r="D171" s="4"/>
      <c r="E171" s="5"/>
      <c r="F171" s="89"/>
      <c r="G171" s="2"/>
      <c r="H171" s="2"/>
      <c r="I171" s="6"/>
      <c r="J171" s="6"/>
      <c r="K171" s="2"/>
      <c r="L171" s="2"/>
    </row>
    <row r="172" spans="2:12" ht="15.75" customHeight="1" x14ac:dyDescent="0.2">
      <c r="B172" s="2"/>
      <c r="C172" s="3"/>
      <c r="D172" s="4"/>
      <c r="E172" s="5"/>
      <c r="F172" s="89"/>
      <c r="G172" s="2"/>
      <c r="H172" s="2"/>
      <c r="I172" s="6"/>
      <c r="J172" s="6"/>
      <c r="K172" s="2"/>
      <c r="L172" s="2"/>
    </row>
    <row r="173" spans="2:12" ht="15.75" customHeight="1" x14ac:dyDescent="0.2">
      <c r="B173" s="2"/>
      <c r="C173" s="3"/>
      <c r="D173" s="4"/>
      <c r="E173" s="5"/>
      <c r="F173" s="89"/>
      <c r="G173" s="2"/>
      <c r="H173" s="2"/>
      <c r="I173" s="6"/>
      <c r="J173" s="6"/>
      <c r="K173" s="2"/>
      <c r="L173" s="2"/>
    </row>
    <row r="174" spans="2:12" ht="15.75" customHeight="1" x14ac:dyDescent="0.2">
      <c r="B174" s="2"/>
      <c r="C174" s="3"/>
      <c r="D174" s="4"/>
      <c r="E174" s="5"/>
      <c r="F174" s="89"/>
      <c r="G174" s="2"/>
      <c r="H174" s="2"/>
      <c r="I174" s="6"/>
      <c r="J174" s="6"/>
      <c r="K174" s="2"/>
      <c r="L174" s="2"/>
    </row>
    <row r="175" spans="2:12" ht="15.75" customHeight="1" x14ac:dyDescent="0.2">
      <c r="B175" s="2"/>
      <c r="C175" s="3"/>
      <c r="D175" s="4"/>
      <c r="E175" s="5"/>
      <c r="F175" s="89"/>
      <c r="G175" s="2"/>
      <c r="H175" s="2"/>
      <c r="I175" s="6"/>
      <c r="J175" s="6"/>
      <c r="K175" s="2"/>
      <c r="L175" s="2"/>
    </row>
    <row r="176" spans="2:12" ht="15.75" customHeight="1" x14ac:dyDescent="0.2">
      <c r="B176" s="2"/>
      <c r="C176" s="3"/>
      <c r="D176" s="4"/>
      <c r="E176" s="5"/>
      <c r="F176" s="89"/>
      <c r="G176" s="2"/>
      <c r="H176" s="2"/>
      <c r="I176" s="6"/>
      <c r="J176" s="6"/>
      <c r="K176" s="2"/>
      <c r="L176" s="2"/>
    </row>
    <row r="177" spans="2:12" ht="15.75" customHeight="1" x14ac:dyDescent="0.2">
      <c r="B177" s="2"/>
      <c r="C177" s="3"/>
      <c r="D177" s="4"/>
      <c r="E177" s="5"/>
      <c r="F177" s="89"/>
      <c r="G177" s="2"/>
      <c r="H177" s="2"/>
      <c r="I177" s="6"/>
      <c r="J177" s="6"/>
      <c r="K177" s="2"/>
      <c r="L177" s="2"/>
    </row>
    <row r="178" spans="2:12" ht="15.75" customHeight="1" x14ac:dyDescent="0.2">
      <c r="B178" s="2"/>
      <c r="C178" s="3"/>
      <c r="D178" s="4"/>
      <c r="E178" s="5"/>
      <c r="F178" s="89"/>
      <c r="G178" s="2"/>
      <c r="H178" s="2"/>
      <c r="I178" s="6"/>
      <c r="J178" s="6"/>
      <c r="K178" s="2"/>
      <c r="L178" s="2"/>
    </row>
    <row r="179" spans="2:12" ht="15.75" customHeight="1" x14ac:dyDescent="0.2">
      <c r="B179" s="2"/>
      <c r="C179" s="3"/>
      <c r="D179" s="4"/>
      <c r="E179" s="5"/>
      <c r="F179" s="89"/>
      <c r="G179" s="2"/>
      <c r="H179" s="2"/>
      <c r="I179" s="6"/>
      <c r="J179" s="6"/>
      <c r="K179" s="2"/>
      <c r="L179" s="2"/>
    </row>
    <row r="180" spans="2:12" ht="15.75" customHeight="1" x14ac:dyDescent="0.2">
      <c r="B180" s="2"/>
      <c r="C180" s="3"/>
      <c r="D180" s="4"/>
      <c r="E180" s="5"/>
      <c r="F180" s="89"/>
      <c r="G180" s="2"/>
      <c r="H180" s="2"/>
      <c r="I180" s="6"/>
      <c r="J180" s="6"/>
      <c r="K180" s="2"/>
      <c r="L180" s="2"/>
    </row>
    <row r="181" spans="2:12" ht="15.75" customHeight="1" x14ac:dyDescent="0.2">
      <c r="B181" s="2"/>
      <c r="C181" s="3"/>
      <c r="D181" s="4"/>
      <c r="E181" s="5"/>
      <c r="F181" s="89"/>
      <c r="G181" s="2"/>
      <c r="H181" s="2"/>
      <c r="I181" s="6"/>
      <c r="J181" s="6"/>
      <c r="K181" s="2"/>
      <c r="L181" s="2"/>
    </row>
    <row r="182" spans="2:12" ht="15.75" customHeight="1" x14ac:dyDescent="0.2">
      <c r="B182" s="2"/>
      <c r="C182" s="3"/>
      <c r="D182" s="4"/>
      <c r="E182" s="5"/>
      <c r="F182" s="89"/>
      <c r="G182" s="2"/>
      <c r="H182" s="2"/>
      <c r="I182" s="6"/>
      <c r="J182" s="6"/>
      <c r="K182" s="2"/>
      <c r="L182" s="2"/>
    </row>
    <row r="183" spans="2:12" ht="15.75" customHeight="1" x14ac:dyDescent="0.2">
      <c r="B183" s="2"/>
      <c r="C183" s="3"/>
      <c r="D183" s="4"/>
      <c r="E183" s="5"/>
      <c r="F183" s="89"/>
      <c r="G183" s="2"/>
      <c r="H183" s="2"/>
      <c r="I183" s="6"/>
      <c r="J183" s="6"/>
      <c r="K183" s="2"/>
      <c r="L183" s="2"/>
    </row>
    <row r="184" spans="2:12" ht="15.75" customHeight="1" x14ac:dyDescent="0.2">
      <c r="B184" s="2"/>
      <c r="C184" s="3"/>
      <c r="D184" s="4"/>
      <c r="E184" s="5"/>
      <c r="F184" s="89"/>
      <c r="G184" s="2"/>
      <c r="H184" s="2"/>
      <c r="I184" s="6"/>
      <c r="J184" s="6"/>
      <c r="K184" s="2"/>
      <c r="L184" s="2"/>
    </row>
    <row r="185" spans="2:12" ht="15.75" customHeight="1" x14ac:dyDescent="0.2">
      <c r="B185" s="2"/>
      <c r="C185" s="3"/>
      <c r="D185" s="4"/>
      <c r="E185" s="5"/>
      <c r="F185" s="89"/>
      <c r="G185" s="2"/>
      <c r="H185" s="2"/>
      <c r="I185" s="6"/>
      <c r="J185" s="6"/>
      <c r="K185" s="2"/>
      <c r="L185" s="2"/>
    </row>
    <row r="186" spans="2:12" ht="15.75" customHeight="1" x14ac:dyDescent="0.2">
      <c r="B186" s="2"/>
      <c r="C186" s="3"/>
      <c r="D186" s="4"/>
      <c r="E186" s="5"/>
      <c r="F186" s="89"/>
      <c r="G186" s="2"/>
      <c r="H186" s="2"/>
      <c r="I186" s="6"/>
      <c r="J186" s="6"/>
      <c r="K186" s="2"/>
      <c r="L186" s="2"/>
    </row>
    <row r="187" spans="2:12" ht="15.75" customHeight="1" x14ac:dyDescent="0.2">
      <c r="B187" s="2"/>
      <c r="C187" s="3"/>
      <c r="D187" s="4"/>
      <c r="E187" s="5"/>
      <c r="F187" s="89"/>
      <c r="G187" s="2"/>
      <c r="H187" s="2"/>
      <c r="I187" s="6"/>
      <c r="J187" s="6"/>
      <c r="K187" s="2"/>
      <c r="L187" s="2"/>
    </row>
    <row r="188" spans="2:12" ht="15.75" customHeight="1" x14ac:dyDescent="0.2">
      <c r="B188" s="2"/>
      <c r="C188" s="3"/>
      <c r="D188" s="4"/>
      <c r="E188" s="5"/>
      <c r="F188" s="89"/>
      <c r="G188" s="2"/>
      <c r="H188" s="2"/>
      <c r="I188" s="6"/>
      <c r="J188" s="6"/>
      <c r="K188" s="2"/>
      <c r="L188" s="2"/>
    </row>
    <row r="189" spans="2:12" ht="15.75" customHeight="1" x14ac:dyDescent="0.2">
      <c r="B189" s="2"/>
      <c r="C189" s="3"/>
      <c r="D189" s="4"/>
      <c r="E189" s="5"/>
      <c r="F189" s="89"/>
      <c r="G189" s="2"/>
      <c r="H189" s="2"/>
      <c r="I189" s="6"/>
      <c r="J189" s="6"/>
      <c r="K189" s="2"/>
      <c r="L189" s="2"/>
    </row>
    <row r="190" spans="2:12" ht="15.75" customHeight="1" x14ac:dyDescent="0.2">
      <c r="B190" s="2"/>
      <c r="C190" s="3"/>
      <c r="D190" s="4"/>
      <c r="E190" s="5"/>
      <c r="F190" s="89"/>
      <c r="G190" s="2"/>
      <c r="H190" s="2"/>
      <c r="I190" s="6"/>
      <c r="J190" s="6"/>
      <c r="K190" s="2"/>
      <c r="L190" s="2"/>
    </row>
    <row r="191" spans="2:12" ht="15.75" customHeight="1" x14ac:dyDescent="0.2">
      <c r="B191" s="2"/>
      <c r="C191" s="3"/>
      <c r="D191" s="4"/>
      <c r="E191" s="5"/>
      <c r="F191" s="89"/>
      <c r="G191" s="2"/>
      <c r="H191" s="2"/>
      <c r="I191" s="6"/>
      <c r="J191" s="6"/>
      <c r="K191" s="2"/>
      <c r="L191" s="2"/>
    </row>
    <row r="192" spans="2:12" ht="15.75" customHeight="1" x14ac:dyDescent="0.2">
      <c r="B192" s="2"/>
      <c r="C192" s="3"/>
      <c r="D192" s="4"/>
      <c r="E192" s="5"/>
      <c r="F192" s="89"/>
      <c r="G192" s="2"/>
      <c r="H192" s="2"/>
      <c r="I192" s="6"/>
      <c r="J192" s="6"/>
      <c r="K192" s="2"/>
      <c r="L192" s="2"/>
    </row>
    <row r="193" spans="2:12" ht="15.75" customHeight="1" x14ac:dyDescent="0.2">
      <c r="B193" s="2"/>
      <c r="C193" s="3"/>
      <c r="D193" s="4"/>
      <c r="E193" s="5"/>
      <c r="F193" s="89"/>
      <c r="G193" s="2"/>
      <c r="H193" s="2"/>
      <c r="I193" s="6"/>
      <c r="J193" s="6"/>
      <c r="K193" s="2"/>
      <c r="L193" s="2"/>
    </row>
    <row r="194" spans="2:12" ht="15.75" customHeight="1" x14ac:dyDescent="0.2">
      <c r="B194" s="2"/>
      <c r="C194" s="3"/>
      <c r="D194" s="4"/>
      <c r="E194" s="5"/>
      <c r="F194" s="89"/>
      <c r="G194" s="2"/>
      <c r="H194" s="2"/>
      <c r="I194" s="6"/>
      <c r="J194" s="6"/>
      <c r="K194" s="2"/>
      <c r="L194" s="2"/>
    </row>
    <row r="195" spans="2:12" ht="15.75" customHeight="1" x14ac:dyDescent="0.2">
      <c r="B195" s="2"/>
      <c r="C195" s="3"/>
      <c r="D195" s="4"/>
      <c r="E195" s="5"/>
      <c r="F195" s="89"/>
      <c r="G195" s="2"/>
      <c r="H195" s="2"/>
      <c r="I195" s="6"/>
      <c r="J195" s="6"/>
      <c r="K195" s="2"/>
      <c r="L195" s="2"/>
    </row>
    <row r="196" spans="2:12" ht="15.75" customHeight="1" x14ac:dyDescent="0.2">
      <c r="B196" s="2"/>
      <c r="C196" s="3"/>
      <c r="D196" s="4"/>
      <c r="E196" s="5"/>
      <c r="F196" s="89"/>
      <c r="G196" s="2"/>
      <c r="H196" s="2"/>
      <c r="I196" s="6"/>
      <c r="J196" s="6"/>
      <c r="K196" s="2"/>
      <c r="L196" s="2"/>
    </row>
    <row r="197" spans="2:12" ht="15.75" customHeight="1" x14ac:dyDescent="0.2">
      <c r="B197" s="2"/>
      <c r="C197" s="3"/>
      <c r="D197" s="4"/>
      <c r="E197" s="5"/>
      <c r="F197" s="89"/>
      <c r="G197" s="2"/>
      <c r="H197" s="2"/>
      <c r="I197" s="6"/>
      <c r="J197" s="6"/>
      <c r="K197" s="2"/>
      <c r="L197" s="2"/>
    </row>
    <row r="198" spans="2:12" ht="15.75" customHeight="1" x14ac:dyDescent="0.2">
      <c r="B198" s="2"/>
      <c r="C198" s="3"/>
      <c r="D198" s="4"/>
      <c r="E198" s="5"/>
      <c r="F198" s="89"/>
      <c r="G198" s="2"/>
      <c r="H198" s="2"/>
      <c r="I198" s="6"/>
      <c r="J198" s="6"/>
      <c r="K198" s="2"/>
      <c r="L198" s="2"/>
    </row>
    <row r="199" spans="2:12" ht="15.75" customHeight="1" x14ac:dyDescent="0.2">
      <c r="B199" s="2"/>
      <c r="C199" s="3"/>
      <c r="D199" s="4"/>
      <c r="E199" s="5"/>
      <c r="F199" s="89"/>
      <c r="G199" s="2"/>
      <c r="H199" s="2"/>
      <c r="I199" s="6"/>
      <c r="J199" s="6"/>
      <c r="K199" s="2"/>
      <c r="L199" s="2"/>
    </row>
    <row r="200" spans="2:12" ht="15.75" customHeight="1" x14ac:dyDescent="0.2">
      <c r="B200" s="2"/>
      <c r="C200" s="3"/>
      <c r="D200" s="4"/>
      <c r="E200" s="5"/>
      <c r="F200" s="89"/>
      <c r="G200" s="2"/>
      <c r="H200" s="2"/>
      <c r="I200" s="6"/>
      <c r="J200" s="6"/>
      <c r="K200" s="2"/>
      <c r="L200" s="2"/>
    </row>
    <row r="201" spans="2:12" ht="15.75" customHeight="1" x14ac:dyDescent="0.2">
      <c r="B201" s="2"/>
      <c r="C201" s="3"/>
      <c r="D201" s="4"/>
      <c r="E201" s="5"/>
      <c r="F201" s="89"/>
      <c r="G201" s="2"/>
      <c r="H201" s="2"/>
      <c r="I201" s="6"/>
      <c r="J201" s="6"/>
      <c r="K201" s="2"/>
      <c r="L201" s="2"/>
    </row>
    <row r="202" spans="2:12" ht="15.75" customHeight="1" x14ac:dyDescent="0.2">
      <c r="B202" s="2"/>
      <c r="C202" s="3"/>
      <c r="D202" s="4"/>
      <c r="E202" s="5"/>
      <c r="F202" s="89"/>
      <c r="G202" s="2"/>
      <c r="H202" s="2"/>
      <c r="I202" s="6"/>
      <c r="J202" s="6"/>
      <c r="K202" s="2"/>
      <c r="L202" s="2"/>
    </row>
    <row r="203" spans="2:12" ht="15.75" customHeight="1" x14ac:dyDescent="0.2">
      <c r="B203" s="2"/>
      <c r="C203" s="3"/>
      <c r="D203" s="4"/>
      <c r="E203" s="5"/>
      <c r="F203" s="89"/>
      <c r="G203" s="2"/>
      <c r="H203" s="2"/>
      <c r="I203" s="6"/>
      <c r="J203" s="6"/>
      <c r="K203" s="2"/>
      <c r="L203" s="2"/>
    </row>
    <row r="204" spans="2:12" ht="15.75" customHeight="1" x14ac:dyDescent="0.2">
      <c r="B204" s="2"/>
      <c r="C204" s="3"/>
      <c r="D204" s="4"/>
      <c r="E204" s="5"/>
      <c r="F204" s="89"/>
      <c r="G204" s="2"/>
      <c r="H204" s="2"/>
      <c r="I204" s="6"/>
      <c r="J204" s="6"/>
      <c r="K204" s="2"/>
      <c r="L204" s="2"/>
    </row>
    <row r="205" spans="2:12" ht="15.75" customHeight="1" x14ac:dyDescent="0.2">
      <c r="B205" s="2"/>
      <c r="C205" s="3"/>
      <c r="D205" s="4"/>
      <c r="E205" s="5"/>
      <c r="F205" s="89"/>
      <c r="G205" s="2"/>
      <c r="H205" s="2"/>
      <c r="I205" s="6"/>
      <c r="J205" s="6"/>
      <c r="K205" s="2"/>
      <c r="L205" s="2"/>
    </row>
    <row r="206" spans="2:12" ht="15.75" customHeight="1" x14ac:dyDescent="0.2">
      <c r="B206" s="2"/>
      <c r="C206" s="3"/>
      <c r="D206" s="4"/>
      <c r="E206" s="5"/>
      <c r="F206" s="89"/>
      <c r="G206" s="2"/>
      <c r="H206" s="2"/>
      <c r="I206" s="6"/>
      <c r="J206" s="6"/>
      <c r="K206" s="2"/>
      <c r="L206" s="2"/>
    </row>
    <row r="207" spans="2:12" ht="15.75" customHeight="1" x14ac:dyDescent="0.2">
      <c r="B207" s="2"/>
      <c r="C207" s="3"/>
      <c r="D207" s="4"/>
      <c r="E207" s="5"/>
      <c r="F207" s="89"/>
      <c r="G207" s="2"/>
      <c r="H207" s="2"/>
      <c r="I207" s="6"/>
      <c r="J207" s="6"/>
      <c r="K207" s="2"/>
      <c r="L207" s="2"/>
    </row>
    <row r="208" spans="2:12" ht="15.75" customHeight="1" x14ac:dyDescent="0.2">
      <c r="B208" s="2"/>
      <c r="C208" s="3"/>
      <c r="D208" s="4"/>
      <c r="E208" s="5"/>
      <c r="F208" s="89"/>
      <c r="G208" s="2"/>
      <c r="H208" s="2"/>
      <c r="I208" s="6"/>
      <c r="J208" s="6"/>
      <c r="K208" s="2"/>
      <c r="L208" s="2"/>
    </row>
    <row r="209" spans="2:12" ht="15.75" customHeight="1" x14ac:dyDescent="0.2">
      <c r="B209" s="2"/>
      <c r="C209" s="3"/>
      <c r="D209" s="4"/>
      <c r="E209" s="5"/>
      <c r="F209" s="89"/>
      <c r="G209" s="2"/>
      <c r="H209" s="2"/>
      <c r="I209" s="6"/>
      <c r="J209" s="6"/>
      <c r="K209" s="2"/>
      <c r="L209" s="2"/>
    </row>
    <row r="210" spans="2:12" ht="15.75" customHeight="1" x14ac:dyDescent="0.2">
      <c r="B210" s="2"/>
      <c r="C210" s="3"/>
      <c r="D210" s="4"/>
      <c r="E210" s="5"/>
      <c r="F210" s="89"/>
      <c r="G210" s="2"/>
      <c r="H210" s="2"/>
      <c r="I210" s="6"/>
      <c r="J210" s="6"/>
      <c r="K210" s="2"/>
      <c r="L210" s="2"/>
    </row>
    <row r="211" spans="2:12" ht="15.75" customHeight="1" x14ac:dyDescent="0.2">
      <c r="B211" s="2"/>
      <c r="C211" s="3"/>
      <c r="D211" s="4"/>
      <c r="E211" s="5"/>
      <c r="F211" s="89"/>
      <c r="G211" s="2"/>
      <c r="H211" s="2"/>
      <c r="I211" s="6"/>
      <c r="J211" s="6"/>
      <c r="K211" s="2"/>
      <c r="L211" s="2"/>
    </row>
    <row r="212" spans="2:12" ht="15.75" customHeight="1" x14ac:dyDescent="0.2">
      <c r="B212" s="2"/>
      <c r="C212" s="3"/>
      <c r="D212" s="4"/>
      <c r="E212" s="5"/>
      <c r="F212" s="89"/>
      <c r="G212" s="2"/>
      <c r="H212" s="2"/>
      <c r="I212" s="6"/>
      <c r="J212" s="6"/>
      <c r="K212" s="2"/>
      <c r="L212" s="2"/>
    </row>
    <row r="213" spans="2:12" ht="15.75" customHeight="1" x14ac:dyDescent="0.2">
      <c r="B213" s="2"/>
      <c r="C213" s="3"/>
      <c r="D213" s="4"/>
      <c r="E213" s="5"/>
      <c r="F213" s="89"/>
      <c r="G213" s="2"/>
      <c r="H213" s="2"/>
      <c r="I213" s="6"/>
      <c r="J213" s="6"/>
      <c r="K213" s="2"/>
      <c r="L213" s="2"/>
    </row>
    <row r="214" spans="2:12" ht="15.75" customHeight="1" x14ac:dyDescent="0.2">
      <c r="B214" s="2"/>
      <c r="C214" s="3"/>
      <c r="D214" s="4"/>
      <c r="E214" s="5"/>
      <c r="F214" s="89"/>
      <c r="G214" s="2"/>
      <c r="H214" s="2"/>
      <c r="I214" s="6"/>
      <c r="J214" s="6"/>
      <c r="K214" s="2"/>
      <c r="L214" s="2"/>
    </row>
    <row r="215" spans="2:12" ht="15.75" customHeight="1" x14ac:dyDescent="0.2">
      <c r="B215" s="2"/>
      <c r="C215" s="3"/>
      <c r="D215" s="4"/>
      <c r="E215" s="5"/>
      <c r="F215" s="89"/>
      <c r="G215" s="2"/>
      <c r="H215" s="2"/>
      <c r="I215" s="6"/>
      <c r="J215" s="6"/>
      <c r="K215" s="2"/>
      <c r="L215" s="2"/>
    </row>
    <row r="216" spans="2:12" ht="15.75" customHeight="1" x14ac:dyDescent="0.2">
      <c r="B216" s="2"/>
      <c r="C216" s="3"/>
      <c r="D216" s="4"/>
      <c r="E216" s="5"/>
      <c r="F216" s="89"/>
      <c r="G216" s="2"/>
      <c r="H216" s="2"/>
      <c r="I216" s="6"/>
      <c r="J216" s="6"/>
      <c r="K216" s="2"/>
      <c r="L216" s="2"/>
    </row>
    <row r="217" spans="2:12" ht="15.75" customHeight="1" x14ac:dyDescent="0.2">
      <c r="B217" s="2"/>
      <c r="C217" s="3"/>
      <c r="D217" s="4"/>
      <c r="E217" s="5"/>
      <c r="F217" s="89"/>
      <c r="G217" s="2"/>
      <c r="H217" s="2"/>
      <c r="I217" s="6"/>
      <c r="J217" s="6"/>
      <c r="K217" s="2"/>
      <c r="L217" s="2"/>
    </row>
    <row r="218" spans="2:12" ht="15.75" customHeight="1" x14ac:dyDescent="0.2">
      <c r="B218" s="2"/>
      <c r="C218" s="3"/>
      <c r="D218" s="4"/>
      <c r="E218" s="5"/>
      <c r="F218" s="89"/>
      <c r="G218" s="2"/>
      <c r="H218" s="2"/>
      <c r="I218" s="6"/>
      <c r="J218" s="6"/>
      <c r="K218" s="2"/>
      <c r="L218" s="2"/>
    </row>
    <row r="219" spans="2:12" ht="15.75" customHeight="1" x14ac:dyDescent="0.2">
      <c r="B219" s="2"/>
      <c r="C219" s="3"/>
      <c r="D219" s="4"/>
      <c r="E219" s="5"/>
      <c r="F219" s="89"/>
      <c r="G219" s="2"/>
      <c r="H219" s="2"/>
      <c r="I219" s="6"/>
      <c r="J219" s="6"/>
      <c r="K219" s="2"/>
      <c r="L219" s="2"/>
    </row>
    <row r="220" spans="2:12" ht="15.75" customHeight="1" x14ac:dyDescent="0.2">
      <c r="B220" s="2"/>
      <c r="C220" s="3"/>
      <c r="D220" s="4"/>
      <c r="E220" s="5"/>
      <c r="F220" s="89"/>
      <c r="G220" s="2"/>
      <c r="H220" s="2"/>
      <c r="I220" s="6"/>
      <c r="J220" s="6"/>
      <c r="K220" s="2"/>
      <c r="L220" s="2"/>
    </row>
    <row r="221" spans="2:12" ht="15.75" customHeight="1" x14ac:dyDescent="0.2">
      <c r="B221" s="2"/>
      <c r="C221" s="3"/>
      <c r="D221" s="4"/>
      <c r="E221" s="5"/>
      <c r="F221" s="89"/>
      <c r="G221" s="2"/>
      <c r="H221" s="2"/>
      <c r="I221" s="6"/>
      <c r="J221" s="6"/>
      <c r="K221" s="2"/>
      <c r="L221" s="2"/>
    </row>
    <row r="222" spans="2:12" ht="15.75" customHeight="1" x14ac:dyDescent="0.2">
      <c r="B222" s="2"/>
      <c r="C222" s="3"/>
      <c r="D222" s="4"/>
      <c r="E222" s="5"/>
      <c r="F222" s="89"/>
      <c r="G222" s="2"/>
      <c r="H222" s="2"/>
      <c r="I222" s="6"/>
      <c r="J222" s="6"/>
      <c r="K222" s="2"/>
      <c r="L222" s="2"/>
    </row>
    <row r="223" spans="2:12" ht="15.75" customHeight="1" x14ac:dyDescent="0.2">
      <c r="B223" s="2"/>
      <c r="C223" s="3"/>
      <c r="D223" s="4"/>
      <c r="E223" s="5"/>
      <c r="F223" s="89"/>
      <c r="G223" s="2"/>
      <c r="H223" s="2"/>
      <c r="I223" s="6"/>
      <c r="J223" s="6"/>
      <c r="K223" s="2"/>
      <c r="L223" s="2"/>
    </row>
    <row r="224" spans="2:12" ht="15.75" customHeight="1" x14ac:dyDescent="0.2">
      <c r="B224" s="2"/>
      <c r="C224" s="3"/>
      <c r="D224" s="4"/>
      <c r="E224" s="5"/>
      <c r="F224" s="89"/>
      <c r="G224" s="2"/>
      <c r="H224" s="2"/>
      <c r="I224" s="6"/>
      <c r="J224" s="6"/>
      <c r="K224" s="2"/>
      <c r="L224" s="2"/>
    </row>
    <row r="225" spans="2:12" ht="15.75" customHeight="1" x14ac:dyDescent="0.2">
      <c r="B225" s="2"/>
      <c r="C225" s="3"/>
      <c r="D225" s="4"/>
      <c r="E225" s="5"/>
      <c r="F225" s="89"/>
      <c r="G225" s="2"/>
      <c r="H225" s="2"/>
      <c r="I225" s="6"/>
      <c r="J225" s="6"/>
      <c r="K225" s="2"/>
      <c r="L225" s="2"/>
    </row>
    <row r="226" spans="2:12" ht="15.75" customHeight="1" x14ac:dyDescent="0.2">
      <c r="B226" s="2"/>
      <c r="C226" s="3"/>
      <c r="D226" s="4"/>
      <c r="E226" s="5"/>
      <c r="F226" s="89"/>
      <c r="G226" s="2"/>
      <c r="H226" s="2"/>
      <c r="I226" s="6"/>
      <c r="J226" s="6"/>
      <c r="K226" s="2"/>
      <c r="L226" s="2"/>
    </row>
    <row r="227" spans="2:12" ht="15.75" customHeight="1" x14ac:dyDescent="0.2">
      <c r="B227" s="2"/>
      <c r="C227" s="3"/>
      <c r="D227" s="4"/>
      <c r="E227" s="5"/>
      <c r="F227" s="89"/>
      <c r="G227" s="2"/>
      <c r="H227" s="2"/>
      <c r="I227" s="6"/>
      <c r="J227" s="6"/>
      <c r="K227" s="2"/>
      <c r="L227" s="2"/>
    </row>
    <row r="228" spans="2:12" ht="15.75" customHeight="1" x14ac:dyDescent="0.2">
      <c r="B228" s="2"/>
      <c r="C228" s="3"/>
      <c r="D228" s="4"/>
      <c r="E228" s="5"/>
      <c r="F228" s="89"/>
      <c r="G228" s="2"/>
      <c r="H228" s="2"/>
      <c r="I228" s="6"/>
      <c r="J228" s="6"/>
      <c r="K228" s="2"/>
      <c r="L228" s="2"/>
    </row>
    <row r="229" spans="2:12" ht="15.75" customHeight="1" x14ac:dyDescent="0.2">
      <c r="B229" s="2"/>
      <c r="C229" s="3"/>
      <c r="D229" s="4"/>
      <c r="E229" s="5"/>
      <c r="F229" s="89"/>
      <c r="G229" s="2"/>
      <c r="H229" s="2"/>
      <c r="I229" s="6"/>
      <c r="J229" s="6"/>
      <c r="K229" s="2"/>
      <c r="L229" s="2"/>
    </row>
    <row r="230" spans="2:12" ht="15.75" customHeight="1" x14ac:dyDescent="0.2">
      <c r="B230" s="2"/>
      <c r="C230" s="3"/>
      <c r="D230" s="4"/>
      <c r="E230" s="5"/>
      <c r="F230" s="89"/>
      <c r="G230" s="2"/>
      <c r="H230" s="2"/>
      <c r="I230" s="6"/>
      <c r="J230" s="6"/>
      <c r="K230" s="2"/>
      <c r="L230" s="2"/>
    </row>
    <row r="231" spans="2:12" ht="15.75" customHeight="1" x14ac:dyDescent="0.2">
      <c r="B231" s="2"/>
      <c r="C231" s="3"/>
      <c r="D231" s="4"/>
      <c r="E231" s="5"/>
      <c r="F231" s="89"/>
      <c r="G231" s="2"/>
      <c r="H231" s="2"/>
      <c r="I231" s="6"/>
      <c r="J231" s="6"/>
      <c r="K231" s="2"/>
      <c r="L231" s="2"/>
    </row>
    <row r="232" spans="2:12" ht="15.75" customHeight="1" x14ac:dyDescent="0.2">
      <c r="B232" s="2"/>
      <c r="C232" s="3"/>
      <c r="D232" s="4"/>
      <c r="E232" s="5"/>
      <c r="F232" s="89"/>
      <c r="G232" s="2"/>
      <c r="H232" s="2"/>
      <c r="I232" s="6"/>
      <c r="J232" s="6"/>
      <c r="K232" s="2"/>
      <c r="L232" s="2"/>
    </row>
    <row r="233" spans="2:12" ht="15.75" customHeight="1" x14ac:dyDescent="0.2">
      <c r="B233" s="2"/>
      <c r="C233" s="3"/>
      <c r="D233" s="4"/>
      <c r="E233" s="5"/>
      <c r="F233" s="89"/>
      <c r="G233" s="2"/>
      <c r="H233" s="2"/>
      <c r="I233" s="6"/>
      <c r="J233" s="6"/>
      <c r="K233" s="2"/>
      <c r="L233" s="2"/>
    </row>
    <row r="234" spans="2:12" ht="15.75" customHeight="1" x14ac:dyDescent="0.2">
      <c r="B234" s="2"/>
      <c r="C234" s="3"/>
      <c r="D234" s="4"/>
      <c r="E234" s="5"/>
      <c r="F234" s="89"/>
      <c r="G234" s="2"/>
      <c r="H234" s="2"/>
      <c r="I234" s="6"/>
      <c r="J234" s="6"/>
      <c r="K234" s="2"/>
      <c r="L234" s="2"/>
    </row>
    <row r="235" spans="2:12" ht="15.75" customHeight="1" x14ac:dyDescent="0.2">
      <c r="B235" s="2"/>
      <c r="C235" s="3"/>
      <c r="D235" s="4"/>
      <c r="E235" s="5"/>
      <c r="F235" s="89"/>
      <c r="G235" s="2"/>
      <c r="H235" s="2"/>
      <c r="I235" s="6"/>
      <c r="J235" s="6"/>
      <c r="K235" s="2"/>
      <c r="L235" s="2"/>
    </row>
    <row r="236" spans="2:12" ht="15.75" customHeight="1" x14ac:dyDescent="0.2">
      <c r="B236" s="2"/>
      <c r="C236" s="3"/>
      <c r="D236" s="4"/>
      <c r="E236" s="5"/>
      <c r="F236" s="89"/>
      <c r="G236" s="2"/>
      <c r="H236" s="2"/>
      <c r="I236" s="6"/>
      <c r="J236" s="6"/>
      <c r="K236" s="2"/>
      <c r="L236" s="2"/>
    </row>
    <row r="237" spans="2:12" ht="15.75" customHeight="1" x14ac:dyDescent="0.2">
      <c r="B237" s="2"/>
      <c r="C237" s="3"/>
      <c r="D237" s="4"/>
      <c r="E237" s="5"/>
      <c r="F237" s="89"/>
      <c r="G237" s="2"/>
      <c r="H237" s="2"/>
      <c r="I237" s="6"/>
      <c r="J237" s="6"/>
      <c r="K237" s="2"/>
      <c r="L237" s="2"/>
    </row>
    <row r="238" spans="2:12" ht="15.75" customHeight="1" x14ac:dyDescent="0.2">
      <c r="B238" s="2"/>
      <c r="C238" s="3"/>
      <c r="D238" s="4"/>
      <c r="E238" s="5"/>
      <c r="F238" s="89"/>
      <c r="G238" s="2"/>
      <c r="H238" s="2"/>
      <c r="I238" s="6"/>
      <c r="J238" s="6"/>
      <c r="K238" s="2"/>
      <c r="L238" s="2"/>
    </row>
    <row r="239" spans="2:12" ht="15.75" customHeight="1" x14ac:dyDescent="0.2">
      <c r="B239" s="2"/>
      <c r="C239" s="3"/>
      <c r="D239" s="4"/>
      <c r="E239" s="5"/>
      <c r="F239" s="89"/>
      <c r="G239" s="2"/>
      <c r="H239" s="2"/>
      <c r="I239" s="6"/>
      <c r="J239" s="6"/>
      <c r="K239" s="2"/>
      <c r="L239" s="2"/>
    </row>
    <row r="240" spans="2:12" ht="15.75" customHeight="1" x14ac:dyDescent="0.2">
      <c r="B240" s="2"/>
      <c r="C240" s="3"/>
      <c r="D240" s="4"/>
      <c r="E240" s="5"/>
      <c r="F240" s="89"/>
      <c r="G240" s="2"/>
      <c r="H240" s="2"/>
      <c r="I240" s="6"/>
      <c r="J240" s="6"/>
      <c r="K240" s="2"/>
      <c r="L240" s="2"/>
    </row>
    <row r="241" spans="2:12" ht="15.75" customHeight="1" x14ac:dyDescent="0.2">
      <c r="B241" s="2"/>
      <c r="C241" s="3"/>
      <c r="D241" s="4"/>
      <c r="E241" s="5"/>
      <c r="F241" s="89"/>
      <c r="G241" s="2"/>
      <c r="H241" s="2"/>
      <c r="I241" s="6"/>
      <c r="J241" s="6"/>
      <c r="K241" s="2"/>
      <c r="L241" s="2"/>
    </row>
    <row r="242" spans="2:12" ht="15.75" customHeight="1" x14ac:dyDescent="0.2">
      <c r="B242" s="2"/>
      <c r="C242" s="3"/>
      <c r="D242" s="4"/>
      <c r="E242" s="5"/>
      <c r="F242" s="89"/>
      <c r="G242" s="2"/>
      <c r="H242" s="2"/>
      <c r="I242" s="6"/>
      <c r="J242" s="6"/>
      <c r="K242" s="2"/>
      <c r="L242" s="2"/>
    </row>
    <row r="243" spans="2:12" ht="15.75" customHeight="1" x14ac:dyDescent="0.2">
      <c r="B243" s="2"/>
      <c r="C243" s="3"/>
      <c r="D243" s="4"/>
      <c r="E243" s="5"/>
      <c r="F243" s="89"/>
      <c r="G243" s="2"/>
      <c r="H243" s="2"/>
      <c r="I243" s="6"/>
      <c r="J243" s="6"/>
      <c r="K243" s="2"/>
      <c r="L243" s="2"/>
    </row>
    <row r="244" spans="2:12" ht="15.75" customHeight="1" x14ac:dyDescent="0.2">
      <c r="B244" s="2"/>
      <c r="C244" s="3"/>
      <c r="D244" s="4"/>
      <c r="E244" s="5"/>
      <c r="F244" s="89"/>
      <c r="G244" s="2"/>
      <c r="H244" s="2"/>
      <c r="I244" s="6"/>
      <c r="J244" s="6"/>
      <c r="K244" s="2"/>
      <c r="L244" s="2"/>
    </row>
    <row r="245" spans="2:12" ht="15.75" customHeight="1" x14ac:dyDescent="0.2">
      <c r="B245" s="2"/>
      <c r="C245" s="3"/>
      <c r="D245" s="4"/>
      <c r="E245" s="5"/>
      <c r="F245" s="89"/>
      <c r="G245" s="2"/>
      <c r="H245" s="2"/>
      <c r="I245" s="6"/>
      <c r="J245" s="6"/>
      <c r="K245" s="2"/>
      <c r="L245" s="2"/>
    </row>
    <row r="246" spans="2:12" ht="15.75" customHeight="1" x14ac:dyDescent="0.2">
      <c r="B246" s="2"/>
      <c r="C246" s="3"/>
      <c r="D246" s="4"/>
      <c r="E246" s="5"/>
      <c r="F246" s="89"/>
      <c r="G246" s="2"/>
      <c r="H246" s="2"/>
      <c r="I246" s="6"/>
      <c r="J246" s="6"/>
      <c r="K246" s="2"/>
      <c r="L246" s="2"/>
    </row>
    <row r="247" spans="2:12" ht="15.75" customHeight="1" x14ac:dyDescent="0.2">
      <c r="B247" s="2"/>
      <c r="C247" s="3"/>
      <c r="D247" s="4"/>
      <c r="E247" s="5"/>
      <c r="F247" s="89"/>
      <c r="G247" s="2"/>
      <c r="H247" s="2"/>
      <c r="I247" s="6"/>
      <c r="J247" s="6"/>
      <c r="K247" s="2"/>
      <c r="L247" s="2"/>
    </row>
    <row r="248" spans="2:12" ht="15.75" customHeight="1" x14ac:dyDescent="0.2">
      <c r="B248" s="2"/>
      <c r="C248" s="3"/>
      <c r="D248" s="4"/>
      <c r="E248" s="5"/>
      <c r="F248" s="89"/>
      <c r="G248" s="2"/>
      <c r="H248" s="2"/>
      <c r="I248" s="6"/>
      <c r="J248" s="6"/>
      <c r="K248" s="2"/>
      <c r="L248" s="2"/>
    </row>
    <row r="249" spans="2:12" ht="15.75" customHeight="1" x14ac:dyDescent="0.2">
      <c r="B249" s="2"/>
      <c r="C249" s="3"/>
      <c r="D249" s="4"/>
      <c r="E249" s="5"/>
      <c r="F249" s="89"/>
      <c r="G249" s="2"/>
      <c r="H249" s="2"/>
      <c r="I249" s="6"/>
      <c r="J249" s="6"/>
      <c r="K249" s="2"/>
      <c r="L249" s="2"/>
    </row>
    <row r="250" spans="2:12" ht="15.75" customHeight="1" x14ac:dyDescent="0.2">
      <c r="B250" s="2"/>
      <c r="C250" s="3"/>
      <c r="D250" s="4"/>
      <c r="E250" s="5"/>
      <c r="F250" s="89"/>
      <c r="G250" s="2"/>
      <c r="H250" s="2"/>
      <c r="I250" s="6"/>
      <c r="J250" s="6"/>
      <c r="K250" s="2"/>
      <c r="L250" s="2"/>
    </row>
    <row r="251" spans="2:12" ht="15.75" customHeight="1" x14ac:dyDescent="0.2">
      <c r="B251" s="2"/>
      <c r="C251" s="3"/>
      <c r="D251" s="4"/>
      <c r="E251" s="5"/>
      <c r="F251" s="89"/>
      <c r="G251" s="2"/>
      <c r="H251" s="2"/>
      <c r="I251" s="6"/>
      <c r="J251" s="6"/>
      <c r="K251" s="2"/>
      <c r="L251" s="2"/>
    </row>
    <row r="252" spans="2:12" ht="15.75" customHeight="1" x14ac:dyDescent="0.2">
      <c r="B252" s="2"/>
      <c r="C252" s="3"/>
      <c r="D252" s="4"/>
      <c r="E252" s="5"/>
      <c r="F252" s="89"/>
      <c r="G252" s="2"/>
      <c r="H252" s="2"/>
      <c r="I252" s="6"/>
      <c r="J252" s="6"/>
      <c r="K252" s="2"/>
      <c r="L252" s="2"/>
    </row>
    <row r="253" spans="2:12" ht="15.75" customHeight="1" x14ac:dyDescent="0.2">
      <c r="B253" s="2"/>
      <c r="C253" s="3"/>
      <c r="D253" s="4"/>
      <c r="E253" s="5"/>
      <c r="F253" s="89"/>
      <c r="G253" s="2"/>
      <c r="H253" s="2"/>
      <c r="I253" s="6"/>
      <c r="J253" s="6"/>
      <c r="K253" s="2"/>
      <c r="L253" s="2"/>
    </row>
    <row r="254" spans="2:12" ht="15.75" customHeight="1" x14ac:dyDescent="0.2">
      <c r="B254" s="2"/>
      <c r="C254" s="3"/>
      <c r="D254" s="4"/>
      <c r="E254" s="5"/>
      <c r="F254" s="89"/>
      <c r="G254" s="2"/>
      <c r="H254" s="2"/>
      <c r="I254" s="6"/>
      <c r="J254" s="6"/>
      <c r="K254" s="2"/>
      <c r="L254" s="2"/>
    </row>
    <row r="255" spans="2:12" ht="15.75" customHeight="1" x14ac:dyDescent="0.2">
      <c r="B255" s="2"/>
      <c r="C255" s="3"/>
      <c r="D255" s="4"/>
      <c r="E255" s="5"/>
      <c r="F255" s="89"/>
      <c r="G255" s="2"/>
      <c r="H255" s="2"/>
      <c r="I255" s="6"/>
      <c r="J255" s="6"/>
      <c r="K255" s="2"/>
      <c r="L255" s="2"/>
    </row>
    <row r="256" spans="2:12" ht="15.75" customHeight="1" x14ac:dyDescent="0.2">
      <c r="B256" s="2"/>
      <c r="C256" s="3"/>
      <c r="D256" s="4"/>
      <c r="E256" s="5"/>
      <c r="F256" s="89"/>
      <c r="G256" s="2"/>
      <c r="H256" s="2"/>
      <c r="I256" s="6"/>
      <c r="J256" s="6"/>
      <c r="K256" s="2"/>
      <c r="L256" s="2"/>
    </row>
    <row r="257" spans="2:12" ht="15.75" customHeight="1" x14ac:dyDescent="0.2">
      <c r="B257" s="2"/>
      <c r="C257" s="3"/>
      <c r="D257" s="4"/>
      <c r="E257" s="5"/>
      <c r="F257" s="89"/>
      <c r="G257" s="2"/>
      <c r="H257" s="2"/>
      <c r="I257" s="6"/>
      <c r="J257" s="6"/>
      <c r="K257" s="2"/>
      <c r="L257" s="2"/>
    </row>
    <row r="258" spans="2:12" ht="15.75" customHeight="1" x14ac:dyDescent="0.2">
      <c r="B258" s="2"/>
      <c r="C258" s="3"/>
      <c r="D258" s="4"/>
      <c r="E258" s="5"/>
      <c r="F258" s="89"/>
      <c r="G258" s="2"/>
      <c r="H258" s="2"/>
      <c r="I258" s="6"/>
      <c r="J258" s="6"/>
      <c r="K258" s="2"/>
      <c r="L258" s="2"/>
    </row>
    <row r="259" spans="2:12" ht="15.75" customHeight="1" x14ac:dyDescent="0.2">
      <c r="B259" s="2"/>
      <c r="C259" s="3"/>
      <c r="D259" s="4"/>
      <c r="E259" s="5"/>
      <c r="F259" s="89"/>
      <c r="G259" s="2"/>
      <c r="H259" s="2"/>
      <c r="I259" s="6"/>
      <c r="J259" s="6"/>
      <c r="K259" s="2"/>
      <c r="L259" s="2"/>
    </row>
    <row r="260" spans="2:12" ht="15.75" customHeight="1" x14ac:dyDescent="0.2">
      <c r="B260" s="2"/>
      <c r="C260" s="3"/>
      <c r="D260" s="4"/>
      <c r="E260" s="5"/>
      <c r="F260" s="89"/>
      <c r="G260" s="2"/>
      <c r="H260" s="2"/>
      <c r="I260" s="6"/>
      <c r="J260" s="6"/>
      <c r="K260" s="2"/>
      <c r="L260" s="2"/>
    </row>
    <row r="261" spans="2:12" ht="15.75" customHeight="1" x14ac:dyDescent="0.2">
      <c r="B261" s="2"/>
      <c r="C261" s="3"/>
      <c r="D261" s="4"/>
      <c r="E261" s="5"/>
      <c r="F261" s="89"/>
      <c r="G261" s="2"/>
      <c r="H261" s="2"/>
      <c r="I261" s="6"/>
      <c r="J261" s="6"/>
      <c r="K261" s="2"/>
      <c r="L261" s="2"/>
    </row>
    <row r="262" spans="2:12" ht="15.75" customHeight="1" x14ac:dyDescent="0.2">
      <c r="B262" s="2"/>
      <c r="C262" s="3"/>
      <c r="D262" s="4"/>
      <c r="E262" s="5"/>
      <c r="F262" s="89"/>
      <c r="G262" s="2"/>
      <c r="H262" s="2"/>
      <c r="I262" s="6"/>
      <c r="J262" s="6"/>
      <c r="K262" s="2"/>
      <c r="L262" s="2"/>
    </row>
    <row r="263" spans="2:12" ht="15.75" customHeight="1" x14ac:dyDescent="0.2">
      <c r="B263" s="2"/>
      <c r="C263" s="3"/>
      <c r="D263" s="4"/>
      <c r="E263" s="5"/>
      <c r="F263" s="89"/>
      <c r="G263" s="2"/>
      <c r="H263" s="2"/>
      <c r="I263" s="6"/>
      <c r="J263" s="6"/>
      <c r="K263" s="2"/>
      <c r="L263" s="2"/>
    </row>
    <row r="264" spans="2:12" ht="15.75" customHeight="1" x14ac:dyDescent="0.2">
      <c r="B264" s="2"/>
      <c r="C264" s="3"/>
      <c r="D264" s="4"/>
      <c r="E264" s="5"/>
      <c r="F264" s="89"/>
      <c r="G264" s="2"/>
      <c r="H264" s="2"/>
      <c r="I264" s="6"/>
      <c r="J264" s="6"/>
      <c r="K264" s="2"/>
      <c r="L264" s="2"/>
    </row>
    <row r="265" spans="2:12" ht="15.75" customHeight="1" x14ac:dyDescent="0.2">
      <c r="B265" s="2"/>
      <c r="C265" s="3"/>
      <c r="D265" s="4"/>
      <c r="E265" s="5"/>
      <c r="F265" s="89"/>
      <c r="G265" s="2"/>
      <c r="H265" s="2"/>
      <c r="I265" s="6"/>
      <c r="J265" s="6"/>
      <c r="K265" s="2"/>
      <c r="L265" s="2"/>
    </row>
    <row r="266" spans="2:12" ht="15.75" customHeight="1" x14ac:dyDescent="0.2">
      <c r="B266" s="2"/>
      <c r="C266" s="3"/>
      <c r="D266" s="4"/>
      <c r="E266" s="5"/>
      <c r="F266" s="89"/>
      <c r="G266" s="2"/>
      <c r="H266" s="2"/>
      <c r="I266" s="6"/>
      <c r="J266" s="6"/>
      <c r="K266" s="2"/>
      <c r="L266" s="2"/>
    </row>
    <row r="267" spans="2:12" ht="15.75" customHeight="1" x14ac:dyDescent="0.2">
      <c r="B267" s="2"/>
      <c r="C267" s="3"/>
      <c r="D267" s="4"/>
      <c r="E267" s="5"/>
      <c r="F267" s="89"/>
      <c r="G267" s="2"/>
      <c r="H267" s="2"/>
      <c r="I267" s="6"/>
      <c r="J267" s="6"/>
      <c r="K267" s="2"/>
      <c r="L267" s="2"/>
    </row>
    <row r="268" spans="2:12" ht="15.75" customHeight="1" x14ac:dyDescent="0.2">
      <c r="B268" s="2"/>
      <c r="C268" s="3"/>
      <c r="D268" s="4"/>
      <c r="E268" s="5"/>
      <c r="F268" s="89"/>
      <c r="G268" s="2"/>
      <c r="H268" s="2"/>
      <c r="I268" s="6"/>
      <c r="J268" s="6"/>
      <c r="K268" s="2"/>
      <c r="L268" s="2"/>
    </row>
    <row r="269" spans="2:12" ht="15.75" customHeight="1" x14ac:dyDescent="0.2">
      <c r="B269" s="2"/>
      <c r="C269" s="3"/>
      <c r="D269" s="4"/>
      <c r="E269" s="5"/>
      <c r="F269" s="89"/>
      <c r="G269" s="2"/>
      <c r="H269" s="2"/>
      <c r="I269" s="6"/>
      <c r="J269" s="6"/>
      <c r="K269" s="2"/>
      <c r="L269" s="2"/>
    </row>
    <row r="270" spans="2:12" ht="15.75" customHeight="1" x14ac:dyDescent="0.2">
      <c r="B270" s="2"/>
      <c r="C270" s="3"/>
      <c r="D270" s="4"/>
      <c r="E270" s="5"/>
      <c r="F270" s="89"/>
      <c r="G270" s="2"/>
      <c r="H270" s="2"/>
      <c r="I270" s="6"/>
      <c r="J270" s="6"/>
      <c r="K270" s="2"/>
      <c r="L270" s="2"/>
    </row>
    <row r="271" spans="2:12" ht="15.75" customHeight="1" x14ac:dyDescent="0.2">
      <c r="B271" s="2"/>
      <c r="C271" s="3"/>
      <c r="D271" s="4"/>
      <c r="E271" s="5"/>
      <c r="F271" s="89"/>
      <c r="G271" s="2"/>
      <c r="H271" s="2"/>
      <c r="I271" s="6"/>
      <c r="J271" s="6"/>
      <c r="K271" s="2"/>
      <c r="L271" s="2"/>
    </row>
    <row r="272" spans="2:12" ht="15.75" customHeight="1" x14ac:dyDescent="0.2">
      <c r="B272" s="2"/>
      <c r="C272" s="3"/>
      <c r="D272" s="4"/>
      <c r="E272" s="5"/>
      <c r="F272" s="89"/>
      <c r="G272" s="2"/>
      <c r="H272" s="2"/>
      <c r="I272" s="6"/>
      <c r="J272" s="6"/>
      <c r="K272" s="2"/>
      <c r="L272" s="2"/>
    </row>
    <row r="273" spans="2:12" ht="15.75" customHeight="1" x14ac:dyDescent="0.2">
      <c r="B273" s="2"/>
      <c r="C273" s="3"/>
      <c r="D273" s="4"/>
      <c r="E273" s="5"/>
      <c r="F273" s="89"/>
      <c r="G273" s="2"/>
      <c r="H273" s="2"/>
      <c r="I273" s="6"/>
      <c r="J273" s="6"/>
      <c r="K273" s="2"/>
      <c r="L273" s="2"/>
    </row>
    <row r="274" spans="2:12" ht="15.75" customHeight="1" x14ac:dyDescent="0.2">
      <c r="B274" s="2"/>
      <c r="C274" s="3"/>
      <c r="D274" s="4"/>
      <c r="E274" s="5"/>
      <c r="F274" s="89"/>
      <c r="G274" s="2"/>
      <c r="H274" s="2"/>
      <c r="I274" s="6"/>
      <c r="J274" s="6"/>
      <c r="K274" s="2"/>
      <c r="L274" s="2"/>
    </row>
    <row r="275" spans="2:12" ht="15.75" customHeight="1" x14ac:dyDescent="0.2">
      <c r="B275" s="2"/>
      <c r="C275" s="3"/>
      <c r="D275" s="4"/>
      <c r="E275" s="5"/>
      <c r="F275" s="89"/>
      <c r="G275" s="2"/>
      <c r="H275" s="2"/>
      <c r="I275" s="6"/>
      <c r="J275" s="6"/>
      <c r="K275" s="2"/>
      <c r="L275" s="2"/>
    </row>
    <row r="276" spans="2:12" ht="15.75" customHeight="1" x14ac:dyDescent="0.2">
      <c r="B276" s="2"/>
      <c r="C276" s="3"/>
      <c r="D276" s="4"/>
      <c r="E276" s="5"/>
      <c r="F276" s="89"/>
      <c r="G276" s="2"/>
      <c r="H276" s="2"/>
      <c r="I276" s="6"/>
      <c r="J276" s="6"/>
      <c r="K276" s="2"/>
      <c r="L276" s="2"/>
    </row>
    <row r="277" spans="2:12" ht="15.75" customHeight="1" x14ac:dyDescent="0.2">
      <c r="B277" s="2"/>
      <c r="C277" s="3"/>
      <c r="D277" s="4"/>
      <c r="E277" s="5"/>
      <c r="F277" s="89"/>
      <c r="G277" s="2"/>
      <c r="H277" s="2"/>
      <c r="I277" s="6"/>
      <c r="J277" s="6"/>
      <c r="K277" s="2"/>
      <c r="L277" s="2"/>
    </row>
    <row r="278" spans="2:12" ht="15.75" customHeight="1" x14ac:dyDescent="0.2">
      <c r="B278" s="2"/>
      <c r="C278" s="3"/>
      <c r="D278" s="4"/>
      <c r="E278" s="5"/>
      <c r="F278" s="89"/>
      <c r="G278" s="2"/>
      <c r="H278" s="2"/>
      <c r="I278" s="6"/>
      <c r="J278" s="6"/>
      <c r="K278" s="2"/>
      <c r="L278" s="2"/>
    </row>
    <row r="279" spans="2:12" ht="15.75" customHeight="1" x14ac:dyDescent="0.2">
      <c r="B279" s="2"/>
      <c r="C279" s="3"/>
      <c r="D279" s="4"/>
      <c r="E279" s="5"/>
      <c r="F279" s="89"/>
      <c r="G279" s="2"/>
      <c r="H279" s="2"/>
      <c r="I279" s="6"/>
      <c r="J279" s="6"/>
      <c r="K279" s="2"/>
      <c r="L279" s="2"/>
    </row>
    <row r="280" spans="2:12" ht="15.75" customHeight="1" x14ac:dyDescent="0.2">
      <c r="B280" s="2"/>
      <c r="C280" s="3"/>
      <c r="D280" s="4"/>
      <c r="E280" s="5"/>
      <c r="F280" s="89"/>
      <c r="G280" s="2"/>
      <c r="H280" s="2"/>
      <c r="I280" s="6"/>
      <c r="J280" s="6"/>
      <c r="K280" s="2"/>
      <c r="L280" s="2"/>
    </row>
    <row r="281" spans="2:12" ht="15.75" customHeight="1" x14ac:dyDescent="0.2">
      <c r="B281" s="2"/>
      <c r="C281" s="3"/>
      <c r="D281" s="4"/>
      <c r="E281" s="5"/>
      <c r="F281" s="89"/>
      <c r="G281" s="2"/>
      <c r="H281" s="2"/>
      <c r="I281" s="6"/>
      <c r="J281" s="6"/>
      <c r="K281" s="2"/>
      <c r="L281" s="2"/>
    </row>
    <row r="282" spans="2:12" ht="15.75" customHeight="1" x14ac:dyDescent="0.2">
      <c r="B282" s="2"/>
      <c r="C282" s="3"/>
      <c r="D282" s="4"/>
      <c r="E282" s="5"/>
      <c r="F282" s="89"/>
      <c r="G282" s="2"/>
      <c r="H282" s="2"/>
      <c r="I282" s="6"/>
      <c r="J282" s="6"/>
      <c r="K282" s="2"/>
      <c r="L282" s="2"/>
    </row>
    <row r="283" spans="2:12" ht="15.75" customHeight="1" x14ac:dyDescent="0.2">
      <c r="B283" s="2"/>
      <c r="C283" s="3"/>
      <c r="D283" s="4"/>
      <c r="E283" s="5"/>
      <c r="F283" s="89"/>
      <c r="G283" s="2"/>
      <c r="H283" s="2"/>
      <c r="I283" s="6"/>
      <c r="J283" s="6"/>
      <c r="K283" s="2"/>
      <c r="L283" s="2"/>
    </row>
    <row r="284" spans="2:12" ht="15.75" customHeight="1" x14ac:dyDescent="0.2">
      <c r="B284" s="2"/>
      <c r="C284" s="3"/>
      <c r="D284" s="4"/>
      <c r="E284" s="5"/>
      <c r="F284" s="89"/>
      <c r="G284" s="2"/>
      <c r="H284" s="2"/>
      <c r="I284" s="6"/>
      <c r="J284" s="6"/>
      <c r="K284" s="2"/>
      <c r="L284" s="2"/>
    </row>
    <row r="285" spans="2:12" ht="15.75" customHeight="1" x14ac:dyDescent="0.2">
      <c r="B285" s="2"/>
      <c r="C285" s="3"/>
      <c r="D285" s="4"/>
      <c r="E285" s="5"/>
      <c r="F285" s="89"/>
      <c r="G285" s="2"/>
      <c r="H285" s="2"/>
      <c r="I285" s="6"/>
      <c r="J285" s="6"/>
      <c r="K285" s="2"/>
      <c r="L285" s="2"/>
    </row>
    <row r="286" spans="2:12" ht="15.75" customHeight="1" x14ac:dyDescent="0.2">
      <c r="B286" s="2"/>
      <c r="C286" s="3"/>
      <c r="D286" s="4"/>
      <c r="E286" s="5"/>
      <c r="F286" s="89"/>
      <c r="G286" s="2"/>
      <c r="H286" s="2"/>
      <c r="I286" s="6"/>
      <c r="J286" s="6"/>
      <c r="K286" s="2"/>
      <c r="L286" s="2"/>
    </row>
    <row r="287" spans="2:12" ht="15.75" customHeight="1" x14ac:dyDescent="0.2">
      <c r="B287" s="2"/>
      <c r="C287" s="3"/>
      <c r="D287" s="4"/>
      <c r="E287" s="5"/>
      <c r="F287" s="89"/>
      <c r="G287" s="2"/>
      <c r="H287" s="2"/>
      <c r="I287" s="6"/>
      <c r="J287" s="6"/>
      <c r="K287" s="2"/>
      <c r="L287" s="2"/>
    </row>
    <row r="288" spans="2:12" ht="15.75" customHeight="1" x14ac:dyDescent="0.2">
      <c r="B288" s="2"/>
      <c r="C288" s="3"/>
      <c r="D288" s="4"/>
      <c r="E288" s="5"/>
      <c r="F288" s="89"/>
      <c r="G288" s="2"/>
      <c r="H288" s="2"/>
      <c r="I288" s="6"/>
      <c r="J288" s="6"/>
      <c r="K288" s="2"/>
      <c r="L288" s="2"/>
    </row>
    <row r="289" spans="2:12" ht="15.75" customHeight="1" x14ac:dyDescent="0.2">
      <c r="B289" s="2"/>
      <c r="C289" s="3"/>
      <c r="D289" s="4"/>
      <c r="E289" s="5"/>
      <c r="F289" s="89"/>
      <c r="G289" s="2"/>
      <c r="H289" s="2"/>
      <c r="I289" s="6"/>
      <c r="J289" s="6"/>
      <c r="K289" s="2"/>
      <c r="L289" s="2"/>
    </row>
    <row r="290" spans="2:12" ht="15.75" customHeight="1" x14ac:dyDescent="0.2">
      <c r="B290" s="2"/>
      <c r="C290" s="3"/>
      <c r="D290" s="4"/>
      <c r="E290" s="5"/>
      <c r="F290" s="89"/>
      <c r="G290" s="2"/>
      <c r="H290" s="2"/>
      <c r="I290" s="6"/>
      <c r="J290" s="6"/>
      <c r="K290" s="2"/>
      <c r="L290" s="2"/>
    </row>
    <row r="291" spans="2:12" ht="15.75" customHeight="1" x14ac:dyDescent="0.2">
      <c r="B291" s="2"/>
      <c r="C291" s="3"/>
      <c r="D291" s="4"/>
      <c r="E291" s="5"/>
      <c r="F291" s="89"/>
      <c r="G291" s="2"/>
      <c r="H291" s="2"/>
      <c r="I291" s="6"/>
      <c r="J291" s="6"/>
      <c r="K291" s="2"/>
      <c r="L291" s="2"/>
    </row>
    <row r="292" spans="2:12" ht="15.75" customHeight="1" x14ac:dyDescent="0.2">
      <c r="B292" s="2"/>
      <c r="C292" s="3"/>
      <c r="D292" s="4"/>
      <c r="E292" s="5"/>
      <c r="F292" s="89"/>
      <c r="G292" s="2"/>
      <c r="H292" s="2"/>
      <c r="I292" s="6"/>
      <c r="J292" s="6"/>
      <c r="K292" s="2"/>
      <c r="L292" s="2"/>
    </row>
    <row r="293" spans="2:12" ht="15.75" customHeight="1" x14ac:dyDescent="0.2">
      <c r="B293" s="2"/>
      <c r="C293" s="3"/>
      <c r="D293" s="4"/>
      <c r="E293" s="5"/>
      <c r="F293" s="89"/>
      <c r="G293" s="2"/>
      <c r="H293" s="2"/>
      <c r="I293" s="6"/>
      <c r="J293" s="6"/>
      <c r="K293" s="2"/>
      <c r="L293" s="2"/>
    </row>
    <row r="294" spans="2:12" ht="15.75" customHeight="1" x14ac:dyDescent="0.2">
      <c r="B294" s="2"/>
      <c r="C294" s="3"/>
      <c r="D294" s="4"/>
      <c r="E294" s="5"/>
      <c r="F294" s="89"/>
      <c r="G294" s="2"/>
      <c r="H294" s="2"/>
      <c r="I294" s="6"/>
      <c r="J294" s="6"/>
      <c r="K294" s="2"/>
      <c r="L294" s="2"/>
    </row>
    <row r="295" spans="2:12" ht="15.75" customHeight="1" x14ac:dyDescent="0.2">
      <c r="B295" s="2"/>
      <c r="C295" s="3"/>
      <c r="D295" s="4"/>
      <c r="E295" s="5"/>
      <c r="F295" s="89"/>
      <c r="G295" s="2"/>
      <c r="H295" s="2"/>
      <c r="I295" s="6"/>
      <c r="J295" s="6"/>
      <c r="K295" s="2"/>
      <c r="L295" s="2"/>
    </row>
    <row r="296" spans="2:12" ht="15.75" customHeight="1" x14ac:dyDescent="0.2">
      <c r="B296" s="2"/>
      <c r="C296" s="3"/>
      <c r="D296" s="4"/>
      <c r="E296" s="5"/>
      <c r="F296" s="89"/>
      <c r="G296" s="2"/>
      <c r="H296" s="2"/>
      <c r="I296" s="6"/>
      <c r="J296" s="6"/>
      <c r="K296" s="2"/>
      <c r="L296" s="2"/>
    </row>
    <row r="297" spans="2:12" ht="15.75" customHeight="1" x14ac:dyDescent="0.2">
      <c r="B297" s="2"/>
      <c r="C297" s="3"/>
      <c r="D297" s="4"/>
      <c r="E297" s="5"/>
      <c r="F297" s="89"/>
      <c r="G297" s="2"/>
      <c r="H297" s="2"/>
      <c r="I297" s="6"/>
      <c r="J297" s="6"/>
      <c r="K297" s="2"/>
      <c r="L297" s="2"/>
    </row>
    <row r="298" spans="2:12" ht="15.75" customHeight="1" x14ac:dyDescent="0.2">
      <c r="B298" s="2"/>
      <c r="C298" s="3"/>
      <c r="D298" s="4"/>
      <c r="E298" s="5"/>
      <c r="F298" s="89"/>
      <c r="G298" s="2"/>
      <c r="H298" s="2"/>
      <c r="I298" s="6"/>
      <c r="J298" s="6"/>
      <c r="K298" s="2"/>
      <c r="L298" s="2"/>
    </row>
    <row r="299" spans="2:12" ht="15.75" customHeight="1" x14ac:dyDescent="0.2">
      <c r="B299" s="2"/>
      <c r="C299" s="3"/>
      <c r="D299" s="4"/>
      <c r="E299" s="5"/>
      <c r="F299" s="89"/>
      <c r="G299" s="2"/>
      <c r="H299" s="2"/>
      <c r="I299" s="6"/>
      <c r="J299" s="6"/>
      <c r="K299" s="2"/>
      <c r="L299" s="2"/>
    </row>
    <row r="300" spans="2:12" ht="15.75" customHeight="1" x14ac:dyDescent="0.2">
      <c r="B300" s="2"/>
      <c r="C300" s="3"/>
      <c r="D300" s="4"/>
      <c r="E300" s="5"/>
      <c r="F300" s="89"/>
      <c r="G300" s="2"/>
      <c r="H300" s="2"/>
      <c r="I300" s="6"/>
      <c r="J300" s="6"/>
      <c r="K300" s="2"/>
      <c r="L300" s="2"/>
    </row>
    <row r="301" spans="2:12" ht="15.75" customHeight="1" x14ac:dyDescent="0.2">
      <c r="B301" s="2"/>
      <c r="C301" s="3"/>
      <c r="D301" s="4"/>
      <c r="E301" s="5"/>
      <c r="F301" s="89"/>
      <c r="G301" s="2"/>
      <c r="H301" s="2"/>
      <c r="I301" s="6"/>
      <c r="J301" s="6"/>
      <c r="K301" s="2"/>
      <c r="L301" s="2"/>
    </row>
    <row r="302" spans="2:12" ht="15.75" customHeight="1" x14ac:dyDescent="0.2">
      <c r="B302" s="2"/>
      <c r="C302" s="3"/>
      <c r="D302" s="4"/>
      <c r="E302" s="5"/>
      <c r="F302" s="89"/>
      <c r="G302" s="2"/>
      <c r="H302" s="2"/>
      <c r="I302" s="6"/>
      <c r="J302" s="6"/>
      <c r="K302" s="2"/>
      <c r="L302" s="2"/>
    </row>
    <row r="303" spans="2:12" ht="15.75" customHeight="1" x14ac:dyDescent="0.2">
      <c r="B303" s="2"/>
      <c r="C303" s="3"/>
      <c r="D303" s="4"/>
      <c r="E303" s="5"/>
      <c r="F303" s="89"/>
      <c r="G303" s="2"/>
      <c r="H303" s="2"/>
      <c r="I303" s="6"/>
      <c r="J303" s="6"/>
      <c r="K303" s="2"/>
      <c r="L303" s="2"/>
    </row>
    <row r="304" spans="2:12" ht="15.75" customHeight="1" x14ac:dyDescent="0.2">
      <c r="B304" s="2"/>
      <c r="C304" s="3"/>
      <c r="D304" s="4"/>
      <c r="E304" s="5"/>
      <c r="F304" s="89"/>
      <c r="G304" s="2"/>
      <c r="H304" s="2"/>
      <c r="I304" s="6"/>
      <c r="J304" s="6"/>
      <c r="K304" s="2"/>
      <c r="L304" s="2"/>
    </row>
    <row r="305" spans="2:12" ht="15.75" customHeight="1" x14ac:dyDescent="0.2">
      <c r="B305" s="2"/>
      <c r="C305" s="3"/>
      <c r="D305" s="4"/>
      <c r="E305" s="5"/>
      <c r="F305" s="89"/>
      <c r="G305" s="2"/>
      <c r="H305" s="2"/>
      <c r="I305" s="6"/>
      <c r="J305" s="6"/>
      <c r="K305" s="2"/>
      <c r="L305" s="2"/>
    </row>
    <row r="306" spans="2:12" ht="15.75" customHeight="1" x14ac:dyDescent="0.2">
      <c r="B306" s="2"/>
      <c r="C306" s="3"/>
      <c r="D306" s="4"/>
      <c r="E306" s="5"/>
      <c r="F306" s="89"/>
      <c r="G306" s="2"/>
      <c r="H306" s="2"/>
      <c r="I306" s="6"/>
      <c r="J306" s="6"/>
      <c r="K306" s="2"/>
      <c r="L306" s="2"/>
    </row>
    <row r="307" spans="2:12" ht="15.75" customHeight="1" x14ac:dyDescent="0.2">
      <c r="B307" s="2"/>
      <c r="C307" s="3"/>
      <c r="D307" s="4"/>
      <c r="E307" s="5"/>
      <c r="F307" s="89"/>
      <c r="G307" s="2"/>
      <c r="H307" s="2"/>
      <c r="I307" s="6"/>
      <c r="J307" s="6"/>
      <c r="K307" s="2"/>
      <c r="L307" s="2"/>
    </row>
    <row r="308" spans="2:12" ht="15.75" customHeight="1" x14ac:dyDescent="0.2">
      <c r="B308" s="2"/>
      <c r="C308" s="3"/>
      <c r="D308" s="4"/>
      <c r="E308" s="5"/>
      <c r="F308" s="89"/>
      <c r="G308" s="2"/>
      <c r="H308" s="2"/>
      <c r="I308" s="6"/>
      <c r="J308" s="6"/>
      <c r="K308" s="2"/>
      <c r="L308" s="2"/>
    </row>
    <row r="309" spans="2:12" ht="15.75" customHeight="1" x14ac:dyDescent="0.2">
      <c r="B309" s="2"/>
      <c r="C309" s="3"/>
      <c r="D309" s="4"/>
      <c r="E309" s="5"/>
      <c r="F309" s="89"/>
      <c r="G309" s="2"/>
      <c r="H309" s="2"/>
      <c r="I309" s="6"/>
      <c r="J309" s="6"/>
      <c r="K309" s="2"/>
      <c r="L309" s="2"/>
    </row>
    <row r="310" spans="2:12" ht="15.75" customHeight="1" x14ac:dyDescent="0.2">
      <c r="B310" s="2"/>
      <c r="C310" s="3"/>
      <c r="D310" s="4"/>
      <c r="E310" s="5"/>
      <c r="F310" s="89"/>
      <c r="G310" s="2"/>
      <c r="H310" s="2"/>
      <c r="I310" s="6"/>
      <c r="J310" s="6"/>
      <c r="K310" s="2"/>
      <c r="L310" s="2"/>
    </row>
    <row r="311" spans="2:12" ht="15.75" customHeight="1" x14ac:dyDescent="0.2">
      <c r="B311" s="2"/>
      <c r="C311" s="3"/>
      <c r="D311" s="4"/>
      <c r="E311" s="5"/>
      <c r="F311" s="89"/>
      <c r="G311" s="2"/>
      <c r="H311" s="2"/>
      <c r="I311" s="6"/>
      <c r="J311" s="6"/>
      <c r="K311" s="2"/>
      <c r="L311" s="2"/>
    </row>
    <row r="312" spans="2:12" ht="15.75" customHeight="1" x14ac:dyDescent="0.2">
      <c r="B312" s="2"/>
      <c r="C312" s="3"/>
      <c r="D312" s="4"/>
      <c r="E312" s="5"/>
      <c r="F312" s="89"/>
      <c r="G312" s="2"/>
      <c r="H312" s="2"/>
      <c r="I312" s="6"/>
      <c r="J312" s="6"/>
      <c r="K312" s="2"/>
      <c r="L312" s="2"/>
    </row>
    <row r="313" spans="2:12" ht="15.75" customHeight="1" x14ac:dyDescent="0.2">
      <c r="B313" s="2"/>
      <c r="C313" s="3"/>
      <c r="D313" s="4"/>
      <c r="E313" s="5"/>
      <c r="F313" s="89"/>
      <c r="G313" s="2"/>
      <c r="H313" s="2"/>
      <c r="I313" s="6"/>
      <c r="J313" s="6"/>
      <c r="K313" s="2"/>
      <c r="L313" s="2"/>
    </row>
    <row r="314" spans="2:12" ht="15.75" customHeight="1" x14ac:dyDescent="0.2">
      <c r="B314" s="2"/>
      <c r="C314" s="3"/>
      <c r="D314" s="4"/>
      <c r="E314" s="5"/>
      <c r="F314" s="89"/>
      <c r="G314" s="2"/>
      <c r="H314" s="2"/>
      <c r="I314" s="6"/>
      <c r="J314" s="6"/>
      <c r="K314" s="2"/>
      <c r="L314" s="2"/>
    </row>
    <row r="315" spans="2:12" ht="15.75" customHeight="1" x14ac:dyDescent="0.2">
      <c r="B315" s="2"/>
      <c r="C315" s="3"/>
      <c r="D315" s="4"/>
      <c r="E315" s="5"/>
      <c r="F315" s="89"/>
      <c r="G315" s="2"/>
      <c r="H315" s="2"/>
      <c r="I315" s="6"/>
      <c r="J315" s="6"/>
      <c r="K315" s="2"/>
      <c r="L315" s="2"/>
    </row>
    <row r="316" spans="2:12" ht="15.75" customHeight="1" x14ac:dyDescent="0.2">
      <c r="B316" s="2"/>
      <c r="C316" s="3"/>
      <c r="D316" s="4"/>
      <c r="E316" s="5"/>
      <c r="F316" s="89"/>
      <c r="G316" s="2"/>
      <c r="H316" s="2"/>
      <c r="I316" s="6"/>
      <c r="J316" s="6"/>
      <c r="K316" s="2"/>
      <c r="L316" s="2"/>
    </row>
    <row r="317" spans="2:12" ht="15.75" customHeight="1" x14ac:dyDescent="0.2">
      <c r="B317" s="2"/>
      <c r="C317" s="3"/>
      <c r="D317" s="4"/>
      <c r="E317" s="5"/>
      <c r="F317" s="89"/>
      <c r="G317" s="2"/>
      <c r="H317" s="2"/>
      <c r="I317" s="6"/>
      <c r="J317" s="6"/>
      <c r="K317" s="2"/>
      <c r="L317" s="2"/>
    </row>
    <row r="318" spans="2:12" ht="15.75" customHeight="1" x14ac:dyDescent="0.2">
      <c r="B318" s="2"/>
      <c r="C318" s="3"/>
      <c r="D318" s="4"/>
      <c r="E318" s="5"/>
      <c r="F318" s="89"/>
      <c r="G318" s="2"/>
      <c r="H318" s="2"/>
      <c r="I318" s="6"/>
      <c r="J318" s="6"/>
      <c r="K318" s="2"/>
      <c r="L318" s="2"/>
    </row>
    <row r="319" spans="2:12" ht="15.75" customHeight="1" x14ac:dyDescent="0.2">
      <c r="B319" s="2"/>
      <c r="C319" s="3"/>
      <c r="D319" s="4"/>
      <c r="E319" s="5"/>
      <c r="F319" s="89"/>
      <c r="G319" s="2"/>
      <c r="H319" s="2"/>
      <c r="I319" s="6"/>
      <c r="J319" s="6"/>
      <c r="K319" s="2"/>
      <c r="L319" s="2"/>
    </row>
    <row r="320" spans="2:12" ht="15.75" customHeight="1" x14ac:dyDescent="0.2">
      <c r="B320" s="2"/>
      <c r="C320" s="3"/>
      <c r="D320" s="4"/>
      <c r="E320" s="5"/>
      <c r="F320" s="89"/>
      <c r="G320" s="2"/>
      <c r="H320" s="2"/>
      <c r="I320" s="6"/>
      <c r="J320" s="6"/>
      <c r="K320" s="2"/>
      <c r="L320" s="2"/>
    </row>
    <row r="321" spans="2:12" ht="15.75" customHeight="1" x14ac:dyDescent="0.2">
      <c r="B321" s="2"/>
      <c r="C321" s="3"/>
      <c r="D321" s="4"/>
      <c r="E321" s="5"/>
      <c r="F321" s="89"/>
      <c r="G321" s="2"/>
      <c r="H321" s="2"/>
      <c r="I321" s="6"/>
      <c r="J321" s="6"/>
      <c r="K321" s="2"/>
      <c r="L321" s="2"/>
    </row>
    <row r="322" spans="2:12" ht="15.75" customHeight="1" x14ac:dyDescent="0.2">
      <c r="B322" s="2"/>
      <c r="C322" s="3"/>
      <c r="D322" s="4"/>
      <c r="E322" s="5"/>
      <c r="F322" s="89"/>
      <c r="G322" s="2"/>
      <c r="H322" s="2"/>
      <c r="I322" s="6"/>
      <c r="J322" s="6"/>
      <c r="K322" s="2"/>
      <c r="L322" s="2"/>
    </row>
    <row r="323" spans="2:12" ht="15.75" customHeight="1" x14ac:dyDescent="0.2">
      <c r="B323" s="2"/>
      <c r="C323" s="3"/>
      <c r="D323" s="4"/>
      <c r="E323" s="5"/>
      <c r="F323" s="89"/>
      <c r="G323" s="2"/>
      <c r="H323" s="2"/>
      <c r="I323" s="6"/>
      <c r="J323" s="6"/>
      <c r="K323" s="2"/>
      <c r="L323" s="2"/>
    </row>
    <row r="324" spans="2:12" ht="15.75" customHeight="1" x14ac:dyDescent="0.2">
      <c r="B324" s="2"/>
      <c r="C324" s="3"/>
      <c r="D324" s="4"/>
      <c r="E324" s="5"/>
      <c r="F324" s="89"/>
      <c r="G324" s="2"/>
      <c r="H324" s="2"/>
      <c r="I324" s="6"/>
      <c r="J324" s="6"/>
      <c r="K324" s="2"/>
      <c r="L324" s="2"/>
    </row>
    <row r="325" spans="2:12" ht="15.75" customHeight="1" x14ac:dyDescent="0.2">
      <c r="B325" s="2"/>
      <c r="C325" s="3"/>
      <c r="D325" s="4"/>
      <c r="E325" s="5"/>
      <c r="F325" s="89"/>
      <c r="G325" s="2"/>
      <c r="H325" s="2"/>
      <c r="I325" s="6"/>
      <c r="J325" s="6"/>
      <c r="K325" s="2"/>
      <c r="L325" s="2"/>
    </row>
    <row r="326" spans="2:12" ht="15.75" customHeight="1" x14ac:dyDescent="0.2">
      <c r="B326" s="2"/>
      <c r="C326" s="3"/>
      <c r="D326" s="4"/>
      <c r="E326" s="5"/>
      <c r="F326" s="89"/>
      <c r="G326" s="2"/>
      <c r="H326" s="2"/>
      <c r="I326" s="6"/>
      <c r="J326" s="6"/>
      <c r="K326" s="2"/>
      <c r="L326" s="2"/>
    </row>
    <row r="327" spans="2:12" ht="15.75" customHeight="1" x14ac:dyDescent="0.2">
      <c r="B327" s="2"/>
      <c r="C327" s="3"/>
      <c r="D327" s="4"/>
      <c r="E327" s="5"/>
      <c r="F327" s="89"/>
      <c r="G327" s="2"/>
      <c r="H327" s="2"/>
      <c r="I327" s="6"/>
      <c r="J327" s="6"/>
      <c r="K327" s="2"/>
      <c r="L327" s="2"/>
    </row>
    <row r="328" spans="2:12" ht="15.75" customHeight="1" x14ac:dyDescent="0.2">
      <c r="B328" s="2"/>
      <c r="C328" s="3"/>
      <c r="D328" s="4"/>
      <c r="E328" s="5"/>
      <c r="F328" s="89"/>
      <c r="G328" s="2"/>
      <c r="H328" s="2"/>
      <c r="I328" s="6"/>
      <c r="J328" s="6"/>
      <c r="K328" s="2"/>
      <c r="L328" s="2"/>
    </row>
    <row r="329" spans="2:12" ht="15.75" customHeight="1" x14ac:dyDescent="0.2">
      <c r="B329" s="2"/>
      <c r="C329" s="3"/>
      <c r="D329" s="4"/>
      <c r="E329" s="5"/>
      <c r="F329" s="89"/>
      <c r="G329" s="2"/>
      <c r="H329" s="2"/>
      <c r="I329" s="6"/>
      <c r="J329" s="6"/>
      <c r="K329" s="2"/>
      <c r="L329" s="2"/>
    </row>
    <row r="330" spans="2:12" ht="15.75" customHeight="1" x14ac:dyDescent="0.2">
      <c r="B330" s="2"/>
      <c r="C330" s="3"/>
      <c r="D330" s="4"/>
      <c r="E330" s="5"/>
      <c r="F330" s="89"/>
      <c r="G330" s="2"/>
      <c r="H330" s="2"/>
      <c r="I330" s="6"/>
      <c r="J330" s="6"/>
      <c r="K330" s="2"/>
      <c r="L330" s="2"/>
    </row>
    <row r="331" spans="2:12" ht="15.75" customHeight="1" x14ac:dyDescent="0.2">
      <c r="B331" s="2"/>
      <c r="C331" s="3"/>
      <c r="D331" s="4"/>
      <c r="E331" s="5"/>
      <c r="F331" s="89"/>
      <c r="G331" s="2"/>
      <c r="H331" s="2"/>
      <c r="I331" s="6"/>
      <c r="J331" s="6"/>
      <c r="K331" s="2"/>
      <c r="L331" s="2"/>
    </row>
    <row r="332" spans="2:12" ht="15.75" customHeight="1" x14ac:dyDescent="0.2">
      <c r="B332" s="2"/>
      <c r="C332" s="3"/>
      <c r="D332" s="4"/>
      <c r="E332" s="5"/>
      <c r="F332" s="89"/>
      <c r="G332" s="2"/>
      <c r="H332" s="2"/>
      <c r="I332" s="6"/>
      <c r="J332" s="6"/>
      <c r="K332" s="2"/>
      <c r="L332" s="2"/>
    </row>
    <row r="333" spans="2:12" ht="15.75" customHeight="1" x14ac:dyDescent="0.2">
      <c r="B333" s="2"/>
      <c r="C333" s="3"/>
      <c r="D333" s="4"/>
      <c r="E333" s="5"/>
      <c r="F333" s="89"/>
      <c r="G333" s="2"/>
      <c r="H333" s="2"/>
      <c r="I333" s="6"/>
      <c r="J333" s="6"/>
      <c r="K333" s="2"/>
      <c r="L333" s="2"/>
    </row>
    <row r="334" spans="2:12" ht="15.75" customHeight="1" x14ac:dyDescent="0.2">
      <c r="B334" s="2"/>
      <c r="C334" s="3"/>
      <c r="D334" s="4"/>
      <c r="E334" s="5"/>
      <c r="F334" s="89"/>
      <c r="G334" s="2"/>
      <c r="H334" s="2"/>
      <c r="I334" s="6"/>
      <c r="J334" s="6"/>
      <c r="K334" s="2"/>
      <c r="L334" s="2"/>
    </row>
    <row r="335" spans="2:12" ht="15.75" customHeight="1" x14ac:dyDescent="0.2">
      <c r="B335" s="2"/>
      <c r="C335" s="3"/>
      <c r="D335" s="4"/>
      <c r="E335" s="5"/>
      <c r="F335" s="89"/>
      <c r="G335" s="2"/>
      <c r="H335" s="2"/>
      <c r="I335" s="6"/>
      <c r="J335" s="6"/>
      <c r="K335" s="2"/>
      <c r="L335" s="2"/>
    </row>
    <row r="336" spans="2:12" ht="15.75" customHeight="1" x14ac:dyDescent="0.2">
      <c r="B336" s="2"/>
      <c r="C336" s="3"/>
      <c r="D336" s="4"/>
      <c r="E336" s="5"/>
      <c r="F336" s="89"/>
      <c r="G336" s="2"/>
      <c r="H336" s="2"/>
      <c r="I336" s="6"/>
      <c r="J336" s="6"/>
      <c r="K336" s="2"/>
      <c r="L336" s="2"/>
    </row>
    <row r="337" spans="2:12" ht="15.75" customHeight="1" x14ac:dyDescent="0.2">
      <c r="B337" s="2"/>
      <c r="C337" s="3"/>
      <c r="D337" s="4"/>
      <c r="E337" s="5"/>
      <c r="F337" s="89"/>
      <c r="G337" s="2"/>
      <c r="H337" s="2"/>
      <c r="I337" s="6"/>
      <c r="J337" s="6"/>
      <c r="K337" s="2"/>
      <c r="L337" s="2"/>
    </row>
    <row r="338" spans="2:12" ht="15.75" customHeight="1" x14ac:dyDescent="0.2">
      <c r="B338" s="2"/>
      <c r="C338" s="3"/>
      <c r="D338" s="4"/>
      <c r="E338" s="5"/>
      <c r="F338" s="89"/>
      <c r="G338" s="2"/>
      <c r="H338" s="2"/>
      <c r="I338" s="6"/>
      <c r="J338" s="6"/>
      <c r="K338" s="2"/>
      <c r="L338" s="2"/>
    </row>
    <row r="339" spans="2:12" ht="15.75" customHeight="1" x14ac:dyDescent="0.2">
      <c r="B339" s="2"/>
      <c r="C339" s="3"/>
      <c r="D339" s="4"/>
      <c r="E339" s="5"/>
      <c r="F339" s="89"/>
      <c r="G339" s="2"/>
      <c r="H339" s="2"/>
      <c r="I339" s="6"/>
      <c r="J339" s="6"/>
      <c r="K339" s="2"/>
      <c r="L339" s="2"/>
    </row>
    <row r="340" spans="2:12" ht="15.75" customHeight="1" x14ac:dyDescent="0.2">
      <c r="B340" s="2"/>
      <c r="C340" s="3"/>
      <c r="D340" s="4"/>
      <c r="E340" s="5"/>
      <c r="F340" s="89"/>
      <c r="G340" s="2"/>
      <c r="H340" s="2"/>
      <c r="I340" s="6"/>
      <c r="J340" s="6"/>
      <c r="K340" s="2"/>
      <c r="L340" s="2"/>
    </row>
    <row r="341" spans="2:12" ht="15.75" customHeight="1" x14ac:dyDescent="0.2">
      <c r="B341" s="2"/>
      <c r="C341" s="3"/>
      <c r="D341" s="4"/>
      <c r="E341" s="5"/>
      <c r="F341" s="89"/>
      <c r="G341" s="2"/>
      <c r="H341" s="2"/>
      <c r="I341" s="6"/>
      <c r="J341" s="6"/>
      <c r="K341" s="2"/>
      <c r="L341" s="2"/>
    </row>
    <row r="342" spans="2:12" ht="15.75" customHeight="1" x14ac:dyDescent="0.2">
      <c r="B342" s="2"/>
      <c r="C342" s="3"/>
      <c r="D342" s="4"/>
      <c r="E342" s="5"/>
      <c r="F342" s="89"/>
      <c r="G342" s="2"/>
      <c r="H342" s="2"/>
      <c r="I342" s="6"/>
      <c r="J342" s="6"/>
      <c r="K342" s="2"/>
      <c r="L342" s="2"/>
    </row>
    <row r="343" spans="2:12" ht="15.75" customHeight="1" x14ac:dyDescent="0.2">
      <c r="B343" s="2"/>
      <c r="C343" s="3"/>
      <c r="D343" s="4"/>
      <c r="E343" s="5"/>
      <c r="F343" s="89"/>
      <c r="G343" s="2"/>
      <c r="H343" s="2"/>
      <c r="I343" s="6"/>
      <c r="J343" s="6"/>
      <c r="K343" s="2"/>
      <c r="L343" s="2"/>
    </row>
    <row r="344" spans="2:12" ht="15.75" customHeight="1" x14ac:dyDescent="0.2">
      <c r="B344" s="2"/>
      <c r="C344" s="3"/>
      <c r="D344" s="4"/>
      <c r="E344" s="5"/>
      <c r="F344" s="89"/>
      <c r="G344" s="2"/>
      <c r="H344" s="2"/>
      <c r="I344" s="6"/>
      <c r="J344" s="6"/>
      <c r="K344" s="2"/>
      <c r="L344" s="2"/>
    </row>
    <row r="345" spans="2:12" ht="15.75" customHeight="1" x14ac:dyDescent="0.2">
      <c r="B345" s="2"/>
      <c r="C345" s="3"/>
      <c r="D345" s="4"/>
      <c r="E345" s="5"/>
      <c r="F345" s="89"/>
      <c r="G345" s="2"/>
      <c r="H345" s="2"/>
      <c r="I345" s="6"/>
      <c r="J345" s="6"/>
      <c r="K345" s="2"/>
      <c r="L345" s="2"/>
    </row>
    <row r="346" spans="2:12" ht="15.75" customHeight="1" x14ac:dyDescent="0.2">
      <c r="B346" s="2"/>
      <c r="C346" s="3"/>
      <c r="D346" s="4"/>
      <c r="E346" s="5"/>
      <c r="F346" s="89"/>
      <c r="G346" s="2"/>
      <c r="H346" s="2"/>
      <c r="I346" s="6"/>
      <c r="J346" s="6"/>
      <c r="K346" s="2"/>
      <c r="L346" s="2"/>
    </row>
    <row r="347" spans="2:12" ht="15.75" customHeight="1" x14ac:dyDescent="0.2">
      <c r="B347" s="2"/>
      <c r="C347" s="3"/>
      <c r="D347" s="4"/>
      <c r="E347" s="5"/>
      <c r="F347" s="89"/>
      <c r="G347" s="2"/>
      <c r="H347" s="2"/>
      <c r="I347" s="6"/>
      <c r="J347" s="6"/>
      <c r="K347" s="2"/>
      <c r="L347" s="2"/>
    </row>
    <row r="348" spans="2:12" ht="15.75" customHeight="1" x14ac:dyDescent="0.2">
      <c r="B348" s="2"/>
      <c r="C348" s="3"/>
      <c r="D348" s="4"/>
      <c r="E348" s="5"/>
      <c r="F348" s="89"/>
      <c r="G348" s="2"/>
      <c r="H348" s="2"/>
      <c r="I348" s="6"/>
      <c r="J348" s="6"/>
      <c r="K348" s="2"/>
      <c r="L348" s="2"/>
    </row>
    <row r="349" spans="2:12" ht="15.75" customHeight="1" x14ac:dyDescent="0.2">
      <c r="B349" s="2"/>
      <c r="C349" s="3"/>
      <c r="D349" s="4"/>
      <c r="E349" s="5"/>
      <c r="F349" s="89"/>
      <c r="G349" s="2"/>
      <c r="H349" s="2"/>
      <c r="I349" s="6"/>
      <c r="J349" s="6"/>
      <c r="K349" s="2"/>
      <c r="L349" s="2"/>
    </row>
    <row r="350" spans="2:12" ht="15.75" customHeight="1" x14ac:dyDescent="0.2">
      <c r="B350" s="2"/>
      <c r="C350" s="3"/>
      <c r="D350" s="4"/>
      <c r="E350" s="5"/>
      <c r="F350" s="89"/>
      <c r="G350" s="2"/>
      <c r="H350" s="2"/>
      <c r="I350" s="6"/>
      <c r="J350" s="6"/>
      <c r="K350" s="2"/>
      <c r="L350" s="2"/>
    </row>
    <row r="351" spans="2:12" ht="15.75" customHeight="1" x14ac:dyDescent="0.2">
      <c r="B351" s="2"/>
      <c r="C351" s="3"/>
      <c r="D351" s="4"/>
      <c r="E351" s="5"/>
      <c r="F351" s="89"/>
      <c r="G351" s="2"/>
      <c r="H351" s="2"/>
      <c r="I351" s="6"/>
      <c r="J351" s="6"/>
      <c r="K351" s="2"/>
      <c r="L351" s="2"/>
    </row>
    <row r="352" spans="2:12" ht="15.75" customHeight="1" x14ac:dyDescent="0.2">
      <c r="B352" s="2"/>
      <c r="C352" s="3"/>
      <c r="D352" s="4"/>
      <c r="E352" s="5"/>
      <c r="F352" s="89"/>
      <c r="G352" s="2"/>
      <c r="H352" s="2"/>
      <c r="I352" s="6"/>
      <c r="J352" s="6"/>
      <c r="K352" s="2"/>
      <c r="L352" s="2"/>
    </row>
    <row r="353" spans="2:12" ht="15.75" customHeight="1" x14ac:dyDescent="0.2">
      <c r="B353" s="2"/>
      <c r="C353" s="3"/>
      <c r="D353" s="4"/>
      <c r="E353" s="5"/>
      <c r="F353" s="89"/>
      <c r="G353" s="2"/>
      <c r="H353" s="2"/>
      <c r="I353" s="6"/>
      <c r="J353" s="6"/>
      <c r="K353" s="2"/>
      <c r="L353" s="2"/>
    </row>
    <row r="354" spans="2:12" ht="15.75" customHeight="1" x14ac:dyDescent="0.2">
      <c r="B354" s="2"/>
      <c r="C354" s="3"/>
      <c r="D354" s="4"/>
      <c r="E354" s="5"/>
      <c r="F354" s="89"/>
      <c r="G354" s="2"/>
      <c r="H354" s="2"/>
      <c r="I354" s="6"/>
      <c r="J354" s="6"/>
      <c r="K354" s="2"/>
      <c r="L354" s="2"/>
    </row>
    <row r="355" spans="2:12" ht="15.75" customHeight="1" x14ac:dyDescent="0.2">
      <c r="B355" s="2"/>
      <c r="C355" s="3"/>
      <c r="D355" s="4"/>
      <c r="E355" s="5"/>
      <c r="F355" s="89"/>
      <c r="G355" s="2"/>
      <c r="H355" s="2"/>
      <c r="I355" s="6"/>
      <c r="J355" s="6"/>
      <c r="K355" s="2"/>
      <c r="L355" s="2"/>
    </row>
    <row r="356" spans="2:12" ht="15.75" customHeight="1" x14ac:dyDescent="0.2">
      <c r="B356" s="2"/>
      <c r="C356" s="3"/>
      <c r="D356" s="4"/>
      <c r="E356" s="5"/>
      <c r="F356" s="89"/>
      <c r="G356" s="2"/>
      <c r="H356" s="2"/>
      <c r="I356" s="6"/>
      <c r="J356" s="6"/>
      <c r="K356" s="2"/>
      <c r="L356" s="2"/>
    </row>
    <row r="357" spans="2:12" ht="15.75" customHeight="1" x14ac:dyDescent="0.2">
      <c r="B357" s="2"/>
      <c r="C357" s="3"/>
      <c r="D357" s="4"/>
      <c r="E357" s="5"/>
      <c r="F357" s="89"/>
      <c r="G357" s="2"/>
      <c r="H357" s="2"/>
      <c r="I357" s="6"/>
      <c r="J357" s="6"/>
      <c r="K357" s="2"/>
      <c r="L357" s="2"/>
    </row>
    <row r="358" spans="2:12" ht="15.75" customHeight="1" x14ac:dyDescent="0.2">
      <c r="B358" s="2"/>
      <c r="C358" s="3"/>
      <c r="D358" s="4"/>
      <c r="E358" s="5"/>
      <c r="F358" s="89"/>
      <c r="G358" s="2"/>
      <c r="H358" s="2"/>
      <c r="I358" s="6"/>
      <c r="J358" s="6"/>
      <c r="K358" s="2"/>
      <c r="L358" s="2"/>
    </row>
    <row r="359" spans="2:12" ht="15.75" customHeight="1" x14ac:dyDescent="0.2">
      <c r="B359" s="2"/>
      <c r="C359" s="3"/>
      <c r="D359" s="4"/>
      <c r="E359" s="5"/>
      <c r="F359" s="89"/>
      <c r="G359" s="2"/>
      <c r="H359" s="2"/>
      <c r="I359" s="6"/>
      <c r="J359" s="6"/>
      <c r="K359" s="2"/>
      <c r="L359" s="2"/>
    </row>
    <row r="360" spans="2:12" ht="15.75" customHeight="1" x14ac:dyDescent="0.2">
      <c r="B360" s="2"/>
      <c r="C360" s="3"/>
      <c r="D360" s="4"/>
      <c r="E360" s="5"/>
      <c r="F360" s="89"/>
      <c r="G360" s="2"/>
      <c r="H360" s="2"/>
      <c r="I360" s="6"/>
      <c r="J360" s="6"/>
      <c r="K360" s="2"/>
      <c r="L360" s="2"/>
    </row>
    <row r="361" spans="2:12" ht="15.75" customHeight="1" x14ac:dyDescent="0.2">
      <c r="B361" s="2"/>
      <c r="C361" s="3"/>
      <c r="D361" s="4"/>
      <c r="E361" s="5"/>
      <c r="F361" s="89"/>
      <c r="G361" s="2"/>
      <c r="H361" s="2"/>
      <c r="I361" s="6"/>
      <c r="J361" s="6"/>
      <c r="K361" s="2"/>
      <c r="L361" s="2"/>
    </row>
    <row r="362" spans="2:12" ht="15.75" customHeight="1" x14ac:dyDescent="0.2">
      <c r="B362" s="2"/>
      <c r="C362" s="3"/>
      <c r="D362" s="4"/>
      <c r="E362" s="5"/>
      <c r="F362" s="89"/>
      <c r="G362" s="2"/>
      <c r="H362" s="2"/>
      <c r="I362" s="6"/>
      <c r="J362" s="6"/>
      <c r="K362" s="2"/>
      <c r="L362" s="2"/>
    </row>
    <row r="363" spans="2:12" ht="15.75" customHeight="1" x14ac:dyDescent="0.2">
      <c r="B363" s="2"/>
      <c r="C363" s="3"/>
      <c r="D363" s="4"/>
      <c r="E363" s="5"/>
      <c r="F363" s="89"/>
      <c r="G363" s="2"/>
      <c r="H363" s="2"/>
      <c r="I363" s="6"/>
      <c r="J363" s="6"/>
      <c r="K363" s="2"/>
      <c r="L363" s="2"/>
    </row>
    <row r="364" spans="2:12" ht="15.75" customHeight="1" x14ac:dyDescent="0.2">
      <c r="B364" s="2"/>
      <c r="C364" s="3"/>
      <c r="D364" s="4"/>
      <c r="E364" s="5"/>
      <c r="F364" s="89"/>
      <c r="G364" s="2"/>
      <c r="H364" s="2"/>
      <c r="I364" s="6"/>
      <c r="J364" s="6"/>
      <c r="K364" s="2"/>
      <c r="L364" s="2"/>
    </row>
    <row r="365" spans="2:12" ht="15.75" customHeight="1" x14ac:dyDescent="0.2">
      <c r="B365" s="2"/>
      <c r="C365" s="3"/>
      <c r="D365" s="4"/>
      <c r="E365" s="5"/>
      <c r="F365" s="89"/>
      <c r="G365" s="2"/>
      <c r="H365" s="2"/>
      <c r="I365" s="6"/>
      <c r="J365" s="6"/>
      <c r="K365" s="2"/>
      <c r="L365" s="2"/>
    </row>
    <row r="366" spans="2:12" ht="15.75" customHeight="1" x14ac:dyDescent="0.2">
      <c r="B366" s="2"/>
      <c r="C366" s="3"/>
      <c r="D366" s="4"/>
      <c r="E366" s="5"/>
      <c r="F366" s="89"/>
      <c r="G366" s="2"/>
      <c r="H366" s="2"/>
      <c r="I366" s="6"/>
      <c r="J366" s="6"/>
      <c r="K366" s="2"/>
      <c r="L366" s="2"/>
    </row>
    <row r="367" spans="2:12" ht="15.75" customHeight="1" x14ac:dyDescent="0.2">
      <c r="B367" s="2"/>
      <c r="C367" s="3"/>
      <c r="D367" s="4"/>
      <c r="E367" s="5"/>
      <c r="F367" s="89"/>
      <c r="G367" s="2"/>
      <c r="H367" s="2"/>
      <c r="I367" s="6"/>
      <c r="J367" s="6"/>
      <c r="K367" s="2"/>
      <c r="L367" s="2"/>
    </row>
    <row r="368" spans="2:12" ht="15.75" customHeight="1" x14ac:dyDescent="0.2">
      <c r="B368" s="2"/>
      <c r="C368" s="3"/>
      <c r="D368" s="4"/>
      <c r="E368" s="5"/>
      <c r="F368" s="89"/>
      <c r="G368" s="2"/>
      <c r="H368" s="2"/>
      <c r="I368" s="6"/>
      <c r="J368" s="6"/>
      <c r="K368" s="2"/>
      <c r="L368" s="2"/>
    </row>
    <row r="369" spans="2:12" ht="15.75" customHeight="1" x14ac:dyDescent="0.2">
      <c r="B369" s="2"/>
      <c r="C369" s="3"/>
      <c r="D369" s="4"/>
      <c r="E369" s="5"/>
      <c r="F369" s="89"/>
      <c r="G369" s="2"/>
      <c r="H369" s="2"/>
      <c r="I369" s="6"/>
      <c r="J369" s="6"/>
      <c r="K369" s="2"/>
      <c r="L369" s="2"/>
    </row>
    <row r="370" spans="2:12" ht="15.75" customHeight="1" x14ac:dyDescent="0.2">
      <c r="B370" s="2"/>
      <c r="C370" s="3"/>
      <c r="D370" s="4"/>
      <c r="E370" s="5"/>
      <c r="F370" s="89"/>
      <c r="G370" s="2"/>
      <c r="H370" s="2"/>
      <c r="I370" s="6"/>
      <c r="J370" s="6"/>
      <c r="K370" s="2"/>
      <c r="L370" s="2"/>
    </row>
    <row r="371" spans="2:12" ht="15.75" customHeight="1" x14ac:dyDescent="0.2">
      <c r="B371" s="2"/>
      <c r="C371" s="3"/>
      <c r="D371" s="4"/>
      <c r="E371" s="5"/>
      <c r="F371" s="89"/>
      <c r="G371" s="2"/>
      <c r="H371" s="2"/>
      <c r="I371" s="6"/>
      <c r="J371" s="6"/>
      <c r="K371" s="2"/>
      <c r="L371" s="2"/>
    </row>
    <row r="372" spans="2:12" ht="15.75" customHeight="1" x14ac:dyDescent="0.2">
      <c r="B372" s="2"/>
      <c r="C372" s="3"/>
      <c r="D372" s="4"/>
      <c r="E372" s="5"/>
      <c r="F372" s="89"/>
      <c r="G372" s="2"/>
      <c r="H372" s="2"/>
      <c r="I372" s="6"/>
      <c r="J372" s="6"/>
      <c r="K372" s="2"/>
      <c r="L372" s="2"/>
    </row>
    <row r="373" spans="2:12" ht="15.75" customHeight="1" x14ac:dyDescent="0.2">
      <c r="B373" s="2"/>
      <c r="C373" s="3"/>
      <c r="D373" s="4"/>
      <c r="E373" s="5"/>
      <c r="F373" s="89"/>
      <c r="G373" s="2"/>
      <c r="H373" s="2"/>
      <c r="I373" s="6"/>
      <c r="J373" s="6"/>
      <c r="K373" s="2"/>
      <c r="L373" s="2"/>
    </row>
    <row r="374" spans="2:12" ht="15.75" customHeight="1" x14ac:dyDescent="0.2">
      <c r="B374" s="2"/>
      <c r="C374" s="3"/>
      <c r="D374" s="4"/>
      <c r="E374" s="5"/>
      <c r="F374" s="89"/>
      <c r="G374" s="2"/>
      <c r="H374" s="2"/>
      <c r="I374" s="6"/>
      <c r="J374" s="6"/>
      <c r="K374" s="2"/>
      <c r="L374" s="2"/>
    </row>
    <row r="375" spans="2:12" ht="15.75" customHeight="1" x14ac:dyDescent="0.2">
      <c r="B375" s="2"/>
      <c r="C375" s="3"/>
      <c r="D375" s="4"/>
      <c r="E375" s="5"/>
      <c r="F375" s="89"/>
      <c r="G375" s="2"/>
      <c r="H375" s="2"/>
      <c r="I375" s="6"/>
      <c r="J375" s="6"/>
      <c r="K375" s="2"/>
      <c r="L375" s="2"/>
    </row>
    <row r="376" spans="2:12" ht="15.75" customHeight="1" x14ac:dyDescent="0.2">
      <c r="B376" s="2"/>
      <c r="C376" s="3"/>
      <c r="D376" s="4"/>
      <c r="E376" s="5"/>
      <c r="F376" s="89"/>
      <c r="G376" s="2"/>
      <c r="H376" s="2"/>
      <c r="I376" s="6"/>
      <c r="J376" s="6"/>
      <c r="K376" s="2"/>
      <c r="L376" s="2"/>
    </row>
    <row r="377" spans="2:12" ht="15.75" customHeight="1" x14ac:dyDescent="0.2">
      <c r="B377" s="2"/>
      <c r="C377" s="3"/>
      <c r="D377" s="4"/>
      <c r="E377" s="5"/>
      <c r="F377" s="89"/>
      <c r="G377" s="2"/>
      <c r="H377" s="2"/>
      <c r="I377" s="6"/>
      <c r="J377" s="6"/>
      <c r="K377" s="2"/>
      <c r="L377" s="2"/>
    </row>
    <row r="378" spans="2:12" ht="15.75" customHeight="1" x14ac:dyDescent="0.2">
      <c r="B378" s="2"/>
      <c r="C378" s="3"/>
      <c r="D378" s="4"/>
      <c r="E378" s="5"/>
      <c r="F378" s="89"/>
      <c r="G378" s="2"/>
      <c r="H378" s="2"/>
      <c r="I378" s="6"/>
      <c r="J378" s="6"/>
      <c r="K378" s="2"/>
      <c r="L378" s="2"/>
    </row>
    <row r="379" spans="2:12" ht="15.75" customHeight="1" x14ac:dyDescent="0.2">
      <c r="B379" s="2"/>
      <c r="C379" s="3"/>
      <c r="D379" s="4"/>
      <c r="E379" s="5"/>
      <c r="F379" s="89"/>
      <c r="G379" s="2"/>
      <c r="H379" s="2"/>
      <c r="I379" s="6"/>
      <c r="J379" s="6"/>
      <c r="K379" s="2"/>
      <c r="L379" s="2"/>
    </row>
    <row r="380" spans="2:12" ht="15.75" customHeight="1" x14ac:dyDescent="0.2">
      <c r="B380" s="2"/>
      <c r="C380" s="3"/>
      <c r="D380" s="4"/>
      <c r="E380" s="5"/>
      <c r="F380" s="89"/>
      <c r="G380" s="2"/>
      <c r="H380" s="2"/>
      <c r="I380" s="6"/>
      <c r="J380" s="6"/>
      <c r="K380" s="2"/>
      <c r="L380" s="2"/>
    </row>
    <row r="381" spans="2:12" ht="15.75" customHeight="1" x14ac:dyDescent="0.2">
      <c r="B381" s="2"/>
      <c r="C381" s="3"/>
      <c r="D381" s="4"/>
      <c r="E381" s="5"/>
      <c r="F381" s="89"/>
      <c r="G381" s="2"/>
      <c r="H381" s="2"/>
      <c r="I381" s="6"/>
      <c r="J381" s="6"/>
      <c r="K381" s="2"/>
      <c r="L381" s="2"/>
    </row>
    <row r="382" spans="2:12" ht="15.75" customHeight="1" x14ac:dyDescent="0.2">
      <c r="B382" s="2"/>
      <c r="C382" s="3"/>
      <c r="D382" s="4"/>
      <c r="E382" s="5"/>
      <c r="F382" s="89"/>
      <c r="G382" s="2"/>
      <c r="H382" s="2"/>
      <c r="I382" s="6"/>
      <c r="J382" s="6"/>
      <c r="K382" s="2"/>
      <c r="L382" s="2"/>
    </row>
    <row r="383" spans="2:12" ht="15.75" customHeight="1" x14ac:dyDescent="0.2">
      <c r="B383" s="2"/>
      <c r="C383" s="3"/>
      <c r="D383" s="4"/>
      <c r="E383" s="5"/>
      <c r="F383" s="89"/>
      <c r="G383" s="2"/>
      <c r="H383" s="2"/>
      <c r="I383" s="6"/>
      <c r="J383" s="6"/>
      <c r="K383" s="2"/>
      <c r="L383" s="2"/>
    </row>
    <row r="384" spans="2:12" ht="15.75" customHeight="1" x14ac:dyDescent="0.2">
      <c r="B384" s="2"/>
      <c r="C384" s="3"/>
      <c r="D384" s="4"/>
      <c r="E384" s="5"/>
      <c r="F384" s="89"/>
      <c r="G384" s="2"/>
      <c r="H384" s="2"/>
      <c r="I384" s="6"/>
      <c r="J384" s="6"/>
      <c r="K384" s="2"/>
      <c r="L384" s="2"/>
    </row>
    <row r="385" spans="2:12" ht="15.75" customHeight="1" x14ac:dyDescent="0.2">
      <c r="B385" s="2"/>
      <c r="C385" s="3"/>
      <c r="D385" s="4"/>
      <c r="E385" s="5"/>
      <c r="F385" s="89"/>
      <c r="G385" s="2"/>
      <c r="H385" s="2"/>
      <c r="I385" s="6"/>
      <c r="J385" s="6"/>
      <c r="K385" s="2"/>
      <c r="L385" s="2"/>
    </row>
    <row r="386" spans="2:12" ht="15.75" customHeight="1" x14ac:dyDescent="0.2">
      <c r="B386" s="2"/>
      <c r="C386" s="3"/>
      <c r="D386" s="4"/>
      <c r="E386" s="5"/>
      <c r="F386" s="89"/>
      <c r="G386" s="2"/>
      <c r="H386" s="2"/>
      <c r="I386" s="6"/>
      <c r="J386" s="6"/>
      <c r="K386" s="2"/>
      <c r="L386" s="2"/>
    </row>
    <row r="387" spans="2:12" ht="15.75" customHeight="1" x14ac:dyDescent="0.2">
      <c r="B387" s="2"/>
      <c r="C387" s="3"/>
      <c r="D387" s="4"/>
      <c r="E387" s="5"/>
      <c r="F387" s="89"/>
      <c r="G387" s="2"/>
      <c r="H387" s="2"/>
      <c r="I387" s="6"/>
      <c r="J387" s="6"/>
      <c r="K387" s="2"/>
      <c r="L387" s="2"/>
    </row>
    <row r="388" spans="2:12" ht="15.75" customHeight="1" x14ac:dyDescent="0.2">
      <c r="B388" s="2"/>
      <c r="C388" s="3"/>
      <c r="D388" s="4"/>
      <c r="E388" s="5"/>
      <c r="F388" s="89"/>
      <c r="G388" s="2"/>
      <c r="H388" s="2"/>
      <c r="I388" s="6"/>
      <c r="J388" s="6"/>
      <c r="K388" s="2"/>
      <c r="L388" s="2"/>
    </row>
    <row r="389" spans="2:12" ht="15.75" customHeight="1" x14ac:dyDescent="0.2">
      <c r="B389" s="2"/>
      <c r="C389" s="3"/>
      <c r="D389" s="4"/>
      <c r="E389" s="5"/>
      <c r="F389" s="89"/>
      <c r="G389" s="2"/>
      <c r="H389" s="2"/>
      <c r="I389" s="6"/>
      <c r="J389" s="6"/>
      <c r="K389" s="2"/>
      <c r="L389" s="2"/>
    </row>
    <row r="390" spans="2:12" ht="15.75" customHeight="1" x14ac:dyDescent="0.2">
      <c r="B390" s="2"/>
      <c r="C390" s="3"/>
      <c r="D390" s="4"/>
      <c r="E390" s="5"/>
      <c r="F390" s="89"/>
      <c r="G390" s="2"/>
      <c r="H390" s="2"/>
      <c r="I390" s="6"/>
      <c r="J390" s="6"/>
      <c r="K390" s="2"/>
      <c r="L390" s="2"/>
    </row>
    <row r="391" spans="2:12" ht="15.75" customHeight="1" x14ac:dyDescent="0.2">
      <c r="B391" s="2"/>
      <c r="C391" s="3"/>
      <c r="D391" s="4"/>
      <c r="E391" s="5"/>
      <c r="F391" s="89"/>
      <c r="G391" s="2"/>
      <c r="H391" s="2"/>
      <c r="I391" s="6"/>
      <c r="J391" s="6"/>
      <c r="K391" s="2"/>
      <c r="L391" s="2"/>
    </row>
    <row r="392" spans="2:12" ht="15.75" customHeight="1" x14ac:dyDescent="0.2">
      <c r="B392" s="2"/>
      <c r="C392" s="3"/>
      <c r="D392" s="4"/>
      <c r="E392" s="5"/>
      <c r="F392" s="89"/>
      <c r="G392" s="2"/>
      <c r="H392" s="2"/>
      <c r="I392" s="6"/>
      <c r="J392" s="6"/>
      <c r="K392" s="2"/>
      <c r="L392" s="2"/>
    </row>
    <row r="393" spans="2:12" ht="15.75" customHeight="1" x14ac:dyDescent="0.2">
      <c r="B393" s="2"/>
      <c r="C393" s="3"/>
      <c r="D393" s="4"/>
      <c r="E393" s="5"/>
      <c r="F393" s="89"/>
      <c r="G393" s="2"/>
      <c r="H393" s="2"/>
      <c r="I393" s="6"/>
      <c r="J393" s="6"/>
      <c r="K393" s="2"/>
      <c r="L393" s="2"/>
    </row>
    <row r="394" spans="2:12" ht="15.75" customHeight="1" x14ac:dyDescent="0.2">
      <c r="B394" s="2"/>
      <c r="C394" s="3"/>
      <c r="D394" s="4"/>
      <c r="E394" s="5"/>
      <c r="F394" s="89"/>
      <c r="G394" s="2"/>
      <c r="H394" s="2"/>
      <c r="I394" s="6"/>
      <c r="J394" s="6"/>
      <c r="K394" s="2"/>
      <c r="L394" s="2"/>
    </row>
    <row r="395" spans="2:12" ht="15.75" customHeight="1" x14ac:dyDescent="0.2">
      <c r="B395" s="2"/>
      <c r="C395" s="3"/>
      <c r="D395" s="4"/>
      <c r="E395" s="5"/>
      <c r="F395" s="89"/>
      <c r="G395" s="2"/>
      <c r="H395" s="2"/>
      <c r="I395" s="6"/>
      <c r="J395" s="6"/>
      <c r="K395" s="2"/>
      <c r="L395" s="2"/>
    </row>
    <row r="396" spans="2:12" ht="15.75" customHeight="1" x14ac:dyDescent="0.2">
      <c r="B396" s="2"/>
      <c r="C396" s="3"/>
      <c r="D396" s="4"/>
      <c r="E396" s="5"/>
      <c r="F396" s="89"/>
      <c r="G396" s="2"/>
      <c r="H396" s="2"/>
      <c r="I396" s="6"/>
      <c r="J396" s="6"/>
      <c r="K396" s="2"/>
      <c r="L396" s="2"/>
    </row>
    <row r="397" spans="2:12" ht="15.75" customHeight="1" x14ac:dyDescent="0.2">
      <c r="B397" s="2"/>
      <c r="C397" s="3"/>
      <c r="D397" s="4"/>
      <c r="E397" s="5"/>
      <c r="F397" s="89"/>
      <c r="G397" s="2"/>
      <c r="H397" s="2"/>
      <c r="I397" s="6"/>
      <c r="J397" s="6"/>
      <c r="K397" s="2"/>
      <c r="L397" s="2"/>
    </row>
    <row r="398" spans="2:12" ht="15.75" customHeight="1" x14ac:dyDescent="0.2">
      <c r="B398" s="2"/>
      <c r="C398" s="3"/>
      <c r="D398" s="4"/>
      <c r="E398" s="5"/>
      <c r="F398" s="89"/>
      <c r="G398" s="2"/>
      <c r="H398" s="2"/>
      <c r="I398" s="6"/>
      <c r="J398" s="6"/>
      <c r="K398" s="2"/>
      <c r="L398" s="2"/>
    </row>
    <row r="399" spans="2:12" ht="15.75" customHeight="1" x14ac:dyDescent="0.2">
      <c r="B399" s="2"/>
      <c r="C399" s="3"/>
      <c r="D399" s="4"/>
      <c r="E399" s="5"/>
      <c r="F399" s="89"/>
      <c r="G399" s="2"/>
      <c r="H399" s="2"/>
      <c r="I399" s="6"/>
      <c r="J399" s="6"/>
      <c r="K399" s="2"/>
      <c r="L399" s="2"/>
    </row>
    <row r="400" spans="2:12" ht="15.75" customHeight="1" x14ac:dyDescent="0.2">
      <c r="B400" s="2"/>
      <c r="C400" s="3"/>
      <c r="D400" s="4"/>
      <c r="E400" s="5"/>
      <c r="F400" s="89"/>
      <c r="G400" s="2"/>
      <c r="H400" s="2"/>
      <c r="I400" s="6"/>
      <c r="J400" s="6"/>
      <c r="K400" s="2"/>
      <c r="L400" s="2"/>
    </row>
    <row r="401" spans="2:12" ht="15.75" customHeight="1" x14ac:dyDescent="0.2">
      <c r="B401" s="2"/>
      <c r="C401" s="3"/>
      <c r="D401" s="4"/>
      <c r="E401" s="5"/>
      <c r="F401" s="89"/>
      <c r="G401" s="2"/>
      <c r="H401" s="2"/>
      <c r="I401" s="6"/>
      <c r="J401" s="6"/>
      <c r="K401" s="2"/>
      <c r="L401" s="2"/>
    </row>
    <row r="402" spans="2:12" ht="15.75" customHeight="1" x14ac:dyDescent="0.2">
      <c r="B402" s="2"/>
      <c r="C402" s="3"/>
      <c r="D402" s="4"/>
      <c r="E402" s="5"/>
      <c r="F402" s="89"/>
      <c r="G402" s="2"/>
      <c r="H402" s="2"/>
      <c r="I402" s="6"/>
      <c r="J402" s="6"/>
      <c r="K402" s="2"/>
      <c r="L402" s="2"/>
    </row>
    <row r="403" spans="2:12" ht="15.75" customHeight="1" x14ac:dyDescent="0.2">
      <c r="B403" s="2"/>
      <c r="C403" s="3"/>
      <c r="D403" s="4"/>
      <c r="E403" s="5"/>
      <c r="F403" s="89"/>
      <c r="G403" s="2"/>
      <c r="H403" s="2"/>
      <c r="I403" s="6"/>
      <c r="J403" s="6"/>
      <c r="K403" s="2"/>
      <c r="L403" s="2"/>
    </row>
    <row r="404" spans="2:12" ht="15.75" customHeight="1" x14ac:dyDescent="0.2">
      <c r="B404" s="2"/>
      <c r="C404" s="3"/>
      <c r="D404" s="4"/>
      <c r="E404" s="5"/>
      <c r="F404" s="89"/>
      <c r="G404" s="2"/>
      <c r="H404" s="2"/>
      <c r="I404" s="6"/>
      <c r="J404" s="6"/>
      <c r="K404" s="2"/>
      <c r="L404" s="2"/>
    </row>
    <row r="405" spans="2:12" ht="15.75" customHeight="1" x14ac:dyDescent="0.2">
      <c r="B405" s="2"/>
      <c r="C405" s="3"/>
      <c r="D405" s="4"/>
      <c r="E405" s="5"/>
      <c r="F405" s="89"/>
      <c r="G405" s="2"/>
      <c r="H405" s="2"/>
      <c r="I405" s="6"/>
      <c r="J405" s="6"/>
      <c r="K405" s="2"/>
      <c r="L405" s="2"/>
    </row>
    <row r="406" spans="2:12" ht="15.75" customHeight="1" x14ac:dyDescent="0.2">
      <c r="B406" s="2"/>
      <c r="C406" s="3"/>
      <c r="D406" s="4"/>
      <c r="E406" s="5"/>
      <c r="F406" s="89"/>
      <c r="G406" s="2"/>
      <c r="H406" s="2"/>
      <c r="I406" s="6"/>
      <c r="J406" s="6"/>
      <c r="K406" s="2"/>
      <c r="L406" s="2"/>
    </row>
    <row r="407" spans="2:12" ht="15.75" customHeight="1" x14ac:dyDescent="0.2">
      <c r="B407" s="2"/>
      <c r="C407" s="3"/>
      <c r="D407" s="4"/>
      <c r="E407" s="5"/>
      <c r="F407" s="89"/>
      <c r="G407" s="2"/>
      <c r="H407" s="2"/>
      <c r="I407" s="6"/>
      <c r="J407" s="6"/>
      <c r="K407" s="2"/>
      <c r="L407" s="2"/>
    </row>
    <row r="408" spans="2:12" ht="15.75" customHeight="1" x14ac:dyDescent="0.2">
      <c r="B408" s="2"/>
      <c r="C408" s="3"/>
      <c r="D408" s="4"/>
      <c r="E408" s="5"/>
      <c r="F408" s="89"/>
      <c r="G408" s="2"/>
      <c r="H408" s="2"/>
      <c r="I408" s="6"/>
      <c r="J408" s="6"/>
      <c r="K408" s="2"/>
      <c r="L408" s="2"/>
    </row>
    <row r="409" spans="2:12" ht="15.75" customHeight="1" x14ac:dyDescent="0.2">
      <c r="B409" s="2"/>
      <c r="C409" s="3"/>
      <c r="D409" s="4"/>
      <c r="E409" s="5"/>
      <c r="F409" s="89"/>
      <c r="G409" s="2"/>
      <c r="H409" s="2"/>
      <c r="I409" s="6"/>
      <c r="J409" s="6"/>
      <c r="K409" s="2"/>
      <c r="L409" s="2"/>
    </row>
    <row r="410" spans="2:12" ht="15.75" customHeight="1" x14ac:dyDescent="0.2">
      <c r="B410" s="2"/>
      <c r="C410" s="3"/>
      <c r="D410" s="4"/>
      <c r="E410" s="5"/>
      <c r="F410" s="89"/>
      <c r="G410" s="2"/>
      <c r="H410" s="2"/>
      <c r="I410" s="6"/>
      <c r="J410" s="6"/>
      <c r="K410" s="2"/>
      <c r="L410" s="2"/>
    </row>
    <row r="411" spans="2:12" ht="15.75" customHeight="1" x14ac:dyDescent="0.2">
      <c r="B411" s="2"/>
      <c r="C411" s="3"/>
      <c r="D411" s="4"/>
      <c r="E411" s="5"/>
      <c r="F411" s="89"/>
      <c r="G411" s="2"/>
      <c r="H411" s="2"/>
      <c r="I411" s="6"/>
      <c r="J411" s="6"/>
      <c r="K411" s="2"/>
      <c r="L411" s="2"/>
    </row>
    <row r="412" spans="2:12" ht="15.75" customHeight="1" x14ac:dyDescent="0.2">
      <c r="B412" s="2"/>
      <c r="C412" s="3"/>
      <c r="D412" s="4"/>
      <c r="E412" s="5"/>
      <c r="F412" s="89"/>
      <c r="G412" s="2"/>
      <c r="H412" s="2"/>
      <c r="I412" s="6"/>
      <c r="J412" s="6"/>
      <c r="K412" s="2"/>
      <c r="L412" s="2"/>
    </row>
    <row r="413" spans="2:12" ht="15.75" customHeight="1" x14ac:dyDescent="0.2">
      <c r="B413" s="2"/>
      <c r="C413" s="3"/>
      <c r="D413" s="4"/>
      <c r="E413" s="5"/>
      <c r="F413" s="89"/>
      <c r="G413" s="2"/>
      <c r="H413" s="2"/>
      <c r="I413" s="6"/>
      <c r="J413" s="6"/>
      <c r="K413" s="2"/>
      <c r="L413" s="2"/>
    </row>
    <row r="414" spans="2:12" ht="15.75" customHeight="1" x14ac:dyDescent="0.2">
      <c r="B414" s="2"/>
      <c r="C414" s="3"/>
      <c r="D414" s="4"/>
      <c r="E414" s="5"/>
      <c r="F414" s="89"/>
      <c r="G414" s="2"/>
      <c r="H414" s="2"/>
      <c r="I414" s="6"/>
      <c r="J414" s="6"/>
      <c r="K414" s="2"/>
      <c r="L414" s="2"/>
    </row>
    <row r="415" spans="2:12" ht="15.75" customHeight="1" x14ac:dyDescent="0.2">
      <c r="B415" s="2"/>
      <c r="C415" s="3"/>
      <c r="D415" s="4"/>
      <c r="E415" s="5"/>
      <c r="F415" s="89"/>
      <c r="G415" s="2"/>
      <c r="H415" s="2"/>
      <c r="I415" s="6"/>
      <c r="J415" s="6"/>
      <c r="K415" s="2"/>
      <c r="L415" s="2"/>
    </row>
    <row r="416" spans="2:12" ht="15.75" customHeight="1" x14ac:dyDescent="0.2">
      <c r="B416" s="2"/>
      <c r="C416" s="3"/>
      <c r="D416" s="4"/>
      <c r="E416" s="5"/>
      <c r="F416" s="89"/>
      <c r="G416" s="2"/>
      <c r="H416" s="2"/>
      <c r="I416" s="6"/>
      <c r="J416" s="6"/>
      <c r="K416" s="2"/>
      <c r="L416" s="2"/>
    </row>
    <row r="417" spans="2:12" ht="15.75" customHeight="1" x14ac:dyDescent="0.2">
      <c r="B417" s="2"/>
      <c r="C417" s="3"/>
      <c r="D417" s="4"/>
      <c r="E417" s="5"/>
      <c r="F417" s="89"/>
      <c r="G417" s="2"/>
      <c r="H417" s="2"/>
      <c r="I417" s="6"/>
      <c r="J417" s="6"/>
      <c r="K417" s="2"/>
      <c r="L417" s="2"/>
    </row>
    <row r="418" spans="2:12" ht="15.75" customHeight="1" x14ac:dyDescent="0.2">
      <c r="B418" s="2"/>
      <c r="C418" s="3"/>
      <c r="D418" s="4"/>
      <c r="E418" s="5"/>
      <c r="F418" s="89"/>
      <c r="G418" s="2"/>
      <c r="H418" s="2"/>
      <c r="I418" s="6"/>
      <c r="J418" s="6"/>
      <c r="K418" s="2"/>
      <c r="L418" s="2"/>
    </row>
    <row r="419" spans="2:12" ht="15.75" customHeight="1" x14ac:dyDescent="0.2">
      <c r="B419" s="2"/>
      <c r="C419" s="3"/>
      <c r="D419" s="4"/>
      <c r="E419" s="5"/>
      <c r="F419" s="89"/>
      <c r="G419" s="2"/>
      <c r="H419" s="2"/>
      <c r="I419" s="6"/>
      <c r="J419" s="6"/>
      <c r="K419" s="2"/>
      <c r="L419" s="2"/>
    </row>
    <row r="420" spans="2:12" ht="15.75" customHeight="1" x14ac:dyDescent="0.2">
      <c r="B420" s="2"/>
      <c r="C420" s="3"/>
      <c r="D420" s="4"/>
      <c r="E420" s="5"/>
      <c r="F420" s="89"/>
      <c r="G420" s="2"/>
      <c r="H420" s="2"/>
      <c r="I420" s="6"/>
      <c r="J420" s="6"/>
      <c r="K420" s="2"/>
      <c r="L420" s="2"/>
    </row>
    <row r="421" spans="2:12" ht="15.75" customHeight="1" x14ac:dyDescent="0.2">
      <c r="B421" s="2"/>
      <c r="C421" s="3"/>
      <c r="D421" s="4"/>
      <c r="E421" s="5"/>
      <c r="F421" s="89"/>
      <c r="G421" s="2"/>
      <c r="H421" s="2"/>
      <c r="I421" s="6"/>
      <c r="J421" s="6"/>
      <c r="K421" s="2"/>
      <c r="L421" s="2"/>
    </row>
    <row r="422" spans="2:12" ht="15.75" customHeight="1" x14ac:dyDescent="0.2">
      <c r="B422" s="2"/>
      <c r="C422" s="3"/>
      <c r="D422" s="4"/>
      <c r="E422" s="5"/>
      <c r="F422" s="89"/>
      <c r="G422" s="2"/>
      <c r="H422" s="2"/>
      <c r="I422" s="6"/>
      <c r="J422" s="6"/>
      <c r="K422" s="2"/>
      <c r="L422" s="2"/>
    </row>
    <row r="423" spans="2:12" ht="15.75" customHeight="1" x14ac:dyDescent="0.2">
      <c r="B423" s="2"/>
      <c r="C423" s="3"/>
      <c r="D423" s="4"/>
      <c r="E423" s="5"/>
      <c r="F423" s="89"/>
      <c r="G423" s="2"/>
      <c r="H423" s="2"/>
      <c r="I423" s="6"/>
      <c r="J423" s="6"/>
      <c r="K423" s="2"/>
      <c r="L423" s="2"/>
    </row>
    <row r="424" spans="2:12" ht="15.75" customHeight="1" x14ac:dyDescent="0.2">
      <c r="B424" s="2"/>
      <c r="C424" s="3"/>
      <c r="D424" s="4"/>
      <c r="E424" s="5"/>
      <c r="F424" s="89"/>
      <c r="G424" s="2"/>
      <c r="H424" s="2"/>
      <c r="I424" s="6"/>
      <c r="J424" s="6"/>
      <c r="K424" s="2"/>
      <c r="L424" s="2"/>
    </row>
    <row r="425" spans="2:12" ht="15.75" customHeight="1" x14ac:dyDescent="0.2">
      <c r="B425" s="2"/>
      <c r="C425" s="3"/>
      <c r="D425" s="4"/>
      <c r="E425" s="5"/>
      <c r="F425" s="89"/>
      <c r="G425" s="2"/>
      <c r="H425" s="2"/>
      <c r="I425" s="6"/>
      <c r="J425" s="6"/>
      <c r="K425" s="2"/>
      <c r="L425" s="2"/>
    </row>
    <row r="426" spans="2:12" ht="15.75" customHeight="1" x14ac:dyDescent="0.2">
      <c r="B426" s="2"/>
      <c r="C426" s="3"/>
      <c r="D426" s="4"/>
      <c r="E426" s="5"/>
      <c r="F426" s="89"/>
      <c r="G426" s="2"/>
      <c r="H426" s="2"/>
      <c r="I426" s="6"/>
      <c r="J426" s="6"/>
      <c r="K426" s="2"/>
      <c r="L426" s="2"/>
    </row>
    <row r="427" spans="2:12" ht="15.75" customHeight="1" x14ac:dyDescent="0.2">
      <c r="B427" s="2"/>
      <c r="C427" s="3"/>
      <c r="D427" s="4"/>
      <c r="E427" s="5"/>
      <c r="F427" s="89"/>
      <c r="G427" s="2"/>
      <c r="H427" s="2"/>
      <c r="I427" s="6"/>
      <c r="J427" s="6"/>
      <c r="K427" s="2"/>
      <c r="L427" s="2"/>
    </row>
    <row r="428" spans="2:12" ht="15.75" customHeight="1" x14ac:dyDescent="0.2">
      <c r="B428" s="2"/>
      <c r="C428" s="3"/>
      <c r="D428" s="4"/>
      <c r="E428" s="5"/>
      <c r="F428" s="89"/>
      <c r="G428" s="2"/>
      <c r="H428" s="2"/>
      <c r="I428" s="6"/>
      <c r="J428" s="6"/>
      <c r="K428" s="2"/>
      <c r="L428" s="2"/>
    </row>
    <row r="429" spans="2:12" ht="15.75" customHeight="1" x14ac:dyDescent="0.2">
      <c r="B429" s="2"/>
      <c r="C429" s="3"/>
      <c r="D429" s="4"/>
      <c r="E429" s="5"/>
      <c r="F429" s="89"/>
      <c r="G429" s="2"/>
      <c r="H429" s="2"/>
      <c r="I429" s="6"/>
      <c r="J429" s="6"/>
      <c r="K429" s="2"/>
      <c r="L429" s="2"/>
    </row>
    <row r="430" spans="2:12" ht="15.75" customHeight="1" x14ac:dyDescent="0.2">
      <c r="B430" s="2"/>
      <c r="C430" s="3"/>
      <c r="D430" s="4"/>
      <c r="E430" s="5"/>
      <c r="F430" s="89"/>
      <c r="G430" s="2"/>
      <c r="H430" s="2"/>
      <c r="I430" s="6"/>
      <c r="J430" s="6"/>
      <c r="K430" s="2"/>
      <c r="L430" s="2"/>
    </row>
    <row r="431" spans="2:12" ht="15.75" customHeight="1" x14ac:dyDescent="0.2">
      <c r="B431" s="2"/>
      <c r="C431" s="3"/>
      <c r="D431" s="4"/>
      <c r="E431" s="5"/>
      <c r="F431" s="89"/>
      <c r="G431" s="2"/>
      <c r="H431" s="2"/>
      <c r="I431" s="6"/>
      <c r="J431" s="6"/>
      <c r="K431" s="2"/>
      <c r="L431" s="2"/>
    </row>
    <row r="432" spans="2:12" ht="15.75" customHeight="1" x14ac:dyDescent="0.2">
      <c r="B432" s="2"/>
      <c r="C432" s="3"/>
      <c r="D432" s="4"/>
      <c r="E432" s="5"/>
      <c r="F432" s="89"/>
      <c r="G432" s="2"/>
      <c r="H432" s="2"/>
      <c r="I432" s="6"/>
      <c r="J432" s="6"/>
      <c r="K432" s="2"/>
      <c r="L432" s="2"/>
    </row>
    <row r="433" spans="2:12" ht="15.75" customHeight="1" x14ac:dyDescent="0.2">
      <c r="B433" s="2"/>
      <c r="C433" s="3"/>
      <c r="D433" s="4"/>
      <c r="E433" s="5"/>
      <c r="F433" s="89"/>
      <c r="G433" s="2"/>
      <c r="H433" s="2"/>
      <c r="I433" s="6"/>
      <c r="J433" s="6"/>
      <c r="K433" s="2"/>
      <c r="L433" s="2"/>
    </row>
    <row r="434" spans="2:12" ht="15.75" customHeight="1" x14ac:dyDescent="0.2">
      <c r="B434" s="2"/>
      <c r="C434" s="3"/>
      <c r="D434" s="4"/>
      <c r="E434" s="5"/>
      <c r="F434" s="89"/>
      <c r="G434" s="2"/>
      <c r="H434" s="2"/>
      <c r="I434" s="6"/>
      <c r="J434" s="6"/>
      <c r="K434" s="2"/>
      <c r="L434" s="2"/>
    </row>
    <row r="435" spans="2:12" ht="15.75" customHeight="1" x14ac:dyDescent="0.2">
      <c r="B435" s="2"/>
      <c r="C435" s="3"/>
      <c r="D435" s="4"/>
      <c r="E435" s="5"/>
      <c r="F435" s="89"/>
      <c r="G435" s="2"/>
      <c r="H435" s="2"/>
      <c r="I435" s="6"/>
      <c r="J435" s="6"/>
      <c r="K435" s="2"/>
      <c r="L435" s="2"/>
    </row>
    <row r="436" spans="2:12" ht="15.75" customHeight="1" x14ac:dyDescent="0.2">
      <c r="B436" s="2"/>
      <c r="C436" s="3"/>
      <c r="D436" s="4"/>
      <c r="E436" s="5"/>
      <c r="F436" s="89"/>
      <c r="G436" s="2"/>
      <c r="H436" s="2"/>
      <c r="I436" s="6"/>
      <c r="J436" s="6"/>
      <c r="K436" s="2"/>
      <c r="L436" s="2"/>
    </row>
    <row r="437" spans="2:12" ht="15.75" customHeight="1" x14ac:dyDescent="0.2">
      <c r="B437" s="2"/>
      <c r="C437" s="3"/>
      <c r="D437" s="4"/>
      <c r="E437" s="5"/>
      <c r="F437" s="89"/>
      <c r="G437" s="2"/>
      <c r="H437" s="2"/>
      <c r="I437" s="6"/>
      <c r="J437" s="6"/>
      <c r="K437" s="2"/>
      <c r="L437" s="2"/>
    </row>
    <row r="438" spans="2:12" ht="15.75" customHeight="1" x14ac:dyDescent="0.2">
      <c r="B438" s="2"/>
      <c r="C438" s="3"/>
      <c r="D438" s="4"/>
      <c r="E438" s="5"/>
      <c r="F438" s="89"/>
      <c r="G438" s="2"/>
      <c r="H438" s="2"/>
      <c r="I438" s="6"/>
      <c r="J438" s="6"/>
      <c r="K438" s="2"/>
      <c r="L438" s="2"/>
    </row>
    <row r="439" spans="2:12" ht="15.75" customHeight="1" x14ac:dyDescent="0.2">
      <c r="B439" s="2"/>
      <c r="C439" s="3"/>
      <c r="D439" s="4"/>
      <c r="E439" s="5"/>
      <c r="F439" s="89"/>
      <c r="G439" s="2"/>
      <c r="H439" s="2"/>
      <c r="I439" s="6"/>
      <c r="J439" s="6"/>
      <c r="K439" s="2"/>
      <c r="L439" s="2"/>
    </row>
    <row r="440" spans="2:12" ht="15.75" customHeight="1" x14ac:dyDescent="0.2">
      <c r="B440" s="2"/>
      <c r="C440" s="3"/>
      <c r="D440" s="4"/>
      <c r="E440" s="5"/>
      <c r="F440" s="89"/>
      <c r="G440" s="2"/>
      <c r="H440" s="2"/>
      <c r="I440" s="6"/>
      <c r="J440" s="6"/>
      <c r="K440" s="2"/>
      <c r="L440" s="2"/>
    </row>
    <row r="441" spans="2:12" ht="15.75" customHeight="1" x14ac:dyDescent="0.2">
      <c r="B441" s="2"/>
      <c r="C441" s="3"/>
      <c r="D441" s="4"/>
      <c r="E441" s="5"/>
      <c r="F441" s="89"/>
      <c r="G441" s="2"/>
      <c r="H441" s="2"/>
      <c r="I441" s="6"/>
      <c r="J441" s="6"/>
      <c r="K441" s="2"/>
      <c r="L441" s="2"/>
    </row>
    <row r="442" spans="2:12" ht="15.75" customHeight="1" x14ac:dyDescent="0.2">
      <c r="B442" s="2"/>
      <c r="C442" s="3"/>
      <c r="D442" s="4"/>
      <c r="E442" s="5"/>
      <c r="F442" s="89"/>
      <c r="G442" s="2"/>
      <c r="H442" s="2"/>
      <c r="I442" s="6"/>
      <c r="J442" s="6"/>
      <c r="K442" s="2"/>
      <c r="L442" s="2"/>
    </row>
    <row r="443" spans="2:12" ht="15.75" customHeight="1" x14ac:dyDescent="0.2">
      <c r="B443" s="2"/>
      <c r="C443" s="3"/>
      <c r="D443" s="4"/>
      <c r="E443" s="5"/>
      <c r="F443" s="89"/>
      <c r="G443" s="2"/>
      <c r="H443" s="2"/>
      <c r="I443" s="6"/>
      <c r="J443" s="6"/>
      <c r="K443" s="2"/>
      <c r="L443" s="2"/>
    </row>
    <row r="444" spans="2:12" ht="15.75" customHeight="1" x14ac:dyDescent="0.2">
      <c r="B444" s="2"/>
      <c r="C444" s="3"/>
      <c r="D444" s="4"/>
      <c r="E444" s="5"/>
      <c r="F444" s="89"/>
      <c r="G444" s="2"/>
      <c r="H444" s="2"/>
      <c r="I444" s="6"/>
      <c r="J444" s="6"/>
      <c r="K444" s="2"/>
      <c r="L444" s="2"/>
    </row>
    <row r="445" spans="2:12" ht="15.75" customHeight="1" x14ac:dyDescent="0.2">
      <c r="B445" s="2"/>
      <c r="C445" s="3"/>
      <c r="D445" s="4"/>
      <c r="E445" s="5"/>
      <c r="F445" s="89"/>
      <c r="G445" s="2"/>
      <c r="H445" s="2"/>
      <c r="I445" s="6"/>
      <c r="J445" s="6"/>
      <c r="K445" s="2"/>
      <c r="L445" s="2"/>
    </row>
    <row r="446" spans="2:12" ht="15.75" customHeight="1" x14ac:dyDescent="0.2">
      <c r="B446" s="2"/>
      <c r="C446" s="3"/>
      <c r="D446" s="4"/>
      <c r="E446" s="5"/>
      <c r="F446" s="89"/>
      <c r="G446" s="2"/>
      <c r="H446" s="2"/>
      <c r="I446" s="6"/>
      <c r="J446" s="6"/>
      <c r="K446" s="2"/>
      <c r="L446" s="2"/>
    </row>
    <row r="447" spans="2:12" ht="15.75" customHeight="1" x14ac:dyDescent="0.2">
      <c r="B447" s="2"/>
      <c r="C447" s="3"/>
      <c r="D447" s="4"/>
      <c r="E447" s="5"/>
      <c r="F447" s="89"/>
      <c r="G447" s="2"/>
      <c r="H447" s="2"/>
      <c r="I447" s="6"/>
      <c r="J447" s="6"/>
      <c r="K447" s="2"/>
      <c r="L447" s="2"/>
    </row>
    <row r="448" spans="2:12" ht="15.75" customHeight="1" x14ac:dyDescent="0.2">
      <c r="B448" s="2"/>
      <c r="C448" s="3"/>
      <c r="D448" s="4"/>
      <c r="E448" s="5"/>
      <c r="F448" s="89"/>
      <c r="G448" s="2"/>
      <c r="H448" s="2"/>
      <c r="I448" s="6"/>
      <c r="J448" s="6"/>
      <c r="K448" s="2"/>
      <c r="L448" s="2"/>
    </row>
    <row r="449" spans="2:12" ht="15.75" customHeight="1" x14ac:dyDescent="0.2">
      <c r="B449" s="2"/>
      <c r="C449" s="3"/>
      <c r="D449" s="4"/>
      <c r="E449" s="5"/>
      <c r="F449" s="89"/>
      <c r="G449" s="2"/>
      <c r="H449" s="2"/>
      <c r="I449" s="6"/>
      <c r="J449" s="6"/>
      <c r="K449" s="2"/>
      <c r="L449" s="2"/>
    </row>
    <row r="450" spans="2:12" ht="15.75" customHeight="1" x14ac:dyDescent="0.2">
      <c r="B450" s="2"/>
      <c r="C450" s="3"/>
      <c r="D450" s="4"/>
      <c r="E450" s="5"/>
      <c r="F450" s="89"/>
      <c r="G450" s="2"/>
      <c r="H450" s="2"/>
      <c r="I450" s="6"/>
      <c r="J450" s="6"/>
      <c r="K450" s="2"/>
      <c r="L450" s="2"/>
    </row>
    <row r="451" spans="2:12" ht="15.75" customHeight="1" x14ac:dyDescent="0.2">
      <c r="B451" s="2"/>
      <c r="C451" s="3"/>
      <c r="D451" s="4"/>
      <c r="E451" s="5"/>
      <c r="F451" s="89"/>
      <c r="G451" s="2"/>
      <c r="H451" s="2"/>
      <c r="I451" s="6"/>
      <c r="J451" s="6"/>
      <c r="K451" s="2"/>
      <c r="L451" s="2"/>
    </row>
    <row r="452" spans="2:12" ht="15.75" customHeight="1" x14ac:dyDescent="0.2">
      <c r="B452" s="2"/>
      <c r="C452" s="3"/>
      <c r="D452" s="4"/>
      <c r="E452" s="5"/>
      <c r="F452" s="89"/>
      <c r="G452" s="2"/>
      <c r="H452" s="2"/>
      <c r="I452" s="6"/>
      <c r="J452" s="6"/>
      <c r="K452" s="2"/>
      <c r="L452" s="2"/>
    </row>
    <row r="453" spans="2:12" ht="15.75" customHeight="1" x14ac:dyDescent="0.2">
      <c r="B453" s="2"/>
      <c r="C453" s="3"/>
      <c r="D453" s="4"/>
      <c r="E453" s="5"/>
      <c r="F453" s="89"/>
      <c r="G453" s="2"/>
      <c r="H453" s="2"/>
      <c r="I453" s="6"/>
      <c r="J453" s="6"/>
      <c r="K453" s="2"/>
      <c r="L453" s="2"/>
    </row>
    <row r="454" spans="2:12" ht="15.75" customHeight="1" x14ac:dyDescent="0.2">
      <c r="B454" s="2"/>
      <c r="C454" s="3"/>
      <c r="D454" s="4"/>
      <c r="E454" s="5"/>
      <c r="F454" s="89"/>
      <c r="G454" s="2"/>
      <c r="H454" s="2"/>
      <c r="I454" s="6"/>
      <c r="J454" s="6"/>
      <c r="K454" s="2"/>
      <c r="L454" s="2"/>
    </row>
    <row r="455" spans="2:12" ht="15.75" customHeight="1" x14ac:dyDescent="0.2">
      <c r="B455" s="2"/>
      <c r="C455" s="3"/>
      <c r="D455" s="4"/>
      <c r="E455" s="5"/>
      <c r="F455" s="89"/>
      <c r="G455" s="2"/>
      <c r="H455" s="2"/>
      <c r="I455" s="6"/>
      <c r="J455" s="6"/>
      <c r="K455" s="2"/>
      <c r="L455" s="2"/>
    </row>
    <row r="456" spans="2:12" ht="15.75" customHeight="1" x14ac:dyDescent="0.2">
      <c r="B456" s="2"/>
      <c r="C456" s="3"/>
      <c r="D456" s="4"/>
      <c r="E456" s="5"/>
      <c r="F456" s="89"/>
      <c r="G456" s="2"/>
      <c r="H456" s="2"/>
      <c r="I456" s="6"/>
      <c r="J456" s="6"/>
      <c r="K456" s="2"/>
      <c r="L456" s="2"/>
    </row>
    <row r="457" spans="2:12" ht="15.75" customHeight="1" x14ac:dyDescent="0.2">
      <c r="B457" s="2"/>
      <c r="C457" s="3"/>
      <c r="D457" s="4"/>
      <c r="E457" s="5"/>
      <c r="F457" s="89"/>
      <c r="G457" s="2"/>
      <c r="H457" s="2"/>
      <c r="I457" s="6"/>
      <c r="J457" s="6"/>
      <c r="K457" s="2"/>
      <c r="L457" s="2"/>
    </row>
    <row r="458" spans="2:12" ht="15.75" customHeight="1" x14ac:dyDescent="0.2">
      <c r="B458" s="2"/>
      <c r="C458" s="3"/>
      <c r="D458" s="4"/>
      <c r="E458" s="5"/>
      <c r="F458" s="89"/>
      <c r="G458" s="2"/>
      <c r="H458" s="2"/>
      <c r="I458" s="6"/>
      <c r="J458" s="6"/>
      <c r="K458" s="2"/>
      <c r="L458" s="2"/>
    </row>
    <row r="459" spans="2:12" ht="15.75" customHeight="1" x14ac:dyDescent="0.2">
      <c r="B459" s="2"/>
      <c r="C459" s="3"/>
      <c r="D459" s="4"/>
      <c r="E459" s="5"/>
      <c r="F459" s="89"/>
      <c r="G459" s="2"/>
      <c r="H459" s="2"/>
      <c r="I459" s="6"/>
      <c r="J459" s="6"/>
      <c r="K459" s="2"/>
      <c r="L459" s="2"/>
    </row>
    <row r="460" spans="2:12" ht="15.75" customHeight="1" x14ac:dyDescent="0.2">
      <c r="B460" s="2"/>
      <c r="C460" s="3"/>
      <c r="D460" s="4"/>
      <c r="E460" s="5"/>
      <c r="F460" s="89"/>
      <c r="G460" s="2"/>
      <c r="H460" s="2"/>
      <c r="I460" s="6"/>
      <c r="J460" s="6"/>
      <c r="K460" s="2"/>
      <c r="L460" s="2"/>
    </row>
    <row r="461" spans="2:12" ht="15.75" customHeight="1" x14ac:dyDescent="0.2">
      <c r="B461" s="2"/>
      <c r="C461" s="3"/>
      <c r="D461" s="4"/>
      <c r="E461" s="5"/>
      <c r="F461" s="89"/>
      <c r="G461" s="2"/>
      <c r="H461" s="2"/>
      <c r="I461" s="6"/>
      <c r="J461" s="6"/>
      <c r="K461" s="2"/>
      <c r="L461" s="2"/>
    </row>
    <row r="462" spans="2:12" ht="15.75" customHeight="1" x14ac:dyDescent="0.2">
      <c r="B462" s="2"/>
      <c r="C462" s="3"/>
      <c r="D462" s="4"/>
      <c r="E462" s="5"/>
      <c r="F462" s="89"/>
      <c r="G462" s="2"/>
      <c r="H462" s="2"/>
      <c r="I462" s="6"/>
      <c r="J462" s="6"/>
      <c r="K462" s="2"/>
      <c r="L462" s="2"/>
    </row>
    <row r="463" spans="2:12" ht="15.75" customHeight="1" x14ac:dyDescent="0.2">
      <c r="B463" s="2"/>
      <c r="C463" s="3"/>
      <c r="D463" s="4"/>
      <c r="E463" s="5"/>
      <c r="F463" s="89"/>
      <c r="G463" s="2"/>
      <c r="H463" s="2"/>
      <c r="I463" s="6"/>
      <c r="J463" s="6"/>
      <c r="K463" s="2"/>
      <c r="L463" s="2"/>
    </row>
    <row r="464" spans="2:12" ht="15.75" customHeight="1" x14ac:dyDescent="0.2">
      <c r="B464" s="2"/>
      <c r="C464" s="3"/>
      <c r="D464" s="4"/>
      <c r="E464" s="5"/>
      <c r="F464" s="89"/>
      <c r="G464" s="2"/>
      <c r="H464" s="2"/>
      <c r="I464" s="6"/>
      <c r="J464" s="6"/>
      <c r="K464" s="2"/>
      <c r="L464" s="2"/>
    </row>
    <row r="465" spans="2:12" ht="15.75" customHeight="1" x14ac:dyDescent="0.2">
      <c r="B465" s="2"/>
      <c r="C465" s="3"/>
      <c r="D465" s="4"/>
      <c r="E465" s="5"/>
      <c r="F465" s="89"/>
      <c r="G465" s="2"/>
      <c r="H465" s="2"/>
      <c r="I465" s="6"/>
      <c r="J465" s="6"/>
      <c r="K465" s="2"/>
      <c r="L465" s="2"/>
    </row>
    <row r="466" spans="2:12" ht="15.75" customHeight="1" x14ac:dyDescent="0.2">
      <c r="B466" s="2"/>
      <c r="C466" s="3"/>
      <c r="D466" s="4"/>
      <c r="E466" s="5"/>
      <c r="F466" s="89"/>
      <c r="G466" s="2"/>
      <c r="H466" s="2"/>
      <c r="I466" s="6"/>
      <c r="J466" s="6"/>
      <c r="K466" s="2"/>
      <c r="L466" s="2"/>
    </row>
    <row r="467" spans="2:12" ht="15.75" customHeight="1" x14ac:dyDescent="0.2">
      <c r="B467" s="2"/>
      <c r="C467" s="3"/>
      <c r="D467" s="4"/>
      <c r="E467" s="5"/>
      <c r="F467" s="89"/>
      <c r="G467" s="2"/>
      <c r="H467" s="2"/>
      <c r="I467" s="6"/>
      <c r="J467" s="6"/>
      <c r="K467" s="2"/>
      <c r="L467" s="2"/>
    </row>
    <row r="468" spans="2:12" ht="15.75" customHeight="1" x14ac:dyDescent="0.2">
      <c r="B468" s="2"/>
      <c r="C468" s="3"/>
      <c r="D468" s="4"/>
      <c r="E468" s="5"/>
      <c r="F468" s="89"/>
      <c r="G468" s="2"/>
      <c r="H468" s="2"/>
      <c r="I468" s="6"/>
      <c r="J468" s="6"/>
      <c r="K468" s="2"/>
      <c r="L468" s="2"/>
    </row>
    <row r="469" spans="2:12" ht="15.75" customHeight="1" x14ac:dyDescent="0.2">
      <c r="B469" s="2"/>
      <c r="C469" s="3"/>
      <c r="D469" s="4"/>
      <c r="E469" s="5"/>
      <c r="F469" s="89"/>
      <c r="G469" s="2"/>
      <c r="H469" s="2"/>
      <c r="I469" s="6"/>
      <c r="J469" s="6"/>
      <c r="K469" s="2"/>
      <c r="L469" s="2"/>
    </row>
    <row r="470" spans="2:12" ht="15.75" customHeight="1" x14ac:dyDescent="0.2">
      <c r="B470" s="2"/>
      <c r="C470" s="3"/>
      <c r="D470" s="4"/>
      <c r="E470" s="5"/>
      <c r="F470" s="89"/>
      <c r="G470" s="2"/>
      <c r="H470" s="2"/>
      <c r="I470" s="6"/>
      <c r="J470" s="6"/>
      <c r="K470" s="2"/>
      <c r="L470" s="2"/>
    </row>
    <row r="471" spans="2:12" ht="15.75" customHeight="1" x14ac:dyDescent="0.2">
      <c r="B471" s="2"/>
      <c r="C471" s="3"/>
      <c r="D471" s="4"/>
      <c r="E471" s="5"/>
      <c r="F471" s="89"/>
      <c r="G471" s="2"/>
      <c r="H471" s="2"/>
      <c r="I471" s="6"/>
      <c r="J471" s="6"/>
      <c r="K471" s="2"/>
      <c r="L471" s="2"/>
    </row>
    <row r="472" spans="2:12" ht="15.75" customHeight="1" x14ac:dyDescent="0.2">
      <c r="B472" s="2"/>
      <c r="C472" s="3"/>
      <c r="D472" s="4"/>
      <c r="E472" s="5"/>
      <c r="F472" s="89"/>
      <c r="G472" s="2"/>
      <c r="H472" s="2"/>
      <c r="I472" s="6"/>
      <c r="J472" s="6"/>
      <c r="K472" s="2"/>
      <c r="L472" s="2"/>
    </row>
    <row r="473" spans="2:12" ht="15.75" customHeight="1" x14ac:dyDescent="0.2">
      <c r="B473" s="2"/>
      <c r="C473" s="3"/>
      <c r="D473" s="4"/>
      <c r="E473" s="5"/>
      <c r="F473" s="89"/>
      <c r="G473" s="2"/>
      <c r="H473" s="2"/>
      <c r="I473" s="6"/>
      <c r="J473" s="6"/>
      <c r="K473" s="2"/>
      <c r="L473" s="2"/>
    </row>
    <row r="474" spans="2:12" ht="15.75" customHeight="1" x14ac:dyDescent="0.2">
      <c r="B474" s="2"/>
      <c r="C474" s="3"/>
      <c r="D474" s="4"/>
      <c r="E474" s="5"/>
      <c r="F474" s="89"/>
      <c r="G474" s="2"/>
      <c r="H474" s="2"/>
      <c r="I474" s="6"/>
      <c r="J474" s="6"/>
      <c r="K474" s="2"/>
      <c r="L474" s="2"/>
    </row>
    <row r="475" spans="2:12" ht="15.75" customHeight="1" x14ac:dyDescent="0.2">
      <c r="B475" s="2"/>
      <c r="C475" s="3"/>
      <c r="D475" s="4"/>
      <c r="E475" s="5"/>
      <c r="F475" s="89"/>
      <c r="G475" s="2"/>
      <c r="H475" s="2"/>
      <c r="I475" s="6"/>
      <c r="J475" s="6"/>
      <c r="K475" s="2"/>
      <c r="L475" s="2"/>
    </row>
    <row r="476" spans="2:12" ht="15.75" customHeight="1" x14ac:dyDescent="0.2">
      <c r="B476" s="2"/>
      <c r="C476" s="3"/>
      <c r="D476" s="4"/>
      <c r="E476" s="5"/>
      <c r="F476" s="89"/>
      <c r="G476" s="2"/>
      <c r="H476" s="2"/>
      <c r="I476" s="6"/>
      <c r="J476" s="6"/>
      <c r="K476" s="2"/>
      <c r="L476" s="2"/>
    </row>
    <row r="477" spans="2:12" ht="15.75" customHeight="1" x14ac:dyDescent="0.2">
      <c r="B477" s="2"/>
      <c r="C477" s="3"/>
      <c r="D477" s="4"/>
      <c r="E477" s="5"/>
      <c r="F477" s="89"/>
      <c r="G477" s="2"/>
      <c r="H477" s="2"/>
      <c r="I477" s="6"/>
      <c r="J477" s="6"/>
      <c r="K477" s="2"/>
      <c r="L477" s="2"/>
    </row>
    <row r="478" spans="2:12" ht="15.75" customHeight="1" x14ac:dyDescent="0.2">
      <c r="B478" s="2"/>
      <c r="C478" s="3"/>
      <c r="D478" s="4"/>
      <c r="E478" s="5"/>
      <c r="F478" s="89"/>
      <c r="G478" s="2"/>
      <c r="H478" s="2"/>
      <c r="I478" s="6"/>
      <c r="J478" s="6"/>
      <c r="K478" s="2"/>
      <c r="L478" s="2"/>
    </row>
    <row r="479" spans="2:12" ht="15.75" customHeight="1" x14ac:dyDescent="0.2">
      <c r="B479" s="2"/>
      <c r="C479" s="3"/>
      <c r="D479" s="4"/>
      <c r="E479" s="5"/>
      <c r="F479" s="89"/>
      <c r="G479" s="2"/>
      <c r="H479" s="2"/>
      <c r="I479" s="6"/>
      <c r="J479" s="6"/>
      <c r="K479" s="2"/>
      <c r="L479" s="2"/>
    </row>
    <row r="480" spans="2:12" ht="15.75" customHeight="1" x14ac:dyDescent="0.2">
      <c r="B480" s="2"/>
      <c r="C480" s="3"/>
      <c r="D480" s="4"/>
      <c r="E480" s="5"/>
      <c r="F480" s="89"/>
      <c r="G480" s="2"/>
      <c r="H480" s="2"/>
      <c r="I480" s="6"/>
      <c r="J480" s="6"/>
      <c r="K480" s="2"/>
      <c r="L480" s="2"/>
    </row>
    <row r="481" spans="2:12" ht="15.75" customHeight="1" x14ac:dyDescent="0.2">
      <c r="B481" s="2"/>
      <c r="C481" s="3"/>
      <c r="D481" s="4"/>
      <c r="E481" s="5"/>
      <c r="F481" s="89"/>
      <c r="G481" s="2"/>
      <c r="H481" s="2"/>
      <c r="I481" s="6"/>
      <c r="J481" s="6"/>
      <c r="K481" s="2"/>
      <c r="L481" s="2"/>
    </row>
    <row r="482" spans="2:12" ht="15.75" customHeight="1" x14ac:dyDescent="0.2">
      <c r="B482" s="2"/>
      <c r="C482" s="3"/>
      <c r="D482" s="4"/>
      <c r="E482" s="5"/>
      <c r="F482" s="89"/>
      <c r="G482" s="2"/>
      <c r="H482" s="2"/>
      <c r="I482" s="6"/>
      <c r="J482" s="6"/>
      <c r="K482" s="2"/>
      <c r="L482" s="2"/>
    </row>
    <row r="483" spans="2:12" ht="15.75" customHeight="1" x14ac:dyDescent="0.2">
      <c r="B483" s="2"/>
      <c r="C483" s="3"/>
      <c r="D483" s="4"/>
      <c r="E483" s="5"/>
      <c r="F483" s="89"/>
      <c r="G483" s="2"/>
      <c r="H483" s="2"/>
      <c r="I483" s="6"/>
      <c r="J483" s="6"/>
      <c r="K483" s="2"/>
      <c r="L483" s="2"/>
    </row>
    <row r="484" spans="2:12" ht="15.75" customHeight="1" x14ac:dyDescent="0.2">
      <c r="B484" s="2"/>
      <c r="C484" s="3"/>
      <c r="D484" s="4"/>
      <c r="E484" s="5"/>
      <c r="F484" s="89"/>
      <c r="G484" s="2"/>
      <c r="H484" s="2"/>
      <c r="I484" s="6"/>
      <c r="J484" s="6"/>
      <c r="K484" s="2"/>
      <c r="L484" s="2"/>
    </row>
    <row r="485" spans="2:12" ht="15.75" customHeight="1" x14ac:dyDescent="0.2">
      <c r="B485" s="2"/>
      <c r="C485" s="3"/>
      <c r="D485" s="4"/>
      <c r="E485" s="5"/>
      <c r="F485" s="89"/>
      <c r="G485" s="2"/>
      <c r="H485" s="2"/>
      <c r="I485" s="6"/>
      <c r="J485" s="6"/>
      <c r="K485" s="2"/>
      <c r="L485" s="2"/>
    </row>
    <row r="486" spans="2:12" ht="15.75" customHeight="1" x14ac:dyDescent="0.2">
      <c r="B486" s="2"/>
      <c r="C486" s="3"/>
      <c r="D486" s="4"/>
      <c r="E486" s="5"/>
      <c r="F486" s="89"/>
      <c r="G486" s="2"/>
      <c r="H486" s="2"/>
      <c r="I486" s="6"/>
      <c r="J486" s="6"/>
      <c r="K486" s="2"/>
      <c r="L486" s="2"/>
    </row>
    <row r="487" spans="2:12" ht="15.75" customHeight="1" x14ac:dyDescent="0.2">
      <c r="B487" s="2"/>
      <c r="C487" s="3"/>
      <c r="D487" s="4"/>
      <c r="E487" s="5"/>
      <c r="F487" s="89"/>
      <c r="G487" s="2"/>
      <c r="H487" s="2"/>
      <c r="I487" s="6"/>
      <c r="J487" s="6"/>
      <c r="K487" s="2"/>
      <c r="L487" s="2"/>
    </row>
    <row r="488" spans="2:12" ht="15.75" customHeight="1" x14ac:dyDescent="0.2">
      <c r="B488" s="2"/>
      <c r="C488" s="3"/>
      <c r="D488" s="4"/>
      <c r="E488" s="5"/>
      <c r="F488" s="89"/>
      <c r="G488" s="2"/>
      <c r="H488" s="2"/>
      <c r="I488" s="6"/>
      <c r="J488" s="6"/>
      <c r="K488" s="2"/>
      <c r="L488" s="2"/>
    </row>
    <row r="489" spans="2:12" ht="15.75" customHeight="1" x14ac:dyDescent="0.2">
      <c r="B489" s="2"/>
      <c r="C489" s="3"/>
      <c r="D489" s="4"/>
      <c r="E489" s="5"/>
      <c r="F489" s="89"/>
      <c r="G489" s="2"/>
      <c r="H489" s="2"/>
      <c r="I489" s="6"/>
      <c r="J489" s="6"/>
      <c r="K489" s="2"/>
      <c r="L489" s="2"/>
    </row>
    <row r="490" spans="2:12" ht="15.75" customHeight="1" x14ac:dyDescent="0.2">
      <c r="B490" s="2"/>
      <c r="C490" s="3"/>
      <c r="D490" s="4"/>
      <c r="E490" s="5"/>
      <c r="F490" s="89"/>
      <c r="G490" s="2"/>
      <c r="H490" s="2"/>
      <c r="I490" s="6"/>
      <c r="J490" s="6"/>
      <c r="K490" s="2"/>
      <c r="L490" s="2"/>
    </row>
    <row r="491" spans="2:12" ht="15.75" customHeight="1" x14ac:dyDescent="0.2">
      <c r="B491" s="2"/>
      <c r="C491" s="3"/>
      <c r="D491" s="4"/>
      <c r="E491" s="5"/>
      <c r="F491" s="89"/>
      <c r="G491" s="2"/>
      <c r="H491" s="2"/>
      <c r="I491" s="6"/>
      <c r="J491" s="6"/>
      <c r="K491" s="2"/>
      <c r="L491" s="2"/>
    </row>
    <row r="492" spans="2:12" ht="15.75" customHeight="1" x14ac:dyDescent="0.2">
      <c r="B492" s="2"/>
      <c r="C492" s="3"/>
      <c r="D492" s="4"/>
      <c r="E492" s="5"/>
      <c r="F492" s="89"/>
      <c r="G492" s="2"/>
      <c r="H492" s="2"/>
      <c r="I492" s="6"/>
      <c r="J492" s="6"/>
      <c r="K492" s="2"/>
      <c r="L492" s="2"/>
    </row>
    <row r="493" spans="2:12" ht="15.75" customHeight="1" x14ac:dyDescent="0.2">
      <c r="B493" s="2"/>
      <c r="C493" s="3"/>
      <c r="D493" s="4"/>
      <c r="E493" s="5"/>
      <c r="F493" s="89"/>
      <c r="G493" s="2"/>
      <c r="H493" s="2"/>
      <c r="I493" s="6"/>
      <c r="J493" s="6"/>
      <c r="K493" s="2"/>
      <c r="L493" s="2"/>
    </row>
    <row r="494" spans="2:12" ht="15.75" customHeight="1" x14ac:dyDescent="0.2">
      <c r="B494" s="2"/>
      <c r="C494" s="3"/>
      <c r="D494" s="4"/>
      <c r="E494" s="5"/>
      <c r="F494" s="89"/>
      <c r="G494" s="2"/>
      <c r="H494" s="2"/>
      <c r="I494" s="6"/>
      <c r="J494" s="6"/>
      <c r="K494" s="2"/>
      <c r="L494" s="2"/>
    </row>
    <row r="495" spans="2:12" ht="15.75" customHeight="1" x14ac:dyDescent="0.2">
      <c r="B495" s="2"/>
      <c r="C495" s="3"/>
      <c r="D495" s="4"/>
      <c r="E495" s="5"/>
      <c r="F495" s="89"/>
      <c r="G495" s="2"/>
      <c r="H495" s="2"/>
      <c r="I495" s="6"/>
      <c r="J495" s="6"/>
      <c r="K495" s="2"/>
      <c r="L495" s="2"/>
    </row>
    <row r="496" spans="2:12" ht="15.75" customHeight="1" x14ac:dyDescent="0.2">
      <c r="B496" s="2"/>
      <c r="C496" s="3"/>
      <c r="D496" s="4"/>
      <c r="E496" s="5"/>
      <c r="F496" s="89"/>
      <c r="G496" s="2"/>
      <c r="H496" s="2"/>
      <c r="I496" s="6"/>
      <c r="J496" s="6"/>
      <c r="K496" s="2"/>
      <c r="L496" s="2"/>
    </row>
    <row r="497" spans="2:12" ht="15.75" customHeight="1" x14ac:dyDescent="0.2">
      <c r="B497" s="2"/>
      <c r="C497" s="3"/>
      <c r="D497" s="4"/>
      <c r="E497" s="5"/>
      <c r="F497" s="89"/>
      <c r="G497" s="2"/>
      <c r="H497" s="2"/>
      <c r="I497" s="6"/>
      <c r="J497" s="6"/>
      <c r="K497" s="2"/>
      <c r="L497" s="2"/>
    </row>
    <row r="498" spans="2:12" ht="15.75" customHeight="1" x14ac:dyDescent="0.2">
      <c r="B498" s="2"/>
      <c r="C498" s="3"/>
      <c r="D498" s="4"/>
      <c r="E498" s="5"/>
      <c r="F498" s="89"/>
      <c r="G498" s="2"/>
      <c r="H498" s="2"/>
      <c r="I498" s="6"/>
      <c r="J498" s="6"/>
      <c r="K498" s="2"/>
      <c r="L498" s="2"/>
    </row>
    <row r="499" spans="2:12" ht="15.75" customHeight="1" x14ac:dyDescent="0.2">
      <c r="B499" s="2"/>
      <c r="C499" s="3"/>
      <c r="D499" s="4"/>
      <c r="E499" s="5"/>
      <c r="F499" s="89"/>
      <c r="G499" s="2"/>
      <c r="H499" s="2"/>
      <c r="I499" s="6"/>
      <c r="J499" s="6"/>
      <c r="K499" s="2"/>
      <c r="L499" s="2"/>
    </row>
    <row r="500" spans="2:12" ht="15.75" customHeight="1" x14ac:dyDescent="0.2">
      <c r="B500" s="2"/>
      <c r="C500" s="3"/>
      <c r="D500" s="4"/>
      <c r="E500" s="5"/>
      <c r="F500" s="89"/>
      <c r="G500" s="2"/>
      <c r="H500" s="2"/>
      <c r="I500" s="6"/>
      <c r="J500" s="6"/>
      <c r="K500" s="2"/>
      <c r="L500" s="2"/>
    </row>
    <row r="501" spans="2:12" ht="15.75" customHeight="1" x14ac:dyDescent="0.2">
      <c r="B501" s="2"/>
      <c r="C501" s="3"/>
      <c r="D501" s="4"/>
      <c r="E501" s="5"/>
      <c r="F501" s="89"/>
      <c r="G501" s="2"/>
      <c r="H501" s="2"/>
      <c r="I501" s="6"/>
      <c r="J501" s="6"/>
      <c r="K501" s="2"/>
      <c r="L501" s="2"/>
    </row>
    <row r="502" spans="2:12" ht="15.75" customHeight="1" x14ac:dyDescent="0.2">
      <c r="B502" s="2"/>
      <c r="C502" s="3"/>
      <c r="D502" s="4"/>
      <c r="E502" s="5"/>
      <c r="F502" s="89"/>
      <c r="G502" s="2"/>
      <c r="H502" s="2"/>
      <c r="I502" s="6"/>
      <c r="J502" s="6"/>
      <c r="K502" s="2"/>
      <c r="L502" s="2"/>
    </row>
    <row r="503" spans="2:12" ht="15.75" customHeight="1" x14ac:dyDescent="0.2">
      <c r="B503" s="2"/>
      <c r="C503" s="3"/>
      <c r="D503" s="4"/>
      <c r="E503" s="5"/>
      <c r="F503" s="89"/>
      <c r="G503" s="2"/>
      <c r="H503" s="2"/>
      <c r="I503" s="6"/>
      <c r="J503" s="6"/>
      <c r="K503" s="2"/>
      <c r="L503" s="2"/>
    </row>
    <row r="504" spans="2:12" ht="15.75" customHeight="1" x14ac:dyDescent="0.2">
      <c r="B504" s="2"/>
      <c r="C504" s="3"/>
      <c r="D504" s="4"/>
      <c r="E504" s="5"/>
      <c r="F504" s="89"/>
      <c r="G504" s="2"/>
      <c r="H504" s="2"/>
      <c r="I504" s="6"/>
      <c r="J504" s="6"/>
      <c r="K504" s="2"/>
      <c r="L504" s="2"/>
    </row>
    <row r="505" spans="2:12" ht="15.75" customHeight="1" x14ac:dyDescent="0.2">
      <c r="B505" s="2"/>
      <c r="C505" s="3"/>
      <c r="D505" s="4"/>
      <c r="E505" s="5"/>
      <c r="F505" s="89"/>
      <c r="G505" s="2"/>
      <c r="H505" s="2"/>
      <c r="I505" s="6"/>
      <c r="J505" s="6"/>
      <c r="K505" s="2"/>
      <c r="L505" s="2"/>
    </row>
    <row r="506" spans="2:12" ht="15.75" customHeight="1" x14ac:dyDescent="0.2">
      <c r="B506" s="2"/>
      <c r="C506" s="3"/>
      <c r="D506" s="4"/>
      <c r="E506" s="5"/>
      <c r="F506" s="89"/>
      <c r="G506" s="2"/>
      <c r="H506" s="2"/>
      <c r="I506" s="6"/>
      <c r="J506" s="6"/>
      <c r="K506" s="2"/>
      <c r="L506" s="2"/>
    </row>
    <row r="507" spans="2:12" ht="15.75" customHeight="1" x14ac:dyDescent="0.2">
      <c r="B507" s="2"/>
      <c r="C507" s="3"/>
      <c r="D507" s="4"/>
      <c r="E507" s="5"/>
      <c r="F507" s="89"/>
      <c r="G507" s="2"/>
      <c r="H507" s="2"/>
      <c r="I507" s="6"/>
      <c r="J507" s="6"/>
      <c r="K507" s="2"/>
      <c r="L507" s="2"/>
    </row>
    <row r="508" spans="2:12" ht="15.75" customHeight="1" x14ac:dyDescent="0.2">
      <c r="B508" s="2"/>
      <c r="C508" s="3"/>
      <c r="D508" s="4"/>
      <c r="E508" s="5"/>
      <c r="F508" s="89"/>
      <c r="G508" s="2"/>
      <c r="H508" s="2"/>
      <c r="I508" s="6"/>
      <c r="J508" s="6"/>
      <c r="K508" s="2"/>
      <c r="L508" s="2"/>
    </row>
    <row r="509" spans="2:12" ht="15.75" customHeight="1" x14ac:dyDescent="0.2">
      <c r="B509" s="2"/>
      <c r="C509" s="3"/>
      <c r="D509" s="4"/>
      <c r="E509" s="5"/>
      <c r="F509" s="89"/>
      <c r="G509" s="2"/>
      <c r="H509" s="2"/>
      <c r="I509" s="6"/>
      <c r="J509" s="6"/>
      <c r="K509" s="2"/>
      <c r="L509" s="2"/>
    </row>
    <row r="510" spans="2:12" ht="15.75" customHeight="1" x14ac:dyDescent="0.2">
      <c r="B510" s="2"/>
      <c r="C510" s="3"/>
      <c r="D510" s="4"/>
      <c r="E510" s="5"/>
      <c r="F510" s="89"/>
      <c r="G510" s="2"/>
      <c r="H510" s="2"/>
      <c r="I510" s="6"/>
      <c r="J510" s="6"/>
      <c r="K510" s="2"/>
      <c r="L510" s="2"/>
    </row>
    <row r="511" spans="2:12" ht="15.75" customHeight="1" x14ac:dyDescent="0.2">
      <c r="B511" s="2"/>
      <c r="C511" s="3"/>
      <c r="D511" s="4"/>
      <c r="E511" s="5"/>
      <c r="F511" s="89"/>
      <c r="G511" s="2"/>
      <c r="H511" s="2"/>
      <c r="I511" s="6"/>
      <c r="J511" s="6"/>
      <c r="K511" s="2"/>
      <c r="L511" s="2"/>
    </row>
    <row r="512" spans="2:12" ht="15.75" customHeight="1" x14ac:dyDescent="0.2">
      <c r="B512" s="2"/>
      <c r="C512" s="3"/>
      <c r="D512" s="4"/>
      <c r="E512" s="5"/>
      <c r="F512" s="89"/>
      <c r="G512" s="2"/>
      <c r="H512" s="2"/>
      <c r="I512" s="6"/>
      <c r="J512" s="6"/>
      <c r="K512" s="2"/>
      <c r="L512" s="2"/>
    </row>
    <row r="513" spans="2:12" ht="15.75" customHeight="1" x14ac:dyDescent="0.2">
      <c r="B513" s="2"/>
      <c r="C513" s="3"/>
      <c r="D513" s="4"/>
      <c r="E513" s="5"/>
      <c r="F513" s="89"/>
      <c r="G513" s="2"/>
      <c r="H513" s="2"/>
      <c r="I513" s="6"/>
      <c r="J513" s="6"/>
      <c r="K513" s="2"/>
      <c r="L513" s="2"/>
    </row>
    <row r="514" spans="2:12" ht="15.75" customHeight="1" x14ac:dyDescent="0.2">
      <c r="B514" s="2"/>
      <c r="C514" s="3"/>
      <c r="D514" s="4"/>
      <c r="E514" s="5"/>
      <c r="F514" s="89"/>
      <c r="G514" s="2"/>
      <c r="H514" s="2"/>
      <c r="I514" s="6"/>
      <c r="J514" s="6"/>
      <c r="K514" s="2"/>
      <c r="L514" s="2"/>
    </row>
    <row r="515" spans="2:12" ht="15.75" customHeight="1" x14ac:dyDescent="0.2">
      <c r="B515" s="2"/>
      <c r="C515" s="3"/>
      <c r="D515" s="4"/>
      <c r="E515" s="5"/>
      <c r="F515" s="89"/>
      <c r="G515" s="2"/>
      <c r="H515" s="2"/>
      <c r="I515" s="6"/>
      <c r="J515" s="6"/>
      <c r="K515" s="2"/>
      <c r="L515" s="2"/>
    </row>
    <row r="516" spans="2:12" ht="15.75" customHeight="1" x14ac:dyDescent="0.2">
      <c r="B516" s="2"/>
      <c r="C516" s="3"/>
      <c r="D516" s="4"/>
      <c r="E516" s="5"/>
      <c r="F516" s="89"/>
      <c r="G516" s="2"/>
      <c r="H516" s="2"/>
      <c r="I516" s="6"/>
      <c r="J516" s="6"/>
      <c r="K516" s="2"/>
      <c r="L516" s="2"/>
    </row>
    <row r="517" spans="2:12" ht="15.75" customHeight="1" x14ac:dyDescent="0.2">
      <c r="B517" s="2"/>
      <c r="C517" s="3"/>
      <c r="D517" s="4"/>
      <c r="E517" s="5"/>
      <c r="F517" s="89"/>
      <c r="G517" s="2"/>
      <c r="H517" s="2"/>
      <c r="I517" s="6"/>
      <c r="J517" s="6"/>
      <c r="K517" s="2"/>
      <c r="L517" s="2"/>
    </row>
    <row r="518" spans="2:12" ht="15.75" customHeight="1" x14ac:dyDescent="0.2">
      <c r="B518" s="2"/>
      <c r="C518" s="3"/>
      <c r="D518" s="4"/>
      <c r="E518" s="5"/>
      <c r="F518" s="89"/>
      <c r="G518" s="2"/>
      <c r="H518" s="2"/>
      <c r="I518" s="6"/>
      <c r="J518" s="6"/>
      <c r="K518" s="2"/>
      <c r="L518" s="2"/>
    </row>
    <row r="519" spans="2:12" ht="15.75" customHeight="1" x14ac:dyDescent="0.2">
      <c r="B519" s="2"/>
      <c r="C519" s="3"/>
      <c r="D519" s="4"/>
      <c r="E519" s="5"/>
      <c r="F519" s="89"/>
      <c r="G519" s="2"/>
      <c r="H519" s="2"/>
      <c r="I519" s="6"/>
      <c r="J519" s="6"/>
      <c r="K519" s="2"/>
      <c r="L519" s="2"/>
    </row>
    <row r="520" spans="2:12" ht="15.75" customHeight="1" x14ac:dyDescent="0.2">
      <c r="B520" s="2"/>
      <c r="C520" s="3"/>
      <c r="D520" s="4"/>
      <c r="E520" s="5"/>
      <c r="F520" s="89"/>
      <c r="G520" s="2"/>
      <c r="H520" s="2"/>
      <c r="I520" s="6"/>
      <c r="J520" s="6"/>
      <c r="K520" s="2"/>
      <c r="L520" s="2"/>
    </row>
    <row r="521" spans="2:12" ht="15.75" customHeight="1" x14ac:dyDescent="0.2">
      <c r="B521" s="2"/>
      <c r="C521" s="3"/>
      <c r="D521" s="4"/>
      <c r="E521" s="5"/>
      <c r="F521" s="89"/>
      <c r="G521" s="2"/>
      <c r="H521" s="2"/>
      <c r="I521" s="6"/>
      <c r="J521" s="6"/>
      <c r="K521" s="2"/>
      <c r="L521" s="2"/>
    </row>
    <row r="522" spans="2:12" ht="15.75" customHeight="1" x14ac:dyDescent="0.2">
      <c r="B522" s="2"/>
      <c r="C522" s="3"/>
      <c r="D522" s="4"/>
      <c r="E522" s="5"/>
      <c r="F522" s="89"/>
      <c r="G522" s="2"/>
      <c r="H522" s="2"/>
      <c r="I522" s="6"/>
      <c r="J522" s="6"/>
      <c r="K522" s="2"/>
      <c r="L522" s="2"/>
    </row>
    <row r="523" spans="2:12" ht="15.75" customHeight="1" x14ac:dyDescent="0.2">
      <c r="B523" s="2"/>
      <c r="C523" s="3"/>
      <c r="D523" s="4"/>
      <c r="E523" s="5"/>
      <c r="F523" s="89"/>
      <c r="G523" s="2"/>
      <c r="H523" s="2"/>
      <c r="I523" s="6"/>
      <c r="J523" s="6"/>
      <c r="K523" s="2"/>
      <c r="L523" s="2"/>
    </row>
    <row r="524" spans="2:12" ht="15.75" customHeight="1" x14ac:dyDescent="0.2">
      <c r="B524" s="2"/>
      <c r="C524" s="3"/>
      <c r="D524" s="4"/>
      <c r="E524" s="5"/>
      <c r="F524" s="89"/>
      <c r="G524" s="2"/>
      <c r="H524" s="2"/>
      <c r="I524" s="6"/>
      <c r="J524" s="6"/>
      <c r="K524" s="2"/>
      <c r="L524" s="2"/>
    </row>
    <row r="525" spans="2:12" ht="15.75" customHeight="1" x14ac:dyDescent="0.2">
      <c r="B525" s="2"/>
      <c r="C525" s="3"/>
      <c r="D525" s="4"/>
      <c r="E525" s="5"/>
      <c r="F525" s="89"/>
      <c r="G525" s="2"/>
      <c r="H525" s="2"/>
      <c r="I525" s="6"/>
      <c r="J525" s="6"/>
      <c r="K525" s="2"/>
      <c r="L525" s="2"/>
    </row>
    <row r="526" spans="2:12" ht="15.75" customHeight="1" x14ac:dyDescent="0.2">
      <c r="B526" s="2"/>
      <c r="C526" s="3"/>
      <c r="D526" s="4"/>
      <c r="E526" s="5"/>
      <c r="F526" s="89"/>
      <c r="G526" s="2"/>
      <c r="H526" s="2"/>
      <c r="I526" s="6"/>
      <c r="J526" s="6"/>
      <c r="K526" s="2"/>
      <c r="L526" s="2"/>
    </row>
    <row r="527" spans="2:12" ht="15.75" customHeight="1" x14ac:dyDescent="0.2">
      <c r="B527" s="2"/>
      <c r="C527" s="3"/>
      <c r="D527" s="4"/>
      <c r="E527" s="5"/>
      <c r="F527" s="89"/>
      <c r="G527" s="2"/>
      <c r="H527" s="2"/>
      <c r="I527" s="6"/>
      <c r="J527" s="6"/>
      <c r="K527" s="2"/>
      <c r="L527" s="2"/>
    </row>
    <row r="528" spans="2:12" ht="15.75" customHeight="1" x14ac:dyDescent="0.2">
      <c r="B528" s="2"/>
      <c r="C528" s="3"/>
      <c r="D528" s="4"/>
      <c r="E528" s="5"/>
      <c r="F528" s="89"/>
      <c r="G528" s="2"/>
      <c r="H528" s="2"/>
      <c r="I528" s="6"/>
      <c r="J528" s="6"/>
      <c r="K528" s="2"/>
      <c r="L528" s="2"/>
    </row>
    <row r="529" spans="2:12" ht="15.75" customHeight="1" x14ac:dyDescent="0.2">
      <c r="B529" s="2"/>
      <c r="C529" s="3"/>
      <c r="D529" s="4"/>
      <c r="E529" s="5"/>
      <c r="F529" s="89"/>
      <c r="G529" s="2"/>
      <c r="H529" s="2"/>
      <c r="I529" s="6"/>
      <c r="J529" s="6"/>
      <c r="K529" s="2"/>
      <c r="L529" s="2"/>
    </row>
    <row r="530" spans="2:12" ht="15.75" customHeight="1" x14ac:dyDescent="0.2">
      <c r="B530" s="2"/>
      <c r="C530" s="3"/>
      <c r="D530" s="4"/>
      <c r="E530" s="5"/>
      <c r="F530" s="89"/>
      <c r="G530" s="2"/>
      <c r="H530" s="2"/>
      <c r="I530" s="6"/>
      <c r="J530" s="6"/>
      <c r="K530" s="2"/>
      <c r="L530" s="2"/>
    </row>
    <row r="531" spans="2:12" ht="15.75" customHeight="1" x14ac:dyDescent="0.2">
      <c r="B531" s="2"/>
      <c r="C531" s="3"/>
      <c r="D531" s="4"/>
      <c r="E531" s="5"/>
      <c r="F531" s="89"/>
      <c r="G531" s="2"/>
      <c r="H531" s="2"/>
      <c r="I531" s="6"/>
      <c r="J531" s="6"/>
      <c r="K531" s="2"/>
      <c r="L531" s="2"/>
    </row>
    <row r="532" spans="2:12" ht="15.75" customHeight="1" x14ac:dyDescent="0.2">
      <c r="B532" s="2"/>
      <c r="C532" s="3"/>
      <c r="D532" s="4"/>
      <c r="E532" s="5"/>
      <c r="F532" s="89"/>
      <c r="G532" s="2"/>
      <c r="H532" s="2"/>
      <c r="I532" s="6"/>
      <c r="J532" s="6"/>
      <c r="K532" s="2"/>
      <c r="L532" s="2"/>
    </row>
    <row r="533" spans="2:12" ht="15.75" customHeight="1" x14ac:dyDescent="0.2">
      <c r="B533" s="2"/>
      <c r="C533" s="3"/>
      <c r="D533" s="4"/>
      <c r="E533" s="5"/>
      <c r="F533" s="89"/>
      <c r="G533" s="2"/>
      <c r="H533" s="2"/>
      <c r="I533" s="6"/>
      <c r="J533" s="6"/>
      <c r="K533" s="2"/>
      <c r="L533" s="2"/>
    </row>
    <row r="534" spans="2:12" ht="15.75" customHeight="1" x14ac:dyDescent="0.2">
      <c r="B534" s="2"/>
      <c r="C534" s="3"/>
      <c r="D534" s="4"/>
      <c r="E534" s="5"/>
      <c r="F534" s="89"/>
      <c r="G534" s="2"/>
      <c r="H534" s="2"/>
      <c r="I534" s="6"/>
      <c r="J534" s="6"/>
      <c r="K534" s="2"/>
      <c r="L534" s="2"/>
    </row>
    <row r="535" spans="2:12" ht="15.75" customHeight="1" x14ac:dyDescent="0.2">
      <c r="B535" s="2"/>
      <c r="C535" s="3"/>
      <c r="D535" s="4"/>
      <c r="E535" s="5"/>
      <c r="F535" s="89"/>
      <c r="G535" s="2"/>
      <c r="H535" s="2"/>
      <c r="I535" s="6"/>
      <c r="J535" s="6"/>
      <c r="K535" s="2"/>
      <c r="L535" s="2"/>
    </row>
    <row r="536" spans="2:12" ht="15.75" customHeight="1" x14ac:dyDescent="0.2">
      <c r="B536" s="2"/>
      <c r="C536" s="3"/>
      <c r="D536" s="4"/>
      <c r="E536" s="5"/>
      <c r="F536" s="89"/>
      <c r="G536" s="2"/>
      <c r="H536" s="2"/>
      <c r="I536" s="6"/>
      <c r="J536" s="6"/>
      <c r="K536" s="2"/>
      <c r="L536" s="2"/>
    </row>
    <row r="537" spans="2:12" ht="15.75" customHeight="1" x14ac:dyDescent="0.2">
      <c r="B537" s="2"/>
      <c r="C537" s="3"/>
      <c r="D537" s="4"/>
      <c r="E537" s="5"/>
      <c r="F537" s="89"/>
      <c r="G537" s="2"/>
      <c r="H537" s="2"/>
      <c r="I537" s="6"/>
      <c r="J537" s="6"/>
      <c r="K537" s="2"/>
      <c r="L537" s="2"/>
    </row>
    <row r="538" spans="2:12" ht="15.75" customHeight="1" x14ac:dyDescent="0.2">
      <c r="B538" s="2"/>
      <c r="C538" s="3"/>
      <c r="D538" s="4"/>
      <c r="E538" s="5"/>
      <c r="F538" s="89"/>
      <c r="G538" s="2"/>
      <c r="H538" s="2"/>
      <c r="I538" s="6"/>
      <c r="J538" s="6"/>
      <c r="K538" s="2"/>
      <c r="L538" s="2"/>
    </row>
    <row r="539" spans="2:12" ht="15.75" customHeight="1" x14ac:dyDescent="0.2">
      <c r="B539" s="2"/>
      <c r="C539" s="3"/>
      <c r="D539" s="4"/>
      <c r="E539" s="5"/>
      <c r="F539" s="89"/>
      <c r="G539" s="2"/>
      <c r="H539" s="2"/>
      <c r="I539" s="6"/>
      <c r="J539" s="6"/>
      <c r="K539" s="2"/>
      <c r="L539" s="2"/>
    </row>
    <row r="540" spans="2:12" ht="15.75" customHeight="1" x14ac:dyDescent="0.2">
      <c r="B540" s="2"/>
      <c r="C540" s="3"/>
      <c r="D540" s="4"/>
      <c r="E540" s="5"/>
      <c r="F540" s="89"/>
      <c r="G540" s="2"/>
      <c r="H540" s="2"/>
      <c r="I540" s="6"/>
      <c r="J540" s="6"/>
      <c r="K540" s="2"/>
      <c r="L540" s="2"/>
    </row>
    <row r="541" spans="2:12" ht="15.75" customHeight="1" x14ac:dyDescent="0.2">
      <c r="B541" s="2"/>
      <c r="C541" s="3"/>
      <c r="D541" s="4"/>
      <c r="E541" s="5"/>
      <c r="F541" s="89"/>
      <c r="G541" s="2"/>
      <c r="H541" s="2"/>
      <c r="I541" s="6"/>
      <c r="J541" s="6"/>
      <c r="K541" s="2"/>
      <c r="L541" s="2"/>
    </row>
    <row r="542" spans="2:12" ht="15.75" customHeight="1" x14ac:dyDescent="0.2">
      <c r="B542" s="2"/>
      <c r="C542" s="3"/>
      <c r="D542" s="4"/>
      <c r="E542" s="5"/>
      <c r="F542" s="89"/>
      <c r="G542" s="2"/>
      <c r="H542" s="2"/>
      <c r="I542" s="6"/>
      <c r="J542" s="6"/>
      <c r="K542" s="2"/>
      <c r="L542" s="2"/>
    </row>
    <row r="543" spans="2:12" ht="15.75" customHeight="1" x14ac:dyDescent="0.2">
      <c r="B543" s="2"/>
      <c r="C543" s="3"/>
      <c r="D543" s="4"/>
      <c r="E543" s="5"/>
      <c r="F543" s="89"/>
      <c r="G543" s="2"/>
      <c r="H543" s="2"/>
      <c r="I543" s="6"/>
      <c r="J543" s="6"/>
      <c r="K543" s="2"/>
      <c r="L543" s="2"/>
    </row>
    <row r="544" spans="2:12" ht="15.75" customHeight="1" x14ac:dyDescent="0.2">
      <c r="B544" s="2"/>
      <c r="C544" s="3"/>
      <c r="D544" s="4"/>
      <c r="E544" s="5"/>
      <c r="F544" s="89"/>
      <c r="G544" s="2"/>
      <c r="H544" s="2"/>
      <c r="I544" s="6"/>
      <c r="J544" s="6"/>
      <c r="K544" s="2"/>
      <c r="L544" s="2"/>
    </row>
    <row r="545" spans="2:12" ht="15.75" customHeight="1" x14ac:dyDescent="0.2">
      <c r="B545" s="2"/>
      <c r="C545" s="3"/>
      <c r="D545" s="4"/>
      <c r="E545" s="5"/>
      <c r="F545" s="89"/>
      <c r="G545" s="2"/>
      <c r="H545" s="2"/>
      <c r="I545" s="6"/>
      <c r="J545" s="6"/>
      <c r="K545" s="2"/>
      <c r="L545" s="2"/>
    </row>
    <row r="546" spans="2:12" ht="15.75" customHeight="1" x14ac:dyDescent="0.2">
      <c r="B546" s="2"/>
      <c r="C546" s="3"/>
      <c r="D546" s="4"/>
      <c r="E546" s="5"/>
      <c r="F546" s="89"/>
      <c r="G546" s="2"/>
      <c r="H546" s="2"/>
      <c r="I546" s="6"/>
      <c r="J546" s="6"/>
      <c r="K546" s="2"/>
      <c r="L546" s="2"/>
    </row>
    <row r="547" spans="2:12" ht="15.75" customHeight="1" x14ac:dyDescent="0.2">
      <c r="B547" s="2"/>
      <c r="C547" s="3"/>
      <c r="D547" s="4"/>
      <c r="E547" s="5"/>
      <c r="F547" s="89"/>
      <c r="G547" s="2"/>
      <c r="H547" s="2"/>
      <c r="I547" s="6"/>
      <c r="J547" s="6"/>
      <c r="K547" s="2"/>
      <c r="L547" s="2"/>
    </row>
    <row r="548" spans="2:12" ht="15.75" customHeight="1" x14ac:dyDescent="0.2">
      <c r="B548" s="2"/>
      <c r="C548" s="3"/>
      <c r="D548" s="4"/>
      <c r="E548" s="5"/>
      <c r="F548" s="89"/>
      <c r="G548" s="2"/>
      <c r="H548" s="2"/>
      <c r="I548" s="6"/>
      <c r="J548" s="6"/>
      <c r="K548" s="2"/>
      <c r="L548" s="2"/>
    </row>
    <row r="549" spans="2:12" ht="15.75" customHeight="1" x14ac:dyDescent="0.2">
      <c r="B549" s="2"/>
      <c r="C549" s="3"/>
      <c r="D549" s="4"/>
      <c r="E549" s="5"/>
      <c r="F549" s="89"/>
      <c r="G549" s="2"/>
      <c r="H549" s="2"/>
      <c r="I549" s="6"/>
      <c r="J549" s="6"/>
      <c r="K549" s="2"/>
      <c r="L549" s="2"/>
    </row>
    <row r="550" spans="2:12" ht="15.75" customHeight="1" x14ac:dyDescent="0.2">
      <c r="B550" s="2"/>
      <c r="C550" s="3"/>
      <c r="D550" s="4"/>
      <c r="E550" s="5"/>
      <c r="F550" s="89"/>
      <c r="G550" s="2"/>
      <c r="H550" s="2"/>
      <c r="I550" s="6"/>
      <c r="J550" s="6"/>
      <c r="K550" s="2"/>
      <c r="L550" s="2"/>
    </row>
    <row r="551" spans="2:12" ht="15.75" customHeight="1" x14ac:dyDescent="0.2">
      <c r="B551" s="2"/>
      <c r="C551" s="3"/>
      <c r="D551" s="4"/>
      <c r="E551" s="5"/>
      <c r="F551" s="89"/>
      <c r="G551" s="2"/>
      <c r="H551" s="2"/>
      <c r="I551" s="6"/>
      <c r="J551" s="6"/>
      <c r="K551" s="2"/>
      <c r="L551" s="2"/>
    </row>
    <row r="552" spans="2:12" ht="15.75" customHeight="1" x14ac:dyDescent="0.2">
      <c r="B552" s="2"/>
      <c r="C552" s="3"/>
      <c r="D552" s="4"/>
      <c r="E552" s="5"/>
      <c r="F552" s="89"/>
      <c r="G552" s="2"/>
      <c r="H552" s="2"/>
      <c r="I552" s="6"/>
      <c r="J552" s="6"/>
      <c r="K552" s="2"/>
      <c r="L552" s="2"/>
    </row>
    <row r="553" spans="2:12" ht="15.75" customHeight="1" x14ac:dyDescent="0.2">
      <c r="B553" s="2"/>
      <c r="C553" s="3"/>
      <c r="D553" s="4"/>
      <c r="E553" s="5"/>
      <c r="F553" s="89"/>
      <c r="G553" s="2"/>
      <c r="H553" s="2"/>
      <c r="I553" s="6"/>
      <c r="J553" s="6"/>
      <c r="K553" s="2"/>
      <c r="L553" s="2"/>
    </row>
    <row r="554" spans="2:12" ht="15.75" customHeight="1" x14ac:dyDescent="0.2">
      <c r="B554" s="2"/>
      <c r="C554" s="3"/>
      <c r="D554" s="4"/>
      <c r="E554" s="5"/>
      <c r="F554" s="89"/>
      <c r="G554" s="2"/>
      <c r="H554" s="2"/>
      <c r="I554" s="6"/>
      <c r="J554" s="6"/>
      <c r="K554" s="2"/>
      <c r="L554" s="2"/>
    </row>
    <row r="555" spans="2:12" ht="15.75" customHeight="1" x14ac:dyDescent="0.2">
      <c r="B555" s="2"/>
      <c r="C555" s="3"/>
      <c r="D555" s="4"/>
      <c r="E555" s="5"/>
      <c r="F555" s="89"/>
      <c r="G555" s="2"/>
      <c r="H555" s="2"/>
      <c r="I555" s="6"/>
      <c r="J555" s="6"/>
      <c r="K555" s="2"/>
      <c r="L555" s="2"/>
    </row>
    <row r="556" spans="2:12" ht="15.75" customHeight="1" x14ac:dyDescent="0.2">
      <c r="B556" s="2"/>
      <c r="C556" s="3"/>
      <c r="D556" s="4"/>
      <c r="E556" s="5"/>
      <c r="F556" s="89"/>
      <c r="G556" s="2"/>
      <c r="H556" s="2"/>
      <c r="I556" s="6"/>
      <c r="J556" s="6"/>
      <c r="K556" s="2"/>
      <c r="L556" s="2"/>
    </row>
    <row r="557" spans="2:12" ht="15.75" customHeight="1" x14ac:dyDescent="0.2">
      <c r="B557" s="2"/>
      <c r="C557" s="3"/>
      <c r="D557" s="4"/>
      <c r="E557" s="5"/>
      <c r="F557" s="89"/>
      <c r="G557" s="2"/>
      <c r="H557" s="2"/>
      <c r="I557" s="6"/>
      <c r="J557" s="6"/>
      <c r="K557" s="2"/>
      <c r="L557" s="2"/>
    </row>
    <row r="558" spans="2:12" ht="15.75" customHeight="1" x14ac:dyDescent="0.2">
      <c r="B558" s="2"/>
      <c r="C558" s="3"/>
      <c r="D558" s="4"/>
      <c r="E558" s="5"/>
      <c r="F558" s="89"/>
      <c r="G558" s="2"/>
      <c r="H558" s="2"/>
      <c r="I558" s="6"/>
      <c r="J558" s="6"/>
      <c r="K558" s="2"/>
      <c r="L558" s="2"/>
    </row>
    <row r="559" spans="2:12" ht="15.75" customHeight="1" x14ac:dyDescent="0.2">
      <c r="B559" s="2"/>
      <c r="C559" s="3"/>
      <c r="D559" s="4"/>
      <c r="E559" s="5"/>
      <c r="F559" s="89"/>
      <c r="G559" s="2"/>
      <c r="H559" s="2"/>
      <c r="I559" s="6"/>
      <c r="J559" s="6"/>
      <c r="K559" s="2"/>
      <c r="L559" s="2"/>
    </row>
    <row r="560" spans="2:12" ht="15.75" customHeight="1" x14ac:dyDescent="0.2">
      <c r="B560" s="2"/>
      <c r="C560" s="3"/>
      <c r="D560" s="4"/>
      <c r="E560" s="5"/>
      <c r="F560" s="89"/>
      <c r="G560" s="2"/>
      <c r="H560" s="2"/>
      <c r="I560" s="6"/>
      <c r="J560" s="6"/>
      <c r="K560" s="2"/>
      <c r="L560" s="2"/>
    </row>
    <row r="561" spans="2:12" ht="15.75" customHeight="1" x14ac:dyDescent="0.2">
      <c r="B561" s="2"/>
      <c r="C561" s="3"/>
      <c r="D561" s="4"/>
      <c r="E561" s="5"/>
      <c r="F561" s="89"/>
      <c r="G561" s="2"/>
      <c r="H561" s="2"/>
      <c r="I561" s="6"/>
      <c r="J561" s="6"/>
      <c r="K561" s="2"/>
      <c r="L561" s="2"/>
    </row>
    <row r="562" spans="2:12" ht="15.75" customHeight="1" x14ac:dyDescent="0.2">
      <c r="B562" s="2"/>
      <c r="C562" s="3"/>
      <c r="D562" s="4"/>
      <c r="E562" s="5"/>
      <c r="F562" s="89"/>
      <c r="G562" s="2"/>
      <c r="H562" s="2"/>
      <c r="I562" s="6"/>
      <c r="J562" s="6"/>
      <c r="K562" s="2"/>
      <c r="L562" s="2"/>
    </row>
    <row r="563" spans="2:12" ht="15.75" customHeight="1" x14ac:dyDescent="0.2">
      <c r="B563" s="2"/>
      <c r="C563" s="3"/>
      <c r="D563" s="4"/>
      <c r="E563" s="5"/>
      <c r="F563" s="89"/>
      <c r="G563" s="2"/>
      <c r="H563" s="2"/>
      <c r="I563" s="6"/>
      <c r="J563" s="6"/>
      <c r="K563" s="2"/>
      <c r="L563" s="2"/>
    </row>
    <row r="564" spans="2:12" ht="15.75" customHeight="1" x14ac:dyDescent="0.2">
      <c r="B564" s="2"/>
      <c r="C564" s="3"/>
      <c r="D564" s="4"/>
      <c r="E564" s="5"/>
      <c r="F564" s="89"/>
      <c r="G564" s="2"/>
      <c r="H564" s="2"/>
      <c r="I564" s="6"/>
      <c r="J564" s="6"/>
      <c r="K564" s="2"/>
      <c r="L564" s="2"/>
    </row>
    <row r="565" spans="2:12" ht="15.75" customHeight="1" x14ac:dyDescent="0.2">
      <c r="B565" s="2"/>
      <c r="C565" s="3"/>
      <c r="D565" s="4"/>
      <c r="E565" s="5"/>
      <c r="F565" s="89"/>
      <c r="G565" s="2"/>
      <c r="H565" s="2"/>
      <c r="I565" s="6"/>
      <c r="J565" s="6"/>
      <c r="K565" s="2"/>
      <c r="L565" s="2"/>
    </row>
    <row r="566" spans="2:12" ht="15.75" customHeight="1" x14ac:dyDescent="0.2">
      <c r="B566" s="2"/>
      <c r="C566" s="3"/>
      <c r="D566" s="4"/>
      <c r="E566" s="5"/>
      <c r="F566" s="89"/>
      <c r="G566" s="2"/>
      <c r="H566" s="2"/>
      <c r="I566" s="6"/>
      <c r="J566" s="6"/>
      <c r="K566" s="2"/>
      <c r="L566" s="2"/>
    </row>
    <row r="567" spans="2:12" ht="15.75" customHeight="1" x14ac:dyDescent="0.2">
      <c r="B567" s="2"/>
      <c r="C567" s="3"/>
      <c r="D567" s="4"/>
      <c r="E567" s="5"/>
      <c r="F567" s="89"/>
      <c r="G567" s="2"/>
      <c r="H567" s="2"/>
      <c r="I567" s="6"/>
      <c r="J567" s="6"/>
      <c r="K567" s="2"/>
      <c r="L567" s="2"/>
    </row>
    <row r="568" spans="2:12" ht="15.75" customHeight="1" x14ac:dyDescent="0.2">
      <c r="B568" s="2"/>
      <c r="C568" s="3"/>
      <c r="D568" s="4"/>
      <c r="E568" s="5"/>
      <c r="F568" s="89"/>
      <c r="G568" s="2"/>
      <c r="H568" s="2"/>
      <c r="I568" s="6"/>
      <c r="J568" s="6"/>
      <c r="K568" s="2"/>
      <c r="L568" s="2"/>
    </row>
    <row r="569" spans="2:12" ht="15.75" customHeight="1" x14ac:dyDescent="0.2">
      <c r="B569" s="2"/>
      <c r="C569" s="3"/>
      <c r="D569" s="4"/>
      <c r="E569" s="5"/>
      <c r="F569" s="89"/>
      <c r="G569" s="2"/>
      <c r="H569" s="2"/>
      <c r="I569" s="6"/>
      <c r="J569" s="6"/>
      <c r="K569" s="2"/>
      <c r="L569" s="2"/>
    </row>
    <row r="570" spans="2:12" ht="15.75" customHeight="1" x14ac:dyDescent="0.2">
      <c r="B570" s="2"/>
      <c r="C570" s="3"/>
      <c r="D570" s="4"/>
      <c r="E570" s="5"/>
      <c r="F570" s="89"/>
      <c r="G570" s="2"/>
      <c r="H570" s="2"/>
      <c r="I570" s="6"/>
      <c r="J570" s="6"/>
      <c r="K570" s="2"/>
      <c r="L570" s="2"/>
    </row>
    <row r="571" spans="2:12" ht="15.75" customHeight="1" x14ac:dyDescent="0.2">
      <c r="B571" s="2"/>
      <c r="C571" s="3"/>
      <c r="D571" s="4"/>
      <c r="E571" s="5"/>
      <c r="F571" s="89"/>
      <c r="G571" s="2"/>
      <c r="H571" s="2"/>
      <c r="I571" s="6"/>
      <c r="J571" s="6"/>
      <c r="K571" s="2"/>
      <c r="L571" s="2"/>
    </row>
    <row r="572" spans="2:12" ht="15.75" customHeight="1" x14ac:dyDescent="0.2">
      <c r="B572" s="2"/>
      <c r="C572" s="3"/>
      <c r="D572" s="4"/>
      <c r="E572" s="5"/>
      <c r="F572" s="89"/>
      <c r="G572" s="2"/>
      <c r="H572" s="2"/>
      <c r="I572" s="6"/>
      <c r="J572" s="6"/>
      <c r="K572" s="2"/>
      <c r="L572" s="2"/>
    </row>
    <row r="573" spans="2:12" ht="15.75" customHeight="1" x14ac:dyDescent="0.2">
      <c r="B573" s="2"/>
      <c r="C573" s="3"/>
      <c r="D573" s="4"/>
      <c r="E573" s="5"/>
      <c r="F573" s="89"/>
      <c r="G573" s="2"/>
      <c r="H573" s="2"/>
      <c r="I573" s="6"/>
      <c r="J573" s="6"/>
      <c r="K573" s="2"/>
      <c r="L573" s="2"/>
    </row>
    <row r="574" spans="2:12" ht="15.75" customHeight="1" x14ac:dyDescent="0.2">
      <c r="B574" s="2"/>
      <c r="C574" s="3"/>
      <c r="D574" s="4"/>
      <c r="E574" s="5"/>
      <c r="F574" s="89"/>
      <c r="G574" s="2"/>
      <c r="H574" s="2"/>
      <c r="I574" s="6"/>
      <c r="J574" s="6"/>
      <c r="K574" s="2"/>
      <c r="L574" s="2"/>
    </row>
    <row r="575" spans="2:12" ht="15.75" customHeight="1" x14ac:dyDescent="0.2">
      <c r="B575" s="2"/>
      <c r="C575" s="3"/>
      <c r="D575" s="4"/>
      <c r="E575" s="5"/>
      <c r="F575" s="89"/>
      <c r="G575" s="2"/>
      <c r="H575" s="2"/>
      <c r="I575" s="6"/>
      <c r="J575" s="6"/>
      <c r="K575" s="2"/>
      <c r="L575" s="2"/>
    </row>
    <row r="576" spans="2:12" ht="15.75" customHeight="1" x14ac:dyDescent="0.2">
      <c r="B576" s="2"/>
      <c r="C576" s="3"/>
      <c r="D576" s="4"/>
      <c r="E576" s="5"/>
      <c r="F576" s="89"/>
      <c r="G576" s="2"/>
      <c r="H576" s="2"/>
      <c r="I576" s="6"/>
      <c r="J576" s="6"/>
      <c r="K576" s="2"/>
      <c r="L576" s="2"/>
    </row>
    <row r="577" spans="2:12" ht="15.75" customHeight="1" x14ac:dyDescent="0.2">
      <c r="B577" s="2"/>
      <c r="C577" s="3"/>
      <c r="D577" s="4"/>
      <c r="E577" s="5"/>
      <c r="F577" s="89"/>
      <c r="G577" s="2"/>
      <c r="H577" s="2"/>
      <c r="I577" s="6"/>
      <c r="J577" s="6"/>
      <c r="K577" s="2"/>
      <c r="L577" s="2"/>
    </row>
    <row r="578" spans="2:12" ht="15.75" customHeight="1" x14ac:dyDescent="0.2">
      <c r="B578" s="2"/>
      <c r="C578" s="3"/>
      <c r="D578" s="4"/>
      <c r="E578" s="5"/>
      <c r="F578" s="89"/>
      <c r="G578" s="2"/>
      <c r="H578" s="2"/>
      <c r="I578" s="6"/>
      <c r="J578" s="6"/>
      <c r="K578" s="2"/>
      <c r="L578" s="2"/>
    </row>
    <row r="579" spans="2:12" ht="15.75" customHeight="1" x14ac:dyDescent="0.2">
      <c r="B579" s="2"/>
      <c r="C579" s="3"/>
      <c r="D579" s="4"/>
      <c r="E579" s="5"/>
      <c r="F579" s="89"/>
      <c r="G579" s="2"/>
      <c r="H579" s="2"/>
      <c r="I579" s="6"/>
      <c r="J579" s="6"/>
      <c r="K579" s="2"/>
      <c r="L579" s="2"/>
    </row>
    <row r="580" spans="2:12" ht="15.75" customHeight="1" x14ac:dyDescent="0.2">
      <c r="B580" s="2"/>
      <c r="C580" s="3"/>
      <c r="D580" s="4"/>
      <c r="E580" s="5"/>
      <c r="F580" s="89"/>
      <c r="G580" s="2"/>
      <c r="H580" s="2"/>
      <c r="I580" s="6"/>
      <c r="J580" s="6"/>
      <c r="K580" s="2"/>
      <c r="L580" s="2"/>
    </row>
    <row r="581" spans="2:12" ht="15.75" customHeight="1" x14ac:dyDescent="0.2">
      <c r="B581" s="2"/>
      <c r="C581" s="3"/>
      <c r="D581" s="4"/>
      <c r="E581" s="5"/>
      <c r="F581" s="89"/>
      <c r="G581" s="2"/>
      <c r="H581" s="2"/>
      <c r="I581" s="6"/>
      <c r="J581" s="6"/>
      <c r="K581" s="2"/>
      <c r="L581" s="2"/>
    </row>
    <row r="582" spans="2:12" ht="15.75" customHeight="1" x14ac:dyDescent="0.2">
      <c r="B582" s="2"/>
      <c r="C582" s="3"/>
      <c r="D582" s="4"/>
      <c r="E582" s="5"/>
      <c r="F582" s="89"/>
      <c r="G582" s="2"/>
      <c r="H582" s="2"/>
      <c r="I582" s="6"/>
      <c r="J582" s="6"/>
      <c r="K582" s="2"/>
      <c r="L582" s="2"/>
    </row>
    <row r="583" spans="2:12" ht="15.75" customHeight="1" x14ac:dyDescent="0.2">
      <c r="B583" s="2"/>
      <c r="C583" s="3"/>
      <c r="D583" s="4"/>
      <c r="E583" s="5"/>
      <c r="F583" s="89"/>
      <c r="G583" s="2"/>
      <c r="H583" s="2"/>
      <c r="I583" s="6"/>
      <c r="J583" s="6"/>
      <c r="K583" s="2"/>
      <c r="L583" s="2"/>
    </row>
    <row r="584" spans="2:12" ht="15.75" customHeight="1" x14ac:dyDescent="0.2">
      <c r="B584" s="2"/>
      <c r="C584" s="3"/>
      <c r="D584" s="4"/>
      <c r="E584" s="5"/>
      <c r="F584" s="89"/>
      <c r="G584" s="2"/>
      <c r="H584" s="2"/>
      <c r="I584" s="6"/>
      <c r="J584" s="6"/>
      <c r="K584" s="2"/>
      <c r="L584" s="2"/>
    </row>
    <row r="585" spans="2:12" ht="15.75" customHeight="1" x14ac:dyDescent="0.2">
      <c r="B585" s="2"/>
      <c r="C585" s="3"/>
      <c r="D585" s="4"/>
      <c r="E585" s="5"/>
      <c r="F585" s="89"/>
      <c r="G585" s="2"/>
      <c r="H585" s="2"/>
      <c r="I585" s="6"/>
      <c r="J585" s="6"/>
      <c r="K585" s="2"/>
      <c r="L585" s="2"/>
    </row>
    <row r="586" spans="2:12" ht="15.75" customHeight="1" x14ac:dyDescent="0.2">
      <c r="B586" s="2"/>
      <c r="C586" s="3"/>
      <c r="D586" s="4"/>
      <c r="E586" s="5"/>
      <c r="F586" s="89"/>
      <c r="G586" s="2"/>
      <c r="H586" s="2"/>
      <c r="I586" s="6"/>
      <c r="J586" s="6"/>
      <c r="K586" s="2"/>
      <c r="L586" s="2"/>
    </row>
    <row r="587" spans="2:12" ht="15.75" customHeight="1" x14ac:dyDescent="0.2">
      <c r="B587" s="2"/>
      <c r="C587" s="3"/>
      <c r="D587" s="4"/>
      <c r="E587" s="5"/>
      <c r="F587" s="89"/>
      <c r="G587" s="2"/>
      <c r="H587" s="2"/>
      <c r="I587" s="6"/>
      <c r="J587" s="6"/>
      <c r="K587" s="2"/>
      <c r="L587" s="2"/>
    </row>
    <row r="588" spans="2:12" ht="15.75" customHeight="1" x14ac:dyDescent="0.2">
      <c r="B588" s="2"/>
      <c r="C588" s="3"/>
      <c r="D588" s="4"/>
      <c r="E588" s="5"/>
      <c r="F588" s="89"/>
      <c r="G588" s="2"/>
      <c r="H588" s="2"/>
      <c r="I588" s="6"/>
      <c r="J588" s="6"/>
      <c r="K588" s="2"/>
      <c r="L588" s="2"/>
    </row>
    <row r="589" spans="2:12" ht="15.75" customHeight="1" x14ac:dyDescent="0.2">
      <c r="B589" s="2"/>
      <c r="C589" s="3"/>
      <c r="D589" s="4"/>
      <c r="E589" s="5"/>
      <c r="F589" s="89"/>
      <c r="G589" s="2"/>
      <c r="H589" s="2"/>
      <c r="I589" s="6"/>
      <c r="J589" s="6"/>
      <c r="K589" s="2"/>
      <c r="L589" s="2"/>
    </row>
    <row r="590" spans="2:12" ht="15.75" customHeight="1" x14ac:dyDescent="0.2">
      <c r="B590" s="2"/>
      <c r="C590" s="3"/>
      <c r="D590" s="4"/>
      <c r="E590" s="5"/>
      <c r="F590" s="89"/>
      <c r="G590" s="2"/>
      <c r="H590" s="2"/>
      <c r="I590" s="6"/>
      <c r="J590" s="6"/>
      <c r="K590" s="2"/>
      <c r="L590" s="2"/>
    </row>
    <row r="591" spans="2:12" ht="15.75" customHeight="1" x14ac:dyDescent="0.2">
      <c r="B591" s="2"/>
      <c r="C591" s="3"/>
      <c r="D591" s="4"/>
      <c r="E591" s="5"/>
      <c r="F591" s="89"/>
      <c r="G591" s="2"/>
      <c r="H591" s="2"/>
      <c r="I591" s="6"/>
      <c r="J591" s="6"/>
      <c r="K591" s="2"/>
      <c r="L591" s="2"/>
    </row>
    <row r="592" spans="2:12" ht="15.75" customHeight="1" x14ac:dyDescent="0.2">
      <c r="B592" s="2"/>
      <c r="C592" s="3"/>
      <c r="D592" s="4"/>
      <c r="E592" s="5"/>
      <c r="F592" s="89"/>
      <c r="G592" s="2"/>
      <c r="H592" s="2"/>
      <c r="I592" s="6"/>
      <c r="J592" s="6"/>
      <c r="K592" s="2"/>
      <c r="L592" s="2"/>
    </row>
    <row r="593" spans="2:12" ht="15.75" customHeight="1" x14ac:dyDescent="0.2">
      <c r="B593" s="2"/>
      <c r="C593" s="3"/>
      <c r="D593" s="4"/>
      <c r="E593" s="5"/>
      <c r="F593" s="89"/>
      <c r="G593" s="2"/>
      <c r="H593" s="2"/>
      <c r="I593" s="6"/>
      <c r="J593" s="6"/>
      <c r="K593" s="2"/>
      <c r="L593" s="2"/>
    </row>
    <row r="594" spans="2:12" ht="15.75" customHeight="1" x14ac:dyDescent="0.2">
      <c r="B594" s="2"/>
      <c r="C594" s="3"/>
      <c r="D594" s="4"/>
      <c r="E594" s="5"/>
      <c r="F594" s="89"/>
      <c r="G594" s="2"/>
      <c r="H594" s="2"/>
      <c r="I594" s="6"/>
      <c r="J594" s="6"/>
      <c r="K594" s="2"/>
      <c r="L594" s="2"/>
    </row>
    <row r="595" spans="2:12" ht="15.75" customHeight="1" x14ac:dyDescent="0.2">
      <c r="B595" s="2"/>
      <c r="C595" s="3"/>
      <c r="D595" s="4"/>
      <c r="E595" s="5"/>
      <c r="F595" s="89"/>
      <c r="G595" s="2"/>
      <c r="H595" s="2"/>
      <c r="I595" s="6"/>
      <c r="J595" s="6"/>
      <c r="K595" s="2"/>
      <c r="L595" s="2"/>
    </row>
    <row r="596" spans="2:12" ht="15.75" customHeight="1" x14ac:dyDescent="0.2">
      <c r="B596" s="2"/>
      <c r="C596" s="3"/>
      <c r="D596" s="4"/>
      <c r="E596" s="5"/>
      <c r="F596" s="89"/>
      <c r="G596" s="2"/>
      <c r="H596" s="2"/>
      <c r="I596" s="6"/>
      <c r="J596" s="6"/>
      <c r="K596" s="2"/>
      <c r="L596" s="2"/>
    </row>
    <row r="597" spans="2:12" ht="15.75" customHeight="1" x14ac:dyDescent="0.2">
      <c r="B597" s="2"/>
      <c r="C597" s="3"/>
      <c r="D597" s="4"/>
      <c r="E597" s="5"/>
      <c r="F597" s="89"/>
      <c r="G597" s="2"/>
      <c r="H597" s="2"/>
      <c r="I597" s="6"/>
      <c r="J597" s="6"/>
      <c r="K597" s="2"/>
      <c r="L597" s="2"/>
    </row>
    <row r="598" spans="2:12" ht="15.75" customHeight="1" x14ac:dyDescent="0.2">
      <c r="B598" s="2"/>
      <c r="C598" s="3"/>
      <c r="D598" s="4"/>
      <c r="E598" s="5"/>
      <c r="F598" s="89"/>
      <c r="G598" s="2"/>
      <c r="H598" s="2"/>
      <c r="I598" s="6"/>
      <c r="J598" s="6"/>
      <c r="K598" s="2"/>
      <c r="L598" s="2"/>
    </row>
    <row r="599" spans="2:12" ht="15.75" customHeight="1" x14ac:dyDescent="0.2">
      <c r="B599" s="2"/>
      <c r="C599" s="3"/>
      <c r="D599" s="4"/>
      <c r="E599" s="5"/>
      <c r="F599" s="89"/>
      <c r="G599" s="2"/>
      <c r="H599" s="2"/>
      <c r="I599" s="6"/>
      <c r="J599" s="6"/>
      <c r="K599" s="2"/>
      <c r="L599" s="2"/>
    </row>
    <row r="600" spans="2:12" ht="15.75" customHeight="1" x14ac:dyDescent="0.2">
      <c r="B600" s="2"/>
      <c r="C600" s="3"/>
      <c r="D600" s="4"/>
      <c r="E600" s="5"/>
      <c r="F600" s="89"/>
      <c r="G600" s="2"/>
      <c r="H600" s="2"/>
      <c r="I600" s="6"/>
      <c r="J600" s="6"/>
      <c r="K600" s="2"/>
      <c r="L600" s="2"/>
    </row>
    <row r="601" spans="2:12" ht="15.75" customHeight="1" x14ac:dyDescent="0.2">
      <c r="B601" s="2"/>
      <c r="C601" s="3"/>
      <c r="D601" s="4"/>
      <c r="E601" s="5"/>
      <c r="F601" s="89"/>
      <c r="G601" s="2"/>
      <c r="H601" s="2"/>
      <c r="I601" s="6"/>
      <c r="J601" s="6"/>
      <c r="K601" s="2"/>
      <c r="L601" s="2"/>
    </row>
    <row r="602" spans="2:12" ht="15.75" customHeight="1" x14ac:dyDescent="0.2">
      <c r="B602" s="2"/>
      <c r="C602" s="3"/>
      <c r="D602" s="4"/>
      <c r="E602" s="5"/>
      <c r="F602" s="89"/>
      <c r="G602" s="2"/>
      <c r="H602" s="2"/>
      <c r="I602" s="6"/>
      <c r="J602" s="6"/>
      <c r="K602" s="2"/>
      <c r="L602" s="2"/>
    </row>
    <row r="603" spans="2:12" ht="15.75" customHeight="1" x14ac:dyDescent="0.2">
      <c r="B603" s="2"/>
      <c r="C603" s="3"/>
      <c r="D603" s="4"/>
      <c r="E603" s="5"/>
      <c r="F603" s="89"/>
      <c r="G603" s="2"/>
      <c r="H603" s="2"/>
      <c r="I603" s="6"/>
      <c r="J603" s="6"/>
      <c r="K603" s="2"/>
      <c r="L603" s="2"/>
    </row>
    <row r="604" spans="2:12" ht="15.75" customHeight="1" x14ac:dyDescent="0.2">
      <c r="B604" s="2"/>
      <c r="C604" s="3"/>
      <c r="D604" s="4"/>
      <c r="E604" s="5"/>
      <c r="F604" s="89"/>
      <c r="G604" s="2"/>
      <c r="H604" s="2"/>
      <c r="I604" s="6"/>
      <c r="J604" s="6"/>
      <c r="K604" s="2"/>
      <c r="L604" s="2"/>
    </row>
    <row r="605" spans="2:12" ht="15.75" customHeight="1" x14ac:dyDescent="0.2">
      <c r="B605" s="2"/>
      <c r="C605" s="3"/>
      <c r="D605" s="4"/>
      <c r="E605" s="5"/>
      <c r="F605" s="89"/>
      <c r="G605" s="2"/>
      <c r="H605" s="2"/>
      <c r="I605" s="6"/>
      <c r="J605" s="6"/>
      <c r="K605" s="2"/>
      <c r="L605" s="2"/>
    </row>
    <row r="606" spans="2:12" ht="15.75" customHeight="1" x14ac:dyDescent="0.2">
      <c r="B606" s="2"/>
      <c r="C606" s="3"/>
      <c r="D606" s="4"/>
      <c r="E606" s="5"/>
      <c r="F606" s="89"/>
      <c r="G606" s="2"/>
      <c r="H606" s="2"/>
      <c r="I606" s="6"/>
      <c r="J606" s="6"/>
      <c r="K606" s="2"/>
      <c r="L606" s="2"/>
    </row>
    <row r="607" spans="2:12" ht="15.75" customHeight="1" x14ac:dyDescent="0.2">
      <c r="B607" s="2"/>
      <c r="C607" s="3"/>
      <c r="D607" s="4"/>
      <c r="E607" s="5"/>
      <c r="F607" s="89"/>
      <c r="G607" s="2"/>
      <c r="H607" s="2"/>
      <c r="I607" s="6"/>
      <c r="J607" s="6"/>
      <c r="K607" s="2"/>
      <c r="L607" s="2"/>
    </row>
    <row r="608" spans="2:12" ht="15.75" customHeight="1" x14ac:dyDescent="0.2">
      <c r="B608" s="2"/>
      <c r="C608" s="3"/>
      <c r="D608" s="4"/>
      <c r="E608" s="5"/>
      <c r="F608" s="89"/>
      <c r="G608" s="2"/>
      <c r="H608" s="2"/>
      <c r="I608" s="6"/>
      <c r="J608" s="6"/>
      <c r="K608" s="2"/>
      <c r="L608" s="2"/>
    </row>
    <row r="609" spans="2:12" ht="15.75" customHeight="1" x14ac:dyDescent="0.2">
      <c r="B609" s="2"/>
      <c r="C609" s="3"/>
      <c r="D609" s="4"/>
      <c r="E609" s="5"/>
      <c r="F609" s="89"/>
      <c r="G609" s="2"/>
      <c r="H609" s="2"/>
      <c r="I609" s="6"/>
      <c r="J609" s="6"/>
      <c r="K609" s="2"/>
      <c r="L609" s="2"/>
    </row>
    <row r="610" spans="2:12" ht="15.75" customHeight="1" x14ac:dyDescent="0.2">
      <c r="B610" s="2"/>
      <c r="C610" s="3"/>
      <c r="D610" s="4"/>
      <c r="E610" s="5"/>
      <c r="F610" s="89"/>
      <c r="G610" s="2"/>
      <c r="H610" s="2"/>
      <c r="I610" s="6"/>
      <c r="J610" s="6"/>
      <c r="K610" s="2"/>
      <c r="L610" s="2"/>
    </row>
    <row r="611" spans="2:12" ht="15.75" customHeight="1" x14ac:dyDescent="0.2">
      <c r="B611" s="2"/>
      <c r="C611" s="3"/>
      <c r="D611" s="4"/>
      <c r="E611" s="5"/>
      <c r="F611" s="89"/>
      <c r="G611" s="2"/>
      <c r="H611" s="2"/>
      <c r="I611" s="6"/>
      <c r="J611" s="6"/>
      <c r="K611" s="2"/>
      <c r="L611" s="2"/>
    </row>
    <row r="612" spans="2:12" ht="15.75" customHeight="1" x14ac:dyDescent="0.2">
      <c r="B612" s="2"/>
      <c r="C612" s="3"/>
      <c r="D612" s="4"/>
      <c r="E612" s="5"/>
      <c r="F612" s="89"/>
      <c r="G612" s="2"/>
      <c r="H612" s="2"/>
      <c r="I612" s="6"/>
      <c r="J612" s="6"/>
      <c r="K612" s="2"/>
      <c r="L612" s="2"/>
    </row>
    <row r="613" spans="2:12" ht="15.75" customHeight="1" x14ac:dyDescent="0.2">
      <c r="B613" s="2"/>
      <c r="C613" s="3"/>
      <c r="D613" s="4"/>
      <c r="E613" s="5"/>
      <c r="F613" s="89"/>
      <c r="G613" s="2"/>
      <c r="H613" s="2"/>
      <c r="I613" s="6"/>
      <c r="J613" s="6"/>
      <c r="K613" s="2"/>
      <c r="L613" s="2"/>
    </row>
    <row r="614" spans="2:12" ht="15.75" customHeight="1" x14ac:dyDescent="0.2">
      <c r="B614" s="2"/>
      <c r="C614" s="3"/>
      <c r="D614" s="4"/>
      <c r="E614" s="5"/>
      <c r="F614" s="89"/>
      <c r="G614" s="2"/>
      <c r="H614" s="2"/>
      <c r="I614" s="6"/>
      <c r="J614" s="6"/>
      <c r="K614" s="2"/>
      <c r="L614" s="2"/>
    </row>
    <row r="615" spans="2:12" ht="15.75" customHeight="1" x14ac:dyDescent="0.2">
      <c r="B615" s="2"/>
      <c r="C615" s="3"/>
      <c r="D615" s="4"/>
      <c r="E615" s="5"/>
      <c r="F615" s="89"/>
      <c r="G615" s="2"/>
      <c r="H615" s="2"/>
      <c r="I615" s="6"/>
      <c r="J615" s="6"/>
      <c r="K615" s="2"/>
      <c r="L615" s="2"/>
    </row>
    <row r="616" spans="2:12" ht="15.75" customHeight="1" x14ac:dyDescent="0.2">
      <c r="B616" s="2"/>
      <c r="C616" s="3"/>
      <c r="D616" s="4"/>
      <c r="E616" s="5"/>
      <c r="F616" s="89"/>
      <c r="G616" s="2"/>
      <c r="H616" s="2"/>
      <c r="I616" s="6"/>
      <c r="J616" s="6"/>
      <c r="K616" s="2"/>
      <c r="L616" s="2"/>
    </row>
    <row r="617" spans="2:12" ht="15.75" customHeight="1" x14ac:dyDescent="0.2">
      <c r="B617" s="2"/>
      <c r="C617" s="3"/>
      <c r="D617" s="4"/>
      <c r="E617" s="5"/>
      <c r="F617" s="89"/>
      <c r="G617" s="2"/>
      <c r="H617" s="2"/>
      <c r="I617" s="6"/>
      <c r="J617" s="6"/>
      <c r="K617" s="2"/>
      <c r="L617" s="2"/>
    </row>
    <row r="618" spans="2:12" ht="15.75" customHeight="1" x14ac:dyDescent="0.2">
      <c r="B618" s="2"/>
      <c r="C618" s="3"/>
      <c r="D618" s="4"/>
      <c r="E618" s="5"/>
      <c r="F618" s="89"/>
      <c r="G618" s="2"/>
      <c r="H618" s="2"/>
      <c r="I618" s="6"/>
      <c r="J618" s="6"/>
      <c r="K618" s="2"/>
      <c r="L618" s="2"/>
    </row>
    <row r="619" spans="2:12" ht="15.75" customHeight="1" x14ac:dyDescent="0.2">
      <c r="B619" s="2"/>
      <c r="C619" s="3"/>
      <c r="D619" s="4"/>
      <c r="E619" s="5"/>
      <c r="F619" s="89"/>
      <c r="G619" s="2"/>
      <c r="H619" s="2"/>
      <c r="I619" s="6"/>
      <c r="J619" s="6"/>
      <c r="K619" s="2"/>
      <c r="L619" s="2"/>
    </row>
    <row r="620" spans="2:12" ht="15.75" customHeight="1" x14ac:dyDescent="0.2">
      <c r="B620" s="2"/>
      <c r="C620" s="3"/>
      <c r="D620" s="4"/>
      <c r="E620" s="5"/>
      <c r="F620" s="89"/>
      <c r="G620" s="2"/>
      <c r="H620" s="2"/>
      <c r="I620" s="6"/>
      <c r="J620" s="6"/>
      <c r="K620" s="2"/>
      <c r="L620" s="2"/>
    </row>
    <row r="621" spans="2:12" ht="15.75" customHeight="1" x14ac:dyDescent="0.2">
      <c r="B621" s="2"/>
      <c r="C621" s="3"/>
      <c r="D621" s="4"/>
      <c r="E621" s="5"/>
      <c r="F621" s="89"/>
      <c r="G621" s="2"/>
      <c r="H621" s="2"/>
      <c r="I621" s="6"/>
      <c r="J621" s="6"/>
      <c r="K621" s="2"/>
      <c r="L621" s="2"/>
    </row>
    <row r="622" spans="2:12" ht="15.75" customHeight="1" x14ac:dyDescent="0.2">
      <c r="B622" s="2"/>
      <c r="C622" s="3"/>
      <c r="D622" s="4"/>
      <c r="E622" s="5"/>
      <c r="F622" s="89"/>
      <c r="G622" s="2"/>
      <c r="H622" s="2"/>
      <c r="I622" s="6"/>
      <c r="J622" s="6"/>
      <c r="K622" s="2"/>
      <c r="L622" s="2"/>
    </row>
    <row r="623" spans="2:12" ht="15.75" customHeight="1" x14ac:dyDescent="0.2">
      <c r="B623" s="2"/>
      <c r="C623" s="3"/>
      <c r="D623" s="4"/>
      <c r="E623" s="5"/>
      <c r="F623" s="89"/>
      <c r="G623" s="2"/>
      <c r="H623" s="2"/>
      <c r="I623" s="6"/>
      <c r="J623" s="6"/>
      <c r="K623" s="2"/>
      <c r="L623" s="2"/>
    </row>
    <row r="624" spans="2:12" ht="15.75" customHeight="1" x14ac:dyDescent="0.2">
      <c r="B624" s="2"/>
      <c r="C624" s="3"/>
      <c r="D624" s="4"/>
      <c r="E624" s="5"/>
      <c r="F624" s="89"/>
      <c r="G624" s="2"/>
      <c r="H624" s="2"/>
      <c r="I624" s="6"/>
      <c r="J624" s="6"/>
      <c r="K624" s="2"/>
      <c r="L624" s="2"/>
    </row>
    <row r="625" spans="2:12" ht="15.75" customHeight="1" x14ac:dyDescent="0.2">
      <c r="B625" s="2"/>
      <c r="C625" s="3"/>
      <c r="D625" s="4"/>
      <c r="E625" s="5"/>
      <c r="F625" s="89"/>
      <c r="G625" s="2"/>
      <c r="H625" s="2"/>
      <c r="I625" s="6"/>
      <c r="J625" s="6"/>
      <c r="K625" s="2"/>
      <c r="L625" s="2"/>
    </row>
    <row r="626" spans="2:12" ht="15.75" customHeight="1" x14ac:dyDescent="0.2">
      <c r="B626" s="2"/>
      <c r="C626" s="3"/>
      <c r="D626" s="4"/>
      <c r="E626" s="5"/>
      <c r="F626" s="89"/>
      <c r="G626" s="2"/>
      <c r="H626" s="2"/>
      <c r="I626" s="6"/>
      <c r="J626" s="6"/>
      <c r="K626" s="2"/>
      <c r="L626" s="2"/>
    </row>
    <row r="627" spans="2:12" ht="15.75" customHeight="1" x14ac:dyDescent="0.2">
      <c r="B627" s="2"/>
      <c r="C627" s="3"/>
      <c r="D627" s="4"/>
      <c r="E627" s="5"/>
      <c r="F627" s="89"/>
      <c r="G627" s="2"/>
      <c r="H627" s="2"/>
      <c r="I627" s="6"/>
      <c r="J627" s="6"/>
      <c r="K627" s="2"/>
      <c r="L627" s="2"/>
    </row>
    <row r="628" spans="2:12" ht="15.75" customHeight="1" x14ac:dyDescent="0.2">
      <c r="B628" s="2"/>
      <c r="C628" s="3"/>
      <c r="D628" s="4"/>
      <c r="E628" s="5"/>
      <c r="F628" s="89"/>
      <c r="G628" s="2"/>
      <c r="H628" s="2"/>
      <c r="I628" s="6"/>
      <c r="J628" s="6"/>
      <c r="K628" s="2"/>
      <c r="L628" s="2"/>
    </row>
    <row r="629" spans="2:12" ht="15.75" customHeight="1" x14ac:dyDescent="0.2">
      <c r="B629" s="2"/>
      <c r="C629" s="3"/>
      <c r="D629" s="4"/>
      <c r="E629" s="5"/>
      <c r="F629" s="89"/>
      <c r="G629" s="2"/>
      <c r="H629" s="2"/>
      <c r="I629" s="6"/>
      <c r="J629" s="6"/>
      <c r="K629" s="2"/>
      <c r="L629" s="2"/>
    </row>
    <row r="630" spans="2:12" ht="15.75" customHeight="1" x14ac:dyDescent="0.2">
      <c r="B630" s="2"/>
      <c r="C630" s="3"/>
      <c r="D630" s="4"/>
      <c r="E630" s="5"/>
      <c r="F630" s="89"/>
      <c r="G630" s="2"/>
      <c r="H630" s="2"/>
      <c r="I630" s="6"/>
      <c r="J630" s="6"/>
      <c r="K630" s="2"/>
      <c r="L630" s="2"/>
    </row>
    <row r="631" spans="2:12" ht="15.75" customHeight="1" x14ac:dyDescent="0.2">
      <c r="B631" s="2"/>
      <c r="C631" s="3"/>
      <c r="D631" s="4"/>
      <c r="E631" s="5"/>
      <c r="F631" s="89"/>
      <c r="G631" s="2"/>
      <c r="H631" s="2"/>
      <c r="I631" s="6"/>
      <c r="J631" s="6"/>
      <c r="K631" s="2"/>
      <c r="L631" s="2"/>
    </row>
    <row r="632" spans="2:12" ht="15.75" customHeight="1" x14ac:dyDescent="0.2">
      <c r="B632" s="2"/>
      <c r="C632" s="3"/>
      <c r="D632" s="4"/>
      <c r="E632" s="5"/>
      <c r="F632" s="89"/>
      <c r="G632" s="2"/>
      <c r="H632" s="2"/>
      <c r="I632" s="6"/>
      <c r="J632" s="6"/>
      <c r="K632" s="2"/>
      <c r="L632" s="2"/>
    </row>
    <row r="633" spans="2:12" ht="15.75" customHeight="1" x14ac:dyDescent="0.2">
      <c r="B633" s="2"/>
      <c r="C633" s="3"/>
      <c r="D633" s="4"/>
      <c r="E633" s="5"/>
      <c r="F633" s="89"/>
      <c r="G633" s="2"/>
      <c r="H633" s="2"/>
      <c r="I633" s="6"/>
      <c r="J633" s="6"/>
      <c r="K633" s="2"/>
      <c r="L633" s="2"/>
    </row>
    <row r="634" spans="2:12" ht="15.75" customHeight="1" x14ac:dyDescent="0.2">
      <c r="B634" s="2"/>
      <c r="C634" s="3"/>
      <c r="D634" s="4"/>
      <c r="E634" s="5"/>
      <c r="F634" s="89"/>
      <c r="G634" s="2"/>
      <c r="H634" s="2"/>
      <c r="I634" s="6"/>
      <c r="J634" s="6"/>
      <c r="K634" s="2"/>
      <c r="L634" s="2"/>
    </row>
    <row r="635" spans="2:12" ht="15.75" customHeight="1" x14ac:dyDescent="0.2">
      <c r="B635" s="2"/>
      <c r="C635" s="3"/>
      <c r="D635" s="4"/>
      <c r="E635" s="5"/>
      <c r="F635" s="89"/>
      <c r="G635" s="2"/>
      <c r="H635" s="2"/>
      <c r="I635" s="6"/>
      <c r="J635" s="6"/>
      <c r="K635" s="2"/>
      <c r="L635" s="2"/>
    </row>
    <row r="636" spans="2:12" ht="15.75" customHeight="1" x14ac:dyDescent="0.2">
      <c r="B636" s="2"/>
      <c r="C636" s="3"/>
      <c r="D636" s="4"/>
      <c r="E636" s="5"/>
      <c r="F636" s="89"/>
      <c r="G636" s="2"/>
      <c r="H636" s="2"/>
      <c r="I636" s="6"/>
      <c r="J636" s="6"/>
      <c r="K636" s="2"/>
      <c r="L636" s="2"/>
    </row>
    <row r="637" spans="2:12" ht="15.75" customHeight="1" x14ac:dyDescent="0.2">
      <c r="B637" s="2"/>
      <c r="C637" s="3"/>
      <c r="D637" s="4"/>
      <c r="E637" s="5"/>
      <c r="F637" s="89"/>
      <c r="G637" s="2"/>
      <c r="H637" s="2"/>
      <c r="I637" s="6"/>
      <c r="J637" s="6"/>
      <c r="K637" s="2"/>
      <c r="L637" s="2"/>
    </row>
    <row r="638" spans="2:12" ht="15.75" customHeight="1" x14ac:dyDescent="0.2">
      <c r="B638" s="2"/>
      <c r="C638" s="3"/>
      <c r="D638" s="4"/>
      <c r="E638" s="5"/>
      <c r="F638" s="89"/>
      <c r="G638" s="2"/>
      <c r="H638" s="2"/>
      <c r="I638" s="6"/>
      <c r="J638" s="6"/>
      <c r="K638" s="2"/>
      <c r="L638" s="2"/>
    </row>
    <row r="639" spans="2:12" ht="15.75" customHeight="1" x14ac:dyDescent="0.2">
      <c r="B639" s="2"/>
      <c r="C639" s="3"/>
      <c r="D639" s="4"/>
      <c r="E639" s="5"/>
      <c r="F639" s="89"/>
      <c r="G639" s="2"/>
      <c r="H639" s="2"/>
      <c r="I639" s="6"/>
      <c r="J639" s="6"/>
      <c r="K639" s="2"/>
      <c r="L639" s="2"/>
    </row>
    <row r="640" spans="2:12" ht="15.75" customHeight="1" x14ac:dyDescent="0.2">
      <c r="B640" s="2"/>
      <c r="C640" s="3"/>
      <c r="D640" s="4"/>
      <c r="E640" s="5"/>
      <c r="F640" s="89"/>
      <c r="G640" s="2"/>
      <c r="H640" s="2"/>
      <c r="I640" s="6"/>
      <c r="J640" s="6"/>
      <c r="K640" s="2"/>
      <c r="L640" s="2"/>
    </row>
    <row r="641" spans="2:12" ht="15.75" customHeight="1" x14ac:dyDescent="0.2">
      <c r="B641" s="2"/>
      <c r="C641" s="3"/>
      <c r="D641" s="4"/>
      <c r="E641" s="5"/>
      <c r="F641" s="89"/>
      <c r="G641" s="2"/>
      <c r="H641" s="2"/>
      <c r="I641" s="6"/>
      <c r="J641" s="6"/>
      <c r="K641" s="2"/>
      <c r="L641" s="2"/>
    </row>
    <row r="642" spans="2:12" ht="15.75" customHeight="1" x14ac:dyDescent="0.2">
      <c r="B642" s="2"/>
      <c r="C642" s="3"/>
      <c r="D642" s="4"/>
      <c r="E642" s="5"/>
      <c r="F642" s="89"/>
      <c r="G642" s="2"/>
      <c r="H642" s="2"/>
      <c r="I642" s="6"/>
      <c r="J642" s="6"/>
      <c r="K642" s="2"/>
      <c r="L642" s="2"/>
    </row>
    <row r="643" spans="2:12" ht="15.75" customHeight="1" x14ac:dyDescent="0.2">
      <c r="B643" s="2"/>
      <c r="C643" s="3"/>
      <c r="D643" s="4"/>
      <c r="E643" s="5"/>
      <c r="F643" s="89"/>
      <c r="G643" s="2"/>
      <c r="H643" s="2"/>
      <c r="I643" s="6"/>
      <c r="J643" s="6"/>
      <c r="K643" s="2"/>
      <c r="L643" s="2"/>
    </row>
    <row r="644" spans="2:12" ht="15.75" customHeight="1" x14ac:dyDescent="0.2">
      <c r="B644" s="2"/>
      <c r="C644" s="3"/>
      <c r="D644" s="4"/>
      <c r="E644" s="5"/>
      <c r="F644" s="89"/>
      <c r="G644" s="2"/>
      <c r="H644" s="2"/>
      <c r="I644" s="6"/>
      <c r="J644" s="6"/>
      <c r="K644" s="2"/>
      <c r="L644" s="2"/>
    </row>
    <row r="645" spans="2:12" ht="15.75" customHeight="1" x14ac:dyDescent="0.2">
      <c r="B645" s="2"/>
      <c r="C645" s="3"/>
      <c r="D645" s="4"/>
      <c r="E645" s="5"/>
      <c r="F645" s="89"/>
      <c r="G645" s="2"/>
      <c r="H645" s="2"/>
      <c r="I645" s="6"/>
      <c r="J645" s="6"/>
      <c r="K645" s="2"/>
      <c r="L645" s="2"/>
    </row>
    <row r="646" spans="2:12" ht="15.75" customHeight="1" x14ac:dyDescent="0.2">
      <c r="B646" s="2"/>
      <c r="C646" s="3"/>
      <c r="D646" s="4"/>
      <c r="E646" s="5"/>
      <c r="F646" s="89"/>
      <c r="G646" s="2"/>
      <c r="H646" s="2"/>
      <c r="I646" s="6"/>
      <c r="J646" s="6"/>
      <c r="K646" s="2"/>
      <c r="L646" s="2"/>
    </row>
    <row r="647" spans="2:12" ht="15.75" customHeight="1" x14ac:dyDescent="0.2">
      <c r="B647" s="2"/>
      <c r="C647" s="3"/>
      <c r="D647" s="4"/>
      <c r="E647" s="5"/>
      <c r="F647" s="89"/>
      <c r="G647" s="2"/>
      <c r="H647" s="2"/>
      <c r="I647" s="6"/>
      <c r="J647" s="6"/>
      <c r="K647" s="2"/>
      <c r="L647" s="2"/>
    </row>
    <row r="648" spans="2:12" ht="15.75" customHeight="1" x14ac:dyDescent="0.2">
      <c r="B648" s="2"/>
      <c r="C648" s="3"/>
      <c r="D648" s="4"/>
      <c r="E648" s="5"/>
      <c r="F648" s="89"/>
      <c r="G648" s="2"/>
      <c r="H648" s="2"/>
      <c r="I648" s="6"/>
      <c r="J648" s="6"/>
      <c r="K648" s="2"/>
      <c r="L648" s="2"/>
    </row>
    <row r="649" spans="2:12" ht="15.75" customHeight="1" x14ac:dyDescent="0.2">
      <c r="B649" s="2"/>
      <c r="C649" s="3"/>
      <c r="D649" s="4"/>
      <c r="E649" s="5"/>
      <c r="F649" s="89"/>
      <c r="G649" s="2"/>
      <c r="H649" s="2"/>
      <c r="I649" s="6"/>
      <c r="J649" s="6"/>
      <c r="K649" s="2"/>
      <c r="L649" s="2"/>
    </row>
    <row r="650" spans="2:12" ht="15.75" customHeight="1" x14ac:dyDescent="0.2">
      <c r="B650" s="2"/>
      <c r="C650" s="3"/>
      <c r="D650" s="4"/>
      <c r="E650" s="5"/>
      <c r="F650" s="89"/>
      <c r="G650" s="2"/>
      <c r="H650" s="2"/>
      <c r="I650" s="6"/>
      <c r="J650" s="6"/>
      <c r="K650" s="2"/>
      <c r="L650" s="2"/>
    </row>
    <row r="651" spans="2:12" ht="15.75" customHeight="1" x14ac:dyDescent="0.2">
      <c r="B651" s="2"/>
      <c r="C651" s="3"/>
      <c r="D651" s="4"/>
      <c r="E651" s="5"/>
      <c r="F651" s="89"/>
      <c r="G651" s="2"/>
      <c r="H651" s="2"/>
      <c r="I651" s="6"/>
      <c r="J651" s="6"/>
      <c r="K651" s="2"/>
      <c r="L651" s="2"/>
    </row>
    <row r="652" spans="2:12" ht="15.75" customHeight="1" x14ac:dyDescent="0.2">
      <c r="B652" s="2"/>
      <c r="C652" s="3"/>
      <c r="D652" s="4"/>
      <c r="E652" s="5"/>
      <c r="F652" s="89"/>
      <c r="G652" s="2"/>
      <c r="H652" s="2"/>
      <c r="I652" s="6"/>
      <c r="J652" s="6"/>
      <c r="K652" s="2"/>
      <c r="L652" s="2"/>
    </row>
    <row r="653" spans="2:12" ht="15.75" customHeight="1" x14ac:dyDescent="0.2">
      <c r="B653" s="2"/>
      <c r="C653" s="3"/>
      <c r="D653" s="4"/>
      <c r="E653" s="5"/>
      <c r="F653" s="89"/>
      <c r="G653" s="2"/>
      <c r="H653" s="2"/>
      <c r="I653" s="6"/>
      <c r="J653" s="6"/>
      <c r="K653" s="2"/>
      <c r="L653" s="2"/>
    </row>
    <row r="654" spans="2:12" ht="15.75" customHeight="1" x14ac:dyDescent="0.2">
      <c r="B654" s="2"/>
      <c r="C654" s="3"/>
      <c r="D654" s="4"/>
      <c r="E654" s="5"/>
      <c r="F654" s="89"/>
      <c r="G654" s="2"/>
      <c r="H654" s="2"/>
      <c r="I654" s="6"/>
      <c r="J654" s="6"/>
      <c r="K654" s="2"/>
      <c r="L654" s="2"/>
    </row>
    <row r="655" spans="2:12" ht="15.75" customHeight="1" x14ac:dyDescent="0.2">
      <c r="B655" s="2"/>
      <c r="C655" s="3"/>
      <c r="D655" s="4"/>
      <c r="E655" s="5"/>
      <c r="F655" s="89"/>
      <c r="G655" s="2"/>
      <c r="H655" s="2"/>
      <c r="I655" s="6"/>
      <c r="J655" s="6"/>
      <c r="K655" s="2"/>
      <c r="L655" s="2"/>
    </row>
    <row r="656" spans="2:12" ht="15.75" customHeight="1" x14ac:dyDescent="0.2">
      <c r="B656" s="2"/>
      <c r="C656" s="3"/>
      <c r="D656" s="4"/>
      <c r="E656" s="5"/>
      <c r="F656" s="89"/>
      <c r="G656" s="2"/>
      <c r="H656" s="2"/>
      <c r="I656" s="6"/>
      <c r="J656" s="6"/>
      <c r="K656" s="2"/>
      <c r="L656" s="2"/>
    </row>
    <row r="657" spans="2:12" ht="15.75" customHeight="1" x14ac:dyDescent="0.2">
      <c r="B657" s="2"/>
      <c r="C657" s="3"/>
      <c r="D657" s="4"/>
      <c r="E657" s="5"/>
      <c r="F657" s="89"/>
      <c r="G657" s="2"/>
      <c r="H657" s="2"/>
      <c r="I657" s="6"/>
      <c r="J657" s="6"/>
      <c r="K657" s="2"/>
      <c r="L657" s="2"/>
    </row>
    <row r="658" spans="2:12" ht="15.75" customHeight="1" x14ac:dyDescent="0.2">
      <c r="B658" s="2"/>
      <c r="C658" s="3"/>
      <c r="D658" s="4"/>
      <c r="E658" s="5"/>
      <c r="F658" s="89"/>
      <c r="G658" s="2"/>
      <c r="H658" s="2"/>
      <c r="I658" s="6"/>
      <c r="J658" s="6"/>
      <c r="K658" s="2"/>
      <c r="L658" s="2"/>
    </row>
    <row r="659" spans="2:12" ht="15.75" customHeight="1" x14ac:dyDescent="0.2">
      <c r="B659" s="2"/>
      <c r="C659" s="3"/>
      <c r="D659" s="4"/>
      <c r="E659" s="5"/>
      <c r="F659" s="89"/>
      <c r="G659" s="2"/>
      <c r="H659" s="2"/>
      <c r="I659" s="6"/>
      <c r="J659" s="6"/>
      <c r="K659" s="2"/>
      <c r="L659" s="2"/>
    </row>
    <row r="660" spans="2:12" ht="15.75" customHeight="1" x14ac:dyDescent="0.2">
      <c r="B660" s="2"/>
      <c r="C660" s="3"/>
      <c r="D660" s="4"/>
      <c r="E660" s="5"/>
      <c r="F660" s="89"/>
      <c r="G660" s="2"/>
      <c r="H660" s="2"/>
      <c r="I660" s="6"/>
      <c r="J660" s="6"/>
      <c r="K660" s="2"/>
      <c r="L660" s="2"/>
    </row>
    <row r="661" spans="2:12" ht="15.75" customHeight="1" x14ac:dyDescent="0.2">
      <c r="B661" s="2"/>
      <c r="C661" s="3"/>
      <c r="D661" s="4"/>
      <c r="E661" s="5"/>
      <c r="F661" s="89"/>
      <c r="G661" s="2"/>
      <c r="H661" s="2"/>
      <c r="I661" s="6"/>
      <c r="J661" s="6"/>
      <c r="K661" s="2"/>
      <c r="L661" s="2"/>
    </row>
    <row r="662" spans="2:12" ht="15.75" customHeight="1" x14ac:dyDescent="0.2">
      <c r="B662" s="2"/>
      <c r="C662" s="3"/>
      <c r="D662" s="4"/>
      <c r="E662" s="5"/>
      <c r="F662" s="89"/>
      <c r="G662" s="2"/>
      <c r="H662" s="2"/>
      <c r="I662" s="6"/>
      <c r="J662" s="6"/>
      <c r="K662" s="2"/>
      <c r="L662" s="2"/>
    </row>
    <row r="663" spans="2:12" ht="15.75" customHeight="1" x14ac:dyDescent="0.2">
      <c r="B663" s="2"/>
      <c r="C663" s="3"/>
      <c r="D663" s="4"/>
      <c r="E663" s="5"/>
      <c r="F663" s="89"/>
      <c r="G663" s="2"/>
      <c r="H663" s="2"/>
      <c r="I663" s="6"/>
      <c r="J663" s="6"/>
      <c r="K663" s="2"/>
      <c r="L663" s="2"/>
    </row>
    <row r="664" spans="2:12" ht="15.75" customHeight="1" x14ac:dyDescent="0.2">
      <c r="B664" s="2"/>
      <c r="C664" s="3"/>
      <c r="D664" s="4"/>
      <c r="E664" s="5"/>
      <c r="F664" s="89"/>
      <c r="G664" s="2"/>
      <c r="H664" s="2"/>
      <c r="I664" s="6"/>
      <c r="J664" s="6"/>
      <c r="K664" s="2"/>
      <c r="L664" s="2"/>
    </row>
    <row r="665" spans="2:12" ht="15.75" customHeight="1" x14ac:dyDescent="0.2">
      <c r="B665" s="2"/>
      <c r="C665" s="3"/>
      <c r="D665" s="4"/>
      <c r="E665" s="5"/>
      <c r="F665" s="89"/>
      <c r="G665" s="2"/>
      <c r="H665" s="2"/>
      <c r="I665" s="6"/>
      <c r="J665" s="6"/>
      <c r="K665" s="2"/>
      <c r="L665" s="2"/>
    </row>
    <row r="666" spans="2:12" ht="15.75" customHeight="1" x14ac:dyDescent="0.2">
      <c r="B666" s="2"/>
      <c r="C666" s="3"/>
      <c r="D666" s="4"/>
      <c r="E666" s="5"/>
      <c r="F666" s="89"/>
      <c r="G666" s="2"/>
      <c r="H666" s="2"/>
      <c r="I666" s="6"/>
      <c r="J666" s="6"/>
      <c r="K666" s="2"/>
      <c r="L666" s="2"/>
    </row>
    <row r="667" spans="2:12" ht="15.75" customHeight="1" x14ac:dyDescent="0.2">
      <c r="B667" s="2"/>
      <c r="C667" s="3"/>
      <c r="D667" s="4"/>
      <c r="E667" s="5"/>
      <c r="F667" s="89"/>
      <c r="G667" s="2"/>
      <c r="H667" s="2"/>
      <c r="I667" s="6"/>
      <c r="J667" s="6"/>
      <c r="K667" s="2"/>
      <c r="L667" s="2"/>
    </row>
    <row r="668" spans="2:12" ht="15.75" customHeight="1" x14ac:dyDescent="0.2">
      <c r="B668" s="2"/>
      <c r="C668" s="3"/>
      <c r="D668" s="4"/>
      <c r="E668" s="5"/>
      <c r="F668" s="89"/>
      <c r="G668" s="2"/>
      <c r="H668" s="2"/>
      <c r="I668" s="6"/>
      <c r="J668" s="6"/>
      <c r="K668" s="2"/>
      <c r="L668" s="2"/>
    </row>
    <row r="669" spans="2:12" ht="15.75" customHeight="1" x14ac:dyDescent="0.2">
      <c r="B669" s="2"/>
      <c r="C669" s="3"/>
      <c r="D669" s="4"/>
      <c r="E669" s="5"/>
      <c r="F669" s="89"/>
      <c r="G669" s="2"/>
      <c r="H669" s="2"/>
      <c r="I669" s="6"/>
      <c r="J669" s="6"/>
      <c r="K669" s="2"/>
      <c r="L669" s="2"/>
    </row>
    <row r="670" spans="2:12" ht="15.75" customHeight="1" x14ac:dyDescent="0.2">
      <c r="B670" s="2"/>
      <c r="C670" s="3"/>
      <c r="D670" s="4"/>
      <c r="E670" s="5"/>
      <c r="F670" s="89"/>
      <c r="G670" s="2"/>
      <c r="H670" s="2"/>
      <c r="I670" s="6"/>
      <c r="J670" s="6"/>
      <c r="K670" s="2"/>
      <c r="L670" s="2"/>
    </row>
    <row r="671" spans="2:12" ht="15.75" customHeight="1" x14ac:dyDescent="0.2">
      <c r="B671" s="2"/>
      <c r="C671" s="3"/>
      <c r="D671" s="4"/>
      <c r="E671" s="5"/>
      <c r="F671" s="89"/>
      <c r="G671" s="2"/>
      <c r="H671" s="2"/>
      <c r="I671" s="6"/>
      <c r="J671" s="6"/>
      <c r="K671" s="2"/>
      <c r="L671" s="2"/>
    </row>
    <row r="672" spans="2:12" ht="15.75" customHeight="1" x14ac:dyDescent="0.2">
      <c r="B672" s="2"/>
      <c r="C672" s="3"/>
      <c r="D672" s="4"/>
      <c r="E672" s="5"/>
      <c r="F672" s="89"/>
      <c r="G672" s="2"/>
      <c r="H672" s="2"/>
      <c r="I672" s="6"/>
      <c r="J672" s="6"/>
      <c r="K672" s="2"/>
      <c r="L672" s="2"/>
    </row>
    <row r="673" spans="2:12" ht="15.75" customHeight="1" x14ac:dyDescent="0.2">
      <c r="B673" s="2"/>
      <c r="C673" s="3"/>
      <c r="D673" s="4"/>
      <c r="E673" s="5"/>
      <c r="F673" s="89"/>
      <c r="G673" s="2"/>
      <c r="H673" s="2"/>
      <c r="I673" s="6"/>
      <c r="J673" s="6"/>
      <c r="K673" s="2"/>
      <c r="L673" s="2"/>
    </row>
    <row r="674" spans="2:12" ht="15.75" customHeight="1" x14ac:dyDescent="0.2">
      <c r="B674" s="2"/>
      <c r="C674" s="3"/>
      <c r="D674" s="4"/>
      <c r="E674" s="5"/>
      <c r="F674" s="89"/>
      <c r="G674" s="2"/>
      <c r="H674" s="2"/>
      <c r="I674" s="6"/>
      <c r="J674" s="6"/>
      <c r="K674" s="2"/>
      <c r="L674" s="2"/>
    </row>
    <row r="675" spans="2:12" ht="15.75" customHeight="1" x14ac:dyDescent="0.2">
      <c r="B675" s="2"/>
      <c r="C675" s="3"/>
      <c r="D675" s="4"/>
      <c r="E675" s="5"/>
      <c r="F675" s="89"/>
      <c r="G675" s="2"/>
      <c r="H675" s="2"/>
      <c r="I675" s="6"/>
      <c r="J675" s="6"/>
      <c r="K675" s="2"/>
      <c r="L675" s="2"/>
    </row>
    <row r="676" spans="2:12" ht="15.75" customHeight="1" x14ac:dyDescent="0.2">
      <c r="B676" s="2"/>
      <c r="C676" s="3"/>
      <c r="D676" s="4"/>
      <c r="E676" s="5"/>
      <c r="F676" s="89"/>
      <c r="G676" s="2"/>
      <c r="H676" s="2"/>
      <c r="I676" s="6"/>
      <c r="J676" s="6"/>
      <c r="K676" s="2"/>
      <c r="L676" s="2"/>
    </row>
    <row r="677" spans="2:12" ht="15.75" customHeight="1" x14ac:dyDescent="0.2">
      <c r="B677" s="2"/>
      <c r="C677" s="3"/>
      <c r="D677" s="4"/>
      <c r="E677" s="5"/>
      <c r="F677" s="89"/>
      <c r="G677" s="2"/>
      <c r="H677" s="2"/>
      <c r="I677" s="6"/>
      <c r="J677" s="6"/>
      <c r="K677" s="2"/>
      <c r="L677" s="2"/>
    </row>
    <row r="678" spans="2:12" ht="15.75" customHeight="1" x14ac:dyDescent="0.2">
      <c r="B678" s="2"/>
      <c r="C678" s="3"/>
      <c r="D678" s="4"/>
      <c r="E678" s="5"/>
      <c r="F678" s="89"/>
      <c r="G678" s="2"/>
      <c r="H678" s="2"/>
      <c r="I678" s="6"/>
      <c r="J678" s="6"/>
      <c r="K678" s="2"/>
      <c r="L678" s="2"/>
    </row>
    <row r="679" spans="2:12" ht="15.75" customHeight="1" x14ac:dyDescent="0.2">
      <c r="B679" s="2"/>
      <c r="C679" s="3"/>
      <c r="D679" s="4"/>
      <c r="E679" s="5"/>
      <c r="F679" s="89"/>
      <c r="G679" s="2"/>
      <c r="H679" s="2"/>
      <c r="I679" s="6"/>
      <c r="J679" s="6"/>
      <c r="K679" s="2"/>
      <c r="L679" s="2"/>
    </row>
    <row r="680" spans="2:12" ht="15.75" customHeight="1" x14ac:dyDescent="0.2">
      <c r="B680" s="2"/>
      <c r="C680" s="3"/>
      <c r="D680" s="4"/>
      <c r="E680" s="5"/>
      <c r="F680" s="89"/>
      <c r="G680" s="2"/>
      <c r="H680" s="2"/>
      <c r="I680" s="6"/>
      <c r="J680" s="6"/>
      <c r="K680" s="2"/>
      <c r="L680" s="2"/>
    </row>
    <row r="681" spans="2:12" ht="15.75" customHeight="1" x14ac:dyDescent="0.2">
      <c r="B681" s="2"/>
      <c r="C681" s="3"/>
      <c r="D681" s="4"/>
      <c r="E681" s="5"/>
      <c r="F681" s="89"/>
      <c r="G681" s="2"/>
      <c r="H681" s="2"/>
      <c r="I681" s="6"/>
      <c r="J681" s="6"/>
      <c r="K681" s="2"/>
      <c r="L681" s="2"/>
    </row>
    <row r="682" spans="2:12" ht="15.75" customHeight="1" x14ac:dyDescent="0.2">
      <c r="B682" s="2"/>
      <c r="C682" s="3"/>
      <c r="D682" s="4"/>
      <c r="E682" s="5"/>
      <c r="F682" s="89"/>
      <c r="G682" s="2"/>
      <c r="H682" s="2"/>
      <c r="I682" s="6"/>
      <c r="J682" s="6"/>
      <c r="K682" s="2"/>
      <c r="L682" s="2"/>
    </row>
    <row r="683" spans="2:12" ht="15.75" customHeight="1" x14ac:dyDescent="0.2">
      <c r="B683" s="2"/>
      <c r="C683" s="3"/>
      <c r="D683" s="4"/>
      <c r="E683" s="5"/>
      <c r="F683" s="89"/>
      <c r="G683" s="2"/>
      <c r="H683" s="2"/>
      <c r="I683" s="6"/>
      <c r="J683" s="6"/>
      <c r="K683" s="2"/>
      <c r="L683" s="2"/>
    </row>
    <row r="684" spans="2:12" ht="15.75" customHeight="1" x14ac:dyDescent="0.2">
      <c r="B684" s="2"/>
      <c r="C684" s="3"/>
      <c r="D684" s="4"/>
      <c r="E684" s="5"/>
      <c r="F684" s="89"/>
      <c r="G684" s="2"/>
      <c r="H684" s="2"/>
      <c r="I684" s="6"/>
      <c r="J684" s="6"/>
      <c r="K684" s="2"/>
      <c r="L684" s="2"/>
    </row>
    <row r="685" spans="2:12" ht="15.75" customHeight="1" x14ac:dyDescent="0.2">
      <c r="B685" s="2"/>
      <c r="C685" s="3"/>
      <c r="D685" s="4"/>
      <c r="E685" s="5"/>
      <c r="F685" s="89"/>
      <c r="G685" s="2"/>
      <c r="H685" s="2"/>
      <c r="I685" s="6"/>
      <c r="J685" s="6"/>
      <c r="K685" s="2"/>
      <c r="L685" s="2"/>
    </row>
    <row r="686" spans="2:12" ht="15.75" customHeight="1" x14ac:dyDescent="0.2">
      <c r="B686" s="2"/>
      <c r="C686" s="3"/>
      <c r="D686" s="4"/>
      <c r="E686" s="5"/>
      <c r="F686" s="89"/>
      <c r="G686" s="2"/>
      <c r="H686" s="2"/>
      <c r="I686" s="6"/>
      <c r="J686" s="6"/>
      <c r="K686" s="2"/>
      <c r="L686" s="2"/>
    </row>
    <row r="687" spans="2:12" ht="15.75" customHeight="1" x14ac:dyDescent="0.2">
      <c r="B687" s="2"/>
      <c r="C687" s="3"/>
      <c r="D687" s="4"/>
      <c r="E687" s="5"/>
      <c r="F687" s="89"/>
      <c r="G687" s="2"/>
      <c r="H687" s="2"/>
      <c r="I687" s="6"/>
      <c r="J687" s="6"/>
      <c r="K687" s="2"/>
      <c r="L687" s="2"/>
    </row>
    <row r="688" spans="2:12" ht="15.75" customHeight="1" x14ac:dyDescent="0.2">
      <c r="B688" s="2"/>
      <c r="C688" s="3"/>
      <c r="D688" s="4"/>
      <c r="E688" s="5"/>
      <c r="F688" s="89"/>
      <c r="G688" s="2"/>
      <c r="H688" s="2"/>
      <c r="I688" s="6"/>
      <c r="J688" s="6"/>
      <c r="K688" s="2"/>
      <c r="L688" s="2"/>
    </row>
    <row r="689" spans="2:12" ht="15.75" customHeight="1" x14ac:dyDescent="0.2">
      <c r="B689" s="2"/>
      <c r="C689" s="3"/>
      <c r="D689" s="4"/>
      <c r="E689" s="5"/>
      <c r="F689" s="89"/>
      <c r="G689" s="2"/>
      <c r="H689" s="2"/>
      <c r="I689" s="6"/>
      <c r="J689" s="6"/>
      <c r="K689" s="2"/>
      <c r="L689" s="2"/>
    </row>
    <row r="690" spans="2:12" ht="15.75" customHeight="1" x14ac:dyDescent="0.2">
      <c r="B690" s="2"/>
      <c r="C690" s="3"/>
      <c r="D690" s="4"/>
      <c r="E690" s="5"/>
      <c r="F690" s="89"/>
      <c r="G690" s="2"/>
      <c r="H690" s="2"/>
      <c r="I690" s="6"/>
      <c r="J690" s="6"/>
      <c r="K690" s="2"/>
      <c r="L690" s="2"/>
    </row>
    <row r="691" spans="2:12" ht="15.75" customHeight="1" x14ac:dyDescent="0.2">
      <c r="B691" s="2"/>
      <c r="C691" s="3"/>
      <c r="D691" s="4"/>
      <c r="E691" s="5"/>
      <c r="F691" s="89"/>
      <c r="G691" s="2"/>
      <c r="H691" s="2"/>
      <c r="I691" s="6"/>
      <c r="J691" s="6"/>
      <c r="K691" s="2"/>
      <c r="L691" s="2"/>
    </row>
    <row r="692" spans="2:12" ht="15.75" customHeight="1" x14ac:dyDescent="0.2">
      <c r="B692" s="2"/>
      <c r="C692" s="3"/>
      <c r="D692" s="4"/>
      <c r="E692" s="5"/>
      <c r="F692" s="89"/>
      <c r="G692" s="2"/>
      <c r="H692" s="2"/>
      <c r="I692" s="6"/>
      <c r="J692" s="6"/>
      <c r="K692" s="2"/>
      <c r="L692" s="2"/>
    </row>
    <row r="693" spans="2:12" ht="15.75" customHeight="1" x14ac:dyDescent="0.2">
      <c r="B693" s="2"/>
      <c r="C693" s="3"/>
      <c r="D693" s="4"/>
      <c r="E693" s="5"/>
      <c r="F693" s="89"/>
      <c r="G693" s="2"/>
      <c r="H693" s="2"/>
      <c r="I693" s="6"/>
      <c r="J693" s="6"/>
      <c r="K693" s="2"/>
      <c r="L693" s="2"/>
    </row>
    <row r="694" spans="2:12" ht="15.75" customHeight="1" x14ac:dyDescent="0.2">
      <c r="B694" s="2"/>
      <c r="C694" s="3"/>
      <c r="D694" s="4"/>
      <c r="E694" s="5"/>
      <c r="F694" s="89"/>
      <c r="G694" s="2"/>
      <c r="H694" s="2"/>
      <c r="I694" s="6"/>
      <c r="J694" s="6"/>
      <c r="K694" s="2"/>
      <c r="L694" s="2"/>
    </row>
    <row r="695" spans="2:12" ht="15.75" customHeight="1" x14ac:dyDescent="0.2">
      <c r="B695" s="2"/>
      <c r="C695" s="3"/>
      <c r="D695" s="4"/>
      <c r="E695" s="5"/>
      <c r="F695" s="89"/>
      <c r="G695" s="2"/>
      <c r="H695" s="2"/>
      <c r="I695" s="6"/>
      <c r="J695" s="6"/>
      <c r="K695" s="2"/>
      <c r="L695" s="2"/>
    </row>
    <row r="696" spans="2:12" ht="15.75" customHeight="1" x14ac:dyDescent="0.2">
      <c r="B696" s="2"/>
      <c r="C696" s="3"/>
      <c r="D696" s="4"/>
      <c r="E696" s="5"/>
      <c r="F696" s="89"/>
      <c r="G696" s="2"/>
      <c r="H696" s="2"/>
      <c r="I696" s="6"/>
      <c r="J696" s="6"/>
      <c r="K696" s="2"/>
      <c r="L696" s="2"/>
    </row>
    <row r="697" spans="2:12" ht="15.75" customHeight="1" x14ac:dyDescent="0.2">
      <c r="B697" s="2"/>
      <c r="C697" s="3"/>
      <c r="D697" s="4"/>
      <c r="E697" s="5"/>
      <c r="F697" s="89"/>
      <c r="G697" s="2"/>
      <c r="H697" s="2"/>
      <c r="I697" s="6"/>
      <c r="J697" s="6"/>
      <c r="K697" s="2"/>
      <c r="L697" s="2"/>
    </row>
    <row r="698" spans="2:12" ht="15.75" customHeight="1" x14ac:dyDescent="0.2">
      <c r="B698" s="2"/>
      <c r="C698" s="3"/>
      <c r="D698" s="4"/>
      <c r="E698" s="5"/>
      <c r="F698" s="89"/>
      <c r="G698" s="2"/>
      <c r="H698" s="2"/>
      <c r="I698" s="6"/>
      <c r="J698" s="6"/>
      <c r="K698" s="2"/>
      <c r="L698" s="2"/>
    </row>
    <row r="699" spans="2:12" ht="15.75" customHeight="1" x14ac:dyDescent="0.2">
      <c r="B699" s="2"/>
      <c r="C699" s="3"/>
      <c r="D699" s="4"/>
      <c r="E699" s="5"/>
      <c r="F699" s="89"/>
      <c r="G699" s="2"/>
      <c r="H699" s="2"/>
      <c r="I699" s="6"/>
      <c r="J699" s="6"/>
      <c r="K699" s="2"/>
      <c r="L699" s="2"/>
    </row>
    <row r="700" spans="2:12" ht="15.75" customHeight="1" x14ac:dyDescent="0.2">
      <c r="B700" s="2"/>
      <c r="C700" s="3"/>
      <c r="D700" s="4"/>
      <c r="E700" s="5"/>
      <c r="F700" s="89"/>
      <c r="G700" s="2"/>
      <c r="H700" s="2"/>
      <c r="I700" s="6"/>
      <c r="J700" s="6"/>
      <c r="K700" s="2"/>
      <c r="L700" s="2"/>
    </row>
    <row r="701" spans="2:12" ht="15.75" customHeight="1" x14ac:dyDescent="0.2">
      <c r="B701" s="2"/>
      <c r="C701" s="3"/>
      <c r="D701" s="4"/>
      <c r="E701" s="5"/>
      <c r="F701" s="89"/>
      <c r="G701" s="2"/>
      <c r="H701" s="2"/>
      <c r="I701" s="6"/>
      <c r="J701" s="6"/>
      <c r="K701" s="2"/>
      <c r="L701" s="2"/>
    </row>
    <row r="702" spans="2:12" ht="15.75" customHeight="1" x14ac:dyDescent="0.2">
      <c r="B702" s="2"/>
      <c r="C702" s="3"/>
      <c r="D702" s="4"/>
      <c r="E702" s="5"/>
      <c r="F702" s="89"/>
      <c r="G702" s="2"/>
      <c r="H702" s="2"/>
      <c r="I702" s="6"/>
      <c r="J702" s="6"/>
      <c r="K702" s="2"/>
      <c r="L702" s="2"/>
    </row>
    <row r="703" spans="2:12" ht="15.75" customHeight="1" x14ac:dyDescent="0.2">
      <c r="B703" s="2"/>
      <c r="C703" s="3"/>
      <c r="D703" s="4"/>
      <c r="E703" s="5"/>
      <c r="F703" s="89"/>
      <c r="G703" s="2"/>
      <c r="H703" s="2"/>
      <c r="I703" s="6"/>
      <c r="J703" s="6"/>
      <c r="K703" s="2"/>
      <c r="L703" s="2"/>
    </row>
    <row r="704" spans="2:12" ht="15.75" customHeight="1" x14ac:dyDescent="0.2">
      <c r="B704" s="2"/>
      <c r="C704" s="3"/>
      <c r="D704" s="4"/>
      <c r="E704" s="5"/>
      <c r="F704" s="89"/>
      <c r="G704" s="2"/>
      <c r="H704" s="2"/>
      <c r="I704" s="6"/>
      <c r="J704" s="6"/>
      <c r="K704" s="2"/>
      <c r="L704" s="2"/>
    </row>
    <row r="705" spans="2:12" ht="15.75" customHeight="1" x14ac:dyDescent="0.2">
      <c r="B705" s="2"/>
      <c r="C705" s="3"/>
      <c r="D705" s="4"/>
      <c r="E705" s="5"/>
      <c r="F705" s="89"/>
      <c r="G705" s="2"/>
      <c r="H705" s="2"/>
      <c r="I705" s="6"/>
      <c r="J705" s="6"/>
      <c r="K705" s="2"/>
      <c r="L705" s="2"/>
    </row>
    <row r="706" spans="2:12" ht="15.75" customHeight="1" x14ac:dyDescent="0.2">
      <c r="B706" s="2"/>
      <c r="C706" s="3"/>
      <c r="D706" s="4"/>
      <c r="E706" s="5"/>
      <c r="F706" s="89"/>
      <c r="G706" s="2"/>
      <c r="H706" s="2"/>
      <c r="I706" s="6"/>
      <c r="J706" s="6"/>
      <c r="K706" s="2"/>
      <c r="L706" s="2"/>
    </row>
    <row r="707" spans="2:12" ht="15.75" customHeight="1" x14ac:dyDescent="0.2">
      <c r="B707" s="2"/>
      <c r="C707" s="3"/>
      <c r="D707" s="4"/>
      <c r="E707" s="5"/>
      <c r="F707" s="89"/>
      <c r="G707" s="2"/>
      <c r="H707" s="2"/>
      <c r="I707" s="6"/>
      <c r="J707" s="6"/>
      <c r="K707" s="2"/>
      <c r="L707" s="2"/>
    </row>
    <row r="708" spans="2:12" ht="15.75" customHeight="1" x14ac:dyDescent="0.2">
      <c r="B708" s="2"/>
      <c r="C708" s="3"/>
      <c r="D708" s="4"/>
      <c r="E708" s="5"/>
      <c r="F708" s="89"/>
      <c r="G708" s="2"/>
      <c r="H708" s="2"/>
      <c r="I708" s="6"/>
      <c r="J708" s="6"/>
      <c r="K708" s="2"/>
      <c r="L708" s="2"/>
    </row>
    <row r="709" spans="2:12" ht="15.75" customHeight="1" x14ac:dyDescent="0.2">
      <c r="B709" s="2"/>
      <c r="C709" s="3"/>
      <c r="D709" s="4"/>
      <c r="E709" s="5"/>
      <c r="F709" s="89"/>
      <c r="G709" s="2"/>
      <c r="H709" s="2"/>
      <c r="I709" s="6"/>
      <c r="J709" s="6"/>
      <c r="K709" s="2"/>
      <c r="L709" s="2"/>
    </row>
    <row r="710" spans="2:12" ht="15.75" customHeight="1" x14ac:dyDescent="0.2">
      <c r="B710" s="2"/>
      <c r="C710" s="3"/>
      <c r="D710" s="4"/>
      <c r="E710" s="5"/>
      <c r="F710" s="89"/>
      <c r="G710" s="2"/>
      <c r="H710" s="2"/>
      <c r="I710" s="6"/>
      <c r="J710" s="6"/>
      <c r="K710" s="2"/>
      <c r="L710" s="2"/>
    </row>
    <row r="711" spans="2:12" ht="15.75" customHeight="1" x14ac:dyDescent="0.2">
      <c r="B711" s="2"/>
      <c r="C711" s="3"/>
      <c r="D711" s="4"/>
      <c r="E711" s="5"/>
      <c r="F711" s="89"/>
      <c r="G711" s="2"/>
      <c r="H711" s="2"/>
      <c r="I711" s="6"/>
      <c r="J711" s="6"/>
      <c r="K711" s="2"/>
      <c r="L711" s="2"/>
    </row>
    <row r="712" spans="2:12" ht="15.75" customHeight="1" x14ac:dyDescent="0.2">
      <c r="B712" s="2"/>
      <c r="C712" s="3"/>
      <c r="D712" s="4"/>
      <c r="E712" s="5"/>
      <c r="F712" s="89"/>
      <c r="G712" s="2"/>
      <c r="H712" s="2"/>
      <c r="I712" s="6"/>
      <c r="J712" s="6"/>
      <c r="K712" s="2"/>
      <c r="L712" s="2"/>
    </row>
    <row r="713" spans="2:12" ht="15.75" customHeight="1" x14ac:dyDescent="0.2">
      <c r="B713" s="2"/>
      <c r="C713" s="3"/>
      <c r="D713" s="4"/>
      <c r="E713" s="5"/>
      <c r="F713" s="89"/>
      <c r="G713" s="2"/>
      <c r="H713" s="2"/>
      <c r="I713" s="6"/>
      <c r="J713" s="6"/>
      <c r="K713" s="2"/>
      <c r="L713" s="2"/>
    </row>
    <row r="714" spans="2:12" ht="15.75" customHeight="1" x14ac:dyDescent="0.2">
      <c r="B714" s="2"/>
      <c r="C714" s="3"/>
      <c r="D714" s="4"/>
      <c r="E714" s="5"/>
      <c r="F714" s="89"/>
      <c r="G714" s="2"/>
      <c r="H714" s="2"/>
      <c r="I714" s="6"/>
      <c r="J714" s="6"/>
      <c r="K714" s="2"/>
      <c r="L714" s="2"/>
    </row>
    <row r="715" spans="2:12" ht="15.75" customHeight="1" x14ac:dyDescent="0.2">
      <c r="B715" s="2"/>
      <c r="C715" s="3"/>
      <c r="D715" s="4"/>
      <c r="E715" s="5"/>
      <c r="F715" s="89"/>
      <c r="G715" s="2"/>
      <c r="H715" s="2"/>
      <c r="I715" s="6"/>
      <c r="J715" s="6"/>
      <c r="K715" s="2"/>
      <c r="L715" s="2"/>
    </row>
    <row r="716" spans="2:12" ht="15.75" customHeight="1" x14ac:dyDescent="0.2">
      <c r="B716" s="2"/>
      <c r="C716" s="3"/>
      <c r="D716" s="4"/>
      <c r="E716" s="5"/>
      <c r="F716" s="89"/>
      <c r="G716" s="2"/>
      <c r="H716" s="2"/>
      <c r="I716" s="6"/>
      <c r="J716" s="6"/>
      <c r="K716" s="2"/>
      <c r="L716" s="2"/>
    </row>
    <row r="717" spans="2:12" ht="15.75" customHeight="1" x14ac:dyDescent="0.2">
      <c r="B717" s="2"/>
      <c r="C717" s="3"/>
      <c r="D717" s="4"/>
      <c r="E717" s="5"/>
      <c r="F717" s="89"/>
      <c r="G717" s="2"/>
      <c r="H717" s="2"/>
      <c r="I717" s="6"/>
      <c r="J717" s="6"/>
      <c r="K717" s="2"/>
      <c r="L717" s="2"/>
    </row>
    <row r="718" spans="2:12" ht="15.75" customHeight="1" x14ac:dyDescent="0.2">
      <c r="B718" s="2"/>
      <c r="C718" s="3"/>
      <c r="D718" s="4"/>
      <c r="E718" s="5"/>
      <c r="F718" s="89"/>
      <c r="G718" s="2"/>
      <c r="H718" s="2"/>
      <c r="I718" s="6"/>
      <c r="J718" s="6"/>
      <c r="K718" s="2"/>
      <c r="L718" s="2"/>
    </row>
    <row r="719" spans="2:12" ht="15.75" customHeight="1" x14ac:dyDescent="0.2">
      <c r="B719" s="2"/>
      <c r="C719" s="3"/>
      <c r="D719" s="4"/>
      <c r="E719" s="5"/>
      <c r="F719" s="89"/>
      <c r="G719" s="2"/>
      <c r="H719" s="2"/>
      <c r="I719" s="6"/>
      <c r="J719" s="6"/>
      <c r="K719" s="2"/>
      <c r="L719" s="2"/>
    </row>
    <row r="720" spans="2:12" ht="15.75" customHeight="1" x14ac:dyDescent="0.2">
      <c r="B720" s="2"/>
      <c r="C720" s="3"/>
      <c r="D720" s="4"/>
      <c r="E720" s="5"/>
      <c r="F720" s="89"/>
      <c r="G720" s="2"/>
      <c r="H720" s="2"/>
      <c r="I720" s="6"/>
      <c r="J720" s="6"/>
      <c r="K720" s="2"/>
      <c r="L720" s="2"/>
    </row>
    <row r="721" spans="2:12" ht="15.75" customHeight="1" x14ac:dyDescent="0.2">
      <c r="B721" s="2"/>
      <c r="C721" s="3"/>
      <c r="D721" s="4"/>
      <c r="E721" s="5"/>
      <c r="F721" s="89"/>
      <c r="G721" s="2"/>
      <c r="H721" s="2"/>
      <c r="I721" s="6"/>
      <c r="J721" s="6"/>
      <c r="K721" s="2"/>
      <c r="L721" s="2"/>
    </row>
    <row r="722" spans="2:12" ht="15.75" customHeight="1" x14ac:dyDescent="0.2">
      <c r="B722" s="2"/>
      <c r="C722" s="3"/>
      <c r="D722" s="4"/>
      <c r="E722" s="5"/>
      <c r="F722" s="89"/>
      <c r="G722" s="2"/>
      <c r="H722" s="2"/>
      <c r="I722" s="6"/>
      <c r="J722" s="6"/>
      <c r="K722" s="2"/>
      <c r="L722" s="2"/>
    </row>
    <row r="723" spans="2:12" ht="15.75" customHeight="1" x14ac:dyDescent="0.2">
      <c r="B723" s="2"/>
      <c r="C723" s="3"/>
      <c r="D723" s="4"/>
      <c r="E723" s="5"/>
      <c r="F723" s="89"/>
      <c r="G723" s="2"/>
      <c r="H723" s="2"/>
      <c r="I723" s="6"/>
      <c r="J723" s="6"/>
      <c r="K723" s="2"/>
      <c r="L723" s="2"/>
    </row>
    <row r="724" spans="2:12" ht="15.75" customHeight="1" x14ac:dyDescent="0.2">
      <c r="B724" s="2"/>
      <c r="C724" s="3"/>
      <c r="D724" s="4"/>
      <c r="E724" s="5"/>
      <c r="F724" s="89"/>
      <c r="G724" s="2"/>
      <c r="H724" s="2"/>
      <c r="I724" s="6"/>
      <c r="J724" s="6"/>
      <c r="K724" s="2"/>
      <c r="L724" s="2"/>
    </row>
    <row r="725" spans="2:12" ht="15.75" customHeight="1" x14ac:dyDescent="0.2">
      <c r="B725" s="2"/>
      <c r="C725" s="3"/>
      <c r="D725" s="4"/>
      <c r="E725" s="5"/>
      <c r="F725" s="89"/>
      <c r="G725" s="2"/>
      <c r="H725" s="2"/>
      <c r="I725" s="6"/>
      <c r="J725" s="6"/>
      <c r="K725" s="2"/>
      <c r="L725" s="2"/>
    </row>
    <row r="726" spans="2:12" ht="15.75" customHeight="1" x14ac:dyDescent="0.2">
      <c r="B726" s="2"/>
      <c r="C726" s="3"/>
      <c r="D726" s="4"/>
      <c r="E726" s="5"/>
      <c r="F726" s="89"/>
      <c r="G726" s="2"/>
      <c r="H726" s="2"/>
      <c r="I726" s="6"/>
      <c r="J726" s="6"/>
      <c r="K726" s="2"/>
      <c r="L726" s="2"/>
    </row>
    <row r="727" spans="2:12" ht="15.75" customHeight="1" x14ac:dyDescent="0.2">
      <c r="B727" s="2"/>
      <c r="C727" s="3"/>
      <c r="D727" s="4"/>
      <c r="E727" s="5"/>
      <c r="F727" s="89"/>
      <c r="G727" s="2"/>
      <c r="H727" s="2"/>
      <c r="I727" s="6"/>
      <c r="J727" s="6"/>
      <c r="K727" s="2"/>
      <c r="L727" s="2"/>
    </row>
    <row r="728" spans="2:12" ht="15.75" customHeight="1" x14ac:dyDescent="0.2">
      <c r="B728" s="2"/>
      <c r="C728" s="3"/>
      <c r="D728" s="4"/>
      <c r="E728" s="5"/>
      <c r="F728" s="89"/>
      <c r="G728" s="2"/>
      <c r="H728" s="2"/>
      <c r="I728" s="6"/>
      <c r="J728" s="6"/>
      <c r="K728" s="2"/>
      <c r="L728" s="2"/>
    </row>
    <row r="729" spans="2:12" ht="15.75" customHeight="1" x14ac:dyDescent="0.2">
      <c r="B729" s="2"/>
      <c r="C729" s="3"/>
      <c r="D729" s="4"/>
      <c r="E729" s="5"/>
      <c r="F729" s="89"/>
      <c r="G729" s="2"/>
      <c r="H729" s="2"/>
      <c r="I729" s="6"/>
      <c r="J729" s="6"/>
      <c r="K729" s="2"/>
      <c r="L729" s="2"/>
    </row>
    <row r="730" spans="2:12" ht="15.75" customHeight="1" x14ac:dyDescent="0.2">
      <c r="B730" s="2"/>
      <c r="C730" s="3"/>
      <c r="D730" s="4"/>
      <c r="E730" s="5"/>
      <c r="F730" s="89"/>
      <c r="G730" s="2"/>
      <c r="H730" s="2"/>
      <c r="I730" s="6"/>
      <c r="J730" s="6"/>
      <c r="K730" s="2"/>
      <c r="L730" s="2"/>
    </row>
    <row r="731" spans="2:12" ht="15.75" customHeight="1" x14ac:dyDescent="0.2">
      <c r="B731" s="2"/>
      <c r="C731" s="3"/>
      <c r="D731" s="4"/>
      <c r="E731" s="5"/>
      <c r="F731" s="89"/>
      <c r="G731" s="2"/>
      <c r="H731" s="2"/>
      <c r="I731" s="6"/>
      <c r="J731" s="6"/>
      <c r="K731" s="2"/>
      <c r="L731" s="2"/>
    </row>
    <row r="732" spans="2:12" ht="15.75" customHeight="1" x14ac:dyDescent="0.2">
      <c r="B732" s="2"/>
      <c r="C732" s="3"/>
      <c r="D732" s="4"/>
      <c r="E732" s="5"/>
      <c r="F732" s="89"/>
      <c r="G732" s="2"/>
      <c r="H732" s="2"/>
      <c r="I732" s="6"/>
      <c r="J732" s="6"/>
      <c r="K732" s="2"/>
      <c r="L732" s="2"/>
    </row>
    <row r="733" spans="2:12" ht="15.75" customHeight="1" x14ac:dyDescent="0.2">
      <c r="B733" s="2"/>
      <c r="C733" s="3"/>
      <c r="D733" s="4"/>
      <c r="E733" s="5"/>
      <c r="F733" s="89"/>
      <c r="G733" s="2"/>
      <c r="H733" s="2"/>
      <c r="I733" s="6"/>
      <c r="J733" s="6"/>
      <c r="K733" s="2"/>
      <c r="L733" s="2"/>
    </row>
    <row r="734" spans="2:12" ht="15.75" customHeight="1" x14ac:dyDescent="0.2">
      <c r="B734" s="2"/>
      <c r="C734" s="3"/>
      <c r="D734" s="4"/>
      <c r="E734" s="5"/>
      <c r="F734" s="89"/>
      <c r="G734" s="2"/>
      <c r="H734" s="2"/>
      <c r="I734" s="6"/>
      <c r="J734" s="6"/>
      <c r="K734" s="2"/>
      <c r="L734" s="2"/>
    </row>
    <row r="735" spans="2:12" ht="15.75" customHeight="1" x14ac:dyDescent="0.2">
      <c r="B735" s="2"/>
      <c r="C735" s="3"/>
      <c r="D735" s="4"/>
      <c r="E735" s="5"/>
      <c r="F735" s="89"/>
      <c r="G735" s="2"/>
      <c r="H735" s="2"/>
      <c r="I735" s="6"/>
      <c r="J735" s="6"/>
      <c r="K735" s="2"/>
      <c r="L735" s="2"/>
    </row>
    <row r="736" spans="2:12" ht="15.75" customHeight="1" x14ac:dyDescent="0.2">
      <c r="B736" s="2"/>
      <c r="C736" s="3"/>
      <c r="D736" s="4"/>
      <c r="E736" s="5"/>
      <c r="F736" s="89"/>
      <c r="G736" s="2"/>
      <c r="H736" s="2"/>
      <c r="I736" s="6"/>
      <c r="J736" s="6"/>
      <c r="K736" s="2"/>
      <c r="L736" s="2"/>
    </row>
    <row r="737" spans="2:12" ht="15.75" customHeight="1" x14ac:dyDescent="0.2">
      <c r="B737" s="2"/>
      <c r="C737" s="3"/>
      <c r="D737" s="4"/>
      <c r="E737" s="5"/>
      <c r="F737" s="89"/>
      <c r="G737" s="2"/>
      <c r="H737" s="2"/>
      <c r="I737" s="6"/>
      <c r="J737" s="6"/>
      <c r="K737" s="2"/>
      <c r="L737" s="2"/>
    </row>
    <row r="738" spans="2:12" ht="15.75" customHeight="1" x14ac:dyDescent="0.2">
      <c r="B738" s="2"/>
      <c r="C738" s="3"/>
      <c r="D738" s="4"/>
      <c r="E738" s="5"/>
      <c r="F738" s="89"/>
      <c r="G738" s="2"/>
      <c r="H738" s="2"/>
      <c r="I738" s="6"/>
      <c r="J738" s="6"/>
      <c r="K738" s="2"/>
      <c r="L738" s="2"/>
    </row>
    <row r="739" spans="2:12" ht="15.75" customHeight="1" x14ac:dyDescent="0.2">
      <c r="B739" s="2"/>
      <c r="C739" s="3"/>
      <c r="D739" s="4"/>
      <c r="E739" s="5"/>
      <c r="F739" s="89"/>
      <c r="G739" s="2"/>
      <c r="H739" s="2"/>
      <c r="I739" s="6"/>
      <c r="J739" s="6"/>
      <c r="K739" s="2"/>
      <c r="L739" s="2"/>
    </row>
    <row r="740" spans="2:12" ht="15.75" customHeight="1" x14ac:dyDescent="0.2">
      <c r="B740" s="2"/>
      <c r="C740" s="3"/>
      <c r="D740" s="4"/>
      <c r="E740" s="5"/>
      <c r="F740" s="89"/>
      <c r="G740" s="2"/>
      <c r="H740" s="2"/>
      <c r="I740" s="6"/>
      <c r="J740" s="6"/>
      <c r="K740" s="2"/>
      <c r="L740" s="2"/>
    </row>
    <row r="741" spans="2:12" ht="15.75" customHeight="1" x14ac:dyDescent="0.2">
      <c r="B741" s="2"/>
      <c r="C741" s="3"/>
      <c r="D741" s="4"/>
      <c r="E741" s="5"/>
      <c r="F741" s="89"/>
      <c r="G741" s="2"/>
      <c r="H741" s="2"/>
      <c r="I741" s="6"/>
      <c r="J741" s="6"/>
      <c r="K741" s="2"/>
      <c r="L741" s="2"/>
    </row>
    <row r="742" spans="2:12" ht="15.75" customHeight="1" x14ac:dyDescent="0.2">
      <c r="B742" s="2"/>
      <c r="C742" s="3"/>
      <c r="D742" s="4"/>
      <c r="E742" s="5"/>
      <c r="F742" s="89"/>
      <c r="G742" s="2"/>
      <c r="H742" s="2"/>
      <c r="I742" s="6"/>
      <c r="J742" s="6"/>
      <c r="K742" s="2"/>
      <c r="L742" s="2"/>
    </row>
    <row r="743" spans="2:12" ht="15.75" customHeight="1" x14ac:dyDescent="0.2">
      <c r="B743" s="2"/>
      <c r="C743" s="3"/>
      <c r="D743" s="4"/>
      <c r="E743" s="5"/>
      <c r="F743" s="89"/>
      <c r="G743" s="2"/>
      <c r="H743" s="2"/>
      <c r="I743" s="6"/>
      <c r="J743" s="6"/>
      <c r="K743" s="2"/>
      <c r="L743" s="2"/>
    </row>
    <row r="744" spans="2:12" ht="15.75" customHeight="1" x14ac:dyDescent="0.2">
      <c r="B744" s="2"/>
      <c r="C744" s="3"/>
      <c r="D744" s="4"/>
      <c r="E744" s="5"/>
      <c r="F744" s="89"/>
      <c r="G744" s="2"/>
      <c r="H744" s="2"/>
      <c r="I744" s="6"/>
      <c r="J744" s="6"/>
      <c r="K744" s="2"/>
      <c r="L744" s="2"/>
    </row>
    <row r="745" spans="2:12" ht="15.75" customHeight="1" x14ac:dyDescent="0.2">
      <c r="B745" s="2"/>
      <c r="C745" s="3"/>
      <c r="D745" s="4"/>
      <c r="E745" s="5"/>
      <c r="F745" s="89"/>
      <c r="G745" s="2"/>
      <c r="H745" s="2"/>
      <c r="I745" s="6"/>
      <c r="J745" s="6"/>
      <c r="K745" s="2"/>
      <c r="L745" s="2"/>
    </row>
    <row r="746" spans="2:12" ht="15.75" customHeight="1" x14ac:dyDescent="0.2">
      <c r="B746" s="2"/>
      <c r="C746" s="3"/>
      <c r="D746" s="4"/>
      <c r="E746" s="5"/>
      <c r="F746" s="89"/>
      <c r="G746" s="2"/>
      <c r="H746" s="2"/>
      <c r="I746" s="6"/>
      <c r="J746" s="6"/>
      <c r="K746" s="2"/>
      <c r="L746" s="2"/>
    </row>
    <row r="747" spans="2:12" ht="15.75" customHeight="1" x14ac:dyDescent="0.2">
      <c r="B747" s="2"/>
      <c r="C747" s="3"/>
      <c r="D747" s="4"/>
      <c r="E747" s="5"/>
      <c r="F747" s="89"/>
      <c r="G747" s="2"/>
      <c r="H747" s="2"/>
      <c r="I747" s="6"/>
      <c r="J747" s="6"/>
      <c r="K747" s="2"/>
      <c r="L747" s="2"/>
    </row>
    <row r="748" spans="2:12" ht="15.75" customHeight="1" x14ac:dyDescent="0.2">
      <c r="B748" s="2"/>
      <c r="C748" s="3"/>
      <c r="D748" s="4"/>
      <c r="E748" s="5"/>
      <c r="F748" s="89"/>
      <c r="G748" s="2"/>
      <c r="H748" s="2"/>
      <c r="I748" s="6"/>
      <c r="J748" s="6"/>
      <c r="K748" s="2"/>
      <c r="L748" s="2"/>
    </row>
    <row r="749" spans="2:12" ht="15.75" customHeight="1" x14ac:dyDescent="0.2">
      <c r="B749" s="2"/>
      <c r="C749" s="3"/>
      <c r="D749" s="4"/>
      <c r="E749" s="5"/>
      <c r="F749" s="89"/>
      <c r="G749" s="2"/>
      <c r="H749" s="2"/>
      <c r="I749" s="6"/>
      <c r="J749" s="6"/>
      <c r="K749" s="2"/>
      <c r="L749" s="2"/>
    </row>
    <row r="750" spans="2:12" ht="15.75" customHeight="1" x14ac:dyDescent="0.2">
      <c r="B750" s="2"/>
      <c r="C750" s="3"/>
      <c r="D750" s="4"/>
      <c r="E750" s="5"/>
      <c r="F750" s="89"/>
      <c r="G750" s="2"/>
      <c r="H750" s="2"/>
      <c r="I750" s="6"/>
      <c r="J750" s="6"/>
      <c r="K750" s="2"/>
      <c r="L750" s="2"/>
    </row>
    <row r="751" spans="2:12" ht="15.75" customHeight="1" x14ac:dyDescent="0.2">
      <c r="B751" s="2"/>
      <c r="C751" s="3"/>
      <c r="D751" s="4"/>
      <c r="E751" s="5"/>
      <c r="F751" s="89"/>
      <c r="G751" s="2"/>
      <c r="H751" s="2"/>
      <c r="I751" s="6"/>
      <c r="J751" s="6"/>
      <c r="K751" s="2"/>
      <c r="L751" s="2"/>
    </row>
    <row r="752" spans="2:12" ht="15.75" customHeight="1" x14ac:dyDescent="0.2">
      <c r="B752" s="2"/>
      <c r="C752" s="3"/>
      <c r="D752" s="4"/>
      <c r="E752" s="5"/>
      <c r="F752" s="89"/>
      <c r="G752" s="2"/>
      <c r="H752" s="2"/>
      <c r="I752" s="6"/>
      <c r="J752" s="6"/>
      <c r="K752" s="2"/>
      <c r="L752" s="2"/>
    </row>
    <row r="753" spans="2:12" ht="15.75" customHeight="1" x14ac:dyDescent="0.2">
      <c r="B753" s="2"/>
      <c r="C753" s="3"/>
      <c r="D753" s="4"/>
      <c r="E753" s="5"/>
      <c r="F753" s="89"/>
      <c r="G753" s="2"/>
      <c r="H753" s="2"/>
      <c r="I753" s="6"/>
      <c r="J753" s="6"/>
      <c r="K753" s="2"/>
      <c r="L753" s="2"/>
    </row>
    <row r="754" spans="2:12" ht="15.75" customHeight="1" x14ac:dyDescent="0.2">
      <c r="B754" s="2"/>
      <c r="C754" s="3"/>
      <c r="D754" s="4"/>
      <c r="E754" s="5"/>
      <c r="F754" s="89"/>
      <c r="G754" s="2"/>
      <c r="H754" s="2"/>
      <c r="I754" s="6"/>
      <c r="J754" s="6"/>
      <c r="K754" s="2"/>
      <c r="L754" s="2"/>
    </row>
    <row r="755" spans="2:12" ht="15.75" customHeight="1" x14ac:dyDescent="0.2">
      <c r="B755" s="2"/>
      <c r="C755" s="3"/>
      <c r="D755" s="4"/>
      <c r="E755" s="5"/>
      <c r="F755" s="89"/>
      <c r="G755" s="2"/>
      <c r="H755" s="2"/>
      <c r="I755" s="6"/>
      <c r="J755" s="6"/>
      <c r="K755" s="2"/>
      <c r="L755" s="2"/>
    </row>
    <row r="756" spans="2:12" ht="15.75" customHeight="1" x14ac:dyDescent="0.2">
      <c r="B756" s="2"/>
      <c r="C756" s="3"/>
      <c r="D756" s="4"/>
      <c r="E756" s="5"/>
      <c r="F756" s="89"/>
      <c r="G756" s="2"/>
      <c r="H756" s="2"/>
      <c r="I756" s="6"/>
      <c r="J756" s="6"/>
      <c r="K756" s="2"/>
      <c r="L756" s="2"/>
    </row>
    <row r="757" spans="2:12" ht="15.75" customHeight="1" x14ac:dyDescent="0.2">
      <c r="B757" s="2"/>
      <c r="C757" s="3"/>
      <c r="D757" s="4"/>
      <c r="E757" s="5"/>
      <c r="F757" s="89"/>
      <c r="G757" s="2"/>
      <c r="H757" s="2"/>
      <c r="I757" s="6"/>
      <c r="J757" s="6"/>
      <c r="K757" s="2"/>
      <c r="L757" s="2"/>
    </row>
    <row r="758" spans="2:12" ht="15.75" customHeight="1" x14ac:dyDescent="0.2">
      <c r="B758" s="2"/>
      <c r="C758" s="3"/>
      <c r="D758" s="4"/>
      <c r="E758" s="5"/>
      <c r="F758" s="89"/>
      <c r="G758" s="2"/>
      <c r="H758" s="2"/>
      <c r="I758" s="6"/>
      <c r="J758" s="6"/>
      <c r="K758" s="2"/>
      <c r="L758" s="2"/>
    </row>
    <row r="759" spans="2:12" ht="15.75" customHeight="1" x14ac:dyDescent="0.2">
      <c r="B759" s="2"/>
      <c r="C759" s="3"/>
      <c r="D759" s="4"/>
      <c r="E759" s="5"/>
      <c r="F759" s="89"/>
      <c r="G759" s="2"/>
      <c r="H759" s="2"/>
      <c r="I759" s="6"/>
      <c r="J759" s="6"/>
      <c r="K759" s="2"/>
      <c r="L759" s="2"/>
    </row>
    <row r="760" spans="2:12" ht="15.75" customHeight="1" x14ac:dyDescent="0.2">
      <c r="B760" s="2"/>
      <c r="C760" s="3"/>
      <c r="D760" s="4"/>
      <c r="E760" s="5"/>
      <c r="F760" s="89"/>
      <c r="G760" s="2"/>
      <c r="H760" s="2"/>
      <c r="I760" s="6"/>
      <c r="J760" s="6"/>
      <c r="K760" s="2"/>
      <c r="L760" s="2"/>
    </row>
    <row r="761" spans="2:12" ht="15.75" customHeight="1" x14ac:dyDescent="0.2">
      <c r="B761" s="2"/>
      <c r="C761" s="3"/>
      <c r="D761" s="4"/>
      <c r="E761" s="5"/>
      <c r="F761" s="89"/>
      <c r="G761" s="2"/>
      <c r="H761" s="2"/>
      <c r="I761" s="6"/>
      <c r="J761" s="6"/>
      <c r="K761" s="2"/>
      <c r="L761" s="2"/>
    </row>
    <row r="762" spans="2:12" ht="15.75" customHeight="1" x14ac:dyDescent="0.2">
      <c r="B762" s="2"/>
      <c r="C762" s="3"/>
      <c r="D762" s="4"/>
      <c r="E762" s="5"/>
      <c r="F762" s="89"/>
      <c r="G762" s="2"/>
      <c r="H762" s="2"/>
      <c r="I762" s="6"/>
      <c r="J762" s="6"/>
      <c r="K762" s="2"/>
      <c r="L762" s="2"/>
    </row>
    <row r="763" spans="2:12" ht="15.75" customHeight="1" x14ac:dyDescent="0.2">
      <c r="B763" s="2"/>
      <c r="C763" s="3"/>
      <c r="D763" s="4"/>
      <c r="E763" s="5"/>
      <c r="F763" s="89"/>
      <c r="G763" s="2"/>
      <c r="H763" s="2"/>
      <c r="I763" s="6"/>
      <c r="J763" s="6"/>
      <c r="K763" s="2"/>
      <c r="L763" s="2"/>
    </row>
    <row r="764" spans="2:12" ht="15.75" customHeight="1" x14ac:dyDescent="0.2">
      <c r="B764" s="2"/>
      <c r="C764" s="3"/>
      <c r="D764" s="4"/>
      <c r="E764" s="5"/>
      <c r="F764" s="89"/>
      <c r="G764" s="2"/>
      <c r="H764" s="2"/>
      <c r="I764" s="6"/>
      <c r="J764" s="6"/>
      <c r="K764" s="2"/>
      <c r="L764" s="2"/>
    </row>
    <row r="765" spans="2:12" ht="15.75" customHeight="1" x14ac:dyDescent="0.2">
      <c r="B765" s="2"/>
      <c r="C765" s="3"/>
      <c r="D765" s="4"/>
      <c r="E765" s="5"/>
      <c r="F765" s="89"/>
      <c r="G765" s="2"/>
      <c r="H765" s="2"/>
      <c r="I765" s="6"/>
      <c r="J765" s="6"/>
      <c r="K765" s="2"/>
      <c r="L765" s="2"/>
    </row>
    <row r="766" spans="2:12" ht="15.75" customHeight="1" x14ac:dyDescent="0.2">
      <c r="B766" s="2"/>
      <c r="C766" s="3"/>
      <c r="D766" s="4"/>
      <c r="E766" s="5"/>
      <c r="F766" s="89"/>
      <c r="G766" s="2"/>
      <c r="H766" s="2"/>
      <c r="I766" s="6"/>
      <c r="J766" s="6"/>
      <c r="K766" s="2"/>
      <c r="L766" s="2"/>
    </row>
    <row r="767" spans="2:12" ht="15.75" customHeight="1" x14ac:dyDescent="0.2">
      <c r="B767" s="2"/>
      <c r="C767" s="3"/>
      <c r="D767" s="4"/>
      <c r="E767" s="5"/>
      <c r="F767" s="89"/>
      <c r="G767" s="2"/>
      <c r="H767" s="2"/>
      <c r="I767" s="6"/>
      <c r="J767" s="6"/>
      <c r="K767" s="2"/>
      <c r="L767" s="2"/>
    </row>
    <row r="768" spans="2:12" ht="15.75" customHeight="1" x14ac:dyDescent="0.2">
      <c r="B768" s="2"/>
      <c r="C768" s="3"/>
      <c r="D768" s="4"/>
      <c r="E768" s="5"/>
      <c r="F768" s="89"/>
      <c r="G768" s="2"/>
      <c r="H768" s="2"/>
      <c r="I768" s="6"/>
      <c r="J768" s="6"/>
      <c r="K768" s="2"/>
      <c r="L768" s="2"/>
    </row>
    <row r="769" spans="2:12" ht="15.75" customHeight="1" x14ac:dyDescent="0.2">
      <c r="B769" s="2"/>
      <c r="C769" s="3"/>
      <c r="D769" s="4"/>
      <c r="E769" s="5"/>
      <c r="F769" s="89"/>
      <c r="G769" s="2"/>
      <c r="H769" s="2"/>
      <c r="I769" s="6"/>
      <c r="J769" s="6"/>
      <c r="K769" s="2"/>
      <c r="L769" s="2"/>
    </row>
    <row r="770" spans="2:12" ht="15.75" customHeight="1" x14ac:dyDescent="0.2">
      <c r="B770" s="2"/>
      <c r="C770" s="3"/>
      <c r="D770" s="4"/>
      <c r="E770" s="5"/>
      <c r="F770" s="89"/>
      <c r="G770" s="2"/>
      <c r="H770" s="2"/>
      <c r="I770" s="6"/>
      <c r="J770" s="6"/>
      <c r="K770" s="2"/>
      <c r="L770" s="2"/>
    </row>
    <row r="771" spans="2:12" ht="15.75" customHeight="1" x14ac:dyDescent="0.2">
      <c r="B771" s="2"/>
      <c r="C771" s="3"/>
      <c r="D771" s="4"/>
      <c r="E771" s="5"/>
      <c r="F771" s="89"/>
      <c r="G771" s="2"/>
      <c r="H771" s="2"/>
      <c r="I771" s="6"/>
      <c r="J771" s="6"/>
      <c r="K771" s="2"/>
      <c r="L771" s="2"/>
    </row>
    <row r="772" spans="2:12" ht="15.75" customHeight="1" x14ac:dyDescent="0.2">
      <c r="B772" s="2"/>
      <c r="C772" s="3"/>
      <c r="D772" s="4"/>
      <c r="E772" s="5"/>
      <c r="F772" s="89"/>
      <c r="G772" s="2"/>
      <c r="H772" s="2"/>
      <c r="I772" s="6"/>
      <c r="J772" s="6"/>
      <c r="K772" s="2"/>
      <c r="L772" s="2"/>
    </row>
    <row r="773" spans="2:12" ht="15.75" customHeight="1" x14ac:dyDescent="0.2">
      <c r="B773" s="2"/>
      <c r="C773" s="3"/>
      <c r="D773" s="4"/>
      <c r="E773" s="5"/>
      <c r="F773" s="89"/>
      <c r="G773" s="2"/>
      <c r="H773" s="2"/>
      <c r="I773" s="6"/>
      <c r="J773" s="6"/>
      <c r="K773" s="2"/>
      <c r="L773" s="2"/>
    </row>
    <row r="774" spans="2:12" ht="15.75" customHeight="1" x14ac:dyDescent="0.2">
      <c r="B774" s="2"/>
      <c r="C774" s="3"/>
      <c r="D774" s="4"/>
      <c r="E774" s="5"/>
      <c r="F774" s="89"/>
      <c r="G774" s="2"/>
      <c r="H774" s="2"/>
      <c r="I774" s="6"/>
      <c r="J774" s="6"/>
      <c r="K774" s="2"/>
      <c r="L774" s="2"/>
    </row>
    <row r="775" spans="2:12" ht="15.75" customHeight="1" x14ac:dyDescent="0.2">
      <c r="B775" s="2"/>
      <c r="C775" s="3"/>
      <c r="D775" s="4"/>
      <c r="E775" s="5"/>
      <c r="F775" s="89"/>
      <c r="G775" s="2"/>
      <c r="H775" s="2"/>
      <c r="I775" s="6"/>
      <c r="J775" s="6"/>
      <c r="K775" s="2"/>
      <c r="L775" s="2"/>
    </row>
    <row r="776" spans="2:12" ht="15.75" customHeight="1" x14ac:dyDescent="0.2">
      <c r="B776" s="2"/>
      <c r="C776" s="3"/>
      <c r="D776" s="4"/>
      <c r="E776" s="5"/>
      <c r="F776" s="89"/>
      <c r="G776" s="2"/>
      <c r="H776" s="2"/>
      <c r="I776" s="6"/>
      <c r="J776" s="6"/>
      <c r="K776" s="2"/>
      <c r="L776" s="2"/>
    </row>
    <row r="777" spans="2:12" ht="15.75" customHeight="1" x14ac:dyDescent="0.2">
      <c r="B777" s="2"/>
      <c r="C777" s="3"/>
      <c r="D777" s="4"/>
      <c r="E777" s="5"/>
      <c r="F777" s="89"/>
      <c r="G777" s="2"/>
      <c r="H777" s="2"/>
      <c r="I777" s="6"/>
      <c r="J777" s="6"/>
      <c r="K777" s="2"/>
      <c r="L777" s="2"/>
    </row>
    <row r="778" spans="2:12" ht="15.75" customHeight="1" x14ac:dyDescent="0.2">
      <c r="B778" s="2"/>
      <c r="C778" s="3"/>
      <c r="D778" s="4"/>
      <c r="E778" s="5"/>
      <c r="F778" s="89"/>
      <c r="G778" s="2"/>
      <c r="H778" s="2"/>
      <c r="I778" s="6"/>
      <c r="J778" s="6"/>
      <c r="K778" s="2"/>
      <c r="L778" s="2"/>
    </row>
    <row r="779" spans="2:12" ht="15.75" customHeight="1" x14ac:dyDescent="0.2">
      <c r="B779" s="2"/>
      <c r="C779" s="3"/>
      <c r="D779" s="4"/>
      <c r="E779" s="5"/>
      <c r="F779" s="89"/>
      <c r="G779" s="2"/>
      <c r="H779" s="2"/>
      <c r="I779" s="6"/>
      <c r="J779" s="6"/>
      <c r="K779" s="2"/>
      <c r="L779" s="2"/>
    </row>
    <row r="780" spans="2:12" ht="15.75" customHeight="1" x14ac:dyDescent="0.2">
      <c r="B780" s="2"/>
      <c r="C780" s="3"/>
      <c r="D780" s="4"/>
      <c r="E780" s="5"/>
      <c r="F780" s="89"/>
      <c r="G780" s="2"/>
      <c r="H780" s="2"/>
      <c r="I780" s="6"/>
      <c r="J780" s="6"/>
      <c r="K780" s="2"/>
      <c r="L780" s="2"/>
    </row>
    <row r="781" spans="2:12" ht="15.75" customHeight="1" x14ac:dyDescent="0.2">
      <c r="B781" s="2"/>
      <c r="C781" s="3"/>
      <c r="D781" s="4"/>
      <c r="E781" s="5"/>
      <c r="F781" s="89"/>
      <c r="G781" s="2"/>
      <c r="H781" s="2"/>
      <c r="I781" s="6"/>
      <c r="J781" s="6"/>
      <c r="K781" s="2"/>
      <c r="L781" s="2"/>
    </row>
    <row r="782" spans="2:12" ht="15.75" customHeight="1" x14ac:dyDescent="0.2">
      <c r="B782" s="2"/>
      <c r="C782" s="3"/>
      <c r="D782" s="4"/>
      <c r="E782" s="5"/>
      <c r="F782" s="89"/>
      <c r="G782" s="2"/>
      <c r="H782" s="2"/>
      <c r="I782" s="6"/>
      <c r="J782" s="6"/>
      <c r="K782" s="2"/>
      <c r="L782" s="2"/>
    </row>
    <row r="783" spans="2:12" ht="15.75" customHeight="1" x14ac:dyDescent="0.2">
      <c r="B783" s="2"/>
      <c r="C783" s="3"/>
      <c r="D783" s="4"/>
      <c r="E783" s="5"/>
      <c r="F783" s="89"/>
      <c r="G783" s="2"/>
      <c r="H783" s="2"/>
      <c r="I783" s="6"/>
      <c r="J783" s="6"/>
      <c r="K783" s="2"/>
      <c r="L783" s="2"/>
    </row>
    <row r="784" spans="2:12" ht="15.75" customHeight="1" x14ac:dyDescent="0.2">
      <c r="B784" s="2"/>
      <c r="C784" s="3"/>
      <c r="D784" s="4"/>
      <c r="E784" s="5"/>
      <c r="F784" s="89"/>
      <c r="G784" s="2"/>
      <c r="H784" s="2"/>
      <c r="I784" s="6"/>
      <c r="J784" s="6"/>
      <c r="K784" s="2"/>
      <c r="L784" s="2"/>
    </row>
    <row r="785" spans="2:12" ht="15.75" customHeight="1" x14ac:dyDescent="0.2">
      <c r="B785" s="2"/>
      <c r="C785" s="3"/>
      <c r="D785" s="4"/>
      <c r="E785" s="5"/>
      <c r="F785" s="89"/>
      <c r="G785" s="2"/>
      <c r="H785" s="2"/>
      <c r="I785" s="6"/>
      <c r="J785" s="6"/>
      <c r="K785" s="2"/>
      <c r="L785" s="2"/>
    </row>
    <row r="786" spans="2:12" ht="15.75" customHeight="1" x14ac:dyDescent="0.2">
      <c r="B786" s="2"/>
      <c r="C786" s="3"/>
      <c r="D786" s="4"/>
      <c r="E786" s="5"/>
      <c r="F786" s="89"/>
      <c r="G786" s="2"/>
      <c r="H786" s="2"/>
      <c r="I786" s="6"/>
      <c r="J786" s="6"/>
      <c r="K786" s="2"/>
      <c r="L786" s="2"/>
    </row>
    <row r="787" spans="2:12" ht="15.75" customHeight="1" x14ac:dyDescent="0.2">
      <c r="B787" s="2"/>
      <c r="C787" s="3"/>
      <c r="D787" s="4"/>
      <c r="E787" s="5"/>
      <c r="F787" s="89"/>
      <c r="G787" s="2"/>
      <c r="H787" s="2"/>
      <c r="I787" s="6"/>
      <c r="J787" s="6"/>
      <c r="K787" s="2"/>
      <c r="L787" s="2"/>
    </row>
    <row r="788" spans="2:12" ht="15.75" customHeight="1" x14ac:dyDescent="0.2">
      <c r="B788" s="2"/>
      <c r="C788" s="3"/>
      <c r="D788" s="4"/>
      <c r="E788" s="5"/>
      <c r="F788" s="89"/>
      <c r="G788" s="2"/>
      <c r="H788" s="2"/>
      <c r="I788" s="6"/>
      <c r="J788" s="6"/>
      <c r="K788" s="2"/>
      <c r="L788" s="2"/>
    </row>
    <row r="789" spans="2:12" ht="15.75" customHeight="1" x14ac:dyDescent="0.2">
      <c r="B789" s="2"/>
      <c r="C789" s="3"/>
      <c r="D789" s="4"/>
      <c r="E789" s="5"/>
      <c r="F789" s="89"/>
      <c r="G789" s="2"/>
      <c r="H789" s="2"/>
      <c r="I789" s="6"/>
      <c r="J789" s="6"/>
      <c r="K789" s="2"/>
      <c r="L789" s="2"/>
    </row>
    <row r="790" spans="2:12" ht="15.75" customHeight="1" x14ac:dyDescent="0.2">
      <c r="B790" s="2"/>
      <c r="C790" s="3"/>
      <c r="D790" s="4"/>
      <c r="E790" s="5"/>
      <c r="F790" s="89"/>
      <c r="G790" s="2"/>
      <c r="H790" s="2"/>
      <c r="I790" s="6"/>
      <c r="J790" s="6"/>
      <c r="K790" s="2"/>
      <c r="L790" s="2"/>
    </row>
    <row r="791" spans="2:12" ht="15.75" customHeight="1" x14ac:dyDescent="0.2">
      <c r="B791" s="2"/>
      <c r="C791" s="3"/>
      <c r="D791" s="4"/>
      <c r="E791" s="5"/>
      <c r="F791" s="89"/>
      <c r="G791" s="2"/>
      <c r="H791" s="2"/>
      <c r="I791" s="6"/>
      <c r="J791" s="6"/>
      <c r="K791" s="2"/>
      <c r="L791" s="2"/>
    </row>
    <row r="792" spans="2:12" ht="15.75" customHeight="1" x14ac:dyDescent="0.2">
      <c r="B792" s="2"/>
      <c r="C792" s="3"/>
      <c r="D792" s="4"/>
      <c r="E792" s="5"/>
      <c r="F792" s="89"/>
      <c r="G792" s="2"/>
      <c r="H792" s="2"/>
      <c r="I792" s="6"/>
      <c r="J792" s="6"/>
      <c r="K792" s="2"/>
      <c r="L792" s="2"/>
    </row>
    <row r="793" spans="2:12" ht="15.75" customHeight="1" x14ac:dyDescent="0.2">
      <c r="B793" s="2"/>
      <c r="C793" s="3"/>
      <c r="D793" s="4"/>
      <c r="E793" s="5"/>
      <c r="F793" s="89"/>
      <c r="G793" s="2"/>
      <c r="H793" s="2"/>
      <c r="I793" s="6"/>
      <c r="J793" s="6"/>
      <c r="K793" s="2"/>
      <c r="L793" s="2"/>
    </row>
    <row r="794" spans="2:12" ht="15.75" customHeight="1" x14ac:dyDescent="0.2">
      <c r="B794" s="2"/>
      <c r="C794" s="3"/>
      <c r="D794" s="4"/>
      <c r="E794" s="5"/>
      <c r="F794" s="89"/>
      <c r="G794" s="2"/>
      <c r="H794" s="2"/>
      <c r="I794" s="6"/>
      <c r="J794" s="6"/>
      <c r="K794" s="2"/>
      <c r="L794" s="2"/>
    </row>
    <row r="795" spans="2:12" ht="15.75" customHeight="1" x14ac:dyDescent="0.2">
      <c r="B795" s="2"/>
      <c r="C795" s="3"/>
      <c r="D795" s="4"/>
      <c r="E795" s="5"/>
      <c r="F795" s="89"/>
      <c r="G795" s="2"/>
      <c r="H795" s="2"/>
      <c r="I795" s="6"/>
      <c r="J795" s="6"/>
      <c r="K795" s="2"/>
      <c r="L795" s="2"/>
    </row>
    <row r="796" spans="2:12" ht="15.75" customHeight="1" x14ac:dyDescent="0.2">
      <c r="B796" s="2"/>
      <c r="C796" s="3"/>
      <c r="D796" s="4"/>
      <c r="E796" s="5"/>
      <c r="F796" s="89"/>
      <c r="G796" s="2"/>
      <c r="H796" s="2"/>
      <c r="I796" s="6"/>
      <c r="J796" s="6"/>
      <c r="K796" s="2"/>
      <c r="L796" s="2"/>
    </row>
    <row r="797" spans="2:12" ht="15.75" customHeight="1" x14ac:dyDescent="0.2">
      <c r="B797" s="2"/>
      <c r="C797" s="3"/>
      <c r="D797" s="4"/>
      <c r="E797" s="5"/>
      <c r="F797" s="89"/>
      <c r="G797" s="2"/>
      <c r="H797" s="2"/>
      <c r="I797" s="6"/>
      <c r="J797" s="6"/>
      <c r="K797" s="2"/>
      <c r="L797" s="2"/>
    </row>
    <row r="798" spans="2:12" ht="15.75" customHeight="1" x14ac:dyDescent="0.2">
      <c r="B798" s="2"/>
      <c r="C798" s="3"/>
      <c r="D798" s="4"/>
      <c r="E798" s="5"/>
      <c r="F798" s="89"/>
      <c r="G798" s="2"/>
      <c r="H798" s="2"/>
      <c r="I798" s="6"/>
      <c r="J798" s="6"/>
      <c r="K798" s="2"/>
      <c r="L798" s="2"/>
    </row>
    <row r="799" spans="2:12" ht="15.75" customHeight="1" x14ac:dyDescent="0.2">
      <c r="B799" s="2"/>
      <c r="C799" s="3"/>
      <c r="D799" s="4"/>
      <c r="E799" s="5"/>
      <c r="F799" s="89"/>
      <c r="G799" s="2"/>
      <c r="H799" s="2"/>
      <c r="I799" s="6"/>
      <c r="J799" s="6"/>
      <c r="K799" s="2"/>
      <c r="L799" s="2"/>
    </row>
    <row r="800" spans="2:12" ht="15.75" customHeight="1" x14ac:dyDescent="0.2">
      <c r="B800" s="2"/>
      <c r="C800" s="3"/>
      <c r="D800" s="4"/>
      <c r="E800" s="5"/>
      <c r="F800" s="89"/>
      <c r="G800" s="2"/>
      <c r="H800" s="2"/>
      <c r="I800" s="6"/>
      <c r="J800" s="6"/>
      <c r="K800" s="2"/>
      <c r="L800" s="2"/>
    </row>
    <row r="801" spans="2:12" ht="15.75" customHeight="1" x14ac:dyDescent="0.2">
      <c r="B801" s="2"/>
      <c r="C801" s="3"/>
      <c r="D801" s="4"/>
      <c r="E801" s="5"/>
      <c r="F801" s="89"/>
      <c r="G801" s="2"/>
      <c r="H801" s="2"/>
      <c r="I801" s="6"/>
      <c r="J801" s="6"/>
      <c r="K801" s="2"/>
      <c r="L801" s="2"/>
    </row>
    <row r="802" spans="2:12" ht="15.75" customHeight="1" x14ac:dyDescent="0.2">
      <c r="B802" s="2"/>
      <c r="C802" s="3"/>
      <c r="D802" s="4"/>
      <c r="E802" s="5"/>
      <c r="F802" s="89"/>
      <c r="G802" s="2"/>
      <c r="H802" s="2"/>
      <c r="I802" s="6"/>
      <c r="J802" s="6"/>
      <c r="K802" s="2"/>
      <c r="L802" s="2"/>
    </row>
    <row r="803" spans="2:12" ht="15.75" customHeight="1" x14ac:dyDescent="0.2">
      <c r="B803" s="2"/>
      <c r="C803" s="3"/>
      <c r="D803" s="4"/>
      <c r="E803" s="5"/>
      <c r="F803" s="89"/>
      <c r="G803" s="2"/>
      <c r="H803" s="2"/>
      <c r="I803" s="6"/>
      <c r="J803" s="6"/>
      <c r="K803" s="2"/>
      <c r="L803" s="2"/>
    </row>
    <row r="804" spans="2:12" ht="15.75" customHeight="1" x14ac:dyDescent="0.2">
      <c r="B804" s="2"/>
      <c r="C804" s="3"/>
      <c r="D804" s="4"/>
      <c r="E804" s="5"/>
      <c r="F804" s="89"/>
      <c r="G804" s="2"/>
      <c r="H804" s="2"/>
      <c r="I804" s="6"/>
      <c r="J804" s="6"/>
      <c r="K804" s="2"/>
      <c r="L804" s="2"/>
    </row>
    <row r="805" spans="2:12" ht="15.75" customHeight="1" x14ac:dyDescent="0.2">
      <c r="B805" s="2"/>
      <c r="C805" s="3"/>
      <c r="D805" s="4"/>
      <c r="E805" s="5"/>
      <c r="F805" s="89"/>
      <c r="G805" s="2"/>
      <c r="H805" s="2"/>
      <c r="I805" s="6"/>
      <c r="J805" s="6"/>
      <c r="K805" s="2"/>
      <c r="L805" s="2"/>
    </row>
    <row r="806" spans="2:12" ht="15.75" customHeight="1" x14ac:dyDescent="0.2">
      <c r="B806" s="2"/>
      <c r="C806" s="3"/>
      <c r="D806" s="4"/>
      <c r="E806" s="5"/>
      <c r="F806" s="89"/>
      <c r="G806" s="2"/>
      <c r="H806" s="2"/>
      <c r="I806" s="6"/>
      <c r="J806" s="6"/>
      <c r="K806" s="2"/>
      <c r="L806" s="2"/>
    </row>
    <row r="807" spans="2:12" ht="15.75" customHeight="1" x14ac:dyDescent="0.2">
      <c r="B807" s="2"/>
      <c r="C807" s="3"/>
      <c r="D807" s="4"/>
      <c r="E807" s="5"/>
      <c r="F807" s="89"/>
      <c r="G807" s="2"/>
      <c r="H807" s="2"/>
      <c r="I807" s="6"/>
      <c r="J807" s="6"/>
      <c r="K807" s="2"/>
      <c r="L807" s="2"/>
    </row>
    <row r="808" spans="2:12" ht="15.75" customHeight="1" x14ac:dyDescent="0.2">
      <c r="B808" s="2"/>
      <c r="C808" s="3"/>
      <c r="D808" s="4"/>
      <c r="E808" s="5"/>
      <c r="F808" s="89"/>
      <c r="G808" s="2"/>
      <c r="H808" s="2"/>
      <c r="I808" s="6"/>
      <c r="J808" s="6"/>
      <c r="K808" s="2"/>
      <c r="L808" s="2"/>
    </row>
    <row r="809" spans="2:12" ht="15.75" customHeight="1" x14ac:dyDescent="0.2">
      <c r="B809" s="2"/>
      <c r="C809" s="3"/>
      <c r="D809" s="4"/>
      <c r="E809" s="5"/>
      <c r="F809" s="89"/>
      <c r="G809" s="2"/>
      <c r="H809" s="2"/>
      <c r="I809" s="6"/>
      <c r="J809" s="6"/>
      <c r="K809" s="2"/>
      <c r="L809" s="2"/>
    </row>
    <row r="810" spans="2:12" ht="15.75" customHeight="1" x14ac:dyDescent="0.2">
      <c r="B810" s="2"/>
      <c r="C810" s="3"/>
      <c r="D810" s="4"/>
      <c r="E810" s="5"/>
      <c r="F810" s="89"/>
      <c r="G810" s="2"/>
      <c r="H810" s="2"/>
      <c r="I810" s="6"/>
      <c r="J810" s="6"/>
      <c r="K810" s="2"/>
      <c r="L810" s="2"/>
    </row>
    <row r="811" spans="2:12" ht="15.75" customHeight="1" x14ac:dyDescent="0.2">
      <c r="B811" s="2"/>
      <c r="C811" s="3"/>
      <c r="D811" s="4"/>
      <c r="E811" s="5"/>
      <c r="F811" s="89"/>
      <c r="G811" s="2"/>
      <c r="H811" s="2"/>
      <c r="I811" s="6"/>
      <c r="J811" s="6"/>
      <c r="K811" s="2"/>
      <c r="L811" s="2"/>
    </row>
    <row r="812" spans="2:12" ht="15.75" customHeight="1" x14ac:dyDescent="0.2">
      <c r="B812" s="2"/>
      <c r="C812" s="3"/>
      <c r="D812" s="4"/>
      <c r="E812" s="5"/>
      <c r="F812" s="89"/>
      <c r="G812" s="2"/>
      <c r="H812" s="2"/>
      <c r="I812" s="6"/>
      <c r="J812" s="6"/>
      <c r="K812" s="2"/>
      <c r="L812" s="2"/>
    </row>
    <row r="813" spans="2:12" ht="15.75" customHeight="1" x14ac:dyDescent="0.2">
      <c r="B813" s="2"/>
      <c r="C813" s="3"/>
      <c r="D813" s="4"/>
      <c r="E813" s="5"/>
      <c r="F813" s="89"/>
      <c r="G813" s="2"/>
      <c r="H813" s="2"/>
      <c r="I813" s="6"/>
      <c r="J813" s="6"/>
      <c r="K813" s="2"/>
      <c r="L813" s="2"/>
    </row>
    <row r="814" spans="2:12" ht="15.75" customHeight="1" x14ac:dyDescent="0.2">
      <c r="B814" s="2"/>
      <c r="C814" s="3"/>
      <c r="D814" s="4"/>
      <c r="E814" s="5"/>
      <c r="F814" s="89"/>
      <c r="G814" s="2"/>
      <c r="H814" s="2"/>
      <c r="I814" s="6"/>
      <c r="J814" s="6"/>
      <c r="K814" s="2"/>
      <c r="L814" s="2"/>
    </row>
    <row r="815" spans="2:12" ht="15.75" customHeight="1" x14ac:dyDescent="0.2">
      <c r="B815" s="2"/>
      <c r="C815" s="3"/>
      <c r="D815" s="4"/>
      <c r="E815" s="5"/>
      <c r="F815" s="89"/>
      <c r="G815" s="2"/>
      <c r="H815" s="2"/>
      <c r="I815" s="6"/>
      <c r="J815" s="6"/>
      <c r="K815" s="2"/>
      <c r="L815" s="2"/>
    </row>
    <row r="816" spans="2:12" ht="15.75" customHeight="1" x14ac:dyDescent="0.2">
      <c r="B816" s="2"/>
      <c r="C816" s="3"/>
      <c r="D816" s="4"/>
      <c r="E816" s="5"/>
      <c r="F816" s="89"/>
      <c r="G816" s="2"/>
      <c r="H816" s="2"/>
      <c r="I816" s="6"/>
      <c r="J816" s="6"/>
      <c r="K816" s="2"/>
      <c r="L816" s="2"/>
    </row>
    <row r="817" spans="2:12" ht="15.75" customHeight="1" x14ac:dyDescent="0.2">
      <c r="B817" s="2"/>
      <c r="C817" s="3"/>
      <c r="D817" s="4"/>
      <c r="E817" s="5"/>
      <c r="F817" s="89"/>
      <c r="G817" s="2"/>
      <c r="H817" s="2"/>
      <c r="I817" s="6"/>
      <c r="J817" s="6"/>
      <c r="K817" s="2"/>
      <c r="L817" s="2"/>
    </row>
    <row r="818" spans="2:12" ht="15.75" customHeight="1" x14ac:dyDescent="0.2">
      <c r="B818" s="2"/>
      <c r="C818" s="3"/>
      <c r="D818" s="4"/>
      <c r="E818" s="5"/>
      <c r="F818" s="89"/>
      <c r="G818" s="2"/>
      <c r="H818" s="2"/>
      <c r="I818" s="6"/>
      <c r="J818" s="6"/>
      <c r="K818" s="2"/>
      <c r="L818" s="2"/>
    </row>
    <row r="819" spans="2:12" ht="15.75" customHeight="1" x14ac:dyDescent="0.2">
      <c r="B819" s="2"/>
      <c r="C819" s="3"/>
      <c r="D819" s="4"/>
      <c r="E819" s="5"/>
      <c r="F819" s="89"/>
      <c r="G819" s="2"/>
      <c r="H819" s="2"/>
      <c r="I819" s="6"/>
      <c r="J819" s="6"/>
      <c r="K819" s="2"/>
      <c r="L819" s="2"/>
    </row>
    <row r="820" spans="2:12" ht="15.75" customHeight="1" x14ac:dyDescent="0.2">
      <c r="B820" s="2"/>
      <c r="C820" s="3"/>
      <c r="D820" s="4"/>
      <c r="E820" s="5"/>
      <c r="F820" s="89"/>
      <c r="G820" s="2"/>
      <c r="H820" s="2"/>
      <c r="I820" s="6"/>
      <c r="J820" s="6"/>
      <c r="K820" s="2"/>
      <c r="L820" s="2"/>
    </row>
    <row r="821" spans="2:12" ht="15.75" customHeight="1" x14ac:dyDescent="0.2">
      <c r="B821" s="2"/>
      <c r="C821" s="3"/>
      <c r="D821" s="4"/>
      <c r="E821" s="5"/>
      <c r="F821" s="89"/>
      <c r="G821" s="2"/>
      <c r="H821" s="2"/>
      <c r="I821" s="6"/>
      <c r="J821" s="6"/>
      <c r="K821" s="2"/>
      <c r="L821" s="2"/>
    </row>
    <row r="822" spans="2:12" ht="15.75" customHeight="1" x14ac:dyDescent="0.2">
      <c r="B822" s="2"/>
      <c r="C822" s="3"/>
      <c r="D822" s="4"/>
      <c r="E822" s="5"/>
      <c r="F822" s="89"/>
      <c r="G822" s="2"/>
      <c r="H822" s="2"/>
      <c r="I822" s="6"/>
      <c r="J822" s="6"/>
      <c r="K822" s="2"/>
      <c r="L822" s="2"/>
    </row>
    <row r="823" spans="2:12" ht="15.75" customHeight="1" x14ac:dyDescent="0.2">
      <c r="B823" s="2"/>
      <c r="C823" s="3"/>
      <c r="D823" s="4"/>
      <c r="E823" s="5"/>
      <c r="F823" s="89"/>
      <c r="G823" s="2"/>
      <c r="H823" s="2"/>
      <c r="I823" s="6"/>
      <c r="J823" s="6"/>
      <c r="K823" s="2"/>
      <c r="L823" s="2"/>
    </row>
    <row r="824" spans="2:12" ht="15.75" customHeight="1" x14ac:dyDescent="0.2">
      <c r="B824" s="2"/>
      <c r="C824" s="3"/>
      <c r="D824" s="4"/>
      <c r="E824" s="5"/>
      <c r="F824" s="89"/>
      <c r="G824" s="2"/>
      <c r="H824" s="2"/>
      <c r="I824" s="6"/>
      <c r="J824" s="6"/>
      <c r="K824" s="2"/>
      <c r="L824" s="2"/>
    </row>
    <row r="825" spans="2:12" ht="15.75" customHeight="1" x14ac:dyDescent="0.2">
      <c r="B825" s="2"/>
      <c r="C825" s="3"/>
      <c r="D825" s="4"/>
      <c r="E825" s="5"/>
      <c r="F825" s="89"/>
      <c r="G825" s="2"/>
      <c r="H825" s="2"/>
      <c r="I825" s="6"/>
      <c r="J825" s="6"/>
      <c r="K825" s="2"/>
      <c r="L825" s="2"/>
    </row>
    <row r="826" spans="2:12" ht="15.75" customHeight="1" x14ac:dyDescent="0.2">
      <c r="B826" s="2"/>
      <c r="C826" s="3"/>
      <c r="D826" s="4"/>
      <c r="E826" s="5"/>
      <c r="F826" s="89"/>
      <c r="G826" s="2"/>
      <c r="H826" s="2"/>
      <c r="I826" s="6"/>
      <c r="J826" s="6"/>
      <c r="K826" s="2"/>
      <c r="L826" s="2"/>
    </row>
    <row r="827" spans="2:12" ht="15.75" customHeight="1" x14ac:dyDescent="0.2">
      <c r="B827" s="2"/>
      <c r="C827" s="3"/>
      <c r="D827" s="4"/>
      <c r="E827" s="5"/>
      <c r="F827" s="89"/>
      <c r="G827" s="2"/>
      <c r="H827" s="2"/>
      <c r="I827" s="6"/>
      <c r="J827" s="6"/>
      <c r="K827" s="2"/>
      <c r="L827" s="2"/>
    </row>
    <row r="828" spans="2:12" ht="15.75" customHeight="1" x14ac:dyDescent="0.2">
      <c r="B828" s="2"/>
      <c r="C828" s="3"/>
      <c r="D828" s="4"/>
      <c r="E828" s="5"/>
      <c r="F828" s="89"/>
      <c r="G828" s="2"/>
      <c r="H828" s="2"/>
      <c r="I828" s="6"/>
      <c r="J828" s="6"/>
      <c r="K828" s="2"/>
      <c r="L828" s="2"/>
    </row>
    <row r="829" spans="2:12" ht="15.75" customHeight="1" x14ac:dyDescent="0.2">
      <c r="B829" s="2"/>
      <c r="C829" s="3"/>
      <c r="D829" s="4"/>
      <c r="E829" s="5"/>
      <c r="F829" s="89"/>
      <c r="G829" s="2"/>
      <c r="H829" s="2"/>
      <c r="I829" s="6"/>
      <c r="J829" s="6"/>
      <c r="K829" s="2"/>
      <c r="L829" s="2"/>
    </row>
    <row r="830" spans="2:12" ht="15.75" customHeight="1" x14ac:dyDescent="0.2">
      <c r="B830" s="2"/>
      <c r="C830" s="3"/>
      <c r="D830" s="4"/>
      <c r="E830" s="5"/>
      <c r="F830" s="89"/>
      <c r="G830" s="2"/>
      <c r="H830" s="2"/>
      <c r="I830" s="6"/>
      <c r="J830" s="6"/>
      <c r="K830" s="2"/>
      <c r="L830" s="2"/>
    </row>
    <row r="831" spans="2:12" ht="15.75" customHeight="1" x14ac:dyDescent="0.2">
      <c r="B831" s="2"/>
      <c r="C831" s="3"/>
      <c r="D831" s="4"/>
      <c r="E831" s="5"/>
      <c r="F831" s="89"/>
      <c r="G831" s="2"/>
      <c r="H831" s="2"/>
      <c r="I831" s="6"/>
      <c r="J831" s="6"/>
      <c r="K831" s="2"/>
      <c r="L831" s="2"/>
    </row>
    <row r="832" spans="2:12" ht="15.75" customHeight="1" x14ac:dyDescent="0.2">
      <c r="B832" s="2"/>
      <c r="C832" s="3"/>
      <c r="D832" s="4"/>
      <c r="E832" s="5"/>
      <c r="F832" s="89"/>
      <c r="G832" s="2"/>
      <c r="H832" s="2"/>
      <c r="I832" s="6"/>
      <c r="J832" s="6"/>
      <c r="K832" s="2"/>
      <c r="L832" s="2"/>
    </row>
    <row r="833" spans="2:12" ht="15.75" customHeight="1" x14ac:dyDescent="0.2">
      <c r="B833" s="2"/>
      <c r="C833" s="3"/>
      <c r="D833" s="4"/>
      <c r="E833" s="5"/>
      <c r="F833" s="89"/>
      <c r="G833" s="2"/>
      <c r="H833" s="2"/>
      <c r="I833" s="6"/>
      <c r="J833" s="6"/>
      <c r="K833" s="2"/>
      <c r="L833" s="2"/>
    </row>
    <row r="834" spans="2:12" ht="15.75" customHeight="1" x14ac:dyDescent="0.2">
      <c r="B834" s="2"/>
      <c r="C834" s="3"/>
      <c r="D834" s="4"/>
      <c r="E834" s="5"/>
      <c r="F834" s="89"/>
      <c r="G834" s="2"/>
      <c r="H834" s="2"/>
      <c r="I834" s="6"/>
      <c r="J834" s="6"/>
      <c r="K834" s="2"/>
      <c r="L834" s="2"/>
    </row>
    <row r="835" spans="2:12" ht="15.75" customHeight="1" x14ac:dyDescent="0.2">
      <c r="B835" s="2"/>
      <c r="C835" s="3"/>
      <c r="D835" s="4"/>
      <c r="E835" s="5"/>
      <c r="F835" s="89"/>
      <c r="G835" s="2"/>
      <c r="H835" s="2"/>
      <c r="I835" s="6"/>
      <c r="J835" s="6"/>
      <c r="K835" s="2"/>
      <c r="L835" s="2"/>
    </row>
    <row r="836" spans="2:12" ht="15.75" customHeight="1" x14ac:dyDescent="0.2">
      <c r="B836" s="2"/>
      <c r="C836" s="3"/>
      <c r="D836" s="4"/>
      <c r="E836" s="5"/>
      <c r="F836" s="89"/>
      <c r="G836" s="2"/>
      <c r="H836" s="2"/>
      <c r="I836" s="6"/>
      <c r="J836" s="6"/>
      <c r="K836" s="2"/>
      <c r="L836" s="2"/>
    </row>
    <row r="837" spans="2:12" ht="15.75" customHeight="1" x14ac:dyDescent="0.2">
      <c r="B837" s="2"/>
      <c r="C837" s="3"/>
      <c r="D837" s="4"/>
      <c r="E837" s="5"/>
      <c r="F837" s="89"/>
      <c r="G837" s="2"/>
      <c r="H837" s="2"/>
      <c r="I837" s="6"/>
      <c r="J837" s="6"/>
      <c r="K837" s="2"/>
      <c r="L837" s="2"/>
    </row>
    <row r="838" spans="2:12" ht="15.75" customHeight="1" x14ac:dyDescent="0.2">
      <c r="B838" s="2"/>
      <c r="C838" s="3"/>
      <c r="D838" s="4"/>
      <c r="E838" s="5"/>
      <c r="F838" s="89"/>
      <c r="G838" s="2"/>
      <c r="H838" s="2"/>
      <c r="I838" s="6"/>
      <c r="J838" s="6"/>
      <c r="K838" s="2"/>
      <c r="L838" s="2"/>
    </row>
    <row r="839" spans="2:12" ht="15.75" customHeight="1" x14ac:dyDescent="0.2">
      <c r="B839" s="2"/>
      <c r="C839" s="3"/>
      <c r="D839" s="4"/>
      <c r="E839" s="5"/>
      <c r="F839" s="89"/>
      <c r="G839" s="2"/>
      <c r="H839" s="2"/>
      <c r="I839" s="6"/>
      <c r="J839" s="6"/>
      <c r="K839" s="2"/>
      <c r="L839" s="2"/>
    </row>
    <row r="840" spans="2:12" ht="15.75" customHeight="1" x14ac:dyDescent="0.2">
      <c r="B840" s="2"/>
      <c r="C840" s="3"/>
      <c r="D840" s="4"/>
      <c r="E840" s="5"/>
      <c r="F840" s="89"/>
      <c r="G840" s="2"/>
      <c r="H840" s="2"/>
      <c r="I840" s="6"/>
      <c r="J840" s="6"/>
      <c r="K840" s="2"/>
      <c r="L840" s="2"/>
    </row>
    <row r="841" spans="2:12" ht="15.75" customHeight="1" x14ac:dyDescent="0.2">
      <c r="B841" s="2"/>
      <c r="C841" s="3"/>
      <c r="D841" s="4"/>
      <c r="E841" s="5"/>
      <c r="F841" s="89"/>
      <c r="G841" s="2"/>
      <c r="H841" s="2"/>
      <c r="I841" s="6"/>
      <c r="J841" s="6"/>
      <c r="K841" s="2"/>
      <c r="L841" s="2"/>
    </row>
    <row r="842" spans="2:12" ht="15.75" customHeight="1" x14ac:dyDescent="0.2">
      <c r="B842" s="2"/>
      <c r="C842" s="3"/>
      <c r="D842" s="4"/>
      <c r="E842" s="5"/>
      <c r="F842" s="89"/>
      <c r="G842" s="2"/>
      <c r="H842" s="2"/>
      <c r="I842" s="6"/>
      <c r="J842" s="6"/>
      <c r="K842" s="2"/>
      <c r="L842" s="2"/>
    </row>
    <row r="843" spans="2:12" ht="15.75" customHeight="1" x14ac:dyDescent="0.2">
      <c r="B843" s="2"/>
      <c r="C843" s="3"/>
      <c r="D843" s="4"/>
      <c r="E843" s="5"/>
      <c r="F843" s="89"/>
      <c r="G843" s="2"/>
      <c r="H843" s="2"/>
      <c r="I843" s="6"/>
      <c r="J843" s="6"/>
      <c r="K843" s="2"/>
      <c r="L843" s="2"/>
    </row>
    <row r="844" spans="2:12" ht="15.75" customHeight="1" x14ac:dyDescent="0.2">
      <c r="B844" s="2"/>
      <c r="C844" s="3"/>
      <c r="D844" s="4"/>
      <c r="E844" s="5"/>
      <c r="F844" s="89"/>
      <c r="G844" s="2"/>
      <c r="H844" s="2"/>
      <c r="I844" s="6"/>
      <c r="J844" s="6"/>
      <c r="K844" s="2"/>
      <c r="L844" s="2"/>
    </row>
    <row r="845" spans="2:12" ht="15.75" customHeight="1" x14ac:dyDescent="0.2">
      <c r="B845" s="2"/>
      <c r="C845" s="3"/>
      <c r="D845" s="4"/>
      <c r="E845" s="5"/>
      <c r="F845" s="89"/>
      <c r="G845" s="2"/>
      <c r="H845" s="2"/>
      <c r="I845" s="6"/>
      <c r="J845" s="6"/>
      <c r="K845" s="2"/>
      <c r="L845" s="2"/>
    </row>
    <row r="846" spans="2:12" ht="15.75" customHeight="1" x14ac:dyDescent="0.2">
      <c r="B846" s="2"/>
      <c r="C846" s="3"/>
      <c r="D846" s="4"/>
      <c r="E846" s="5"/>
      <c r="F846" s="89"/>
      <c r="G846" s="2"/>
      <c r="H846" s="2"/>
      <c r="I846" s="6"/>
      <c r="J846" s="6"/>
      <c r="K846" s="2"/>
      <c r="L846" s="2"/>
    </row>
    <row r="847" spans="2:12" ht="15.75" customHeight="1" x14ac:dyDescent="0.2">
      <c r="B847" s="2"/>
      <c r="C847" s="3"/>
      <c r="D847" s="4"/>
      <c r="E847" s="5"/>
      <c r="F847" s="89"/>
      <c r="G847" s="2"/>
      <c r="H847" s="2"/>
      <c r="I847" s="6"/>
      <c r="J847" s="6"/>
      <c r="K847" s="2"/>
      <c r="L847" s="2"/>
    </row>
    <row r="848" spans="2:12" ht="15.75" customHeight="1" x14ac:dyDescent="0.2">
      <c r="B848" s="2"/>
      <c r="C848" s="3"/>
      <c r="D848" s="4"/>
      <c r="E848" s="5"/>
      <c r="F848" s="89"/>
      <c r="G848" s="2"/>
      <c r="H848" s="2"/>
      <c r="I848" s="6"/>
      <c r="J848" s="6"/>
      <c r="K848" s="2"/>
      <c r="L848" s="2"/>
    </row>
    <row r="849" spans="2:12" ht="15.75" customHeight="1" x14ac:dyDescent="0.2">
      <c r="B849" s="2"/>
      <c r="C849" s="3"/>
      <c r="D849" s="4"/>
      <c r="E849" s="5"/>
      <c r="F849" s="89"/>
      <c r="G849" s="2"/>
      <c r="H849" s="2"/>
      <c r="I849" s="6"/>
      <c r="J849" s="6"/>
      <c r="K849" s="2"/>
      <c r="L849" s="2"/>
    </row>
    <row r="850" spans="2:12" ht="15.75" customHeight="1" x14ac:dyDescent="0.2">
      <c r="B850" s="2"/>
      <c r="C850" s="3"/>
      <c r="D850" s="4"/>
      <c r="E850" s="5"/>
      <c r="F850" s="89"/>
      <c r="G850" s="2"/>
      <c r="H850" s="2"/>
      <c r="I850" s="6"/>
      <c r="J850" s="6"/>
      <c r="K850" s="2"/>
      <c r="L850" s="2"/>
    </row>
    <row r="851" spans="2:12" ht="15.75" customHeight="1" x14ac:dyDescent="0.2">
      <c r="B851" s="2"/>
      <c r="C851" s="3"/>
      <c r="D851" s="4"/>
      <c r="E851" s="5"/>
      <c r="F851" s="89"/>
      <c r="G851" s="2"/>
      <c r="H851" s="2"/>
      <c r="I851" s="6"/>
      <c r="J851" s="6"/>
      <c r="K851" s="2"/>
      <c r="L851" s="2"/>
    </row>
    <row r="852" spans="2:12" ht="15.75" customHeight="1" x14ac:dyDescent="0.2">
      <c r="B852" s="2"/>
      <c r="C852" s="3"/>
      <c r="D852" s="4"/>
      <c r="E852" s="5"/>
      <c r="F852" s="89"/>
      <c r="G852" s="2"/>
      <c r="H852" s="2"/>
      <c r="I852" s="6"/>
      <c r="J852" s="6"/>
      <c r="K852" s="2"/>
      <c r="L852" s="2"/>
    </row>
    <row r="853" spans="2:12" ht="15.75" customHeight="1" x14ac:dyDescent="0.2">
      <c r="B853" s="2"/>
      <c r="C853" s="3"/>
      <c r="D853" s="4"/>
      <c r="E853" s="5"/>
      <c r="F853" s="89"/>
      <c r="G853" s="2"/>
      <c r="H853" s="2"/>
      <c r="I853" s="6"/>
      <c r="J853" s="6"/>
      <c r="K853" s="2"/>
      <c r="L853" s="2"/>
    </row>
    <row r="854" spans="2:12" ht="15.75" customHeight="1" x14ac:dyDescent="0.2">
      <c r="B854" s="2"/>
      <c r="C854" s="3"/>
      <c r="D854" s="4"/>
      <c r="E854" s="5"/>
      <c r="F854" s="89"/>
      <c r="G854" s="2"/>
      <c r="H854" s="2"/>
      <c r="I854" s="6"/>
      <c r="J854" s="6"/>
      <c r="K854" s="2"/>
      <c r="L854" s="2"/>
    </row>
    <row r="855" spans="2:12" ht="15.75" customHeight="1" x14ac:dyDescent="0.2">
      <c r="B855" s="2"/>
      <c r="C855" s="3"/>
      <c r="D855" s="4"/>
      <c r="E855" s="5"/>
      <c r="F855" s="89"/>
      <c r="G855" s="2"/>
      <c r="H855" s="2"/>
      <c r="I855" s="6"/>
      <c r="J855" s="6"/>
      <c r="K855" s="2"/>
      <c r="L855" s="2"/>
    </row>
    <row r="856" spans="2:12" ht="15.75" customHeight="1" x14ac:dyDescent="0.2">
      <c r="B856" s="2"/>
      <c r="C856" s="3"/>
      <c r="D856" s="4"/>
      <c r="E856" s="5"/>
      <c r="F856" s="89"/>
      <c r="G856" s="2"/>
      <c r="H856" s="2"/>
      <c r="I856" s="6"/>
      <c r="J856" s="6"/>
      <c r="K856" s="2"/>
      <c r="L856" s="2"/>
    </row>
    <row r="857" spans="2:12" ht="15.75" customHeight="1" x14ac:dyDescent="0.2">
      <c r="B857" s="2"/>
      <c r="C857" s="3"/>
      <c r="D857" s="4"/>
      <c r="E857" s="5"/>
      <c r="F857" s="89"/>
      <c r="G857" s="2"/>
      <c r="H857" s="2"/>
      <c r="I857" s="6"/>
      <c r="J857" s="6"/>
      <c r="K857" s="2"/>
      <c r="L857" s="2"/>
    </row>
    <row r="858" spans="2:12" ht="15.75" customHeight="1" x14ac:dyDescent="0.2">
      <c r="B858" s="2"/>
      <c r="C858" s="3"/>
      <c r="D858" s="4"/>
      <c r="E858" s="5"/>
      <c r="F858" s="89"/>
      <c r="G858" s="2"/>
      <c r="H858" s="2"/>
      <c r="I858" s="6"/>
      <c r="J858" s="6"/>
      <c r="K858" s="2"/>
      <c r="L858" s="2"/>
    </row>
    <row r="859" spans="2:12" ht="15.75" customHeight="1" x14ac:dyDescent="0.2">
      <c r="B859" s="2"/>
      <c r="C859" s="3"/>
      <c r="D859" s="4"/>
      <c r="E859" s="5"/>
      <c r="F859" s="89"/>
      <c r="G859" s="2"/>
      <c r="H859" s="2"/>
      <c r="I859" s="6"/>
      <c r="J859" s="6"/>
      <c r="K859" s="2"/>
      <c r="L859" s="2"/>
    </row>
    <row r="860" spans="2:12" ht="15.75" customHeight="1" x14ac:dyDescent="0.2">
      <c r="B860" s="2"/>
      <c r="C860" s="3"/>
      <c r="D860" s="4"/>
      <c r="E860" s="5"/>
      <c r="F860" s="89"/>
      <c r="G860" s="2"/>
      <c r="H860" s="2"/>
      <c r="I860" s="6"/>
      <c r="J860" s="6"/>
      <c r="K860" s="2"/>
      <c r="L860" s="2"/>
    </row>
    <row r="861" spans="2:12" ht="15.75" customHeight="1" x14ac:dyDescent="0.2">
      <c r="B861" s="2"/>
      <c r="C861" s="3"/>
      <c r="D861" s="4"/>
      <c r="E861" s="5"/>
      <c r="F861" s="89"/>
      <c r="G861" s="2"/>
      <c r="H861" s="2"/>
      <c r="I861" s="6"/>
      <c r="J861" s="6"/>
      <c r="K861" s="2"/>
      <c r="L861" s="2"/>
    </row>
    <row r="862" spans="2:12" ht="15.75" customHeight="1" x14ac:dyDescent="0.2">
      <c r="B862" s="2"/>
      <c r="C862" s="3"/>
      <c r="D862" s="4"/>
      <c r="E862" s="5"/>
      <c r="F862" s="89"/>
      <c r="G862" s="2"/>
      <c r="H862" s="2"/>
      <c r="I862" s="6"/>
      <c r="J862" s="6"/>
      <c r="K862" s="2"/>
      <c r="L862" s="2"/>
    </row>
    <row r="863" spans="2:12" ht="15.75" customHeight="1" x14ac:dyDescent="0.2">
      <c r="B863" s="2"/>
      <c r="C863" s="3"/>
      <c r="D863" s="4"/>
      <c r="E863" s="5"/>
      <c r="F863" s="89"/>
      <c r="G863" s="2"/>
      <c r="H863" s="2"/>
      <c r="I863" s="6"/>
      <c r="J863" s="6"/>
      <c r="K863" s="2"/>
      <c r="L863" s="2"/>
    </row>
    <row r="864" spans="2:12" ht="15.75" customHeight="1" x14ac:dyDescent="0.2">
      <c r="B864" s="2"/>
      <c r="C864" s="3"/>
      <c r="D864" s="4"/>
      <c r="E864" s="5"/>
      <c r="F864" s="89"/>
      <c r="G864" s="2"/>
      <c r="H864" s="2"/>
      <c r="I864" s="6"/>
      <c r="J864" s="6"/>
      <c r="K864" s="2"/>
      <c r="L864" s="2"/>
    </row>
    <row r="865" spans="2:12" ht="15.75" customHeight="1" x14ac:dyDescent="0.2">
      <c r="B865" s="2"/>
      <c r="C865" s="3"/>
      <c r="D865" s="4"/>
      <c r="E865" s="5"/>
      <c r="F865" s="89"/>
      <c r="G865" s="2"/>
      <c r="H865" s="2"/>
      <c r="I865" s="6"/>
      <c r="J865" s="6"/>
      <c r="K865" s="2"/>
      <c r="L865" s="2"/>
    </row>
    <row r="866" spans="2:12" ht="15.75" customHeight="1" x14ac:dyDescent="0.2">
      <c r="B866" s="2"/>
      <c r="C866" s="3"/>
      <c r="D866" s="4"/>
      <c r="E866" s="5"/>
      <c r="F866" s="89"/>
      <c r="G866" s="2"/>
      <c r="H866" s="2"/>
      <c r="I866" s="6"/>
      <c r="J866" s="6"/>
      <c r="K866" s="2"/>
      <c r="L866" s="2"/>
    </row>
    <row r="867" spans="2:12" ht="15.75" customHeight="1" x14ac:dyDescent="0.2">
      <c r="B867" s="2"/>
      <c r="C867" s="3"/>
      <c r="D867" s="4"/>
      <c r="E867" s="5"/>
      <c r="F867" s="89"/>
      <c r="G867" s="2"/>
      <c r="H867" s="2"/>
      <c r="I867" s="6"/>
      <c r="J867" s="6"/>
      <c r="K867" s="2"/>
      <c r="L867" s="2"/>
    </row>
    <row r="868" spans="2:12" ht="15.75" customHeight="1" x14ac:dyDescent="0.2">
      <c r="B868" s="2"/>
      <c r="C868" s="3"/>
      <c r="D868" s="4"/>
      <c r="E868" s="5"/>
      <c r="F868" s="89"/>
      <c r="G868" s="2"/>
      <c r="H868" s="2"/>
      <c r="I868" s="6"/>
      <c r="J868" s="6"/>
      <c r="K868" s="2"/>
      <c r="L868" s="2"/>
    </row>
    <row r="869" spans="2:12" ht="15.75" customHeight="1" x14ac:dyDescent="0.2">
      <c r="B869" s="2"/>
      <c r="C869" s="3"/>
      <c r="D869" s="4"/>
      <c r="E869" s="5"/>
      <c r="F869" s="89"/>
      <c r="G869" s="2"/>
      <c r="H869" s="2"/>
      <c r="I869" s="6"/>
      <c r="J869" s="6"/>
      <c r="K869" s="2"/>
      <c r="L869" s="2"/>
    </row>
    <row r="870" spans="2:12" ht="15.75" customHeight="1" x14ac:dyDescent="0.2">
      <c r="B870" s="2"/>
      <c r="C870" s="3"/>
      <c r="D870" s="4"/>
      <c r="E870" s="5"/>
      <c r="F870" s="89"/>
      <c r="G870" s="2"/>
      <c r="H870" s="2"/>
      <c r="I870" s="6"/>
      <c r="J870" s="6"/>
      <c r="K870" s="2"/>
      <c r="L870" s="2"/>
    </row>
    <row r="871" spans="2:12" ht="15.75" customHeight="1" x14ac:dyDescent="0.2">
      <c r="B871" s="2"/>
      <c r="C871" s="3"/>
      <c r="D871" s="4"/>
      <c r="E871" s="5"/>
      <c r="F871" s="89"/>
      <c r="G871" s="2"/>
      <c r="H871" s="2"/>
      <c r="I871" s="6"/>
      <c r="J871" s="6"/>
      <c r="K871" s="2"/>
      <c r="L871" s="2"/>
    </row>
    <row r="872" spans="2:12" ht="15.75" customHeight="1" x14ac:dyDescent="0.2">
      <c r="B872" s="2"/>
      <c r="C872" s="3"/>
      <c r="D872" s="4"/>
      <c r="E872" s="5"/>
      <c r="F872" s="89"/>
      <c r="G872" s="2"/>
      <c r="H872" s="2"/>
      <c r="I872" s="6"/>
      <c r="J872" s="6"/>
      <c r="K872" s="2"/>
      <c r="L872" s="2"/>
    </row>
    <row r="873" spans="2:12" ht="15.75" customHeight="1" x14ac:dyDescent="0.2">
      <c r="B873" s="2"/>
      <c r="C873" s="3"/>
      <c r="D873" s="4"/>
      <c r="E873" s="5"/>
      <c r="F873" s="89"/>
      <c r="G873" s="2"/>
      <c r="H873" s="2"/>
      <c r="I873" s="6"/>
      <c r="J873" s="6"/>
      <c r="K873" s="2"/>
      <c r="L873" s="2"/>
    </row>
    <row r="874" spans="2:12" ht="15.75" customHeight="1" x14ac:dyDescent="0.2">
      <c r="B874" s="2"/>
      <c r="C874" s="3"/>
      <c r="D874" s="4"/>
      <c r="E874" s="5"/>
      <c r="F874" s="89"/>
      <c r="G874" s="2"/>
      <c r="H874" s="2"/>
      <c r="I874" s="6"/>
      <c r="J874" s="6"/>
      <c r="K874" s="2"/>
      <c r="L874" s="2"/>
    </row>
    <row r="875" spans="2:12" ht="15.75" customHeight="1" x14ac:dyDescent="0.2">
      <c r="B875" s="2"/>
      <c r="C875" s="3"/>
      <c r="D875" s="4"/>
      <c r="E875" s="5"/>
      <c r="F875" s="89"/>
      <c r="G875" s="2"/>
      <c r="H875" s="2"/>
      <c r="I875" s="6"/>
      <c r="J875" s="6"/>
      <c r="K875" s="2"/>
      <c r="L875" s="2"/>
    </row>
    <row r="876" spans="2:12" ht="15.75" customHeight="1" x14ac:dyDescent="0.2">
      <c r="B876" s="2"/>
      <c r="C876" s="3"/>
      <c r="D876" s="4"/>
      <c r="E876" s="5"/>
      <c r="F876" s="89"/>
      <c r="G876" s="2"/>
      <c r="H876" s="2"/>
      <c r="I876" s="6"/>
      <c r="J876" s="6"/>
      <c r="K876" s="2"/>
      <c r="L876" s="2"/>
    </row>
    <row r="877" spans="2:12" ht="15.75" customHeight="1" x14ac:dyDescent="0.2">
      <c r="B877" s="2"/>
      <c r="C877" s="3"/>
      <c r="D877" s="4"/>
      <c r="E877" s="5"/>
      <c r="F877" s="89"/>
      <c r="G877" s="2"/>
      <c r="H877" s="2"/>
      <c r="I877" s="6"/>
      <c r="J877" s="6"/>
      <c r="K877" s="2"/>
      <c r="L877" s="2"/>
    </row>
    <row r="878" spans="2:12" ht="15.75" customHeight="1" x14ac:dyDescent="0.2">
      <c r="B878" s="2"/>
      <c r="C878" s="3"/>
      <c r="D878" s="4"/>
      <c r="E878" s="5"/>
      <c r="F878" s="89"/>
      <c r="G878" s="2"/>
      <c r="H878" s="2"/>
      <c r="I878" s="6"/>
      <c r="J878" s="6"/>
      <c r="K878" s="2"/>
      <c r="L878" s="2"/>
    </row>
    <row r="879" spans="2:12" ht="15.75" customHeight="1" x14ac:dyDescent="0.2">
      <c r="B879" s="2"/>
      <c r="C879" s="3"/>
      <c r="D879" s="4"/>
      <c r="E879" s="5"/>
      <c r="F879" s="89"/>
      <c r="G879" s="2"/>
      <c r="H879" s="2"/>
      <c r="I879" s="6"/>
      <c r="J879" s="6"/>
      <c r="K879" s="2"/>
      <c r="L879" s="2"/>
    </row>
    <row r="880" spans="2:12" ht="15.75" customHeight="1" x14ac:dyDescent="0.2">
      <c r="B880" s="2"/>
      <c r="C880" s="3"/>
      <c r="D880" s="4"/>
      <c r="E880" s="5"/>
      <c r="F880" s="89"/>
      <c r="G880" s="2"/>
      <c r="H880" s="2"/>
      <c r="I880" s="6"/>
      <c r="J880" s="6"/>
      <c r="K880" s="2"/>
      <c r="L880" s="2"/>
    </row>
    <row r="881" spans="2:12" ht="15.75" customHeight="1" x14ac:dyDescent="0.2">
      <c r="B881" s="2"/>
      <c r="C881" s="3"/>
      <c r="D881" s="4"/>
      <c r="E881" s="5"/>
      <c r="F881" s="89"/>
      <c r="G881" s="2"/>
      <c r="H881" s="2"/>
      <c r="I881" s="6"/>
      <c r="J881" s="6"/>
      <c r="K881" s="2"/>
      <c r="L881" s="2"/>
    </row>
    <row r="882" spans="2:12" ht="15.75" customHeight="1" x14ac:dyDescent="0.2">
      <c r="B882" s="2"/>
      <c r="C882" s="3"/>
      <c r="D882" s="4"/>
      <c r="E882" s="5"/>
      <c r="F882" s="89"/>
      <c r="G882" s="2"/>
      <c r="H882" s="2"/>
      <c r="I882" s="6"/>
      <c r="J882" s="6"/>
      <c r="K882" s="2"/>
      <c r="L882" s="2"/>
    </row>
    <row r="883" spans="2:12" ht="15.75" customHeight="1" x14ac:dyDescent="0.2">
      <c r="B883" s="2"/>
      <c r="C883" s="3"/>
      <c r="D883" s="4"/>
      <c r="E883" s="5"/>
      <c r="F883" s="89"/>
      <c r="G883" s="2"/>
      <c r="H883" s="2"/>
      <c r="I883" s="6"/>
      <c r="J883" s="6"/>
      <c r="K883" s="2"/>
      <c r="L883" s="2"/>
    </row>
    <row r="884" spans="2:12" ht="15.75" customHeight="1" x14ac:dyDescent="0.2">
      <c r="B884" s="2"/>
      <c r="C884" s="3"/>
      <c r="D884" s="4"/>
      <c r="E884" s="5"/>
      <c r="F884" s="89"/>
      <c r="G884" s="2"/>
      <c r="H884" s="2"/>
      <c r="I884" s="6"/>
      <c r="J884" s="6"/>
      <c r="K884" s="2"/>
      <c r="L884" s="2"/>
    </row>
    <row r="885" spans="2:12" ht="15.75" customHeight="1" x14ac:dyDescent="0.2">
      <c r="B885" s="2"/>
      <c r="C885" s="3"/>
      <c r="D885" s="4"/>
      <c r="E885" s="5"/>
      <c r="F885" s="89"/>
      <c r="G885" s="2"/>
      <c r="H885" s="2"/>
      <c r="I885" s="6"/>
      <c r="J885" s="6"/>
      <c r="K885" s="2"/>
      <c r="L885" s="2"/>
    </row>
    <row r="886" spans="2:12" ht="15.75" customHeight="1" x14ac:dyDescent="0.2">
      <c r="B886" s="2"/>
      <c r="C886" s="3"/>
      <c r="D886" s="4"/>
      <c r="E886" s="5"/>
      <c r="F886" s="89"/>
      <c r="G886" s="2"/>
      <c r="H886" s="2"/>
      <c r="I886" s="6"/>
      <c r="J886" s="6"/>
      <c r="K886" s="2"/>
      <c r="L886" s="2"/>
    </row>
    <row r="887" spans="2:12" ht="15.75" customHeight="1" x14ac:dyDescent="0.2">
      <c r="B887" s="2"/>
      <c r="C887" s="3"/>
      <c r="D887" s="4"/>
      <c r="E887" s="5"/>
      <c r="F887" s="89"/>
      <c r="G887" s="2"/>
      <c r="H887" s="2"/>
      <c r="I887" s="6"/>
      <c r="J887" s="6"/>
      <c r="K887" s="2"/>
      <c r="L887" s="2"/>
    </row>
    <row r="888" spans="2:12" ht="15.75" customHeight="1" x14ac:dyDescent="0.2">
      <c r="B888" s="2"/>
      <c r="C888" s="3"/>
      <c r="D888" s="4"/>
      <c r="E888" s="5"/>
      <c r="F888" s="89"/>
      <c r="G888" s="2"/>
      <c r="H888" s="2"/>
      <c r="I888" s="6"/>
      <c r="J888" s="6"/>
      <c r="K888" s="2"/>
      <c r="L888" s="2"/>
    </row>
    <row r="889" spans="2:12" ht="15.75" customHeight="1" x14ac:dyDescent="0.2">
      <c r="B889" s="2"/>
      <c r="C889" s="3"/>
      <c r="D889" s="4"/>
      <c r="E889" s="5"/>
      <c r="F889" s="89"/>
      <c r="G889" s="2"/>
      <c r="H889" s="2"/>
      <c r="I889" s="6"/>
      <c r="J889" s="6"/>
      <c r="K889" s="2"/>
      <c r="L889" s="2"/>
    </row>
    <row r="890" spans="2:12" ht="15.75" customHeight="1" x14ac:dyDescent="0.2">
      <c r="B890" s="2"/>
      <c r="C890" s="3"/>
      <c r="D890" s="4"/>
      <c r="E890" s="5"/>
      <c r="F890" s="89"/>
      <c r="G890" s="2"/>
      <c r="H890" s="2"/>
      <c r="I890" s="6"/>
      <c r="J890" s="6"/>
      <c r="K890" s="2"/>
      <c r="L890" s="2"/>
    </row>
    <row r="891" spans="2:12" ht="15.75" customHeight="1" x14ac:dyDescent="0.2">
      <c r="B891" s="2"/>
      <c r="C891" s="3"/>
      <c r="D891" s="4"/>
      <c r="E891" s="5"/>
      <c r="F891" s="89"/>
      <c r="G891" s="2"/>
      <c r="H891" s="2"/>
      <c r="I891" s="6"/>
      <c r="J891" s="6"/>
      <c r="K891" s="2"/>
      <c r="L891" s="2"/>
    </row>
    <row r="892" spans="2:12" ht="15.75" customHeight="1" x14ac:dyDescent="0.2">
      <c r="B892" s="2"/>
      <c r="C892" s="3"/>
      <c r="D892" s="4"/>
      <c r="E892" s="5"/>
      <c r="F892" s="89"/>
      <c r="G892" s="2"/>
      <c r="H892" s="2"/>
      <c r="I892" s="6"/>
      <c r="J892" s="6"/>
      <c r="K892" s="2"/>
      <c r="L892" s="2"/>
    </row>
    <row r="893" spans="2:12" ht="15.75" customHeight="1" x14ac:dyDescent="0.2">
      <c r="B893" s="2"/>
      <c r="C893" s="3"/>
      <c r="D893" s="4"/>
      <c r="E893" s="5"/>
      <c r="F893" s="89"/>
      <c r="G893" s="2"/>
      <c r="H893" s="2"/>
      <c r="I893" s="6"/>
      <c r="J893" s="6"/>
      <c r="K893" s="2"/>
      <c r="L893" s="2"/>
    </row>
    <row r="894" spans="2:12" ht="15.75" customHeight="1" x14ac:dyDescent="0.2">
      <c r="B894" s="2"/>
      <c r="C894" s="3"/>
      <c r="D894" s="4"/>
      <c r="E894" s="5"/>
      <c r="F894" s="89"/>
      <c r="G894" s="2"/>
      <c r="H894" s="2"/>
      <c r="I894" s="6"/>
      <c r="J894" s="6"/>
      <c r="K894" s="2"/>
      <c r="L894" s="2"/>
    </row>
    <row r="895" spans="2:12" ht="15.75" customHeight="1" x14ac:dyDescent="0.2">
      <c r="B895" s="2"/>
      <c r="C895" s="3"/>
      <c r="D895" s="4"/>
      <c r="E895" s="5"/>
      <c r="F895" s="89"/>
      <c r="G895" s="2"/>
      <c r="H895" s="2"/>
      <c r="I895" s="6"/>
      <c r="J895" s="6"/>
      <c r="K895" s="2"/>
      <c r="L895" s="2"/>
    </row>
    <row r="896" spans="2:12" ht="15.75" customHeight="1" x14ac:dyDescent="0.2">
      <c r="B896" s="2"/>
      <c r="C896" s="3"/>
      <c r="D896" s="4"/>
      <c r="E896" s="5"/>
      <c r="F896" s="89"/>
      <c r="G896" s="2"/>
      <c r="H896" s="2"/>
      <c r="I896" s="6"/>
      <c r="J896" s="6"/>
      <c r="K896" s="2"/>
      <c r="L896" s="2"/>
    </row>
    <row r="897" spans="2:12" ht="15.75" customHeight="1" x14ac:dyDescent="0.2">
      <c r="B897" s="2"/>
      <c r="C897" s="3"/>
      <c r="D897" s="4"/>
      <c r="E897" s="5"/>
      <c r="F897" s="89"/>
      <c r="G897" s="2"/>
      <c r="H897" s="2"/>
      <c r="I897" s="6"/>
      <c r="J897" s="6"/>
      <c r="K897" s="2"/>
      <c r="L897" s="2"/>
    </row>
    <row r="898" spans="2:12" ht="15.75" customHeight="1" x14ac:dyDescent="0.2">
      <c r="B898" s="2"/>
      <c r="C898" s="3"/>
      <c r="D898" s="4"/>
      <c r="E898" s="5"/>
      <c r="F898" s="89"/>
      <c r="G898" s="2"/>
      <c r="H898" s="2"/>
      <c r="I898" s="6"/>
      <c r="J898" s="6"/>
      <c r="K898" s="2"/>
      <c r="L898" s="2"/>
    </row>
    <row r="899" spans="2:12" ht="15.75" customHeight="1" x14ac:dyDescent="0.2">
      <c r="B899" s="2"/>
      <c r="C899" s="3"/>
      <c r="D899" s="4"/>
      <c r="E899" s="5"/>
      <c r="F899" s="89"/>
      <c r="G899" s="2"/>
      <c r="H899" s="2"/>
      <c r="I899" s="6"/>
      <c r="J899" s="6"/>
      <c r="K899" s="2"/>
      <c r="L899" s="2"/>
    </row>
    <row r="900" spans="2:12" ht="15.75" customHeight="1" x14ac:dyDescent="0.2">
      <c r="B900" s="2"/>
      <c r="C900" s="3"/>
      <c r="D900" s="4"/>
      <c r="E900" s="5"/>
      <c r="F900" s="89"/>
      <c r="G900" s="2"/>
      <c r="H900" s="2"/>
      <c r="I900" s="6"/>
      <c r="J900" s="6"/>
      <c r="K900" s="2"/>
      <c r="L900" s="2"/>
    </row>
    <row r="901" spans="2:12" ht="15.75" customHeight="1" x14ac:dyDescent="0.2">
      <c r="B901" s="2"/>
      <c r="C901" s="3"/>
      <c r="D901" s="4"/>
      <c r="E901" s="5"/>
      <c r="F901" s="89"/>
      <c r="G901" s="2"/>
      <c r="H901" s="2"/>
      <c r="I901" s="6"/>
      <c r="J901" s="6"/>
      <c r="K901" s="2"/>
      <c r="L901" s="2"/>
    </row>
    <row r="902" spans="2:12" ht="15.75" customHeight="1" x14ac:dyDescent="0.2">
      <c r="B902" s="2"/>
      <c r="C902" s="3"/>
      <c r="D902" s="4"/>
      <c r="E902" s="5"/>
      <c r="F902" s="89"/>
      <c r="G902" s="2"/>
      <c r="H902" s="2"/>
      <c r="I902" s="6"/>
      <c r="J902" s="6"/>
      <c r="K902" s="2"/>
      <c r="L902" s="2"/>
    </row>
    <row r="903" spans="2:12" ht="15.75" customHeight="1" x14ac:dyDescent="0.2">
      <c r="B903" s="2"/>
      <c r="C903" s="3"/>
      <c r="D903" s="4"/>
      <c r="E903" s="5"/>
      <c r="F903" s="89"/>
      <c r="G903" s="2"/>
      <c r="H903" s="2"/>
      <c r="I903" s="6"/>
      <c r="J903" s="6"/>
      <c r="K903" s="2"/>
      <c r="L903" s="2"/>
    </row>
    <row r="904" spans="2:12" ht="15.75" customHeight="1" x14ac:dyDescent="0.2">
      <c r="B904" s="2"/>
      <c r="C904" s="3"/>
      <c r="D904" s="4"/>
      <c r="E904" s="5"/>
      <c r="F904" s="89"/>
      <c r="G904" s="2"/>
      <c r="H904" s="2"/>
      <c r="I904" s="6"/>
      <c r="J904" s="6"/>
      <c r="K904" s="2"/>
      <c r="L904" s="2"/>
    </row>
    <row r="905" spans="2:12" ht="15.75" customHeight="1" x14ac:dyDescent="0.2">
      <c r="B905" s="2"/>
      <c r="C905" s="3"/>
      <c r="D905" s="4"/>
      <c r="E905" s="5"/>
      <c r="F905" s="89"/>
      <c r="G905" s="2"/>
      <c r="H905" s="2"/>
      <c r="I905" s="6"/>
      <c r="J905" s="6"/>
      <c r="K905" s="2"/>
      <c r="L905" s="2"/>
    </row>
    <row r="906" spans="2:12" ht="15.75" customHeight="1" x14ac:dyDescent="0.2">
      <c r="B906" s="2"/>
      <c r="C906" s="3"/>
      <c r="D906" s="4"/>
      <c r="E906" s="5"/>
      <c r="F906" s="89"/>
      <c r="G906" s="2"/>
      <c r="H906" s="2"/>
      <c r="I906" s="6"/>
      <c r="J906" s="6"/>
      <c r="K906" s="2"/>
      <c r="L906" s="2"/>
    </row>
    <row r="907" spans="2:12" ht="15.75" customHeight="1" x14ac:dyDescent="0.2">
      <c r="B907" s="2"/>
      <c r="C907" s="3"/>
      <c r="D907" s="4"/>
      <c r="E907" s="5"/>
      <c r="F907" s="89"/>
      <c r="G907" s="2"/>
      <c r="H907" s="2"/>
      <c r="I907" s="6"/>
      <c r="J907" s="6"/>
      <c r="K907" s="2"/>
      <c r="L907" s="2"/>
    </row>
    <row r="908" spans="2:12" ht="15.75" customHeight="1" x14ac:dyDescent="0.2">
      <c r="B908" s="2"/>
      <c r="C908" s="3"/>
      <c r="D908" s="4"/>
      <c r="E908" s="5"/>
      <c r="F908" s="89"/>
      <c r="G908" s="2"/>
      <c r="H908" s="2"/>
      <c r="I908" s="6"/>
      <c r="J908" s="6"/>
      <c r="K908" s="2"/>
      <c r="L908" s="2"/>
    </row>
    <row r="909" spans="2:12" ht="15.75" customHeight="1" x14ac:dyDescent="0.2">
      <c r="B909" s="2"/>
      <c r="C909" s="3"/>
      <c r="D909" s="4"/>
      <c r="E909" s="5"/>
      <c r="F909" s="89"/>
      <c r="G909" s="2"/>
      <c r="H909" s="2"/>
      <c r="I909" s="6"/>
      <c r="J909" s="6"/>
      <c r="K909" s="2"/>
      <c r="L909" s="2"/>
    </row>
    <row r="910" spans="2:12" ht="15.75" customHeight="1" x14ac:dyDescent="0.2">
      <c r="B910" s="2"/>
      <c r="C910" s="3"/>
      <c r="D910" s="4"/>
      <c r="E910" s="5"/>
      <c r="F910" s="89"/>
      <c r="G910" s="2"/>
      <c r="H910" s="2"/>
      <c r="I910" s="6"/>
      <c r="J910" s="6"/>
      <c r="K910" s="2"/>
      <c r="L910" s="2"/>
    </row>
    <row r="911" spans="2:12" ht="15.75" customHeight="1" x14ac:dyDescent="0.2">
      <c r="B911" s="2"/>
      <c r="C911" s="3"/>
      <c r="D911" s="4"/>
      <c r="E911" s="5"/>
      <c r="F911" s="89"/>
      <c r="G911" s="2"/>
      <c r="H911" s="2"/>
      <c r="I911" s="6"/>
      <c r="J911" s="6"/>
      <c r="K911" s="2"/>
      <c r="L911" s="2"/>
    </row>
    <row r="912" spans="2:12" ht="15.75" customHeight="1" x14ac:dyDescent="0.2">
      <c r="B912" s="2"/>
      <c r="C912" s="3"/>
      <c r="D912" s="4"/>
      <c r="E912" s="5"/>
      <c r="F912" s="89"/>
      <c r="G912" s="2"/>
      <c r="H912" s="2"/>
      <c r="I912" s="6"/>
      <c r="J912" s="6"/>
      <c r="K912" s="2"/>
      <c r="L912" s="2"/>
    </row>
    <row r="913" spans="2:12" ht="15.75" customHeight="1" x14ac:dyDescent="0.2">
      <c r="B913" s="2"/>
      <c r="C913" s="3"/>
      <c r="D913" s="4"/>
      <c r="E913" s="5"/>
      <c r="F913" s="89"/>
      <c r="G913" s="2"/>
      <c r="H913" s="2"/>
      <c r="I913" s="6"/>
      <c r="J913" s="6"/>
      <c r="K913" s="2"/>
      <c r="L913" s="2"/>
    </row>
    <row r="914" spans="2:12" ht="15.75" customHeight="1" x14ac:dyDescent="0.2">
      <c r="B914" s="2"/>
      <c r="C914" s="3"/>
      <c r="D914" s="4"/>
      <c r="E914" s="5"/>
      <c r="F914" s="89"/>
      <c r="G914" s="2"/>
      <c r="H914" s="2"/>
      <c r="I914" s="6"/>
      <c r="J914" s="6"/>
      <c r="K914" s="2"/>
      <c r="L914" s="2"/>
    </row>
    <row r="915" spans="2:12" ht="15.75" customHeight="1" x14ac:dyDescent="0.2">
      <c r="B915" s="2"/>
      <c r="C915" s="3"/>
      <c r="D915" s="4"/>
      <c r="E915" s="5"/>
      <c r="F915" s="89"/>
      <c r="G915" s="2"/>
      <c r="H915" s="2"/>
      <c r="I915" s="6"/>
      <c r="J915" s="6"/>
      <c r="K915" s="2"/>
      <c r="L915" s="2"/>
    </row>
    <row r="916" spans="2:12" ht="15.75" customHeight="1" x14ac:dyDescent="0.2">
      <c r="B916" s="2"/>
      <c r="C916" s="3"/>
      <c r="D916" s="4"/>
      <c r="E916" s="5"/>
      <c r="F916" s="89"/>
      <c r="G916" s="2"/>
      <c r="H916" s="2"/>
      <c r="I916" s="6"/>
      <c r="J916" s="6"/>
      <c r="K916" s="2"/>
      <c r="L916" s="2"/>
    </row>
    <row r="917" spans="2:12" ht="15.75" customHeight="1" x14ac:dyDescent="0.2">
      <c r="B917" s="2"/>
      <c r="C917" s="3"/>
      <c r="D917" s="4"/>
      <c r="E917" s="5"/>
      <c r="F917" s="89"/>
      <c r="G917" s="2"/>
      <c r="H917" s="2"/>
      <c r="I917" s="6"/>
      <c r="J917" s="6"/>
      <c r="K917" s="2"/>
      <c r="L917" s="2"/>
    </row>
    <row r="918" spans="2:12" ht="15.75" customHeight="1" x14ac:dyDescent="0.2">
      <c r="B918" s="2"/>
      <c r="C918" s="3"/>
      <c r="D918" s="4"/>
      <c r="E918" s="5"/>
      <c r="F918" s="89"/>
      <c r="G918" s="2"/>
      <c r="H918" s="2"/>
      <c r="I918" s="6"/>
      <c r="J918" s="6"/>
      <c r="K918" s="2"/>
      <c r="L918" s="2"/>
    </row>
    <row r="919" spans="2:12" ht="15.75" customHeight="1" x14ac:dyDescent="0.2">
      <c r="B919" s="2"/>
      <c r="C919" s="3"/>
      <c r="D919" s="4"/>
      <c r="E919" s="5"/>
      <c r="F919" s="89"/>
      <c r="G919" s="2"/>
      <c r="H919" s="2"/>
      <c r="I919" s="6"/>
      <c r="J919" s="6"/>
      <c r="K919" s="2"/>
      <c r="L919" s="2"/>
    </row>
    <row r="920" spans="2:12" ht="15.75" customHeight="1" x14ac:dyDescent="0.2">
      <c r="B920" s="2"/>
      <c r="C920" s="3"/>
      <c r="D920" s="4"/>
      <c r="E920" s="5"/>
      <c r="F920" s="89"/>
      <c r="G920" s="2"/>
      <c r="H920" s="2"/>
      <c r="I920" s="6"/>
      <c r="J920" s="6"/>
      <c r="K920" s="2"/>
      <c r="L920" s="2"/>
    </row>
    <row r="921" spans="2:12" ht="15.75" customHeight="1" x14ac:dyDescent="0.2">
      <c r="B921" s="2"/>
      <c r="C921" s="3"/>
      <c r="D921" s="4"/>
      <c r="E921" s="5"/>
      <c r="F921" s="89"/>
      <c r="G921" s="2"/>
      <c r="H921" s="2"/>
      <c r="I921" s="6"/>
      <c r="J921" s="6"/>
      <c r="K921" s="2"/>
      <c r="L921" s="2"/>
    </row>
    <row r="922" spans="2:12" ht="15.75" customHeight="1" x14ac:dyDescent="0.2">
      <c r="B922" s="2"/>
      <c r="C922" s="3"/>
      <c r="D922" s="4"/>
      <c r="E922" s="5"/>
      <c r="F922" s="89"/>
      <c r="G922" s="2"/>
      <c r="H922" s="2"/>
      <c r="I922" s="6"/>
      <c r="J922" s="6"/>
      <c r="K922" s="2"/>
      <c r="L922" s="2"/>
    </row>
    <row r="923" spans="2:12" ht="15.75" customHeight="1" x14ac:dyDescent="0.2">
      <c r="B923" s="2"/>
      <c r="C923" s="3"/>
      <c r="D923" s="4"/>
      <c r="E923" s="5"/>
      <c r="F923" s="89"/>
      <c r="G923" s="2"/>
      <c r="H923" s="2"/>
      <c r="I923" s="6"/>
      <c r="J923" s="6"/>
      <c r="K923" s="2"/>
      <c r="L923" s="2"/>
    </row>
    <row r="924" spans="2:12" ht="15.75" customHeight="1" x14ac:dyDescent="0.2">
      <c r="B924" s="2"/>
      <c r="C924" s="3"/>
      <c r="D924" s="4"/>
      <c r="E924" s="5"/>
      <c r="F924" s="89"/>
      <c r="G924" s="2"/>
      <c r="H924" s="2"/>
      <c r="I924" s="6"/>
      <c r="J924" s="6"/>
      <c r="K924" s="2"/>
      <c r="L924" s="2"/>
    </row>
    <row r="925" spans="2:12" ht="15.75" customHeight="1" x14ac:dyDescent="0.2">
      <c r="B925" s="2"/>
      <c r="C925" s="3"/>
      <c r="D925" s="4"/>
      <c r="E925" s="5"/>
      <c r="F925" s="89"/>
      <c r="G925" s="2"/>
      <c r="H925" s="2"/>
      <c r="I925" s="6"/>
      <c r="J925" s="6"/>
      <c r="K925" s="2"/>
      <c r="L925" s="2"/>
    </row>
    <row r="926" spans="2:12" ht="15.75" customHeight="1" x14ac:dyDescent="0.2">
      <c r="B926" s="2"/>
      <c r="C926" s="3"/>
      <c r="D926" s="4"/>
      <c r="E926" s="5"/>
      <c r="F926" s="89"/>
      <c r="G926" s="2"/>
      <c r="H926" s="2"/>
      <c r="I926" s="6"/>
      <c r="J926" s="6"/>
      <c r="K926" s="2"/>
      <c r="L926" s="2"/>
    </row>
    <row r="927" spans="2:12" ht="15.75" customHeight="1" x14ac:dyDescent="0.2">
      <c r="B927" s="2"/>
      <c r="C927" s="3"/>
      <c r="D927" s="4"/>
      <c r="E927" s="5"/>
      <c r="F927" s="89"/>
      <c r="G927" s="2"/>
      <c r="H927" s="2"/>
      <c r="I927" s="6"/>
      <c r="J927" s="6"/>
      <c r="K927" s="2"/>
      <c r="L927" s="2"/>
    </row>
    <row r="928" spans="2:12" ht="15.75" customHeight="1" x14ac:dyDescent="0.2">
      <c r="B928" s="2"/>
      <c r="C928" s="3"/>
      <c r="D928" s="4"/>
      <c r="E928" s="5"/>
      <c r="F928" s="89"/>
      <c r="G928" s="2"/>
      <c r="H928" s="2"/>
      <c r="I928" s="6"/>
      <c r="J928" s="6"/>
      <c r="K928" s="2"/>
      <c r="L928" s="2"/>
    </row>
    <row r="929" spans="2:12" ht="15.75" customHeight="1" x14ac:dyDescent="0.2">
      <c r="B929" s="2"/>
      <c r="C929" s="3"/>
      <c r="D929" s="4"/>
      <c r="E929" s="5"/>
      <c r="F929" s="89"/>
      <c r="G929" s="2"/>
      <c r="H929" s="2"/>
      <c r="I929" s="6"/>
      <c r="J929" s="6"/>
      <c r="K929" s="2"/>
      <c r="L929" s="2"/>
    </row>
    <row r="930" spans="2:12" ht="15.75" customHeight="1" x14ac:dyDescent="0.2">
      <c r="B930" s="2"/>
      <c r="C930" s="3"/>
      <c r="D930" s="4"/>
      <c r="E930" s="5"/>
      <c r="F930" s="89"/>
      <c r="G930" s="2"/>
      <c r="H930" s="2"/>
      <c r="I930" s="6"/>
      <c r="J930" s="6"/>
      <c r="K930" s="2"/>
      <c r="L930" s="2"/>
    </row>
    <row r="931" spans="2:12" ht="15.75" customHeight="1" x14ac:dyDescent="0.2">
      <c r="B931" s="2"/>
      <c r="C931" s="3"/>
      <c r="D931" s="4"/>
      <c r="E931" s="5"/>
      <c r="F931" s="89"/>
      <c r="G931" s="2"/>
      <c r="H931" s="2"/>
      <c r="I931" s="6"/>
      <c r="J931" s="6"/>
      <c r="K931" s="2"/>
      <c r="L931" s="2"/>
    </row>
    <row r="932" spans="2:12" ht="15.75" customHeight="1" x14ac:dyDescent="0.2">
      <c r="B932" s="2"/>
      <c r="C932" s="3"/>
      <c r="D932" s="4"/>
      <c r="E932" s="5"/>
      <c r="F932" s="89"/>
      <c r="G932" s="2"/>
      <c r="H932" s="2"/>
      <c r="I932" s="6"/>
      <c r="J932" s="6"/>
      <c r="K932" s="2"/>
      <c r="L932" s="2"/>
    </row>
    <row r="933" spans="2:12" ht="15.75" customHeight="1" x14ac:dyDescent="0.2">
      <c r="B933" s="2"/>
      <c r="C933" s="3"/>
      <c r="D933" s="4"/>
      <c r="E933" s="5"/>
      <c r="F933" s="89"/>
      <c r="G933" s="2"/>
      <c r="H933" s="2"/>
      <c r="I933" s="6"/>
      <c r="J933" s="6"/>
      <c r="K933" s="2"/>
      <c r="L933" s="2"/>
    </row>
    <row r="934" spans="2:12" ht="15.75" customHeight="1" x14ac:dyDescent="0.2">
      <c r="B934" s="2"/>
      <c r="C934" s="3"/>
      <c r="D934" s="4"/>
      <c r="E934" s="5"/>
      <c r="F934" s="89"/>
      <c r="G934" s="2"/>
      <c r="H934" s="2"/>
      <c r="I934" s="6"/>
      <c r="J934" s="6"/>
      <c r="K934" s="2"/>
      <c r="L934" s="2"/>
    </row>
    <row r="935" spans="2:12" ht="15.75" customHeight="1" x14ac:dyDescent="0.2">
      <c r="B935" s="2"/>
      <c r="C935" s="3"/>
      <c r="D935" s="4"/>
      <c r="E935" s="5"/>
      <c r="F935" s="89"/>
      <c r="G935" s="2"/>
      <c r="H935" s="2"/>
      <c r="I935" s="6"/>
      <c r="J935" s="6"/>
      <c r="K935" s="2"/>
      <c r="L935" s="2"/>
    </row>
    <row r="936" spans="2:12" ht="15.75" customHeight="1" x14ac:dyDescent="0.2">
      <c r="B936" s="2"/>
      <c r="C936" s="3"/>
      <c r="D936" s="4"/>
      <c r="E936" s="5"/>
      <c r="F936" s="89"/>
      <c r="G936" s="2"/>
      <c r="H936" s="2"/>
      <c r="I936" s="6"/>
      <c r="J936" s="6"/>
      <c r="K936" s="2"/>
      <c r="L936" s="2"/>
    </row>
    <row r="937" spans="2:12" ht="15.75" customHeight="1" x14ac:dyDescent="0.2">
      <c r="B937" s="2"/>
      <c r="C937" s="3"/>
      <c r="D937" s="4"/>
      <c r="E937" s="5"/>
      <c r="F937" s="89"/>
      <c r="G937" s="2"/>
      <c r="H937" s="2"/>
      <c r="I937" s="6"/>
      <c r="J937" s="6"/>
      <c r="K937" s="2"/>
      <c r="L937" s="2"/>
    </row>
    <row r="938" spans="2:12" ht="15.75" customHeight="1" x14ac:dyDescent="0.2">
      <c r="B938" s="2"/>
      <c r="C938" s="3"/>
      <c r="D938" s="4"/>
      <c r="E938" s="5"/>
      <c r="F938" s="89"/>
      <c r="G938" s="2"/>
      <c r="H938" s="2"/>
      <c r="I938" s="6"/>
      <c r="J938" s="6"/>
      <c r="K938" s="2"/>
      <c r="L938" s="2"/>
    </row>
    <row r="939" spans="2:12" ht="15.75" customHeight="1" x14ac:dyDescent="0.2">
      <c r="B939" s="2"/>
      <c r="C939" s="3"/>
      <c r="D939" s="4"/>
      <c r="E939" s="5"/>
      <c r="F939" s="89"/>
      <c r="G939" s="2"/>
      <c r="H939" s="2"/>
      <c r="I939" s="6"/>
      <c r="J939" s="6"/>
      <c r="K939" s="2"/>
      <c r="L939" s="2"/>
    </row>
    <row r="940" spans="2:12" ht="15.75" customHeight="1" x14ac:dyDescent="0.2">
      <c r="B940" s="2"/>
      <c r="C940" s="3"/>
      <c r="D940" s="4"/>
      <c r="E940" s="5"/>
      <c r="F940" s="89"/>
      <c r="G940" s="2"/>
      <c r="H940" s="2"/>
      <c r="I940" s="6"/>
      <c r="J940" s="6"/>
      <c r="K940" s="2"/>
      <c r="L940" s="2"/>
    </row>
    <row r="941" spans="2:12" ht="15.75" customHeight="1" x14ac:dyDescent="0.2">
      <c r="B941" s="2"/>
      <c r="C941" s="3"/>
      <c r="D941" s="4"/>
      <c r="E941" s="5"/>
      <c r="F941" s="89"/>
      <c r="G941" s="2"/>
      <c r="H941" s="2"/>
      <c r="I941" s="6"/>
      <c r="J941" s="6"/>
      <c r="K941" s="2"/>
      <c r="L941" s="2"/>
    </row>
    <row r="942" spans="2:12" ht="15.75" customHeight="1" x14ac:dyDescent="0.2">
      <c r="B942" s="2"/>
      <c r="C942" s="3"/>
      <c r="D942" s="4"/>
      <c r="E942" s="5"/>
      <c r="F942" s="89"/>
      <c r="G942" s="2"/>
      <c r="H942" s="2"/>
      <c r="I942" s="6"/>
      <c r="J942" s="6"/>
      <c r="K942" s="2"/>
      <c r="L942" s="2"/>
    </row>
    <row r="943" spans="2:12" ht="15.75" customHeight="1" x14ac:dyDescent="0.2">
      <c r="B943" s="2"/>
      <c r="C943" s="3"/>
      <c r="D943" s="4"/>
      <c r="E943" s="5"/>
      <c r="F943" s="89"/>
      <c r="G943" s="2"/>
      <c r="H943" s="2"/>
      <c r="I943" s="6"/>
      <c r="J943" s="6"/>
      <c r="K943" s="2"/>
      <c r="L943" s="2"/>
    </row>
    <row r="944" spans="2:12" ht="15.75" customHeight="1" x14ac:dyDescent="0.2">
      <c r="B944" s="2"/>
      <c r="C944" s="3"/>
      <c r="D944" s="4"/>
      <c r="E944" s="5"/>
      <c r="F944" s="89"/>
      <c r="G944" s="2"/>
      <c r="H944" s="2"/>
      <c r="I944" s="6"/>
      <c r="J944" s="6"/>
      <c r="K944" s="2"/>
      <c r="L944" s="2"/>
    </row>
    <row r="945" spans="2:12" ht="15.75" customHeight="1" x14ac:dyDescent="0.2">
      <c r="B945" s="2"/>
      <c r="C945" s="3"/>
      <c r="D945" s="4"/>
      <c r="E945" s="5"/>
      <c r="F945" s="89"/>
      <c r="G945" s="2"/>
      <c r="H945" s="2"/>
      <c r="I945" s="6"/>
      <c r="J945" s="6"/>
      <c r="K945" s="2"/>
      <c r="L945" s="2"/>
    </row>
    <row r="946" spans="2:12" ht="15.75" customHeight="1" x14ac:dyDescent="0.2">
      <c r="B946" s="2"/>
      <c r="C946" s="3"/>
      <c r="D946" s="4"/>
      <c r="E946" s="5"/>
      <c r="F946" s="89"/>
      <c r="G946" s="2"/>
      <c r="H946" s="2"/>
      <c r="I946" s="6"/>
      <c r="J946" s="6"/>
      <c r="K946" s="2"/>
      <c r="L946" s="2"/>
    </row>
    <row r="947" spans="2:12" ht="15.75" customHeight="1" x14ac:dyDescent="0.2">
      <c r="B947" s="2"/>
      <c r="C947" s="3"/>
      <c r="D947" s="4"/>
      <c r="E947" s="5"/>
      <c r="F947" s="89"/>
      <c r="G947" s="2"/>
      <c r="H947" s="2"/>
      <c r="I947" s="6"/>
      <c r="J947" s="6"/>
      <c r="K947" s="2"/>
      <c r="L947" s="2"/>
    </row>
    <row r="948" spans="2:12" ht="15.75" customHeight="1" x14ac:dyDescent="0.2">
      <c r="B948" s="2"/>
      <c r="C948" s="3"/>
      <c r="D948" s="4"/>
      <c r="E948" s="5"/>
      <c r="F948" s="89"/>
      <c r="G948" s="2"/>
      <c r="H948" s="2"/>
      <c r="I948" s="6"/>
      <c r="J948" s="6"/>
      <c r="K948" s="2"/>
      <c r="L948" s="2"/>
    </row>
    <row r="949" spans="2:12" ht="15.75" customHeight="1" x14ac:dyDescent="0.2">
      <c r="B949" s="2"/>
      <c r="C949" s="3"/>
      <c r="D949" s="4"/>
      <c r="E949" s="5"/>
      <c r="F949" s="89"/>
      <c r="G949" s="2"/>
      <c r="H949" s="2"/>
      <c r="I949" s="6"/>
      <c r="J949" s="6"/>
      <c r="K949" s="2"/>
      <c r="L949" s="2"/>
    </row>
    <row r="950" spans="2:12" ht="15.75" customHeight="1" x14ac:dyDescent="0.2">
      <c r="B950" s="2"/>
      <c r="C950" s="3"/>
      <c r="D950" s="4"/>
      <c r="E950" s="5"/>
      <c r="F950" s="89"/>
      <c r="G950" s="2"/>
      <c r="H950" s="2"/>
      <c r="I950" s="6"/>
      <c r="J950" s="6"/>
      <c r="K950" s="2"/>
      <c r="L950" s="2"/>
    </row>
    <row r="951" spans="2:12" ht="15.75" customHeight="1" x14ac:dyDescent="0.2">
      <c r="B951" s="2"/>
      <c r="C951" s="3"/>
      <c r="D951" s="4"/>
      <c r="E951" s="5"/>
      <c r="F951" s="89"/>
      <c r="G951" s="2"/>
      <c r="H951" s="2"/>
      <c r="I951" s="6"/>
      <c r="J951" s="6"/>
      <c r="K951" s="2"/>
      <c r="L951" s="2"/>
    </row>
    <row r="952" spans="2:12" ht="15.75" customHeight="1" x14ac:dyDescent="0.2">
      <c r="B952" s="2"/>
      <c r="C952" s="3"/>
      <c r="D952" s="4"/>
      <c r="E952" s="5"/>
      <c r="F952" s="89"/>
      <c r="G952" s="2"/>
      <c r="H952" s="2"/>
      <c r="I952" s="6"/>
      <c r="J952" s="6"/>
      <c r="K952" s="2"/>
      <c r="L952" s="2"/>
    </row>
    <row r="953" spans="2:12" ht="15.75" customHeight="1" x14ac:dyDescent="0.2">
      <c r="B953" s="2"/>
      <c r="C953" s="3"/>
      <c r="D953" s="4"/>
      <c r="E953" s="5"/>
      <c r="F953" s="89"/>
      <c r="G953" s="2"/>
      <c r="H953" s="2"/>
      <c r="I953" s="6"/>
      <c r="J953" s="6"/>
      <c r="K953" s="2"/>
      <c r="L953" s="2"/>
    </row>
    <row r="954" spans="2:12" ht="15.75" customHeight="1" x14ac:dyDescent="0.2">
      <c r="B954" s="2"/>
      <c r="C954" s="3"/>
      <c r="D954" s="4"/>
      <c r="E954" s="5"/>
      <c r="F954" s="89"/>
      <c r="G954" s="2"/>
      <c r="H954" s="2"/>
      <c r="I954" s="6"/>
      <c r="J954" s="6"/>
      <c r="K954" s="2"/>
      <c r="L954" s="2"/>
    </row>
    <row r="955" spans="2:12" ht="15.75" customHeight="1" x14ac:dyDescent="0.2">
      <c r="B955" s="2"/>
      <c r="C955" s="3"/>
      <c r="D955" s="4"/>
      <c r="E955" s="5"/>
      <c r="F955" s="89"/>
      <c r="G955" s="2"/>
      <c r="H955" s="2"/>
      <c r="I955" s="6"/>
      <c r="J955" s="6"/>
      <c r="K955" s="2"/>
      <c r="L955" s="2"/>
    </row>
    <row r="956" spans="2:12" ht="15.75" customHeight="1" x14ac:dyDescent="0.2">
      <c r="B956" s="2"/>
      <c r="C956" s="3"/>
      <c r="D956" s="4"/>
      <c r="E956" s="5"/>
      <c r="F956" s="89"/>
      <c r="G956" s="2"/>
      <c r="H956" s="2"/>
      <c r="I956" s="6"/>
      <c r="J956" s="6"/>
      <c r="K956" s="2"/>
      <c r="L956" s="2"/>
    </row>
    <row r="957" spans="2:12" ht="15.75" customHeight="1" x14ac:dyDescent="0.2">
      <c r="B957" s="2"/>
      <c r="C957" s="3"/>
      <c r="D957" s="4"/>
      <c r="E957" s="5"/>
      <c r="F957" s="89"/>
      <c r="G957" s="2"/>
      <c r="H957" s="2"/>
      <c r="I957" s="6"/>
      <c r="J957" s="6"/>
      <c r="K957" s="2"/>
      <c r="L957" s="2"/>
    </row>
    <row r="958" spans="2:12" ht="15.75" customHeight="1" x14ac:dyDescent="0.2">
      <c r="B958" s="2"/>
      <c r="C958" s="3"/>
      <c r="D958" s="4"/>
      <c r="E958" s="5"/>
      <c r="F958" s="89"/>
      <c r="G958" s="2"/>
      <c r="H958" s="2"/>
      <c r="I958" s="6"/>
      <c r="J958" s="6"/>
      <c r="K958" s="2"/>
      <c r="L958" s="2"/>
    </row>
    <row r="959" spans="2:12" ht="15.75" customHeight="1" x14ac:dyDescent="0.2">
      <c r="B959" s="2"/>
      <c r="C959" s="3"/>
      <c r="D959" s="4"/>
      <c r="E959" s="5"/>
      <c r="F959" s="89"/>
      <c r="G959" s="2"/>
      <c r="H959" s="2"/>
      <c r="I959" s="6"/>
      <c r="J959" s="6"/>
      <c r="K959" s="2"/>
      <c r="L959" s="2"/>
    </row>
    <row r="960" spans="2:12" ht="15.75" customHeight="1" x14ac:dyDescent="0.2">
      <c r="B960" s="2"/>
      <c r="C960" s="3"/>
      <c r="D960" s="4"/>
      <c r="E960" s="5"/>
      <c r="F960" s="89"/>
      <c r="G960" s="2"/>
      <c r="H960" s="2"/>
      <c r="I960" s="6"/>
      <c r="J960" s="6"/>
      <c r="K960" s="2"/>
      <c r="L960" s="2"/>
    </row>
    <row r="961" spans="2:12" ht="15.75" customHeight="1" x14ac:dyDescent="0.2">
      <c r="B961" s="2"/>
      <c r="C961" s="3"/>
      <c r="D961" s="4"/>
      <c r="E961" s="5"/>
      <c r="F961" s="89"/>
      <c r="G961" s="2"/>
      <c r="H961" s="2"/>
      <c r="I961" s="6"/>
      <c r="J961" s="6"/>
      <c r="K961" s="2"/>
      <c r="L961" s="2"/>
    </row>
    <row r="962" spans="2:12" ht="15.75" customHeight="1" x14ac:dyDescent="0.2">
      <c r="B962" s="2"/>
      <c r="C962" s="3"/>
      <c r="D962" s="4"/>
      <c r="E962" s="5"/>
      <c r="F962" s="89"/>
      <c r="G962" s="2"/>
      <c r="H962" s="2"/>
      <c r="I962" s="6"/>
      <c r="J962" s="6"/>
      <c r="K962" s="2"/>
      <c r="L962" s="2"/>
    </row>
    <row r="963" spans="2:12" ht="15.75" customHeight="1" x14ac:dyDescent="0.2">
      <c r="B963" s="2"/>
      <c r="C963" s="3"/>
      <c r="D963" s="4"/>
      <c r="E963" s="5"/>
      <c r="F963" s="89"/>
      <c r="G963" s="2"/>
      <c r="H963" s="2"/>
      <c r="I963" s="6"/>
      <c r="J963" s="6"/>
      <c r="K963" s="2"/>
      <c r="L963" s="2"/>
    </row>
    <row r="964" spans="2:12" ht="15.75" customHeight="1" x14ac:dyDescent="0.2">
      <c r="B964" s="2"/>
      <c r="C964" s="3"/>
      <c r="D964" s="4"/>
      <c r="E964" s="5"/>
      <c r="F964" s="89"/>
      <c r="G964" s="2"/>
      <c r="H964" s="2"/>
      <c r="I964" s="6"/>
      <c r="J964" s="6"/>
      <c r="K964" s="2"/>
      <c r="L964" s="2"/>
    </row>
    <row r="965" spans="2:12" ht="15.75" customHeight="1" x14ac:dyDescent="0.2">
      <c r="B965" s="2"/>
      <c r="C965" s="3"/>
      <c r="D965" s="4"/>
      <c r="E965" s="5"/>
      <c r="F965" s="89"/>
      <c r="G965" s="2"/>
      <c r="H965" s="2"/>
      <c r="I965" s="6"/>
      <c r="J965" s="6"/>
      <c r="K965" s="2"/>
      <c r="L965" s="2"/>
    </row>
    <row r="966" spans="2:12" ht="15.75" customHeight="1" x14ac:dyDescent="0.2">
      <c r="B966" s="2"/>
      <c r="C966" s="3"/>
      <c r="D966" s="4"/>
      <c r="E966" s="5"/>
      <c r="F966" s="89"/>
      <c r="G966" s="2"/>
      <c r="H966" s="2"/>
      <c r="I966" s="6"/>
      <c r="J966" s="6"/>
      <c r="K966" s="2"/>
      <c r="L966" s="2"/>
    </row>
    <row r="967" spans="2:12" ht="15.75" customHeight="1" x14ac:dyDescent="0.2">
      <c r="B967" s="2"/>
      <c r="C967" s="3"/>
      <c r="D967" s="4"/>
      <c r="E967" s="5"/>
      <c r="F967" s="89"/>
      <c r="G967" s="2"/>
      <c r="H967" s="2"/>
      <c r="I967" s="6"/>
      <c r="J967" s="6"/>
      <c r="K967" s="2"/>
      <c r="L967" s="2"/>
    </row>
    <row r="968" spans="2:12" ht="15.75" customHeight="1" x14ac:dyDescent="0.2">
      <c r="B968" s="2"/>
      <c r="C968" s="3"/>
      <c r="D968" s="4"/>
      <c r="E968" s="5"/>
      <c r="F968" s="89"/>
      <c r="G968" s="2"/>
      <c r="H968" s="2"/>
      <c r="I968" s="6"/>
      <c r="J968" s="6"/>
      <c r="K968" s="2"/>
      <c r="L968" s="2"/>
    </row>
    <row r="969" spans="2:12" ht="15.75" customHeight="1" x14ac:dyDescent="0.2">
      <c r="B969" s="2"/>
      <c r="C969" s="3"/>
      <c r="D969" s="4"/>
      <c r="E969" s="5"/>
      <c r="F969" s="89"/>
      <c r="G969" s="2"/>
      <c r="H969" s="2"/>
      <c r="I969" s="6"/>
      <c r="J969" s="6"/>
      <c r="K969" s="2"/>
      <c r="L969" s="2"/>
    </row>
    <row r="970" spans="2:12" ht="15.75" customHeight="1" x14ac:dyDescent="0.2">
      <c r="B970" s="2"/>
      <c r="C970" s="3"/>
      <c r="D970" s="4"/>
      <c r="E970" s="5"/>
      <c r="F970" s="89"/>
      <c r="G970" s="2"/>
      <c r="H970" s="2"/>
      <c r="I970" s="6"/>
      <c r="J970" s="6"/>
      <c r="K970" s="2"/>
      <c r="L970" s="2"/>
    </row>
    <row r="971" spans="2:12" ht="15.75" customHeight="1" x14ac:dyDescent="0.2">
      <c r="B971" s="2"/>
      <c r="C971" s="3"/>
      <c r="D971" s="4"/>
      <c r="E971" s="5"/>
      <c r="F971" s="89"/>
      <c r="G971" s="2"/>
      <c r="H971" s="2"/>
      <c r="I971" s="6"/>
      <c r="J971" s="6"/>
      <c r="K971" s="2"/>
      <c r="L971" s="2"/>
    </row>
    <row r="972" spans="2:12" ht="15.75" customHeight="1" x14ac:dyDescent="0.2">
      <c r="B972" s="2"/>
      <c r="C972" s="3"/>
      <c r="D972" s="4"/>
      <c r="E972" s="5"/>
      <c r="F972" s="89"/>
      <c r="G972" s="2"/>
      <c r="H972" s="2"/>
      <c r="I972" s="6"/>
      <c r="J972" s="6"/>
      <c r="K972" s="2"/>
      <c r="L972" s="2"/>
    </row>
    <row r="973" spans="2:12" ht="15.75" customHeight="1" x14ac:dyDescent="0.2">
      <c r="B973" s="2"/>
      <c r="C973" s="3"/>
      <c r="D973" s="4"/>
      <c r="E973" s="5"/>
      <c r="F973" s="89"/>
      <c r="G973" s="2"/>
      <c r="H973" s="2"/>
      <c r="I973" s="6"/>
      <c r="J973" s="6"/>
      <c r="K973" s="2"/>
      <c r="L973" s="2"/>
    </row>
    <row r="974" spans="2:12" ht="15.75" customHeight="1" x14ac:dyDescent="0.2">
      <c r="B974" s="2"/>
      <c r="C974" s="3"/>
      <c r="D974" s="4"/>
      <c r="E974" s="5"/>
      <c r="F974" s="89"/>
      <c r="G974" s="2"/>
      <c r="H974" s="2"/>
      <c r="I974" s="6"/>
      <c r="J974" s="6"/>
      <c r="K974" s="2"/>
      <c r="L974" s="2"/>
    </row>
    <row r="975" spans="2:12" ht="15.75" customHeight="1" x14ac:dyDescent="0.2">
      <c r="B975" s="2"/>
      <c r="C975" s="3"/>
      <c r="D975" s="4"/>
      <c r="E975" s="5"/>
      <c r="F975" s="89"/>
      <c r="G975" s="2"/>
      <c r="H975" s="2"/>
      <c r="I975" s="6"/>
      <c r="J975" s="6"/>
      <c r="K975" s="2"/>
      <c r="L975" s="2"/>
    </row>
    <row r="976" spans="2:12" ht="15.75" customHeight="1" x14ac:dyDescent="0.2">
      <c r="B976" s="2"/>
      <c r="C976" s="3"/>
      <c r="D976" s="4"/>
      <c r="E976" s="5"/>
      <c r="F976" s="89"/>
      <c r="G976" s="2"/>
      <c r="H976" s="2"/>
      <c r="I976" s="6"/>
      <c r="J976" s="6"/>
      <c r="K976" s="2"/>
      <c r="L976" s="2"/>
    </row>
    <row r="977" spans="2:12" ht="15.75" customHeight="1" x14ac:dyDescent="0.2">
      <c r="B977" s="2"/>
      <c r="C977" s="3"/>
      <c r="D977" s="4"/>
      <c r="E977" s="5"/>
      <c r="F977" s="89"/>
      <c r="G977" s="2"/>
      <c r="H977" s="2"/>
      <c r="I977" s="6"/>
      <c r="J977" s="6"/>
      <c r="K977" s="2"/>
      <c r="L977" s="2"/>
    </row>
    <row r="978" spans="2:12" ht="15.75" customHeight="1" x14ac:dyDescent="0.2">
      <c r="B978" s="2"/>
      <c r="C978" s="3"/>
      <c r="D978" s="4"/>
      <c r="E978" s="5"/>
      <c r="F978" s="89"/>
      <c r="G978" s="2"/>
      <c r="H978" s="2"/>
      <c r="I978" s="6"/>
      <c r="J978" s="6"/>
      <c r="K978" s="2"/>
      <c r="L978" s="2"/>
    </row>
    <row r="979" spans="2:12" ht="15.75" customHeight="1" x14ac:dyDescent="0.2">
      <c r="B979" s="2"/>
      <c r="C979" s="3"/>
      <c r="D979" s="4"/>
      <c r="E979" s="5"/>
      <c r="F979" s="89"/>
      <c r="G979" s="2"/>
      <c r="H979" s="2"/>
      <c r="I979" s="6"/>
      <c r="J979" s="6"/>
      <c r="K979" s="2"/>
      <c r="L979" s="2"/>
    </row>
    <row r="980" spans="2:12" ht="15.75" customHeight="1" x14ac:dyDescent="0.2">
      <c r="B980" s="2"/>
      <c r="C980" s="3"/>
      <c r="D980" s="4"/>
      <c r="E980" s="5"/>
      <c r="F980" s="89"/>
      <c r="G980" s="2"/>
      <c r="H980" s="2"/>
      <c r="I980" s="6"/>
      <c r="J980" s="6"/>
      <c r="K980" s="2"/>
      <c r="L980" s="2"/>
    </row>
    <row r="981" spans="2:12" ht="15.75" customHeight="1" x14ac:dyDescent="0.2">
      <c r="B981" s="2"/>
      <c r="C981" s="3"/>
      <c r="D981" s="4"/>
      <c r="E981" s="5"/>
      <c r="F981" s="89"/>
      <c r="G981" s="2"/>
      <c r="H981" s="2"/>
      <c r="I981" s="6"/>
      <c r="J981" s="6"/>
      <c r="K981" s="2"/>
      <c r="L981" s="2"/>
    </row>
    <row r="982" spans="2:12" ht="15.75" customHeight="1" x14ac:dyDescent="0.2">
      <c r="B982" s="2"/>
      <c r="C982" s="3"/>
      <c r="D982" s="4"/>
      <c r="E982" s="5"/>
      <c r="F982" s="89"/>
      <c r="G982" s="2"/>
      <c r="H982" s="2"/>
      <c r="I982" s="6"/>
      <c r="J982" s="6"/>
      <c r="K982" s="2"/>
      <c r="L982" s="2"/>
    </row>
    <row r="983" spans="2:12" ht="15.75" customHeight="1" x14ac:dyDescent="0.2">
      <c r="B983" s="2"/>
      <c r="C983" s="3"/>
      <c r="D983" s="4"/>
      <c r="E983" s="5"/>
      <c r="F983" s="89"/>
      <c r="G983" s="2"/>
      <c r="H983" s="2"/>
      <c r="I983" s="6"/>
      <c r="J983" s="6"/>
      <c r="K983" s="2"/>
      <c r="L983" s="2"/>
    </row>
    <row r="984" spans="2:12" ht="15.75" customHeight="1" x14ac:dyDescent="0.2">
      <c r="B984" s="2"/>
      <c r="C984" s="3"/>
      <c r="D984" s="4"/>
      <c r="E984" s="5"/>
      <c r="F984" s="89"/>
      <c r="G984" s="2"/>
      <c r="H984" s="2"/>
      <c r="I984" s="6"/>
      <c r="J984" s="6"/>
      <c r="K984" s="2"/>
      <c r="L984" s="2"/>
    </row>
    <row r="985" spans="2:12" ht="15.75" customHeight="1" x14ac:dyDescent="0.2">
      <c r="B985" s="2"/>
      <c r="C985" s="3"/>
      <c r="D985" s="4"/>
      <c r="E985" s="5"/>
      <c r="F985" s="89"/>
      <c r="G985" s="2"/>
      <c r="H985" s="2"/>
      <c r="I985" s="6"/>
      <c r="J985" s="6"/>
      <c r="K985" s="2"/>
      <c r="L985" s="2"/>
    </row>
    <row r="986" spans="2:12" ht="15.75" customHeight="1" x14ac:dyDescent="0.2">
      <c r="B986" s="2"/>
      <c r="C986" s="3"/>
      <c r="D986" s="4"/>
      <c r="E986" s="5"/>
      <c r="F986" s="89"/>
      <c r="G986" s="2"/>
      <c r="H986" s="2"/>
      <c r="I986" s="6"/>
      <c r="J986" s="6"/>
      <c r="K986" s="2"/>
      <c r="L986" s="2"/>
    </row>
    <row r="987" spans="2:12" ht="15.75" customHeight="1" x14ac:dyDescent="0.2">
      <c r="B987" s="2"/>
      <c r="C987" s="3"/>
      <c r="D987" s="4"/>
      <c r="E987" s="5"/>
      <c r="F987" s="89"/>
      <c r="G987" s="2"/>
      <c r="H987" s="2"/>
      <c r="I987" s="6"/>
      <c r="J987" s="6"/>
      <c r="K987" s="2"/>
      <c r="L987" s="2"/>
    </row>
    <row r="988" spans="2:12" ht="15.75" customHeight="1" x14ac:dyDescent="0.2">
      <c r="B988" s="2"/>
      <c r="C988" s="3"/>
      <c r="D988" s="4"/>
      <c r="E988" s="5"/>
      <c r="F988" s="89"/>
      <c r="G988" s="2"/>
      <c r="H988" s="2"/>
      <c r="I988" s="6"/>
      <c r="J988" s="6"/>
      <c r="K988" s="2"/>
      <c r="L988" s="2"/>
    </row>
    <row r="989" spans="2:12" ht="15.75" customHeight="1" x14ac:dyDescent="0.2">
      <c r="B989" s="2"/>
      <c r="C989" s="3"/>
      <c r="D989" s="4"/>
      <c r="E989" s="5"/>
      <c r="F989" s="89"/>
      <c r="G989" s="2"/>
      <c r="H989" s="2"/>
      <c r="I989" s="6"/>
      <c r="J989" s="6"/>
      <c r="K989" s="2"/>
      <c r="L989" s="2"/>
    </row>
    <row r="990" spans="2:12" ht="15.75" customHeight="1" x14ac:dyDescent="0.2">
      <c r="B990" s="2"/>
      <c r="C990" s="3"/>
      <c r="D990" s="4"/>
      <c r="E990" s="5"/>
      <c r="F990" s="89"/>
      <c r="G990" s="2"/>
      <c r="H990" s="2"/>
      <c r="I990" s="6"/>
      <c r="J990" s="6"/>
      <c r="K990" s="2"/>
      <c r="L990" s="2"/>
    </row>
    <row r="991" spans="2:12" ht="15.75" customHeight="1" x14ac:dyDescent="0.2">
      <c r="B991" s="2"/>
      <c r="C991" s="3"/>
      <c r="D991" s="4"/>
      <c r="E991" s="5"/>
      <c r="F991" s="89"/>
      <c r="G991" s="2"/>
      <c r="H991" s="2"/>
      <c r="I991" s="6"/>
      <c r="J991" s="6"/>
      <c r="K991" s="2"/>
      <c r="L991" s="2"/>
    </row>
    <row r="992" spans="2:12" ht="15.75" customHeight="1" x14ac:dyDescent="0.2">
      <c r="B992" s="2"/>
      <c r="C992" s="3"/>
      <c r="D992" s="4"/>
      <c r="E992" s="5"/>
      <c r="F992" s="89"/>
      <c r="G992" s="2"/>
      <c r="H992" s="2"/>
      <c r="I992" s="6"/>
      <c r="J992" s="6"/>
      <c r="K992" s="2"/>
      <c r="L992" s="2"/>
    </row>
    <row r="993" spans="2:12" ht="15.75" customHeight="1" x14ac:dyDescent="0.2">
      <c r="B993" s="2"/>
      <c r="C993" s="3"/>
      <c r="D993" s="4"/>
      <c r="E993" s="5"/>
      <c r="F993" s="89"/>
      <c r="G993" s="2"/>
      <c r="H993" s="2"/>
      <c r="I993" s="6"/>
      <c r="J993" s="6"/>
      <c r="K993" s="2"/>
      <c r="L993" s="2"/>
    </row>
    <row r="994" spans="2:12" ht="15.75" customHeight="1" x14ac:dyDescent="0.2">
      <c r="B994" s="2"/>
      <c r="C994" s="3"/>
      <c r="D994" s="4"/>
      <c r="E994" s="5"/>
      <c r="F994" s="89"/>
      <c r="G994" s="2"/>
      <c r="H994" s="2"/>
      <c r="I994" s="6"/>
      <c r="J994" s="6"/>
      <c r="K994" s="2"/>
      <c r="L994" s="2"/>
    </row>
    <row r="995" spans="2:12" ht="15.75" customHeight="1" x14ac:dyDescent="0.2">
      <c r="B995" s="2"/>
      <c r="C995" s="3"/>
      <c r="D995" s="4"/>
      <c r="E995" s="5"/>
      <c r="F995" s="89"/>
      <c r="G995" s="2"/>
      <c r="H995" s="2"/>
      <c r="I995" s="6"/>
      <c r="J995" s="6"/>
      <c r="K995" s="2"/>
      <c r="L995" s="2"/>
    </row>
    <row r="996" spans="2:12" ht="15.75" customHeight="1" x14ac:dyDescent="0.2">
      <c r="B996" s="2"/>
      <c r="C996" s="3"/>
      <c r="D996" s="4"/>
      <c r="E996" s="5"/>
      <c r="F996" s="89"/>
      <c r="G996" s="2"/>
      <c r="H996" s="2"/>
      <c r="I996" s="6"/>
      <c r="J996" s="6"/>
      <c r="K996" s="2"/>
      <c r="L996" s="2"/>
    </row>
    <row r="997" spans="2:12" ht="15.75" customHeight="1" x14ac:dyDescent="0.2">
      <c r="B997" s="2"/>
      <c r="C997" s="3"/>
      <c r="D997" s="4"/>
      <c r="E997" s="5"/>
      <c r="F997" s="89"/>
      <c r="G997" s="2"/>
      <c r="H997" s="2"/>
      <c r="I997" s="6"/>
      <c r="J997" s="6"/>
      <c r="K997" s="2"/>
      <c r="L997" s="2"/>
    </row>
    <row r="998" spans="2:12" ht="15.75" customHeight="1" x14ac:dyDescent="0.2">
      <c r="B998" s="2"/>
      <c r="C998" s="3"/>
      <c r="D998" s="4"/>
      <c r="E998" s="5"/>
      <c r="F998" s="89"/>
      <c r="G998" s="2"/>
      <c r="H998" s="2"/>
      <c r="I998" s="6"/>
      <c r="J998" s="6"/>
      <c r="K998" s="2"/>
      <c r="L998" s="2"/>
    </row>
    <row r="999" spans="2:12" ht="15.75" customHeight="1" x14ac:dyDescent="0.2">
      <c r="B999" s="2"/>
      <c r="C999" s="3"/>
      <c r="D999" s="4"/>
      <c r="E999" s="5"/>
      <c r="F999" s="89"/>
      <c r="G999" s="2"/>
      <c r="H999" s="2"/>
      <c r="I999" s="6"/>
      <c r="J999" s="6"/>
      <c r="K999" s="2"/>
      <c r="L999" s="2"/>
    </row>
    <row r="1000" spans="2:12" ht="15.75" customHeight="1" x14ac:dyDescent="0.2">
      <c r="B1000" s="2"/>
      <c r="C1000" s="3"/>
      <c r="D1000" s="4"/>
      <c r="E1000" s="5"/>
      <c r="F1000" s="89"/>
      <c r="G1000" s="2"/>
      <c r="H1000" s="2"/>
      <c r="I1000" s="6"/>
      <c r="J1000" s="6"/>
      <c r="K1000" s="2"/>
      <c r="L1000" s="2"/>
    </row>
  </sheetData>
  <mergeCells count="1">
    <mergeCell ref="C38:D38"/>
  </mergeCells>
  <pageMargins left="0.75" right="0.75" top="1" bottom="1" header="0" footer="0"/>
  <pageSetup orientation="landscape"/>
  <headerFooter>
    <oddFooter>&amp;L000000	&amp;P</oddFooter>
  </headerFooter>
  <extLst>
    <ext xmlns:x14="http://schemas.microsoft.com/office/spreadsheetml/2009/9/main" uri="{CCE6A557-97BC-4b89-ADB6-D9C93CAAB3DF}">
      <x14:dataValidations xmlns:xm="http://schemas.microsoft.com/office/excel/2006/main" count="2">
        <x14:dataValidation type="list" allowBlank="1" showErrorMessage="1" xr:uid="{00000000-0002-0000-0600-000000000000}">
          <x14:formula1>
            <xm:f>'Auto Responses'!$J$3:$J$4</xm:f>
          </x14:formula1>
          <xm:sqref>C20:C21 C23 C25 C27 C29:C31 C33 C36:C37 C39 C41:C48 C50:C55</xm:sqref>
        </x14:dataValidation>
        <x14:dataValidation type="list" allowBlank="1" showErrorMessage="1" xr:uid="{00000000-0002-0000-0600-000001000000}">
          <x14:formula1>
            <xm:f>'Auto Responses'!$J$3:$J$5</xm:f>
          </x14:formula1>
          <xm:sqref>C24 C32 C35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636C"/>
  </sheetPr>
  <dimension ref="A1:Z1000"/>
  <sheetViews>
    <sheetView showGridLines="0" topLeftCell="A2" workbookViewId="0"/>
  </sheetViews>
  <sheetFormatPr defaultColWidth="9.19921875" defaultRowHeight="15" customHeight="1" x14ac:dyDescent="0.2"/>
  <cols>
    <col min="1" max="1" width="8.296875" customWidth="1"/>
    <col min="2" max="2" width="55.09765625" customWidth="1"/>
    <col min="3" max="3" width="18.8984375" customWidth="1"/>
    <col min="4" max="4" width="55.69921875" customWidth="1"/>
    <col min="5" max="5" width="32" customWidth="1"/>
    <col min="6" max="6" width="30.69921875" customWidth="1"/>
    <col min="7" max="7" width="18.09765625" customWidth="1"/>
    <col min="8" max="10" width="18.09765625" hidden="1" customWidth="1"/>
    <col min="11" max="11" width="6.69921875" hidden="1" customWidth="1"/>
    <col min="12" max="26" width="8.5" customWidth="1"/>
  </cols>
  <sheetData>
    <row r="1" spans="1:26" ht="15" hidden="1" customHeight="1" x14ac:dyDescent="0.2">
      <c r="A1" s="1" t="s">
        <v>0</v>
      </c>
      <c r="B1" s="2"/>
      <c r="C1" s="3"/>
      <c r="D1" s="4"/>
      <c r="E1" s="93"/>
      <c r="F1" s="94"/>
      <c r="G1" s="2"/>
      <c r="H1" s="6"/>
      <c r="I1" s="2"/>
      <c r="J1" s="2"/>
      <c r="K1" s="2"/>
    </row>
    <row r="2" spans="1:26" ht="36" customHeight="1" x14ac:dyDescent="0.2">
      <c r="A2" s="7" t="s">
        <v>469</v>
      </c>
      <c r="B2" s="7"/>
      <c r="C2" s="8"/>
      <c r="D2" s="9"/>
      <c r="E2" s="10"/>
      <c r="F2" s="90" t="str">
        <f>'Auto Responses'!$A$36</f>
        <v>Version 4.1.4</v>
      </c>
      <c r="G2" s="2"/>
      <c r="H2" s="6"/>
      <c r="I2" s="2"/>
      <c r="J2" s="2"/>
      <c r="K2" s="2"/>
    </row>
    <row r="3" spans="1:26" ht="28.5" customHeight="1" x14ac:dyDescent="0.2">
      <c r="A3" s="11" t="s">
        <v>2</v>
      </c>
      <c r="B3" s="95"/>
      <c r="C3" s="60">
        <f>'START HERE'!$C$3</f>
        <v>0</v>
      </c>
      <c r="D3" s="14"/>
      <c r="E3" s="15"/>
      <c r="F3" s="16"/>
      <c r="G3" s="2"/>
      <c r="H3" s="6"/>
      <c r="I3" s="2"/>
      <c r="J3" s="2"/>
      <c r="K3" s="2"/>
      <c r="L3" s="2"/>
      <c r="M3" s="2"/>
      <c r="N3" s="2"/>
      <c r="O3" s="2"/>
      <c r="P3" s="2"/>
      <c r="Q3" s="2"/>
      <c r="R3" s="2"/>
      <c r="S3" s="2"/>
      <c r="T3" s="2"/>
      <c r="U3" s="2"/>
      <c r="V3" s="2"/>
      <c r="W3" s="2"/>
      <c r="X3" s="2"/>
      <c r="Y3" s="2"/>
      <c r="Z3" s="2"/>
    </row>
    <row r="4" spans="1:26" ht="36" customHeight="1" x14ac:dyDescent="0.2">
      <c r="A4" s="17" t="s">
        <v>3</v>
      </c>
      <c r="B4" s="18"/>
      <c r="C4" s="19"/>
      <c r="D4" s="20"/>
      <c r="E4" s="21"/>
      <c r="F4" s="21"/>
      <c r="G4" s="2"/>
      <c r="H4" s="6"/>
      <c r="I4" s="2"/>
      <c r="J4" s="2"/>
      <c r="K4" s="2"/>
      <c r="L4" s="2"/>
      <c r="M4" s="2"/>
      <c r="N4" s="2"/>
      <c r="O4" s="2"/>
      <c r="P4" s="2"/>
      <c r="Q4" s="2"/>
      <c r="R4" s="2"/>
      <c r="S4" s="2"/>
      <c r="T4" s="2"/>
      <c r="U4" s="2"/>
      <c r="V4" s="2"/>
      <c r="W4" s="2"/>
      <c r="X4" s="2"/>
      <c r="Y4" s="2"/>
      <c r="Z4" s="2"/>
    </row>
    <row r="5" spans="1:26" ht="19.5" customHeight="1" x14ac:dyDescent="0.2">
      <c r="A5" s="22" t="str">
        <f>HLOOKUP($A$4,'Auto Responses'!$D$2:$D$8,2,0)&amp;""</f>
        <v>1. Complete the "Start Here" tab and review the "Required Questions" guidance to find the other sections are required for your product or service.</v>
      </c>
      <c r="B5" s="23"/>
      <c r="C5" s="24"/>
      <c r="D5" s="25"/>
      <c r="E5" s="23"/>
      <c r="F5" s="26"/>
      <c r="G5" s="2"/>
      <c r="H5" s="2"/>
      <c r="I5" s="6"/>
      <c r="J5" s="2"/>
      <c r="K5" s="2"/>
      <c r="L5" s="2"/>
      <c r="M5" s="2"/>
      <c r="N5" s="2"/>
      <c r="O5" s="2"/>
      <c r="P5" s="2"/>
      <c r="Q5" s="2"/>
      <c r="R5" s="2"/>
      <c r="S5" s="2"/>
      <c r="T5" s="2"/>
      <c r="U5" s="2"/>
      <c r="V5" s="2"/>
      <c r="W5" s="2"/>
      <c r="X5" s="2"/>
      <c r="Y5" s="2"/>
      <c r="Z5" s="2"/>
    </row>
    <row r="6" spans="1:26" ht="19.5" customHeight="1" x14ac:dyDescent="0.2">
      <c r="A6" s="22" t="str">
        <f>HLOOKUP($A$4,'Auto Responses'!$D$2:$D$8,3,0)&amp;""</f>
        <v>2. Complete the "Organization" tab and the applicable questions in each of the next 5 tabs (Product through Privacy) that apply, based on your answers to the "Required Questions."</v>
      </c>
      <c r="B6" s="23"/>
      <c r="C6" s="24"/>
      <c r="D6" s="25"/>
      <c r="E6" s="23"/>
      <c r="F6" s="27"/>
      <c r="G6" s="2"/>
      <c r="H6" s="2"/>
      <c r="I6" s="6"/>
      <c r="J6" s="2"/>
      <c r="K6" s="2"/>
      <c r="L6" s="2"/>
      <c r="M6" s="2"/>
      <c r="N6" s="2"/>
      <c r="O6" s="2"/>
      <c r="P6" s="2"/>
      <c r="Q6" s="2"/>
      <c r="R6" s="2"/>
      <c r="S6" s="2"/>
      <c r="T6" s="2"/>
      <c r="U6" s="2"/>
      <c r="V6" s="2"/>
      <c r="W6" s="2"/>
      <c r="X6" s="2"/>
      <c r="Y6" s="2"/>
      <c r="Z6" s="2"/>
    </row>
    <row r="7" spans="1:26" ht="19.5" customHeight="1" x14ac:dyDescent="0.2">
      <c r="A7" s="22" t="str">
        <f>HLOOKUP($A$4,'Auto Responses'!$D$2:$D$8,4,0)&amp;""</f>
        <v xml:space="preserve">3. Guidance in column E may change based on your answers to prompt details in "Additional Information." If leaving an answer blank, you must also state why in "Additional Information". </v>
      </c>
      <c r="B7" s="23"/>
      <c r="C7" s="24"/>
      <c r="D7" s="25"/>
      <c r="E7" s="23"/>
      <c r="F7" s="27"/>
      <c r="G7" s="2"/>
      <c r="H7" s="2"/>
      <c r="I7" s="6"/>
      <c r="J7" s="2"/>
      <c r="K7" s="2"/>
      <c r="L7" s="2"/>
      <c r="M7" s="2"/>
      <c r="N7" s="2"/>
      <c r="O7" s="2"/>
      <c r="P7" s="2"/>
      <c r="Q7" s="2"/>
      <c r="R7" s="2"/>
      <c r="S7" s="2"/>
      <c r="T7" s="2"/>
      <c r="U7" s="2"/>
      <c r="V7" s="2"/>
      <c r="W7" s="2"/>
      <c r="X7" s="2"/>
      <c r="Y7" s="2"/>
      <c r="Z7" s="2"/>
    </row>
    <row r="8" spans="1:26" ht="19.5" customHeight="1" x14ac:dyDescent="0.2">
      <c r="A8" s="22" t="str">
        <f>HLOOKUP($A$4,'Auto Responses'!$D$2:$D$8,5,0)&amp;""</f>
        <v>4. DO NOT complete any fields in the "Evaluation" sheets or the "Analyst Notes" column.</v>
      </c>
      <c r="B8" s="23"/>
      <c r="C8" s="24"/>
      <c r="D8" s="25"/>
      <c r="E8" s="23"/>
      <c r="F8" s="27"/>
      <c r="G8" s="2"/>
      <c r="H8" s="2"/>
      <c r="I8" s="6"/>
      <c r="J8" s="2"/>
      <c r="K8" s="2"/>
      <c r="L8" s="2"/>
      <c r="M8" s="2"/>
      <c r="N8" s="2"/>
      <c r="O8" s="2"/>
      <c r="P8" s="2"/>
      <c r="Q8" s="2"/>
      <c r="R8" s="2"/>
      <c r="S8" s="2"/>
      <c r="T8" s="2"/>
      <c r="U8" s="2"/>
      <c r="V8" s="2"/>
      <c r="W8" s="2"/>
      <c r="X8" s="2"/>
      <c r="Y8" s="2"/>
      <c r="Z8" s="2"/>
    </row>
    <row r="9" spans="1:26" ht="19.5" customHeight="1" x14ac:dyDescent="0.2">
      <c r="A9" s="22" t="str">
        <f>HLOOKUP($A$4,'Auto Responses'!$D$2:$D$8,6,0)&amp;""</f>
        <v>5. Return the completed file to institutions.</v>
      </c>
      <c r="B9" s="23"/>
      <c r="C9" s="24"/>
      <c r="D9" s="25"/>
      <c r="E9" s="23"/>
      <c r="F9" s="27"/>
      <c r="G9" s="2"/>
      <c r="H9" s="2"/>
      <c r="I9" s="6"/>
      <c r="J9" s="2"/>
      <c r="K9" s="2"/>
      <c r="L9" s="2"/>
      <c r="M9" s="2"/>
      <c r="N9" s="2"/>
      <c r="O9" s="2"/>
      <c r="P9" s="2"/>
      <c r="Q9" s="2"/>
      <c r="R9" s="2"/>
      <c r="S9" s="2"/>
      <c r="T9" s="2"/>
      <c r="U9" s="2"/>
      <c r="V9" s="2"/>
      <c r="W9" s="2"/>
      <c r="X9" s="2"/>
      <c r="Y9" s="2"/>
      <c r="Z9" s="2"/>
    </row>
    <row r="10" spans="1:26" ht="19.5" customHeight="1" x14ac:dyDescent="0.2">
      <c r="A10" s="28" t="str">
        <f>HLOOKUP($A$4,'Auto Responses'!$D$2:$D$8,7,0)&amp;""</f>
        <v>* Denotes critical questions. Critical questions are those deemed most important to institutions by higher education volunteers.</v>
      </c>
      <c r="B10" s="23"/>
      <c r="C10" s="24"/>
      <c r="D10" s="25"/>
      <c r="E10" s="23"/>
      <c r="F10" s="27"/>
      <c r="G10" s="2"/>
      <c r="H10" s="2"/>
      <c r="I10" s="6"/>
      <c r="J10" s="2"/>
      <c r="K10" s="2"/>
      <c r="L10" s="2"/>
      <c r="M10" s="2"/>
      <c r="N10" s="2"/>
      <c r="O10" s="2"/>
      <c r="P10" s="2"/>
      <c r="Q10" s="2"/>
      <c r="R10" s="2"/>
      <c r="S10" s="2"/>
      <c r="T10" s="2"/>
      <c r="U10" s="2"/>
      <c r="V10" s="2"/>
      <c r="W10" s="2"/>
      <c r="X10" s="2"/>
      <c r="Y10" s="2"/>
      <c r="Z10" s="2"/>
    </row>
    <row r="11" spans="1:26" ht="19.5" customHeight="1" x14ac:dyDescent="0.2">
      <c r="A11" s="29" t="str">
        <f>HLOOKUP($A$4,'Auto Responses'!$D$2:$D$9,8,0)&amp;""</f>
        <v>For full instructions, please visit educause.edu/HECVAT</v>
      </c>
      <c r="B11" s="23"/>
      <c r="C11" s="24"/>
      <c r="D11" s="25"/>
      <c r="E11" s="23"/>
      <c r="F11" s="30"/>
      <c r="G11" s="2"/>
      <c r="H11" s="2"/>
      <c r="I11" s="6"/>
      <c r="J11" s="2"/>
      <c r="K11" s="2"/>
      <c r="L11" s="2"/>
      <c r="M11" s="2"/>
      <c r="N11" s="2"/>
      <c r="O11" s="2"/>
      <c r="P11" s="2"/>
      <c r="Q11" s="2"/>
      <c r="R11" s="2"/>
      <c r="S11" s="2"/>
      <c r="T11" s="2"/>
      <c r="U11" s="2"/>
      <c r="V11" s="2"/>
      <c r="W11" s="2"/>
      <c r="X11" s="2"/>
      <c r="Y11" s="2"/>
      <c r="Z11" s="2"/>
    </row>
    <row r="12" spans="1:26" ht="36" customHeight="1" x14ac:dyDescent="0.2">
      <c r="A12" s="18" t="str">
        <f>VLOOKUP(LEFT($A13,4),'Auto Responses'!$N$4:$O$38,2,0)&amp;""</f>
        <v xml:space="preserve"> General Information</v>
      </c>
      <c r="B12" s="18"/>
      <c r="C12" s="19" t="s">
        <v>21</v>
      </c>
      <c r="D12" s="96"/>
      <c r="E12" s="97"/>
      <c r="F12" s="97"/>
      <c r="G12" s="2"/>
      <c r="H12" s="6"/>
      <c r="I12" s="2"/>
      <c r="J12" s="2"/>
      <c r="K12" s="2"/>
      <c r="L12" s="2"/>
      <c r="M12" s="2"/>
      <c r="N12" s="2"/>
      <c r="O12" s="2"/>
      <c r="P12" s="2"/>
      <c r="Q12" s="2"/>
      <c r="R12" s="2"/>
      <c r="S12" s="2"/>
      <c r="T12" s="2"/>
      <c r="U12" s="2"/>
      <c r="V12" s="2"/>
      <c r="W12" s="2"/>
      <c r="X12" s="2"/>
      <c r="Y12" s="2"/>
      <c r="Z12" s="2"/>
    </row>
    <row r="13" spans="1:26" ht="21.75" customHeight="1" x14ac:dyDescent="0.2">
      <c r="A13" s="34" t="s">
        <v>4</v>
      </c>
      <c r="B13" s="98" t="str">
        <f>VLOOKUP($A13,Questions!$A$2:$X$333,2,0)&amp;""</f>
        <v>Solution Provider Name</v>
      </c>
      <c r="C13" s="36" t="str">
        <f>VLOOKUP($A13,'START HERE'!$A$13:$C$21,3,0)&amp;""</f>
        <v>Leepfrog Technologies, Inc.</v>
      </c>
      <c r="D13" s="14"/>
      <c r="E13" s="15"/>
      <c r="F13" s="16"/>
      <c r="G13" s="2"/>
      <c r="H13" s="6"/>
      <c r="I13" s="2"/>
      <c r="J13" s="2"/>
      <c r="K13" s="2"/>
      <c r="L13" s="2"/>
      <c r="M13" s="2"/>
      <c r="N13" s="2"/>
      <c r="O13" s="2"/>
      <c r="P13" s="2"/>
      <c r="Q13" s="2"/>
      <c r="R13" s="2"/>
      <c r="S13" s="2"/>
      <c r="T13" s="2"/>
      <c r="U13" s="2"/>
      <c r="V13" s="2"/>
      <c r="W13" s="2"/>
      <c r="X13" s="2"/>
      <c r="Y13" s="2"/>
      <c r="Z13" s="2"/>
    </row>
    <row r="14" spans="1:26" ht="21.75" customHeight="1" x14ac:dyDescent="0.2">
      <c r="A14" s="34" t="s">
        <v>6</v>
      </c>
      <c r="B14" s="98" t="str">
        <f>VLOOKUP($A14,Questions!$A$2:$X$333,2,0)&amp;""</f>
        <v>Solution Name</v>
      </c>
      <c r="C14" s="36" t="str">
        <f>VLOOKUP($A14,'START HERE'!$A$13:$C$21,3,0)&amp;""</f>
        <v>CourseLeaf</v>
      </c>
      <c r="D14" s="14"/>
      <c r="E14" s="15"/>
      <c r="F14" s="16"/>
      <c r="G14" s="2"/>
      <c r="H14" s="6"/>
      <c r="I14" s="2"/>
      <c r="J14" s="2"/>
      <c r="K14" s="2"/>
      <c r="L14" s="2"/>
      <c r="M14" s="2"/>
      <c r="N14" s="2"/>
      <c r="O14" s="2"/>
      <c r="P14" s="2"/>
      <c r="Q14" s="2"/>
      <c r="R14" s="2"/>
      <c r="S14" s="2"/>
      <c r="T14" s="2"/>
      <c r="U14" s="2"/>
      <c r="V14" s="2"/>
      <c r="W14" s="2"/>
      <c r="X14" s="2"/>
      <c r="Y14" s="2"/>
      <c r="Z14" s="2"/>
    </row>
    <row r="15" spans="1:26" ht="21.75" customHeight="1" x14ac:dyDescent="0.2">
      <c r="A15" s="34" t="s">
        <v>8</v>
      </c>
      <c r="B15" s="98" t="str">
        <f>VLOOKUP($A15,Questions!$A$2:$X$333,2,0)&amp;""</f>
        <v>Solution Description</v>
      </c>
      <c r="C15" s="36" t="str">
        <f>VLOOKUP($A15,'START HERE'!$A$13:$C$21,3,0)&amp;""</f>
        <v>CourseLeaf is an innovative academic operations platform for higher education that streamlines curriculum management, catalog publication, academic scheduling, advising and registration, and syllabi management to improve efficiency, accuracy, and student success. The five products supported by CourseLeaf are CAT, CIM, CLSS, PATH, and SYL</v>
      </c>
      <c r="D15" s="14"/>
      <c r="E15" s="15"/>
      <c r="F15" s="16"/>
      <c r="G15" s="2"/>
      <c r="H15" s="6"/>
      <c r="I15" s="2"/>
      <c r="J15" s="2"/>
      <c r="K15" s="2"/>
      <c r="L15" s="2"/>
      <c r="M15" s="2"/>
      <c r="N15" s="2"/>
      <c r="O15" s="2"/>
      <c r="P15" s="2"/>
      <c r="Q15" s="2"/>
      <c r="R15" s="2"/>
      <c r="S15" s="2"/>
      <c r="T15" s="2"/>
      <c r="U15" s="2"/>
      <c r="V15" s="2"/>
      <c r="W15" s="2"/>
      <c r="X15" s="2"/>
      <c r="Y15" s="2"/>
      <c r="Z15" s="2"/>
    </row>
    <row r="16" spans="1:26" ht="21.75" customHeight="1" x14ac:dyDescent="0.2">
      <c r="A16" s="34" t="s">
        <v>17</v>
      </c>
      <c r="B16" s="98" t="str">
        <f>VLOOKUP($A16,Questions!$A$2:$X$333,2,0)&amp;""</f>
        <v>Country of Company Headquarters</v>
      </c>
      <c r="C16" s="36" t="str">
        <f>VLOOKUP($A16,'START HERE'!$A$13:$C$21,3,0)&amp;""</f>
        <v>United States of America</v>
      </c>
      <c r="D16" s="14"/>
      <c r="E16" s="15"/>
      <c r="F16" s="16"/>
      <c r="G16" s="2"/>
      <c r="H16" s="6"/>
      <c r="I16" s="2"/>
      <c r="J16" s="2"/>
      <c r="K16" s="2"/>
      <c r="L16" s="2"/>
      <c r="M16" s="2"/>
      <c r="N16" s="2"/>
      <c r="O16" s="2"/>
      <c r="P16" s="2"/>
      <c r="Q16" s="2"/>
      <c r="R16" s="2"/>
      <c r="S16" s="2"/>
      <c r="T16" s="2"/>
      <c r="U16" s="2"/>
      <c r="V16" s="2"/>
      <c r="W16" s="2"/>
      <c r="X16" s="2"/>
      <c r="Y16" s="2"/>
      <c r="Z16" s="2"/>
    </row>
    <row r="17" spans="1:26" ht="21.75" customHeight="1" x14ac:dyDescent="0.2">
      <c r="A17" s="34" t="s">
        <v>19</v>
      </c>
      <c r="B17" s="98" t="str">
        <f>VLOOKUP($A17,Questions!$A$2:$X$333,2,0)&amp;""</f>
        <v>Employee Work Locations (all)</v>
      </c>
      <c r="C17" s="36" t="str">
        <f>VLOOKUP($A17,'START HERE'!$A$13:$C$21,3,0)&amp;""</f>
        <v>Iowa City, Iowa</v>
      </c>
      <c r="D17" s="14"/>
      <c r="E17" s="15"/>
      <c r="F17" s="16"/>
      <c r="G17" s="2"/>
      <c r="H17" s="6"/>
      <c r="I17" s="2"/>
      <c r="J17" s="2"/>
      <c r="K17" s="2"/>
      <c r="L17" s="2"/>
      <c r="M17" s="2"/>
      <c r="N17" s="2"/>
      <c r="O17" s="2"/>
      <c r="P17" s="2"/>
      <c r="Q17" s="2"/>
      <c r="R17" s="2"/>
      <c r="S17" s="2"/>
      <c r="T17" s="2"/>
      <c r="U17" s="2"/>
      <c r="V17" s="2"/>
      <c r="W17" s="2"/>
      <c r="X17" s="2"/>
      <c r="Y17" s="2"/>
      <c r="Z17" s="2"/>
    </row>
    <row r="18" spans="1:26" ht="36.75" customHeight="1" x14ac:dyDescent="0.2">
      <c r="A18" s="18" t="str">
        <f>VLOOKUP(LEFT($A19,4),'Auto Responses'!$N$4:$O$38,2,0)&amp;""</f>
        <v xml:space="preserve"> Required Questions</v>
      </c>
      <c r="B18" s="40"/>
      <c r="C18" s="19" t="s">
        <v>21</v>
      </c>
      <c r="D18" s="19" t="s">
        <v>22</v>
      </c>
      <c r="E18" s="41" t="s">
        <v>23</v>
      </c>
      <c r="F18" s="99" t="s">
        <v>24</v>
      </c>
      <c r="G18" s="2"/>
      <c r="H18" s="6"/>
      <c r="I18" s="2"/>
      <c r="J18" s="2"/>
      <c r="K18" s="2"/>
      <c r="L18" s="2"/>
      <c r="M18" s="2"/>
      <c r="N18" s="2"/>
      <c r="O18" s="2"/>
      <c r="P18" s="2"/>
      <c r="Q18" s="2"/>
      <c r="R18" s="2"/>
      <c r="S18" s="2"/>
      <c r="T18" s="2"/>
      <c r="U18" s="2"/>
      <c r="V18" s="2"/>
      <c r="W18" s="2"/>
      <c r="X18" s="2"/>
      <c r="Y18" s="2"/>
      <c r="Z18" s="2"/>
    </row>
    <row r="19" spans="1:26" ht="38.25" customHeight="1" x14ac:dyDescent="0.2">
      <c r="A19" s="34" t="s">
        <v>37</v>
      </c>
      <c r="B19" s="43" t="str">
        <f>VLOOKUP($A19,Questions!$A$2:$X$333,2,0)</f>
        <v>Does your solution have AI features, or are there plans to implement AI features in the next 12 months?</v>
      </c>
      <c r="C19" s="74" t="str">
        <f>VLOOKUP($A19,'START HERE'!$A$23:$F$36,3,0)&amp;""</f>
        <v>Yes</v>
      </c>
      <c r="D19" s="75" t="str">
        <f>VLOOKUP($A19,'START HERE'!$A$23:$F$36,4,0)&amp;""</f>
        <v>In some cases, AI features are being implemented but has not been fully integrated into to the service offering.</v>
      </c>
      <c r="E19" s="46" t="str">
        <f>IF($C19='Auto Responses'!$J$3,VLOOKUP($A19,Questions!$A$2:$X$333,17,0)&amp;"",IF($C19='Auto Responses'!$J$4,VLOOKUP($A19,Questions!$A$2:$X$333,16,0)&amp;"",VLOOKUP($A19,Questions!$A$2:$X$333,15,0)&amp;""))</f>
        <v>DO complete the Artificial Intelligence (AI) worksheet</v>
      </c>
      <c r="F19" s="100" t="str">
        <f>VLOOKUP($A19,'START HERE'!$A$23:$F$36,6,0)&amp;""</f>
        <v/>
      </c>
      <c r="G19" s="2"/>
      <c r="H19" s="6"/>
      <c r="I19" s="2"/>
      <c r="J19" s="2"/>
      <c r="K19" s="2"/>
      <c r="L19" s="2"/>
      <c r="M19" s="2"/>
      <c r="N19" s="2"/>
      <c r="O19" s="2"/>
      <c r="P19" s="2"/>
      <c r="Q19" s="2"/>
      <c r="R19" s="2"/>
      <c r="S19" s="2"/>
      <c r="T19" s="2"/>
      <c r="U19" s="2"/>
      <c r="V19" s="2"/>
      <c r="W19" s="2"/>
      <c r="X19" s="2"/>
      <c r="Y19" s="2"/>
      <c r="Z19" s="2"/>
    </row>
    <row r="20" spans="1:26" ht="50.25" customHeight="1" x14ac:dyDescent="0.2">
      <c r="A20" s="34" t="s">
        <v>39</v>
      </c>
      <c r="B20" s="43" t="str">
        <f>VLOOKUP($A20,Questions!$A$2:$X$333,2,0)</f>
        <v>Does your solution process protected health information (PHI) or any data covered by the Health Insurance Portability and Accountability Act (HIPAA)?</v>
      </c>
      <c r="C20" s="74" t="str">
        <f>VLOOKUP($A20,'START HERE'!$A$23:$F$36,3,0)&amp;""</f>
        <v>No</v>
      </c>
      <c r="D20" s="75" t="str">
        <f>VLOOKUP($A20,'START HERE'!$A$23:$F$36,4,0)&amp;""</f>
        <v/>
      </c>
      <c r="E20" s="46" t="str">
        <f>IF($C20='Auto Responses'!$J$3,VLOOKUP($A20,Questions!$A$2:$X$333,17,0)&amp;"",IF($C20='Auto Responses'!$J$4,VLOOKUP($A20,Questions!$A$2:$X$333,16,0)&amp;"",VLOOKUP($A20,Questions!$A$2:$X$333,15,0)&amp;""))</f>
        <v>DO NOT complete the HIPAA section in the Case-Specific worksheet</v>
      </c>
      <c r="F20" s="100" t="str">
        <f>VLOOKUP($A20,'START HERE'!$A$23:$F$36,6,0)&amp;""</f>
        <v/>
      </c>
      <c r="G20" s="2"/>
      <c r="H20" s="6"/>
      <c r="I20" s="2"/>
      <c r="J20" s="2"/>
      <c r="K20" s="2"/>
      <c r="L20" s="2"/>
      <c r="M20" s="2"/>
      <c r="N20" s="2"/>
      <c r="O20" s="2"/>
      <c r="P20" s="2"/>
      <c r="Q20" s="2"/>
      <c r="R20" s="2"/>
      <c r="S20" s="2"/>
      <c r="T20" s="2"/>
      <c r="U20" s="2"/>
      <c r="V20" s="2"/>
      <c r="W20" s="2"/>
      <c r="X20" s="2"/>
      <c r="Y20" s="2"/>
      <c r="Z20" s="2"/>
    </row>
    <row r="21" spans="1:26" ht="56.25" customHeight="1" x14ac:dyDescent="0.2">
      <c r="A21" s="34" t="s">
        <v>41</v>
      </c>
      <c r="B21" s="43" t="str">
        <f>VLOOKUP($A21,Questions!$A$2:$X$333,2,0)</f>
        <v>Is the solution designed to process, store, or transmit credit card information?</v>
      </c>
      <c r="C21" s="74" t="str">
        <f>VLOOKUP($A21,'START HERE'!$A$23:$F$36,3,0)&amp;""</f>
        <v>No</v>
      </c>
      <c r="D21" s="75" t="str">
        <f>VLOOKUP($A21,'START HERE'!$A$23:$F$36,4,0)&amp;""</f>
        <v/>
      </c>
      <c r="E21" s="46" t="str">
        <f>IF($C21='Auto Responses'!$J$3,VLOOKUP($A21,Questions!$A$2:$X$333,17,0)&amp;"",IF($C21='Auto Responses'!$J$4,VLOOKUP($A21,Questions!$A$2:$X$333,16,0)&amp;"",VLOOKUP($A21,Questions!$A$2:$X$333,15,0)&amp;""))</f>
        <v>DO NOT complete the PCI-DSS section in the Case-Specific worksheet</v>
      </c>
      <c r="F21" s="100" t="str">
        <f>VLOOKUP($A21,'START HERE'!$A$23:$F$36,6,0)&amp;""</f>
        <v/>
      </c>
      <c r="G21" s="2"/>
      <c r="H21" s="6"/>
      <c r="I21" s="2"/>
      <c r="J21" s="2"/>
      <c r="K21" s="2"/>
      <c r="L21" s="2"/>
      <c r="M21" s="2"/>
      <c r="N21" s="2"/>
      <c r="O21" s="2"/>
      <c r="P21" s="2"/>
      <c r="Q21" s="2"/>
      <c r="R21" s="2"/>
      <c r="S21" s="2"/>
      <c r="T21" s="2"/>
      <c r="U21" s="2"/>
      <c r="V21" s="2"/>
      <c r="W21" s="2"/>
      <c r="X21" s="2"/>
      <c r="Y21" s="2"/>
      <c r="Z21" s="2"/>
    </row>
    <row r="22" spans="1:26" ht="56.25" customHeight="1" x14ac:dyDescent="0.2">
      <c r="A22" s="34" t="s">
        <v>43</v>
      </c>
      <c r="B22" s="43" t="str">
        <f>VLOOKUP($A22,Questions!$A$2:$X$333,2,0)</f>
        <v>Does your solution have access to personal or institutional data?</v>
      </c>
      <c r="C22" s="74" t="str">
        <f>VLOOKUP($A22,'START HERE'!$A$23:$F$36,3,0)&amp;""</f>
        <v>Yes</v>
      </c>
      <c r="D22" s="75" t="str">
        <f>VLOOKUP($A22,'START HERE'!$A$23:$F$36,4,0)&amp;""</f>
        <v/>
      </c>
      <c r="E22" s="46" t="str">
        <f>IF($C22='Auto Responses'!$J$3,VLOOKUP($A22,Questions!$A$2:$X$333,17,0)&amp;"",IF($C22='Auto Responses'!$J$4,VLOOKUP($A22,Questions!$A$2:$X$333,16,0)&amp;"",VLOOKUP($A22,Questions!$A$2:$X$333,15,0)&amp;""))</f>
        <v>DO complete the Privacy tab</v>
      </c>
      <c r="F22" s="100" t="str">
        <f>VLOOKUP($A22,'START HERE'!$A$23:$F$36,6,0)&amp;""</f>
        <v/>
      </c>
      <c r="G22" s="49" t="s">
        <v>31</v>
      </c>
      <c r="H22" s="6"/>
      <c r="I22" s="2"/>
      <c r="J22" s="2"/>
      <c r="K22" s="2"/>
      <c r="L22" s="2"/>
      <c r="M22" s="2"/>
      <c r="N22" s="2"/>
      <c r="O22" s="2"/>
      <c r="P22" s="2"/>
      <c r="Q22" s="2"/>
      <c r="R22" s="2"/>
      <c r="S22" s="2"/>
      <c r="T22" s="2"/>
      <c r="U22" s="2"/>
      <c r="V22" s="2"/>
      <c r="W22" s="2"/>
      <c r="X22" s="2"/>
      <c r="Y22" s="2"/>
      <c r="Z22" s="2"/>
    </row>
    <row r="23" spans="1:26" ht="36.75" customHeight="1" x14ac:dyDescent="0.2">
      <c r="A23" s="18" t="str">
        <f>VLOOKUP(LEFT($A24,4),'Auto Responses'!$N$4:$O$38,2,0)&amp;""</f>
        <v xml:space="preserve"> General Privacy</v>
      </c>
      <c r="B23" s="40"/>
      <c r="C23" s="19" t="s">
        <v>21</v>
      </c>
      <c r="D23" s="19" t="s">
        <v>22</v>
      </c>
      <c r="E23" s="41" t="s">
        <v>23</v>
      </c>
      <c r="F23" s="91" t="s">
        <v>24</v>
      </c>
      <c r="G23" s="2"/>
      <c r="H23" s="6"/>
      <c r="I23" s="2"/>
      <c r="J23" s="2"/>
      <c r="K23" s="2"/>
      <c r="L23" s="2"/>
      <c r="M23" s="2"/>
      <c r="N23" s="2"/>
      <c r="O23" s="2"/>
      <c r="P23" s="2"/>
      <c r="Q23" s="2"/>
      <c r="R23" s="2"/>
      <c r="S23" s="2"/>
      <c r="T23" s="2"/>
      <c r="U23" s="2"/>
      <c r="V23" s="2"/>
      <c r="W23" s="2"/>
      <c r="X23" s="2"/>
      <c r="Y23" s="2"/>
      <c r="Z23" s="2"/>
    </row>
    <row r="24" spans="1:26" ht="15.75" customHeight="1" x14ac:dyDescent="0.2">
      <c r="A24" s="34" t="s">
        <v>470</v>
      </c>
      <c r="B24" s="43" t="str">
        <f>VLOOKUP($A24,Questions!$A$2:$X$333,2,0)</f>
        <v>Does your solution process FERPA-related data?</v>
      </c>
      <c r="C24" s="44" t="s">
        <v>40</v>
      </c>
      <c r="D24" s="101"/>
      <c r="E24" s="46" t="str">
        <f>IF($C24='Auto Responses'!$J$3,VLOOKUP($A24,Questions!$A$2:$X$333,17,0)&amp;"",IF($C24='Auto Responses'!$J$4,VLOOKUP($A24,Questions!$A$2:$X$333,16,0)&amp;"",VLOOKUP($A24,Questions!$A$2:$X$333,15,0)&amp;""))</f>
        <v>FERPA-related data includes any data maintained by (or on behalf of) the institution that is directly related to an identifiable student.</v>
      </c>
      <c r="F24" s="100" t="str">
        <f>VLOOKUP($A24,'Privacy Analyst Evaluation'!$A$46:$F$120,6,0)&amp;""</f>
        <v/>
      </c>
      <c r="G24" s="2"/>
      <c r="H24" s="6"/>
      <c r="I24" s="2"/>
      <c r="J24" s="2"/>
      <c r="K24" s="2"/>
      <c r="L24" s="2"/>
      <c r="M24" s="2"/>
      <c r="N24" s="2"/>
      <c r="O24" s="2"/>
      <c r="P24" s="2"/>
      <c r="Q24" s="2"/>
      <c r="R24" s="2"/>
      <c r="S24" s="2"/>
      <c r="T24" s="2"/>
      <c r="U24" s="2"/>
      <c r="V24" s="2"/>
      <c r="W24" s="2"/>
      <c r="X24" s="2"/>
      <c r="Y24" s="2"/>
      <c r="Z24" s="2"/>
    </row>
    <row r="25" spans="1:26" ht="15.75" customHeight="1" x14ac:dyDescent="0.2">
      <c r="A25" s="34" t="s">
        <v>471</v>
      </c>
      <c r="B25" s="43" t="str">
        <f>VLOOKUP($A25,Questions!$A$2:$X$333,2,0)</f>
        <v>Does your solution process GDPR-related or PIPL-related data?</v>
      </c>
      <c r="C25" s="44" t="s">
        <v>40</v>
      </c>
      <c r="D25" s="101"/>
      <c r="E25" s="46" t="str">
        <f>IF($C25='Auto Responses'!$J$3,VLOOKUP($A25,Questions!$A$2:$X$333,17,0)&amp;"",IF($C25='Auto Responses'!$J$4,VLOOKUP($A25,Questions!$A$2:$X$333,16,0)&amp;"",VLOOKUP($A25,Questions!$A$2:$X$333,15,0)&amp;""))</f>
        <v>GDPR data includes any data related to an identified or identifiable natural person physically located in the European Economic Area (EEA).
PIPL-related data includes any personal data related to an identified or identifiable person located in the People's Republic of China (PRC)</v>
      </c>
      <c r="F25" s="100" t="str">
        <f>VLOOKUP($A25,'Privacy Analyst Evaluation'!$A$46:$F$120,6,0)&amp;""</f>
        <v/>
      </c>
      <c r="G25" s="2"/>
      <c r="H25" s="6"/>
      <c r="I25" s="2"/>
      <c r="J25" s="2"/>
      <c r="K25" s="2"/>
      <c r="L25" s="2"/>
      <c r="M25" s="2"/>
      <c r="N25" s="2"/>
      <c r="O25" s="2"/>
      <c r="P25" s="2"/>
      <c r="Q25" s="2"/>
      <c r="R25" s="2"/>
      <c r="S25" s="2"/>
      <c r="T25" s="2"/>
      <c r="U25" s="2"/>
      <c r="V25" s="2"/>
      <c r="W25" s="2"/>
      <c r="X25" s="2"/>
      <c r="Y25" s="2"/>
      <c r="Z25" s="2"/>
    </row>
    <row r="26" spans="1:26" ht="35.25" customHeight="1" x14ac:dyDescent="0.2">
      <c r="A26" s="34" t="s">
        <v>472</v>
      </c>
      <c r="B26" s="43" t="str">
        <f>VLOOKUP($A26,Questions!$A$2:$X$333,2,0)</f>
        <v>Does your solution process personal data regulated by state law(s) (e.g., CCPA)?</v>
      </c>
      <c r="C26" s="44" t="s">
        <v>26</v>
      </c>
      <c r="D26" s="101" t="s">
        <v>473</v>
      </c>
      <c r="E26" s="46" t="str">
        <f>IF($C26='Auto Responses'!$J$3,VLOOKUP($A26,Questions!$A$2:$X$333,17,0)&amp;"",IF($C26='Auto Responses'!$J$4,VLOOKUP($A26,Questions!$A$2:$X$333,16,0)&amp;"",VLOOKUP($A26,Questions!$A$2:$X$333,15,0)&amp;""))</f>
        <v>Provide documentation of any processes or policies that address compliance with applicable state laws.</v>
      </c>
      <c r="F26" s="100" t="str">
        <f>VLOOKUP($A26,'Privacy Analyst Evaluation'!$A$46:$F$120,6,0)&amp;""</f>
        <v/>
      </c>
      <c r="G26" s="2"/>
      <c r="H26" s="6"/>
      <c r="I26" s="2"/>
      <c r="J26" s="2"/>
      <c r="K26" s="2"/>
      <c r="L26" s="2"/>
      <c r="M26" s="2"/>
      <c r="N26" s="2"/>
      <c r="O26" s="2"/>
      <c r="P26" s="2"/>
      <c r="Q26" s="2"/>
      <c r="R26" s="2"/>
      <c r="S26" s="2"/>
      <c r="T26" s="2"/>
      <c r="U26" s="2"/>
      <c r="V26" s="2"/>
      <c r="W26" s="2"/>
      <c r="X26" s="2"/>
      <c r="Y26" s="2"/>
      <c r="Z26" s="2"/>
    </row>
    <row r="27" spans="1:26" ht="39" customHeight="1" x14ac:dyDescent="0.2">
      <c r="A27" s="34" t="s">
        <v>474</v>
      </c>
      <c r="B27" s="43" t="str">
        <f>VLOOKUP($A27,Questions!$A$2:$X$333,2,0)</f>
        <v>Does your solution process user-provided data that may contain regulated information?</v>
      </c>
      <c r="C27" s="44" t="s">
        <v>26</v>
      </c>
      <c r="D27" s="102" t="s">
        <v>475</v>
      </c>
      <c r="E27" s="46" t="str">
        <f>IF($C27='Auto Responses'!$J$3,VLOOKUP($A27,Questions!$A$2:$X$333,17,0)&amp;"",IF($C27='Auto Responses'!$J$4,VLOOKUP($A27,Questions!$A$2:$X$333,16,0)&amp;"",VLOOKUP($A27,Questions!$A$2:$X$333,15,0)&amp;""))</f>
        <v>Identify any applicable regulations and provide documentation of any processes or policies that address compliance with each.</v>
      </c>
      <c r="F27" s="100" t="str">
        <f>VLOOKUP($A27,'Privacy Analyst Evaluation'!$A$46:$F$120,6,0)&amp;""</f>
        <v/>
      </c>
      <c r="G27" s="2"/>
      <c r="H27" s="6"/>
      <c r="I27" s="2"/>
      <c r="J27" s="2"/>
      <c r="K27" s="2"/>
      <c r="L27" s="2"/>
      <c r="M27" s="2"/>
      <c r="N27" s="2"/>
      <c r="O27" s="2"/>
      <c r="P27" s="2"/>
      <c r="Q27" s="2"/>
      <c r="R27" s="2"/>
      <c r="S27" s="2"/>
      <c r="T27" s="2"/>
      <c r="U27" s="2"/>
      <c r="V27" s="2"/>
      <c r="W27" s="2"/>
      <c r="X27" s="2"/>
      <c r="Y27" s="2"/>
      <c r="Z27" s="2"/>
    </row>
    <row r="28" spans="1:26" ht="27.75" customHeight="1" x14ac:dyDescent="0.2">
      <c r="A28" s="34" t="s">
        <v>476</v>
      </c>
      <c r="B28" s="43" t="str">
        <f>VLOOKUP($A28,Questions!$A$2:$X$333,2,0)</f>
        <v>Web Link to Product/Service Privacy Notice</v>
      </c>
      <c r="C28" s="319" t="s">
        <v>477</v>
      </c>
      <c r="D28" s="314"/>
      <c r="E28" s="46" t="str">
        <f>IF($C28='Auto Responses'!$J$3,VLOOKUP($A28,Questions!$A$2:$X$333,17,0)&amp;"",IF($C28='Auto Responses'!$J$4,VLOOKUP($A28,Questions!$A$2:$X$333,16,0)&amp;"",VLOOKUP($A28,Questions!$A$2:$X$333,15,0)&amp;""))</f>
        <v>If multiple notices are implicated, provide all that apply. If any other documents are incorporated by reference, provide them as well.</v>
      </c>
      <c r="F28" s="100" t="str">
        <f>VLOOKUP($A28,'Privacy Analyst Evaluation'!$A$46:$F$120,6,0)&amp;""</f>
        <v/>
      </c>
      <c r="G28" s="49" t="s">
        <v>31</v>
      </c>
      <c r="H28" s="6"/>
      <c r="I28" s="2"/>
      <c r="J28" s="2"/>
      <c r="K28" s="2"/>
      <c r="L28" s="2"/>
      <c r="M28" s="2"/>
      <c r="N28" s="2"/>
      <c r="O28" s="2"/>
      <c r="P28" s="2"/>
      <c r="Q28" s="2"/>
      <c r="R28" s="2"/>
      <c r="S28" s="2"/>
      <c r="T28" s="2"/>
      <c r="U28" s="2"/>
      <c r="V28" s="2"/>
      <c r="W28" s="2"/>
      <c r="X28" s="2"/>
      <c r="Y28" s="2"/>
      <c r="Z28" s="2"/>
    </row>
    <row r="29" spans="1:26" ht="36.75" customHeight="1" x14ac:dyDescent="0.2">
      <c r="A29" s="18" t="str">
        <f>VLOOKUP(LEFT($A30,4),'Auto Responses'!$N$4:$O$38,2,0)&amp;""</f>
        <v xml:space="preserve"> Privacy-Specific Company Details</v>
      </c>
      <c r="B29" s="40"/>
      <c r="C29" s="19" t="s">
        <v>21</v>
      </c>
      <c r="D29" s="19" t="s">
        <v>22</v>
      </c>
      <c r="E29" s="41" t="s">
        <v>23</v>
      </c>
      <c r="F29" s="91" t="s">
        <v>24</v>
      </c>
      <c r="G29" s="2"/>
      <c r="H29" s="6"/>
      <c r="I29" s="2"/>
      <c r="J29" s="2"/>
      <c r="K29" s="2"/>
      <c r="L29" s="2"/>
      <c r="M29" s="2"/>
      <c r="N29" s="2"/>
      <c r="O29" s="2"/>
      <c r="P29" s="2"/>
      <c r="Q29" s="2"/>
      <c r="R29" s="2"/>
      <c r="S29" s="2"/>
      <c r="T29" s="2"/>
      <c r="U29" s="2"/>
      <c r="V29" s="2"/>
      <c r="W29" s="2"/>
      <c r="X29" s="2"/>
      <c r="Y29" s="2"/>
      <c r="Z29" s="2"/>
    </row>
    <row r="30" spans="1:26" ht="78" customHeight="1" x14ac:dyDescent="0.2">
      <c r="A30" s="34" t="s">
        <v>478</v>
      </c>
      <c r="B30" s="43" t="str">
        <f>VLOOKUP($A30,Questions!$A$2:$X$333,2,0)</f>
        <v>Have you had a personal data breach in the past three years that involved reporting to a governmental agency, notice to individuals (including voluntary notice), or notice to another organization or institution?*</v>
      </c>
      <c r="C30" s="44" t="s">
        <v>40</v>
      </c>
      <c r="D30" s="101"/>
      <c r="E30" s="46" t="str">
        <f>IF($C30='Auto Responses'!$J$3,VLOOKUP($A30,Questions!$A$2:$X$333,17,0)&amp;"",IF($C30='Auto Responses'!$J$4,VLOOKUP($A30,Questions!$A$2:$X$333,16,0)&amp;"",VLOOKUP($A30,Questions!$A$2:$X$333,15,0)&amp;""))</f>
        <v/>
      </c>
      <c r="F30" s="100" t="str">
        <f>VLOOKUP($A30,'Privacy Analyst Evaluation'!$A$46:$F$120,6,0)&amp;""</f>
        <v/>
      </c>
      <c r="G30" s="2"/>
      <c r="H30" s="6"/>
      <c r="I30" s="2"/>
      <c r="J30" s="2"/>
      <c r="K30" s="2"/>
      <c r="L30" s="2"/>
      <c r="M30" s="2"/>
      <c r="N30" s="2"/>
      <c r="O30" s="2"/>
      <c r="P30" s="2"/>
      <c r="Q30" s="2"/>
      <c r="R30" s="2"/>
      <c r="S30" s="2"/>
      <c r="T30" s="2"/>
      <c r="U30" s="2"/>
      <c r="V30" s="2"/>
      <c r="W30" s="2"/>
      <c r="X30" s="2"/>
      <c r="Y30" s="2"/>
      <c r="Z30" s="2"/>
    </row>
    <row r="31" spans="1:26" ht="60.75" customHeight="1" x14ac:dyDescent="0.2">
      <c r="A31" s="34" t="s">
        <v>479</v>
      </c>
      <c r="B31" s="43" t="str">
        <f>VLOOKUP($A31,Questions!$A$2:$X$333,2,0)</f>
        <v>Use this area to share information about your privacy practices that will assist those who are assessing your company data privacy program.*</v>
      </c>
      <c r="C31" s="320" t="s">
        <v>480</v>
      </c>
      <c r="D31" s="314"/>
      <c r="E31" s="46" t="str">
        <f>IF($C31='Auto Responses'!$J$3,VLOOKUP($A31,Questions!$A$2:$X$333,17,0)&amp;"",IF($C31='Auto Responses'!$J$4,VLOOKUP($A31,Questions!$A$2:$X$333,16,0)&amp;"",VLOOKUP($A31,Questions!$A$2:$X$333,15,0)&amp;""))</f>
        <v>Share any additional details that would help data privacy analysts assess your solution.</v>
      </c>
      <c r="F31" s="100" t="str">
        <f>VLOOKUP($A31,'Privacy Analyst Evaluation'!$A$46:$F$120,6,0)&amp;""</f>
        <v/>
      </c>
      <c r="G31" s="2"/>
      <c r="H31" s="6"/>
      <c r="I31" s="2"/>
      <c r="J31" s="2"/>
      <c r="K31" s="2"/>
      <c r="L31" s="2"/>
      <c r="M31" s="2"/>
      <c r="N31" s="2"/>
      <c r="O31" s="2"/>
      <c r="P31" s="2"/>
      <c r="Q31" s="2"/>
      <c r="R31" s="2"/>
      <c r="S31" s="2"/>
      <c r="T31" s="2"/>
      <c r="U31" s="2"/>
      <c r="V31" s="2"/>
      <c r="W31" s="2"/>
      <c r="X31" s="2"/>
      <c r="Y31" s="2"/>
      <c r="Z31" s="2"/>
    </row>
    <row r="32" spans="1:26" ht="42.75" customHeight="1" x14ac:dyDescent="0.2">
      <c r="A32" s="34" t="s">
        <v>481</v>
      </c>
      <c r="B32" s="43" t="str">
        <f>VLOOKUP($A32,Questions!$A$2:$X$333,2,0)</f>
        <v>Have you had any violations of your internal privacy policies or violations of applicable privacy law in the past 36 months?</v>
      </c>
      <c r="C32" s="44" t="s">
        <v>40</v>
      </c>
      <c r="D32" s="101"/>
      <c r="E32" s="46" t="str">
        <f>IF($C32='Auto Responses'!$J$3,VLOOKUP($A32,Questions!$A$2:$X$333,17,0)&amp;"",IF($C32='Auto Responses'!$J$4,VLOOKUP($A32,Questions!$A$2:$X$333,16,0)&amp;"",VLOOKUP($A32,Questions!$A$2:$X$333,15,0)&amp;""))</f>
        <v/>
      </c>
      <c r="F32" s="100" t="str">
        <f>VLOOKUP($A32,'Privacy Analyst Evaluation'!$A$46:$F$120,6,0)&amp;""</f>
        <v/>
      </c>
      <c r="G32" s="2"/>
      <c r="H32" s="6"/>
      <c r="I32" s="2"/>
      <c r="J32" s="2"/>
      <c r="K32" s="2"/>
      <c r="L32" s="2"/>
      <c r="M32" s="2"/>
      <c r="N32" s="2"/>
      <c r="O32" s="2"/>
      <c r="P32" s="2"/>
      <c r="Q32" s="2"/>
      <c r="R32" s="2"/>
      <c r="S32" s="2"/>
      <c r="T32" s="2"/>
      <c r="U32" s="2"/>
      <c r="V32" s="2"/>
      <c r="W32" s="2"/>
      <c r="X32" s="2"/>
      <c r="Y32" s="2"/>
      <c r="Z32" s="2"/>
    </row>
    <row r="33" spans="1:26" ht="15.75" customHeight="1" x14ac:dyDescent="0.2">
      <c r="A33" s="34" t="s">
        <v>482</v>
      </c>
      <c r="B33" s="43" t="str">
        <f>VLOOKUP($A33,Questions!$A$2:$X$333,2,0)</f>
        <v>Do you have a dedicated data privacy staff or office?</v>
      </c>
      <c r="C33" s="44" t="s">
        <v>26</v>
      </c>
      <c r="D33" s="101" t="s">
        <v>483</v>
      </c>
      <c r="E33" s="46" t="str">
        <f>IF($C33='Auto Responses'!$J$3,VLOOKUP($A33,Questions!$A$2:$X$333,17,0)&amp;"",IF($C33='Auto Responses'!$J$4,VLOOKUP($A33,Questions!$A$2:$X$333,16,0)&amp;"",VLOOKUP($A33,Questions!$A$2:$X$333,15,0)&amp;""))</f>
        <v>Describe your data privacy office, including size, talents, resources, etc.</v>
      </c>
      <c r="F33" s="100" t="str">
        <f>VLOOKUP($A33,'Privacy Analyst Evaluation'!$A$46:$F$120,6,0)&amp;""</f>
        <v/>
      </c>
      <c r="G33" s="49" t="s">
        <v>31</v>
      </c>
      <c r="H33" s="6"/>
      <c r="I33" s="2"/>
      <c r="J33" s="2"/>
      <c r="K33" s="2"/>
      <c r="L33" s="2"/>
      <c r="M33" s="2"/>
      <c r="N33" s="2"/>
      <c r="O33" s="2"/>
      <c r="P33" s="2"/>
      <c r="Q33" s="2"/>
      <c r="R33" s="2"/>
      <c r="S33" s="2"/>
      <c r="T33" s="2"/>
      <c r="U33" s="2"/>
      <c r="V33" s="2"/>
      <c r="W33" s="2"/>
      <c r="X33" s="2"/>
      <c r="Y33" s="2"/>
      <c r="Z33" s="2"/>
    </row>
    <row r="34" spans="1:26" ht="36.75" customHeight="1" x14ac:dyDescent="0.2">
      <c r="A34" s="18" t="str">
        <f>VLOOKUP(LEFT($A35,4),'Auto Responses'!$N$4:$O$38,2,0)&amp;""</f>
        <v xml:space="preserve"> Privacy-Specific Documentation</v>
      </c>
      <c r="B34" s="40"/>
      <c r="C34" s="19" t="s">
        <v>21</v>
      </c>
      <c r="D34" s="19" t="s">
        <v>22</v>
      </c>
      <c r="E34" s="41" t="s">
        <v>23</v>
      </c>
      <c r="F34" s="91" t="s">
        <v>24</v>
      </c>
      <c r="G34" s="2"/>
      <c r="H34" s="6"/>
      <c r="I34" s="2"/>
      <c r="J34" s="2"/>
      <c r="K34" s="2"/>
      <c r="L34" s="2"/>
      <c r="M34" s="2"/>
      <c r="N34" s="2"/>
      <c r="O34" s="2"/>
      <c r="P34" s="2"/>
      <c r="Q34" s="2"/>
      <c r="R34" s="2"/>
      <c r="S34" s="2"/>
      <c r="T34" s="2"/>
      <c r="U34" s="2"/>
      <c r="V34" s="2"/>
      <c r="W34" s="2"/>
      <c r="X34" s="2"/>
      <c r="Y34" s="2"/>
      <c r="Z34" s="2"/>
    </row>
    <row r="35" spans="1:26" ht="99.75" customHeight="1" x14ac:dyDescent="0.2">
      <c r="A35" s="34" t="s">
        <v>484</v>
      </c>
      <c r="B35" s="43" t="str">
        <f>VLOOKUP($A35,Questions!$A$2:$X$333,2,0)</f>
        <v>If you have completed a SOC 2 audit, does it include the Privacy Trust Service Principle?</v>
      </c>
      <c r="C35" s="44" t="s">
        <v>235</v>
      </c>
      <c r="D35" s="101" t="s">
        <v>485</v>
      </c>
      <c r="E35" s="46" t="str">
        <f>IF($C35='Auto Responses'!$J$3,VLOOKUP($A35,Questions!$A$2:$X$333,17,0)&amp;"",IF($C35='Auto Responses'!$J$4,VLOOKUP($A35,Questions!$A$2:$X$333,16,0)&amp;"",IF($C35='Auto Responses'!$J$5,VLOOKUP($A35,Questions!$A$2:$X$333,18,0)&amp;"",VLOOKUP($A35,Questions!$A$2:$X$333,15,0)&amp;"")))</f>
        <v>Please explain why this does not apply to your organization, product or service.</v>
      </c>
      <c r="F35" s="100" t="str">
        <f>VLOOKUP($A35,'Privacy Analyst Evaluation'!$A$46:$F$120,6,0)&amp;""</f>
        <v/>
      </c>
      <c r="G35" s="2"/>
      <c r="H35" s="6"/>
      <c r="I35" s="2"/>
      <c r="J35" s="2"/>
      <c r="K35" s="2"/>
      <c r="L35" s="2"/>
      <c r="M35" s="2"/>
      <c r="N35" s="2"/>
      <c r="O35" s="2"/>
      <c r="P35" s="2"/>
      <c r="Q35" s="2"/>
      <c r="R35" s="2"/>
      <c r="S35" s="2"/>
      <c r="T35" s="2"/>
      <c r="U35" s="2"/>
      <c r="V35" s="2"/>
      <c r="W35" s="2"/>
      <c r="X35" s="2"/>
      <c r="Y35" s="2"/>
      <c r="Z35" s="2"/>
    </row>
    <row r="36" spans="1:26" ht="15.75" customHeight="1" x14ac:dyDescent="0.2">
      <c r="A36" s="34" t="s">
        <v>486</v>
      </c>
      <c r="B36" s="43" t="str">
        <f>VLOOKUP($A36,Questions!$A$2:$X$333,2,0)</f>
        <v>Do you conform with a specific industry-standard privacy framework (e.g., NIST Privacy Framework, GDPR, ISO 27701)?</v>
      </c>
      <c r="C36" s="67" t="s">
        <v>26</v>
      </c>
      <c r="D36" s="101" t="s">
        <v>487</v>
      </c>
      <c r="E36" s="46" t="str">
        <f>IF($C36='Auto Responses'!$J$3,VLOOKUP($A36,Questions!$A$2:$X$333,17,0)&amp;"",IF($C36='Auto Responses'!$J$4,VLOOKUP($A36,Questions!$A$2:$X$333,16,0)&amp;"",VLOOKUP($A36,Questions!$A$2:$X$333,15,0)&amp;""))</f>
        <v>Indicate which framework(s) are followed; provide documentation on how your organization conforms to your chosen framework(s) and indicate current certification levels, where appropriate.</v>
      </c>
      <c r="F36" s="100" t="str">
        <f>VLOOKUP($A36,'Privacy Analyst Evaluation'!$A$46:$F$120,6,0)&amp;""</f>
        <v/>
      </c>
      <c r="G36" s="2"/>
      <c r="H36" s="6"/>
      <c r="I36" s="2"/>
      <c r="J36" s="2"/>
      <c r="K36" s="2"/>
      <c r="L36" s="2"/>
      <c r="M36" s="2"/>
      <c r="N36" s="2"/>
      <c r="O36" s="2"/>
      <c r="P36" s="2"/>
      <c r="Q36" s="2"/>
      <c r="R36" s="2"/>
      <c r="S36" s="2"/>
      <c r="T36" s="2"/>
      <c r="U36" s="2"/>
      <c r="V36" s="2"/>
      <c r="W36" s="2"/>
      <c r="X36" s="2"/>
      <c r="Y36" s="2"/>
      <c r="Z36" s="2"/>
    </row>
    <row r="37" spans="1:26" ht="40.5" customHeight="1" x14ac:dyDescent="0.2">
      <c r="A37" s="34" t="s">
        <v>488</v>
      </c>
      <c r="B37" s="43" t="str">
        <f>VLOOKUP($A37,Questions!$A$2:$X$333,2,0)</f>
        <v>Does your employee onboarding and offboarding policy include training of employees on information security and data privacy?</v>
      </c>
      <c r="C37" s="44" t="s">
        <v>26</v>
      </c>
      <c r="D37" s="101" t="s">
        <v>489</v>
      </c>
      <c r="E37" s="46" t="str">
        <f>IF($C37='Auto Responses'!$J$3,VLOOKUP($A37,Questions!$A$2:$X$333,17,0)&amp;"",IF($C37='Auto Responses'!$J$4,VLOOKUP($A37,Questions!$A$2:$X$333,16,0)&amp;"",VLOOKUP($A37,Questions!$A$2:$X$333,15,0)&amp;""))</f>
        <v>Provide an overview of your organization's relevant onboarding/offboarding policy and employee training on information security and privacy.</v>
      </c>
      <c r="F37" s="100" t="str">
        <f>VLOOKUP($A37,'Privacy Analyst Evaluation'!$A$46:$F$120,6,0)&amp;""</f>
        <v/>
      </c>
      <c r="G37" s="49" t="s">
        <v>31</v>
      </c>
      <c r="H37" s="6"/>
      <c r="I37" s="2"/>
      <c r="J37" s="2"/>
      <c r="K37" s="2"/>
      <c r="L37" s="2"/>
      <c r="M37" s="2"/>
      <c r="N37" s="2"/>
      <c r="O37" s="2"/>
      <c r="P37" s="2"/>
      <c r="Q37" s="2"/>
      <c r="R37" s="2"/>
      <c r="S37" s="2"/>
      <c r="T37" s="2"/>
      <c r="U37" s="2"/>
      <c r="V37" s="2"/>
      <c r="W37" s="2"/>
      <c r="X37" s="2"/>
      <c r="Y37" s="2"/>
      <c r="Z37" s="2"/>
    </row>
    <row r="38" spans="1:26" ht="36.75" customHeight="1" x14ac:dyDescent="0.2">
      <c r="A38" s="18" t="str">
        <f>VLOOKUP(LEFT($A39,4),'Auto Responses'!$N$4:$O$38,2,0)&amp;""</f>
        <v xml:space="preserve"> Privacy of Third Parties</v>
      </c>
      <c r="B38" s="40"/>
      <c r="C38" s="19" t="s">
        <v>21</v>
      </c>
      <c r="D38" s="19" t="s">
        <v>22</v>
      </c>
      <c r="E38" s="41" t="s">
        <v>23</v>
      </c>
      <c r="F38" s="91" t="s">
        <v>24</v>
      </c>
      <c r="G38" s="2"/>
      <c r="H38" s="6"/>
      <c r="I38" s="2"/>
      <c r="J38" s="2"/>
      <c r="K38" s="2"/>
      <c r="L38" s="2"/>
      <c r="M38" s="2"/>
      <c r="N38" s="2"/>
      <c r="O38" s="2"/>
      <c r="P38" s="2"/>
      <c r="Q38" s="2"/>
      <c r="R38" s="2"/>
      <c r="S38" s="2"/>
      <c r="T38" s="2"/>
      <c r="U38" s="2"/>
      <c r="V38" s="2"/>
      <c r="W38" s="2"/>
      <c r="X38" s="2"/>
      <c r="Y38" s="2"/>
      <c r="Z38" s="2"/>
    </row>
    <row r="39" spans="1:26" ht="15.75" customHeight="1" x14ac:dyDescent="0.2">
      <c r="A39" s="34" t="s">
        <v>490</v>
      </c>
      <c r="B39" s="43" t="str">
        <f>VLOOKUP($A39,Questions!$A$2:$X$333,2,0)</f>
        <v>Do you have contractual agreements with third parties that require them to maintain standards and to comply with all regulatory requirements?*</v>
      </c>
      <c r="C39" s="44" t="s">
        <v>26</v>
      </c>
      <c r="D39" s="101" t="s">
        <v>491</v>
      </c>
      <c r="E39" s="46" t="str">
        <f>IF($C39='Auto Responses'!$J$3,VLOOKUP($A39,Questions!$A$2:$X$333,17,0)&amp;"",IF($C39='Auto Responses'!$J$4,VLOOKUP($A39,Questions!$A$2:$X$333,16,0)&amp;"",IF($C39='Auto Responses'!$J$5,VLOOKUP($A39,Questions!$A$2:$X$333,18,0)&amp;"",VLOOKUP($A39,Questions!$A$2:$X$333,15,0)&amp;"")))</f>
        <v>Provide a summary of the contractual language used and your processes for ensuring appropriate language is regularly reviewed and is included in both new and renewed agreements.</v>
      </c>
      <c r="F39" s="100" t="str">
        <f>VLOOKUP($A39,'Privacy Analyst Evaluation'!$A$46:$F$120,6,0)&amp;""</f>
        <v/>
      </c>
      <c r="G39" s="2"/>
      <c r="H39" s="6"/>
      <c r="I39" s="2"/>
      <c r="J39" s="2"/>
      <c r="K39" s="2"/>
      <c r="L39" s="2"/>
      <c r="M39" s="2"/>
      <c r="N39" s="2"/>
      <c r="O39" s="2"/>
      <c r="P39" s="2"/>
      <c r="Q39" s="2"/>
      <c r="R39" s="2"/>
      <c r="S39" s="2"/>
      <c r="T39" s="2"/>
      <c r="U39" s="2"/>
      <c r="V39" s="2"/>
      <c r="W39" s="2"/>
      <c r="X39" s="2"/>
      <c r="Y39" s="2"/>
      <c r="Z39" s="2"/>
    </row>
    <row r="40" spans="1:26" ht="15.75" customHeight="1" x14ac:dyDescent="0.2">
      <c r="A40" s="34" t="s">
        <v>492</v>
      </c>
      <c r="B40" s="43" t="str">
        <f>VLOOKUP($A40,Questions!$A$2:$X$333,2,0)</f>
        <v>Do you perform privacy impact assesments of third parties that collect, process, or have access to personal data to ensure they meet industry and regulatory standards and to mitigate harmful, unethical, or discriminatory impacts on data subjects?</v>
      </c>
      <c r="C40" s="44" t="s">
        <v>26</v>
      </c>
      <c r="D40" s="101" t="s">
        <v>493</v>
      </c>
      <c r="E40" s="46" t="str">
        <f>IF($C40='Auto Responses'!$J$3,VLOOKUP($A40,Questions!$A$2:$X$333,17,0)&amp;"",IF($C40='Auto Responses'!$J$4,VLOOKUP($A40,Questions!$A$2:$X$333,16,0)&amp;"",IF($C40='Auto Responses'!$J$5,VLOOKUP($A40,Questions!$A$2:$X$333,18,0)&amp;"",VLOOKUP($A40,Questions!$A$2:$X$333,15,0)&amp;"")))</f>
        <v>Provide a summary of your practices that assures that the third party will be subject to the appropriate standards regarding data privacy.</v>
      </c>
      <c r="F40" s="100" t="str">
        <f>VLOOKUP($A40,'Privacy Analyst Evaluation'!$A$46:$F$120,6,0)&amp;""</f>
        <v/>
      </c>
      <c r="G40" s="49" t="s">
        <v>31</v>
      </c>
      <c r="H40" s="6"/>
      <c r="I40" s="2"/>
      <c r="J40" s="2"/>
      <c r="K40" s="2"/>
      <c r="L40" s="2"/>
      <c r="M40" s="2"/>
      <c r="N40" s="2"/>
      <c r="O40" s="2"/>
      <c r="P40" s="2"/>
      <c r="Q40" s="2"/>
      <c r="R40" s="2"/>
      <c r="S40" s="2"/>
      <c r="T40" s="2"/>
      <c r="U40" s="2"/>
      <c r="V40" s="2"/>
      <c r="W40" s="2"/>
      <c r="X40" s="2"/>
      <c r="Y40" s="2"/>
      <c r="Z40" s="2"/>
    </row>
    <row r="41" spans="1:26" ht="36.75" customHeight="1" x14ac:dyDescent="0.2">
      <c r="A41" s="18" t="str">
        <f>VLOOKUP(LEFT($A42,4),'Auto Responses'!$N$4:$O$38,2,0)&amp;""</f>
        <v xml:space="preserve"> Privacy Change Management</v>
      </c>
      <c r="B41" s="40"/>
      <c r="C41" s="19" t="s">
        <v>21</v>
      </c>
      <c r="D41" s="19" t="s">
        <v>22</v>
      </c>
      <c r="E41" s="41" t="s">
        <v>23</v>
      </c>
      <c r="F41" s="91" t="s">
        <v>24</v>
      </c>
      <c r="G41" s="2"/>
      <c r="H41" s="6"/>
      <c r="I41" s="2"/>
      <c r="J41" s="2"/>
      <c r="K41" s="2"/>
      <c r="L41" s="2"/>
      <c r="M41" s="2"/>
      <c r="N41" s="2"/>
      <c r="O41" s="2"/>
      <c r="P41" s="2"/>
      <c r="Q41" s="2"/>
      <c r="R41" s="2"/>
      <c r="S41" s="2"/>
      <c r="T41" s="2"/>
      <c r="U41" s="2"/>
      <c r="V41" s="2"/>
      <c r="W41" s="2"/>
      <c r="X41" s="2"/>
      <c r="Y41" s="2"/>
      <c r="Z41" s="2"/>
    </row>
    <row r="42" spans="1:26" ht="46.5" customHeight="1" x14ac:dyDescent="0.2">
      <c r="A42" s="34" t="s">
        <v>494</v>
      </c>
      <c r="B42" s="43" t="str">
        <f>VLOOKUP($A42,Questions!$A$2:$X$333,2,0)</f>
        <v>Does your change management process include privacy review and approval?</v>
      </c>
      <c r="C42" s="44" t="s">
        <v>26</v>
      </c>
      <c r="D42" s="80" t="s">
        <v>495</v>
      </c>
      <c r="E42" s="46" t="str">
        <f>IF($C42='Auto Responses'!$J$3,VLOOKUP($A42,Questions!$A$2:$X$333,17,0)&amp;"",IF($C42='Auto Responses'!$J$4,VLOOKUP($A42,Questions!$A$2:$X$333,16,0)&amp;"",VLOOKUP($A42,Questions!$A$2:$X$333,15,0)&amp;""))</f>
        <v>Please describe your process for privacy review.</v>
      </c>
      <c r="F42" s="100" t="str">
        <f>VLOOKUP($A42,'Privacy Analyst Evaluation'!$A$46:$F$120,6,0)&amp;""</f>
        <v/>
      </c>
      <c r="G42" s="2"/>
      <c r="H42" s="6"/>
      <c r="I42" s="2"/>
      <c r="J42" s="2"/>
      <c r="K42" s="2"/>
      <c r="L42" s="2"/>
      <c r="M42" s="2"/>
      <c r="N42" s="2"/>
      <c r="O42" s="2"/>
      <c r="P42" s="2"/>
      <c r="Q42" s="2"/>
      <c r="R42" s="2"/>
      <c r="S42" s="2"/>
      <c r="T42" s="2"/>
      <c r="U42" s="2"/>
      <c r="V42" s="2"/>
      <c r="W42" s="2"/>
      <c r="X42" s="2"/>
      <c r="Y42" s="2"/>
      <c r="Z42" s="2"/>
    </row>
    <row r="43" spans="1:26" ht="46.5" customHeight="1" x14ac:dyDescent="0.2">
      <c r="A43" s="34" t="s">
        <v>496</v>
      </c>
      <c r="B43" s="43" t="str">
        <f>VLOOKUP($A43,Questions!$A$2:$X$333,2,0)</f>
        <v>Do you have policy and procedure, currently implemented, guiding how privacy risks are mitigated until they can be resolved?</v>
      </c>
      <c r="C43" s="44" t="s">
        <v>26</v>
      </c>
      <c r="D43" s="80" t="s">
        <v>497</v>
      </c>
      <c r="E43" s="46" t="str">
        <f>IF($C43='Auto Responses'!$J$3,VLOOKUP($A43,Questions!$A$2:$X$333,17,0)&amp;"",IF($C43='Auto Responses'!$J$4,VLOOKUP($A43,Questions!$A$2:$X$333,16,0)&amp;"",VLOOKUP($A43,Questions!$A$2:$X$333,15,0)&amp;""))</f>
        <v>Please provide an overview of privacy risk mitigation.</v>
      </c>
      <c r="F43" s="100" t="str">
        <f>VLOOKUP($A43,'Privacy Analyst Evaluation'!$A$46:$F$120,6,0)&amp;""</f>
        <v/>
      </c>
      <c r="G43" s="49" t="s">
        <v>31</v>
      </c>
      <c r="H43" s="6"/>
      <c r="I43" s="2"/>
      <c r="J43" s="2"/>
      <c r="K43" s="2"/>
      <c r="L43" s="2"/>
      <c r="M43" s="2"/>
      <c r="N43" s="2"/>
      <c r="O43" s="2"/>
      <c r="P43" s="2"/>
      <c r="Q43" s="2"/>
      <c r="R43" s="2"/>
      <c r="S43" s="2"/>
      <c r="T43" s="2"/>
      <c r="U43" s="2"/>
      <c r="V43" s="2"/>
      <c r="W43" s="2"/>
      <c r="X43" s="2"/>
      <c r="Y43" s="2"/>
      <c r="Z43" s="2"/>
    </row>
    <row r="44" spans="1:26" ht="36.75" customHeight="1" x14ac:dyDescent="0.2">
      <c r="A44" s="18" t="str">
        <f>VLOOKUP(LEFT($A45,4),'Auto Responses'!$N$4:$O$38,2,0)&amp;""</f>
        <v xml:space="preserve"> Privacy of Sensitive Data</v>
      </c>
      <c r="B44" s="40"/>
      <c r="C44" s="19" t="s">
        <v>21</v>
      </c>
      <c r="D44" s="19" t="s">
        <v>22</v>
      </c>
      <c r="E44" s="41" t="s">
        <v>23</v>
      </c>
      <c r="F44" s="91" t="s">
        <v>24</v>
      </c>
      <c r="G44" s="2"/>
      <c r="H44" s="6"/>
      <c r="I44" s="2"/>
      <c r="J44" s="2"/>
      <c r="K44" s="2"/>
      <c r="L44" s="2"/>
      <c r="M44" s="2"/>
      <c r="N44" s="2"/>
      <c r="O44" s="2"/>
      <c r="P44" s="2"/>
      <c r="Q44" s="2"/>
      <c r="R44" s="2"/>
      <c r="S44" s="2"/>
      <c r="T44" s="2"/>
      <c r="U44" s="2"/>
      <c r="V44" s="2"/>
      <c r="W44" s="2"/>
      <c r="X44" s="2"/>
      <c r="Y44" s="2"/>
      <c r="Z44" s="2"/>
    </row>
    <row r="45" spans="1:26" ht="192.75" customHeight="1" x14ac:dyDescent="0.2">
      <c r="A45" s="34" t="s">
        <v>498</v>
      </c>
      <c r="B45" s="43" t="str">
        <f>VLOOKUP($A45,Questions!$A$2:$X$333,2,0)</f>
        <v>Do you collect, process, or store demographic information?*</v>
      </c>
      <c r="C45" s="44" t="s">
        <v>40</v>
      </c>
      <c r="D45" s="101"/>
      <c r="E45" s="46" t="str">
        <f>IF($C45='Auto Responses'!$J$3,VLOOKUP($A45,Questions!$A$2:$X$333,17,0)&amp;"",IF($C45='Auto Responses'!$J$4,VLOOKUP($A45,Questions!$A$2:$X$333,16,0)&amp;"",VLOOKUP($A45,Questions!$A$2:$X$333,15,0)&amp;""))</f>
        <v>Demographic information is generally defined as the statistical characteristics of a population used to study and understand certain aspects of that population. It can include characteristics such as age, gender, ethnicity, education, religion, geolocation, and occupation. If the information being collected, processed, or stored falls under a particular regulation (or law), check that regulation for a specific definition of demographic information.</v>
      </c>
      <c r="F45" s="100" t="str">
        <f>VLOOKUP($A45,'Privacy Analyst Evaluation'!$A$46:$F$120,6,0)&amp;""</f>
        <v/>
      </c>
      <c r="G45" s="2"/>
      <c r="H45" s="6"/>
      <c r="I45" s="2"/>
      <c r="J45" s="2"/>
      <c r="K45" s="2"/>
      <c r="L45" s="2"/>
      <c r="M45" s="2"/>
      <c r="N45" s="2"/>
      <c r="O45" s="2"/>
      <c r="P45" s="2"/>
      <c r="Q45" s="2"/>
      <c r="R45" s="2"/>
      <c r="S45" s="2"/>
      <c r="T45" s="2"/>
      <c r="U45" s="2"/>
      <c r="V45" s="2"/>
      <c r="W45" s="2"/>
      <c r="X45" s="2"/>
      <c r="Y45" s="2"/>
      <c r="Z45" s="2"/>
    </row>
    <row r="46" spans="1:26" ht="15.75" customHeight="1" x14ac:dyDescent="0.2">
      <c r="A46" s="34" t="s">
        <v>499</v>
      </c>
      <c r="B46" s="43" t="str">
        <f>VLOOKUP($A46,Questions!$A$2:$X$333,2,0)</f>
        <v>Do you capture or create genetic, biometric, or behaviometric information (e.g., facial recognition or fingerprints)?*</v>
      </c>
      <c r="C46" s="44" t="s">
        <v>40</v>
      </c>
      <c r="D46" s="101"/>
      <c r="E46" s="46" t="str">
        <f>IF($C46='Auto Responses'!$J$3,VLOOKUP($A46,Questions!$A$2:$X$333,17,0)&amp;"",IF($C46='Auto Responses'!$J$4,VLOOKUP($A46,Questions!$A$2:$X$333,16,0)&amp;"",VLOOKUP($A46,Questions!$A$2:$X$333,15,0)&amp;""))</f>
        <v xml:space="preserve">Genetic information would include information about genetic tests, genetic tests of family members, actual manifestations of diseases, and family medical records. Biometric information includes elements such as facial recognition, fingerprints, and voice recognition.
Behaviometric information is behavioral information collected and analyzed in order to understand human behavior. The exact elements collected may depend on the requirements of an applicable regulation or law.
</v>
      </c>
      <c r="F46" s="100" t="str">
        <f>VLOOKUP($A46,'Privacy Analyst Evaluation'!$A$46:$F$120,6,0)&amp;""</f>
        <v/>
      </c>
      <c r="G46" s="2"/>
      <c r="H46" s="6"/>
      <c r="I46" s="2"/>
      <c r="J46" s="2"/>
      <c r="K46" s="2"/>
      <c r="L46" s="2"/>
      <c r="M46" s="2"/>
      <c r="N46" s="2"/>
      <c r="O46" s="2"/>
      <c r="P46" s="2"/>
      <c r="Q46" s="2"/>
      <c r="R46" s="2"/>
      <c r="S46" s="2"/>
      <c r="T46" s="2"/>
      <c r="U46" s="2"/>
      <c r="V46" s="2"/>
      <c r="W46" s="2"/>
      <c r="X46" s="2"/>
      <c r="Y46" s="2"/>
      <c r="Z46" s="2"/>
    </row>
    <row r="47" spans="1:26" ht="15.75" customHeight="1" x14ac:dyDescent="0.2">
      <c r="A47" s="34" t="s">
        <v>500</v>
      </c>
      <c r="B47" s="43" t="str">
        <f>VLOOKUP($A47,Questions!$A$2:$X$333,2,0)</f>
        <v>Do you combine institutional data (including "de-identified," "anonymized," or otherwise masked data) with personal data from any other sources?*</v>
      </c>
      <c r="C47" s="44" t="s">
        <v>40</v>
      </c>
      <c r="D47" s="101"/>
      <c r="E47" s="46" t="str">
        <f>IF($C47='Auto Responses'!$J$3,VLOOKUP($A47,Questions!$A$2:$X$333,17,0)&amp;"",IF($C47='Auto Responses'!$J$4,VLOOKUP($A47,Questions!$A$2:$X$333,16,0)&amp;"",VLOOKUP($A47,Questions!$A$2:$X$333,15,0)&amp;""))</f>
        <v>Institutional data is created, collected, maintained, transmitted, or stored by or for a college or university to conduct operations. Many institutions have their own specific definitions. Institutional data would include data such as financial information, student education records, faculty/staff/alumni data, research data, and data collected for government reporting purposes.</v>
      </c>
      <c r="F47" s="100" t="str">
        <f>VLOOKUP($A47,'Privacy Analyst Evaluation'!$A$46:$F$120,6,0)&amp;""</f>
        <v/>
      </c>
      <c r="G47" s="2"/>
      <c r="H47" s="6"/>
      <c r="I47" s="2"/>
      <c r="J47" s="2"/>
      <c r="K47" s="2"/>
      <c r="L47" s="2"/>
      <c r="M47" s="2"/>
      <c r="N47" s="2"/>
      <c r="O47" s="2"/>
      <c r="P47" s="2"/>
      <c r="Q47" s="2"/>
      <c r="R47" s="2"/>
      <c r="S47" s="2"/>
      <c r="T47" s="2"/>
      <c r="U47" s="2"/>
      <c r="V47" s="2"/>
      <c r="W47" s="2"/>
      <c r="X47" s="2"/>
      <c r="Y47" s="2"/>
      <c r="Z47" s="2"/>
    </row>
    <row r="48" spans="1:26" ht="15.75" customHeight="1" x14ac:dyDescent="0.2">
      <c r="A48" s="34" t="s">
        <v>501</v>
      </c>
      <c r="B48" s="43" t="str">
        <f>VLOOKUP($A48,Questions!$A$2:$X$333,2,0)</f>
        <v>Is institutional data coming into or going out of the United States at any point during collection, processing, storage, or archiving?</v>
      </c>
      <c r="C48" s="44" t="s">
        <v>40</v>
      </c>
      <c r="D48" s="101"/>
      <c r="E48" s="46" t="str">
        <f>IF($C48='Auto Responses'!$J$3,VLOOKUP($A48,Questions!$A$2:$X$333,17,0)&amp;"",IF($C48='Auto Responses'!$J$4,VLOOKUP($A48,Questions!$A$2:$X$333,16,0)&amp;"",VLOOKUP($A48,Questions!$A$2:$X$333,15,0)&amp;""))</f>
        <v>Given the vast number of privacy regulations and laws throughout the world, it is important to know when, where, why, and how institutional data is being shared outside the United States. This information is necessary to ensure compliance and to protect the institutional data.</v>
      </c>
      <c r="F48" s="100" t="str">
        <f>VLOOKUP($A48,'Privacy Analyst Evaluation'!$A$46:$F$120,6,0)&amp;""</f>
        <v/>
      </c>
      <c r="G48" s="2"/>
      <c r="H48" s="6"/>
      <c r="I48" s="2"/>
      <c r="J48" s="2"/>
      <c r="K48" s="2"/>
      <c r="L48" s="2"/>
      <c r="M48" s="2"/>
      <c r="N48" s="2"/>
      <c r="O48" s="2"/>
      <c r="P48" s="2"/>
      <c r="Q48" s="2"/>
      <c r="R48" s="2"/>
      <c r="S48" s="2"/>
      <c r="T48" s="2"/>
      <c r="U48" s="2"/>
      <c r="V48" s="2"/>
      <c r="W48" s="2"/>
      <c r="X48" s="2"/>
      <c r="Y48" s="2"/>
      <c r="Z48" s="2"/>
    </row>
    <row r="49" spans="1:26" ht="45" customHeight="1" x14ac:dyDescent="0.2">
      <c r="A49" s="34" t="s">
        <v>502</v>
      </c>
      <c r="B49" s="43" t="str">
        <f>VLOOKUP($A49,Questions!$A$2:$X$333,2,0)</f>
        <v>Do you capture device information (e.g., IP address, MAC address)?</v>
      </c>
      <c r="C49" s="44" t="s">
        <v>26</v>
      </c>
      <c r="D49" s="80" t="s">
        <v>503</v>
      </c>
      <c r="E49" s="46" t="str">
        <f>IF($C49='Auto Responses'!$J$3,VLOOKUP($A49,Questions!$A$2:$X$333,17,0)&amp;"",IF($C49='Auto Responses'!$J$4,VLOOKUP($A49,Questions!$A$2:$X$333,16,0)&amp;"",VLOOKUP($A49,Questions!$A$2:$X$333,15,0)&amp;""))</f>
        <v>Describe what information you collect and the reason for collecting it.</v>
      </c>
      <c r="F49" s="100" t="str">
        <f>VLOOKUP($A49,'Privacy Analyst Evaluation'!$A$46:$F$120,6,0)&amp;""</f>
        <v/>
      </c>
      <c r="G49" s="2"/>
      <c r="H49" s="6"/>
      <c r="I49" s="2"/>
      <c r="J49" s="2"/>
      <c r="K49" s="2"/>
      <c r="L49" s="2"/>
      <c r="M49" s="2"/>
      <c r="N49" s="2"/>
      <c r="O49" s="2"/>
      <c r="P49" s="2"/>
      <c r="Q49" s="2"/>
      <c r="R49" s="2"/>
      <c r="S49" s="2"/>
      <c r="T49" s="2"/>
      <c r="U49" s="2"/>
      <c r="V49" s="2"/>
      <c r="W49" s="2"/>
      <c r="X49" s="2"/>
      <c r="Y49" s="2"/>
      <c r="Z49" s="2"/>
    </row>
    <row r="50" spans="1:26" ht="49.5" customHeight="1" x14ac:dyDescent="0.2">
      <c r="A50" s="34" t="s">
        <v>504</v>
      </c>
      <c r="B50" s="77" t="str">
        <f>VLOOKUP($A50,Questions!$A$2:$X$333,2,0)</f>
        <v>Does any part of this service/project involve a web/app tracking component (e.g., use of web-tracking pixels, cookies)?</v>
      </c>
      <c r="C50" s="103" t="s">
        <v>40</v>
      </c>
      <c r="D50" s="104"/>
      <c r="E50" s="105" t="str">
        <f>IF($C50='Auto Responses'!$J$3,VLOOKUP($A50,Questions!$A$2:$X$333,17,0)&amp;"",IF($C50='Auto Responses'!$J$4,VLOOKUP($A50,Questions!$A$2:$X$333,16,0)&amp;"",VLOOKUP($A50,Questions!$A$2:$X$333,15,0)&amp;""))</f>
        <v>Web tracking can be used to identify users via their IP address, login information, browser information, etc.</v>
      </c>
      <c r="F50" s="106" t="str">
        <f>VLOOKUP($A50,'Privacy Analyst Evaluation'!$A$46:$F$120,6,0)&amp;""</f>
        <v/>
      </c>
      <c r="G50" s="107"/>
      <c r="H50" s="107"/>
      <c r="I50" s="107"/>
      <c r="J50" s="107"/>
      <c r="K50" s="107"/>
      <c r="L50" s="107"/>
      <c r="M50" s="107"/>
      <c r="N50" s="107"/>
      <c r="O50" s="107"/>
      <c r="P50" s="107"/>
      <c r="Q50" s="107"/>
      <c r="R50" s="107"/>
      <c r="S50" s="107"/>
      <c r="T50" s="107"/>
      <c r="U50" s="107"/>
      <c r="V50" s="107"/>
      <c r="W50" s="107"/>
      <c r="X50" s="107"/>
      <c r="Y50" s="107"/>
      <c r="Z50" s="107"/>
    </row>
    <row r="51" spans="1:26" ht="44.25" customHeight="1" x14ac:dyDescent="0.2">
      <c r="A51" s="34" t="s">
        <v>505</v>
      </c>
      <c r="B51" s="43" t="str">
        <f>VLOOKUP($A51,Questions!$A$2:$X$333,2,0)</f>
        <v>Does your staff (or a third party) have access to institutional data (e.g., financial, PHI, or other sensitive information) through any means?</v>
      </c>
      <c r="C51" s="44" t="s">
        <v>40</v>
      </c>
      <c r="D51" s="80" t="s">
        <v>506</v>
      </c>
      <c r="E51" s="46" t="str">
        <f>IF($C51='Auto Responses'!$J$3,VLOOKUP($A51,Questions!$A$2:$X$333,17,0)&amp;"",IF($C51='Auto Responses'!$J$4,VLOOKUP($A51,Questions!$A$2:$X$333,16,0)&amp;"",VLOOKUP($A51,Questions!$A$2:$X$333,15,0)&amp;""))</f>
        <v>Accessing institutional data may be necessary for legitimate business purposes.</v>
      </c>
      <c r="F51" s="100" t="str">
        <f>VLOOKUP($A51,'Privacy Analyst Evaluation'!$A$46:$F$120,6,0)&amp;""</f>
        <v/>
      </c>
      <c r="G51" s="2"/>
      <c r="H51" s="6"/>
      <c r="I51" s="2"/>
      <c r="J51" s="2"/>
      <c r="K51" s="2"/>
      <c r="L51" s="2"/>
      <c r="M51" s="2"/>
      <c r="N51" s="2"/>
      <c r="O51" s="2"/>
      <c r="P51" s="2"/>
      <c r="Q51" s="2"/>
      <c r="R51" s="2"/>
      <c r="S51" s="2"/>
      <c r="T51" s="2"/>
      <c r="U51" s="2"/>
      <c r="V51" s="2"/>
      <c r="W51" s="2"/>
      <c r="X51" s="2"/>
      <c r="Y51" s="2"/>
      <c r="Z51" s="2"/>
    </row>
    <row r="52" spans="1:26" ht="52.5" customHeight="1" x14ac:dyDescent="0.2">
      <c r="A52" s="34" t="s">
        <v>507</v>
      </c>
      <c r="B52" s="43" t="str">
        <f>VLOOKUP($A52,Questions!$A$2:$X$333,2,0)</f>
        <v>Will you handle personal data in a manner compliant with all relevant laws, regulations, and applicable institution policies?</v>
      </c>
      <c r="C52" s="44" t="s">
        <v>26</v>
      </c>
      <c r="D52" s="80" t="s">
        <v>508</v>
      </c>
      <c r="E52" s="46" t="str">
        <f>IF($C52='Auto Responses'!$J$3,VLOOKUP($A52,Questions!$A$2:$X$333,17,0)&amp;"",IF($C52='Auto Responses'!$J$4,VLOOKUP($A52,Questions!$A$2:$X$333,16,0)&amp;"",VLOOKUP($A52,Questions!$A$2:$X$333,15,0)&amp;""))</f>
        <v/>
      </c>
      <c r="F52" s="100" t="str">
        <f>VLOOKUP($A52,'Privacy Analyst Evaluation'!$A$46:$F$120,6,0)&amp;""</f>
        <v/>
      </c>
      <c r="G52" s="49" t="s">
        <v>31</v>
      </c>
      <c r="H52" s="6"/>
      <c r="I52" s="2"/>
      <c r="J52" s="2"/>
      <c r="K52" s="2"/>
      <c r="L52" s="2"/>
      <c r="M52" s="2"/>
      <c r="N52" s="2"/>
      <c r="O52" s="2"/>
      <c r="P52" s="2"/>
      <c r="Q52" s="2"/>
      <c r="R52" s="2"/>
      <c r="S52" s="2"/>
      <c r="T52" s="2"/>
      <c r="U52" s="2"/>
      <c r="V52" s="2"/>
      <c r="W52" s="2"/>
      <c r="X52" s="2"/>
      <c r="Y52" s="2"/>
      <c r="Z52" s="2"/>
    </row>
    <row r="53" spans="1:26" ht="36.75" customHeight="1" x14ac:dyDescent="0.2">
      <c r="A53" s="18" t="str">
        <f>VLOOKUP(LEFT($A54,4),'Auto Responses'!$N$4:$O$38,2,0)&amp;""</f>
        <v xml:space="preserve"> Privacy Policies and Procedures</v>
      </c>
      <c r="B53" s="40"/>
      <c r="C53" s="19" t="s">
        <v>21</v>
      </c>
      <c r="D53" s="19" t="s">
        <v>22</v>
      </c>
      <c r="E53" s="41" t="s">
        <v>23</v>
      </c>
      <c r="F53" s="91" t="s">
        <v>24</v>
      </c>
      <c r="G53" s="2"/>
      <c r="H53" s="6"/>
      <c r="I53" s="2"/>
      <c r="J53" s="2"/>
      <c r="K53" s="2"/>
      <c r="L53" s="2"/>
      <c r="M53" s="2"/>
      <c r="N53" s="2"/>
      <c r="O53" s="2"/>
      <c r="P53" s="2"/>
      <c r="Q53" s="2"/>
      <c r="R53" s="2"/>
      <c r="S53" s="2"/>
      <c r="T53" s="2"/>
      <c r="U53" s="2"/>
      <c r="V53" s="2"/>
      <c r="W53" s="2"/>
      <c r="X53" s="2"/>
      <c r="Y53" s="2"/>
      <c r="Z53" s="2"/>
    </row>
    <row r="54" spans="1:26" ht="45.75" customHeight="1" x14ac:dyDescent="0.2">
      <c r="A54" s="34" t="s">
        <v>509</v>
      </c>
      <c r="B54" s="43" t="str">
        <f>VLOOKUP($A54,Questions!$A$2:$X$333,2,0)</f>
        <v>Do you have a documented privacy management process?</v>
      </c>
      <c r="C54" s="44" t="s">
        <v>26</v>
      </c>
      <c r="D54" s="80" t="s">
        <v>510</v>
      </c>
      <c r="E54" s="46" t="str">
        <f>IF($C54='Auto Responses'!$J$3,VLOOKUP($A54,Questions!$A$2:$X$333,17,0)&amp;"",IF($C54='Auto Responses'!$J$4,VLOOKUP($A54,Questions!$A$2:$X$333,16,0)&amp;"",VLOOKUP($A54,Questions!$A$2:$X$333,15,0)&amp;""))</f>
        <v>Describe privacy management process or provide links or attach documentation.</v>
      </c>
      <c r="F54" s="100" t="str">
        <f>VLOOKUP($A54,'Privacy Analyst Evaluation'!$A$46:$F$120,6,0)&amp;""</f>
        <v/>
      </c>
      <c r="G54" s="2"/>
      <c r="H54" s="6"/>
      <c r="I54" s="2"/>
      <c r="J54" s="2"/>
      <c r="K54" s="2"/>
      <c r="L54" s="2"/>
      <c r="M54" s="2"/>
      <c r="N54" s="2"/>
      <c r="O54" s="2"/>
      <c r="P54" s="2"/>
      <c r="Q54" s="2"/>
      <c r="R54" s="2"/>
      <c r="S54" s="2"/>
      <c r="T54" s="2"/>
      <c r="U54" s="2"/>
      <c r="V54" s="2"/>
      <c r="W54" s="2"/>
      <c r="X54" s="2"/>
      <c r="Y54" s="2"/>
      <c r="Z54" s="2"/>
    </row>
    <row r="55" spans="1:26" ht="40.5" customHeight="1" x14ac:dyDescent="0.2">
      <c r="A55" s="34" t="s">
        <v>511</v>
      </c>
      <c r="B55" s="43" t="str">
        <f>VLOOKUP($A55,Questions!$A$2:$X$333,2,0)</f>
        <v>Are privacy principles designed into the product lifecycle (i.e., privacy-by-design)?</v>
      </c>
      <c r="C55" s="44" t="s">
        <v>26</v>
      </c>
      <c r="D55" s="80" t="s">
        <v>512</v>
      </c>
      <c r="E55" s="46" t="str">
        <f>IF($C55='Auto Responses'!$J$3,VLOOKUP($A55,Questions!$A$2:$X$333,17,0)&amp;"",IF($C55='Auto Responses'!$J$4,VLOOKUP($A55,Questions!$A$2:$X$333,16,0)&amp;"",VLOOKUP($A55,Questions!$A$2:$X$333,15,0)&amp;""))</f>
        <v>Summarize the privacy principles designed into the product lifecycle.</v>
      </c>
      <c r="F55" s="100" t="str">
        <f>VLOOKUP($A55,'Privacy Analyst Evaluation'!$A$46:$F$120,6,0)&amp;""</f>
        <v/>
      </c>
      <c r="G55" s="2"/>
      <c r="H55" s="6"/>
      <c r="I55" s="2"/>
      <c r="J55" s="2"/>
      <c r="K55" s="2"/>
      <c r="L55" s="2"/>
      <c r="M55" s="2"/>
      <c r="N55" s="2"/>
      <c r="O55" s="2"/>
      <c r="P55" s="2"/>
      <c r="Q55" s="2"/>
      <c r="R55" s="2"/>
      <c r="S55" s="2"/>
      <c r="T55" s="2"/>
      <c r="U55" s="2"/>
      <c r="V55" s="2"/>
      <c r="W55" s="2"/>
      <c r="X55" s="2"/>
      <c r="Y55" s="2"/>
      <c r="Z55" s="2"/>
    </row>
    <row r="56" spans="1:26" ht="33" customHeight="1" x14ac:dyDescent="0.2">
      <c r="A56" s="34" t="s">
        <v>513</v>
      </c>
      <c r="B56" s="43" t="str">
        <f>VLOOKUP($A56,Questions!$A$2:$X$333,2,0)</f>
        <v>Will you comply with applicable breach notification laws?</v>
      </c>
      <c r="C56" s="44" t="s">
        <v>26</v>
      </c>
      <c r="D56" s="80" t="s">
        <v>514</v>
      </c>
      <c r="E56" s="46" t="str">
        <f>IF($C56='Auto Responses'!$J$3,VLOOKUP($A56,Questions!$A$2:$X$333,17,0)&amp;"",IF($C56='Auto Responses'!$J$4,VLOOKUP($A56,Questions!$A$2:$X$333,16,0)&amp;"",VLOOKUP($A56,Questions!$A$2:$X$333,15,0)&amp;""))</f>
        <v>State how quickly the institution will be notified once a breach is identified, in addition to notifying the necessary governmental agencies based on the extent of the breach.</v>
      </c>
      <c r="F56" s="100" t="str">
        <f>VLOOKUP($A56,'Privacy Analyst Evaluation'!$A$46:$F$120,6,0)&amp;""</f>
        <v/>
      </c>
      <c r="G56" s="2"/>
      <c r="H56" s="6"/>
      <c r="I56" s="2"/>
      <c r="J56" s="2"/>
      <c r="K56" s="2"/>
      <c r="L56" s="2"/>
      <c r="M56" s="2"/>
      <c r="N56" s="2"/>
      <c r="O56" s="2"/>
      <c r="P56" s="2"/>
      <c r="Q56" s="2"/>
      <c r="R56" s="2"/>
      <c r="S56" s="2"/>
      <c r="T56" s="2"/>
      <c r="U56" s="2"/>
      <c r="V56" s="2"/>
      <c r="W56" s="2"/>
      <c r="X56" s="2"/>
      <c r="Y56" s="2"/>
      <c r="Z56" s="2"/>
    </row>
    <row r="57" spans="1:26" ht="39.75" customHeight="1" x14ac:dyDescent="0.2">
      <c r="A57" s="34" t="s">
        <v>515</v>
      </c>
      <c r="B57" s="43" t="str">
        <f>VLOOKUP($A57,Questions!$A$2:$X$333,2,0)</f>
        <v>Will you comply with the institution's policies regarding user privacy and data protection?</v>
      </c>
      <c r="C57" s="44" t="s">
        <v>26</v>
      </c>
      <c r="D57" s="80" t="s">
        <v>516</v>
      </c>
      <c r="E57" s="46" t="str">
        <f>IF($C57='Auto Responses'!$J$3,VLOOKUP($A57,Questions!$A$2:$X$333,17,0)&amp;"",IF($C57='Auto Responses'!$J$4,VLOOKUP($A57,Questions!$A$2:$X$333,16,0)&amp;"",VLOOKUP($A57,Questions!$A$2:$X$333,15,0)&amp;""))</f>
        <v/>
      </c>
      <c r="F57" s="100" t="str">
        <f>VLOOKUP($A57,'Privacy Analyst Evaluation'!$A$46:$F$120,6,0)&amp;""</f>
        <v/>
      </c>
      <c r="G57" s="2"/>
      <c r="H57" s="6"/>
      <c r="I57" s="2"/>
      <c r="J57" s="2"/>
      <c r="K57" s="2"/>
      <c r="L57" s="2"/>
      <c r="M57" s="2"/>
      <c r="N57" s="2"/>
      <c r="O57" s="2"/>
      <c r="P57" s="2"/>
      <c r="Q57" s="2"/>
      <c r="R57" s="2"/>
      <c r="S57" s="2"/>
      <c r="T57" s="2"/>
      <c r="U57" s="2"/>
      <c r="V57" s="2"/>
      <c r="W57" s="2"/>
      <c r="X57" s="2"/>
      <c r="Y57" s="2"/>
      <c r="Z57" s="2"/>
    </row>
    <row r="58" spans="1:26" ht="45.75" customHeight="1" x14ac:dyDescent="0.2">
      <c r="A58" s="34" t="s">
        <v>517</v>
      </c>
      <c r="B58" s="43" t="str">
        <f>VLOOKUP($A58,Questions!$A$2:$X$333,2,0)</f>
        <v>Is your company subject to the laws and regulations of the institution's geographic region?</v>
      </c>
      <c r="C58" s="44" t="s">
        <v>26</v>
      </c>
      <c r="D58" s="80" t="s">
        <v>518</v>
      </c>
      <c r="E58" s="46" t="str">
        <f>IF($C58='Auto Responses'!$J$3,VLOOKUP($A58,Questions!$A$2:$X$333,17,0)&amp;"",IF($C58='Auto Responses'!$J$4,VLOOKUP($A58,Questions!$A$2:$X$333,16,0)&amp;"",VLOOKUP($A58,Questions!$A$2:$X$333,15,0)&amp;""))</f>
        <v/>
      </c>
      <c r="F58" s="100" t="str">
        <f>VLOOKUP($A58,'Privacy Analyst Evaluation'!$A$46:$F$120,6,0)&amp;""</f>
        <v/>
      </c>
      <c r="G58" s="2"/>
      <c r="H58" s="6"/>
      <c r="I58" s="2"/>
      <c r="J58" s="2"/>
      <c r="K58" s="2"/>
      <c r="L58" s="2"/>
      <c r="M58" s="2"/>
      <c r="N58" s="2"/>
      <c r="O58" s="2"/>
      <c r="P58" s="2"/>
      <c r="Q58" s="2"/>
      <c r="R58" s="2"/>
      <c r="S58" s="2"/>
      <c r="T58" s="2"/>
      <c r="U58" s="2"/>
      <c r="V58" s="2"/>
      <c r="W58" s="2"/>
      <c r="X58" s="2"/>
      <c r="Y58" s="2"/>
      <c r="Z58" s="2"/>
    </row>
    <row r="59" spans="1:26" ht="15.75" customHeight="1" x14ac:dyDescent="0.2">
      <c r="A59" s="34" t="s">
        <v>519</v>
      </c>
      <c r="B59" s="43" t="str">
        <f>VLOOKUP($A59,Questions!$A$2:$X$333,2,0)</f>
        <v>Do you have a privacy awareness/training program?*</v>
      </c>
      <c r="C59" s="44" t="s">
        <v>26</v>
      </c>
      <c r="D59" s="80" t="s">
        <v>520</v>
      </c>
      <c r="E59" s="46" t="str">
        <f>IF($C59='Auto Responses'!$J$3,VLOOKUP($A59,Questions!$A$2:$X$333,17,0)&amp;"",IF($C59='Auto Responses'!$J$4,VLOOKUP($A59,Questions!$A$2:$X$333,16,0)&amp;"",VLOOKUP($A59,Questions!$A$2:$X$333,15,0)&amp;""))</f>
        <v>Briefly describe what is included in the training.</v>
      </c>
      <c r="F59" s="100" t="str">
        <f>VLOOKUP($A59,'Privacy Analyst Evaluation'!$A$46:$F$120,6,0)&amp;""</f>
        <v/>
      </c>
      <c r="G59" s="2"/>
      <c r="H59" s="6"/>
      <c r="I59" s="2"/>
      <c r="J59" s="2"/>
      <c r="K59" s="2"/>
      <c r="L59" s="2"/>
      <c r="M59" s="2"/>
      <c r="N59" s="2"/>
      <c r="O59" s="2"/>
      <c r="P59" s="2"/>
      <c r="Q59" s="2"/>
      <c r="R59" s="2"/>
      <c r="S59" s="2"/>
      <c r="T59" s="2"/>
      <c r="U59" s="2"/>
      <c r="V59" s="2"/>
      <c r="W59" s="2"/>
      <c r="X59" s="2"/>
      <c r="Y59" s="2"/>
      <c r="Z59" s="2"/>
    </row>
    <row r="60" spans="1:26" ht="29.25" customHeight="1" x14ac:dyDescent="0.2">
      <c r="A60" s="34" t="s">
        <v>521</v>
      </c>
      <c r="B60" s="43" t="str">
        <f>VLOOKUP($A60,Questions!$A$2:$X$333,2,0)</f>
        <v>Is privacy awareness training mandatory for all employees?</v>
      </c>
      <c r="C60" s="44" t="s">
        <v>26</v>
      </c>
      <c r="D60" s="80" t="s">
        <v>522</v>
      </c>
      <c r="E60" s="46" t="str">
        <f>IF($C60='Auto Responses'!$J$3,VLOOKUP($A60,Questions!$A$2:$X$333,17,0)&amp;"",IF($C60='Auto Responses'!$J$4,VLOOKUP($A60,Questions!$A$2:$X$333,16,0)&amp;"",VLOOKUP($A60,Questions!$A$2:$X$333,15,0)&amp;""))</f>
        <v>Your response should include who must complete the training.</v>
      </c>
      <c r="F60" s="100" t="str">
        <f>VLOOKUP($A60,'Privacy Analyst Evaluation'!$A$46:$F$120,6,0)&amp;""</f>
        <v/>
      </c>
      <c r="G60" s="2"/>
      <c r="H60" s="6"/>
      <c r="I60" s="2"/>
      <c r="J60" s="2"/>
      <c r="K60" s="2"/>
      <c r="L60" s="2"/>
      <c r="M60" s="2"/>
      <c r="N60" s="2"/>
      <c r="O60" s="2"/>
      <c r="P60" s="2"/>
      <c r="Q60" s="2"/>
      <c r="R60" s="2"/>
      <c r="S60" s="2"/>
      <c r="T60" s="2"/>
      <c r="U60" s="2"/>
      <c r="V60" s="2"/>
      <c r="W60" s="2"/>
      <c r="X60" s="2"/>
      <c r="Y60" s="2"/>
      <c r="Z60" s="2"/>
    </row>
    <row r="61" spans="1:26" ht="39.75" customHeight="1" x14ac:dyDescent="0.2">
      <c r="A61" s="34" t="s">
        <v>523</v>
      </c>
      <c r="B61" s="43" t="str">
        <f>VLOOKUP($A61,Questions!$A$2:$X$333,2,0)</f>
        <v>Is AI privacy and ethics awareness/training required for all employees who work with AI?</v>
      </c>
      <c r="C61" s="44" t="s">
        <v>26</v>
      </c>
      <c r="D61" s="80" t="s">
        <v>524</v>
      </c>
      <c r="E61" s="46" t="str">
        <f>IF($C61='Auto Responses'!$J$3,VLOOKUP($A61,Questions!$A$2:$X$333,17,0)&amp;"",IF($C61='Auto Responses'!$J$4,VLOOKUP($A61,Questions!$A$2:$X$333,16,0)&amp;"",IF($C61='Auto Responses'!$J$5,VLOOKUP($A61,Questions!$A$2:$X$333,18,0)&amp;"",VLOOKUP($A61,Questions!$A$2:$X$333,15,0)&amp;"")))</f>
        <v>Briefly describe what is included in the training.</v>
      </c>
      <c r="F61" s="100" t="str">
        <f>VLOOKUP($A61,'Privacy Analyst Evaluation'!$A$46:$F$120,6,0)&amp;""</f>
        <v/>
      </c>
      <c r="G61" s="2"/>
      <c r="H61" s="6"/>
      <c r="I61" s="2"/>
      <c r="J61" s="2"/>
      <c r="K61" s="2"/>
      <c r="L61" s="2"/>
      <c r="M61" s="2"/>
      <c r="N61" s="2"/>
      <c r="O61" s="2"/>
      <c r="P61" s="2"/>
      <c r="Q61" s="2"/>
      <c r="R61" s="2"/>
      <c r="S61" s="2"/>
      <c r="T61" s="2"/>
      <c r="U61" s="2"/>
      <c r="V61" s="2"/>
      <c r="W61" s="2"/>
      <c r="X61" s="2"/>
      <c r="Y61" s="2"/>
      <c r="Z61" s="2"/>
    </row>
    <row r="62" spans="1:26" ht="15.75" customHeight="1" x14ac:dyDescent="0.2">
      <c r="A62" s="34" t="s">
        <v>525</v>
      </c>
      <c r="B62" s="43" t="str">
        <f>VLOOKUP($A62,Questions!$A$2:$X$333,2,0)</f>
        <v>Do you have any decision-making processes that are completely automated (i.e., there is no human involvement)?</v>
      </c>
      <c r="C62" s="44" t="s">
        <v>40</v>
      </c>
      <c r="D62" s="80"/>
      <c r="E62" s="46" t="str">
        <f>IF($C62='Auto Responses'!$J$3,VLOOKUP($A62,Questions!$A$2:$X$333,17,0)&amp;"",IF($C62='Auto Responses'!$J$4,VLOOKUP($A62,Questions!$A$2:$X$333,16,0)&amp;"",VLOOKUP($A62,Questions!$A$2:$X$333,15,0)&amp;""))</f>
        <v>Examples of such automated decisions could include automatically denying or approving user access requests, flagging or blocking transactions based on risk scores, or AI-driven decisions that affect user outcomes (e.g., eligibility, grading, pricing).</v>
      </c>
      <c r="F62" s="100" t="str">
        <f>VLOOKUP($A62,'Privacy Analyst Evaluation'!$A$46:$F$120,6,0)&amp;""</f>
        <v/>
      </c>
      <c r="G62" s="2"/>
      <c r="H62" s="6"/>
      <c r="I62" s="2"/>
      <c r="J62" s="2"/>
      <c r="K62" s="2"/>
      <c r="L62" s="2"/>
      <c r="M62" s="2"/>
      <c r="N62" s="2"/>
      <c r="O62" s="2"/>
      <c r="P62" s="2"/>
      <c r="Q62" s="2"/>
      <c r="R62" s="2"/>
      <c r="S62" s="2"/>
      <c r="T62" s="2"/>
      <c r="U62" s="2"/>
      <c r="V62" s="2"/>
      <c r="W62" s="2"/>
      <c r="X62" s="2"/>
      <c r="Y62" s="2"/>
      <c r="Z62" s="2"/>
    </row>
    <row r="63" spans="1:26" ht="54" customHeight="1" x14ac:dyDescent="0.2">
      <c r="A63" s="34" t="s">
        <v>526</v>
      </c>
      <c r="B63" s="43" t="str">
        <f>VLOOKUP($A63,Questions!$A$2:$X$333,2,0)</f>
        <v>Do you have a documented process for managing automated processing, including validations, monitoring, and data subject requests?</v>
      </c>
      <c r="C63" s="44" t="s">
        <v>26</v>
      </c>
      <c r="D63" s="80" t="s">
        <v>527</v>
      </c>
      <c r="E63" s="46" t="str">
        <f>IF($C63='Auto Responses'!$J$3,VLOOKUP($A63,Questions!$A$2:$X$333,17,0)&amp;"",IF($C63='Auto Responses'!$J$4,VLOOKUP($A63,Questions!$A$2:$X$333,16,0)&amp;"",VLOOKUP($A63,Questions!$A$2:$X$333,15,0)&amp;""))</f>
        <v>Briefly describe processes.</v>
      </c>
      <c r="F63" s="100" t="str">
        <f>VLOOKUP($A63,'Privacy Analyst Evaluation'!$A$46:$F$120,6,0)&amp;""</f>
        <v/>
      </c>
      <c r="G63" s="2"/>
      <c r="H63" s="6"/>
      <c r="I63" s="2"/>
      <c r="J63" s="2"/>
      <c r="K63" s="2"/>
      <c r="L63" s="2"/>
      <c r="M63" s="2"/>
      <c r="N63" s="2"/>
      <c r="O63" s="2"/>
      <c r="P63" s="2"/>
      <c r="Q63" s="2"/>
      <c r="R63" s="2"/>
      <c r="S63" s="2"/>
      <c r="T63" s="2"/>
      <c r="U63" s="2"/>
      <c r="V63" s="2"/>
      <c r="W63" s="2"/>
      <c r="X63" s="2"/>
      <c r="Y63" s="2"/>
      <c r="Z63" s="2"/>
    </row>
    <row r="64" spans="1:26" ht="40.5" customHeight="1" x14ac:dyDescent="0.2">
      <c r="A64" s="34" t="s">
        <v>528</v>
      </c>
      <c r="B64" s="43" t="str">
        <f>VLOOKUP($A64,Questions!$A$2:$X$333,2,0)</f>
        <v>Do you have a documented policy for sharing information with law enforcement?</v>
      </c>
      <c r="C64" s="44" t="s">
        <v>26</v>
      </c>
      <c r="D64" s="80" t="s">
        <v>529</v>
      </c>
      <c r="E64" s="46" t="str">
        <f>IF($C64='Auto Responses'!$J$3,VLOOKUP($A64,Questions!$A$2:$X$333,17,0)&amp;"",IF($C64='Auto Responses'!$J$4,VLOOKUP($A64,Questions!$A$2:$X$333,16,0)&amp;"",VLOOKUP($A64,Questions!$A$2:$X$333,15,0)&amp;""))</f>
        <v>Provide a high-level overview of the policy or plans to implement a policy.</v>
      </c>
      <c r="F64" s="100" t="str">
        <f>VLOOKUP($A64,'Privacy Analyst Evaluation'!$A$46:$F$120,6,0)&amp;""</f>
        <v/>
      </c>
      <c r="G64" s="2"/>
      <c r="H64" s="6"/>
      <c r="I64" s="2"/>
      <c r="J64" s="2"/>
      <c r="K64" s="2"/>
      <c r="L64" s="2"/>
      <c r="M64" s="2"/>
      <c r="N64" s="2"/>
      <c r="O64" s="2"/>
      <c r="P64" s="2"/>
      <c r="Q64" s="2"/>
      <c r="R64" s="2"/>
      <c r="S64" s="2"/>
      <c r="T64" s="2"/>
      <c r="U64" s="2"/>
      <c r="V64" s="2"/>
      <c r="W64" s="2"/>
      <c r="X64" s="2"/>
      <c r="Y64" s="2"/>
      <c r="Z64" s="2"/>
    </row>
    <row r="65" spans="1:26" ht="39.75" customHeight="1" x14ac:dyDescent="0.2">
      <c r="A65" s="34" t="s">
        <v>530</v>
      </c>
      <c r="B65" s="43" t="str">
        <f>VLOOKUP($A65,Questions!$A$2:$X$333,2,0)</f>
        <v>Do you share any institutional data with law enforcement without a valid warrant or subpoena?*</v>
      </c>
      <c r="C65" s="44" t="s">
        <v>40</v>
      </c>
      <c r="D65" s="80" t="s">
        <v>531</v>
      </c>
      <c r="E65" s="46" t="str">
        <f>IF($C65='Auto Responses'!$J$3,VLOOKUP($A65,Questions!$A$2:$X$333,17,0)&amp;"",IF($C65='Auto Responses'!$J$4,VLOOKUP($A65,Questions!$A$2:$X$333,16,0)&amp;"",VLOOKUP($A65,Questions!$A$2:$X$333,15,0)&amp;""))</f>
        <v>Describe how you ensure this does not occur.</v>
      </c>
      <c r="F65" s="100" t="str">
        <f>VLOOKUP($A65,'Privacy Analyst Evaluation'!$A$46:$F$120,6,0)&amp;""</f>
        <v/>
      </c>
      <c r="G65" s="2"/>
      <c r="H65" s="6"/>
      <c r="I65" s="2"/>
      <c r="J65" s="2"/>
      <c r="K65" s="2"/>
      <c r="L65" s="2"/>
      <c r="M65" s="2"/>
      <c r="N65" s="2"/>
      <c r="O65" s="2"/>
      <c r="P65" s="2"/>
      <c r="Q65" s="2"/>
      <c r="R65" s="2"/>
      <c r="S65" s="2"/>
      <c r="T65" s="2"/>
      <c r="U65" s="2"/>
      <c r="V65" s="2"/>
      <c r="W65" s="2"/>
      <c r="X65" s="2"/>
      <c r="Y65" s="2"/>
      <c r="Z65" s="2"/>
    </row>
    <row r="66" spans="1:26" ht="26.25" customHeight="1" x14ac:dyDescent="0.2">
      <c r="A66" s="34" t="s">
        <v>532</v>
      </c>
      <c r="B66" s="43" t="str">
        <f>VLOOKUP($A66,Questions!$A$2:$X$333,2,0)</f>
        <v>Does your incident response team include a privacy analyst/officer?</v>
      </c>
      <c r="C66" s="44" t="s">
        <v>26</v>
      </c>
      <c r="D66" s="80" t="s">
        <v>533</v>
      </c>
      <c r="E66" s="46" t="str">
        <f>IF($C66='Auto Responses'!$J$3,VLOOKUP($A66,Questions!$A$2:$X$333,17,0)&amp;"",IF($C66='Auto Responses'!$J$4,VLOOKUP($A66,Questions!$A$2:$X$333,16,0)&amp;"",VLOOKUP($A66,Questions!$A$2:$X$333,15,0)&amp;""))</f>
        <v>Provide the incident response team membership and charge.</v>
      </c>
      <c r="F66" s="100" t="str">
        <f>VLOOKUP($A66,'Privacy Analyst Evaluation'!$A$46:$F$120,6,0)&amp;""</f>
        <v/>
      </c>
      <c r="G66" s="49" t="s">
        <v>31</v>
      </c>
      <c r="H66" s="6"/>
      <c r="I66" s="2"/>
      <c r="J66" s="2"/>
      <c r="K66" s="2"/>
      <c r="L66" s="2"/>
      <c r="M66" s="2"/>
      <c r="N66" s="2"/>
      <c r="O66" s="2"/>
      <c r="P66" s="2"/>
      <c r="Q66" s="2"/>
      <c r="R66" s="2"/>
      <c r="S66" s="2"/>
      <c r="T66" s="2"/>
      <c r="U66" s="2"/>
      <c r="V66" s="2"/>
      <c r="W66" s="2"/>
      <c r="X66" s="2"/>
      <c r="Y66" s="2"/>
      <c r="Z66" s="2"/>
    </row>
    <row r="67" spans="1:26" ht="36.75" customHeight="1" x14ac:dyDescent="0.2">
      <c r="A67" s="18" t="str">
        <f>VLOOKUP(LEFT($A68,4),'Auto Responses'!$N$4:$O$38,2,0)&amp;""</f>
        <v xml:space="preserve"> International Privacy</v>
      </c>
      <c r="B67" s="40"/>
      <c r="C67" s="19" t="s">
        <v>21</v>
      </c>
      <c r="D67" s="19" t="s">
        <v>22</v>
      </c>
      <c r="E67" s="41" t="s">
        <v>23</v>
      </c>
      <c r="F67" s="91" t="s">
        <v>24</v>
      </c>
      <c r="G67" s="2"/>
      <c r="H67" s="6"/>
      <c r="I67" s="2"/>
      <c r="J67" s="2"/>
      <c r="K67" s="2"/>
      <c r="L67" s="2"/>
      <c r="M67" s="2"/>
      <c r="N67" s="2"/>
      <c r="O67" s="2"/>
      <c r="P67" s="2"/>
      <c r="Q67" s="2"/>
      <c r="R67" s="2"/>
      <c r="S67" s="2"/>
      <c r="T67" s="2"/>
      <c r="U67" s="2"/>
      <c r="V67" s="2"/>
      <c r="W67" s="2"/>
      <c r="X67" s="2"/>
      <c r="Y67" s="2"/>
      <c r="Z67" s="2"/>
    </row>
    <row r="68" spans="1:26" ht="42.75" customHeight="1" x14ac:dyDescent="0.2">
      <c r="A68" s="34" t="s">
        <v>534</v>
      </c>
      <c r="B68" s="43" t="str">
        <f>VLOOKUP($A68,Questions!$A$2:$X$333,2,0)</f>
        <v>Will data be collected from or processed in or stored in the European Economic Area (EEA)?</v>
      </c>
      <c r="C68" s="44" t="s">
        <v>26</v>
      </c>
      <c r="D68" s="101" t="s">
        <v>535</v>
      </c>
      <c r="E68" s="46" t="str">
        <f>IF($C68='Auto Responses'!$J$3,VLOOKUP($A68,Questions!$A$2:$X$333,17,0)&amp;"",IF($C68='Auto Responses'!$J$4,VLOOKUP($A68,Questions!$A$2:$X$333,16,0)&amp;"",VLOOKUP($A68,Questions!$A$2:$X$333,15,0)&amp;""))</f>
        <v>Describe where and what activities will take place in the EEA.</v>
      </c>
      <c r="F68" s="100" t="str">
        <f>VLOOKUP($A68,'Privacy Analyst Evaluation'!$A$46:$F$120,6,0)&amp;""</f>
        <v/>
      </c>
      <c r="G68" s="2"/>
      <c r="H68" s="6"/>
      <c r="I68" s="2"/>
      <c r="J68" s="2"/>
      <c r="K68" s="2"/>
      <c r="L68" s="2"/>
      <c r="M68" s="2"/>
      <c r="N68" s="2"/>
      <c r="O68" s="2"/>
      <c r="P68" s="2"/>
      <c r="Q68" s="2"/>
      <c r="R68" s="2"/>
      <c r="S68" s="2"/>
      <c r="T68" s="2"/>
      <c r="U68" s="2"/>
      <c r="V68" s="2"/>
      <c r="W68" s="2"/>
      <c r="X68" s="2"/>
      <c r="Y68" s="2"/>
      <c r="Z68" s="2"/>
    </row>
    <row r="69" spans="1:26" ht="57.75" customHeight="1" x14ac:dyDescent="0.2">
      <c r="A69" s="34" t="s">
        <v>536</v>
      </c>
      <c r="B69" s="43" t="str">
        <f>VLOOKUP($A69,Questions!$A$2:$X$333,2,0)</f>
        <v>Do you have a data protection officer (DPO)?</v>
      </c>
      <c r="C69" s="44" t="s">
        <v>26</v>
      </c>
      <c r="D69" s="101" t="s">
        <v>537</v>
      </c>
      <c r="E69" s="46" t="str">
        <f>IF($C69='Auto Responses'!$J$3,VLOOKUP($A69,Questions!$A$2:$X$333,17,0)&amp;"",IF($C69='Auto Responses'!$J$4,VLOOKUP($A69,Questions!$A$2:$X$333,16,0)&amp;"",VLOOKUP($A69,Questions!$A$2:$X$333,15,0)&amp;""))</f>
        <v>Provide the name and contact information for the DPO.</v>
      </c>
      <c r="F69" s="100" t="str">
        <f>VLOOKUP($A69,'Privacy Analyst Evaluation'!$A$46:$F$120,6,0)&amp;""</f>
        <v/>
      </c>
      <c r="G69" s="2"/>
      <c r="H69" s="6"/>
      <c r="I69" s="2"/>
      <c r="J69" s="2"/>
      <c r="K69" s="2"/>
      <c r="L69" s="2"/>
      <c r="M69" s="2"/>
      <c r="N69" s="2"/>
      <c r="O69" s="2"/>
      <c r="P69" s="2"/>
      <c r="Q69" s="2"/>
      <c r="R69" s="2"/>
      <c r="S69" s="2"/>
      <c r="T69" s="2"/>
      <c r="U69" s="2"/>
      <c r="V69" s="2"/>
      <c r="W69" s="2"/>
      <c r="X69" s="2"/>
      <c r="Y69" s="2"/>
      <c r="Z69" s="2"/>
    </row>
    <row r="70" spans="1:26" ht="38.25" customHeight="1" x14ac:dyDescent="0.2">
      <c r="A70" s="34" t="s">
        <v>538</v>
      </c>
      <c r="B70" s="43" t="str">
        <f>VLOOKUP($A70,Questions!$A$2:$X$333,2,0)</f>
        <v>Will you sign appropriate GDPR Standard Contractual Clauses (SCCs) with the institution?</v>
      </c>
      <c r="C70" s="44" t="s">
        <v>26</v>
      </c>
      <c r="D70" s="101" t="s">
        <v>539</v>
      </c>
      <c r="E70" s="46" t="str">
        <f>IF($C70='Auto Responses'!$J$3,VLOOKUP($A70,Questions!$A$2:$X$333,17,0)&amp;"",IF($C70='Auto Responses'!$J$4,VLOOKUP($A70,Questions!$A$2:$X$333,16,0)&amp;"",VLOOKUP($A70,Questions!$A$2:$X$333,15,0)&amp;""))</f>
        <v/>
      </c>
      <c r="F70" s="100" t="str">
        <f>VLOOKUP($A70,'Privacy Analyst Evaluation'!$A$46:$F$120,6,0)&amp;""</f>
        <v/>
      </c>
      <c r="G70" s="2"/>
      <c r="H70" s="6"/>
      <c r="I70" s="2"/>
      <c r="J70" s="2"/>
      <c r="K70" s="2"/>
      <c r="L70" s="2"/>
      <c r="M70" s="2"/>
      <c r="N70" s="2"/>
      <c r="O70" s="2"/>
      <c r="P70" s="2"/>
      <c r="Q70" s="2"/>
      <c r="R70" s="2"/>
      <c r="S70" s="2"/>
      <c r="T70" s="2"/>
      <c r="U70" s="2"/>
      <c r="V70" s="2"/>
      <c r="W70" s="2"/>
      <c r="X70" s="2"/>
      <c r="Y70" s="2"/>
      <c r="Z70" s="2"/>
    </row>
    <row r="71" spans="1:26" ht="25.5" customHeight="1" x14ac:dyDescent="0.2">
      <c r="A71" s="34" t="s">
        <v>540</v>
      </c>
      <c r="B71" s="43" t="str">
        <f>VLOOKUP($A71,Questions!$A$2:$X$333,2,0)</f>
        <v>Will data be collected from or processed in or stored in China?</v>
      </c>
      <c r="C71" s="44" t="s">
        <v>40</v>
      </c>
      <c r="D71" s="101"/>
      <c r="E71" s="46" t="str">
        <f>IF($C71='Auto Responses'!$J$3,VLOOKUP($A71,Questions!$A$2:$X$333,17,0)&amp;"",IF($C71='Auto Responses'!$J$4,VLOOKUP($A71,Questions!$A$2:$X$333,16,0)&amp;"",VLOOKUP($A71,Questions!$A$2:$X$333,15,0)&amp;""))</f>
        <v>See PIPL Chapter 1 for definitions.</v>
      </c>
      <c r="F71" s="100" t="str">
        <f>VLOOKUP($A71,'Privacy Analyst Evaluation'!$A$46:$F$120,6,0)&amp;""</f>
        <v/>
      </c>
      <c r="G71" s="2"/>
      <c r="H71" s="6"/>
      <c r="I71" s="2"/>
      <c r="J71" s="2"/>
      <c r="K71" s="2"/>
      <c r="L71" s="2"/>
      <c r="M71" s="2"/>
      <c r="N71" s="2"/>
      <c r="O71" s="2"/>
      <c r="P71" s="2"/>
      <c r="Q71" s="2"/>
      <c r="R71" s="2"/>
      <c r="S71" s="2"/>
      <c r="T71" s="2"/>
      <c r="U71" s="2"/>
      <c r="V71" s="2"/>
      <c r="W71" s="2"/>
      <c r="X71" s="2"/>
      <c r="Y71" s="2"/>
      <c r="Z71" s="2"/>
    </row>
    <row r="72" spans="1:26" ht="43.5" customHeight="1" x14ac:dyDescent="0.2">
      <c r="A72" s="34" t="s">
        <v>541</v>
      </c>
      <c r="B72" s="43" t="str">
        <f>VLOOKUP($A72,Questions!$A$2:$X$333,2,0)</f>
        <v>Do you comply with PIPL security, privacy, and data localization requirements?</v>
      </c>
      <c r="C72" s="44" t="s">
        <v>26</v>
      </c>
      <c r="D72" s="101" t="s">
        <v>542</v>
      </c>
      <c r="E72" s="46" t="str">
        <f>IF($C72='Auto Responses'!$J$3,VLOOKUP($A72,Questions!$A$2:$X$333,17,0)&amp;"",IF($C72='Auto Responses'!$J$4,VLOOKUP($A72,Questions!$A$2:$X$333,16,0)&amp;"",IF($C72='Auto Responses'!$J$5,VLOOKUP($A72,Questions!$A$2:$X$333,18,0)&amp;"",VLOOKUP($A72,Questions!$A$2:$X$333,15,0)&amp;"")))</f>
        <v/>
      </c>
      <c r="F72" s="100" t="str">
        <f>VLOOKUP($A72,'Privacy Analyst Evaluation'!$A$46:$F$120,6,0)&amp;""</f>
        <v/>
      </c>
      <c r="G72" s="49" t="s">
        <v>31</v>
      </c>
      <c r="H72" s="6"/>
      <c r="I72" s="2"/>
      <c r="J72" s="2"/>
      <c r="K72" s="2"/>
      <c r="L72" s="2"/>
      <c r="M72" s="2"/>
      <c r="N72" s="2"/>
      <c r="O72" s="2"/>
      <c r="P72" s="2"/>
      <c r="Q72" s="2"/>
      <c r="R72" s="2"/>
      <c r="S72" s="2"/>
      <c r="T72" s="2"/>
      <c r="U72" s="2"/>
      <c r="V72" s="2"/>
      <c r="W72" s="2"/>
      <c r="X72" s="2"/>
      <c r="Y72" s="2"/>
      <c r="Z72" s="2"/>
    </row>
    <row r="73" spans="1:26" ht="36.75" customHeight="1" x14ac:dyDescent="0.2">
      <c r="A73" s="18" t="str">
        <f>VLOOKUP(LEFT($A74,4),'Auto Responses'!$N$4:$O$38,2,0)&amp;""</f>
        <v xml:space="preserve"> Data Privacy</v>
      </c>
      <c r="B73" s="40"/>
      <c r="C73" s="19" t="s">
        <v>21</v>
      </c>
      <c r="D73" s="19" t="s">
        <v>22</v>
      </c>
      <c r="E73" s="41" t="s">
        <v>23</v>
      </c>
      <c r="F73" s="91" t="s">
        <v>24</v>
      </c>
      <c r="G73" s="2"/>
      <c r="H73" s="6"/>
      <c r="I73" s="2"/>
      <c r="J73" s="2"/>
      <c r="K73" s="2"/>
      <c r="L73" s="2"/>
      <c r="M73" s="2"/>
      <c r="N73" s="2"/>
      <c r="O73" s="2"/>
      <c r="P73" s="2"/>
      <c r="Q73" s="2"/>
      <c r="R73" s="2"/>
      <c r="S73" s="2"/>
      <c r="T73" s="2"/>
      <c r="U73" s="2"/>
      <c r="V73" s="2"/>
      <c r="W73" s="2"/>
      <c r="X73" s="2"/>
      <c r="Y73" s="2"/>
      <c r="Z73" s="2"/>
    </row>
    <row r="74" spans="1:26" ht="39.75" customHeight="1" x14ac:dyDescent="0.2">
      <c r="A74" s="34" t="s">
        <v>543</v>
      </c>
      <c r="B74" s="43" t="str">
        <f>VLOOKUP($A74,Questions!$A$2:$X$333,2,0)</f>
        <v>Have you performed a Data Privacy Impact Assesssment for the solution/project?</v>
      </c>
      <c r="C74" s="44" t="s">
        <v>26</v>
      </c>
      <c r="D74" s="80" t="s">
        <v>544</v>
      </c>
      <c r="E74" s="46" t="str">
        <f>IF($C74='Auto Responses'!$J$3,VLOOKUP($A74,Questions!$A$2:$X$333,17,0)&amp;"",IF($C74='Auto Responses'!$J$4,VLOOKUP($A74,Questions!$A$2:$X$333,16,0)&amp;"",VLOOKUP($A74,Questions!$A$2:$X$333,15,0)&amp;""))</f>
        <v>Provide copy, link, or summary overview.</v>
      </c>
      <c r="F74" s="100" t="str">
        <f>VLOOKUP($A74,'Privacy Analyst Evaluation'!$A$46:$F$120,6,0)&amp;""</f>
        <v/>
      </c>
      <c r="G74" s="2"/>
      <c r="H74" s="6"/>
      <c r="I74" s="2"/>
      <c r="J74" s="2"/>
      <c r="K74" s="2"/>
      <c r="L74" s="2"/>
      <c r="M74" s="2"/>
      <c r="N74" s="2"/>
      <c r="O74" s="2"/>
      <c r="P74" s="2"/>
      <c r="Q74" s="2"/>
      <c r="R74" s="2"/>
      <c r="S74" s="2"/>
      <c r="T74" s="2"/>
      <c r="U74" s="2"/>
      <c r="V74" s="2"/>
      <c r="W74" s="2"/>
      <c r="X74" s="2"/>
      <c r="Y74" s="2"/>
      <c r="Z74" s="2"/>
    </row>
    <row r="75" spans="1:26" ht="54.75" customHeight="1" x14ac:dyDescent="0.2">
      <c r="A75" s="34" t="s">
        <v>545</v>
      </c>
      <c r="B75" s="43" t="str">
        <f>VLOOKUP($A75,Questions!$A$2:$X$333,2,0)</f>
        <v>Do you provide an end-user privacy notice about privacy policies and procedures that identify the purpose(s) for which personal information is collected, used, retained, and disclosed?</v>
      </c>
      <c r="C75" s="44" t="s">
        <v>26</v>
      </c>
      <c r="D75" s="80" t="s">
        <v>546</v>
      </c>
      <c r="E75" s="46" t="str">
        <f>IF($C75='Auto Responses'!$J$3,VLOOKUP($A75,Questions!$A$2:$X$333,17,0)&amp;"",IF($C75='Auto Responses'!$J$4,VLOOKUP($A75,Questions!$A$2:$X$333,16,0)&amp;"",VLOOKUP($A75,Questions!$A$2:$X$333,15,0)&amp;""))</f>
        <v>Provide link or copy.</v>
      </c>
      <c r="F75" s="100" t="str">
        <f>VLOOKUP($A75,'Privacy Analyst Evaluation'!$A$46:$F$120,6,0)&amp;""</f>
        <v/>
      </c>
      <c r="G75" s="2"/>
      <c r="H75" s="6"/>
      <c r="I75" s="2"/>
      <c r="J75" s="2"/>
      <c r="K75" s="2"/>
      <c r="L75" s="2"/>
      <c r="M75" s="2"/>
      <c r="N75" s="2"/>
      <c r="O75" s="2"/>
      <c r="P75" s="2"/>
      <c r="Q75" s="2"/>
      <c r="R75" s="2"/>
      <c r="S75" s="2"/>
      <c r="T75" s="2"/>
      <c r="U75" s="2"/>
      <c r="V75" s="2"/>
      <c r="W75" s="2"/>
      <c r="X75" s="2"/>
      <c r="Y75" s="2"/>
      <c r="Z75" s="2"/>
    </row>
    <row r="76" spans="1:26" ht="54" customHeight="1" x14ac:dyDescent="0.2">
      <c r="A76" s="34" t="s">
        <v>547</v>
      </c>
      <c r="B76" s="43" t="str">
        <f>VLOOKUP($A76,Questions!$A$2:$X$333,2,0)</f>
        <v>Do you describe the choices available to the individual and obtain implicit or explicit consent with respect to the collection, use, and disclosure of personal information?</v>
      </c>
      <c r="C76" s="44" t="s">
        <v>26</v>
      </c>
      <c r="D76" s="101" t="s">
        <v>548</v>
      </c>
      <c r="E76" s="46" t="str">
        <f>IF($C76='Auto Responses'!$J$3,VLOOKUP($A76,Questions!$A$2:$X$333,17,0)&amp;"",IF($C76='Auto Responses'!$J$4,VLOOKUP($A76,Questions!$A$2:$X$333,16,0)&amp;"",IF($C76='Auto Responses'!$J$5,VLOOKUP($A76,Questions!$A$2:$X$333,18,0)&amp;"",VLOOKUP($A76,Questions!$A$2:$X$333,15,0)&amp;"")))</f>
        <v>Provide copy, link, or summary overview.</v>
      </c>
      <c r="F76" s="100" t="str">
        <f>VLOOKUP($A76,'Privacy Analyst Evaluation'!$A$46:$F$120,6,0)&amp;""</f>
        <v/>
      </c>
      <c r="G76" s="2"/>
      <c r="H76" s="6"/>
      <c r="I76" s="2"/>
      <c r="J76" s="2"/>
      <c r="K76" s="2"/>
      <c r="L76" s="2"/>
      <c r="M76" s="2"/>
      <c r="N76" s="2"/>
      <c r="O76" s="2"/>
      <c r="P76" s="2"/>
      <c r="Q76" s="2"/>
      <c r="R76" s="2"/>
      <c r="S76" s="2"/>
      <c r="T76" s="2"/>
      <c r="U76" s="2"/>
      <c r="V76" s="2"/>
      <c r="W76" s="2"/>
      <c r="X76" s="2"/>
      <c r="Y76" s="2"/>
      <c r="Z76" s="2"/>
    </row>
    <row r="77" spans="1:26" ht="57" customHeight="1" x14ac:dyDescent="0.2">
      <c r="A77" s="34" t="s">
        <v>549</v>
      </c>
      <c r="B77" s="43" t="str">
        <f>VLOOKUP($A77,Questions!$A$2:$X$333,2,0)</f>
        <v>Do you collect personal information only for the purpose(s) identified in the agreement with an institution or, if there is none, the purpose(s) identified in the privacy notice?</v>
      </c>
      <c r="C77" s="44" t="s">
        <v>26</v>
      </c>
      <c r="D77" s="101" t="s">
        <v>550</v>
      </c>
      <c r="E77" s="46" t="str">
        <f>IF($C77='Auto Responses'!$J$3,VLOOKUP($A77,Questions!$A$2:$X$333,17,0)&amp;"",IF($C77='Auto Responses'!$J$4,VLOOKUP($A77,Questions!$A$2:$X$333,16,0)&amp;"",IF($C77='Auto Responses'!$J$5,VLOOKUP($A77,Questions!$A$2:$X$333,18,0)&amp;"",VLOOKUP($A77,Questions!$A$2:$X$333,15,0)&amp;"")))</f>
        <v>Describe purposes not included in an agreement with the institution.</v>
      </c>
      <c r="F77" s="100" t="str">
        <f>VLOOKUP($A77,'Privacy Analyst Evaluation'!$A$46:$F$120,6,0)&amp;""</f>
        <v/>
      </c>
      <c r="G77" s="2"/>
      <c r="H77" s="6"/>
      <c r="I77" s="2"/>
      <c r="J77" s="2"/>
      <c r="K77" s="2"/>
      <c r="L77" s="2"/>
      <c r="M77" s="2"/>
      <c r="N77" s="2"/>
      <c r="O77" s="2"/>
      <c r="P77" s="2"/>
      <c r="Q77" s="2"/>
      <c r="R77" s="2"/>
      <c r="S77" s="2"/>
      <c r="T77" s="2"/>
      <c r="U77" s="2"/>
      <c r="V77" s="2"/>
      <c r="W77" s="2"/>
      <c r="X77" s="2"/>
      <c r="Y77" s="2"/>
      <c r="Z77" s="2"/>
    </row>
    <row r="78" spans="1:26" ht="36" customHeight="1" x14ac:dyDescent="0.2">
      <c r="A78" s="34" t="s">
        <v>551</v>
      </c>
      <c r="B78" s="43" t="str">
        <f>VLOOKUP($A78,Questions!$A$2:$X$333,2,0)</f>
        <v>Do you have a documented list of personal data your service maintains?</v>
      </c>
      <c r="C78" s="44" t="s">
        <v>26</v>
      </c>
      <c r="D78" s="101" t="s">
        <v>552</v>
      </c>
      <c r="E78" s="46" t="str">
        <f>IF($C78='Auto Responses'!$J$3,VLOOKUP($A78,Questions!$A$2:$X$333,17,0)&amp;"",IF($C78='Auto Responses'!$J$4,VLOOKUP($A78,Questions!$A$2:$X$333,16,0)&amp;"",IF($C78='Auto Responses'!$J$5,VLOOKUP($A78,Questions!$A$2:$X$333,18,0)&amp;"",VLOOKUP($A78,Questions!$A$2:$X$333,15,0)&amp;"")))</f>
        <v>Provide copy, link, or summary overview.</v>
      </c>
      <c r="F78" s="100" t="str">
        <f>VLOOKUP($A78,'Privacy Analyst Evaluation'!$A$46:$F$120,6,0)&amp;""</f>
        <v/>
      </c>
      <c r="G78" s="2"/>
      <c r="H78" s="6"/>
      <c r="I78" s="2"/>
      <c r="J78" s="2"/>
      <c r="K78" s="2"/>
      <c r="L78" s="2"/>
      <c r="M78" s="2"/>
      <c r="N78" s="2"/>
      <c r="O78" s="2"/>
      <c r="P78" s="2"/>
      <c r="Q78" s="2"/>
      <c r="R78" s="2"/>
      <c r="S78" s="2"/>
      <c r="T78" s="2"/>
      <c r="U78" s="2"/>
      <c r="V78" s="2"/>
      <c r="W78" s="2"/>
      <c r="X78" s="2"/>
      <c r="Y78" s="2"/>
      <c r="Z78" s="2"/>
    </row>
    <row r="79" spans="1:26" ht="57.75" customHeight="1" x14ac:dyDescent="0.2">
      <c r="A79" s="34" t="s">
        <v>553</v>
      </c>
      <c r="B79" s="43" t="str">
        <f>VLOOKUP($A79,Questions!$A$2:$X$333,2,0)</f>
        <v>Do you retain personal information for only as long as necessary to fulfill the stated purpose(s) or as required by law or regulation and thereafter appropriately dispose of such information?</v>
      </c>
      <c r="C79" s="44" t="s">
        <v>26</v>
      </c>
      <c r="D79" s="101"/>
      <c r="E79" s="46" t="str">
        <f>IF($C79='Auto Responses'!$J$3,VLOOKUP($A79,Questions!$A$2:$X$333,17,0)&amp;"",IF($C79='Auto Responses'!$J$4,VLOOKUP($A79,Questions!$A$2:$X$333,16,0)&amp;"",IF($C79='Auto Responses'!$J$5,VLOOKUP($A79,Questions!$A$2:$X$333,18,0)&amp;"",VLOOKUP($A79,Questions!$A$2:$X$333,15,0)&amp;"")))</f>
        <v/>
      </c>
      <c r="F79" s="100" t="str">
        <f>VLOOKUP($A79,'Privacy Analyst Evaluation'!$A$46:$F$120,6,0)&amp;""</f>
        <v/>
      </c>
      <c r="G79" s="2"/>
      <c r="H79" s="6"/>
      <c r="I79" s="2"/>
      <c r="J79" s="2"/>
      <c r="K79" s="2"/>
      <c r="L79" s="2"/>
      <c r="M79" s="2"/>
      <c r="N79" s="2"/>
      <c r="O79" s="2"/>
      <c r="P79" s="2"/>
      <c r="Q79" s="2"/>
      <c r="R79" s="2"/>
      <c r="S79" s="2"/>
      <c r="T79" s="2"/>
      <c r="U79" s="2"/>
      <c r="V79" s="2"/>
      <c r="W79" s="2"/>
      <c r="X79" s="2"/>
      <c r="Y79" s="2"/>
      <c r="Z79" s="2"/>
    </row>
    <row r="80" spans="1:26" ht="15.75" customHeight="1" x14ac:dyDescent="0.2">
      <c r="A80" s="34" t="s">
        <v>554</v>
      </c>
      <c r="B80" s="43" t="str">
        <f>VLOOKUP($A80,Questions!$A$2:$X$333,2,0)</f>
        <v>Do you provide individuals with access to their personal information for review and update (i.e., data subject rights)?</v>
      </c>
      <c r="C80" s="44" t="s">
        <v>26</v>
      </c>
      <c r="D80" s="101" t="s">
        <v>555</v>
      </c>
      <c r="E80" s="46" t="str">
        <f>IF($C80='Auto Responses'!$J$3,VLOOKUP($A80,Questions!$A$2:$X$333,17,0)&amp;"",IF($C80='Auto Responses'!$J$4,VLOOKUP($A80,Questions!$A$2:$X$333,16,0)&amp;"",IF($C80='Auto Responses'!$J$5,VLOOKUP($A80,Questions!$A$2:$X$333,18,0)&amp;"",VLOOKUP($A80,Questions!$A$2:$X$333,15,0)&amp;"")))</f>
        <v>Such processes would include descriptions of request processes individuals can follow to review thier information and written processes a data subject may use to ask for changes or corrections to data held about them.</v>
      </c>
      <c r="F80" s="100" t="str">
        <f>VLOOKUP($A80,'Privacy Analyst Evaluation'!$A$46:$F$120,6,0)&amp;""</f>
        <v/>
      </c>
      <c r="G80" s="2"/>
      <c r="H80" s="6"/>
      <c r="I80" s="2"/>
      <c r="J80" s="2"/>
      <c r="K80" s="2"/>
      <c r="L80" s="2"/>
      <c r="M80" s="2"/>
      <c r="N80" s="2"/>
      <c r="O80" s="2"/>
      <c r="P80" s="2"/>
      <c r="Q80" s="2"/>
      <c r="R80" s="2"/>
      <c r="S80" s="2"/>
      <c r="T80" s="2"/>
      <c r="U80" s="2"/>
      <c r="V80" s="2"/>
      <c r="W80" s="2"/>
      <c r="X80" s="2"/>
      <c r="Y80" s="2"/>
      <c r="Z80" s="2"/>
    </row>
    <row r="81" spans="1:26" ht="70.5" customHeight="1" x14ac:dyDescent="0.2">
      <c r="A81" s="34" t="s">
        <v>556</v>
      </c>
      <c r="B81" s="43" t="str">
        <f>VLOOKUP($A81,Questions!$A$2:$X$333,2,0)</f>
        <v>Do you disclose personal information to third parties only for the purpose(s) identified in the privacy notice or with the implicit or explicit consent of the individual?</v>
      </c>
      <c r="C81" s="44" t="s">
        <v>26</v>
      </c>
      <c r="D81" s="101"/>
      <c r="E81" s="46" t="str">
        <f>IF($C81='Auto Responses'!$J$3,VLOOKUP($A81,Questions!$A$2:$X$333,17,0)&amp;"",IF($C81='Auto Responses'!$J$4,VLOOKUP($A81,Questions!$A$2:$X$333,16,0)&amp;"",IF($C81='Auto Responses'!$J$5,VLOOKUP($A81,Questions!$A$2:$X$333,18,0)&amp;"",VLOOKUP($A81,Questions!$A$2:$X$333,15,0)&amp;"")))</f>
        <v/>
      </c>
      <c r="F81" s="100" t="str">
        <f>VLOOKUP($A81,'Privacy Analyst Evaluation'!$A$46:$F$120,6,0)&amp;""</f>
        <v/>
      </c>
      <c r="G81" s="2"/>
      <c r="H81" s="6"/>
      <c r="I81" s="2"/>
      <c r="J81" s="2"/>
      <c r="K81" s="2"/>
      <c r="L81" s="2"/>
      <c r="M81" s="2"/>
      <c r="N81" s="2"/>
      <c r="O81" s="2"/>
      <c r="P81" s="2"/>
      <c r="Q81" s="2"/>
      <c r="R81" s="2"/>
      <c r="S81" s="2"/>
      <c r="T81" s="2"/>
      <c r="U81" s="2"/>
      <c r="V81" s="2"/>
      <c r="W81" s="2"/>
      <c r="X81" s="2"/>
      <c r="Y81" s="2"/>
      <c r="Z81" s="2"/>
    </row>
    <row r="82" spans="1:26" ht="40.5" customHeight="1" x14ac:dyDescent="0.2">
      <c r="A82" s="34" t="s">
        <v>557</v>
      </c>
      <c r="B82" s="43" t="str">
        <f>VLOOKUP($A82,Questions!$A$2:$X$333,2,0)</f>
        <v>Do you protect personal information against unauthorized access (both physical and logical)?</v>
      </c>
      <c r="C82" s="44" t="s">
        <v>26</v>
      </c>
      <c r="D82" s="101"/>
      <c r="E82" s="46" t="str">
        <f>IF($C82='Auto Responses'!$J$3,VLOOKUP($A82,Questions!$A$2:$X$333,17,0)&amp;"",IF($C82='Auto Responses'!$J$4,VLOOKUP($A82,Questions!$A$2:$X$333,16,0)&amp;"",IF($C82='Auto Responses'!$J$5,VLOOKUP($A82,Questions!$A$2:$X$333,18,0)&amp;"",VLOOKUP($A82,Questions!$A$2:$X$333,15,0)&amp;"")))</f>
        <v/>
      </c>
      <c r="F82" s="100" t="str">
        <f>VLOOKUP($A82,'Privacy Analyst Evaluation'!$A$46:$F$120,6,0)&amp;""</f>
        <v/>
      </c>
      <c r="G82" s="2"/>
      <c r="H82" s="6"/>
      <c r="I82" s="2"/>
      <c r="J82" s="2"/>
      <c r="K82" s="2"/>
      <c r="L82" s="2"/>
      <c r="M82" s="2"/>
      <c r="N82" s="2"/>
      <c r="O82" s="2"/>
      <c r="P82" s="2"/>
      <c r="Q82" s="2"/>
      <c r="R82" s="2"/>
      <c r="S82" s="2"/>
      <c r="T82" s="2"/>
      <c r="U82" s="2"/>
      <c r="V82" s="2"/>
      <c r="W82" s="2"/>
      <c r="X82" s="2"/>
      <c r="Y82" s="2"/>
      <c r="Z82" s="2"/>
    </row>
    <row r="83" spans="1:26" ht="49.5" customHeight="1" x14ac:dyDescent="0.2">
      <c r="A83" s="34" t="s">
        <v>558</v>
      </c>
      <c r="B83" s="43" t="str">
        <f>VLOOKUP($A83,Questions!$A$2:$X$333,2,0)</f>
        <v>Do you maintain accurate, complete, and relevant personal information for the purposes identified in the privacy notice?</v>
      </c>
      <c r="C83" s="44" t="s">
        <v>26</v>
      </c>
      <c r="D83" s="101"/>
      <c r="E83" s="46" t="str">
        <f>IF($C83='Auto Responses'!$J$3,VLOOKUP($A83,Questions!$A$2:$X$333,17,0)&amp;"",IF($C83='Auto Responses'!$J$4,VLOOKUP($A83,Questions!$A$2:$X$333,16,0)&amp;"",IF($C83='Auto Responses'!$J$5,VLOOKUP($A83,Questions!$A$2:$X$333,18,0)&amp;"",VLOOKUP($A83,Questions!$A$2:$X$333,15,0)&amp;"")))</f>
        <v/>
      </c>
      <c r="F83" s="100" t="str">
        <f>VLOOKUP($A83,'Privacy Analyst Evaluation'!$A$46:$F$120,6,0)&amp;""</f>
        <v/>
      </c>
      <c r="G83" s="2"/>
      <c r="H83" s="6"/>
      <c r="I83" s="2"/>
      <c r="J83" s="2"/>
      <c r="K83" s="2"/>
      <c r="L83" s="2"/>
      <c r="M83" s="2"/>
      <c r="N83" s="2"/>
      <c r="O83" s="2"/>
      <c r="P83" s="2"/>
      <c r="Q83" s="2"/>
      <c r="R83" s="2"/>
      <c r="S83" s="2"/>
      <c r="T83" s="2"/>
      <c r="U83" s="2"/>
      <c r="V83" s="2"/>
      <c r="W83" s="2"/>
      <c r="X83" s="2"/>
      <c r="Y83" s="2"/>
      <c r="Z83" s="2"/>
    </row>
    <row r="84" spans="1:26" ht="46.5" customHeight="1" x14ac:dyDescent="0.2">
      <c r="A84" s="34" t="s">
        <v>559</v>
      </c>
      <c r="B84" s="43" t="str">
        <f>VLOOKUP($A84,Questions!$A$2:$X$333,2,0)</f>
        <v>Do you have procedures to address privacy-related noncompliance complaints and disputes?</v>
      </c>
      <c r="C84" s="44" t="s">
        <v>26</v>
      </c>
      <c r="D84" s="101" t="s">
        <v>560</v>
      </c>
      <c r="E84" s="46" t="str">
        <f>IF($C84='Auto Responses'!$J$3,VLOOKUP($A84,Questions!$A$2:$X$333,17,0)&amp;"",IF($C84='Auto Responses'!$J$4,VLOOKUP($A84,Questions!$A$2:$X$333,16,0)&amp;"",IF($C84='Auto Responses'!$J$5,VLOOKUP($A84,Questions!$A$2:$X$333,18,0)&amp;"",VLOOKUP($A84,Questions!$A$2:$X$333,15,0)&amp;"")))</f>
        <v>Provide a brief overview of processes or procedures to handle privacy-related complaints.</v>
      </c>
      <c r="F84" s="100" t="str">
        <f>VLOOKUP($A84,'Privacy Analyst Evaluation'!$A$46:$F$120,6,0)&amp;""</f>
        <v/>
      </c>
      <c r="G84" s="2"/>
      <c r="H84" s="6"/>
      <c r="I84" s="2"/>
      <c r="J84" s="2"/>
      <c r="K84" s="2"/>
      <c r="L84" s="2"/>
      <c r="M84" s="2"/>
      <c r="N84" s="2"/>
      <c r="O84" s="2"/>
      <c r="P84" s="2"/>
      <c r="Q84" s="2"/>
      <c r="R84" s="2"/>
      <c r="S84" s="2"/>
      <c r="T84" s="2"/>
      <c r="U84" s="2"/>
      <c r="V84" s="2"/>
      <c r="W84" s="2"/>
      <c r="X84" s="2"/>
      <c r="Y84" s="2"/>
      <c r="Z84" s="2"/>
    </row>
    <row r="85" spans="1:26" ht="53.25" customHeight="1" x14ac:dyDescent="0.2">
      <c r="A85" s="34" t="s">
        <v>561</v>
      </c>
      <c r="B85" s="43" t="str">
        <f>VLOOKUP($A85,Questions!$A$2:$X$333,2,0)</f>
        <v>Do you "anonymize," "de-identify," or otherwise mask personal data?</v>
      </c>
      <c r="C85" s="44" t="s">
        <v>26</v>
      </c>
      <c r="D85" s="101" t="s">
        <v>562</v>
      </c>
      <c r="E85" s="46" t="str">
        <f>IF($C85='Auto Responses'!$J$3,VLOOKUP($A85,Questions!$A$2:$X$333,17,0)&amp;"",IF($C85='Auto Responses'!$J$4,VLOOKUP($A85,Questions!$A$2:$X$333,16,0)&amp;"",IF($C85='Auto Responses'!$J$5,VLOOKUP($A85,Questions!$A$2:$X$333,18,0)&amp;"",VLOOKUP($A85,Questions!$A$2:$X$333,15,0)&amp;"")))</f>
        <v>Briefly describe method used to mask data.</v>
      </c>
      <c r="F85" s="100" t="str">
        <f>VLOOKUP($A85,'Privacy Analyst Evaluation'!$A$46:$F$120,6,0)&amp;""</f>
        <v/>
      </c>
      <c r="G85" s="2"/>
      <c r="H85" s="6"/>
      <c r="I85" s="2"/>
      <c r="J85" s="2"/>
      <c r="K85" s="2"/>
      <c r="L85" s="2"/>
      <c r="M85" s="2"/>
      <c r="N85" s="2"/>
      <c r="O85" s="2"/>
      <c r="P85" s="2"/>
      <c r="Q85" s="2"/>
      <c r="R85" s="2"/>
      <c r="S85" s="2"/>
      <c r="T85" s="2"/>
      <c r="U85" s="2"/>
      <c r="V85" s="2"/>
      <c r="W85" s="2"/>
      <c r="X85" s="2"/>
      <c r="Y85" s="2"/>
      <c r="Z85" s="2"/>
    </row>
    <row r="86" spans="1:26" ht="93" customHeight="1" x14ac:dyDescent="0.2">
      <c r="A86" s="34" t="s">
        <v>563</v>
      </c>
      <c r="B86" s="43" t="str">
        <f>VLOOKUP($A86,Questions!$A$2:$X$333,2,0)</f>
        <v>Do you or your subprocessors use or disclose "anonymized," "de-identified," or otherwise masked data for any purpose other than those identified in the agreement with an institution (e.g., sharing with ad networks or data brokers, marketing, creation of profiles, analytics unrelated to services provided to institution)?</v>
      </c>
      <c r="C86" s="44" t="s">
        <v>26</v>
      </c>
      <c r="D86" s="101" t="s">
        <v>564</v>
      </c>
      <c r="E86" s="46" t="str">
        <f>IF($C86='Auto Responses'!$J$3,VLOOKUP($A86,Questions!$A$2:$X$333,17,0)&amp;"",IF($C86='Auto Responses'!$J$4,VLOOKUP($A86,Questions!$A$2:$X$333,16,0)&amp;"",IF($C86='Auto Responses'!$J$5,VLOOKUP($A86,Questions!$A$2:$X$333,18,0)&amp;"",VLOOKUP($A86,Questions!$A$2:$X$333,15,0)&amp;"")))</f>
        <v>Describe the reason for using data beyond the agreed purpose.</v>
      </c>
      <c r="F86" s="100" t="str">
        <f>VLOOKUP($A86,'Privacy Analyst Evaluation'!$A$46:$F$120,6,0)&amp;""</f>
        <v/>
      </c>
      <c r="G86" s="2"/>
      <c r="H86" s="6"/>
      <c r="I86" s="2"/>
      <c r="J86" s="2"/>
      <c r="K86" s="2"/>
      <c r="L86" s="2"/>
      <c r="M86" s="2"/>
      <c r="N86" s="2"/>
      <c r="O86" s="2"/>
      <c r="P86" s="2"/>
      <c r="Q86" s="2"/>
      <c r="R86" s="2"/>
      <c r="S86" s="2"/>
      <c r="T86" s="2"/>
      <c r="U86" s="2"/>
      <c r="V86" s="2"/>
      <c r="W86" s="2"/>
      <c r="X86" s="2"/>
      <c r="Y86" s="2"/>
      <c r="Z86" s="2"/>
    </row>
    <row r="87" spans="1:26" ht="15.75" customHeight="1" x14ac:dyDescent="0.2">
      <c r="A87" s="34" t="s">
        <v>565</v>
      </c>
      <c r="B87" s="43" t="str">
        <f>VLOOKUP($A87,Questions!$A$2:$X$333,2,0)</f>
        <v>Do you certify stop-processing requests, including any data that is processed by a third party on your behalf?</v>
      </c>
      <c r="C87" s="44" t="s">
        <v>26</v>
      </c>
      <c r="D87" s="101" t="s">
        <v>566</v>
      </c>
      <c r="E87" s="46" t="str">
        <f>IF($C87='Auto Responses'!$J$3,VLOOKUP($A87,Questions!$A$2:$X$333,17,0)&amp;"",IF($C87='Auto Responses'!$J$4,VLOOKUP($A87,Questions!$A$2:$X$333,16,0)&amp;"",IF($C87='Auto Responses'!$J$5,VLOOKUP($A87,Questions!$A$2:$X$333,18,0)&amp;"",VLOOKUP($A87,Questions!$A$2:$X$333,15,0)&amp;"")))</f>
        <v>Briefly outline relevant processes.</v>
      </c>
      <c r="F87" s="100" t="str">
        <f>VLOOKUP($A87,'Privacy Analyst Evaluation'!$A$46:$F$120,6,0)&amp;""</f>
        <v/>
      </c>
      <c r="G87" s="2"/>
      <c r="H87" s="6"/>
      <c r="I87" s="2"/>
      <c r="J87" s="2"/>
      <c r="K87" s="2"/>
      <c r="L87" s="2"/>
      <c r="M87" s="2"/>
      <c r="N87" s="2"/>
      <c r="O87" s="2"/>
      <c r="P87" s="2"/>
      <c r="Q87" s="2"/>
      <c r="R87" s="2"/>
      <c r="S87" s="2"/>
      <c r="T87" s="2"/>
      <c r="U87" s="2"/>
      <c r="V87" s="2"/>
      <c r="W87" s="2"/>
      <c r="X87" s="2"/>
      <c r="Y87" s="2"/>
      <c r="Z87" s="2"/>
    </row>
    <row r="88" spans="1:26" ht="59.25" customHeight="1" x14ac:dyDescent="0.2">
      <c r="A88" s="34" t="s">
        <v>567</v>
      </c>
      <c r="B88" s="43" t="str">
        <f>VLOOKUP($A88,Questions!$A$2:$X$333,2,0)</f>
        <v>Do you have a process to review code for ethical considerations?</v>
      </c>
      <c r="C88" s="44" t="s">
        <v>26</v>
      </c>
      <c r="D88" s="101" t="s">
        <v>568</v>
      </c>
      <c r="E88" s="46" t="str">
        <f>IF($C88='Auto Responses'!$J$3,VLOOKUP($A88,Questions!$A$2:$X$333,17,0)&amp;"",IF($C88='Auto Responses'!$J$4,VLOOKUP($A88,Questions!$A$2:$X$333,16,0)&amp;"",VLOOKUP($A88,Questions!$A$2:$X$333,15,0)&amp;""))</f>
        <v>Provide documentation or explanation of the process to review code. If none exists, explain why.</v>
      </c>
      <c r="F88" s="100" t="str">
        <f>VLOOKUP($A88,'Privacy Analyst Evaluation'!$A$46:$F$120,6,0)&amp;""</f>
        <v/>
      </c>
      <c r="G88" s="49" t="s">
        <v>31</v>
      </c>
      <c r="H88" s="6"/>
      <c r="I88" s="2"/>
      <c r="J88" s="2"/>
      <c r="K88" s="2"/>
      <c r="L88" s="2"/>
      <c r="M88" s="2"/>
      <c r="N88" s="2"/>
      <c r="O88" s="2"/>
      <c r="P88" s="2"/>
      <c r="Q88" s="2"/>
      <c r="R88" s="2"/>
      <c r="S88" s="2"/>
      <c r="T88" s="2"/>
      <c r="U88" s="2"/>
      <c r="V88" s="2"/>
      <c r="W88" s="2"/>
      <c r="X88" s="2"/>
      <c r="Y88" s="2"/>
      <c r="Z88" s="2"/>
    </row>
    <row r="89" spans="1:26" ht="36.75" customHeight="1" x14ac:dyDescent="0.2">
      <c r="A89" s="18" t="str">
        <f>VLOOKUP(LEFT($A90,4),'Auto Responses'!$N$4:$O$38,2,0)&amp;""</f>
        <v xml:space="preserve"> Privacy and AI</v>
      </c>
      <c r="B89" s="40"/>
      <c r="C89" s="19" t="s">
        <v>21</v>
      </c>
      <c r="D89" s="19" t="s">
        <v>22</v>
      </c>
      <c r="E89" s="41" t="s">
        <v>23</v>
      </c>
      <c r="F89" s="91" t="s">
        <v>24</v>
      </c>
      <c r="G89" s="2"/>
      <c r="H89" s="6"/>
      <c r="I89" s="2"/>
      <c r="J89" s="2"/>
      <c r="K89" s="2"/>
      <c r="L89" s="2"/>
      <c r="M89" s="2"/>
      <c r="N89" s="2"/>
      <c r="O89" s="2"/>
      <c r="P89" s="2"/>
      <c r="Q89" s="2"/>
      <c r="R89" s="2"/>
      <c r="S89" s="2"/>
      <c r="T89" s="2"/>
      <c r="U89" s="2"/>
      <c r="V89" s="2"/>
      <c r="W89" s="2"/>
      <c r="X89" s="2"/>
      <c r="Y89" s="2"/>
      <c r="Z89" s="2"/>
    </row>
    <row r="90" spans="1:26" ht="15.75" customHeight="1" x14ac:dyDescent="0.2">
      <c r="A90" s="34" t="s">
        <v>569</v>
      </c>
      <c r="B90" s="43" t="str">
        <f>VLOOKUP($A90,Questions!$A$2:$X$333,2,0)</f>
        <v>Does your service use AI for the processing of institutional data?</v>
      </c>
      <c r="C90" s="44" t="s">
        <v>40</v>
      </c>
      <c r="D90" s="101"/>
      <c r="E90" s="46" t="str">
        <f>IF($C$19='Auto Responses'!$J$4,'Auto Responses'!$A$6,IF($C90='Auto Responses'!$J$3,VLOOKUP($A90,Questions!$A$2:$X$333,17,0)&amp;"",IF($C90='Auto Responses'!$J$4,VLOOKUP($A90,Questions!$A$2:$X$333,16,0)&amp;"",IF($C90='Auto Responses'!$J$5,VLOOKUP($A90,Questions!$A$2:$X$333,18,0)&amp;"",VLOOKUP($A90,Questions!$A$2:$X$333,15,0)&amp;""))))</f>
        <v>Review the vendor’s explanation for completeness and alignment with institutional data governance policies. Follow up on vague or incomplete answers. If AI use is planned, ask them to note the expected scope.</v>
      </c>
      <c r="F90" s="100" t="str">
        <f>VLOOKUP($A90,'Privacy Analyst Evaluation'!$A$46:$F$120,6,0)&amp;""</f>
        <v/>
      </c>
      <c r="G90" s="2"/>
      <c r="H90" s="6"/>
      <c r="I90" s="2"/>
      <c r="J90" s="2"/>
      <c r="K90" s="2"/>
      <c r="L90" s="2"/>
      <c r="M90" s="2"/>
      <c r="N90" s="2"/>
      <c r="O90" s="2"/>
      <c r="P90" s="2"/>
      <c r="Q90" s="2"/>
      <c r="R90" s="2"/>
      <c r="S90" s="2"/>
      <c r="T90" s="2"/>
      <c r="U90" s="2"/>
      <c r="V90" s="2"/>
      <c r="W90" s="2"/>
      <c r="X90" s="2"/>
      <c r="Y90" s="2"/>
      <c r="Z90" s="2"/>
    </row>
    <row r="91" spans="1:26" ht="15.75" customHeight="1" x14ac:dyDescent="0.2">
      <c r="A91" s="34" t="s">
        <v>570</v>
      </c>
      <c r="B91" s="43" t="str">
        <f>VLOOKUP($A91,Questions!$A$2:$X$333,2,0)</f>
        <v>Is any institutional data retained in AI processing?*</v>
      </c>
      <c r="C91" s="44" t="s">
        <v>40</v>
      </c>
      <c r="D91" s="101"/>
      <c r="E91" s="46" t="str">
        <f>IF($C$19='Auto Responses'!$J$4,'Auto Responses'!$A$6,IF($C91='Auto Responses'!$J$3,VLOOKUP($A91,Questions!$A$2:$X$333,17,0)&amp;"",IF($C91='Auto Responses'!$J$4,VLOOKUP($A91,Questions!$A$2:$X$333,16,0)&amp;"",IF($C91='Auto Responses'!$J$5,VLOOKUP($A91,Questions!$A$2:$X$333,18,0)&amp;"",VLOOKUP($A91,Questions!$A$2:$X$333,15,0)&amp;""))))</f>
        <v>Evaluate the vendor's data retention practices for compliance with institutional policies. Request clarification on retention periods and data security if needed.</v>
      </c>
      <c r="F91" s="100" t="str">
        <f>VLOOKUP($A91,'Privacy Analyst Evaluation'!$A$46:$F$120,6,0)&amp;""</f>
        <v/>
      </c>
      <c r="G91" s="2"/>
      <c r="H91" s="6"/>
      <c r="I91" s="2"/>
      <c r="J91" s="2"/>
      <c r="K91" s="2"/>
      <c r="L91" s="2"/>
      <c r="M91" s="2"/>
      <c r="N91" s="2"/>
      <c r="O91" s="2"/>
      <c r="P91" s="2"/>
      <c r="Q91" s="2"/>
      <c r="R91" s="2"/>
      <c r="S91" s="2"/>
      <c r="T91" s="2"/>
      <c r="U91" s="2"/>
      <c r="V91" s="2"/>
      <c r="W91" s="2"/>
      <c r="X91" s="2"/>
      <c r="Y91" s="2"/>
      <c r="Z91" s="2"/>
    </row>
    <row r="92" spans="1:26" ht="55.5" customHeight="1" x14ac:dyDescent="0.2">
      <c r="A92" s="34" t="s">
        <v>571</v>
      </c>
      <c r="B92" s="43" t="str">
        <f>VLOOKUP($A92,Questions!$A$2:$X$333,2,0)</f>
        <v>Do you have agreements in place with third parties or subprocessors regarding the protection of customer data and use of AI?*</v>
      </c>
      <c r="C92" s="44" t="s">
        <v>40</v>
      </c>
      <c r="D92" s="101"/>
      <c r="E92" s="46" t="str">
        <f>IF($C$19='Auto Responses'!$J$4,'Auto Responses'!$A$6,IF($C92='Auto Responses'!$J$3,VLOOKUP($A92,Questions!$A$2:$X$333,17,0)&amp;"",IF($C92='Auto Responses'!$J$4,VLOOKUP($A92,Questions!$A$2:$X$333,16,0)&amp;"",IF($C92='Auto Responses'!$J$5,VLOOKUP($A92,Questions!$A$2:$X$333,18,0)&amp;"",VLOOKUP($A92,Questions!$A$2:$X$333,15,0)&amp;""))))</f>
        <v>Explain the absence of agreements and indicate whether any are under development or negotiation.</v>
      </c>
      <c r="F92" s="100" t="str">
        <f>VLOOKUP($A92,'Privacy Analyst Evaluation'!$A$46:$F$120,6,0)&amp;""</f>
        <v/>
      </c>
      <c r="G92" s="2"/>
      <c r="H92" s="6"/>
      <c r="I92" s="2"/>
      <c r="J92" s="2"/>
      <c r="K92" s="2"/>
      <c r="L92" s="2"/>
      <c r="M92" s="2"/>
      <c r="N92" s="2"/>
      <c r="O92" s="2"/>
      <c r="P92" s="2"/>
      <c r="Q92" s="2"/>
      <c r="R92" s="2"/>
      <c r="S92" s="2"/>
      <c r="T92" s="2"/>
      <c r="U92" s="2"/>
      <c r="V92" s="2"/>
      <c r="W92" s="2"/>
      <c r="X92" s="2"/>
      <c r="Y92" s="2"/>
      <c r="Z92" s="2"/>
    </row>
    <row r="93" spans="1:26" ht="32.25" customHeight="1" x14ac:dyDescent="0.2">
      <c r="A93" s="34" t="s">
        <v>572</v>
      </c>
      <c r="B93" s="43" t="str">
        <f>VLOOKUP($A93,Questions!$A$2:$X$333,2,0)</f>
        <v>Will institutional data be processed through a third party or subprocessor that also uses AI?</v>
      </c>
      <c r="C93" s="44" t="s">
        <v>40</v>
      </c>
      <c r="D93" s="101"/>
      <c r="E93" s="46" t="str">
        <f>IF($C$19='Auto Responses'!$J$4,'Auto Responses'!$A$6,IF($C93='Auto Responses'!$J$3,VLOOKUP($A93,Questions!$A$2:$X$333,17,0)&amp;"",IF($C93='Auto Responses'!$J$4,VLOOKUP($A93,Questions!$A$2:$X$333,16,0)&amp;"",IF($C93='Auto Responses'!$J$5,VLOOKUP($A93,Questions!$A$2:$X$333,18,0)&amp;"",VLOOKUP($A93,Questions!$A$2:$X$333,15,0)&amp;""))))</f>
        <v>Confirm whether third-party AI use occurs. Ensure that oversight and contractual protections are in place. Clarify any unclear relationships.</v>
      </c>
      <c r="F93" s="100" t="str">
        <f>VLOOKUP($A93,'Privacy Analyst Evaluation'!$A$46:$F$120,6,0)&amp;""</f>
        <v/>
      </c>
      <c r="G93" s="2"/>
      <c r="H93" s="6"/>
      <c r="I93" s="2"/>
      <c r="J93" s="2"/>
      <c r="K93" s="2"/>
      <c r="L93" s="2"/>
      <c r="M93" s="2"/>
      <c r="N93" s="2"/>
      <c r="O93" s="2"/>
      <c r="P93" s="2"/>
      <c r="Q93" s="2"/>
      <c r="R93" s="2"/>
      <c r="S93" s="2"/>
      <c r="T93" s="2"/>
      <c r="U93" s="2"/>
      <c r="V93" s="2"/>
      <c r="W93" s="2"/>
      <c r="X93" s="2"/>
      <c r="Y93" s="2"/>
      <c r="Z93" s="2"/>
    </row>
    <row r="94" spans="1:26" ht="51" customHeight="1" x14ac:dyDescent="0.2">
      <c r="A94" s="34" t="s">
        <v>573</v>
      </c>
      <c r="B94" s="43" t="str">
        <f>VLOOKUP($A94,Questions!$A$2:$X$333,2,0)</f>
        <v>Is AI processing limited to fully licensed commercial enterprise AI services?</v>
      </c>
      <c r="C94" s="44" t="s">
        <v>26</v>
      </c>
      <c r="D94" s="101" t="s">
        <v>574</v>
      </c>
      <c r="E94" s="46" t="str">
        <f>IF($C$19='Auto Responses'!$J$4,'Auto Responses'!$A$6,IF($C94='Auto Responses'!$J$3,VLOOKUP($A94,Questions!$A$2:$X$333,17,0)&amp;"",IF($C94='Auto Responses'!$J$4,VLOOKUP($A94,Questions!$A$2:$X$333,16,0)&amp;"",IF($C94='Auto Responses'!$J$5,VLOOKUP($A94,Questions!$A$2:$X$333,18,0)&amp;"",VLOOKUP($A94,Questions!$A$2:$X$333,15,0)&amp;""))))</f>
        <v>Provide names of services used and license types. Note whether open-source or experimental tools are used.</v>
      </c>
      <c r="F94" s="100" t="str">
        <f>VLOOKUP($A94,'Privacy Analyst Evaluation'!$A$46:$F$120,6,0)&amp;""</f>
        <v/>
      </c>
      <c r="G94" s="2"/>
      <c r="H94" s="6"/>
      <c r="I94" s="2"/>
      <c r="J94" s="2"/>
      <c r="K94" s="2"/>
      <c r="L94" s="2"/>
      <c r="M94" s="2"/>
      <c r="N94" s="2"/>
      <c r="O94" s="2"/>
      <c r="P94" s="2"/>
      <c r="Q94" s="2"/>
      <c r="R94" s="2"/>
      <c r="S94" s="2"/>
      <c r="T94" s="2"/>
      <c r="U94" s="2"/>
      <c r="V94" s="2"/>
      <c r="W94" s="2"/>
      <c r="X94" s="2"/>
      <c r="Y94" s="2"/>
      <c r="Z94" s="2"/>
    </row>
    <row r="95" spans="1:26" ht="15.75" customHeight="1" x14ac:dyDescent="0.2">
      <c r="A95" s="34" t="s">
        <v>575</v>
      </c>
      <c r="B95" s="43" t="str">
        <f>VLOOKUP($A95,Questions!$A$2:$X$333,2,0)</f>
        <v>Will institutional data be used or processed by any shared AI services?</v>
      </c>
      <c r="C95" s="44" t="s">
        <v>26</v>
      </c>
      <c r="D95" s="80" t="s">
        <v>576</v>
      </c>
      <c r="E95" s="46" t="str">
        <f>IF($C$19='Auto Responses'!$J$4,'Auto Responses'!$A$6,IF($C95='Auto Responses'!$J$3,VLOOKUP($A95,Questions!$A$2:$X$333,17,0)&amp;"",IF($C95='Auto Responses'!$J$4,VLOOKUP($A95,Questions!$A$2:$X$333,16,0)&amp;"",IF($C95='Auto Responses'!$J$5,VLOOKUP($A95,Questions!$A$2:$X$333,18,0)&amp;"",VLOOKUP($A95,Questions!$A$2:$X$333,15,0)&amp;""))))</f>
        <v>Provide detailed response to the type of data needed for the AI service to function appropriately, the sources of the data, and whether any data shared with the AI service comes from data sources outside the institution.</v>
      </c>
      <c r="F95" s="100" t="str">
        <f>VLOOKUP($A95,'Privacy Analyst Evaluation'!$A$46:$F$120,6,0)&amp;""</f>
        <v/>
      </c>
      <c r="G95" s="2"/>
      <c r="H95" s="6"/>
      <c r="I95" s="2"/>
      <c r="J95" s="2"/>
      <c r="K95" s="2"/>
      <c r="L95" s="2"/>
      <c r="M95" s="2"/>
      <c r="N95" s="2"/>
      <c r="O95" s="2"/>
      <c r="P95" s="2"/>
      <c r="Q95" s="2"/>
      <c r="R95" s="2"/>
      <c r="S95" s="2"/>
      <c r="T95" s="2"/>
      <c r="U95" s="2"/>
      <c r="V95" s="2"/>
      <c r="W95" s="2"/>
      <c r="X95" s="2"/>
      <c r="Y95" s="2"/>
      <c r="Z95" s="2"/>
    </row>
    <row r="96" spans="1:26" ht="64.5" customHeight="1" x14ac:dyDescent="0.2">
      <c r="A96" s="34" t="s">
        <v>577</v>
      </c>
      <c r="B96" s="43" t="str">
        <f>VLOOKUP($A96,Questions!$A$2:$X$333,2,0)</f>
        <v>Do you have safeguards in place to protect institutional data and data privacy from unintended AI queries or processing?</v>
      </c>
      <c r="C96" s="44" t="s">
        <v>26</v>
      </c>
      <c r="D96" s="101" t="s">
        <v>578</v>
      </c>
      <c r="E96" s="46" t="str">
        <f>IF($C$19='Auto Responses'!$J$4,'Auto Responses'!$A$6,IF($C96='Auto Responses'!$J$3,VLOOKUP($A96,Questions!$A$2:$X$333,17,0)&amp;"",IF($C96='Auto Responses'!$J$4,VLOOKUP($A96,Questions!$A$2:$X$333,16,0)&amp;"",IF($C96='Auto Responses'!$J$5,VLOOKUP($A96,Questions!$A$2:$X$333,18,0)&amp;"",VLOOKUP($A96,Questions!$A$2:$X$333,15,0)&amp;""))))</f>
        <v>Explain any data minimization processes used to exclude institutional data from AI algorithm or training, etc.</v>
      </c>
      <c r="F96" s="100" t="str">
        <f>VLOOKUP($A96,'Privacy Analyst Evaluation'!$A$46:$F$120,6,0)&amp;""</f>
        <v/>
      </c>
      <c r="G96" s="2"/>
      <c r="H96" s="6"/>
      <c r="I96" s="2"/>
      <c r="J96" s="2"/>
      <c r="K96" s="2"/>
      <c r="L96" s="2"/>
      <c r="M96" s="2"/>
      <c r="N96" s="2"/>
      <c r="O96" s="2"/>
      <c r="P96" s="2"/>
      <c r="Q96" s="2"/>
      <c r="R96" s="2"/>
      <c r="S96" s="2"/>
      <c r="T96" s="2"/>
      <c r="U96" s="2"/>
      <c r="V96" s="2"/>
      <c r="W96" s="2"/>
      <c r="X96" s="2"/>
      <c r="Y96" s="2"/>
      <c r="Z96" s="2"/>
    </row>
    <row r="97" spans="1:26" ht="55.5" customHeight="1" x14ac:dyDescent="0.2">
      <c r="A97" s="34" t="s">
        <v>579</v>
      </c>
      <c r="B97" s="43" t="str">
        <f>VLOOKUP($A97,Questions!$A$2:$X$333,2,0)</f>
        <v>Do you provide choice to the user to opt out of AI use?</v>
      </c>
      <c r="C97" s="44" t="s">
        <v>26</v>
      </c>
      <c r="D97" s="101" t="s">
        <v>580</v>
      </c>
      <c r="E97" s="46" t="str">
        <f>IF($C$19='Auto Responses'!$J$4,'Auto Responses'!$A$6,IF($C97='Auto Responses'!$J$3,VLOOKUP($A97,Questions!$A$2:$X$333,17,0)&amp;"",IF($C97='Auto Responses'!$J$4,VLOOKUP($A97,Questions!$A$2:$X$333,16,0)&amp;"",IF($C97='Auto Responses'!$J$5,VLOOKUP($A97,Questions!$A$2:$X$333,18,0)&amp;"",VLOOKUP($A97,Questions!$A$2:$X$333,15,0)&amp;""))))</f>
        <v>Provide the language used for a user to opt-out or consent to the use of AI</v>
      </c>
      <c r="F97" s="100" t="str">
        <f>VLOOKUP($A97,'Privacy Analyst Evaluation'!$A$46:$F$120,6,0)&amp;""</f>
        <v/>
      </c>
      <c r="G97" s="49" t="s">
        <v>31</v>
      </c>
      <c r="H97" s="6"/>
      <c r="I97" s="2"/>
      <c r="J97" s="2"/>
      <c r="K97" s="2"/>
      <c r="L97" s="2"/>
      <c r="M97" s="2"/>
      <c r="N97" s="2"/>
      <c r="O97" s="2"/>
      <c r="P97" s="2"/>
      <c r="Q97" s="2"/>
      <c r="R97" s="2"/>
      <c r="S97" s="2"/>
      <c r="T97" s="2"/>
      <c r="U97" s="2"/>
      <c r="V97" s="2"/>
      <c r="W97" s="2"/>
      <c r="X97" s="2"/>
      <c r="Y97" s="2"/>
      <c r="Z97" s="2"/>
    </row>
    <row r="98" spans="1:26" ht="44.25" customHeight="1" x14ac:dyDescent="0.2">
      <c r="A98" s="59" t="s">
        <v>45</v>
      </c>
      <c r="B98" s="2"/>
      <c r="C98" s="3"/>
      <c r="D98" s="4"/>
      <c r="E98" s="93"/>
      <c r="F98" s="94"/>
      <c r="G98" s="2"/>
      <c r="H98" s="6"/>
      <c r="I98" s="2"/>
      <c r="J98" s="2"/>
      <c r="K98" s="2"/>
      <c r="L98" s="2"/>
      <c r="M98" s="2"/>
      <c r="N98" s="2"/>
      <c r="O98" s="2"/>
      <c r="P98" s="2"/>
      <c r="Q98" s="2"/>
      <c r="R98" s="2"/>
      <c r="S98" s="2"/>
      <c r="T98" s="2"/>
      <c r="U98" s="2"/>
      <c r="V98" s="2"/>
      <c r="W98" s="2"/>
      <c r="X98" s="2"/>
      <c r="Y98" s="2"/>
      <c r="Z98" s="2"/>
    </row>
    <row r="99" spans="1:26" ht="15" hidden="1" customHeight="1" x14ac:dyDescent="0.2">
      <c r="B99" s="2"/>
      <c r="C99" s="3"/>
      <c r="D99" s="4"/>
      <c r="E99" s="93"/>
      <c r="F99" s="94"/>
      <c r="G99" s="2"/>
      <c r="H99" s="6"/>
      <c r="I99" s="2"/>
      <c r="J99" s="2"/>
      <c r="K99" s="2"/>
      <c r="L99" s="2"/>
      <c r="M99" s="2"/>
      <c r="N99" s="2"/>
      <c r="O99" s="2"/>
      <c r="P99" s="2"/>
      <c r="Q99" s="2"/>
      <c r="R99" s="2"/>
      <c r="S99" s="2"/>
      <c r="T99" s="2"/>
      <c r="U99" s="2"/>
      <c r="V99" s="2"/>
      <c r="W99" s="2"/>
      <c r="X99" s="2"/>
      <c r="Y99" s="2"/>
      <c r="Z99" s="2"/>
    </row>
    <row r="100" spans="1:26" ht="15" hidden="1" customHeight="1" x14ac:dyDescent="0.2">
      <c r="A100" s="2"/>
      <c r="B100" s="3"/>
      <c r="C100" s="79"/>
      <c r="D100" s="5"/>
      <c r="E100" s="59"/>
      <c r="F100" s="94"/>
      <c r="G100" s="6"/>
      <c r="H100" s="2"/>
      <c r="I100" s="2"/>
      <c r="J100" s="2"/>
    </row>
    <row r="101" spans="1:26" ht="15" hidden="1" customHeight="1" x14ac:dyDescent="0.2">
      <c r="A101" s="34" t="e">
        <f t="shared" ref="A101:A107" si="0">#REF!</f>
        <v>#REF!</v>
      </c>
      <c r="B101" s="2"/>
      <c r="C101" s="3"/>
      <c r="D101" s="4"/>
      <c r="E101" s="93"/>
      <c r="F101" s="94"/>
      <c r="G101" s="2"/>
      <c r="H101" s="6"/>
      <c r="I101" s="2"/>
      <c r="J101" s="2"/>
      <c r="K101" s="2"/>
    </row>
    <row r="102" spans="1:26" ht="15" hidden="1" customHeight="1" x14ac:dyDescent="0.2">
      <c r="A102" s="34" t="e">
        <f t="shared" si="0"/>
        <v>#REF!</v>
      </c>
      <c r="B102" s="2"/>
      <c r="C102" s="3"/>
      <c r="D102" s="4"/>
      <c r="E102" s="93"/>
      <c r="F102" s="94"/>
      <c r="G102" s="2"/>
      <c r="H102" s="6"/>
      <c r="I102" s="2"/>
      <c r="J102" s="2"/>
      <c r="K102" s="2"/>
      <c r="L102" s="2"/>
      <c r="M102" s="2"/>
      <c r="N102" s="2"/>
      <c r="O102" s="2"/>
      <c r="P102" s="2"/>
      <c r="Q102" s="2"/>
      <c r="R102" s="2"/>
      <c r="S102" s="2"/>
      <c r="T102" s="2"/>
      <c r="U102" s="2"/>
      <c r="V102" s="2"/>
      <c r="W102" s="2"/>
      <c r="X102" s="2"/>
      <c r="Y102" s="2"/>
      <c r="Z102" s="2"/>
    </row>
    <row r="103" spans="1:26" ht="15" hidden="1" customHeight="1" x14ac:dyDescent="0.2">
      <c r="A103" s="34" t="e">
        <f t="shared" si="0"/>
        <v>#REF!</v>
      </c>
      <c r="B103" s="2"/>
      <c r="C103" s="3"/>
      <c r="D103" s="4"/>
      <c r="E103" s="93"/>
      <c r="F103" s="94"/>
      <c r="G103" s="2"/>
      <c r="H103" s="6"/>
      <c r="I103" s="2"/>
      <c r="J103" s="2"/>
      <c r="K103" s="2"/>
      <c r="L103" s="2"/>
      <c r="M103" s="2"/>
      <c r="N103" s="2"/>
      <c r="O103" s="2"/>
      <c r="P103" s="2"/>
      <c r="Q103" s="2"/>
      <c r="R103" s="2"/>
      <c r="S103" s="2"/>
      <c r="T103" s="2"/>
      <c r="U103" s="2"/>
      <c r="V103" s="2"/>
      <c r="W103" s="2"/>
      <c r="X103" s="2"/>
      <c r="Y103" s="2"/>
      <c r="Z103" s="2"/>
    </row>
    <row r="104" spans="1:26" ht="15" hidden="1" customHeight="1" x14ac:dyDescent="0.2">
      <c r="A104" s="34" t="e">
        <f t="shared" si="0"/>
        <v>#REF!</v>
      </c>
      <c r="B104" s="2"/>
      <c r="C104" s="3"/>
      <c r="D104" s="4"/>
      <c r="E104" s="93"/>
      <c r="F104" s="94"/>
      <c r="G104" s="2"/>
      <c r="H104" s="6"/>
      <c r="I104" s="2"/>
      <c r="J104" s="2"/>
      <c r="K104" s="2"/>
      <c r="L104" s="2"/>
      <c r="M104" s="2"/>
      <c r="N104" s="2"/>
      <c r="O104" s="2"/>
      <c r="P104" s="2"/>
      <c r="Q104" s="2"/>
      <c r="R104" s="2"/>
      <c r="S104" s="2"/>
      <c r="T104" s="2"/>
      <c r="U104" s="2"/>
      <c r="V104" s="2"/>
      <c r="W104" s="2"/>
      <c r="X104" s="2"/>
      <c r="Y104" s="2"/>
      <c r="Z104" s="2"/>
    </row>
    <row r="105" spans="1:26" ht="15" hidden="1" customHeight="1" x14ac:dyDescent="0.2">
      <c r="A105" s="34" t="e">
        <f t="shared" si="0"/>
        <v>#REF!</v>
      </c>
      <c r="B105" s="2"/>
      <c r="C105" s="3"/>
      <c r="D105" s="4"/>
      <c r="E105" s="93"/>
      <c r="F105" s="94"/>
      <c r="G105" s="2"/>
      <c r="H105" s="6"/>
      <c r="I105" s="2"/>
      <c r="J105" s="2"/>
      <c r="K105" s="2"/>
      <c r="L105" s="2"/>
      <c r="M105" s="2"/>
      <c r="N105" s="2"/>
      <c r="O105" s="2"/>
      <c r="P105" s="2"/>
      <c r="Q105" s="2"/>
      <c r="R105" s="2"/>
      <c r="S105" s="2"/>
      <c r="T105" s="2"/>
      <c r="U105" s="2"/>
      <c r="V105" s="2"/>
      <c r="W105" s="2"/>
      <c r="X105" s="2"/>
      <c r="Y105" s="2"/>
      <c r="Z105" s="2"/>
    </row>
    <row r="106" spans="1:26" ht="15" hidden="1" customHeight="1" x14ac:dyDescent="0.2">
      <c r="A106" s="34" t="e">
        <f t="shared" si="0"/>
        <v>#REF!</v>
      </c>
      <c r="B106" s="2"/>
      <c r="C106" s="3"/>
      <c r="D106" s="4"/>
      <c r="E106" s="93"/>
      <c r="F106" s="94"/>
      <c r="G106" s="2"/>
      <c r="H106" s="6"/>
      <c r="I106" s="2"/>
      <c r="J106" s="2"/>
      <c r="K106" s="2"/>
      <c r="L106" s="2"/>
      <c r="M106" s="2"/>
      <c r="N106" s="2"/>
      <c r="O106" s="2"/>
      <c r="P106" s="2"/>
      <c r="Q106" s="2"/>
      <c r="R106" s="2"/>
      <c r="S106" s="2"/>
      <c r="T106" s="2"/>
      <c r="U106" s="2"/>
      <c r="V106" s="2"/>
      <c r="W106" s="2"/>
      <c r="X106" s="2"/>
      <c r="Y106" s="2"/>
      <c r="Z106" s="2"/>
    </row>
    <row r="107" spans="1:26" ht="15" hidden="1" customHeight="1" x14ac:dyDescent="0.2">
      <c r="A107" s="34" t="e">
        <f t="shared" si="0"/>
        <v>#REF!</v>
      </c>
      <c r="B107" s="2"/>
      <c r="C107" s="3"/>
      <c r="D107" s="4"/>
      <c r="E107" s="93"/>
      <c r="F107" s="94"/>
      <c r="G107" s="2"/>
      <c r="H107" s="6"/>
      <c r="I107" s="2"/>
      <c r="J107" s="2"/>
      <c r="K107" s="2"/>
      <c r="L107" s="2"/>
      <c r="M107" s="2"/>
      <c r="N107" s="2"/>
      <c r="O107" s="2"/>
      <c r="P107" s="2"/>
      <c r="Q107" s="2"/>
      <c r="R107" s="2"/>
      <c r="S107" s="2"/>
      <c r="T107" s="2"/>
      <c r="U107" s="2"/>
      <c r="V107" s="2"/>
      <c r="W107" s="2"/>
      <c r="X107" s="2"/>
      <c r="Y107" s="2"/>
      <c r="Z107" s="2"/>
    </row>
    <row r="108" spans="1:26" ht="15" hidden="1" customHeight="1" x14ac:dyDescent="0.2">
      <c r="B108" s="2"/>
      <c r="C108" s="3"/>
      <c r="D108" s="4"/>
      <c r="E108" s="93"/>
      <c r="F108" s="94"/>
      <c r="G108" s="2"/>
      <c r="H108" s="6"/>
      <c r="I108" s="2"/>
      <c r="J108" s="2"/>
      <c r="K108" s="2"/>
      <c r="L108" s="2"/>
      <c r="M108" s="2"/>
      <c r="N108" s="2"/>
      <c r="O108" s="2"/>
      <c r="P108" s="2"/>
      <c r="Q108" s="2"/>
      <c r="R108" s="2"/>
      <c r="S108" s="2"/>
      <c r="T108" s="2"/>
      <c r="U108" s="2"/>
      <c r="V108" s="2"/>
      <c r="W108" s="2"/>
      <c r="X108" s="2"/>
      <c r="Y108" s="2"/>
      <c r="Z108" s="2"/>
    </row>
    <row r="109" spans="1:26" ht="15" hidden="1" customHeight="1" x14ac:dyDescent="0.2">
      <c r="B109" s="2"/>
      <c r="C109" s="3"/>
      <c r="D109" s="4"/>
      <c r="E109" s="93"/>
      <c r="F109" s="94"/>
      <c r="G109" s="2"/>
      <c r="H109" s="6"/>
      <c r="I109" s="2"/>
      <c r="J109" s="2"/>
      <c r="K109" s="2"/>
      <c r="L109" s="2"/>
      <c r="M109" s="2"/>
      <c r="N109" s="2"/>
      <c r="O109" s="2"/>
      <c r="P109" s="2"/>
      <c r="Q109" s="2"/>
      <c r="R109" s="2"/>
      <c r="S109" s="2"/>
      <c r="T109" s="2"/>
      <c r="U109" s="2"/>
      <c r="V109" s="2"/>
      <c r="W109" s="2"/>
      <c r="X109" s="2"/>
      <c r="Y109" s="2"/>
      <c r="Z109" s="2"/>
    </row>
    <row r="110" spans="1:26" ht="15" hidden="1" customHeight="1" x14ac:dyDescent="0.2">
      <c r="B110" s="2"/>
      <c r="C110" s="3"/>
      <c r="D110" s="4"/>
      <c r="E110" s="93"/>
      <c r="F110" s="94"/>
      <c r="G110" s="2"/>
      <c r="H110" s="6"/>
      <c r="I110" s="2"/>
      <c r="J110" s="2"/>
      <c r="K110" s="2"/>
      <c r="L110" s="2"/>
      <c r="M110" s="2"/>
      <c r="N110" s="2"/>
      <c r="O110" s="2"/>
      <c r="P110" s="2"/>
      <c r="Q110" s="2"/>
      <c r="R110" s="2"/>
      <c r="S110" s="2"/>
      <c r="T110" s="2"/>
      <c r="U110" s="2"/>
      <c r="V110" s="2"/>
      <c r="W110" s="2"/>
      <c r="X110" s="2"/>
      <c r="Y110" s="2"/>
      <c r="Z110" s="2"/>
    </row>
    <row r="111" spans="1:26" ht="15" hidden="1" customHeight="1" x14ac:dyDescent="0.2">
      <c r="B111" s="2"/>
      <c r="C111" s="3"/>
      <c r="D111" s="4"/>
      <c r="E111" s="93"/>
      <c r="F111" s="94"/>
      <c r="G111" s="2"/>
      <c r="H111" s="6"/>
      <c r="I111" s="2"/>
      <c r="J111" s="2"/>
      <c r="K111" s="2"/>
      <c r="L111" s="2"/>
      <c r="M111" s="2"/>
      <c r="N111" s="2"/>
      <c r="O111" s="2"/>
      <c r="P111" s="2"/>
      <c r="Q111" s="2"/>
      <c r="R111" s="2"/>
      <c r="S111" s="2"/>
      <c r="T111" s="2"/>
      <c r="U111" s="2"/>
      <c r="V111" s="2"/>
      <c r="W111" s="2"/>
      <c r="X111" s="2"/>
      <c r="Y111" s="2"/>
      <c r="Z111" s="2"/>
    </row>
    <row r="112" spans="1:26" ht="15" hidden="1" customHeight="1" x14ac:dyDescent="0.2">
      <c r="B112" s="2"/>
      <c r="C112" s="3"/>
      <c r="D112" s="4"/>
      <c r="E112" s="93"/>
      <c r="F112" s="94"/>
      <c r="G112" s="2"/>
      <c r="H112" s="6"/>
      <c r="I112" s="2"/>
      <c r="J112" s="2"/>
      <c r="K112" s="2"/>
      <c r="L112" s="2"/>
      <c r="M112" s="2"/>
      <c r="N112" s="2"/>
      <c r="O112" s="2"/>
      <c r="P112" s="2"/>
      <c r="Q112" s="2"/>
      <c r="R112" s="2"/>
      <c r="S112" s="2"/>
      <c r="T112" s="2"/>
      <c r="U112" s="2"/>
      <c r="V112" s="2"/>
      <c r="W112" s="2"/>
      <c r="X112" s="2"/>
      <c r="Y112" s="2"/>
      <c r="Z112" s="2"/>
    </row>
    <row r="113" spans="2:26" ht="15" hidden="1" customHeight="1" x14ac:dyDescent="0.2">
      <c r="B113" s="2"/>
      <c r="C113" s="3"/>
      <c r="D113" s="4"/>
      <c r="E113" s="93"/>
      <c r="F113" s="94"/>
      <c r="G113" s="2"/>
      <c r="H113" s="6"/>
      <c r="I113" s="2"/>
      <c r="J113" s="2"/>
      <c r="K113" s="2"/>
      <c r="L113" s="2"/>
      <c r="M113" s="2"/>
      <c r="N113" s="2"/>
      <c r="O113" s="2"/>
      <c r="P113" s="2"/>
      <c r="Q113" s="2"/>
      <c r="R113" s="2"/>
      <c r="S113" s="2"/>
      <c r="T113" s="2"/>
      <c r="U113" s="2"/>
      <c r="V113" s="2"/>
      <c r="W113" s="2"/>
      <c r="X113" s="2"/>
      <c r="Y113" s="2"/>
      <c r="Z113" s="2"/>
    </row>
    <row r="114" spans="2:26" ht="15" hidden="1" customHeight="1" x14ac:dyDescent="0.2">
      <c r="B114" s="2"/>
      <c r="C114" s="3"/>
      <c r="D114" s="4"/>
      <c r="E114" s="93"/>
      <c r="F114" s="94"/>
      <c r="G114" s="2"/>
      <c r="H114" s="6"/>
      <c r="I114" s="2"/>
      <c r="J114" s="2"/>
      <c r="K114" s="2"/>
      <c r="L114" s="2"/>
      <c r="M114" s="2"/>
      <c r="N114" s="2"/>
      <c r="O114" s="2"/>
      <c r="P114" s="2"/>
      <c r="Q114" s="2"/>
      <c r="R114" s="2"/>
      <c r="S114" s="2"/>
      <c r="T114" s="2"/>
      <c r="U114" s="2"/>
      <c r="V114" s="2"/>
      <c r="W114" s="2"/>
      <c r="X114" s="2"/>
      <c r="Y114" s="2"/>
      <c r="Z114" s="2"/>
    </row>
    <row r="115" spans="2:26" ht="15" hidden="1" customHeight="1" x14ac:dyDescent="0.2">
      <c r="B115" s="2"/>
      <c r="C115" s="3"/>
      <c r="D115" s="4"/>
      <c r="E115" s="93"/>
      <c r="F115" s="94"/>
      <c r="G115" s="2"/>
      <c r="H115" s="6"/>
      <c r="I115" s="2"/>
      <c r="J115" s="2"/>
      <c r="K115" s="2"/>
      <c r="L115" s="2"/>
      <c r="M115" s="2"/>
      <c r="N115" s="2"/>
      <c r="O115" s="2"/>
      <c r="P115" s="2"/>
      <c r="Q115" s="2"/>
      <c r="R115" s="2"/>
      <c r="S115" s="2"/>
      <c r="T115" s="2"/>
      <c r="U115" s="2"/>
      <c r="V115" s="2"/>
      <c r="W115" s="2"/>
      <c r="X115" s="2"/>
      <c r="Y115" s="2"/>
      <c r="Z115" s="2"/>
    </row>
    <row r="116" spans="2:26" ht="15" hidden="1" customHeight="1" x14ac:dyDescent="0.2">
      <c r="B116" s="2"/>
      <c r="C116" s="3"/>
      <c r="D116" s="4"/>
      <c r="E116" s="93"/>
      <c r="F116" s="94"/>
      <c r="G116" s="2"/>
      <c r="H116" s="6"/>
      <c r="I116" s="2"/>
      <c r="J116" s="2"/>
      <c r="K116" s="2"/>
      <c r="L116" s="2"/>
      <c r="M116" s="2"/>
      <c r="N116" s="2"/>
      <c r="O116" s="2"/>
      <c r="P116" s="2"/>
      <c r="Q116" s="2"/>
      <c r="R116" s="2"/>
      <c r="S116" s="2"/>
      <c r="T116" s="2"/>
      <c r="U116" s="2"/>
      <c r="V116" s="2"/>
      <c r="W116" s="2"/>
      <c r="X116" s="2"/>
      <c r="Y116" s="2"/>
      <c r="Z116" s="2"/>
    </row>
    <row r="117" spans="2:26" ht="15" hidden="1" customHeight="1" x14ac:dyDescent="0.2">
      <c r="B117" s="2"/>
      <c r="C117" s="3"/>
      <c r="D117" s="4"/>
      <c r="E117" s="93"/>
      <c r="F117" s="94"/>
      <c r="G117" s="2"/>
      <c r="H117" s="6"/>
      <c r="I117" s="2"/>
      <c r="J117" s="2"/>
      <c r="K117" s="2"/>
      <c r="L117" s="2"/>
      <c r="M117" s="2"/>
      <c r="N117" s="2"/>
      <c r="O117" s="2"/>
      <c r="P117" s="2"/>
      <c r="Q117" s="2"/>
      <c r="R117" s="2"/>
      <c r="S117" s="2"/>
      <c r="T117" s="2"/>
      <c r="U117" s="2"/>
      <c r="V117" s="2"/>
      <c r="W117" s="2"/>
      <c r="X117" s="2"/>
      <c r="Y117" s="2"/>
      <c r="Z117" s="2"/>
    </row>
    <row r="118" spans="2:26" ht="15.75" customHeight="1" x14ac:dyDescent="0.2">
      <c r="B118" s="2"/>
      <c r="C118" s="3"/>
      <c r="D118" s="4"/>
      <c r="E118" s="93"/>
      <c r="F118" s="94"/>
      <c r="G118" s="2"/>
      <c r="H118" s="6"/>
      <c r="I118" s="2"/>
      <c r="J118" s="2"/>
      <c r="K118" s="2"/>
    </row>
    <row r="119" spans="2:26" ht="15.75" customHeight="1" x14ac:dyDescent="0.2">
      <c r="B119" s="2"/>
      <c r="C119" s="3"/>
      <c r="D119" s="4"/>
      <c r="E119" s="93"/>
      <c r="F119" s="94"/>
      <c r="G119" s="2"/>
      <c r="H119" s="6"/>
      <c r="I119" s="2"/>
      <c r="J119" s="2"/>
      <c r="K119" s="2"/>
    </row>
    <row r="120" spans="2:26" ht="15.75" customHeight="1" x14ac:dyDescent="0.2">
      <c r="B120" s="2"/>
      <c r="C120" s="3"/>
      <c r="D120" s="4"/>
      <c r="E120" s="93"/>
      <c r="F120" s="94"/>
      <c r="G120" s="2"/>
      <c r="H120" s="6"/>
      <c r="I120" s="2"/>
      <c r="J120" s="2"/>
      <c r="K120" s="2"/>
    </row>
    <row r="121" spans="2:26" ht="15.75" customHeight="1" x14ac:dyDescent="0.2">
      <c r="B121" s="2"/>
      <c r="C121" s="3"/>
      <c r="D121" s="4"/>
      <c r="E121" s="93"/>
      <c r="F121" s="94"/>
      <c r="G121" s="2"/>
      <c r="H121" s="6"/>
      <c r="I121" s="2"/>
      <c r="J121" s="2"/>
      <c r="K121" s="2"/>
    </row>
    <row r="122" spans="2:26" ht="15.75" customHeight="1" x14ac:dyDescent="0.2">
      <c r="B122" s="2"/>
      <c r="C122" s="3"/>
      <c r="D122" s="4"/>
      <c r="E122" s="93"/>
      <c r="F122" s="94"/>
      <c r="G122" s="2"/>
      <c r="H122" s="6"/>
      <c r="I122" s="2"/>
      <c r="J122" s="2"/>
      <c r="K122" s="2"/>
    </row>
    <row r="123" spans="2:26" ht="15.75" customHeight="1" x14ac:dyDescent="0.2">
      <c r="B123" s="2"/>
      <c r="C123" s="3"/>
      <c r="D123" s="4"/>
      <c r="E123" s="93"/>
      <c r="F123" s="94"/>
      <c r="G123" s="2"/>
      <c r="H123" s="6"/>
      <c r="I123" s="2"/>
      <c r="J123" s="2"/>
      <c r="K123" s="2"/>
    </row>
    <row r="124" spans="2:26" ht="15.75" customHeight="1" x14ac:dyDescent="0.2">
      <c r="B124" s="2"/>
      <c r="C124" s="3"/>
      <c r="D124" s="4"/>
      <c r="E124" s="93"/>
      <c r="F124" s="94"/>
      <c r="G124" s="2"/>
      <c r="H124" s="6"/>
      <c r="I124" s="2"/>
      <c r="J124" s="2"/>
      <c r="K124" s="2"/>
    </row>
    <row r="125" spans="2:26" ht="15.75" customHeight="1" x14ac:dyDescent="0.2">
      <c r="B125" s="2"/>
      <c r="C125" s="3"/>
      <c r="D125" s="4"/>
      <c r="E125" s="93"/>
      <c r="F125" s="94"/>
      <c r="G125" s="2"/>
      <c r="H125" s="6"/>
      <c r="I125" s="2"/>
      <c r="J125" s="2"/>
      <c r="K125" s="2"/>
    </row>
    <row r="126" spans="2:26" ht="15.75" customHeight="1" x14ac:dyDescent="0.2">
      <c r="B126" s="2"/>
      <c r="C126" s="3"/>
      <c r="D126" s="4"/>
      <c r="E126" s="93"/>
      <c r="F126" s="94"/>
      <c r="G126" s="2"/>
      <c r="H126" s="6"/>
      <c r="I126" s="2"/>
      <c r="J126" s="2"/>
      <c r="K126" s="2"/>
    </row>
    <row r="127" spans="2:26" ht="15.75" customHeight="1" x14ac:dyDescent="0.2">
      <c r="B127" s="2"/>
      <c r="C127" s="3"/>
      <c r="D127" s="4"/>
      <c r="E127" s="93"/>
      <c r="F127" s="94"/>
      <c r="G127" s="2"/>
      <c r="H127" s="6"/>
      <c r="I127" s="2"/>
      <c r="J127" s="2"/>
      <c r="K127" s="2"/>
    </row>
    <row r="128" spans="2:26" ht="15.75" customHeight="1" x14ac:dyDescent="0.2">
      <c r="B128" s="2"/>
      <c r="C128" s="3"/>
      <c r="D128" s="4"/>
      <c r="E128" s="93"/>
      <c r="F128" s="94"/>
      <c r="G128" s="2"/>
      <c r="H128" s="6"/>
      <c r="I128" s="2"/>
      <c r="J128" s="2"/>
      <c r="K128" s="2"/>
    </row>
    <row r="129" spans="2:11" ht="15.75" customHeight="1" x14ac:dyDescent="0.2">
      <c r="B129" s="2"/>
      <c r="C129" s="3"/>
      <c r="D129" s="4"/>
      <c r="E129" s="93"/>
      <c r="F129" s="94"/>
      <c r="G129" s="2"/>
      <c r="H129" s="6"/>
      <c r="I129" s="2"/>
      <c r="J129" s="2"/>
      <c r="K129" s="2"/>
    </row>
    <row r="130" spans="2:11" ht="15.75" customHeight="1" x14ac:dyDescent="0.2">
      <c r="B130" s="2"/>
      <c r="C130" s="3"/>
      <c r="D130" s="4"/>
      <c r="E130" s="93"/>
      <c r="F130" s="94"/>
      <c r="G130" s="2"/>
      <c r="H130" s="6"/>
      <c r="I130" s="2"/>
      <c r="J130" s="2"/>
      <c r="K130" s="2"/>
    </row>
    <row r="131" spans="2:11" ht="15.75" customHeight="1" x14ac:dyDescent="0.2">
      <c r="B131" s="2"/>
      <c r="C131" s="3"/>
      <c r="D131" s="4"/>
      <c r="E131" s="93"/>
      <c r="F131" s="94"/>
      <c r="G131" s="2"/>
      <c r="H131" s="6"/>
      <c r="I131" s="2"/>
      <c r="J131" s="2"/>
      <c r="K131" s="2"/>
    </row>
    <row r="132" spans="2:11" ht="15.75" customHeight="1" x14ac:dyDescent="0.2">
      <c r="B132" s="2"/>
      <c r="C132" s="3"/>
      <c r="D132" s="4"/>
      <c r="E132" s="93"/>
      <c r="F132" s="94"/>
      <c r="G132" s="2"/>
      <c r="H132" s="6"/>
      <c r="I132" s="2"/>
      <c r="J132" s="2"/>
      <c r="K132" s="2"/>
    </row>
    <row r="133" spans="2:11" ht="15.75" customHeight="1" x14ac:dyDescent="0.2">
      <c r="B133" s="2"/>
      <c r="C133" s="3"/>
      <c r="D133" s="4"/>
      <c r="E133" s="93"/>
      <c r="F133" s="94"/>
      <c r="G133" s="2"/>
      <c r="H133" s="6"/>
      <c r="I133" s="2"/>
      <c r="J133" s="2"/>
      <c r="K133" s="2"/>
    </row>
    <row r="134" spans="2:11" ht="15.75" customHeight="1" x14ac:dyDescent="0.2">
      <c r="B134" s="2"/>
      <c r="C134" s="3"/>
      <c r="D134" s="4"/>
      <c r="E134" s="93"/>
      <c r="F134" s="94"/>
      <c r="G134" s="2"/>
      <c r="H134" s="6"/>
      <c r="I134" s="2"/>
      <c r="J134" s="2"/>
      <c r="K134" s="2"/>
    </row>
    <row r="135" spans="2:11" ht="15.75" customHeight="1" x14ac:dyDescent="0.2">
      <c r="B135" s="2"/>
      <c r="C135" s="3"/>
      <c r="D135" s="4"/>
      <c r="E135" s="93"/>
      <c r="F135" s="94"/>
      <c r="G135" s="2"/>
      <c r="H135" s="6"/>
      <c r="I135" s="2"/>
      <c r="J135" s="2"/>
      <c r="K135" s="2"/>
    </row>
    <row r="136" spans="2:11" ht="15.75" customHeight="1" x14ac:dyDescent="0.2">
      <c r="B136" s="2"/>
      <c r="C136" s="3"/>
      <c r="D136" s="4"/>
      <c r="E136" s="93"/>
      <c r="F136" s="94"/>
      <c r="G136" s="2"/>
      <c r="H136" s="6"/>
      <c r="I136" s="2"/>
      <c r="J136" s="2"/>
      <c r="K136" s="2"/>
    </row>
    <row r="137" spans="2:11" ht="15.75" customHeight="1" x14ac:dyDescent="0.2">
      <c r="B137" s="2"/>
      <c r="C137" s="3"/>
      <c r="D137" s="4"/>
      <c r="E137" s="93"/>
      <c r="F137" s="94"/>
      <c r="G137" s="2"/>
      <c r="H137" s="6"/>
      <c r="I137" s="2"/>
      <c r="J137" s="2"/>
      <c r="K137" s="2"/>
    </row>
    <row r="138" spans="2:11" ht="15.75" customHeight="1" x14ac:dyDescent="0.2">
      <c r="B138" s="2"/>
      <c r="C138" s="3"/>
      <c r="D138" s="4"/>
      <c r="E138" s="93"/>
      <c r="F138" s="94"/>
      <c r="G138" s="2"/>
      <c r="H138" s="6"/>
      <c r="I138" s="2"/>
      <c r="J138" s="2"/>
      <c r="K138" s="2"/>
    </row>
    <row r="139" spans="2:11" ht="15.75" customHeight="1" x14ac:dyDescent="0.2">
      <c r="B139" s="2"/>
      <c r="C139" s="3"/>
      <c r="D139" s="4"/>
      <c r="E139" s="93"/>
      <c r="F139" s="94"/>
      <c r="G139" s="2"/>
      <c r="H139" s="6"/>
      <c r="I139" s="2"/>
      <c r="J139" s="2"/>
      <c r="K139" s="2"/>
    </row>
    <row r="140" spans="2:11" ht="15.75" customHeight="1" x14ac:dyDescent="0.2">
      <c r="B140" s="2"/>
      <c r="C140" s="3"/>
      <c r="D140" s="4"/>
      <c r="E140" s="93"/>
      <c r="F140" s="94"/>
      <c r="G140" s="2"/>
      <c r="H140" s="6"/>
      <c r="I140" s="2"/>
      <c r="J140" s="2"/>
      <c r="K140" s="2"/>
    </row>
    <row r="141" spans="2:11" ht="15.75" customHeight="1" x14ac:dyDescent="0.2">
      <c r="B141" s="2"/>
      <c r="C141" s="3"/>
      <c r="D141" s="4"/>
      <c r="E141" s="93"/>
      <c r="F141" s="94"/>
      <c r="G141" s="2"/>
      <c r="H141" s="6"/>
      <c r="I141" s="2"/>
      <c r="J141" s="2"/>
      <c r="K141" s="2"/>
    </row>
    <row r="142" spans="2:11" ht="15.75" customHeight="1" x14ac:dyDescent="0.2">
      <c r="B142" s="2"/>
      <c r="C142" s="3"/>
      <c r="D142" s="4"/>
      <c r="E142" s="93"/>
      <c r="F142" s="94"/>
      <c r="G142" s="2"/>
      <c r="H142" s="6"/>
      <c r="I142" s="2"/>
      <c r="J142" s="2"/>
      <c r="K142" s="2"/>
    </row>
    <row r="143" spans="2:11" ht="15.75" customHeight="1" x14ac:dyDescent="0.2">
      <c r="B143" s="2"/>
      <c r="C143" s="3"/>
      <c r="D143" s="4"/>
      <c r="E143" s="93"/>
      <c r="F143" s="94"/>
      <c r="G143" s="2"/>
      <c r="H143" s="6"/>
      <c r="I143" s="2"/>
      <c r="J143" s="2"/>
      <c r="K143" s="2"/>
    </row>
    <row r="144" spans="2:11" ht="15.75" customHeight="1" x14ac:dyDescent="0.2">
      <c r="B144" s="2"/>
      <c r="C144" s="3"/>
      <c r="D144" s="4"/>
      <c r="E144" s="93"/>
      <c r="F144" s="94"/>
      <c r="G144" s="2"/>
      <c r="H144" s="6"/>
      <c r="I144" s="2"/>
      <c r="J144" s="2"/>
      <c r="K144" s="2"/>
    </row>
    <row r="145" spans="2:11" ht="15.75" customHeight="1" x14ac:dyDescent="0.2">
      <c r="B145" s="2"/>
      <c r="C145" s="3"/>
      <c r="D145" s="4"/>
      <c r="E145" s="93"/>
      <c r="F145" s="94"/>
      <c r="G145" s="2"/>
      <c r="H145" s="6"/>
      <c r="I145" s="2"/>
      <c r="J145" s="2"/>
      <c r="K145" s="2"/>
    </row>
    <row r="146" spans="2:11" ht="15.75" customHeight="1" x14ac:dyDescent="0.2">
      <c r="B146" s="2"/>
      <c r="C146" s="3"/>
      <c r="D146" s="4"/>
      <c r="E146" s="93"/>
      <c r="F146" s="94"/>
      <c r="G146" s="2"/>
      <c r="H146" s="6"/>
      <c r="I146" s="2"/>
      <c r="J146" s="2"/>
      <c r="K146" s="2"/>
    </row>
    <row r="147" spans="2:11" ht="15.75" customHeight="1" x14ac:dyDescent="0.2">
      <c r="B147" s="2"/>
      <c r="C147" s="3"/>
      <c r="D147" s="4"/>
      <c r="E147" s="93"/>
      <c r="F147" s="94"/>
      <c r="G147" s="2"/>
      <c r="H147" s="6"/>
      <c r="I147" s="2"/>
      <c r="J147" s="2"/>
      <c r="K147" s="2"/>
    </row>
    <row r="148" spans="2:11" ht="15.75" customHeight="1" x14ac:dyDescent="0.2">
      <c r="B148" s="2"/>
      <c r="C148" s="3"/>
      <c r="D148" s="4"/>
      <c r="E148" s="93"/>
      <c r="F148" s="94"/>
      <c r="G148" s="2"/>
      <c r="H148" s="6"/>
      <c r="I148" s="2"/>
      <c r="J148" s="2"/>
      <c r="K148" s="2"/>
    </row>
    <row r="149" spans="2:11" ht="15.75" customHeight="1" x14ac:dyDescent="0.2">
      <c r="B149" s="2"/>
      <c r="C149" s="3"/>
      <c r="D149" s="4"/>
      <c r="E149" s="93"/>
      <c r="F149" s="94"/>
      <c r="G149" s="2"/>
      <c r="H149" s="6"/>
      <c r="I149" s="2"/>
      <c r="J149" s="2"/>
      <c r="K149" s="2"/>
    </row>
    <row r="150" spans="2:11" ht="15.75" customHeight="1" x14ac:dyDescent="0.2">
      <c r="B150" s="2"/>
      <c r="C150" s="3"/>
      <c r="D150" s="4"/>
      <c r="E150" s="93"/>
      <c r="F150" s="94"/>
      <c r="G150" s="2"/>
      <c r="H150" s="6"/>
      <c r="I150" s="2"/>
      <c r="J150" s="2"/>
      <c r="K150" s="2"/>
    </row>
    <row r="151" spans="2:11" ht="15.75" customHeight="1" x14ac:dyDescent="0.2">
      <c r="B151" s="2"/>
      <c r="C151" s="3"/>
      <c r="D151" s="4"/>
      <c r="E151" s="93"/>
      <c r="F151" s="94"/>
      <c r="G151" s="2"/>
      <c r="H151" s="6"/>
      <c r="I151" s="2"/>
      <c r="J151" s="2"/>
      <c r="K151" s="2"/>
    </row>
    <row r="152" spans="2:11" ht="15.75" customHeight="1" x14ac:dyDescent="0.2">
      <c r="B152" s="2"/>
      <c r="C152" s="3"/>
      <c r="D152" s="4"/>
      <c r="E152" s="93"/>
      <c r="F152" s="94"/>
      <c r="G152" s="2"/>
      <c r="H152" s="6"/>
      <c r="I152" s="2"/>
      <c r="J152" s="2"/>
      <c r="K152" s="2"/>
    </row>
    <row r="153" spans="2:11" ht="15.75" customHeight="1" x14ac:dyDescent="0.2">
      <c r="B153" s="2"/>
      <c r="C153" s="3"/>
      <c r="D153" s="4"/>
      <c r="E153" s="93"/>
      <c r="F153" s="94"/>
      <c r="G153" s="2"/>
      <c r="H153" s="6"/>
      <c r="I153" s="2"/>
      <c r="J153" s="2"/>
      <c r="K153" s="2"/>
    </row>
    <row r="154" spans="2:11" ht="15.75" customHeight="1" x14ac:dyDescent="0.2">
      <c r="B154" s="2"/>
      <c r="C154" s="3"/>
      <c r="D154" s="4"/>
      <c r="E154" s="93"/>
      <c r="F154" s="94"/>
      <c r="G154" s="2"/>
      <c r="H154" s="6"/>
      <c r="I154" s="2"/>
      <c r="J154" s="2"/>
      <c r="K154" s="2"/>
    </row>
    <row r="155" spans="2:11" ht="15.75" customHeight="1" x14ac:dyDescent="0.2">
      <c r="B155" s="2"/>
      <c r="C155" s="3"/>
      <c r="D155" s="4"/>
      <c r="E155" s="93"/>
      <c r="F155" s="94"/>
      <c r="G155" s="2"/>
      <c r="H155" s="6"/>
      <c r="I155" s="2"/>
      <c r="J155" s="2"/>
      <c r="K155" s="2"/>
    </row>
    <row r="156" spans="2:11" ht="15.75" customHeight="1" x14ac:dyDescent="0.2">
      <c r="B156" s="2"/>
      <c r="C156" s="3"/>
      <c r="D156" s="4"/>
      <c r="E156" s="93"/>
      <c r="F156" s="94"/>
      <c r="G156" s="2"/>
      <c r="H156" s="6"/>
      <c r="I156" s="2"/>
      <c r="J156" s="2"/>
      <c r="K156" s="2"/>
    </row>
    <row r="157" spans="2:11" ht="15.75" customHeight="1" x14ac:dyDescent="0.2">
      <c r="B157" s="2"/>
      <c r="C157" s="3"/>
      <c r="D157" s="4"/>
      <c r="E157" s="93"/>
      <c r="F157" s="94"/>
      <c r="G157" s="2"/>
      <c r="H157" s="6"/>
      <c r="I157" s="2"/>
      <c r="J157" s="2"/>
      <c r="K157" s="2"/>
    </row>
    <row r="158" spans="2:11" ht="15.75" customHeight="1" x14ac:dyDescent="0.2">
      <c r="B158" s="2"/>
      <c r="C158" s="3"/>
      <c r="D158" s="4"/>
      <c r="E158" s="93"/>
      <c r="F158" s="94"/>
      <c r="G158" s="2"/>
      <c r="H158" s="6"/>
      <c r="I158" s="2"/>
      <c r="J158" s="2"/>
      <c r="K158" s="2"/>
    </row>
    <row r="159" spans="2:11" ht="15.75" customHeight="1" x14ac:dyDescent="0.2">
      <c r="B159" s="2"/>
      <c r="C159" s="3"/>
      <c r="D159" s="4"/>
      <c r="E159" s="93"/>
      <c r="F159" s="94"/>
      <c r="G159" s="2"/>
      <c r="H159" s="6"/>
      <c r="I159" s="2"/>
      <c r="J159" s="2"/>
      <c r="K159" s="2"/>
    </row>
    <row r="160" spans="2:11" ht="15.75" customHeight="1" x14ac:dyDescent="0.2">
      <c r="B160" s="2"/>
      <c r="C160" s="3"/>
      <c r="D160" s="4"/>
      <c r="E160" s="93"/>
      <c r="F160" s="94"/>
      <c r="G160" s="2"/>
      <c r="H160" s="6"/>
      <c r="I160" s="2"/>
      <c r="J160" s="2"/>
      <c r="K160" s="2"/>
    </row>
    <row r="161" spans="2:11" ht="15.75" customHeight="1" x14ac:dyDescent="0.2">
      <c r="B161" s="2"/>
      <c r="C161" s="3"/>
      <c r="D161" s="4"/>
      <c r="E161" s="93"/>
      <c r="F161" s="94"/>
      <c r="G161" s="2"/>
      <c r="H161" s="6"/>
      <c r="I161" s="2"/>
      <c r="J161" s="2"/>
      <c r="K161" s="2"/>
    </row>
    <row r="162" spans="2:11" ht="15.75" customHeight="1" x14ac:dyDescent="0.2">
      <c r="B162" s="2"/>
      <c r="C162" s="3"/>
      <c r="D162" s="4"/>
      <c r="E162" s="93"/>
      <c r="F162" s="94"/>
      <c r="G162" s="2"/>
      <c r="H162" s="6"/>
      <c r="I162" s="2"/>
      <c r="J162" s="2"/>
      <c r="K162" s="2"/>
    </row>
    <row r="163" spans="2:11" ht="15.75" customHeight="1" x14ac:dyDescent="0.2">
      <c r="B163" s="2"/>
      <c r="C163" s="3"/>
      <c r="D163" s="4"/>
      <c r="E163" s="93"/>
      <c r="F163" s="94"/>
      <c r="G163" s="2"/>
      <c r="H163" s="6"/>
      <c r="I163" s="2"/>
      <c r="J163" s="2"/>
      <c r="K163" s="2"/>
    </row>
    <row r="164" spans="2:11" ht="15.75" customHeight="1" x14ac:dyDescent="0.2">
      <c r="B164" s="2"/>
      <c r="C164" s="3"/>
      <c r="D164" s="4"/>
      <c r="E164" s="93"/>
      <c r="F164" s="94"/>
      <c r="G164" s="2"/>
      <c r="H164" s="6"/>
      <c r="I164" s="2"/>
      <c r="J164" s="2"/>
      <c r="K164" s="2"/>
    </row>
    <row r="165" spans="2:11" ht="15.75" customHeight="1" x14ac:dyDescent="0.2">
      <c r="B165" s="2"/>
      <c r="C165" s="3"/>
      <c r="D165" s="4"/>
      <c r="E165" s="93"/>
      <c r="F165" s="94"/>
      <c r="G165" s="2"/>
      <c r="H165" s="6"/>
      <c r="I165" s="2"/>
      <c r="J165" s="2"/>
      <c r="K165" s="2"/>
    </row>
    <row r="166" spans="2:11" ht="15.75" customHeight="1" x14ac:dyDescent="0.2">
      <c r="B166" s="2"/>
      <c r="C166" s="3"/>
      <c r="D166" s="4"/>
      <c r="E166" s="93"/>
      <c r="F166" s="94"/>
      <c r="G166" s="2"/>
      <c r="H166" s="6"/>
      <c r="I166" s="2"/>
      <c r="J166" s="2"/>
      <c r="K166" s="2"/>
    </row>
    <row r="167" spans="2:11" ht="15.75" customHeight="1" x14ac:dyDescent="0.2">
      <c r="B167" s="2"/>
      <c r="C167" s="3"/>
      <c r="D167" s="4"/>
      <c r="E167" s="93"/>
      <c r="F167" s="94"/>
      <c r="G167" s="2"/>
      <c r="H167" s="6"/>
      <c r="I167" s="2"/>
      <c r="J167" s="2"/>
      <c r="K167" s="2"/>
    </row>
    <row r="168" spans="2:11" ht="15.75" customHeight="1" x14ac:dyDescent="0.2">
      <c r="B168" s="2"/>
      <c r="C168" s="3"/>
      <c r="D168" s="4"/>
      <c r="E168" s="93"/>
      <c r="F168" s="94"/>
      <c r="G168" s="2"/>
      <c r="H168" s="6"/>
      <c r="I168" s="2"/>
      <c r="J168" s="2"/>
      <c r="K168" s="2"/>
    </row>
    <row r="169" spans="2:11" ht="15.75" customHeight="1" x14ac:dyDescent="0.2">
      <c r="B169" s="2"/>
      <c r="C169" s="3"/>
      <c r="D169" s="4"/>
      <c r="E169" s="93"/>
      <c r="F169" s="94"/>
      <c r="G169" s="2"/>
      <c r="H169" s="6"/>
      <c r="I169" s="2"/>
      <c r="J169" s="2"/>
      <c r="K169" s="2"/>
    </row>
    <row r="170" spans="2:11" ht="15.75" customHeight="1" x14ac:dyDescent="0.2">
      <c r="B170" s="2"/>
      <c r="C170" s="3"/>
      <c r="D170" s="4"/>
      <c r="E170" s="93"/>
      <c r="F170" s="94"/>
      <c r="G170" s="2"/>
      <c r="H170" s="6"/>
      <c r="I170" s="2"/>
      <c r="J170" s="2"/>
      <c r="K170" s="2"/>
    </row>
    <row r="171" spans="2:11" ht="15.75" customHeight="1" x14ac:dyDescent="0.2">
      <c r="B171" s="2"/>
      <c r="C171" s="3"/>
      <c r="D171" s="4"/>
      <c r="E171" s="93"/>
      <c r="F171" s="94"/>
      <c r="G171" s="2"/>
      <c r="H171" s="6"/>
      <c r="I171" s="2"/>
      <c r="J171" s="2"/>
      <c r="K171" s="2"/>
    </row>
    <row r="172" spans="2:11" ht="15.75" customHeight="1" x14ac:dyDescent="0.2">
      <c r="B172" s="2"/>
      <c r="C172" s="3"/>
      <c r="D172" s="4"/>
      <c r="E172" s="93"/>
      <c r="F172" s="94"/>
      <c r="G172" s="2"/>
      <c r="H172" s="6"/>
      <c r="I172" s="2"/>
      <c r="J172" s="2"/>
      <c r="K172" s="2"/>
    </row>
    <row r="173" spans="2:11" ht="15.75" customHeight="1" x14ac:dyDescent="0.2">
      <c r="B173" s="2"/>
      <c r="C173" s="3"/>
      <c r="D173" s="4"/>
      <c r="E173" s="93"/>
      <c r="F173" s="94"/>
      <c r="G173" s="2"/>
      <c r="H173" s="6"/>
      <c r="I173" s="2"/>
      <c r="J173" s="2"/>
      <c r="K173" s="2"/>
    </row>
    <row r="174" spans="2:11" ht="15.75" customHeight="1" x14ac:dyDescent="0.2">
      <c r="B174" s="2"/>
      <c r="C174" s="3"/>
      <c r="D174" s="4"/>
      <c r="E174" s="93"/>
      <c r="F174" s="94"/>
      <c r="G174" s="2"/>
      <c r="H174" s="6"/>
      <c r="I174" s="2"/>
      <c r="J174" s="2"/>
      <c r="K174" s="2"/>
    </row>
    <row r="175" spans="2:11" ht="15.75" customHeight="1" x14ac:dyDescent="0.2">
      <c r="B175" s="2"/>
      <c r="C175" s="3"/>
      <c r="D175" s="4"/>
      <c r="E175" s="93"/>
      <c r="F175" s="94"/>
      <c r="G175" s="2"/>
      <c r="H175" s="6"/>
      <c r="I175" s="2"/>
      <c r="J175" s="2"/>
      <c r="K175" s="2"/>
    </row>
    <row r="176" spans="2:11" ht="15.75" customHeight="1" x14ac:dyDescent="0.2">
      <c r="B176" s="2"/>
      <c r="C176" s="3"/>
      <c r="D176" s="4"/>
      <c r="E176" s="93"/>
      <c r="F176" s="94"/>
      <c r="G176" s="2"/>
      <c r="H176" s="6"/>
      <c r="I176" s="2"/>
      <c r="J176" s="2"/>
      <c r="K176" s="2"/>
    </row>
    <row r="177" spans="2:11" ht="15.75" customHeight="1" x14ac:dyDescent="0.2">
      <c r="B177" s="2"/>
      <c r="C177" s="3"/>
      <c r="D177" s="4"/>
      <c r="E177" s="93"/>
      <c r="F177" s="94"/>
      <c r="G177" s="2"/>
      <c r="H177" s="6"/>
      <c r="I177" s="2"/>
      <c r="J177" s="2"/>
      <c r="K177" s="2"/>
    </row>
    <row r="178" spans="2:11" ht="15.75" customHeight="1" x14ac:dyDescent="0.2">
      <c r="B178" s="2"/>
      <c r="C178" s="3"/>
      <c r="D178" s="4"/>
      <c r="E178" s="93"/>
      <c r="F178" s="94"/>
      <c r="G178" s="2"/>
      <c r="H178" s="6"/>
      <c r="I178" s="2"/>
      <c r="J178" s="2"/>
      <c r="K178" s="2"/>
    </row>
    <row r="179" spans="2:11" ht="15.75" customHeight="1" x14ac:dyDescent="0.2">
      <c r="B179" s="2"/>
      <c r="C179" s="3"/>
      <c r="D179" s="4"/>
      <c r="E179" s="93"/>
      <c r="F179" s="94"/>
      <c r="G179" s="2"/>
      <c r="H179" s="6"/>
      <c r="I179" s="2"/>
      <c r="J179" s="2"/>
      <c r="K179" s="2"/>
    </row>
    <row r="180" spans="2:11" ht="15.75" customHeight="1" x14ac:dyDescent="0.2">
      <c r="B180" s="2"/>
      <c r="C180" s="3"/>
      <c r="D180" s="4"/>
      <c r="E180" s="93"/>
      <c r="F180" s="94"/>
      <c r="G180" s="2"/>
      <c r="H180" s="6"/>
      <c r="I180" s="2"/>
      <c r="J180" s="2"/>
      <c r="K180" s="2"/>
    </row>
    <row r="181" spans="2:11" ht="15.75" customHeight="1" x14ac:dyDescent="0.2">
      <c r="B181" s="2"/>
      <c r="C181" s="3"/>
      <c r="D181" s="4"/>
      <c r="E181" s="93"/>
      <c r="F181" s="94"/>
      <c r="G181" s="2"/>
      <c r="H181" s="6"/>
      <c r="I181" s="2"/>
      <c r="J181" s="2"/>
      <c r="K181" s="2"/>
    </row>
    <row r="182" spans="2:11" ht="15.75" customHeight="1" x14ac:dyDescent="0.2">
      <c r="B182" s="2"/>
      <c r="C182" s="3"/>
      <c r="D182" s="4"/>
      <c r="E182" s="93"/>
      <c r="F182" s="94"/>
      <c r="G182" s="2"/>
      <c r="H182" s="6"/>
      <c r="I182" s="2"/>
      <c r="J182" s="2"/>
      <c r="K182" s="2"/>
    </row>
    <row r="183" spans="2:11" ht="15.75" customHeight="1" x14ac:dyDescent="0.2">
      <c r="B183" s="2"/>
      <c r="C183" s="3"/>
      <c r="D183" s="4"/>
      <c r="E183" s="93"/>
      <c r="F183" s="94"/>
      <c r="G183" s="2"/>
      <c r="H183" s="6"/>
      <c r="I183" s="2"/>
      <c r="J183" s="2"/>
      <c r="K183" s="2"/>
    </row>
    <row r="184" spans="2:11" ht="15.75" customHeight="1" x14ac:dyDescent="0.2">
      <c r="B184" s="2"/>
      <c r="C184" s="3"/>
      <c r="D184" s="4"/>
      <c r="E184" s="93"/>
      <c r="F184" s="94"/>
      <c r="G184" s="2"/>
      <c r="H184" s="6"/>
      <c r="I184" s="2"/>
      <c r="J184" s="2"/>
      <c r="K184" s="2"/>
    </row>
    <row r="185" spans="2:11" ht="15.75" customHeight="1" x14ac:dyDescent="0.2">
      <c r="B185" s="2"/>
      <c r="C185" s="3"/>
      <c r="D185" s="4"/>
      <c r="E185" s="93"/>
      <c r="F185" s="94"/>
      <c r="G185" s="2"/>
      <c r="H185" s="6"/>
      <c r="I185" s="2"/>
      <c r="J185" s="2"/>
      <c r="K185" s="2"/>
    </row>
    <row r="186" spans="2:11" ht="15.75" customHeight="1" x14ac:dyDescent="0.2">
      <c r="B186" s="2"/>
      <c r="C186" s="3"/>
      <c r="D186" s="4"/>
      <c r="E186" s="93"/>
      <c r="F186" s="94"/>
      <c r="G186" s="2"/>
      <c r="H186" s="6"/>
      <c r="I186" s="2"/>
      <c r="J186" s="2"/>
      <c r="K186" s="2"/>
    </row>
    <row r="187" spans="2:11" ht="15.75" customHeight="1" x14ac:dyDescent="0.2">
      <c r="B187" s="2"/>
      <c r="C187" s="3"/>
      <c r="D187" s="4"/>
      <c r="E187" s="93"/>
      <c r="F187" s="94"/>
      <c r="G187" s="2"/>
      <c r="H187" s="6"/>
      <c r="I187" s="2"/>
      <c r="J187" s="2"/>
      <c r="K187" s="2"/>
    </row>
    <row r="188" spans="2:11" ht="15.75" customHeight="1" x14ac:dyDescent="0.2">
      <c r="B188" s="2"/>
      <c r="C188" s="3"/>
      <c r="D188" s="4"/>
      <c r="E188" s="93"/>
      <c r="F188" s="94"/>
      <c r="G188" s="2"/>
      <c r="H188" s="6"/>
      <c r="I188" s="2"/>
      <c r="J188" s="2"/>
      <c r="K188" s="2"/>
    </row>
    <row r="189" spans="2:11" ht="15.75" customHeight="1" x14ac:dyDescent="0.2">
      <c r="B189" s="2"/>
      <c r="C189" s="3"/>
      <c r="D189" s="4"/>
      <c r="E189" s="93"/>
      <c r="F189" s="94"/>
      <c r="G189" s="2"/>
      <c r="H189" s="6"/>
      <c r="I189" s="2"/>
      <c r="J189" s="2"/>
      <c r="K189" s="2"/>
    </row>
    <row r="190" spans="2:11" ht="15.75" customHeight="1" x14ac:dyDescent="0.2">
      <c r="B190" s="2"/>
      <c r="C190" s="3"/>
      <c r="D190" s="4"/>
      <c r="E190" s="93"/>
      <c r="F190" s="94"/>
      <c r="G190" s="2"/>
      <c r="H190" s="6"/>
      <c r="I190" s="2"/>
      <c r="J190" s="2"/>
      <c r="K190" s="2"/>
    </row>
    <row r="191" spans="2:11" ht="15.75" customHeight="1" x14ac:dyDescent="0.2">
      <c r="B191" s="2"/>
      <c r="C191" s="3"/>
      <c r="D191" s="4"/>
      <c r="E191" s="93"/>
      <c r="F191" s="94"/>
      <c r="G191" s="2"/>
      <c r="H191" s="6"/>
      <c r="I191" s="2"/>
      <c r="J191" s="2"/>
      <c r="K191" s="2"/>
    </row>
    <row r="192" spans="2:11" ht="15.75" customHeight="1" x14ac:dyDescent="0.2">
      <c r="B192" s="2"/>
      <c r="C192" s="3"/>
      <c r="D192" s="4"/>
      <c r="E192" s="93"/>
      <c r="F192" s="94"/>
      <c r="G192" s="2"/>
      <c r="H192" s="6"/>
      <c r="I192" s="2"/>
      <c r="J192" s="2"/>
      <c r="K192" s="2"/>
    </row>
    <row r="193" spans="2:11" ht="15.75" customHeight="1" x14ac:dyDescent="0.2">
      <c r="B193" s="2"/>
      <c r="C193" s="3"/>
      <c r="D193" s="4"/>
      <c r="E193" s="93"/>
      <c r="F193" s="94"/>
      <c r="G193" s="2"/>
      <c r="H193" s="6"/>
      <c r="I193" s="2"/>
      <c r="J193" s="2"/>
      <c r="K193" s="2"/>
    </row>
    <row r="194" spans="2:11" ht="15.75" customHeight="1" x14ac:dyDescent="0.2">
      <c r="B194" s="2"/>
      <c r="C194" s="3"/>
      <c r="D194" s="4"/>
      <c r="E194" s="93"/>
      <c r="F194" s="94"/>
      <c r="G194" s="2"/>
      <c r="H194" s="6"/>
      <c r="I194" s="2"/>
      <c r="J194" s="2"/>
      <c r="K194" s="2"/>
    </row>
    <row r="195" spans="2:11" ht="15.75" customHeight="1" x14ac:dyDescent="0.2">
      <c r="B195" s="2"/>
      <c r="C195" s="3"/>
      <c r="D195" s="4"/>
      <c r="E195" s="93"/>
      <c r="F195" s="94"/>
      <c r="G195" s="2"/>
      <c r="H195" s="6"/>
      <c r="I195" s="2"/>
      <c r="J195" s="2"/>
      <c r="K195" s="2"/>
    </row>
    <row r="196" spans="2:11" ht="15.75" customHeight="1" x14ac:dyDescent="0.2">
      <c r="B196" s="2"/>
      <c r="C196" s="3"/>
      <c r="D196" s="4"/>
      <c r="E196" s="93"/>
      <c r="F196" s="94"/>
      <c r="G196" s="2"/>
      <c r="H196" s="6"/>
      <c r="I196" s="2"/>
      <c r="J196" s="2"/>
      <c r="K196" s="2"/>
    </row>
    <row r="197" spans="2:11" ht="15.75" customHeight="1" x14ac:dyDescent="0.2">
      <c r="B197" s="2"/>
      <c r="C197" s="3"/>
      <c r="D197" s="4"/>
      <c r="E197" s="93"/>
      <c r="F197" s="94"/>
      <c r="G197" s="2"/>
      <c r="H197" s="6"/>
      <c r="I197" s="2"/>
      <c r="J197" s="2"/>
      <c r="K197" s="2"/>
    </row>
    <row r="198" spans="2:11" ht="15.75" customHeight="1" x14ac:dyDescent="0.2">
      <c r="B198" s="2"/>
      <c r="C198" s="3"/>
      <c r="D198" s="4"/>
      <c r="E198" s="93"/>
      <c r="F198" s="94"/>
      <c r="G198" s="2"/>
      <c r="H198" s="6"/>
      <c r="I198" s="2"/>
      <c r="J198" s="2"/>
      <c r="K198" s="2"/>
    </row>
    <row r="199" spans="2:11" ht="15.75" customHeight="1" x14ac:dyDescent="0.2">
      <c r="B199" s="2"/>
      <c r="C199" s="3"/>
      <c r="D199" s="4"/>
      <c r="E199" s="93"/>
      <c r="F199" s="94"/>
      <c r="G199" s="2"/>
      <c r="H199" s="6"/>
      <c r="I199" s="2"/>
      <c r="J199" s="2"/>
      <c r="K199" s="2"/>
    </row>
    <row r="200" spans="2:11" ht="15.75" customHeight="1" x14ac:dyDescent="0.2">
      <c r="B200" s="2"/>
      <c r="C200" s="3"/>
      <c r="D200" s="4"/>
      <c r="E200" s="93"/>
      <c r="F200" s="94"/>
      <c r="G200" s="2"/>
      <c r="H200" s="6"/>
      <c r="I200" s="2"/>
      <c r="J200" s="2"/>
      <c r="K200" s="2"/>
    </row>
    <row r="201" spans="2:11" ht="15.75" customHeight="1" x14ac:dyDescent="0.2">
      <c r="B201" s="2"/>
      <c r="C201" s="3"/>
      <c r="D201" s="4"/>
      <c r="E201" s="93"/>
      <c r="F201" s="94"/>
      <c r="G201" s="2"/>
      <c r="H201" s="6"/>
      <c r="I201" s="2"/>
      <c r="J201" s="2"/>
      <c r="K201" s="2"/>
    </row>
    <row r="202" spans="2:11" ht="15.75" customHeight="1" x14ac:dyDescent="0.2">
      <c r="B202" s="2"/>
      <c r="C202" s="3"/>
      <c r="D202" s="4"/>
      <c r="E202" s="93"/>
      <c r="F202" s="94"/>
      <c r="G202" s="2"/>
      <c r="H202" s="6"/>
      <c r="I202" s="2"/>
      <c r="J202" s="2"/>
      <c r="K202" s="2"/>
    </row>
    <row r="203" spans="2:11" ht="15.75" customHeight="1" x14ac:dyDescent="0.2">
      <c r="B203" s="2"/>
      <c r="C203" s="3"/>
      <c r="D203" s="4"/>
      <c r="E203" s="93"/>
      <c r="F203" s="94"/>
      <c r="G203" s="2"/>
      <c r="H203" s="6"/>
      <c r="I203" s="2"/>
      <c r="J203" s="2"/>
      <c r="K203" s="2"/>
    </row>
    <row r="204" spans="2:11" ht="15.75" customHeight="1" x14ac:dyDescent="0.2">
      <c r="B204" s="2"/>
      <c r="C204" s="3"/>
      <c r="D204" s="4"/>
      <c r="E204" s="93"/>
      <c r="F204" s="94"/>
      <c r="G204" s="2"/>
      <c r="H204" s="6"/>
      <c r="I204" s="2"/>
      <c r="J204" s="2"/>
      <c r="K204" s="2"/>
    </row>
    <row r="205" spans="2:11" ht="15.75" customHeight="1" x14ac:dyDescent="0.2">
      <c r="B205" s="2"/>
      <c r="C205" s="3"/>
      <c r="D205" s="4"/>
      <c r="E205" s="93"/>
      <c r="F205" s="94"/>
      <c r="G205" s="2"/>
      <c r="H205" s="6"/>
      <c r="I205" s="2"/>
      <c r="J205" s="2"/>
      <c r="K205" s="2"/>
    </row>
    <row r="206" spans="2:11" ht="15.75" customHeight="1" x14ac:dyDescent="0.2">
      <c r="B206" s="2"/>
      <c r="C206" s="3"/>
      <c r="D206" s="4"/>
      <c r="E206" s="93"/>
      <c r="F206" s="94"/>
      <c r="G206" s="2"/>
      <c r="H206" s="6"/>
      <c r="I206" s="2"/>
      <c r="J206" s="2"/>
      <c r="K206" s="2"/>
    </row>
    <row r="207" spans="2:11" ht="15.75" customHeight="1" x14ac:dyDescent="0.2">
      <c r="B207" s="2"/>
      <c r="C207" s="3"/>
      <c r="D207" s="4"/>
      <c r="E207" s="93"/>
      <c r="F207" s="94"/>
      <c r="G207" s="2"/>
      <c r="H207" s="6"/>
      <c r="I207" s="2"/>
      <c r="J207" s="2"/>
      <c r="K207" s="2"/>
    </row>
    <row r="208" spans="2:11" ht="15.75" customHeight="1" x14ac:dyDescent="0.2">
      <c r="B208" s="2"/>
      <c r="C208" s="3"/>
      <c r="D208" s="4"/>
      <c r="E208" s="93"/>
      <c r="F208" s="94"/>
      <c r="G208" s="2"/>
      <c r="H208" s="6"/>
      <c r="I208" s="2"/>
      <c r="J208" s="2"/>
      <c r="K208" s="2"/>
    </row>
    <row r="209" spans="2:11" ht="15.75" customHeight="1" x14ac:dyDescent="0.2">
      <c r="B209" s="2"/>
      <c r="C209" s="3"/>
      <c r="D209" s="4"/>
      <c r="E209" s="93"/>
      <c r="F209" s="94"/>
      <c r="G209" s="2"/>
      <c r="H209" s="6"/>
      <c r="I209" s="2"/>
      <c r="J209" s="2"/>
      <c r="K209" s="2"/>
    </row>
    <row r="210" spans="2:11" ht="15.75" customHeight="1" x14ac:dyDescent="0.2">
      <c r="B210" s="2"/>
      <c r="C210" s="3"/>
      <c r="D210" s="4"/>
      <c r="E210" s="93"/>
      <c r="F210" s="94"/>
      <c r="G210" s="2"/>
      <c r="H210" s="6"/>
      <c r="I210" s="2"/>
      <c r="J210" s="2"/>
      <c r="K210" s="2"/>
    </row>
    <row r="211" spans="2:11" ht="15.75" customHeight="1" x14ac:dyDescent="0.2">
      <c r="B211" s="2"/>
      <c r="C211" s="3"/>
      <c r="D211" s="4"/>
      <c r="E211" s="93"/>
      <c r="F211" s="94"/>
      <c r="G211" s="2"/>
      <c r="H211" s="6"/>
      <c r="I211" s="2"/>
      <c r="J211" s="2"/>
      <c r="K211" s="2"/>
    </row>
    <row r="212" spans="2:11" ht="15.75" customHeight="1" x14ac:dyDescent="0.2">
      <c r="B212" s="2"/>
      <c r="C212" s="3"/>
      <c r="D212" s="4"/>
      <c r="E212" s="93"/>
      <c r="F212" s="94"/>
      <c r="G212" s="2"/>
      <c r="H212" s="6"/>
      <c r="I212" s="2"/>
      <c r="J212" s="2"/>
      <c r="K212" s="2"/>
    </row>
    <row r="213" spans="2:11" ht="15.75" customHeight="1" x14ac:dyDescent="0.2">
      <c r="B213" s="2"/>
      <c r="C213" s="3"/>
      <c r="D213" s="4"/>
      <c r="E213" s="93"/>
      <c r="F213" s="94"/>
      <c r="G213" s="2"/>
      <c r="H213" s="6"/>
      <c r="I213" s="2"/>
      <c r="J213" s="2"/>
      <c r="K213" s="2"/>
    </row>
    <row r="214" spans="2:11" ht="15.75" customHeight="1" x14ac:dyDescent="0.2">
      <c r="B214" s="2"/>
      <c r="C214" s="3"/>
      <c r="D214" s="4"/>
      <c r="E214" s="93"/>
      <c r="F214" s="94"/>
      <c r="G214" s="2"/>
      <c r="H214" s="6"/>
      <c r="I214" s="2"/>
      <c r="J214" s="2"/>
      <c r="K214" s="2"/>
    </row>
    <row r="215" spans="2:11" ht="15.75" customHeight="1" x14ac:dyDescent="0.2">
      <c r="B215" s="2"/>
      <c r="C215" s="3"/>
      <c r="D215" s="4"/>
      <c r="E215" s="93"/>
      <c r="F215" s="94"/>
      <c r="G215" s="2"/>
      <c r="H215" s="6"/>
      <c r="I215" s="2"/>
      <c r="J215" s="2"/>
      <c r="K215" s="2"/>
    </row>
    <row r="216" spans="2:11" ht="15.75" customHeight="1" x14ac:dyDescent="0.2">
      <c r="B216" s="2"/>
      <c r="C216" s="3"/>
      <c r="D216" s="4"/>
      <c r="E216" s="93"/>
      <c r="F216" s="94"/>
      <c r="G216" s="2"/>
      <c r="H216" s="6"/>
      <c r="I216" s="2"/>
      <c r="J216" s="2"/>
      <c r="K216" s="2"/>
    </row>
    <row r="217" spans="2:11" ht="15.75" customHeight="1" x14ac:dyDescent="0.2">
      <c r="B217" s="2"/>
      <c r="C217" s="3"/>
      <c r="D217" s="4"/>
      <c r="E217" s="93"/>
      <c r="F217" s="94"/>
      <c r="G217" s="2"/>
      <c r="H217" s="6"/>
      <c r="I217" s="2"/>
      <c r="J217" s="2"/>
      <c r="K217" s="2"/>
    </row>
    <row r="218" spans="2:11" ht="15.75" customHeight="1" x14ac:dyDescent="0.2">
      <c r="B218" s="2"/>
      <c r="C218" s="3"/>
      <c r="D218" s="4"/>
      <c r="E218" s="93"/>
      <c r="F218" s="94"/>
      <c r="G218" s="2"/>
      <c r="H218" s="6"/>
      <c r="I218" s="2"/>
      <c r="J218" s="2"/>
      <c r="K218" s="2"/>
    </row>
    <row r="219" spans="2:11" ht="15.75" customHeight="1" x14ac:dyDescent="0.2">
      <c r="B219" s="2"/>
      <c r="C219" s="3"/>
      <c r="D219" s="4"/>
      <c r="E219" s="93"/>
      <c r="F219" s="94"/>
      <c r="G219" s="2"/>
      <c r="H219" s="6"/>
      <c r="I219" s="2"/>
      <c r="J219" s="2"/>
      <c r="K219" s="2"/>
    </row>
    <row r="220" spans="2:11" ht="15.75" customHeight="1" x14ac:dyDescent="0.2">
      <c r="B220" s="2"/>
      <c r="C220" s="3"/>
      <c r="D220" s="4"/>
      <c r="E220" s="93"/>
      <c r="F220" s="94"/>
      <c r="G220" s="2"/>
      <c r="H220" s="6"/>
      <c r="I220" s="2"/>
      <c r="J220" s="2"/>
      <c r="K220" s="2"/>
    </row>
    <row r="221" spans="2:11" ht="15.75" customHeight="1" x14ac:dyDescent="0.2">
      <c r="B221" s="2"/>
      <c r="C221" s="3"/>
      <c r="D221" s="4"/>
      <c r="E221" s="93"/>
      <c r="F221" s="94"/>
      <c r="G221" s="2"/>
      <c r="H221" s="6"/>
      <c r="I221" s="2"/>
      <c r="J221" s="2"/>
      <c r="K221" s="2"/>
    </row>
    <row r="222" spans="2:11" ht="15.75" customHeight="1" x14ac:dyDescent="0.2">
      <c r="B222" s="2"/>
      <c r="C222" s="3"/>
      <c r="D222" s="4"/>
      <c r="E222" s="93"/>
      <c r="F222" s="94"/>
      <c r="G222" s="2"/>
      <c r="H222" s="6"/>
      <c r="I222" s="2"/>
      <c r="J222" s="2"/>
      <c r="K222" s="2"/>
    </row>
    <row r="223" spans="2:11" ht="15.75" customHeight="1" x14ac:dyDescent="0.2">
      <c r="B223" s="2"/>
      <c r="C223" s="3"/>
      <c r="D223" s="4"/>
      <c r="E223" s="93"/>
      <c r="F223" s="94"/>
      <c r="G223" s="2"/>
      <c r="H223" s="6"/>
      <c r="I223" s="2"/>
      <c r="J223" s="2"/>
      <c r="K223" s="2"/>
    </row>
    <row r="224" spans="2:11" ht="15.75" customHeight="1" x14ac:dyDescent="0.2">
      <c r="B224" s="2"/>
      <c r="C224" s="3"/>
      <c r="D224" s="4"/>
      <c r="E224" s="93"/>
      <c r="F224" s="94"/>
      <c r="G224" s="2"/>
      <c r="H224" s="6"/>
      <c r="I224" s="2"/>
      <c r="J224" s="2"/>
      <c r="K224" s="2"/>
    </row>
    <row r="225" spans="2:11" ht="15.75" customHeight="1" x14ac:dyDescent="0.2">
      <c r="B225" s="2"/>
      <c r="C225" s="3"/>
      <c r="D225" s="4"/>
      <c r="E225" s="93"/>
      <c r="F225" s="94"/>
      <c r="G225" s="2"/>
      <c r="H225" s="6"/>
      <c r="I225" s="2"/>
      <c r="J225" s="2"/>
      <c r="K225" s="2"/>
    </row>
    <row r="226" spans="2:11" ht="15.75" customHeight="1" x14ac:dyDescent="0.2">
      <c r="B226" s="2"/>
      <c r="C226" s="3"/>
      <c r="D226" s="4"/>
      <c r="E226" s="93"/>
      <c r="F226" s="94"/>
      <c r="G226" s="2"/>
      <c r="H226" s="6"/>
      <c r="I226" s="2"/>
      <c r="J226" s="2"/>
      <c r="K226" s="2"/>
    </row>
    <row r="227" spans="2:11" ht="15.75" customHeight="1" x14ac:dyDescent="0.2">
      <c r="B227" s="2"/>
      <c r="C227" s="3"/>
      <c r="D227" s="4"/>
      <c r="E227" s="93"/>
      <c r="F227" s="94"/>
      <c r="G227" s="2"/>
      <c r="H227" s="6"/>
      <c r="I227" s="2"/>
      <c r="J227" s="2"/>
      <c r="K227" s="2"/>
    </row>
    <row r="228" spans="2:11" ht="15.75" customHeight="1" x14ac:dyDescent="0.2">
      <c r="B228" s="2"/>
      <c r="C228" s="3"/>
      <c r="D228" s="4"/>
      <c r="E228" s="93"/>
      <c r="F228" s="94"/>
      <c r="G228" s="2"/>
      <c r="H228" s="6"/>
      <c r="I228" s="2"/>
      <c r="J228" s="2"/>
      <c r="K228" s="2"/>
    </row>
    <row r="229" spans="2:11" ht="15.75" customHeight="1" x14ac:dyDescent="0.2">
      <c r="B229" s="2"/>
      <c r="C229" s="3"/>
      <c r="D229" s="4"/>
      <c r="E229" s="93"/>
      <c r="F229" s="94"/>
      <c r="G229" s="2"/>
      <c r="H229" s="6"/>
      <c r="I229" s="2"/>
      <c r="J229" s="2"/>
      <c r="K229" s="2"/>
    </row>
    <row r="230" spans="2:11" ht="15.75" customHeight="1" x14ac:dyDescent="0.2">
      <c r="B230" s="2"/>
      <c r="C230" s="3"/>
      <c r="D230" s="4"/>
      <c r="E230" s="93"/>
      <c r="F230" s="94"/>
      <c r="G230" s="2"/>
      <c r="H230" s="6"/>
      <c r="I230" s="2"/>
      <c r="J230" s="2"/>
      <c r="K230" s="2"/>
    </row>
    <row r="231" spans="2:11" ht="15.75" customHeight="1" x14ac:dyDescent="0.2">
      <c r="B231" s="2"/>
      <c r="C231" s="3"/>
      <c r="D231" s="4"/>
      <c r="E231" s="93"/>
      <c r="F231" s="94"/>
      <c r="G231" s="2"/>
      <c r="H231" s="6"/>
      <c r="I231" s="2"/>
      <c r="J231" s="2"/>
      <c r="K231" s="2"/>
    </row>
    <row r="232" spans="2:11" ht="15.75" customHeight="1" x14ac:dyDescent="0.2">
      <c r="B232" s="2"/>
      <c r="C232" s="3"/>
      <c r="D232" s="4"/>
      <c r="E232" s="93"/>
      <c r="F232" s="94"/>
      <c r="G232" s="2"/>
      <c r="H232" s="6"/>
      <c r="I232" s="2"/>
      <c r="J232" s="2"/>
      <c r="K232" s="2"/>
    </row>
    <row r="233" spans="2:11" ht="15.75" customHeight="1" x14ac:dyDescent="0.2">
      <c r="B233" s="2"/>
      <c r="C233" s="3"/>
      <c r="D233" s="4"/>
      <c r="E233" s="93"/>
      <c r="F233" s="94"/>
      <c r="G233" s="2"/>
      <c r="H233" s="6"/>
      <c r="I233" s="2"/>
      <c r="J233" s="2"/>
      <c r="K233" s="2"/>
    </row>
    <row r="234" spans="2:11" ht="15.75" customHeight="1" x14ac:dyDescent="0.2">
      <c r="B234" s="2"/>
      <c r="C234" s="3"/>
      <c r="D234" s="4"/>
      <c r="E234" s="93"/>
      <c r="F234" s="94"/>
      <c r="G234" s="2"/>
      <c r="H234" s="6"/>
      <c r="I234" s="2"/>
      <c r="J234" s="2"/>
      <c r="K234" s="2"/>
    </row>
    <row r="235" spans="2:11" ht="15.75" customHeight="1" x14ac:dyDescent="0.2">
      <c r="B235" s="2"/>
      <c r="C235" s="3"/>
      <c r="D235" s="4"/>
      <c r="E235" s="93"/>
      <c r="F235" s="94"/>
      <c r="G235" s="2"/>
      <c r="H235" s="6"/>
      <c r="I235" s="2"/>
      <c r="J235" s="2"/>
      <c r="K235" s="2"/>
    </row>
    <row r="236" spans="2:11" ht="15.75" customHeight="1" x14ac:dyDescent="0.2">
      <c r="B236" s="2"/>
      <c r="C236" s="3"/>
      <c r="D236" s="4"/>
      <c r="E236" s="93"/>
      <c r="F236" s="94"/>
      <c r="G236" s="2"/>
      <c r="H236" s="6"/>
      <c r="I236" s="2"/>
      <c r="J236" s="2"/>
      <c r="K236" s="2"/>
    </row>
    <row r="237" spans="2:11" ht="15.75" customHeight="1" x14ac:dyDescent="0.2">
      <c r="B237" s="2"/>
      <c r="C237" s="3"/>
      <c r="D237" s="4"/>
      <c r="E237" s="93"/>
      <c r="F237" s="94"/>
      <c r="G237" s="2"/>
      <c r="H237" s="6"/>
      <c r="I237" s="2"/>
      <c r="J237" s="2"/>
      <c r="K237" s="2"/>
    </row>
    <row r="238" spans="2:11" ht="15.75" customHeight="1" x14ac:dyDescent="0.2">
      <c r="B238" s="2"/>
      <c r="C238" s="3"/>
      <c r="D238" s="4"/>
      <c r="E238" s="93"/>
      <c r="F238" s="94"/>
      <c r="G238" s="2"/>
      <c r="H238" s="6"/>
      <c r="I238" s="2"/>
      <c r="J238" s="2"/>
      <c r="K238" s="2"/>
    </row>
    <row r="239" spans="2:11" ht="15.75" customHeight="1" x14ac:dyDescent="0.2">
      <c r="B239" s="2"/>
      <c r="C239" s="3"/>
      <c r="D239" s="4"/>
      <c r="E239" s="93"/>
      <c r="F239" s="94"/>
      <c r="G239" s="2"/>
      <c r="H239" s="6"/>
      <c r="I239" s="2"/>
      <c r="J239" s="2"/>
      <c r="K239" s="2"/>
    </row>
    <row r="240" spans="2:11" ht="15.75" customHeight="1" x14ac:dyDescent="0.2">
      <c r="B240" s="2"/>
      <c r="C240" s="3"/>
      <c r="D240" s="4"/>
      <c r="E240" s="93"/>
      <c r="F240" s="94"/>
      <c r="G240" s="2"/>
      <c r="H240" s="6"/>
      <c r="I240" s="2"/>
      <c r="J240" s="2"/>
      <c r="K240" s="2"/>
    </row>
    <row r="241" spans="2:11" ht="15.75" customHeight="1" x14ac:dyDescent="0.2">
      <c r="B241" s="2"/>
      <c r="C241" s="3"/>
      <c r="D241" s="4"/>
      <c r="E241" s="93"/>
      <c r="F241" s="94"/>
      <c r="G241" s="2"/>
      <c r="H241" s="6"/>
      <c r="I241" s="2"/>
      <c r="J241" s="2"/>
      <c r="K241" s="2"/>
    </row>
    <row r="242" spans="2:11" ht="15.75" customHeight="1" x14ac:dyDescent="0.2">
      <c r="B242" s="2"/>
      <c r="C242" s="3"/>
      <c r="D242" s="4"/>
      <c r="E242" s="93"/>
      <c r="F242" s="94"/>
      <c r="G242" s="2"/>
      <c r="H242" s="6"/>
      <c r="I242" s="2"/>
      <c r="J242" s="2"/>
      <c r="K242" s="2"/>
    </row>
    <row r="243" spans="2:11" ht="15.75" customHeight="1" x14ac:dyDescent="0.2">
      <c r="B243" s="2"/>
      <c r="C243" s="3"/>
      <c r="D243" s="4"/>
      <c r="E243" s="93"/>
      <c r="F243" s="94"/>
      <c r="G243" s="2"/>
      <c r="H243" s="6"/>
      <c r="I243" s="2"/>
      <c r="J243" s="2"/>
      <c r="K243" s="2"/>
    </row>
    <row r="244" spans="2:11" ht="15.75" customHeight="1" x14ac:dyDescent="0.2">
      <c r="B244" s="2"/>
      <c r="C244" s="3"/>
      <c r="D244" s="4"/>
      <c r="E244" s="93"/>
      <c r="F244" s="94"/>
      <c r="G244" s="2"/>
      <c r="H244" s="6"/>
      <c r="I244" s="2"/>
      <c r="J244" s="2"/>
      <c r="K244" s="2"/>
    </row>
    <row r="245" spans="2:11" ht="15.75" customHeight="1" x14ac:dyDescent="0.2">
      <c r="B245" s="2"/>
      <c r="C245" s="3"/>
      <c r="D245" s="4"/>
      <c r="E245" s="93"/>
      <c r="F245" s="94"/>
      <c r="G245" s="2"/>
      <c r="H245" s="6"/>
      <c r="I245" s="2"/>
      <c r="J245" s="2"/>
      <c r="K245" s="2"/>
    </row>
    <row r="246" spans="2:11" ht="15.75" customHeight="1" x14ac:dyDescent="0.2">
      <c r="B246" s="2"/>
      <c r="C246" s="3"/>
      <c r="D246" s="4"/>
      <c r="E246" s="93"/>
      <c r="F246" s="94"/>
      <c r="G246" s="2"/>
      <c r="H246" s="6"/>
      <c r="I246" s="2"/>
      <c r="J246" s="2"/>
      <c r="K246" s="2"/>
    </row>
    <row r="247" spans="2:11" ht="15.75" customHeight="1" x14ac:dyDescent="0.2">
      <c r="B247" s="2"/>
      <c r="C247" s="3"/>
      <c r="D247" s="4"/>
      <c r="E247" s="93"/>
      <c r="F247" s="94"/>
      <c r="G247" s="2"/>
      <c r="H247" s="6"/>
      <c r="I247" s="2"/>
      <c r="J247" s="2"/>
      <c r="K247" s="2"/>
    </row>
    <row r="248" spans="2:11" ht="15.75" customHeight="1" x14ac:dyDescent="0.2">
      <c r="B248" s="2"/>
      <c r="C248" s="3"/>
      <c r="D248" s="4"/>
      <c r="E248" s="93"/>
      <c r="F248" s="94"/>
      <c r="G248" s="2"/>
      <c r="H248" s="6"/>
      <c r="I248" s="2"/>
      <c r="J248" s="2"/>
      <c r="K248" s="2"/>
    </row>
    <row r="249" spans="2:11" ht="15.75" customHeight="1" x14ac:dyDescent="0.2">
      <c r="B249" s="2"/>
      <c r="C249" s="3"/>
      <c r="D249" s="4"/>
      <c r="E249" s="93"/>
      <c r="F249" s="94"/>
      <c r="G249" s="2"/>
      <c r="H249" s="6"/>
      <c r="I249" s="2"/>
      <c r="J249" s="2"/>
      <c r="K249" s="2"/>
    </row>
    <row r="250" spans="2:11" ht="15.75" customHeight="1" x14ac:dyDescent="0.2">
      <c r="B250" s="2"/>
      <c r="C250" s="3"/>
      <c r="D250" s="4"/>
      <c r="E250" s="93"/>
      <c r="F250" s="94"/>
      <c r="G250" s="2"/>
      <c r="H250" s="6"/>
      <c r="I250" s="2"/>
      <c r="J250" s="2"/>
      <c r="K250" s="2"/>
    </row>
    <row r="251" spans="2:11" ht="15.75" customHeight="1" x14ac:dyDescent="0.2">
      <c r="B251" s="2"/>
      <c r="C251" s="3"/>
      <c r="D251" s="4"/>
      <c r="E251" s="93"/>
      <c r="F251" s="94"/>
      <c r="G251" s="2"/>
      <c r="H251" s="6"/>
      <c r="I251" s="2"/>
      <c r="J251" s="2"/>
      <c r="K251" s="2"/>
    </row>
    <row r="252" spans="2:11" ht="15.75" customHeight="1" x14ac:dyDescent="0.2">
      <c r="B252" s="2"/>
      <c r="C252" s="3"/>
      <c r="D252" s="4"/>
      <c r="E252" s="93"/>
      <c r="F252" s="94"/>
      <c r="G252" s="2"/>
      <c r="H252" s="6"/>
      <c r="I252" s="2"/>
      <c r="J252" s="2"/>
      <c r="K252" s="2"/>
    </row>
    <row r="253" spans="2:11" ht="15.75" customHeight="1" x14ac:dyDescent="0.2">
      <c r="B253" s="2"/>
      <c r="C253" s="3"/>
      <c r="D253" s="4"/>
      <c r="E253" s="93"/>
      <c r="F253" s="94"/>
      <c r="G253" s="2"/>
      <c r="H253" s="6"/>
      <c r="I253" s="2"/>
      <c r="J253" s="2"/>
      <c r="K253" s="2"/>
    </row>
    <row r="254" spans="2:11" ht="15.75" customHeight="1" x14ac:dyDescent="0.2">
      <c r="B254" s="2"/>
      <c r="C254" s="3"/>
      <c r="D254" s="4"/>
      <c r="E254" s="93"/>
      <c r="F254" s="94"/>
      <c r="G254" s="2"/>
      <c r="H254" s="6"/>
      <c r="I254" s="2"/>
      <c r="J254" s="2"/>
      <c r="K254" s="2"/>
    </row>
    <row r="255" spans="2:11" ht="15.75" customHeight="1" x14ac:dyDescent="0.2">
      <c r="B255" s="2"/>
      <c r="C255" s="3"/>
      <c r="D255" s="4"/>
      <c r="E255" s="93"/>
      <c r="F255" s="94"/>
      <c r="G255" s="2"/>
      <c r="H255" s="6"/>
      <c r="I255" s="2"/>
      <c r="J255" s="2"/>
      <c r="K255" s="2"/>
    </row>
    <row r="256" spans="2:11" ht="15.75" customHeight="1" x14ac:dyDescent="0.2">
      <c r="B256" s="2"/>
      <c r="C256" s="3"/>
      <c r="D256" s="4"/>
      <c r="E256" s="93"/>
      <c r="F256" s="94"/>
      <c r="G256" s="2"/>
      <c r="H256" s="6"/>
      <c r="I256" s="2"/>
      <c r="J256" s="2"/>
      <c r="K256" s="2"/>
    </row>
    <row r="257" spans="2:11" ht="15.75" customHeight="1" x14ac:dyDescent="0.2">
      <c r="B257" s="2"/>
      <c r="C257" s="3"/>
      <c r="D257" s="4"/>
      <c r="E257" s="93"/>
      <c r="F257" s="94"/>
      <c r="G257" s="2"/>
      <c r="H257" s="6"/>
      <c r="I257" s="2"/>
      <c r="J257" s="2"/>
      <c r="K257" s="2"/>
    </row>
    <row r="258" spans="2:11" ht="15.75" customHeight="1" x14ac:dyDescent="0.2">
      <c r="B258" s="2"/>
      <c r="C258" s="3"/>
      <c r="D258" s="4"/>
      <c r="E258" s="93"/>
      <c r="F258" s="94"/>
      <c r="G258" s="2"/>
      <c r="H258" s="6"/>
      <c r="I258" s="2"/>
      <c r="J258" s="2"/>
      <c r="K258" s="2"/>
    </row>
    <row r="259" spans="2:11" ht="15.75" customHeight="1" x14ac:dyDescent="0.2">
      <c r="B259" s="2"/>
      <c r="C259" s="3"/>
      <c r="D259" s="4"/>
      <c r="E259" s="93"/>
      <c r="F259" s="94"/>
      <c r="G259" s="2"/>
      <c r="H259" s="6"/>
      <c r="I259" s="2"/>
      <c r="J259" s="2"/>
      <c r="K259" s="2"/>
    </row>
    <row r="260" spans="2:11" ht="15.75" customHeight="1" x14ac:dyDescent="0.2">
      <c r="B260" s="2"/>
      <c r="C260" s="3"/>
      <c r="D260" s="4"/>
      <c r="E260" s="93"/>
      <c r="F260" s="94"/>
      <c r="G260" s="2"/>
      <c r="H260" s="6"/>
      <c r="I260" s="2"/>
      <c r="J260" s="2"/>
      <c r="K260" s="2"/>
    </row>
    <row r="261" spans="2:11" ht="15.75" customHeight="1" x14ac:dyDescent="0.2">
      <c r="B261" s="2"/>
      <c r="C261" s="3"/>
      <c r="D261" s="4"/>
      <c r="E261" s="93"/>
      <c r="F261" s="94"/>
      <c r="G261" s="2"/>
      <c r="H261" s="6"/>
      <c r="I261" s="2"/>
      <c r="J261" s="2"/>
      <c r="K261" s="2"/>
    </row>
    <row r="262" spans="2:11" ht="15.75" customHeight="1" x14ac:dyDescent="0.2">
      <c r="B262" s="2"/>
      <c r="C262" s="3"/>
      <c r="D262" s="4"/>
      <c r="E262" s="93"/>
      <c r="F262" s="94"/>
      <c r="G262" s="2"/>
      <c r="H262" s="6"/>
      <c r="I262" s="2"/>
      <c r="J262" s="2"/>
      <c r="K262" s="2"/>
    </row>
    <row r="263" spans="2:11" ht="15.75" customHeight="1" x14ac:dyDescent="0.2">
      <c r="B263" s="2"/>
      <c r="C263" s="3"/>
      <c r="D263" s="4"/>
      <c r="E263" s="93"/>
      <c r="F263" s="94"/>
      <c r="G263" s="2"/>
      <c r="H263" s="6"/>
      <c r="I263" s="2"/>
      <c r="J263" s="2"/>
      <c r="K263" s="2"/>
    </row>
    <row r="264" spans="2:11" ht="15.75" customHeight="1" x14ac:dyDescent="0.2">
      <c r="B264" s="2"/>
      <c r="C264" s="3"/>
      <c r="D264" s="4"/>
      <c r="E264" s="93"/>
      <c r="F264" s="94"/>
      <c r="G264" s="2"/>
      <c r="H264" s="6"/>
      <c r="I264" s="2"/>
      <c r="J264" s="2"/>
      <c r="K264" s="2"/>
    </row>
    <row r="265" spans="2:11" ht="15.75" customHeight="1" x14ac:dyDescent="0.2">
      <c r="B265" s="2"/>
      <c r="C265" s="3"/>
      <c r="D265" s="4"/>
      <c r="E265" s="93"/>
      <c r="F265" s="94"/>
      <c r="G265" s="2"/>
      <c r="H265" s="6"/>
      <c r="I265" s="2"/>
      <c r="J265" s="2"/>
      <c r="K265" s="2"/>
    </row>
    <row r="266" spans="2:11" ht="15.75" customHeight="1" x14ac:dyDescent="0.2">
      <c r="B266" s="2"/>
      <c r="C266" s="3"/>
      <c r="D266" s="4"/>
      <c r="E266" s="93"/>
      <c r="F266" s="94"/>
      <c r="G266" s="2"/>
      <c r="H266" s="6"/>
      <c r="I266" s="2"/>
      <c r="J266" s="2"/>
      <c r="K266" s="2"/>
    </row>
    <row r="267" spans="2:11" ht="15.75" customHeight="1" x14ac:dyDescent="0.2">
      <c r="B267" s="2"/>
      <c r="C267" s="3"/>
      <c r="D267" s="4"/>
      <c r="E267" s="93"/>
      <c r="F267" s="94"/>
      <c r="G267" s="2"/>
      <c r="H267" s="6"/>
      <c r="I267" s="2"/>
      <c r="J267" s="2"/>
      <c r="K267" s="2"/>
    </row>
    <row r="268" spans="2:11" ht="15.75" customHeight="1" x14ac:dyDescent="0.2">
      <c r="B268" s="2"/>
      <c r="C268" s="3"/>
      <c r="D268" s="4"/>
      <c r="E268" s="93"/>
      <c r="F268" s="94"/>
      <c r="G268" s="2"/>
      <c r="H268" s="6"/>
      <c r="I268" s="2"/>
      <c r="J268" s="2"/>
      <c r="K268" s="2"/>
    </row>
    <row r="269" spans="2:11" ht="15.75" customHeight="1" x14ac:dyDescent="0.2">
      <c r="B269" s="2"/>
      <c r="C269" s="3"/>
      <c r="D269" s="4"/>
      <c r="E269" s="93"/>
      <c r="F269" s="94"/>
      <c r="G269" s="2"/>
      <c r="H269" s="6"/>
      <c r="I269" s="2"/>
      <c r="J269" s="2"/>
      <c r="K269" s="2"/>
    </row>
    <row r="270" spans="2:11" ht="15.75" customHeight="1" x14ac:dyDescent="0.2">
      <c r="B270" s="2"/>
      <c r="C270" s="3"/>
      <c r="D270" s="4"/>
      <c r="E270" s="93"/>
      <c r="F270" s="94"/>
      <c r="G270" s="2"/>
      <c r="H270" s="6"/>
      <c r="I270" s="2"/>
      <c r="J270" s="2"/>
      <c r="K270" s="2"/>
    </row>
    <row r="271" spans="2:11" ht="15.75" customHeight="1" x14ac:dyDescent="0.2">
      <c r="B271" s="2"/>
      <c r="C271" s="3"/>
      <c r="D271" s="4"/>
      <c r="E271" s="93"/>
      <c r="F271" s="94"/>
      <c r="G271" s="2"/>
      <c r="H271" s="6"/>
      <c r="I271" s="2"/>
      <c r="J271" s="2"/>
      <c r="K271" s="2"/>
    </row>
    <row r="272" spans="2:11" ht="15.75" customHeight="1" x14ac:dyDescent="0.2">
      <c r="B272" s="2"/>
      <c r="C272" s="3"/>
      <c r="D272" s="4"/>
      <c r="E272" s="93"/>
      <c r="F272" s="94"/>
      <c r="G272" s="2"/>
      <c r="H272" s="6"/>
      <c r="I272" s="2"/>
      <c r="J272" s="2"/>
      <c r="K272" s="2"/>
    </row>
    <row r="273" spans="2:11" ht="15.75" customHeight="1" x14ac:dyDescent="0.2">
      <c r="B273" s="2"/>
      <c r="C273" s="3"/>
      <c r="D273" s="4"/>
      <c r="E273" s="93"/>
      <c r="F273" s="94"/>
      <c r="G273" s="2"/>
      <c r="H273" s="6"/>
      <c r="I273" s="2"/>
      <c r="J273" s="2"/>
      <c r="K273" s="2"/>
    </row>
    <row r="274" spans="2:11" ht="15.75" customHeight="1" x14ac:dyDescent="0.2">
      <c r="B274" s="2"/>
      <c r="C274" s="3"/>
      <c r="D274" s="4"/>
      <c r="E274" s="93"/>
      <c r="F274" s="94"/>
      <c r="G274" s="2"/>
      <c r="H274" s="6"/>
      <c r="I274" s="2"/>
      <c r="J274" s="2"/>
      <c r="K274" s="2"/>
    </row>
    <row r="275" spans="2:11" ht="15.75" customHeight="1" x14ac:dyDescent="0.2">
      <c r="B275" s="2"/>
      <c r="C275" s="3"/>
      <c r="D275" s="4"/>
      <c r="E275" s="93"/>
      <c r="F275" s="94"/>
      <c r="G275" s="2"/>
      <c r="H275" s="6"/>
      <c r="I275" s="2"/>
      <c r="J275" s="2"/>
      <c r="K275" s="2"/>
    </row>
    <row r="276" spans="2:11" ht="15.75" customHeight="1" x14ac:dyDescent="0.2">
      <c r="B276" s="2"/>
      <c r="C276" s="3"/>
      <c r="D276" s="4"/>
      <c r="E276" s="93"/>
      <c r="F276" s="94"/>
      <c r="G276" s="2"/>
      <c r="H276" s="6"/>
      <c r="I276" s="2"/>
      <c r="J276" s="2"/>
      <c r="K276" s="2"/>
    </row>
    <row r="277" spans="2:11" ht="15.75" customHeight="1" x14ac:dyDescent="0.2">
      <c r="B277" s="2"/>
      <c r="C277" s="3"/>
      <c r="D277" s="4"/>
      <c r="E277" s="93"/>
      <c r="F277" s="94"/>
      <c r="G277" s="2"/>
      <c r="H277" s="6"/>
      <c r="I277" s="2"/>
      <c r="J277" s="2"/>
      <c r="K277" s="2"/>
    </row>
    <row r="278" spans="2:11" ht="15.75" customHeight="1" x14ac:dyDescent="0.2">
      <c r="B278" s="2"/>
      <c r="C278" s="3"/>
      <c r="D278" s="4"/>
      <c r="E278" s="93"/>
      <c r="F278" s="94"/>
      <c r="G278" s="2"/>
      <c r="H278" s="6"/>
      <c r="I278" s="2"/>
      <c r="J278" s="2"/>
      <c r="K278" s="2"/>
    </row>
    <row r="279" spans="2:11" ht="15.75" customHeight="1" x14ac:dyDescent="0.2">
      <c r="B279" s="2"/>
      <c r="C279" s="3"/>
      <c r="D279" s="4"/>
      <c r="E279" s="93"/>
      <c r="F279" s="94"/>
      <c r="G279" s="2"/>
      <c r="H279" s="6"/>
      <c r="I279" s="2"/>
      <c r="J279" s="2"/>
      <c r="K279" s="2"/>
    </row>
    <row r="280" spans="2:11" ht="15.75" customHeight="1" x14ac:dyDescent="0.2">
      <c r="B280" s="2"/>
      <c r="C280" s="3"/>
      <c r="D280" s="4"/>
      <c r="E280" s="93"/>
      <c r="F280" s="94"/>
      <c r="G280" s="2"/>
      <c r="H280" s="6"/>
      <c r="I280" s="2"/>
      <c r="J280" s="2"/>
      <c r="K280" s="2"/>
    </row>
    <row r="281" spans="2:11" ht="15.75" customHeight="1" x14ac:dyDescent="0.2">
      <c r="B281" s="2"/>
      <c r="C281" s="3"/>
      <c r="D281" s="4"/>
      <c r="E281" s="93"/>
      <c r="F281" s="94"/>
      <c r="G281" s="2"/>
      <c r="H281" s="6"/>
      <c r="I281" s="2"/>
      <c r="J281" s="2"/>
      <c r="K281" s="2"/>
    </row>
    <row r="282" spans="2:11" ht="15.75" customHeight="1" x14ac:dyDescent="0.2">
      <c r="B282" s="2"/>
      <c r="C282" s="3"/>
      <c r="D282" s="4"/>
      <c r="E282" s="93"/>
      <c r="F282" s="94"/>
      <c r="G282" s="2"/>
      <c r="H282" s="6"/>
      <c r="I282" s="2"/>
      <c r="J282" s="2"/>
      <c r="K282" s="2"/>
    </row>
    <row r="283" spans="2:11" ht="15.75" customHeight="1" x14ac:dyDescent="0.2">
      <c r="B283" s="2"/>
      <c r="C283" s="3"/>
      <c r="D283" s="4"/>
      <c r="E283" s="93"/>
      <c r="F283" s="94"/>
      <c r="G283" s="2"/>
      <c r="H283" s="6"/>
      <c r="I283" s="2"/>
      <c r="J283" s="2"/>
      <c r="K283" s="2"/>
    </row>
    <row r="284" spans="2:11" ht="15.75" customHeight="1" x14ac:dyDescent="0.2">
      <c r="B284" s="2"/>
      <c r="C284" s="3"/>
      <c r="D284" s="4"/>
      <c r="E284" s="93"/>
      <c r="F284" s="94"/>
      <c r="G284" s="2"/>
      <c r="H284" s="6"/>
      <c r="I284" s="2"/>
      <c r="J284" s="2"/>
      <c r="K284" s="2"/>
    </row>
    <row r="285" spans="2:11" ht="15.75" customHeight="1" x14ac:dyDescent="0.2">
      <c r="B285" s="2"/>
      <c r="C285" s="3"/>
      <c r="D285" s="4"/>
      <c r="E285" s="93"/>
      <c r="F285" s="94"/>
      <c r="G285" s="2"/>
      <c r="H285" s="6"/>
      <c r="I285" s="2"/>
      <c r="J285" s="2"/>
      <c r="K285" s="2"/>
    </row>
    <row r="286" spans="2:11" ht="15.75" customHeight="1" x14ac:dyDescent="0.2">
      <c r="B286" s="2"/>
      <c r="C286" s="3"/>
      <c r="D286" s="4"/>
      <c r="E286" s="93"/>
      <c r="F286" s="94"/>
      <c r="G286" s="2"/>
      <c r="H286" s="6"/>
      <c r="I286" s="2"/>
      <c r="J286" s="2"/>
      <c r="K286" s="2"/>
    </row>
    <row r="287" spans="2:11" ht="15.75" customHeight="1" x14ac:dyDescent="0.2">
      <c r="B287" s="2"/>
      <c r="C287" s="3"/>
      <c r="D287" s="4"/>
      <c r="E287" s="93"/>
      <c r="F287" s="94"/>
      <c r="G287" s="2"/>
      <c r="H287" s="6"/>
      <c r="I287" s="2"/>
      <c r="J287" s="2"/>
      <c r="K287" s="2"/>
    </row>
    <row r="288" spans="2:11" ht="15.75" customHeight="1" x14ac:dyDescent="0.2">
      <c r="B288" s="2"/>
      <c r="C288" s="3"/>
      <c r="D288" s="4"/>
      <c r="E288" s="93"/>
      <c r="F288" s="94"/>
      <c r="G288" s="2"/>
      <c r="H288" s="6"/>
      <c r="I288" s="2"/>
      <c r="J288" s="2"/>
      <c r="K288" s="2"/>
    </row>
    <row r="289" spans="2:11" ht="15.75" customHeight="1" x14ac:dyDescent="0.2">
      <c r="B289" s="2"/>
      <c r="C289" s="3"/>
      <c r="D289" s="4"/>
      <c r="E289" s="93"/>
      <c r="F289" s="94"/>
      <c r="G289" s="2"/>
      <c r="H289" s="6"/>
      <c r="I289" s="2"/>
      <c r="J289" s="2"/>
      <c r="K289" s="2"/>
    </row>
    <row r="290" spans="2:11" ht="15.75" customHeight="1" x14ac:dyDescent="0.2">
      <c r="B290" s="2"/>
      <c r="C290" s="3"/>
      <c r="D290" s="4"/>
      <c r="E290" s="93"/>
      <c r="F290" s="94"/>
      <c r="G290" s="2"/>
      <c r="H290" s="6"/>
      <c r="I290" s="2"/>
      <c r="J290" s="2"/>
      <c r="K290" s="2"/>
    </row>
    <row r="291" spans="2:11" ht="15.75" customHeight="1" x14ac:dyDescent="0.2">
      <c r="B291" s="2"/>
      <c r="C291" s="3"/>
      <c r="D291" s="4"/>
      <c r="E291" s="93"/>
      <c r="F291" s="94"/>
      <c r="G291" s="2"/>
      <c r="H291" s="6"/>
      <c r="I291" s="2"/>
      <c r="J291" s="2"/>
      <c r="K291" s="2"/>
    </row>
    <row r="292" spans="2:11" ht="15.75" customHeight="1" x14ac:dyDescent="0.2">
      <c r="B292" s="2"/>
      <c r="C292" s="3"/>
      <c r="D292" s="4"/>
      <c r="E292" s="93"/>
      <c r="F292" s="94"/>
      <c r="G292" s="2"/>
      <c r="H292" s="6"/>
      <c r="I292" s="2"/>
      <c r="J292" s="2"/>
      <c r="K292" s="2"/>
    </row>
    <row r="293" spans="2:11" ht="15.75" customHeight="1" x14ac:dyDescent="0.2">
      <c r="B293" s="2"/>
      <c r="C293" s="3"/>
      <c r="D293" s="4"/>
      <c r="E293" s="93"/>
      <c r="F293" s="94"/>
      <c r="G293" s="2"/>
      <c r="H293" s="6"/>
      <c r="I293" s="2"/>
      <c r="J293" s="2"/>
      <c r="K293" s="2"/>
    </row>
    <row r="294" spans="2:11" ht="15.75" customHeight="1" x14ac:dyDescent="0.2">
      <c r="B294" s="2"/>
      <c r="C294" s="3"/>
      <c r="D294" s="4"/>
      <c r="E294" s="93"/>
      <c r="F294" s="94"/>
      <c r="G294" s="2"/>
      <c r="H294" s="6"/>
      <c r="I294" s="2"/>
      <c r="J294" s="2"/>
      <c r="K294" s="2"/>
    </row>
    <row r="295" spans="2:11" ht="15.75" customHeight="1" x14ac:dyDescent="0.2">
      <c r="B295" s="2"/>
      <c r="C295" s="3"/>
      <c r="D295" s="4"/>
      <c r="E295" s="93"/>
      <c r="F295" s="94"/>
      <c r="G295" s="2"/>
      <c r="H295" s="6"/>
      <c r="I295" s="2"/>
      <c r="J295" s="2"/>
      <c r="K295" s="2"/>
    </row>
    <row r="296" spans="2:11" ht="15.75" customHeight="1" x14ac:dyDescent="0.2">
      <c r="B296" s="2"/>
      <c r="C296" s="3"/>
      <c r="D296" s="4"/>
      <c r="E296" s="93"/>
      <c r="F296" s="94"/>
      <c r="G296" s="2"/>
      <c r="H296" s="6"/>
      <c r="I296" s="2"/>
      <c r="J296" s="2"/>
      <c r="K296" s="2"/>
    </row>
    <row r="297" spans="2:11" ht="15.75" customHeight="1" x14ac:dyDescent="0.2">
      <c r="B297" s="2"/>
      <c r="C297" s="3"/>
      <c r="D297" s="4"/>
      <c r="E297" s="93"/>
      <c r="F297" s="94"/>
      <c r="G297" s="2"/>
      <c r="H297" s="6"/>
      <c r="I297" s="2"/>
      <c r="J297" s="2"/>
      <c r="K297" s="2"/>
    </row>
    <row r="298" spans="2:11" ht="15.75" customHeight="1" x14ac:dyDescent="0.2">
      <c r="B298" s="2"/>
      <c r="C298" s="3"/>
      <c r="D298" s="4"/>
      <c r="E298" s="93"/>
      <c r="F298" s="94"/>
      <c r="G298" s="2"/>
      <c r="H298" s="6"/>
      <c r="I298" s="2"/>
      <c r="J298" s="2"/>
      <c r="K298" s="2"/>
    </row>
    <row r="299" spans="2:11" ht="15.75" customHeight="1" x14ac:dyDescent="0.2">
      <c r="B299" s="2"/>
      <c r="C299" s="3"/>
      <c r="D299" s="4"/>
      <c r="E299" s="93"/>
      <c r="F299" s="94"/>
      <c r="G299" s="2"/>
      <c r="H299" s="6"/>
      <c r="I299" s="2"/>
      <c r="J299" s="2"/>
      <c r="K299" s="2"/>
    </row>
    <row r="300" spans="2:11" ht="15.75" customHeight="1" x14ac:dyDescent="0.2">
      <c r="B300" s="2"/>
      <c r="C300" s="3"/>
      <c r="D300" s="4"/>
      <c r="E300" s="93"/>
      <c r="F300" s="94"/>
      <c r="G300" s="2"/>
      <c r="H300" s="6"/>
      <c r="I300" s="2"/>
      <c r="J300" s="2"/>
      <c r="K300" s="2"/>
    </row>
    <row r="301" spans="2:11" ht="15.75" customHeight="1" x14ac:dyDescent="0.2">
      <c r="B301" s="2"/>
      <c r="C301" s="3"/>
      <c r="D301" s="4"/>
      <c r="E301" s="93"/>
      <c r="F301" s="94"/>
      <c r="G301" s="2"/>
      <c r="H301" s="6"/>
      <c r="I301" s="2"/>
      <c r="J301" s="2"/>
      <c r="K301" s="2"/>
    </row>
    <row r="302" spans="2:11" ht="15.75" customHeight="1" x14ac:dyDescent="0.2">
      <c r="B302" s="2"/>
      <c r="C302" s="3"/>
      <c r="D302" s="4"/>
      <c r="E302" s="93"/>
      <c r="F302" s="94"/>
      <c r="G302" s="2"/>
      <c r="H302" s="6"/>
      <c r="I302" s="2"/>
      <c r="J302" s="2"/>
      <c r="K302" s="2"/>
    </row>
    <row r="303" spans="2:11" ht="15.75" customHeight="1" x14ac:dyDescent="0.2">
      <c r="B303" s="2"/>
      <c r="C303" s="3"/>
      <c r="D303" s="4"/>
      <c r="E303" s="93"/>
      <c r="F303" s="94"/>
      <c r="G303" s="2"/>
      <c r="H303" s="6"/>
      <c r="I303" s="2"/>
      <c r="J303" s="2"/>
      <c r="K303" s="2"/>
    </row>
    <row r="304" spans="2:11" ht="15.75" customHeight="1" x14ac:dyDescent="0.2">
      <c r="B304" s="2"/>
      <c r="C304" s="3"/>
      <c r="D304" s="4"/>
      <c r="E304" s="93"/>
      <c r="F304" s="94"/>
      <c r="G304" s="2"/>
      <c r="H304" s="6"/>
      <c r="I304" s="2"/>
      <c r="J304" s="2"/>
      <c r="K304" s="2"/>
    </row>
    <row r="305" spans="2:11" ht="15.75" customHeight="1" x14ac:dyDescent="0.2">
      <c r="B305" s="2"/>
      <c r="C305" s="3"/>
      <c r="D305" s="4"/>
      <c r="E305" s="93"/>
      <c r="F305" s="94"/>
      <c r="G305" s="2"/>
      <c r="H305" s="6"/>
      <c r="I305" s="2"/>
      <c r="J305" s="2"/>
      <c r="K305" s="2"/>
    </row>
    <row r="306" spans="2:11" ht="15.75" customHeight="1" x14ac:dyDescent="0.2">
      <c r="B306" s="2"/>
      <c r="C306" s="3"/>
      <c r="D306" s="4"/>
      <c r="E306" s="93"/>
      <c r="F306" s="94"/>
      <c r="G306" s="2"/>
      <c r="H306" s="6"/>
      <c r="I306" s="2"/>
      <c r="J306" s="2"/>
      <c r="K306" s="2"/>
    </row>
    <row r="307" spans="2:11" ht="15.75" customHeight="1" x14ac:dyDescent="0.2">
      <c r="B307" s="2"/>
      <c r="C307" s="3"/>
      <c r="D307" s="4"/>
      <c r="E307" s="93"/>
      <c r="F307" s="94"/>
      <c r="G307" s="2"/>
      <c r="H307" s="6"/>
      <c r="I307" s="2"/>
      <c r="J307" s="2"/>
      <c r="K307" s="2"/>
    </row>
    <row r="308" spans="2:11" ht="15.75" customHeight="1" x14ac:dyDescent="0.2">
      <c r="B308" s="2"/>
      <c r="C308" s="3"/>
      <c r="D308" s="4"/>
      <c r="E308" s="93"/>
      <c r="F308" s="94"/>
      <c r="G308" s="2"/>
      <c r="H308" s="6"/>
      <c r="I308" s="2"/>
      <c r="J308" s="2"/>
      <c r="K308" s="2"/>
    </row>
    <row r="309" spans="2:11" ht="15.75" customHeight="1" x14ac:dyDescent="0.2">
      <c r="B309" s="2"/>
      <c r="C309" s="3"/>
      <c r="D309" s="4"/>
      <c r="E309" s="93"/>
      <c r="F309" s="94"/>
      <c r="G309" s="2"/>
      <c r="H309" s="6"/>
      <c r="I309" s="2"/>
      <c r="J309" s="2"/>
      <c r="K309" s="2"/>
    </row>
    <row r="310" spans="2:11" ht="15.75" customHeight="1" x14ac:dyDescent="0.2">
      <c r="B310" s="2"/>
      <c r="C310" s="3"/>
      <c r="D310" s="4"/>
      <c r="E310" s="93"/>
      <c r="F310" s="94"/>
      <c r="G310" s="2"/>
      <c r="H310" s="6"/>
      <c r="I310" s="2"/>
      <c r="J310" s="2"/>
      <c r="K310" s="2"/>
    </row>
    <row r="311" spans="2:11" ht="15.75" customHeight="1" x14ac:dyDescent="0.2">
      <c r="B311" s="2"/>
      <c r="C311" s="3"/>
      <c r="D311" s="4"/>
      <c r="E311" s="93"/>
      <c r="F311" s="94"/>
      <c r="G311" s="2"/>
      <c r="H311" s="6"/>
      <c r="I311" s="2"/>
      <c r="J311" s="2"/>
      <c r="K311" s="2"/>
    </row>
    <row r="312" spans="2:11" ht="15.75" customHeight="1" x14ac:dyDescent="0.2">
      <c r="B312" s="2"/>
      <c r="C312" s="3"/>
      <c r="D312" s="4"/>
      <c r="E312" s="93"/>
      <c r="F312" s="94"/>
      <c r="G312" s="2"/>
      <c r="H312" s="6"/>
      <c r="I312" s="2"/>
      <c r="J312" s="2"/>
      <c r="K312" s="2"/>
    </row>
    <row r="313" spans="2:11" ht="15.75" customHeight="1" x14ac:dyDescent="0.2">
      <c r="B313" s="2"/>
      <c r="C313" s="3"/>
      <c r="D313" s="4"/>
      <c r="E313" s="93"/>
      <c r="F313" s="94"/>
      <c r="G313" s="2"/>
      <c r="H313" s="6"/>
      <c r="I313" s="2"/>
      <c r="J313" s="2"/>
      <c r="K313" s="2"/>
    </row>
    <row r="314" spans="2:11" ht="15.75" customHeight="1" x14ac:dyDescent="0.2">
      <c r="B314" s="2"/>
      <c r="C314" s="3"/>
      <c r="D314" s="4"/>
      <c r="E314" s="93"/>
      <c r="F314" s="94"/>
      <c r="G314" s="2"/>
      <c r="H314" s="6"/>
      <c r="I314" s="2"/>
      <c r="J314" s="2"/>
      <c r="K314" s="2"/>
    </row>
    <row r="315" spans="2:11" ht="15.75" customHeight="1" x14ac:dyDescent="0.2">
      <c r="B315" s="2"/>
      <c r="C315" s="3"/>
      <c r="D315" s="4"/>
      <c r="E315" s="93"/>
      <c r="F315" s="94"/>
      <c r="G315" s="2"/>
      <c r="H315" s="6"/>
      <c r="I315" s="2"/>
      <c r="J315" s="2"/>
      <c r="K315" s="2"/>
    </row>
    <row r="316" spans="2:11" ht="15.75" customHeight="1" x14ac:dyDescent="0.2">
      <c r="B316" s="2"/>
      <c r="C316" s="3"/>
      <c r="D316" s="4"/>
      <c r="E316" s="93"/>
      <c r="F316" s="94"/>
      <c r="G316" s="2"/>
      <c r="H316" s="6"/>
      <c r="I316" s="2"/>
      <c r="J316" s="2"/>
      <c r="K316" s="2"/>
    </row>
    <row r="317" spans="2:11" ht="15.75" customHeight="1" x14ac:dyDescent="0.2">
      <c r="B317" s="2"/>
      <c r="C317" s="3"/>
      <c r="D317" s="4"/>
      <c r="E317" s="93"/>
      <c r="F317" s="94"/>
      <c r="G317" s="2"/>
      <c r="H317" s="6"/>
      <c r="I317" s="2"/>
      <c r="J317" s="2"/>
      <c r="K317" s="2"/>
    </row>
    <row r="318" spans="2:11" ht="15.75" customHeight="1" x14ac:dyDescent="0.2">
      <c r="B318" s="2"/>
      <c r="C318" s="3"/>
      <c r="D318" s="4"/>
      <c r="E318" s="93"/>
      <c r="F318" s="94"/>
      <c r="G318" s="2"/>
      <c r="H318" s="6"/>
      <c r="I318" s="2"/>
      <c r="J318" s="2"/>
      <c r="K318" s="2"/>
    </row>
    <row r="319" spans="2:11" ht="15.75" customHeight="1" x14ac:dyDescent="0.2">
      <c r="B319" s="2"/>
      <c r="C319" s="3"/>
      <c r="D319" s="4"/>
      <c r="E319" s="93"/>
      <c r="F319" s="94"/>
      <c r="G319" s="2"/>
      <c r="H319" s="6"/>
      <c r="I319" s="2"/>
      <c r="J319" s="2"/>
      <c r="K319" s="2"/>
    </row>
    <row r="320" spans="2:11" ht="15.75" customHeight="1" x14ac:dyDescent="0.2">
      <c r="B320" s="2"/>
      <c r="C320" s="3"/>
      <c r="D320" s="4"/>
      <c r="E320" s="93"/>
      <c r="F320" s="94"/>
      <c r="G320" s="2"/>
      <c r="H320" s="6"/>
      <c r="I320" s="2"/>
      <c r="J320" s="2"/>
      <c r="K320" s="2"/>
    </row>
    <row r="321" spans="2:11" ht="15.75" customHeight="1" x14ac:dyDescent="0.2">
      <c r="B321" s="2"/>
      <c r="C321" s="3"/>
      <c r="D321" s="4"/>
      <c r="E321" s="93"/>
      <c r="F321" s="94"/>
      <c r="G321" s="2"/>
      <c r="H321" s="6"/>
      <c r="I321" s="2"/>
      <c r="J321" s="2"/>
      <c r="K321" s="2"/>
    </row>
    <row r="322" spans="2:11" ht="15.75" customHeight="1" x14ac:dyDescent="0.2">
      <c r="B322" s="2"/>
      <c r="C322" s="3"/>
      <c r="D322" s="4"/>
      <c r="E322" s="93"/>
      <c r="F322" s="94"/>
      <c r="G322" s="2"/>
      <c r="H322" s="6"/>
      <c r="I322" s="2"/>
      <c r="J322" s="2"/>
      <c r="K322" s="2"/>
    </row>
    <row r="323" spans="2:11" ht="15.75" customHeight="1" x14ac:dyDescent="0.2">
      <c r="B323" s="2"/>
      <c r="C323" s="3"/>
      <c r="D323" s="4"/>
      <c r="E323" s="93"/>
      <c r="F323" s="94"/>
      <c r="G323" s="2"/>
      <c r="H323" s="6"/>
      <c r="I323" s="2"/>
      <c r="J323" s="2"/>
      <c r="K323" s="2"/>
    </row>
    <row r="324" spans="2:11" ht="15.75" customHeight="1" x14ac:dyDescent="0.2">
      <c r="B324" s="2"/>
      <c r="C324" s="3"/>
      <c r="D324" s="4"/>
      <c r="E324" s="93"/>
      <c r="F324" s="94"/>
      <c r="G324" s="2"/>
      <c r="H324" s="6"/>
      <c r="I324" s="2"/>
      <c r="J324" s="2"/>
      <c r="K324" s="2"/>
    </row>
    <row r="325" spans="2:11" ht="15.75" customHeight="1" x14ac:dyDescent="0.2">
      <c r="B325" s="2"/>
      <c r="C325" s="3"/>
      <c r="D325" s="4"/>
      <c r="E325" s="93"/>
      <c r="F325" s="94"/>
      <c r="G325" s="2"/>
      <c r="H325" s="6"/>
      <c r="I325" s="2"/>
      <c r="J325" s="2"/>
      <c r="K325" s="2"/>
    </row>
    <row r="326" spans="2:11" ht="15.75" customHeight="1" x14ac:dyDescent="0.2">
      <c r="B326" s="2"/>
      <c r="C326" s="3"/>
      <c r="D326" s="4"/>
      <c r="E326" s="93"/>
      <c r="F326" s="94"/>
      <c r="G326" s="2"/>
      <c r="H326" s="6"/>
      <c r="I326" s="2"/>
      <c r="J326" s="2"/>
      <c r="K326" s="2"/>
    </row>
    <row r="327" spans="2:11" ht="15.75" customHeight="1" x14ac:dyDescent="0.2">
      <c r="B327" s="2"/>
      <c r="C327" s="3"/>
      <c r="D327" s="4"/>
      <c r="E327" s="93"/>
      <c r="F327" s="94"/>
      <c r="G327" s="2"/>
      <c r="H327" s="6"/>
      <c r="I327" s="2"/>
      <c r="J327" s="2"/>
      <c r="K327" s="2"/>
    </row>
    <row r="328" spans="2:11" ht="15.75" customHeight="1" x14ac:dyDescent="0.2">
      <c r="B328" s="2"/>
      <c r="C328" s="3"/>
      <c r="D328" s="4"/>
      <c r="E328" s="93"/>
      <c r="F328" s="94"/>
      <c r="G328" s="2"/>
      <c r="H328" s="6"/>
      <c r="I328" s="2"/>
      <c r="J328" s="2"/>
      <c r="K328" s="2"/>
    </row>
    <row r="329" spans="2:11" ht="15.75" customHeight="1" x14ac:dyDescent="0.2">
      <c r="B329" s="2"/>
      <c r="C329" s="3"/>
      <c r="D329" s="4"/>
      <c r="E329" s="93"/>
      <c r="F329" s="94"/>
      <c r="G329" s="2"/>
      <c r="H329" s="6"/>
      <c r="I329" s="2"/>
      <c r="J329" s="2"/>
      <c r="K329" s="2"/>
    </row>
    <row r="330" spans="2:11" ht="15.75" customHeight="1" x14ac:dyDescent="0.2">
      <c r="B330" s="2"/>
      <c r="C330" s="3"/>
      <c r="D330" s="4"/>
      <c r="E330" s="93"/>
      <c r="F330" s="94"/>
      <c r="G330" s="2"/>
      <c r="H330" s="6"/>
      <c r="I330" s="2"/>
      <c r="J330" s="2"/>
      <c r="K330" s="2"/>
    </row>
    <row r="331" spans="2:11" ht="15.75" customHeight="1" x14ac:dyDescent="0.2">
      <c r="B331" s="2"/>
      <c r="C331" s="3"/>
      <c r="D331" s="4"/>
      <c r="E331" s="93"/>
      <c r="F331" s="94"/>
      <c r="G331" s="2"/>
      <c r="H331" s="6"/>
      <c r="I331" s="2"/>
      <c r="J331" s="2"/>
      <c r="K331" s="2"/>
    </row>
    <row r="332" spans="2:11" ht="15.75" customHeight="1" x14ac:dyDescent="0.2">
      <c r="B332" s="2"/>
      <c r="C332" s="3"/>
      <c r="D332" s="4"/>
      <c r="E332" s="93"/>
      <c r="F332" s="94"/>
      <c r="G332" s="2"/>
      <c r="H332" s="6"/>
      <c r="I332" s="2"/>
      <c r="J332" s="2"/>
      <c r="K332" s="2"/>
    </row>
    <row r="333" spans="2:11" ht="15.75" customHeight="1" x14ac:dyDescent="0.2">
      <c r="B333" s="2"/>
      <c r="C333" s="3"/>
      <c r="D333" s="4"/>
      <c r="E333" s="93"/>
      <c r="F333" s="94"/>
      <c r="G333" s="2"/>
      <c r="H333" s="6"/>
      <c r="I333" s="2"/>
      <c r="J333" s="2"/>
      <c r="K333" s="2"/>
    </row>
    <row r="334" spans="2:11" ht="15.75" customHeight="1" x14ac:dyDescent="0.2">
      <c r="B334" s="2"/>
      <c r="C334" s="3"/>
      <c r="D334" s="4"/>
      <c r="E334" s="93"/>
      <c r="F334" s="94"/>
      <c r="G334" s="2"/>
      <c r="H334" s="6"/>
      <c r="I334" s="2"/>
      <c r="J334" s="2"/>
      <c r="K334" s="2"/>
    </row>
    <row r="335" spans="2:11" ht="15.75" customHeight="1" x14ac:dyDescent="0.2">
      <c r="B335" s="2"/>
      <c r="C335" s="3"/>
      <c r="D335" s="4"/>
      <c r="E335" s="93"/>
      <c r="F335" s="94"/>
      <c r="G335" s="2"/>
      <c r="H335" s="6"/>
      <c r="I335" s="2"/>
      <c r="J335" s="2"/>
      <c r="K335" s="2"/>
    </row>
    <row r="336" spans="2:11" ht="15.75" customHeight="1" x14ac:dyDescent="0.2">
      <c r="B336" s="2"/>
      <c r="C336" s="3"/>
      <c r="D336" s="4"/>
      <c r="E336" s="93"/>
      <c r="F336" s="94"/>
      <c r="G336" s="2"/>
      <c r="H336" s="6"/>
      <c r="I336" s="2"/>
      <c r="J336" s="2"/>
      <c r="K336" s="2"/>
    </row>
    <row r="337" spans="2:11" ht="15.75" customHeight="1" x14ac:dyDescent="0.2">
      <c r="B337" s="2"/>
      <c r="C337" s="3"/>
      <c r="D337" s="4"/>
      <c r="E337" s="93"/>
      <c r="F337" s="94"/>
      <c r="G337" s="2"/>
      <c r="H337" s="6"/>
      <c r="I337" s="2"/>
      <c r="J337" s="2"/>
      <c r="K337" s="2"/>
    </row>
    <row r="338" spans="2:11" ht="15.75" customHeight="1" x14ac:dyDescent="0.2">
      <c r="B338" s="2"/>
      <c r="C338" s="3"/>
      <c r="D338" s="4"/>
      <c r="E338" s="93"/>
      <c r="F338" s="94"/>
      <c r="G338" s="2"/>
      <c r="H338" s="6"/>
      <c r="I338" s="2"/>
      <c r="J338" s="2"/>
      <c r="K338" s="2"/>
    </row>
    <row r="339" spans="2:11" ht="15.75" customHeight="1" x14ac:dyDescent="0.2">
      <c r="B339" s="2"/>
      <c r="C339" s="3"/>
      <c r="D339" s="4"/>
      <c r="E339" s="93"/>
      <c r="F339" s="94"/>
      <c r="G339" s="2"/>
      <c r="H339" s="6"/>
      <c r="I339" s="2"/>
      <c r="J339" s="2"/>
      <c r="K339" s="2"/>
    </row>
    <row r="340" spans="2:11" ht="15.75" customHeight="1" x14ac:dyDescent="0.2">
      <c r="B340" s="2"/>
      <c r="C340" s="3"/>
      <c r="D340" s="4"/>
      <c r="E340" s="93"/>
      <c r="F340" s="94"/>
      <c r="G340" s="2"/>
      <c r="H340" s="6"/>
      <c r="I340" s="2"/>
      <c r="J340" s="2"/>
      <c r="K340" s="2"/>
    </row>
    <row r="341" spans="2:11" ht="15.75" customHeight="1" x14ac:dyDescent="0.2">
      <c r="B341" s="2"/>
      <c r="C341" s="3"/>
      <c r="D341" s="4"/>
      <c r="E341" s="93"/>
      <c r="F341" s="94"/>
      <c r="G341" s="2"/>
      <c r="H341" s="6"/>
      <c r="I341" s="2"/>
      <c r="J341" s="2"/>
      <c r="K341" s="2"/>
    </row>
    <row r="342" spans="2:11" ht="15.75" customHeight="1" x14ac:dyDescent="0.2">
      <c r="B342" s="2"/>
      <c r="C342" s="3"/>
      <c r="D342" s="4"/>
      <c r="E342" s="93"/>
      <c r="F342" s="94"/>
      <c r="G342" s="2"/>
      <c r="H342" s="6"/>
      <c r="I342" s="2"/>
      <c r="J342" s="2"/>
      <c r="K342" s="2"/>
    </row>
    <row r="343" spans="2:11" ht="15.75" customHeight="1" x14ac:dyDescent="0.2">
      <c r="B343" s="2"/>
      <c r="C343" s="3"/>
      <c r="D343" s="4"/>
      <c r="E343" s="93"/>
      <c r="F343" s="94"/>
      <c r="G343" s="2"/>
      <c r="H343" s="6"/>
      <c r="I343" s="2"/>
      <c r="J343" s="2"/>
      <c r="K343" s="2"/>
    </row>
    <row r="344" spans="2:11" ht="15.75" customHeight="1" x14ac:dyDescent="0.2">
      <c r="B344" s="2"/>
      <c r="C344" s="3"/>
      <c r="D344" s="4"/>
      <c r="E344" s="93"/>
      <c r="F344" s="94"/>
      <c r="G344" s="2"/>
      <c r="H344" s="6"/>
      <c r="I344" s="2"/>
      <c r="J344" s="2"/>
      <c r="K344" s="2"/>
    </row>
    <row r="345" spans="2:11" ht="15.75" customHeight="1" x14ac:dyDescent="0.2">
      <c r="B345" s="2"/>
      <c r="C345" s="3"/>
      <c r="D345" s="4"/>
      <c r="E345" s="93"/>
      <c r="F345" s="94"/>
      <c r="G345" s="2"/>
      <c r="H345" s="6"/>
      <c r="I345" s="2"/>
      <c r="J345" s="2"/>
      <c r="K345" s="2"/>
    </row>
    <row r="346" spans="2:11" ht="15.75" customHeight="1" x14ac:dyDescent="0.2">
      <c r="B346" s="2"/>
      <c r="C346" s="3"/>
      <c r="D346" s="4"/>
      <c r="E346" s="93"/>
      <c r="F346" s="94"/>
      <c r="G346" s="2"/>
      <c r="H346" s="6"/>
      <c r="I346" s="2"/>
      <c r="J346" s="2"/>
      <c r="K346" s="2"/>
    </row>
    <row r="347" spans="2:11" ht="15.75" customHeight="1" x14ac:dyDescent="0.2">
      <c r="B347" s="2"/>
      <c r="C347" s="3"/>
      <c r="D347" s="4"/>
      <c r="E347" s="93"/>
      <c r="F347" s="94"/>
      <c r="G347" s="2"/>
      <c r="H347" s="6"/>
      <c r="I347" s="2"/>
      <c r="J347" s="2"/>
      <c r="K347" s="2"/>
    </row>
    <row r="348" spans="2:11" ht="15.75" customHeight="1" x14ac:dyDescent="0.2">
      <c r="B348" s="2"/>
      <c r="C348" s="3"/>
      <c r="D348" s="4"/>
      <c r="E348" s="93"/>
      <c r="F348" s="94"/>
      <c r="G348" s="2"/>
      <c r="H348" s="6"/>
      <c r="I348" s="2"/>
      <c r="J348" s="2"/>
      <c r="K348" s="2"/>
    </row>
    <row r="349" spans="2:11" ht="15.75" customHeight="1" x14ac:dyDescent="0.2">
      <c r="B349" s="2"/>
      <c r="C349" s="3"/>
      <c r="D349" s="4"/>
      <c r="E349" s="93"/>
      <c r="F349" s="94"/>
      <c r="G349" s="2"/>
      <c r="H349" s="6"/>
      <c r="I349" s="2"/>
      <c r="J349" s="2"/>
      <c r="K349" s="2"/>
    </row>
    <row r="350" spans="2:11" ht="15.75" customHeight="1" x14ac:dyDescent="0.2">
      <c r="B350" s="2"/>
      <c r="C350" s="3"/>
      <c r="D350" s="4"/>
      <c r="E350" s="93"/>
      <c r="F350" s="94"/>
      <c r="G350" s="2"/>
      <c r="H350" s="6"/>
      <c r="I350" s="2"/>
      <c r="J350" s="2"/>
      <c r="K350" s="2"/>
    </row>
    <row r="351" spans="2:11" ht="15.75" customHeight="1" x14ac:dyDescent="0.2">
      <c r="B351" s="2"/>
      <c r="C351" s="3"/>
      <c r="D351" s="4"/>
      <c r="E351" s="93"/>
      <c r="F351" s="94"/>
      <c r="G351" s="2"/>
      <c r="H351" s="6"/>
      <c r="I351" s="2"/>
      <c r="J351" s="2"/>
      <c r="K351" s="2"/>
    </row>
    <row r="352" spans="2:11" ht="15.75" customHeight="1" x14ac:dyDescent="0.2">
      <c r="B352" s="2"/>
      <c r="C352" s="3"/>
      <c r="D352" s="4"/>
      <c r="E352" s="93"/>
      <c r="F352" s="94"/>
      <c r="G352" s="2"/>
      <c r="H352" s="6"/>
      <c r="I352" s="2"/>
      <c r="J352" s="2"/>
      <c r="K352" s="2"/>
    </row>
    <row r="353" spans="2:11" ht="15.75" customHeight="1" x14ac:dyDescent="0.2">
      <c r="B353" s="2"/>
      <c r="C353" s="3"/>
      <c r="D353" s="4"/>
      <c r="E353" s="93"/>
      <c r="F353" s="94"/>
      <c r="G353" s="2"/>
      <c r="H353" s="6"/>
      <c r="I353" s="2"/>
      <c r="J353" s="2"/>
      <c r="K353" s="2"/>
    </row>
    <row r="354" spans="2:11" ht="15.75" customHeight="1" x14ac:dyDescent="0.2">
      <c r="B354" s="2"/>
      <c r="C354" s="3"/>
      <c r="D354" s="4"/>
      <c r="E354" s="93"/>
      <c r="F354" s="94"/>
      <c r="G354" s="2"/>
      <c r="H354" s="6"/>
      <c r="I354" s="2"/>
      <c r="J354" s="2"/>
      <c r="K354" s="2"/>
    </row>
    <row r="355" spans="2:11" ht="15.75" customHeight="1" x14ac:dyDescent="0.2">
      <c r="B355" s="2"/>
      <c r="C355" s="3"/>
      <c r="D355" s="4"/>
      <c r="E355" s="93"/>
      <c r="F355" s="94"/>
      <c r="G355" s="2"/>
      <c r="H355" s="6"/>
      <c r="I355" s="2"/>
      <c r="J355" s="2"/>
      <c r="K355" s="2"/>
    </row>
    <row r="356" spans="2:11" ht="15.75" customHeight="1" x14ac:dyDescent="0.2">
      <c r="B356" s="2"/>
      <c r="C356" s="3"/>
      <c r="D356" s="4"/>
      <c r="E356" s="93"/>
      <c r="F356" s="94"/>
      <c r="G356" s="2"/>
      <c r="H356" s="6"/>
      <c r="I356" s="2"/>
      <c r="J356" s="2"/>
      <c r="K356" s="2"/>
    </row>
    <row r="357" spans="2:11" ht="15.75" customHeight="1" x14ac:dyDescent="0.2">
      <c r="B357" s="2"/>
      <c r="C357" s="3"/>
      <c r="D357" s="4"/>
      <c r="E357" s="93"/>
      <c r="F357" s="94"/>
      <c r="G357" s="2"/>
      <c r="H357" s="6"/>
      <c r="I357" s="2"/>
      <c r="J357" s="2"/>
      <c r="K357" s="2"/>
    </row>
    <row r="358" spans="2:11" ht="15.75" customHeight="1" x14ac:dyDescent="0.2">
      <c r="B358" s="2"/>
      <c r="C358" s="3"/>
      <c r="D358" s="4"/>
      <c r="E358" s="93"/>
      <c r="F358" s="94"/>
      <c r="G358" s="2"/>
      <c r="H358" s="6"/>
      <c r="I358" s="2"/>
      <c r="J358" s="2"/>
      <c r="K358" s="2"/>
    </row>
    <row r="359" spans="2:11" ht="15.75" customHeight="1" x14ac:dyDescent="0.2">
      <c r="B359" s="2"/>
      <c r="C359" s="3"/>
      <c r="D359" s="4"/>
      <c r="E359" s="93"/>
      <c r="F359" s="94"/>
      <c r="G359" s="2"/>
      <c r="H359" s="6"/>
      <c r="I359" s="2"/>
      <c r="J359" s="2"/>
      <c r="K359" s="2"/>
    </row>
    <row r="360" spans="2:11" ht="15.75" customHeight="1" x14ac:dyDescent="0.2">
      <c r="B360" s="2"/>
      <c r="C360" s="3"/>
      <c r="D360" s="4"/>
      <c r="E360" s="93"/>
      <c r="F360" s="94"/>
      <c r="G360" s="2"/>
      <c r="H360" s="6"/>
      <c r="I360" s="2"/>
      <c r="J360" s="2"/>
      <c r="K360" s="2"/>
    </row>
    <row r="361" spans="2:11" ht="15.75" customHeight="1" x14ac:dyDescent="0.2">
      <c r="B361" s="2"/>
      <c r="C361" s="3"/>
      <c r="D361" s="4"/>
      <c r="E361" s="93"/>
      <c r="F361" s="94"/>
      <c r="G361" s="2"/>
      <c r="H361" s="6"/>
      <c r="I361" s="2"/>
      <c r="J361" s="2"/>
      <c r="K361" s="2"/>
    </row>
    <row r="362" spans="2:11" ht="15.75" customHeight="1" x14ac:dyDescent="0.2">
      <c r="B362" s="2"/>
      <c r="C362" s="3"/>
      <c r="D362" s="4"/>
      <c r="E362" s="93"/>
      <c r="F362" s="94"/>
      <c r="G362" s="2"/>
      <c r="H362" s="6"/>
      <c r="I362" s="2"/>
      <c r="J362" s="2"/>
      <c r="K362" s="2"/>
    </row>
    <row r="363" spans="2:11" ht="15.75" customHeight="1" x14ac:dyDescent="0.2">
      <c r="B363" s="2"/>
      <c r="C363" s="3"/>
      <c r="D363" s="4"/>
      <c r="E363" s="93"/>
      <c r="F363" s="94"/>
      <c r="G363" s="2"/>
      <c r="H363" s="6"/>
      <c r="I363" s="2"/>
      <c r="J363" s="2"/>
      <c r="K363" s="2"/>
    </row>
    <row r="364" spans="2:11" ht="15.75" customHeight="1" x14ac:dyDescent="0.2">
      <c r="B364" s="2"/>
      <c r="C364" s="3"/>
      <c r="D364" s="4"/>
      <c r="E364" s="93"/>
      <c r="F364" s="94"/>
      <c r="G364" s="2"/>
      <c r="H364" s="6"/>
      <c r="I364" s="2"/>
      <c r="J364" s="2"/>
      <c r="K364" s="2"/>
    </row>
    <row r="365" spans="2:11" ht="15.75" customHeight="1" x14ac:dyDescent="0.2">
      <c r="B365" s="2"/>
      <c r="C365" s="3"/>
      <c r="D365" s="4"/>
      <c r="E365" s="93"/>
      <c r="F365" s="94"/>
      <c r="G365" s="2"/>
      <c r="H365" s="6"/>
      <c r="I365" s="2"/>
      <c r="J365" s="2"/>
      <c r="K365" s="2"/>
    </row>
    <row r="366" spans="2:11" ht="15.75" customHeight="1" x14ac:dyDescent="0.2">
      <c r="B366" s="2"/>
      <c r="C366" s="3"/>
      <c r="D366" s="4"/>
      <c r="E366" s="93"/>
      <c r="F366" s="94"/>
      <c r="G366" s="2"/>
      <c r="H366" s="6"/>
      <c r="I366" s="2"/>
      <c r="J366" s="2"/>
      <c r="K366" s="2"/>
    </row>
    <row r="367" spans="2:11" ht="15.75" customHeight="1" x14ac:dyDescent="0.2">
      <c r="B367" s="2"/>
      <c r="C367" s="3"/>
      <c r="D367" s="4"/>
      <c r="E367" s="93"/>
      <c r="F367" s="94"/>
      <c r="G367" s="2"/>
      <c r="H367" s="6"/>
      <c r="I367" s="2"/>
      <c r="J367" s="2"/>
      <c r="K367" s="2"/>
    </row>
    <row r="368" spans="2:11" ht="15.75" customHeight="1" x14ac:dyDescent="0.2">
      <c r="B368" s="2"/>
      <c r="C368" s="3"/>
      <c r="D368" s="4"/>
      <c r="E368" s="93"/>
      <c r="F368" s="94"/>
      <c r="G368" s="2"/>
      <c r="H368" s="6"/>
      <c r="I368" s="2"/>
      <c r="J368" s="2"/>
      <c r="K368" s="2"/>
    </row>
    <row r="369" spans="2:11" ht="15.75" customHeight="1" x14ac:dyDescent="0.2">
      <c r="B369" s="2"/>
      <c r="C369" s="3"/>
      <c r="D369" s="4"/>
      <c r="E369" s="93"/>
      <c r="F369" s="94"/>
      <c r="G369" s="2"/>
      <c r="H369" s="6"/>
      <c r="I369" s="2"/>
      <c r="J369" s="2"/>
      <c r="K369" s="2"/>
    </row>
    <row r="370" spans="2:11" ht="15.75" customHeight="1" x14ac:dyDescent="0.2">
      <c r="B370" s="2"/>
      <c r="C370" s="3"/>
      <c r="D370" s="4"/>
      <c r="E370" s="93"/>
      <c r="F370" s="94"/>
      <c r="G370" s="2"/>
      <c r="H370" s="6"/>
      <c r="I370" s="2"/>
      <c r="J370" s="2"/>
      <c r="K370" s="2"/>
    </row>
    <row r="371" spans="2:11" ht="15.75" customHeight="1" x14ac:dyDescent="0.2">
      <c r="B371" s="2"/>
      <c r="C371" s="3"/>
      <c r="D371" s="4"/>
      <c r="E371" s="93"/>
      <c r="F371" s="94"/>
      <c r="G371" s="2"/>
      <c r="H371" s="6"/>
      <c r="I371" s="2"/>
      <c r="J371" s="2"/>
      <c r="K371" s="2"/>
    </row>
    <row r="372" spans="2:11" ht="15.75" customHeight="1" x14ac:dyDescent="0.2">
      <c r="B372" s="2"/>
      <c r="C372" s="3"/>
      <c r="D372" s="4"/>
      <c r="E372" s="93"/>
      <c r="F372" s="94"/>
      <c r="G372" s="2"/>
      <c r="H372" s="6"/>
      <c r="I372" s="2"/>
      <c r="J372" s="2"/>
      <c r="K372" s="2"/>
    </row>
    <row r="373" spans="2:11" ht="15.75" customHeight="1" x14ac:dyDescent="0.2">
      <c r="B373" s="2"/>
      <c r="C373" s="3"/>
      <c r="D373" s="4"/>
      <c r="E373" s="93"/>
      <c r="F373" s="94"/>
      <c r="G373" s="2"/>
      <c r="H373" s="6"/>
      <c r="I373" s="2"/>
      <c r="J373" s="2"/>
      <c r="K373" s="2"/>
    </row>
    <row r="374" spans="2:11" ht="15.75" customHeight="1" x14ac:dyDescent="0.2">
      <c r="B374" s="2"/>
      <c r="C374" s="3"/>
      <c r="D374" s="4"/>
      <c r="E374" s="93"/>
      <c r="F374" s="94"/>
      <c r="G374" s="2"/>
      <c r="H374" s="6"/>
      <c r="I374" s="2"/>
      <c r="J374" s="2"/>
      <c r="K374" s="2"/>
    </row>
    <row r="375" spans="2:11" ht="15.75" customHeight="1" x14ac:dyDescent="0.2">
      <c r="B375" s="2"/>
      <c r="C375" s="3"/>
      <c r="D375" s="4"/>
      <c r="E375" s="93"/>
      <c r="F375" s="94"/>
      <c r="G375" s="2"/>
      <c r="H375" s="6"/>
      <c r="I375" s="2"/>
      <c r="J375" s="2"/>
      <c r="K375" s="2"/>
    </row>
    <row r="376" spans="2:11" ht="15.75" customHeight="1" x14ac:dyDescent="0.2">
      <c r="B376" s="2"/>
      <c r="C376" s="3"/>
      <c r="D376" s="4"/>
      <c r="E376" s="93"/>
      <c r="F376" s="94"/>
      <c r="G376" s="2"/>
      <c r="H376" s="6"/>
      <c r="I376" s="2"/>
      <c r="J376" s="2"/>
      <c r="K376" s="2"/>
    </row>
    <row r="377" spans="2:11" ht="15.75" customHeight="1" x14ac:dyDescent="0.2">
      <c r="B377" s="2"/>
      <c r="C377" s="3"/>
      <c r="D377" s="4"/>
      <c r="E377" s="93"/>
      <c r="F377" s="94"/>
      <c r="G377" s="2"/>
      <c r="H377" s="6"/>
      <c r="I377" s="2"/>
      <c r="J377" s="2"/>
      <c r="K377" s="2"/>
    </row>
    <row r="378" spans="2:11" ht="15.75" customHeight="1" x14ac:dyDescent="0.2">
      <c r="B378" s="2"/>
      <c r="C378" s="3"/>
      <c r="D378" s="4"/>
      <c r="E378" s="93"/>
      <c r="F378" s="94"/>
      <c r="G378" s="2"/>
      <c r="H378" s="6"/>
      <c r="I378" s="2"/>
      <c r="J378" s="2"/>
      <c r="K378" s="2"/>
    </row>
    <row r="379" spans="2:11" ht="15.75" customHeight="1" x14ac:dyDescent="0.2">
      <c r="B379" s="2"/>
      <c r="C379" s="3"/>
      <c r="D379" s="4"/>
      <c r="E379" s="93"/>
      <c r="F379" s="94"/>
      <c r="G379" s="2"/>
      <c r="H379" s="6"/>
      <c r="I379" s="2"/>
      <c r="J379" s="2"/>
      <c r="K379" s="2"/>
    </row>
    <row r="380" spans="2:11" ht="15.75" customHeight="1" x14ac:dyDescent="0.2">
      <c r="B380" s="2"/>
      <c r="C380" s="3"/>
      <c r="D380" s="4"/>
      <c r="E380" s="93"/>
      <c r="F380" s="94"/>
      <c r="G380" s="2"/>
      <c r="H380" s="6"/>
      <c r="I380" s="2"/>
      <c r="J380" s="2"/>
      <c r="K380" s="2"/>
    </row>
    <row r="381" spans="2:11" ht="15.75" customHeight="1" x14ac:dyDescent="0.2">
      <c r="B381" s="2"/>
      <c r="C381" s="3"/>
      <c r="D381" s="4"/>
      <c r="E381" s="93"/>
      <c r="F381" s="94"/>
      <c r="G381" s="2"/>
      <c r="H381" s="6"/>
      <c r="I381" s="2"/>
      <c r="J381" s="2"/>
      <c r="K381" s="2"/>
    </row>
    <row r="382" spans="2:11" ht="15.75" customHeight="1" x14ac:dyDescent="0.2">
      <c r="B382" s="2"/>
      <c r="C382" s="3"/>
      <c r="D382" s="4"/>
      <c r="E382" s="93"/>
      <c r="F382" s="94"/>
      <c r="G382" s="2"/>
      <c r="H382" s="6"/>
      <c r="I382" s="2"/>
      <c r="J382" s="2"/>
      <c r="K382" s="2"/>
    </row>
    <row r="383" spans="2:11" ht="15.75" customHeight="1" x14ac:dyDescent="0.2">
      <c r="B383" s="2"/>
      <c r="C383" s="3"/>
      <c r="D383" s="4"/>
      <c r="E383" s="93"/>
      <c r="F383" s="94"/>
      <c r="G383" s="2"/>
      <c r="H383" s="6"/>
      <c r="I383" s="2"/>
      <c r="J383" s="2"/>
      <c r="K383" s="2"/>
    </row>
    <row r="384" spans="2:11" ht="15.75" customHeight="1" x14ac:dyDescent="0.2">
      <c r="B384" s="2"/>
      <c r="C384" s="3"/>
      <c r="D384" s="4"/>
      <c r="E384" s="93"/>
      <c r="F384" s="94"/>
      <c r="G384" s="2"/>
      <c r="H384" s="6"/>
      <c r="I384" s="2"/>
      <c r="J384" s="2"/>
      <c r="K384" s="2"/>
    </row>
    <row r="385" spans="2:11" ht="15.75" customHeight="1" x14ac:dyDescent="0.2">
      <c r="B385" s="2"/>
      <c r="C385" s="3"/>
      <c r="D385" s="4"/>
      <c r="E385" s="93"/>
      <c r="F385" s="94"/>
      <c r="G385" s="2"/>
      <c r="H385" s="6"/>
      <c r="I385" s="2"/>
      <c r="J385" s="2"/>
      <c r="K385" s="2"/>
    </row>
    <row r="386" spans="2:11" ht="15.75" customHeight="1" x14ac:dyDescent="0.2">
      <c r="B386" s="2"/>
      <c r="C386" s="3"/>
      <c r="D386" s="4"/>
      <c r="E386" s="93"/>
      <c r="F386" s="94"/>
      <c r="G386" s="2"/>
      <c r="H386" s="6"/>
      <c r="I386" s="2"/>
      <c r="J386" s="2"/>
      <c r="K386" s="2"/>
    </row>
    <row r="387" spans="2:11" ht="15.75" customHeight="1" x14ac:dyDescent="0.2">
      <c r="B387" s="2"/>
      <c r="C387" s="3"/>
      <c r="D387" s="4"/>
      <c r="E387" s="93"/>
      <c r="F387" s="94"/>
      <c r="G387" s="2"/>
      <c r="H387" s="6"/>
      <c r="I387" s="2"/>
      <c r="J387" s="2"/>
      <c r="K387" s="2"/>
    </row>
    <row r="388" spans="2:11" ht="15.75" customHeight="1" x14ac:dyDescent="0.2">
      <c r="B388" s="2"/>
      <c r="C388" s="3"/>
      <c r="D388" s="4"/>
      <c r="E388" s="93"/>
      <c r="F388" s="94"/>
      <c r="G388" s="2"/>
      <c r="H388" s="6"/>
      <c r="I388" s="2"/>
      <c r="J388" s="2"/>
      <c r="K388" s="2"/>
    </row>
    <row r="389" spans="2:11" ht="15.75" customHeight="1" x14ac:dyDescent="0.2">
      <c r="B389" s="2"/>
      <c r="C389" s="3"/>
      <c r="D389" s="4"/>
      <c r="E389" s="93"/>
      <c r="F389" s="94"/>
      <c r="G389" s="2"/>
      <c r="H389" s="6"/>
      <c r="I389" s="2"/>
      <c r="J389" s="2"/>
      <c r="K389" s="2"/>
    </row>
    <row r="390" spans="2:11" ht="15.75" customHeight="1" x14ac:dyDescent="0.2">
      <c r="B390" s="2"/>
      <c r="C390" s="3"/>
      <c r="D390" s="4"/>
      <c r="E390" s="93"/>
      <c r="F390" s="94"/>
      <c r="G390" s="2"/>
      <c r="H390" s="6"/>
      <c r="I390" s="2"/>
      <c r="J390" s="2"/>
      <c r="K390" s="2"/>
    </row>
    <row r="391" spans="2:11" ht="15.75" customHeight="1" x14ac:dyDescent="0.2">
      <c r="B391" s="2"/>
      <c r="C391" s="3"/>
      <c r="D391" s="4"/>
      <c r="E391" s="93"/>
      <c r="F391" s="94"/>
      <c r="G391" s="2"/>
      <c r="H391" s="6"/>
      <c r="I391" s="2"/>
      <c r="J391" s="2"/>
      <c r="K391" s="2"/>
    </row>
    <row r="392" spans="2:11" ht="15.75" customHeight="1" x14ac:dyDescent="0.2">
      <c r="B392" s="2"/>
      <c r="C392" s="3"/>
      <c r="D392" s="4"/>
      <c r="E392" s="93"/>
      <c r="F392" s="94"/>
      <c r="G392" s="2"/>
      <c r="H392" s="6"/>
      <c r="I392" s="2"/>
      <c r="J392" s="2"/>
      <c r="K392" s="2"/>
    </row>
    <row r="393" spans="2:11" ht="15.75" customHeight="1" x14ac:dyDescent="0.2">
      <c r="B393" s="2"/>
      <c r="C393" s="3"/>
      <c r="D393" s="4"/>
      <c r="E393" s="93"/>
      <c r="F393" s="94"/>
      <c r="G393" s="2"/>
      <c r="H393" s="6"/>
      <c r="I393" s="2"/>
      <c r="J393" s="2"/>
      <c r="K393" s="2"/>
    </row>
    <row r="394" spans="2:11" ht="15.75" customHeight="1" x14ac:dyDescent="0.2">
      <c r="B394" s="2"/>
      <c r="C394" s="3"/>
      <c r="D394" s="4"/>
      <c r="E394" s="93"/>
      <c r="F394" s="94"/>
      <c r="G394" s="2"/>
      <c r="H394" s="6"/>
      <c r="I394" s="2"/>
      <c r="J394" s="2"/>
      <c r="K394" s="2"/>
    </row>
    <row r="395" spans="2:11" ht="15.75" customHeight="1" x14ac:dyDescent="0.2">
      <c r="B395" s="2"/>
      <c r="C395" s="3"/>
      <c r="D395" s="4"/>
      <c r="E395" s="93"/>
      <c r="F395" s="94"/>
      <c r="G395" s="2"/>
      <c r="H395" s="6"/>
      <c r="I395" s="2"/>
      <c r="J395" s="2"/>
      <c r="K395" s="2"/>
    </row>
    <row r="396" spans="2:11" ht="15.75" customHeight="1" x14ac:dyDescent="0.2">
      <c r="B396" s="2"/>
      <c r="C396" s="3"/>
      <c r="D396" s="4"/>
      <c r="E396" s="93"/>
      <c r="F396" s="94"/>
      <c r="G396" s="2"/>
      <c r="H396" s="6"/>
      <c r="I396" s="2"/>
      <c r="J396" s="2"/>
      <c r="K396" s="2"/>
    </row>
    <row r="397" spans="2:11" ht="15.75" customHeight="1" x14ac:dyDescent="0.2">
      <c r="B397" s="2"/>
      <c r="C397" s="3"/>
      <c r="D397" s="4"/>
      <c r="E397" s="93"/>
      <c r="F397" s="94"/>
      <c r="G397" s="2"/>
      <c r="H397" s="6"/>
      <c r="I397" s="2"/>
      <c r="J397" s="2"/>
      <c r="K397" s="2"/>
    </row>
    <row r="398" spans="2:11" ht="15.75" customHeight="1" x14ac:dyDescent="0.2">
      <c r="B398" s="2"/>
      <c r="C398" s="3"/>
      <c r="D398" s="4"/>
      <c r="E398" s="93"/>
      <c r="F398" s="94"/>
      <c r="G398" s="2"/>
      <c r="H398" s="6"/>
      <c r="I398" s="2"/>
      <c r="J398" s="2"/>
      <c r="K398" s="2"/>
    </row>
    <row r="399" spans="2:11" ht="15.75" customHeight="1" x14ac:dyDescent="0.2">
      <c r="B399" s="2"/>
      <c r="C399" s="3"/>
      <c r="D399" s="4"/>
      <c r="E399" s="93"/>
      <c r="F399" s="94"/>
      <c r="G399" s="2"/>
      <c r="H399" s="6"/>
      <c r="I399" s="2"/>
      <c r="J399" s="2"/>
      <c r="K399" s="2"/>
    </row>
    <row r="400" spans="2:11" ht="15.75" customHeight="1" x14ac:dyDescent="0.2">
      <c r="B400" s="2"/>
      <c r="C400" s="3"/>
      <c r="D400" s="4"/>
      <c r="E400" s="93"/>
      <c r="F400" s="94"/>
      <c r="G400" s="2"/>
      <c r="H400" s="6"/>
      <c r="I400" s="2"/>
      <c r="J400" s="2"/>
      <c r="K400" s="2"/>
    </row>
    <row r="401" spans="2:11" ht="15.75" customHeight="1" x14ac:dyDescent="0.2">
      <c r="B401" s="2"/>
      <c r="C401" s="3"/>
      <c r="D401" s="4"/>
      <c r="E401" s="93"/>
      <c r="F401" s="94"/>
      <c r="G401" s="2"/>
      <c r="H401" s="6"/>
      <c r="I401" s="2"/>
      <c r="J401" s="2"/>
      <c r="K401" s="2"/>
    </row>
    <row r="402" spans="2:11" ht="15.75" customHeight="1" x14ac:dyDescent="0.2">
      <c r="B402" s="2"/>
      <c r="C402" s="3"/>
      <c r="D402" s="4"/>
      <c r="E402" s="93"/>
      <c r="F402" s="94"/>
      <c r="G402" s="2"/>
      <c r="H402" s="6"/>
      <c r="I402" s="2"/>
      <c r="J402" s="2"/>
      <c r="K402" s="2"/>
    </row>
    <row r="403" spans="2:11" ht="15.75" customHeight="1" x14ac:dyDescent="0.2">
      <c r="B403" s="2"/>
      <c r="C403" s="3"/>
      <c r="D403" s="4"/>
      <c r="E403" s="93"/>
      <c r="F403" s="94"/>
      <c r="G403" s="2"/>
      <c r="H403" s="6"/>
      <c r="I403" s="2"/>
      <c r="J403" s="2"/>
      <c r="K403" s="2"/>
    </row>
    <row r="404" spans="2:11" ht="15.75" customHeight="1" x14ac:dyDescent="0.2">
      <c r="B404" s="2"/>
      <c r="C404" s="3"/>
      <c r="D404" s="4"/>
      <c r="E404" s="93"/>
      <c r="F404" s="94"/>
      <c r="G404" s="2"/>
      <c r="H404" s="6"/>
      <c r="I404" s="2"/>
      <c r="J404" s="2"/>
      <c r="K404" s="2"/>
    </row>
    <row r="405" spans="2:11" ht="15.75" customHeight="1" x14ac:dyDescent="0.2">
      <c r="B405" s="2"/>
      <c r="C405" s="3"/>
      <c r="D405" s="4"/>
      <c r="E405" s="93"/>
      <c r="F405" s="94"/>
      <c r="G405" s="2"/>
      <c r="H405" s="6"/>
      <c r="I405" s="2"/>
      <c r="J405" s="2"/>
      <c r="K405" s="2"/>
    </row>
    <row r="406" spans="2:11" ht="15.75" customHeight="1" x14ac:dyDescent="0.2">
      <c r="B406" s="2"/>
      <c r="C406" s="3"/>
      <c r="D406" s="4"/>
      <c r="E406" s="93"/>
      <c r="F406" s="94"/>
      <c r="G406" s="2"/>
      <c r="H406" s="6"/>
      <c r="I406" s="2"/>
      <c r="J406" s="2"/>
      <c r="K406" s="2"/>
    </row>
    <row r="407" spans="2:11" ht="15.75" customHeight="1" x14ac:dyDescent="0.2">
      <c r="B407" s="2"/>
      <c r="C407" s="3"/>
      <c r="D407" s="4"/>
      <c r="E407" s="93"/>
      <c r="F407" s="94"/>
      <c r="G407" s="2"/>
      <c r="H407" s="6"/>
      <c r="I407" s="2"/>
      <c r="J407" s="2"/>
      <c r="K407" s="2"/>
    </row>
    <row r="408" spans="2:11" ht="15.75" customHeight="1" x14ac:dyDescent="0.2">
      <c r="B408" s="2"/>
      <c r="C408" s="3"/>
      <c r="D408" s="4"/>
      <c r="E408" s="93"/>
      <c r="F408" s="94"/>
      <c r="G408" s="2"/>
      <c r="H408" s="6"/>
      <c r="I408" s="2"/>
      <c r="J408" s="2"/>
      <c r="K408" s="2"/>
    </row>
    <row r="409" spans="2:11" ht="15.75" customHeight="1" x14ac:dyDescent="0.2">
      <c r="B409" s="2"/>
      <c r="C409" s="3"/>
      <c r="D409" s="4"/>
      <c r="E409" s="93"/>
      <c r="F409" s="94"/>
      <c r="G409" s="2"/>
      <c r="H409" s="6"/>
      <c r="I409" s="2"/>
      <c r="J409" s="2"/>
      <c r="K409" s="2"/>
    </row>
    <row r="410" spans="2:11" ht="15.75" customHeight="1" x14ac:dyDescent="0.2">
      <c r="B410" s="2"/>
      <c r="C410" s="3"/>
      <c r="D410" s="4"/>
      <c r="E410" s="93"/>
      <c r="F410" s="94"/>
      <c r="G410" s="2"/>
      <c r="H410" s="6"/>
      <c r="I410" s="2"/>
      <c r="J410" s="2"/>
      <c r="K410" s="2"/>
    </row>
    <row r="411" spans="2:11" ht="15.75" customHeight="1" x14ac:dyDescent="0.2">
      <c r="B411" s="2"/>
      <c r="C411" s="3"/>
      <c r="D411" s="4"/>
      <c r="E411" s="93"/>
      <c r="F411" s="94"/>
      <c r="G411" s="2"/>
      <c r="H411" s="6"/>
      <c r="I411" s="2"/>
      <c r="J411" s="2"/>
      <c r="K411" s="2"/>
    </row>
    <row r="412" spans="2:11" ht="15.75" customHeight="1" x14ac:dyDescent="0.2">
      <c r="B412" s="2"/>
      <c r="C412" s="3"/>
      <c r="D412" s="4"/>
      <c r="E412" s="93"/>
      <c r="F412" s="94"/>
      <c r="G412" s="2"/>
      <c r="H412" s="6"/>
      <c r="I412" s="2"/>
      <c r="J412" s="2"/>
      <c r="K412" s="2"/>
    </row>
    <row r="413" spans="2:11" ht="15.75" customHeight="1" x14ac:dyDescent="0.2">
      <c r="B413" s="2"/>
      <c r="C413" s="3"/>
      <c r="D413" s="4"/>
      <c r="E413" s="93"/>
      <c r="F413" s="94"/>
      <c r="G413" s="2"/>
      <c r="H413" s="6"/>
      <c r="I413" s="2"/>
      <c r="J413" s="2"/>
      <c r="K413" s="2"/>
    </row>
    <row r="414" spans="2:11" ht="15.75" customHeight="1" x14ac:dyDescent="0.2">
      <c r="B414" s="2"/>
      <c r="C414" s="3"/>
      <c r="D414" s="4"/>
      <c r="E414" s="93"/>
      <c r="F414" s="94"/>
      <c r="G414" s="2"/>
      <c r="H414" s="6"/>
      <c r="I414" s="2"/>
      <c r="J414" s="2"/>
      <c r="K414" s="2"/>
    </row>
    <row r="415" spans="2:11" ht="15.75" customHeight="1" x14ac:dyDescent="0.2">
      <c r="B415" s="2"/>
      <c r="C415" s="3"/>
      <c r="D415" s="4"/>
      <c r="E415" s="93"/>
      <c r="F415" s="94"/>
      <c r="G415" s="2"/>
      <c r="H415" s="6"/>
      <c r="I415" s="2"/>
      <c r="J415" s="2"/>
      <c r="K415" s="2"/>
    </row>
    <row r="416" spans="2:11" ht="15.75" customHeight="1" x14ac:dyDescent="0.2">
      <c r="B416" s="2"/>
      <c r="C416" s="3"/>
      <c r="D416" s="4"/>
      <c r="E416" s="93"/>
      <c r="F416" s="94"/>
      <c r="G416" s="2"/>
      <c r="H416" s="6"/>
      <c r="I416" s="2"/>
      <c r="J416" s="2"/>
      <c r="K416" s="2"/>
    </row>
    <row r="417" spans="2:11" ht="15.75" customHeight="1" x14ac:dyDescent="0.2">
      <c r="B417" s="2"/>
      <c r="C417" s="3"/>
      <c r="D417" s="4"/>
      <c r="E417" s="93"/>
      <c r="F417" s="94"/>
      <c r="G417" s="2"/>
      <c r="H417" s="6"/>
      <c r="I417" s="2"/>
      <c r="J417" s="2"/>
      <c r="K417" s="2"/>
    </row>
    <row r="418" spans="2:11" ht="15.75" customHeight="1" x14ac:dyDescent="0.2">
      <c r="B418" s="2"/>
      <c r="C418" s="3"/>
      <c r="D418" s="4"/>
      <c r="E418" s="93"/>
      <c r="F418" s="94"/>
      <c r="G418" s="2"/>
      <c r="H418" s="6"/>
      <c r="I418" s="2"/>
      <c r="J418" s="2"/>
      <c r="K418" s="2"/>
    </row>
    <row r="419" spans="2:11" ht="15.75" customHeight="1" x14ac:dyDescent="0.2">
      <c r="B419" s="2"/>
      <c r="C419" s="3"/>
      <c r="D419" s="4"/>
      <c r="E419" s="93"/>
      <c r="F419" s="94"/>
      <c r="G419" s="2"/>
      <c r="H419" s="6"/>
      <c r="I419" s="2"/>
      <c r="J419" s="2"/>
      <c r="K419" s="2"/>
    </row>
    <row r="420" spans="2:11" ht="15.75" customHeight="1" x14ac:dyDescent="0.2">
      <c r="B420" s="2"/>
      <c r="C420" s="3"/>
      <c r="D420" s="4"/>
      <c r="E420" s="93"/>
      <c r="F420" s="94"/>
      <c r="G420" s="2"/>
      <c r="H420" s="6"/>
      <c r="I420" s="2"/>
      <c r="J420" s="2"/>
      <c r="K420" s="2"/>
    </row>
    <row r="421" spans="2:11" ht="15.75" customHeight="1" x14ac:dyDescent="0.2">
      <c r="B421" s="2"/>
      <c r="C421" s="3"/>
      <c r="D421" s="4"/>
      <c r="E421" s="93"/>
      <c r="F421" s="94"/>
      <c r="G421" s="2"/>
      <c r="H421" s="6"/>
      <c r="I421" s="2"/>
      <c r="J421" s="2"/>
      <c r="K421" s="2"/>
    </row>
    <row r="422" spans="2:11" ht="15.75" customHeight="1" x14ac:dyDescent="0.2">
      <c r="B422" s="2"/>
      <c r="C422" s="3"/>
      <c r="D422" s="4"/>
      <c r="E422" s="93"/>
      <c r="F422" s="94"/>
      <c r="G422" s="2"/>
      <c r="H422" s="6"/>
      <c r="I422" s="2"/>
      <c r="J422" s="2"/>
      <c r="K422" s="2"/>
    </row>
    <row r="423" spans="2:11" ht="15.75" customHeight="1" x14ac:dyDescent="0.2">
      <c r="B423" s="2"/>
      <c r="C423" s="3"/>
      <c r="D423" s="4"/>
      <c r="E423" s="93"/>
      <c r="F423" s="94"/>
      <c r="G423" s="2"/>
      <c r="H423" s="6"/>
      <c r="I423" s="2"/>
      <c r="J423" s="2"/>
      <c r="K423" s="2"/>
    </row>
    <row r="424" spans="2:11" ht="15.75" customHeight="1" x14ac:dyDescent="0.2">
      <c r="B424" s="2"/>
      <c r="C424" s="3"/>
      <c r="D424" s="4"/>
      <c r="E424" s="93"/>
      <c r="F424" s="94"/>
      <c r="G424" s="2"/>
      <c r="H424" s="6"/>
      <c r="I424" s="2"/>
      <c r="J424" s="2"/>
      <c r="K424" s="2"/>
    </row>
    <row r="425" spans="2:11" ht="15.75" customHeight="1" x14ac:dyDescent="0.2">
      <c r="B425" s="2"/>
      <c r="C425" s="3"/>
      <c r="D425" s="4"/>
      <c r="E425" s="93"/>
      <c r="F425" s="94"/>
      <c r="G425" s="2"/>
      <c r="H425" s="6"/>
      <c r="I425" s="2"/>
      <c r="J425" s="2"/>
      <c r="K425" s="2"/>
    </row>
    <row r="426" spans="2:11" ht="15.75" customHeight="1" x14ac:dyDescent="0.2">
      <c r="B426" s="2"/>
      <c r="C426" s="3"/>
      <c r="D426" s="4"/>
      <c r="E426" s="93"/>
      <c r="F426" s="94"/>
      <c r="G426" s="2"/>
      <c r="H426" s="6"/>
      <c r="I426" s="2"/>
      <c r="J426" s="2"/>
      <c r="K426" s="2"/>
    </row>
    <row r="427" spans="2:11" ht="15.75" customHeight="1" x14ac:dyDescent="0.2">
      <c r="B427" s="2"/>
      <c r="C427" s="3"/>
      <c r="D427" s="4"/>
      <c r="E427" s="93"/>
      <c r="F427" s="94"/>
      <c r="G427" s="2"/>
      <c r="H427" s="6"/>
      <c r="I427" s="2"/>
      <c r="J427" s="2"/>
      <c r="K427" s="2"/>
    </row>
    <row r="428" spans="2:11" ht="15.75" customHeight="1" x14ac:dyDescent="0.2">
      <c r="B428" s="2"/>
      <c r="C428" s="3"/>
      <c r="D428" s="4"/>
      <c r="E428" s="93"/>
      <c r="F428" s="94"/>
      <c r="G428" s="2"/>
      <c r="H428" s="6"/>
      <c r="I428" s="2"/>
      <c r="J428" s="2"/>
      <c r="K428" s="2"/>
    </row>
    <row r="429" spans="2:11" ht="15.75" customHeight="1" x14ac:dyDescent="0.2">
      <c r="B429" s="2"/>
      <c r="C429" s="3"/>
      <c r="D429" s="4"/>
      <c r="E429" s="93"/>
      <c r="F429" s="94"/>
      <c r="G429" s="2"/>
      <c r="H429" s="6"/>
      <c r="I429" s="2"/>
      <c r="J429" s="2"/>
      <c r="K429" s="2"/>
    </row>
    <row r="430" spans="2:11" ht="15.75" customHeight="1" x14ac:dyDescent="0.2">
      <c r="B430" s="2"/>
      <c r="C430" s="3"/>
      <c r="D430" s="4"/>
      <c r="E430" s="93"/>
      <c r="F430" s="94"/>
      <c r="G430" s="2"/>
      <c r="H430" s="6"/>
      <c r="I430" s="2"/>
      <c r="J430" s="2"/>
      <c r="K430" s="2"/>
    </row>
    <row r="431" spans="2:11" ht="15.75" customHeight="1" x14ac:dyDescent="0.2">
      <c r="B431" s="2"/>
      <c r="C431" s="3"/>
      <c r="D431" s="4"/>
      <c r="E431" s="93"/>
      <c r="F431" s="94"/>
      <c r="G431" s="2"/>
      <c r="H431" s="6"/>
      <c r="I431" s="2"/>
      <c r="J431" s="2"/>
      <c r="K431" s="2"/>
    </row>
    <row r="432" spans="2:11" ht="15.75" customHeight="1" x14ac:dyDescent="0.2">
      <c r="B432" s="2"/>
      <c r="C432" s="3"/>
      <c r="D432" s="4"/>
      <c r="E432" s="93"/>
      <c r="F432" s="94"/>
      <c r="G432" s="2"/>
      <c r="H432" s="6"/>
      <c r="I432" s="2"/>
      <c r="J432" s="2"/>
      <c r="K432" s="2"/>
    </row>
    <row r="433" spans="2:11" ht="15.75" customHeight="1" x14ac:dyDescent="0.2">
      <c r="B433" s="2"/>
      <c r="C433" s="3"/>
      <c r="D433" s="4"/>
      <c r="E433" s="93"/>
      <c r="F433" s="94"/>
      <c r="G433" s="2"/>
      <c r="H433" s="6"/>
      <c r="I433" s="2"/>
      <c r="J433" s="2"/>
      <c r="K433" s="2"/>
    </row>
    <row r="434" spans="2:11" ht="15.75" customHeight="1" x14ac:dyDescent="0.2">
      <c r="B434" s="2"/>
      <c r="C434" s="3"/>
      <c r="D434" s="4"/>
      <c r="E434" s="93"/>
      <c r="F434" s="94"/>
      <c r="G434" s="2"/>
      <c r="H434" s="6"/>
      <c r="I434" s="2"/>
      <c r="J434" s="2"/>
      <c r="K434" s="2"/>
    </row>
    <row r="435" spans="2:11" ht="15.75" customHeight="1" x14ac:dyDescent="0.2">
      <c r="B435" s="2"/>
      <c r="C435" s="3"/>
      <c r="D435" s="4"/>
      <c r="E435" s="93"/>
      <c r="F435" s="94"/>
      <c r="G435" s="2"/>
      <c r="H435" s="6"/>
      <c r="I435" s="2"/>
      <c r="J435" s="2"/>
      <c r="K435" s="2"/>
    </row>
    <row r="436" spans="2:11" ht="15.75" customHeight="1" x14ac:dyDescent="0.2">
      <c r="B436" s="2"/>
      <c r="C436" s="3"/>
      <c r="D436" s="4"/>
      <c r="E436" s="93"/>
      <c r="F436" s="94"/>
      <c r="G436" s="2"/>
      <c r="H436" s="6"/>
      <c r="I436" s="2"/>
      <c r="J436" s="2"/>
      <c r="K436" s="2"/>
    </row>
    <row r="437" spans="2:11" ht="15.75" customHeight="1" x14ac:dyDescent="0.2">
      <c r="B437" s="2"/>
      <c r="C437" s="3"/>
      <c r="D437" s="4"/>
      <c r="E437" s="93"/>
      <c r="F437" s="94"/>
      <c r="G437" s="2"/>
      <c r="H437" s="6"/>
      <c r="I437" s="2"/>
      <c r="J437" s="2"/>
      <c r="K437" s="2"/>
    </row>
    <row r="438" spans="2:11" ht="15.75" customHeight="1" x14ac:dyDescent="0.2">
      <c r="B438" s="2"/>
      <c r="C438" s="3"/>
      <c r="D438" s="4"/>
      <c r="E438" s="93"/>
      <c r="F438" s="94"/>
      <c r="G438" s="2"/>
      <c r="H438" s="6"/>
      <c r="I438" s="2"/>
      <c r="J438" s="2"/>
      <c r="K438" s="2"/>
    </row>
    <row r="439" spans="2:11" ht="15.75" customHeight="1" x14ac:dyDescent="0.2">
      <c r="B439" s="2"/>
      <c r="C439" s="3"/>
      <c r="D439" s="4"/>
      <c r="E439" s="93"/>
      <c r="F439" s="94"/>
      <c r="G439" s="2"/>
      <c r="H439" s="6"/>
      <c r="I439" s="2"/>
      <c r="J439" s="2"/>
      <c r="K439" s="2"/>
    </row>
    <row r="440" spans="2:11" ht="15.75" customHeight="1" x14ac:dyDescent="0.2">
      <c r="B440" s="2"/>
      <c r="C440" s="3"/>
      <c r="D440" s="4"/>
      <c r="E440" s="93"/>
      <c r="F440" s="94"/>
      <c r="G440" s="2"/>
      <c r="H440" s="6"/>
      <c r="I440" s="2"/>
      <c r="J440" s="2"/>
      <c r="K440" s="2"/>
    </row>
    <row r="441" spans="2:11" ht="15.75" customHeight="1" x14ac:dyDescent="0.2">
      <c r="B441" s="2"/>
      <c r="C441" s="3"/>
      <c r="D441" s="4"/>
      <c r="E441" s="93"/>
      <c r="F441" s="94"/>
      <c r="G441" s="2"/>
      <c r="H441" s="6"/>
      <c r="I441" s="2"/>
      <c r="J441" s="2"/>
      <c r="K441" s="2"/>
    </row>
    <row r="442" spans="2:11" ht="15.75" customHeight="1" x14ac:dyDescent="0.2">
      <c r="B442" s="2"/>
      <c r="C442" s="3"/>
      <c r="D442" s="4"/>
      <c r="E442" s="93"/>
      <c r="F442" s="94"/>
      <c r="G442" s="2"/>
      <c r="H442" s="6"/>
      <c r="I442" s="2"/>
      <c r="J442" s="2"/>
      <c r="K442" s="2"/>
    </row>
    <row r="443" spans="2:11" ht="15.75" customHeight="1" x14ac:dyDescent="0.2">
      <c r="B443" s="2"/>
      <c r="C443" s="3"/>
      <c r="D443" s="4"/>
      <c r="E443" s="93"/>
      <c r="F443" s="94"/>
      <c r="G443" s="2"/>
      <c r="H443" s="6"/>
      <c r="I443" s="2"/>
      <c r="J443" s="2"/>
      <c r="K443" s="2"/>
    </row>
    <row r="444" spans="2:11" ht="15.75" customHeight="1" x14ac:dyDescent="0.2">
      <c r="B444" s="2"/>
      <c r="C444" s="3"/>
      <c r="D444" s="4"/>
      <c r="E444" s="93"/>
      <c r="F444" s="94"/>
      <c r="G444" s="2"/>
      <c r="H444" s="6"/>
      <c r="I444" s="2"/>
      <c r="J444" s="2"/>
      <c r="K444" s="2"/>
    </row>
    <row r="445" spans="2:11" ht="15.75" customHeight="1" x14ac:dyDescent="0.2">
      <c r="B445" s="2"/>
      <c r="C445" s="3"/>
      <c r="D445" s="4"/>
      <c r="E445" s="93"/>
      <c r="F445" s="94"/>
      <c r="G445" s="2"/>
      <c r="H445" s="6"/>
      <c r="I445" s="2"/>
      <c r="J445" s="2"/>
      <c r="K445" s="2"/>
    </row>
    <row r="446" spans="2:11" ht="15.75" customHeight="1" x14ac:dyDescent="0.2">
      <c r="B446" s="2"/>
      <c r="C446" s="3"/>
      <c r="D446" s="4"/>
      <c r="E446" s="93"/>
      <c r="F446" s="94"/>
      <c r="G446" s="2"/>
      <c r="H446" s="6"/>
      <c r="I446" s="2"/>
      <c r="J446" s="2"/>
      <c r="K446" s="2"/>
    </row>
    <row r="447" spans="2:11" ht="15.75" customHeight="1" x14ac:dyDescent="0.2">
      <c r="B447" s="2"/>
      <c r="C447" s="3"/>
      <c r="D447" s="4"/>
      <c r="E447" s="93"/>
      <c r="F447" s="94"/>
      <c r="G447" s="2"/>
      <c r="H447" s="6"/>
      <c r="I447" s="2"/>
      <c r="J447" s="2"/>
      <c r="K447" s="2"/>
    </row>
    <row r="448" spans="2:11" ht="15.75" customHeight="1" x14ac:dyDescent="0.2">
      <c r="B448" s="2"/>
      <c r="C448" s="3"/>
      <c r="D448" s="4"/>
      <c r="E448" s="93"/>
      <c r="F448" s="94"/>
      <c r="G448" s="2"/>
      <c r="H448" s="6"/>
      <c r="I448" s="2"/>
      <c r="J448" s="2"/>
      <c r="K448" s="2"/>
    </row>
    <row r="449" spans="2:11" ht="15.75" customHeight="1" x14ac:dyDescent="0.2">
      <c r="B449" s="2"/>
      <c r="C449" s="3"/>
      <c r="D449" s="4"/>
      <c r="E449" s="93"/>
      <c r="F449" s="94"/>
      <c r="G449" s="2"/>
      <c r="H449" s="6"/>
      <c r="I449" s="2"/>
      <c r="J449" s="2"/>
      <c r="K449" s="2"/>
    </row>
    <row r="450" spans="2:11" ht="15.75" customHeight="1" x14ac:dyDescent="0.2">
      <c r="B450" s="2"/>
      <c r="C450" s="3"/>
      <c r="D450" s="4"/>
      <c r="E450" s="93"/>
      <c r="F450" s="94"/>
      <c r="G450" s="2"/>
      <c r="H450" s="6"/>
      <c r="I450" s="2"/>
      <c r="J450" s="2"/>
      <c r="K450" s="2"/>
    </row>
    <row r="451" spans="2:11" ht="15.75" customHeight="1" x14ac:dyDescent="0.2">
      <c r="B451" s="2"/>
      <c r="C451" s="3"/>
      <c r="D451" s="4"/>
      <c r="E451" s="93"/>
      <c r="F451" s="94"/>
      <c r="G451" s="2"/>
      <c r="H451" s="6"/>
      <c r="I451" s="2"/>
      <c r="J451" s="2"/>
      <c r="K451" s="2"/>
    </row>
    <row r="452" spans="2:11" ht="15.75" customHeight="1" x14ac:dyDescent="0.2">
      <c r="B452" s="2"/>
      <c r="C452" s="3"/>
      <c r="D452" s="4"/>
      <c r="E452" s="93"/>
      <c r="F452" s="94"/>
      <c r="G452" s="2"/>
      <c r="H452" s="6"/>
      <c r="I452" s="2"/>
      <c r="J452" s="2"/>
      <c r="K452" s="2"/>
    </row>
    <row r="453" spans="2:11" ht="15.75" customHeight="1" x14ac:dyDescent="0.2">
      <c r="B453" s="2"/>
      <c r="C453" s="3"/>
      <c r="D453" s="4"/>
      <c r="E453" s="93"/>
      <c r="F453" s="94"/>
      <c r="G453" s="2"/>
      <c r="H453" s="6"/>
      <c r="I453" s="2"/>
      <c r="J453" s="2"/>
      <c r="K453" s="2"/>
    </row>
    <row r="454" spans="2:11" ht="15.75" customHeight="1" x14ac:dyDescent="0.2">
      <c r="B454" s="2"/>
      <c r="C454" s="3"/>
      <c r="D454" s="4"/>
      <c r="E454" s="93"/>
      <c r="F454" s="94"/>
      <c r="G454" s="2"/>
      <c r="H454" s="6"/>
      <c r="I454" s="2"/>
      <c r="J454" s="2"/>
      <c r="K454" s="2"/>
    </row>
    <row r="455" spans="2:11" ht="15.75" customHeight="1" x14ac:dyDescent="0.2">
      <c r="B455" s="2"/>
      <c r="C455" s="3"/>
      <c r="D455" s="4"/>
      <c r="E455" s="93"/>
      <c r="F455" s="94"/>
      <c r="G455" s="2"/>
      <c r="H455" s="6"/>
      <c r="I455" s="2"/>
      <c r="J455" s="2"/>
      <c r="K455" s="2"/>
    </row>
    <row r="456" spans="2:11" ht="15.75" customHeight="1" x14ac:dyDescent="0.2">
      <c r="B456" s="2"/>
      <c r="C456" s="3"/>
      <c r="D456" s="4"/>
      <c r="E456" s="93"/>
      <c r="F456" s="94"/>
      <c r="G456" s="2"/>
      <c r="H456" s="6"/>
      <c r="I456" s="2"/>
      <c r="J456" s="2"/>
      <c r="K456" s="2"/>
    </row>
    <row r="457" spans="2:11" ht="15.75" customHeight="1" x14ac:dyDescent="0.2">
      <c r="B457" s="2"/>
      <c r="C457" s="3"/>
      <c r="D457" s="4"/>
      <c r="E457" s="93"/>
      <c r="F457" s="94"/>
      <c r="G457" s="2"/>
      <c r="H457" s="6"/>
      <c r="I457" s="2"/>
      <c r="J457" s="2"/>
      <c r="K457" s="2"/>
    </row>
    <row r="458" spans="2:11" ht="15.75" customHeight="1" x14ac:dyDescent="0.2">
      <c r="B458" s="2"/>
      <c r="C458" s="3"/>
      <c r="D458" s="4"/>
      <c r="E458" s="93"/>
      <c r="F458" s="94"/>
      <c r="G458" s="2"/>
      <c r="H458" s="6"/>
      <c r="I458" s="2"/>
      <c r="J458" s="2"/>
      <c r="K458" s="2"/>
    </row>
    <row r="459" spans="2:11" ht="15.75" customHeight="1" x14ac:dyDescent="0.2">
      <c r="B459" s="2"/>
      <c r="C459" s="3"/>
      <c r="D459" s="4"/>
      <c r="E459" s="93"/>
      <c r="F459" s="94"/>
      <c r="G459" s="2"/>
      <c r="H459" s="6"/>
      <c r="I459" s="2"/>
      <c r="J459" s="2"/>
      <c r="K459" s="2"/>
    </row>
    <row r="460" spans="2:11" ht="15.75" customHeight="1" x14ac:dyDescent="0.2">
      <c r="B460" s="2"/>
      <c r="C460" s="3"/>
      <c r="D460" s="4"/>
      <c r="E460" s="93"/>
      <c r="F460" s="94"/>
      <c r="G460" s="2"/>
      <c r="H460" s="6"/>
      <c r="I460" s="2"/>
      <c r="J460" s="2"/>
      <c r="K460" s="2"/>
    </row>
    <row r="461" spans="2:11" ht="15.75" customHeight="1" x14ac:dyDescent="0.2">
      <c r="B461" s="2"/>
      <c r="C461" s="3"/>
      <c r="D461" s="4"/>
      <c r="E461" s="93"/>
      <c r="F461" s="94"/>
      <c r="G461" s="2"/>
      <c r="H461" s="6"/>
      <c r="I461" s="2"/>
      <c r="J461" s="2"/>
      <c r="K461" s="2"/>
    </row>
    <row r="462" spans="2:11" ht="15.75" customHeight="1" x14ac:dyDescent="0.2">
      <c r="B462" s="2"/>
      <c r="C462" s="3"/>
      <c r="D462" s="4"/>
      <c r="E462" s="93"/>
      <c r="F462" s="94"/>
      <c r="G462" s="2"/>
      <c r="H462" s="6"/>
      <c r="I462" s="2"/>
      <c r="J462" s="2"/>
      <c r="K462" s="2"/>
    </row>
    <row r="463" spans="2:11" ht="15.75" customHeight="1" x14ac:dyDescent="0.2">
      <c r="B463" s="2"/>
      <c r="C463" s="3"/>
      <c r="D463" s="4"/>
      <c r="E463" s="93"/>
      <c r="F463" s="94"/>
      <c r="G463" s="2"/>
      <c r="H463" s="6"/>
      <c r="I463" s="2"/>
      <c r="J463" s="2"/>
      <c r="K463" s="2"/>
    </row>
    <row r="464" spans="2:11" ht="15.75" customHeight="1" x14ac:dyDescent="0.2">
      <c r="B464" s="2"/>
      <c r="C464" s="3"/>
      <c r="D464" s="4"/>
      <c r="E464" s="93"/>
      <c r="F464" s="94"/>
      <c r="G464" s="2"/>
      <c r="H464" s="6"/>
      <c r="I464" s="2"/>
      <c r="J464" s="2"/>
      <c r="K464" s="2"/>
    </row>
    <row r="465" spans="2:11" ht="15.75" customHeight="1" x14ac:dyDescent="0.2">
      <c r="B465" s="2"/>
      <c r="C465" s="3"/>
      <c r="D465" s="4"/>
      <c r="E465" s="93"/>
      <c r="F465" s="94"/>
      <c r="G465" s="2"/>
      <c r="H465" s="6"/>
      <c r="I465" s="2"/>
      <c r="J465" s="2"/>
      <c r="K465" s="2"/>
    </row>
    <row r="466" spans="2:11" ht="15.75" customHeight="1" x14ac:dyDescent="0.2">
      <c r="B466" s="2"/>
      <c r="C466" s="3"/>
      <c r="D466" s="4"/>
      <c r="E466" s="93"/>
      <c r="F466" s="94"/>
      <c r="G466" s="2"/>
      <c r="H466" s="6"/>
      <c r="I466" s="2"/>
      <c r="J466" s="2"/>
      <c r="K466" s="2"/>
    </row>
    <row r="467" spans="2:11" ht="15.75" customHeight="1" x14ac:dyDescent="0.2">
      <c r="B467" s="2"/>
      <c r="C467" s="3"/>
      <c r="D467" s="4"/>
      <c r="E467" s="93"/>
      <c r="F467" s="94"/>
      <c r="G467" s="2"/>
      <c r="H467" s="6"/>
      <c r="I467" s="2"/>
      <c r="J467" s="2"/>
      <c r="K467" s="2"/>
    </row>
    <row r="468" spans="2:11" ht="15.75" customHeight="1" x14ac:dyDescent="0.2">
      <c r="B468" s="2"/>
      <c r="C468" s="3"/>
      <c r="D468" s="4"/>
      <c r="E468" s="93"/>
      <c r="F468" s="94"/>
      <c r="G468" s="2"/>
      <c r="H468" s="6"/>
      <c r="I468" s="2"/>
      <c r="J468" s="2"/>
      <c r="K468" s="2"/>
    </row>
    <row r="469" spans="2:11" ht="15.75" customHeight="1" x14ac:dyDescent="0.2">
      <c r="B469" s="2"/>
      <c r="C469" s="3"/>
      <c r="D469" s="4"/>
      <c r="E469" s="93"/>
      <c r="F469" s="94"/>
      <c r="G469" s="2"/>
      <c r="H469" s="6"/>
      <c r="I469" s="2"/>
      <c r="J469" s="2"/>
      <c r="K469" s="2"/>
    </row>
    <row r="470" spans="2:11" ht="15.75" customHeight="1" x14ac:dyDescent="0.2">
      <c r="B470" s="2"/>
      <c r="C470" s="3"/>
      <c r="D470" s="4"/>
      <c r="E470" s="93"/>
      <c r="F470" s="94"/>
      <c r="G470" s="2"/>
      <c r="H470" s="6"/>
      <c r="I470" s="2"/>
      <c r="J470" s="2"/>
      <c r="K470" s="2"/>
    </row>
    <row r="471" spans="2:11" ht="15.75" customHeight="1" x14ac:dyDescent="0.2">
      <c r="B471" s="2"/>
      <c r="C471" s="3"/>
      <c r="D471" s="4"/>
      <c r="E471" s="93"/>
      <c r="F471" s="94"/>
      <c r="G471" s="2"/>
      <c r="H471" s="6"/>
      <c r="I471" s="2"/>
      <c r="J471" s="2"/>
      <c r="K471" s="2"/>
    </row>
    <row r="472" spans="2:11" ht="15.75" customHeight="1" x14ac:dyDescent="0.2">
      <c r="B472" s="2"/>
      <c r="C472" s="3"/>
      <c r="D472" s="4"/>
      <c r="E472" s="93"/>
      <c r="F472" s="94"/>
      <c r="G472" s="2"/>
      <c r="H472" s="6"/>
      <c r="I472" s="2"/>
      <c r="J472" s="2"/>
      <c r="K472" s="2"/>
    </row>
    <row r="473" spans="2:11" ht="15.75" customHeight="1" x14ac:dyDescent="0.2">
      <c r="B473" s="2"/>
      <c r="C473" s="3"/>
      <c r="D473" s="4"/>
      <c r="E473" s="93"/>
      <c r="F473" s="94"/>
      <c r="G473" s="2"/>
      <c r="H473" s="6"/>
      <c r="I473" s="2"/>
      <c r="J473" s="2"/>
      <c r="K473" s="2"/>
    </row>
    <row r="474" spans="2:11" ht="15.75" customHeight="1" x14ac:dyDescent="0.2">
      <c r="B474" s="2"/>
      <c r="C474" s="3"/>
      <c r="D474" s="4"/>
      <c r="E474" s="93"/>
      <c r="F474" s="94"/>
      <c r="G474" s="2"/>
      <c r="H474" s="6"/>
      <c r="I474" s="2"/>
      <c r="J474" s="2"/>
      <c r="K474" s="2"/>
    </row>
    <row r="475" spans="2:11" ht="15.75" customHeight="1" x14ac:dyDescent="0.2">
      <c r="B475" s="2"/>
      <c r="C475" s="3"/>
      <c r="D475" s="4"/>
      <c r="E475" s="93"/>
      <c r="F475" s="94"/>
      <c r="G475" s="2"/>
      <c r="H475" s="6"/>
      <c r="I475" s="2"/>
      <c r="J475" s="2"/>
      <c r="K475" s="2"/>
    </row>
    <row r="476" spans="2:11" ht="15.75" customHeight="1" x14ac:dyDescent="0.2">
      <c r="B476" s="2"/>
      <c r="C476" s="3"/>
      <c r="D476" s="4"/>
      <c r="E476" s="93"/>
      <c r="F476" s="94"/>
      <c r="G476" s="2"/>
      <c r="H476" s="6"/>
      <c r="I476" s="2"/>
      <c r="J476" s="2"/>
      <c r="K476" s="2"/>
    </row>
    <row r="477" spans="2:11" ht="15.75" customHeight="1" x14ac:dyDescent="0.2">
      <c r="B477" s="2"/>
      <c r="C477" s="3"/>
      <c r="D477" s="4"/>
      <c r="E477" s="93"/>
      <c r="F477" s="94"/>
      <c r="G477" s="2"/>
      <c r="H477" s="6"/>
      <c r="I477" s="2"/>
      <c r="J477" s="2"/>
      <c r="K477" s="2"/>
    </row>
    <row r="478" spans="2:11" ht="15.75" customHeight="1" x14ac:dyDescent="0.2">
      <c r="B478" s="2"/>
      <c r="C478" s="3"/>
      <c r="D478" s="4"/>
      <c r="E478" s="93"/>
      <c r="F478" s="94"/>
      <c r="G478" s="2"/>
      <c r="H478" s="6"/>
      <c r="I478" s="2"/>
      <c r="J478" s="2"/>
      <c r="K478" s="2"/>
    </row>
    <row r="479" spans="2:11" ht="15.75" customHeight="1" x14ac:dyDescent="0.2">
      <c r="B479" s="2"/>
      <c r="C479" s="3"/>
      <c r="D479" s="4"/>
      <c r="E479" s="93"/>
      <c r="F479" s="94"/>
      <c r="G479" s="2"/>
      <c r="H479" s="6"/>
      <c r="I479" s="2"/>
      <c r="J479" s="2"/>
      <c r="K479" s="2"/>
    </row>
    <row r="480" spans="2:11" ht="15.75" customHeight="1" x14ac:dyDescent="0.2">
      <c r="B480" s="2"/>
      <c r="C480" s="3"/>
      <c r="D480" s="4"/>
      <c r="E480" s="93"/>
      <c r="F480" s="94"/>
      <c r="G480" s="2"/>
      <c r="H480" s="6"/>
      <c r="I480" s="2"/>
      <c r="J480" s="2"/>
      <c r="K480" s="2"/>
    </row>
    <row r="481" spans="2:11" ht="15.75" customHeight="1" x14ac:dyDescent="0.2">
      <c r="B481" s="2"/>
      <c r="C481" s="3"/>
      <c r="D481" s="4"/>
      <c r="E481" s="93"/>
      <c r="F481" s="94"/>
      <c r="G481" s="2"/>
      <c r="H481" s="6"/>
      <c r="I481" s="2"/>
      <c r="J481" s="2"/>
      <c r="K481" s="2"/>
    </row>
    <row r="482" spans="2:11" ht="15.75" customHeight="1" x14ac:dyDescent="0.2">
      <c r="B482" s="2"/>
      <c r="C482" s="3"/>
      <c r="D482" s="4"/>
      <c r="E482" s="93"/>
      <c r="F482" s="94"/>
      <c r="G482" s="2"/>
      <c r="H482" s="6"/>
      <c r="I482" s="2"/>
      <c r="J482" s="2"/>
      <c r="K482" s="2"/>
    </row>
    <row r="483" spans="2:11" ht="15.75" customHeight="1" x14ac:dyDescent="0.2">
      <c r="B483" s="2"/>
      <c r="C483" s="3"/>
      <c r="D483" s="4"/>
      <c r="E483" s="93"/>
      <c r="F483" s="94"/>
      <c r="G483" s="2"/>
      <c r="H483" s="6"/>
      <c r="I483" s="2"/>
      <c r="J483" s="2"/>
      <c r="K483" s="2"/>
    </row>
    <row r="484" spans="2:11" ht="15.75" customHeight="1" x14ac:dyDescent="0.2">
      <c r="B484" s="2"/>
      <c r="C484" s="3"/>
      <c r="D484" s="4"/>
      <c r="E484" s="93"/>
      <c r="F484" s="94"/>
      <c r="G484" s="2"/>
      <c r="H484" s="6"/>
      <c r="I484" s="2"/>
      <c r="J484" s="2"/>
      <c r="K484" s="2"/>
    </row>
    <row r="485" spans="2:11" ht="15.75" customHeight="1" x14ac:dyDescent="0.2">
      <c r="B485" s="2"/>
      <c r="C485" s="3"/>
      <c r="D485" s="4"/>
      <c r="E485" s="93"/>
      <c r="F485" s="94"/>
      <c r="G485" s="2"/>
      <c r="H485" s="6"/>
      <c r="I485" s="2"/>
      <c r="J485" s="2"/>
      <c r="K485" s="2"/>
    </row>
    <row r="486" spans="2:11" ht="15.75" customHeight="1" x14ac:dyDescent="0.2">
      <c r="B486" s="2"/>
      <c r="C486" s="3"/>
      <c r="D486" s="4"/>
      <c r="E486" s="93"/>
      <c r="F486" s="94"/>
      <c r="G486" s="2"/>
      <c r="H486" s="6"/>
      <c r="I486" s="2"/>
      <c r="J486" s="2"/>
      <c r="K486" s="2"/>
    </row>
    <row r="487" spans="2:11" ht="15.75" customHeight="1" x14ac:dyDescent="0.2">
      <c r="B487" s="2"/>
      <c r="C487" s="3"/>
      <c r="D487" s="4"/>
      <c r="E487" s="93"/>
      <c r="F487" s="94"/>
      <c r="G487" s="2"/>
      <c r="H487" s="6"/>
      <c r="I487" s="2"/>
      <c r="J487" s="2"/>
      <c r="K487" s="2"/>
    </row>
    <row r="488" spans="2:11" ht="15.75" customHeight="1" x14ac:dyDescent="0.2">
      <c r="B488" s="2"/>
      <c r="C488" s="3"/>
      <c r="D488" s="4"/>
      <c r="E488" s="93"/>
      <c r="F488" s="94"/>
      <c r="G488" s="2"/>
      <c r="H488" s="6"/>
      <c r="I488" s="2"/>
      <c r="J488" s="2"/>
      <c r="K488" s="2"/>
    </row>
    <row r="489" spans="2:11" ht="15.75" customHeight="1" x14ac:dyDescent="0.2">
      <c r="B489" s="2"/>
      <c r="C489" s="3"/>
      <c r="D489" s="4"/>
      <c r="E489" s="93"/>
      <c r="F489" s="94"/>
      <c r="G489" s="2"/>
      <c r="H489" s="6"/>
      <c r="I489" s="2"/>
      <c r="J489" s="2"/>
      <c r="K489" s="2"/>
    </row>
    <row r="490" spans="2:11" ht="15.75" customHeight="1" x14ac:dyDescent="0.2">
      <c r="B490" s="2"/>
      <c r="C490" s="3"/>
      <c r="D490" s="4"/>
      <c r="E490" s="93"/>
      <c r="F490" s="94"/>
      <c r="G490" s="2"/>
      <c r="H490" s="6"/>
      <c r="I490" s="2"/>
      <c r="J490" s="2"/>
      <c r="K490" s="2"/>
    </row>
    <row r="491" spans="2:11" ht="15.75" customHeight="1" x14ac:dyDescent="0.2">
      <c r="B491" s="2"/>
      <c r="C491" s="3"/>
      <c r="D491" s="4"/>
      <c r="E491" s="93"/>
      <c r="F491" s="94"/>
      <c r="G491" s="2"/>
      <c r="H491" s="6"/>
      <c r="I491" s="2"/>
      <c r="J491" s="2"/>
      <c r="K491" s="2"/>
    </row>
    <row r="492" spans="2:11" ht="15.75" customHeight="1" x14ac:dyDescent="0.2">
      <c r="B492" s="2"/>
      <c r="C492" s="3"/>
      <c r="D492" s="4"/>
      <c r="E492" s="93"/>
      <c r="F492" s="94"/>
      <c r="G492" s="2"/>
      <c r="H492" s="6"/>
      <c r="I492" s="2"/>
      <c r="J492" s="2"/>
      <c r="K492" s="2"/>
    </row>
    <row r="493" spans="2:11" ht="15.75" customHeight="1" x14ac:dyDescent="0.2">
      <c r="B493" s="2"/>
      <c r="C493" s="3"/>
      <c r="D493" s="4"/>
      <c r="E493" s="93"/>
      <c r="F493" s="94"/>
      <c r="G493" s="2"/>
      <c r="H493" s="6"/>
      <c r="I493" s="2"/>
      <c r="J493" s="2"/>
      <c r="K493" s="2"/>
    </row>
    <row r="494" spans="2:11" ht="15.75" customHeight="1" x14ac:dyDescent="0.2">
      <c r="B494" s="2"/>
      <c r="C494" s="3"/>
      <c r="D494" s="4"/>
      <c r="E494" s="93"/>
      <c r="F494" s="94"/>
      <c r="G494" s="2"/>
      <c r="H494" s="6"/>
      <c r="I494" s="2"/>
      <c r="J494" s="2"/>
      <c r="K494" s="2"/>
    </row>
    <row r="495" spans="2:11" ht="15.75" customHeight="1" x14ac:dyDescent="0.2">
      <c r="B495" s="2"/>
      <c r="C495" s="3"/>
      <c r="D495" s="4"/>
      <c r="E495" s="93"/>
      <c r="F495" s="94"/>
      <c r="G495" s="2"/>
      <c r="H495" s="6"/>
      <c r="I495" s="2"/>
      <c r="J495" s="2"/>
      <c r="K495" s="2"/>
    </row>
    <row r="496" spans="2:11" ht="15.75" customHeight="1" x14ac:dyDescent="0.2">
      <c r="B496" s="2"/>
      <c r="C496" s="3"/>
      <c r="D496" s="4"/>
      <c r="E496" s="93"/>
      <c r="F496" s="94"/>
      <c r="G496" s="2"/>
      <c r="H496" s="6"/>
      <c r="I496" s="2"/>
      <c r="J496" s="2"/>
      <c r="K496" s="2"/>
    </row>
    <row r="497" spans="2:11" ht="15.75" customHeight="1" x14ac:dyDescent="0.2">
      <c r="B497" s="2"/>
      <c r="C497" s="3"/>
      <c r="D497" s="4"/>
      <c r="E497" s="93"/>
      <c r="F497" s="94"/>
      <c r="G497" s="2"/>
      <c r="H497" s="6"/>
      <c r="I497" s="2"/>
      <c r="J497" s="2"/>
      <c r="K497" s="2"/>
    </row>
    <row r="498" spans="2:11" ht="15.75" customHeight="1" x14ac:dyDescent="0.2">
      <c r="B498" s="2"/>
      <c r="C498" s="3"/>
      <c r="D498" s="4"/>
      <c r="E498" s="93"/>
      <c r="F498" s="94"/>
      <c r="G498" s="2"/>
      <c r="H498" s="6"/>
      <c r="I498" s="2"/>
      <c r="J498" s="2"/>
      <c r="K498" s="2"/>
    </row>
    <row r="499" spans="2:11" ht="15.75" customHeight="1" x14ac:dyDescent="0.2">
      <c r="B499" s="2"/>
      <c r="C499" s="3"/>
      <c r="D499" s="4"/>
      <c r="E499" s="93"/>
      <c r="F499" s="94"/>
      <c r="G499" s="2"/>
      <c r="H499" s="6"/>
      <c r="I499" s="2"/>
      <c r="J499" s="2"/>
      <c r="K499" s="2"/>
    </row>
    <row r="500" spans="2:11" ht="15.75" customHeight="1" x14ac:dyDescent="0.2">
      <c r="B500" s="2"/>
      <c r="C500" s="3"/>
      <c r="D500" s="4"/>
      <c r="E500" s="93"/>
      <c r="F500" s="94"/>
      <c r="G500" s="2"/>
      <c r="H500" s="6"/>
      <c r="I500" s="2"/>
      <c r="J500" s="2"/>
      <c r="K500" s="2"/>
    </row>
    <row r="501" spans="2:11" ht="15.75" customHeight="1" x14ac:dyDescent="0.2">
      <c r="B501" s="2"/>
      <c r="C501" s="3"/>
      <c r="D501" s="4"/>
      <c r="E501" s="93"/>
      <c r="F501" s="94"/>
      <c r="G501" s="2"/>
      <c r="H501" s="6"/>
      <c r="I501" s="2"/>
      <c r="J501" s="2"/>
      <c r="K501" s="2"/>
    </row>
    <row r="502" spans="2:11" ht="15.75" customHeight="1" x14ac:dyDescent="0.2">
      <c r="B502" s="2"/>
      <c r="C502" s="3"/>
      <c r="D502" s="4"/>
      <c r="E502" s="93"/>
      <c r="F502" s="94"/>
      <c r="G502" s="2"/>
      <c r="H502" s="6"/>
      <c r="I502" s="2"/>
      <c r="J502" s="2"/>
      <c r="K502" s="2"/>
    </row>
    <row r="503" spans="2:11" ht="15.75" customHeight="1" x14ac:dyDescent="0.2">
      <c r="B503" s="2"/>
      <c r="C503" s="3"/>
      <c r="D503" s="4"/>
      <c r="E503" s="93"/>
      <c r="F503" s="94"/>
      <c r="G503" s="2"/>
      <c r="H503" s="6"/>
      <c r="I503" s="2"/>
      <c r="J503" s="2"/>
      <c r="K503" s="2"/>
    </row>
    <row r="504" spans="2:11" ht="15.75" customHeight="1" x14ac:dyDescent="0.2">
      <c r="B504" s="2"/>
      <c r="C504" s="3"/>
      <c r="D504" s="4"/>
      <c r="E504" s="93"/>
      <c r="F504" s="94"/>
      <c r="G504" s="2"/>
      <c r="H504" s="6"/>
      <c r="I504" s="2"/>
      <c r="J504" s="2"/>
      <c r="K504" s="2"/>
    </row>
    <row r="505" spans="2:11" ht="15.75" customHeight="1" x14ac:dyDescent="0.2">
      <c r="B505" s="2"/>
      <c r="C505" s="3"/>
      <c r="D505" s="4"/>
      <c r="E505" s="93"/>
      <c r="F505" s="94"/>
      <c r="G505" s="2"/>
      <c r="H505" s="6"/>
      <c r="I505" s="2"/>
      <c r="J505" s="2"/>
      <c r="K505" s="2"/>
    </row>
    <row r="506" spans="2:11" ht="15.75" customHeight="1" x14ac:dyDescent="0.2">
      <c r="B506" s="2"/>
      <c r="C506" s="3"/>
      <c r="D506" s="4"/>
      <c r="E506" s="93"/>
      <c r="F506" s="94"/>
      <c r="G506" s="2"/>
      <c r="H506" s="6"/>
      <c r="I506" s="2"/>
      <c r="J506" s="2"/>
      <c r="K506" s="2"/>
    </row>
    <row r="507" spans="2:11" ht="15.75" customHeight="1" x14ac:dyDescent="0.2">
      <c r="B507" s="2"/>
      <c r="C507" s="3"/>
      <c r="D507" s="4"/>
      <c r="E507" s="93"/>
      <c r="F507" s="94"/>
      <c r="G507" s="2"/>
      <c r="H507" s="6"/>
      <c r="I507" s="2"/>
      <c r="J507" s="2"/>
      <c r="K507" s="2"/>
    </row>
    <row r="508" spans="2:11" ht="15.75" customHeight="1" x14ac:dyDescent="0.2">
      <c r="B508" s="2"/>
      <c r="C508" s="3"/>
      <c r="D508" s="4"/>
      <c r="E508" s="93"/>
      <c r="F508" s="94"/>
      <c r="G508" s="2"/>
      <c r="H508" s="6"/>
      <c r="I508" s="2"/>
      <c r="J508" s="2"/>
      <c r="K508" s="2"/>
    </row>
    <row r="509" spans="2:11" ht="15.75" customHeight="1" x14ac:dyDescent="0.2">
      <c r="B509" s="2"/>
      <c r="C509" s="3"/>
      <c r="D509" s="4"/>
      <c r="E509" s="93"/>
      <c r="F509" s="94"/>
      <c r="G509" s="2"/>
      <c r="H509" s="6"/>
      <c r="I509" s="2"/>
      <c r="J509" s="2"/>
      <c r="K509" s="2"/>
    </row>
    <row r="510" spans="2:11" ht="15.75" customHeight="1" x14ac:dyDescent="0.2">
      <c r="B510" s="2"/>
      <c r="C510" s="3"/>
      <c r="D510" s="4"/>
      <c r="E510" s="93"/>
      <c r="F510" s="94"/>
      <c r="G510" s="2"/>
      <c r="H510" s="6"/>
      <c r="I510" s="2"/>
      <c r="J510" s="2"/>
      <c r="K510" s="2"/>
    </row>
    <row r="511" spans="2:11" ht="15.75" customHeight="1" x14ac:dyDescent="0.2">
      <c r="B511" s="2"/>
      <c r="C511" s="3"/>
      <c r="D511" s="4"/>
      <c r="E511" s="93"/>
      <c r="F511" s="94"/>
      <c r="G511" s="2"/>
      <c r="H511" s="6"/>
      <c r="I511" s="2"/>
      <c r="J511" s="2"/>
      <c r="K511" s="2"/>
    </row>
    <row r="512" spans="2:11" ht="15.75" customHeight="1" x14ac:dyDescent="0.2">
      <c r="B512" s="2"/>
      <c r="C512" s="3"/>
      <c r="D512" s="4"/>
      <c r="E512" s="93"/>
      <c r="F512" s="94"/>
      <c r="G512" s="2"/>
      <c r="H512" s="6"/>
      <c r="I512" s="2"/>
      <c r="J512" s="2"/>
      <c r="K512" s="2"/>
    </row>
    <row r="513" spans="2:11" ht="15.75" customHeight="1" x14ac:dyDescent="0.2">
      <c r="B513" s="2"/>
      <c r="C513" s="3"/>
      <c r="D513" s="4"/>
      <c r="E513" s="93"/>
      <c r="F513" s="94"/>
      <c r="G513" s="2"/>
      <c r="H513" s="6"/>
      <c r="I513" s="2"/>
      <c r="J513" s="2"/>
      <c r="K513" s="2"/>
    </row>
    <row r="514" spans="2:11" ht="15.75" customHeight="1" x14ac:dyDescent="0.2">
      <c r="B514" s="2"/>
      <c r="C514" s="3"/>
      <c r="D514" s="4"/>
      <c r="E514" s="93"/>
      <c r="F514" s="94"/>
      <c r="G514" s="2"/>
      <c r="H514" s="6"/>
      <c r="I514" s="2"/>
      <c r="J514" s="2"/>
      <c r="K514" s="2"/>
    </row>
    <row r="515" spans="2:11" ht="15.75" customHeight="1" x14ac:dyDescent="0.2">
      <c r="B515" s="2"/>
      <c r="C515" s="3"/>
      <c r="D515" s="4"/>
      <c r="E515" s="93"/>
      <c r="F515" s="94"/>
      <c r="G515" s="2"/>
      <c r="H515" s="6"/>
      <c r="I515" s="2"/>
      <c r="J515" s="2"/>
      <c r="K515" s="2"/>
    </row>
    <row r="516" spans="2:11" ht="15.75" customHeight="1" x14ac:dyDescent="0.2">
      <c r="B516" s="2"/>
      <c r="C516" s="3"/>
      <c r="D516" s="4"/>
      <c r="E516" s="93"/>
      <c r="F516" s="94"/>
      <c r="G516" s="2"/>
      <c r="H516" s="6"/>
      <c r="I516" s="2"/>
      <c r="J516" s="2"/>
      <c r="K516" s="2"/>
    </row>
    <row r="517" spans="2:11" ht="15.75" customHeight="1" x14ac:dyDescent="0.2">
      <c r="B517" s="2"/>
      <c r="C517" s="3"/>
      <c r="D517" s="4"/>
      <c r="E517" s="93"/>
      <c r="F517" s="94"/>
      <c r="G517" s="2"/>
      <c r="H517" s="6"/>
      <c r="I517" s="2"/>
      <c r="J517" s="2"/>
      <c r="K517" s="2"/>
    </row>
    <row r="518" spans="2:11" ht="15.75" customHeight="1" x14ac:dyDescent="0.2">
      <c r="B518" s="2"/>
      <c r="C518" s="3"/>
      <c r="D518" s="4"/>
      <c r="E518" s="93"/>
      <c r="F518" s="94"/>
      <c r="G518" s="2"/>
      <c r="H518" s="6"/>
      <c r="I518" s="2"/>
      <c r="J518" s="2"/>
      <c r="K518" s="2"/>
    </row>
    <row r="519" spans="2:11" ht="15.75" customHeight="1" x14ac:dyDescent="0.2">
      <c r="B519" s="2"/>
      <c r="C519" s="3"/>
      <c r="D519" s="4"/>
      <c r="E519" s="93"/>
      <c r="F519" s="94"/>
      <c r="G519" s="2"/>
      <c r="H519" s="6"/>
      <c r="I519" s="2"/>
      <c r="J519" s="2"/>
      <c r="K519" s="2"/>
    </row>
    <row r="520" spans="2:11" ht="15.75" customHeight="1" x14ac:dyDescent="0.2">
      <c r="B520" s="2"/>
      <c r="C520" s="3"/>
      <c r="D520" s="4"/>
      <c r="E520" s="93"/>
      <c r="F520" s="94"/>
      <c r="G520" s="2"/>
      <c r="H520" s="6"/>
      <c r="I520" s="2"/>
      <c r="J520" s="2"/>
      <c r="K520" s="2"/>
    </row>
    <row r="521" spans="2:11" ht="15.75" customHeight="1" x14ac:dyDescent="0.2">
      <c r="B521" s="2"/>
      <c r="C521" s="3"/>
      <c r="D521" s="4"/>
      <c r="E521" s="93"/>
      <c r="F521" s="94"/>
      <c r="G521" s="2"/>
      <c r="H521" s="6"/>
      <c r="I521" s="2"/>
      <c r="J521" s="2"/>
      <c r="K521" s="2"/>
    </row>
    <row r="522" spans="2:11" ht="15.75" customHeight="1" x14ac:dyDescent="0.2">
      <c r="B522" s="2"/>
      <c r="C522" s="3"/>
      <c r="D522" s="4"/>
      <c r="E522" s="93"/>
      <c r="F522" s="94"/>
      <c r="G522" s="2"/>
      <c r="H522" s="6"/>
      <c r="I522" s="2"/>
      <c r="J522" s="2"/>
      <c r="K522" s="2"/>
    </row>
    <row r="523" spans="2:11" ht="15.75" customHeight="1" x14ac:dyDescent="0.2">
      <c r="B523" s="2"/>
      <c r="C523" s="3"/>
      <c r="D523" s="4"/>
      <c r="E523" s="93"/>
      <c r="F523" s="94"/>
      <c r="G523" s="2"/>
      <c r="H523" s="6"/>
      <c r="I523" s="2"/>
      <c r="J523" s="2"/>
      <c r="K523" s="2"/>
    </row>
    <row r="524" spans="2:11" ht="15.75" customHeight="1" x14ac:dyDescent="0.2">
      <c r="B524" s="2"/>
      <c r="C524" s="3"/>
      <c r="D524" s="4"/>
      <c r="E524" s="93"/>
      <c r="F524" s="94"/>
      <c r="G524" s="2"/>
      <c r="H524" s="6"/>
      <c r="I524" s="2"/>
      <c r="J524" s="2"/>
      <c r="K524" s="2"/>
    </row>
    <row r="525" spans="2:11" ht="15.75" customHeight="1" x14ac:dyDescent="0.2">
      <c r="B525" s="2"/>
      <c r="C525" s="3"/>
      <c r="D525" s="4"/>
      <c r="E525" s="93"/>
      <c r="F525" s="94"/>
      <c r="G525" s="2"/>
      <c r="H525" s="6"/>
      <c r="I525" s="2"/>
      <c r="J525" s="2"/>
      <c r="K525" s="2"/>
    </row>
    <row r="526" spans="2:11" ht="15.75" customHeight="1" x14ac:dyDescent="0.2">
      <c r="B526" s="2"/>
      <c r="C526" s="3"/>
      <c r="D526" s="4"/>
      <c r="E526" s="93"/>
      <c r="F526" s="94"/>
      <c r="G526" s="2"/>
      <c r="H526" s="6"/>
      <c r="I526" s="2"/>
      <c r="J526" s="2"/>
      <c r="K526" s="2"/>
    </row>
    <row r="527" spans="2:11" ht="15.75" customHeight="1" x14ac:dyDescent="0.2">
      <c r="B527" s="2"/>
      <c r="C527" s="3"/>
      <c r="D527" s="4"/>
      <c r="E527" s="93"/>
      <c r="F527" s="94"/>
      <c r="G527" s="2"/>
      <c r="H527" s="6"/>
      <c r="I527" s="2"/>
      <c r="J527" s="2"/>
      <c r="K527" s="2"/>
    </row>
    <row r="528" spans="2:11" ht="15.75" customHeight="1" x14ac:dyDescent="0.2">
      <c r="B528" s="2"/>
      <c r="C528" s="3"/>
      <c r="D528" s="4"/>
      <c r="E528" s="93"/>
      <c r="F528" s="94"/>
      <c r="G528" s="2"/>
      <c r="H528" s="6"/>
      <c r="I528" s="2"/>
      <c r="J528" s="2"/>
      <c r="K528" s="2"/>
    </row>
    <row r="529" spans="2:11" ht="15.75" customHeight="1" x14ac:dyDescent="0.2">
      <c r="B529" s="2"/>
      <c r="C529" s="3"/>
      <c r="D529" s="4"/>
      <c r="E529" s="93"/>
      <c r="F529" s="94"/>
      <c r="G529" s="2"/>
      <c r="H529" s="6"/>
      <c r="I529" s="2"/>
      <c r="J529" s="2"/>
      <c r="K529" s="2"/>
    </row>
    <row r="530" spans="2:11" ht="15.75" customHeight="1" x14ac:dyDescent="0.2">
      <c r="B530" s="2"/>
      <c r="C530" s="3"/>
      <c r="D530" s="4"/>
      <c r="E530" s="93"/>
      <c r="F530" s="94"/>
      <c r="G530" s="2"/>
      <c r="H530" s="6"/>
      <c r="I530" s="2"/>
      <c r="J530" s="2"/>
      <c r="K530" s="2"/>
    </row>
    <row r="531" spans="2:11" ht="15.75" customHeight="1" x14ac:dyDescent="0.2">
      <c r="B531" s="2"/>
      <c r="C531" s="3"/>
      <c r="D531" s="4"/>
      <c r="E531" s="93"/>
      <c r="F531" s="94"/>
      <c r="G531" s="2"/>
      <c r="H531" s="6"/>
      <c r="I531" s="2"/>
      <c r="J531" s="2"/>
      <c r="K531" s="2"/>
    </row>
    <row r="532" spans="2:11" ht="15.75" customHeight="1" x14ac:dyDescent="0.2">
      <c r="B532" s="2"/>
      <c r="C532" s="3"/>
      <c r="D532" s="4"/>
      <c r="E532" s="93"/>
      <c r="F532" s="94"/>
      <c r="G532" s="2"/>
      <c r="H532" s="6"/>
      <c r="I532" s="2"/>
      <c r="J532" s="2"/>
      <c r="K532" s="2"/>
    </row>
    <row r="533" spans="2:11" ht="15.75" customHeight="1" x14ac:dyDescent="0.2">
      <c r="B533" s="2"/>
      <c r="C533" s="3"/>
      <c r="D533" s="4"/>
      <c r="E533" s="93"/>
      <c r="F533" s="94"/>
      <c r="G533" s="2"/>
      <c r="H533" s="6"/>
      <c r="I533" s="2"/>
      <c r="J533" s="2"/>
      <c r="K533" s="2"/>
    </row>
    <row r="534" spans="2:11" ht="15.75" customHeight="1" x14ac:dyDescent="0.2">
      <c r="B534" s="2"/>
      <c r="C534" s="3"/>
      <c r="D534" s="4"/>
      <c r="E534" s="93"/>
      <c r="F534" s="94"/>
      <c r="G534" s="2"/>
      <c r="H534" s="6"/>
      <c r="I534" s="2"/>
      <c r="J534" s="2"/>
      <c r="K534" s="2"/>
    </row>
    <row r="535" spans="2:11" ht="15.75" customHeight="1" x14ac:dyDescent="0.2">
      <c r="B535" s="2"/>
      <c r="C535" s="3"/>
      <c r="D535" s="4"/>
      <c r="E535" s="93"/>
      <c r="F535" s="94"/>
      <c r="G535" s="2"/>
      <c r="H535" s="6"/>
      <c r="I535" s="2"/>
      <c r="J535" s="2"/>
      <c r="K535" s="2"/>
    </row>
    <row r="536" spans="2:11" ht="15.75" customHeight="1" x14ac:dyDescent="0.2">
      <c r="B536" s="2"/>
      <c r="C536" s="3"/>
      <c r="D536" s="4"/>
      <c r="E536" s="93"/>
      <c r="F536" s="94"/>
      <c r="G536" s="2"/>
      <c r="H536" s="6"/>
      <c r="I536" s="2"/>
      <c r="J536" s="2"/>
      <c r="K536" s="2"/>
    </row>
    <row r="537" spans="2:11" ht="15.75" customHeight="1" x14ac:dyDescent="0.2">
      <c r="B537" s="2"/>
      <c r="C537" s="3"/>
      <c r="D537" s="4"/>
      <c r="E537" s="93"/>
      <c r="F537" s="94"/>
      <c r="G537" s="2"/>
      <c r="H537" s="6"/>
      <c r="I537" s="2"/>
      <c r="J537" s="2"/>
      <c r="K537" s="2"/>
    </row>
    <row r="538" spans="2:11" ht="15.75" customHeight="1" x14ac:dyDescent="0.2">
      <c r="B538" s="2"/>
      <c r="C538" s="3"/>
      <c r="D538" s="4"/>
      <c r="E538" s="93"/>
      <c r="F538" s="94"/>
      <c r="G538" s="2"/>
      <c r="H538" s="6"/>
      <c r="I538" s="2"/>
      <c r="J538" s="2"/>
      <c r="K538" s="2"/>
    </row>
    <row r="539" spans="2:11" ht="15.75" customHeight="1" x14ac:dyDescent="0.2">
      <c r="B539" s="2"/>
      <c r="C539" s="3"/>
      <c r="D539" s="4"/>
      <c r="E539" s="93"/>
      <c r="F539" s="94"/>
      <c r="G539" s="2"/>
      <c r="H539" s="6"/>
      <c r="I539" s="2"/>
      <c r="J539" s="2"/>
      <c r="K539" s="2"/>
    </row>
    <row r="540" spans="2:11" ht="15.75" customHeight="1" x14ac:dyDescent="0.2">
      <c r="B540" s="2"/>
      <c r="C540" s="3"/>
      <c r="D540" s="4"/>
      <c r="E540" s="93"/>
      <c r="F540" s="94"/>
      <c r="G540" s="2"/>
      <c r="H540" s="6"/>
      <c r="I540" s="2"/>
      <c r="J540" s="2"/>
      <c r="K540" s="2"/>
    </row>
    <row r="541" spans="2:11" ht="15.75" customHeight="1" x14ac:dyDescent="0.2">
      <c r="B541" s="2"/>
      <c r="C541" s="3"/>
      <c r="D541" s="4"/>
      <c r="E541" s="93"/>
      <c r="F541" s="94"/>
      <c r="G541" s="2"/>
      <c r="H541" s="6"/>
      <c r="I541" s="2"/>
      <c r="J541" s="2"/>
      <c r="K541" s="2"/>
    </row>
    <row r="542" spans="2:11" ht="15.75" customHeight="1" x14ac:dyDescent="0.2">
      <c r="B542" s="2"/>
      <c r="C542" s="3"/>
      <c r="D542" s="4"/>
      <c r="E542" s="93"/>
      <c r="F542" s="94"/>
      <c r="G542" s="2"/>
      <c r="H542" s="6"/>
      <c r="I542" s="2"/>
      <c r="J542" s="2"/>
      <c r="K542" s="2"/>
    </row>
    <row r="543" spans="2:11" ht="15.75" customHeight="1" x14ac:dyDescent="0.2">
      <c r="B543" s="2"/>
      <c r="C543" s="3"/>
      <c r="D543" s="4"/>
      <c r="E543" s="93"/>
      <c r="F543" s="94"/>
      <c r="G543" s="2"/>
      <c r="H543" s="6"/>
      <c r="I543" s="2"/>
      <c r="J543" s="2"/>
      <c r="K543" s="2"/>
    </row>
    <row r="544" spans="2:11" ht="15.75" customHeight="1" x14ac:dyDescent="0.2">
      <c r="B544" s="2"/>
      <c r="C544" s="3"/>
      <c r="D544" s="4"/>
      <c r="E544" s="93"/>
      <c r="F544" s="94"/>
      <c r="G544" s="2"/>
      <c r="H544" s="6"/>
      <c r="I544" s="2"/>
      <c r="J544" s="2"/>
      <c r="K544" s="2"/>
    </row>
    <row r="545" spans="2:11" ht="15.75" customHeight="1" x14ac:dyDescent="0.2">
      <c r="B545" s="2"/>
      <c r="C545" s="3"/>
      <c r="D545" s="4"/>
      <c r="E545" s="93"/>
      <c r="F545" s="94"/>
      <c r="G545" s="2"/>
      <c r="H545" s="6"/>
      <c r="I545" s="2"/>
      <c r="J545" s="2"/>
      <c r="K545" s="2"/>
    </row>
    <row r="546" spans="2:11" ht="15.75" customHeight="1" x14ac:dyDescent="0.2">
      <c r="B546" s="2"/>
      <c r="C546" s="3"/>
      <c r="D546" s="4"/>
      <c r="E546" s="93"/>
      <c r="F546" s="94"/>
      <c r="G546" s="2"/>
      <c r="H546" s="6"/>
      <c r="I546" s="2"/>
      <c r="J546" s="2"/>
      <c r="K546" s="2"/>
    </row>
    <row r="547" spans="2:11" ht="15.75" customHeight="1" x14ac:dyDescent="0.2">
      <c r="B547" s="2"/>
      <c r="C547" s="3"/>
      <c r="D547" s="4"/>
      <c r="E547" s="93"/>
      <c r="F547" s="94"/>
      <c r="G547" s="2"/>
      <c r="H547" s="6"/>
      <c r="I547" s="2"/>
      <c r="J547" s="2"/>
      <c r="K547" s="2"/>
    </row>
    <row r="548" spans="2:11" ht="15.75" customHeight="1" x14ac:dyDescent="0.2">
      <c r="B548" s="2"/>
      <c r="C548" s="3"/>
      <c r="D548" s="4"/>
      <c r="E548" s="93"/>
      <c r="F548" s="94"/>
      <c r="G548" s="2"/>
      <c r="H548" s="6"/>
      <c r="I548" s="2"/>
      <c r="J548" s="2"/>
      <c r="K548" s="2"/>
    </row>
    <row r="549" spans="2:11" ht="15.75" customHeight="1" x14ac:dyDescent="0.2">
      <c r="B549" s="2"/>
      <c r="C549" s="3"/>
      <c r="D549" s="4"/>
      <c r="E549" s="93"/>
      <c r="F549" s="94"/>
      <c r="G549" s="2"/>
      <c r="H549" s="6"/>
      <c r="I549" s="2"/>
      <c r="J549" s="2"/>
      <c r="K549" s="2"/>
    </row>
    <row r="550" spans="2:11" ht="15.75" customHeight="1" x14ac:dyDescent="0.2">
      <c r="B550" s="2"/>
      <c r="C550" s="3"/>
      <c r="D550" s="4"/>
      <c r="E550" s="93"/>
      <c r="F550" s="94"/>
      <c r="G550" s="2"/>
      <c r="H550" s="6"/>
      <c r="I550" s="2"/>
      <c r="J550" s="2"/>
      <c r="K550" s="2"/>
    </row>
    <row r="551" spans="2:11" ht="15.75" customHeight="1" x14ac:dyDescent="0.2">
      <c r="B551" s="2"/>
      <c r="C551" s="3"/>
      <c r="D551" s="4"/>
      <c r="E551" s="93"/>
      <c r="F551" s="94"/>
      <c r="G551" s="2"/>
      <c r="H551" s="6"/>
      <c r="I551" s="2"/>
      <c r="J551" s="2"/>
      <c r="K551" s="2"/>
    </row>
    <row r="552" spans="2:11" ht="15.75" customHeight="1" x14ac:dyDescent="0.2">
      <c r="B552" s="2"/>
      <c r="C552" s="3"/>
      <c r="D552" s="4"/>
      <c r="E552" s="93"/>
      <c r="F552" s="94"/>
      <c r="G552" s="2"/>
      <c r="H552" s="6"/>
      <c r="I552" s="2"/>
      <c r="J552" s="2"/>
      <c r="K552" s="2"/>
    </row>
    <row r="553" spans="2:11" ht="15.75" customHeight="1" x14ac:dyDescent="0.2">
      <c r="B553" s="2"/>
      <c r="C553" s="3"/>
      <c r="D553" s="4"/>
      <c r="E553" s="93"/>
      <c r="F553" s="94"/>
      <c r="G553" s="2"/>
      <c r="H553" s="6"/>
      <c r="I553" s="2"/>
      <c r="J553" s="2"/>
      <c r="K553" s="2"/>
    </row>
    <row r="554" spans="2:11" ht="15.75" customHeight="1" x14ac:dyDescent="0.2">
      <c r="B554" s="2"/>
      <c r="C554" s="3"/>
      <c r="D554" s="4"/>
      <c r="E554" s="93"/>
      <c r="F554" s="94"/>
      <c r="G554" s="2"/>
      <c r="H554" s="6"/>
      <c r="I554" s="2"/>
      <c r="J554" s="2"/>
      <c r="K554" s="2"/>
    </row>
    <row r="555" spans="2:11" ht="15.75" customHeight="1" x14ac:dyDescent="0.2">
      <c r="B555" s="2"/>
      <c r="C555" s="3"/>
      <c r="D555" s="4"/>
      <c r="E555" s="93"/>
      <c r="F555" s="94"/>
      <c r="G555" s="2"/>
      <c r="H555" s="6"/>
      <c r="I555" s="2"/>
      <c r="J555" s="2"/>
      <c r="K555" s="2"/>
    </row>
    <row r="556" spans="2:11" ht="15.75" customHeight="1" x14ac:dyDescent="0.2">
      <c r="B556" s="2"/>
      <c r="C556" s="3"/>
      <c r="D556" s="4"/>
      <c r="E556" s="93"/>
      <c r="F556" s="94"/>
      <c r="G556" s="2"/>
      <c r="H556" s="6"/>
      <c r="I556" s="2"/>
      <c r="J556" s="2"/>
      <c r="K556" s="2"/>
    </row>
    <row r="557" spans="2:11" ht="15.75" customHeight="1" x14ac:dyDescent="0.2">
      <c r="B557" s="2"/>
      <c r="C557" s="3"/>
      <c r="D557" s="4"/>
      <c r="E557" s="93"/>
      <c r="F557" s="94"/>
      <c r="G557" s="2"/>
      <c r="H557" s="6"/>
      <c r="I557" s="2"/>
      <c r="J557" s="2"/>
      <c r="K557" s="2"/>
    </row>
    <row r="558" spans="2:11" ht="15.75" customHeight="1" x14ac:dyDescent="0.2">
      <c r="B558" s="2"/>
      <c r="C558" s="3"/>
      <c r="D558" s="4"/>
      <c r="E558" s="93"/>
      <c r="F558" s="94"/>
      <c r="G558" s="2"/>
      <c r="H558" s="6"/>
      <c r="I558" s="2"/>
      <c r="J558" s="2"/>
      <c r="K558" s="2"/>
    </row>
    <row r="559" spans="2:11" ht="15.75" customHeight="1" x14ac:dyDescent="0.2">
      <c r="B559" s="2"/>
      <c r="C559" s="3"/>
      <c r="D559" s="4"/>
      <c r="E559" s="93"/>
      <c r="F559" s="94"/>
      <c r="G559" s="2"/>
      <c r="H559" s="6"/>
      <c r="I559" s="2"/>
      <c r="J559" s="2"/>
      <c r="K559" s="2"/>
    </row>
    <row r="560" spans="2:11" ht="15.75" customHeight="1" x14ac:dyDescent="0.2">
      <c r="B560" s="2"/>
      <c r="C560" s="3"/>
      <c r="D560" s="4"/>
      <c r="E560" s="93"/>
      <c r="F560" s="94"/>
      <c r="G560" s="2"/>
      <c r="H560" s="6"/>
      <c r="I560" s="2"/>
      <c r="J560" s="2"/>
      <c r="K560" s="2"/>
    </row>
    <row r="561" spans="2:11" ht="15.75" customHeight="1" x14ac:dyDescent="0.2">
      <c r="B561" s="2"/>
      <c r="C561" s="3"/>
      <c r="D561" s="4"/>
      <c r="E561" s="93"/>
      <c r="F561" s="94"/>
      <c r="G561" s="2"/>
      <c r="H561" s="6"/>
      <c r="I561" s="2"/>
      <c r="J561" s="2"/>
      <c r="K561" s="2"/>
    </row>
    <row r="562" spans="2:11" ht="15.75" customHeight="1" x14ac:dyDescent="0.2">
      <c r="B562" s="2"/>
      <c r="C562" s="3"/>
      <c r="D562" s="4"/>
      <c r="E562" s="93"/>
      <c r="F562" s="94"/>
      <c r="G562" s="2"/>
      <c r="H562" s="6"/>
      <c r="I562" s="2"/>
      <c r="J562" s="2"/>
      <c r="K562" s="2"/>
    </row>
    <row r="563" spans="2:11" ht="15.75" customHeight="1" x14ac:dyDescent="0.2">
      <c r="B563" s="2"/>
      <c r="C563" s="3"/>
      <c r="D563" s="4"/>
      <c r="E563" s="93"/>
      <c r="F563" s="94"/>
      <c r="G563" s="2"/>
      <c r="H563" s="6"/>
      <c r="I563" s="2"/>
      <c r="J563" s="2"/>
      <c r="K563" s="2"/>
    </row>
    <row r="564" spans="2:11" ht="15.75" customHeight="1" x14ac:dyDescent="0.2">
      <c r="B564" s="2"/>
      <c r="C564" s="3"/>
      <c r="D564" s="4"/>
      <c r="E564" s="93"/>
      <c r="F564" s="94"/>
      <c r="G564" s="2"/>
      <c r="H564" s="6"/>
      <c r="I564" s="2"/>
      <c r="J564" s="2"/>
      <c r="K564" s="2"/>
    </row>
    <row r="565" spans="2:11" ht="15.75" customHeight="1" x14ac:dyDescent="0.2">
      <c r="B565" s="2"/>
      <c r="C565" s="3"/>
      <c r="D565" s="4"/>
      <c r="E565" s="93"/>
      <c r="F565" s="94"/>
      <c r="G565" s="2"/>
      <c r="H565" s="6"/>
      <c r="I565" s="2"/>
      <c r="J565" s="2"/>
      <c r="K565" s="2"/>
    </row>
    <row r="566" spans="2:11" ht="15.75" customHeight="1" x14ac:dyDescent="0.2">
      <c r="B566" s="2"/>
      <c r="C566" s="3"/>
      <c r="D566" s="4"/>
      <c r="E566" s="93"/>
      <c r="F566" s="94"/>
      <c r="G566" s="2"/>
      <c r="H566" s="6"/>
      <c r="I566" s="2"/>
      <c r="J566" s="2"/>
      <c r="K566" s="2"/>
    </row>
    <row r="567" spans="2:11" ht="15.75" customHeight="1" x14ac:dyDescent="0.2">
      <c r="B567" s="2"/>
      <c r="C567" s="3"/>
      <c r="D567" s="4"/>
      <c r="E567" s="93"/>
      <c r="F567" s="94"/>
      <c r="G567" s="2"/>
      <c r="H567" s="6"/>
      <c r="I567" s="2"/>
      <c r="J567" s="2"/>
      <c r="K567" s="2"/>
    </row>
    <row r="568" spans="2:11" ht="15.75" customHeight="1" x14ac:dyDescent="0.2">
      <c r="B568" s="2"/>
      <c r="C568" s="3"/>
      <c r="D568" s="4"/>
      <c r="E568" s="93"/>
      <c r="F568" s="94"/>
      <c r="G568" s="2"/>
      <c r="H568" s="6"/>
      <c r="I568" s="2"/>
      <c r="J568" s="2"/>
      <c r="K568" s="2"/>
    </row>
    <row r="569" spans="2:11" ht="15.75" customHeight="1" x14ac:dyDescent="0.2">
      <c r="B569" s="2"/>
      <c r="C569" s="3"/>
      <c r="D569" s="4"/>
      <c r="E569" s="93"/>
      <c r="F569" s="94"/>
      <c r="G569" s="2"/>
      <c r="H569" s="6"/>
      <c r="I569" s="2"/>
      <c r="J569" s="2"/>
      <c r="K569" s="2"/>
    </row>
    <row r="570" spans="2:11" ht="15.75" customHeight="1" x14ac:dyDescent="0.2">
      <c r="B570" s="2"/>
      <c r="C570" s="3"/>
      <c r="D570" s="4"/>
      <c r="E570" s="93"/>
      <c r="F570" s="94"/>
      <c r="G570" s="2"/>
      <c r="H570" s="6"/>
      <c r="I570" s="2"/>
      <c r="J570" s="2"/>
      <c r="K570" s="2"/>
    </row>
    <row r="571" spans="2:11" ht="15.75" customHeight="1" x14ac:dyDescent="0.2">
      <c r="B571" s="2"/>
      <c r="C571" s="3"/>
      <c r="D571" s="4"/>
      <c r="E571" s="93"/>
      <c r="F571" s="94"/>
      <c r="G571" s="2"/>
      <c r="H571" s="6"/>
      <c r="I571" s="2"/>
      <c r="J571" s="2"/>
      <c r="K571" s="2"/>
    </row>
    <row r="572" spans="2:11" ht="15.75" customHeight="1" x14ac:dyDescent="0.2">
      <c r="B572" s="2"/>
      <c r="C572" s="3"/>
      <c r="D572" s="4"/>
      <c r="E572" s="93"/>
      <c r="F572" s="94"/>
      <c r="G572" s="2"/>
      <c r="H572" s="6"/>
      <c r="I572" s="2"/>
      <c r="J572" s="2"/>
      <c r="K572" s="2"/>
    </row>
    <row r="573" spans="2:11" ht="15.75" customHeight="1" x14ac:dyDescent="0.2">
      <c r="B573" s="2"/>
      <c r="C573" s="3"/>
      <c r="D573" s="4"/>
      <c r="E573" s="93"/>
      <c r="F573" s="94"/>
      <c r="G573" s="2"/>
      <c r="H573" s="6"/>
      <c r="I573" s="2"/>
      <c r="J573" s="2"/>
      <c r="K573" s="2"/>
    </row>
    <row r="574" spans="2:11" ht="15.75" customHeight="1" x14ac:dyDescent="0.2">
      <c r="B574" s="2"/>
      <c r="C574" s="3"/>
      <c r="D574" s="4"/>
      <c r="E574" s="93"/>
      <c r="F574" s="94"/>
      <c r="G574" s="2"/>
      <c r="H574" s="6"/>
      <c r="I574" s="2"/>
      <c r="J574" s="2"/>
      <c r="K574" s="2"/>
    </row>
    <row r="575" spans="2:11" ht="15.75" customHeight="1" x14ac:dyDescent="0.2">
      <c r="B575" s="2"/>
      <c r="C575" s="3"/>
      <c r="D575" s="4"/>
      <c r="E575" s="93"/>
      <c r="F575" s="94"/>
      <c r="G575" s="2"/>
      <c r="H575" s="6"/>
      <c r="I575" s="2"/>
      <c r="J575" s="2"/>
      <c r="K575" s="2"/>
    </row>
    <row r="576" spans="2:11" ht="15.75" customHeight="1" x14ac:dyDescent="0.2">
      <c r="B576" s="2"/>
      <c r="C576" s="3"/>
      <c r="D576" s="4"/>
      <c r="E576" s="93"/>
      <c r="F576" s="94"/>
      <c r="G576" s="2"/>
      <c r="H576" s="6"/>
      <c r="I576" s="2"/>
      <c r="J576" s="2"/>
      <c r="K576" s="2"/>
    </row>
    <row r="577" spans="2:11" ht="15.75" customHeight="1" x14ac:dyDescent="0.2">
      <c r="B577" s="2"/>
      <c r="C577" s="3"/>
      <c r="D577" s="4"/>
      <c r="E577" s="93"/>
      <c r="F577" s="94"/>
      <c r="G577" s="2"/>
      <c r="H577" s="6"/>
      <c r="I577" s="2"/>
      <c r="J577" s="2"/>
      <c r="K577" s="2"/>
    </row>
    <row r="578" spans="2:11" ht="15.75" customHeight="1" x14ac:dyDescent="0.2">
      <c r="B578" s="2"/>
      <c r="C578" s="3"/>
      <c r="D578" s="4"/>
      <c r="E578" s="93"/>
      <c r="F578" s="94"/>
      <c r="G578" s="2"/>
      <c r="H578" s="6"/>
      <c r="I578" s="2"/>
      <c r="J578" s="2"/>
      <c r="K578" s="2"/>
    </row>
    <row r="579" spans="2:11" ht="15.75" customHeight="1" x14ac:dyDescent="0.2">
      <c r="B579" s="2"/>
      <c r="C579" s="3"/>
      <c r="D579" s="4"/>
      <c r="E579" s="93"/>
      <c r="F579" s="94"/>
      <c r="G579" s="2"/>
      <c r="H579" s="6"/>
      <c r="I579" s="2"/>
      <c r="J579" s="2"/>
      <c r="K579" s="2"/>
    </row>
    <row r="580" spans="2:11" ht="15.75" customHeight="1" x14ac:dyDescent="0.2">
      <c r="B580" s="2"/>
      <c r="C580" s="3"/>
      <c r="D580" s="4"/>
      <c r="E580" s="93"/>
      <c r="F580" s="94"/>
      <c r="G580" s="2"/>
      <c r="H580" s="6"/>
      <c r="I580" s="2"/>
      <c r="J580" s="2"/>
      <c r="K580" s="2"/>
    </row>
    <row r="581" spans="2:11" ht="15.75" customHeight="1" x14ac:dyDescent="0.2">
      <c r="B581" s="2"/>
      <c r="C581" s="3"/>
      <c r="D581" s="4"/>
      <c r="E581" s="93"/>
      <c r="F581" s="94"/>
      <c r="G581" s="2"/>
      <c r="H581" s="6"/>
      <c r="I581" s="2"/>
      <c r="J581" s="2"/>
      <c r="K581" s="2"/>
    </row>
    <row r="582" spans="2:11" ht="15.75" customHeight="1" x14ac:dyDescent="0.2">
      <c r="B582" s="2"/>
      <c r="C582" s="3"/>
      <c r="D582" s="4"/>
      <c r="E582" s="93"/>
      <c r="F582" s="94"/>
      <c r="G582" s="2"/>
      <c r="H582" s="6"/>
      <c r="I582" s="2"/>
      <c r="J582" s="2"/>
      <c r="K582" s="2"/>
    </row>
    <row r="583" spans="2:11" ht="15.75" customHeight="1" x14ac:dyDescent="0.2">
      <c r="B583" s="2"/>
      <c r="C583" s="3"/>
      <c r="D583" s="4"/>
      <c r="E583" s="93"/>
      <c r="F583" s="94"/>
      <c r="G583" s="2"/>
      <c r="H583" s="6"/>
      <c r="I583" s="2"/>
      <c r="J583" s="2"/>
      <c r="K583" s="2"/>
    </row>
    <row r="584" spans="2:11" ht="15.75" customHeight="1" x14ac:dyDescent="0.2">
      <c r="B584" s="2"/>
      <c r="C584" s="3"/>
      <c r="D584" s="4"/>
      <c r="E584" s="93"/>
      <c r="F584" s="94"/>
      <c r="G584" s="2"/>
      <c r="H584" s="6"/>
      <c r="I584" s="2"/>
      <c r="J584" s="2"/>
      <c r="K584" s="2"/>
    </row>
    <row r="585" spans="2:11" ht="15.75" customHeight="1" x14ac:dyDescent="0.2">
      <c r="B585" s="2"/>
      <c r="C585" s="3"/>
      <c r="D585" s="4"/>
      <c r="E585" s="93"/>
      <c r="F585" s="94"/>
      <c r="G585" s="2"/>
      <c r="H585" s="6"/>
      <c r="I585" s="2"/>
      <c r="J585" s="2"/>
      <c r="K585" s="2"/>
    </row>
    <row r="586" spans="2:11" ht="15.75" customHeight="1" x14ac:dyDescent="0.2">
      <c r="B586" s="2"/>
      <c r="C586" s="3"/>
      <c r="D586" s="4"/>
      <c r="E586" s="93"/>
      <c r="F586" s="94"/>
      <c r="G586" s="2"/>
      <c r="H586" s="6"/>
      <c r="I586" s="2"/>
      <c r="J586" s="2"/>
      <c r="K586" s="2"/>
    </row>
    <row r="587" spans="2:11" ht="15.75" customHeight="1" x14ac:dyDescent="0.2">
      <c r="B587" s="2"/>
      <c r="C587" s="3"/>
      <c r="D587" s="4"/>
      <c r="E587" s="93"/>
      <c r="F587" s="94"/>
      <c r="G587" s="2"/>
      <c r="H587" s="6"/>
      <c r="I587" s="2"/>
      <c r="J587" s="2"/>
      <c r="K587" s="2"/>
    </row>
    <row r="588" spans="2:11" ht="15.75" customHeight="1" x14ac:dyDescent="0.2">
      <c r="B588" s="2"/>
      <c r="C588" s="3"/>
      <c r="D588" s="4"/>
      <c r="E588" s="93"/>
      <c r="F588" s="94"/>
      <c r="G588" s="2"/>
      <c r="H588" s="6"/>
      <c r="I588" s="2"/>
      <c r="J588" s="2"/>
      <c r="K588" s="2"/>
    </row>
    <row r="589" spans="2:11" ht="15.75" customHeight="1" x14ac:dyDescent="0.2">
      <c r="B589" s="2"/>
      <c r="C589" s="3"/>
      <c r="D589" s="4"/>
      <c r="E589" s="93"/>
      <c r="F589" s="94"/>
      <c r="G589" s="2"/>
      <c r="H589" s="6"/>
      <c r="I589" s="2"/>
      <c r="J589" s="2"/>
      <c r="K589" s="2"/>
    </row>
    <row r="590" spans="2:11" ht="15.75" customHeight="1" x14ac:dyDescent="0.2">
      <c r="B590" s="2"/>
      <c r="C590" s="3"/>
      <c r="D590" s="4"/>
      <c r="E590" s="93"/>
      <c r="F590" s="94"/>
      <c r="G590" s="2"/>
      <c r="H590" s="6"/>
      <c r="I590" s="2"/>
      <c r="J590" s="2"/>
      <c r="K590" s="2"/>
    </row>
    <row r="591" spans="2:11" ht="15.75" customHeight="1" x14ac:dyDescent="0.2">
      <c r="B591" s="2"/>
      <c r="C591" s="3"/>
      <c r="D591" s="4"/>
      <c r="E591" s="93"/>
      <c r="F591" s="94"/>
      <c r="G591" s="2"/>
      <c r="H591" s="6"/>
      <c r="I591" s="2"/>
      <c r="J591" s="2"/>
      <c r="K591" s="2"/>
    </row>
    <row r="592" spans="2:11" ht="15.75" customHeight="1" x14ac:dyDescent="0.2">
      <c r="B592" s="2"/>
      <c r="C592" s="3"/>
      <c r="D592" s="4"/>
      <c r="E592" s="93"/>
      <c r="F592" s="94"/>
      <c r="G592" s="2"/>
      <c r="H592" s="6"/>
      <c r="I592" s="2"/>
      <c r="J592" s="2"/>
      <c r="K592" s="2"/>
    </row>
    <row r="593" spans="2:11" ht="15.75" customHeight="1" x14ac:dyDescent="0.2">
      <c r="B593" s="2"/>
      <c r="C593" s="3"/>
      <c r="D593" s="4"/>
      <c r="E593" s="93"/>
      <c r="F593" s="94"/>
      <c r="G593" s="2"/>
      <c r="H593" s="6"/>
      <c r="I593" s="2"/>
      <c r="J593" s="2"/>
      <c r="K593" s="2"/>
    </row>
    <row r="594" spans="2:11" ht="15.75" customHeight="1" x14ac:dyDescent="0.2">
      <c r="B594" s="2"/>
      <c r="C594" s="3"/>
      <c r="D594" s="4"/>
      <c r="E594" s="93"/>
      <c r="F594" s="94"/>
      <c r="G594" s="2"/>
      <c r="H594" s="6"/>
      <c r="I594" s="2"/>
      <c r="J594" s="2"/>
      <c r="K594" s="2"/>
    </row>
    <row r="595" spans="2:11" ht="15.75" customHeight="1" x14ac:dyDescent="0.2">
      <c r="B595" s="2"/>
      <c r="C595" s="3"/>
      <c r="D595" s="4"/>
      <c r="E595" s="93"/>
      <c r="F595" s="94"/>
      <c r="G595" s="2"/>
      <c r="H595" s="6"/>
      <c r="I595" s="2"/>
      <c r="J595" s="2"/>
      <c r="K595" s="2"/>
    </row>
    <row r="596" spans="2:11" ht="15.75" customHeight="1" x14ac:dyDescent="0.2">
      <c r="B596" s="2"/>
      <c r="C596" s="3"/>
      <c r="D596" s="4"/>
      <c r="E596" s="93"/>
      <c r="F596" s="94"/>
      <c r="G596" s="2"/>
      <c r="H596" s="6"/>
      <c r="I596" s="2"/>
      <c r="J596" s="2"/>
      <c r="K596" s="2"/>
    </row>
    <row r="597" spans="2:11" ht="15.75" customHeight="1" x14ac:dyDescent="0.2">
      <c r="B597" s="2"/>
      <c r="C597" s="3"/>
      <c r="D597" s="4"/>
      <c r="E597" s="93"/>
      <c r="F597" s="94"/>
      <c r="G597" s="2"/>
      <c r="H597" s="6"/>
      <c r="I597" s="2"/>
      <c r="J597" s="2"/>
      <c r="K597" s="2"/>
    </row>
    <row r="598" spans="2:11" ht="15.75" customHeight="1" x14ac:dyDescent="0.2">
      <c r="B598" s="2"/>
      <c r="C598" s="3"/>
      <c r="D598" s="4"/>
      <c r="E598" s="93"/>
      <c r="F598" s="94"/>
      <c r="G598" s="2"/>
      <c r="H598" s="6"/>
      <c r="I598" s="2"/>
      <c r="J598" s="2"/>
      <c r="K598" s="2"/>
    </row>
    <row r="599" spans="2:11" ht="15.75" customHeight="1" x14ac:dyDescent="0.2">
      <c r="B599" s="2"/>
      <c r="C599" s="3"/>
      <c r="D599" s="4"/>
      <c r="E599" s="93"/>
      <c r="F599" s="94"/>
      <c r="G599" s="2"/>
      <c r="H599" s="6"/>
      <c r="I599" s="2"/>
      <c r="J599" s="2"/>
      <c r="K599" s="2"/>
    </row>
    <row r="600" spans="2:11" ht="15.75" customHeight="1" x14ac:dyDescent="0.2">
      <c r="B600" s="2"/>
      <c r="C600" s="3"/>
      <c r="D600" s="4"/>
      <c r="E600" s="93"/>
      <c r="F600" s="94"/>
      <c r="G600" s="2"/>
      <c r="H600" s="6"/>
      <c r="I600" s="2"/>
      <c r="J600" s="2"/>
      <c r="K600" s="2"/>
    </row>
    <row r="601" spans="2:11" ht="15.75" customHeight="1" x14ac:dyDescent="0.2">
      <c r="B601" s="2"/>
      <c r="C601" s="3"/>
      <c r="D601" s="4"/>
      <c r="E601" s="93"/>
      <c r="F601" s="94"/>
      <c r="G601" s="2"/>
      <c r="H601" s="6"/>
      <c r="I601" s="2"/>
      <c r="J601" s="2"/>
      <c r="K601" s="2"/>
    </row>
    <row r="602" spans="2:11" ht="15.75" customHeight="1" x14ac:dyDescent="0.2">
      <c r="B602" s="2"/>
      <c r="C602" s="3"/>
      <c r="D602" s="4"/>
      <c r="E602" s="93"/>
      <c r="F602" s="94"/>
      <c r="G602" s="2"/>
      <c r="H602" s="6"/>
      <c r="I602" s="2"/>
      <c r="J602" s="2"/>
      <c r="K602" s="2"/>
    </row>
    <row r="603" spans="2:11" ht="15.75" customHeight="1" x14ac:dyDescent="0.2">
      <c r="B603" s="2"/>
      <c r="C603" s="3"/>
      <c r="D603" s="4"/>
      <c r="E603" s="93"/>
      <c r="F603" s="94"/>
      <c r="G603" s="2"/>
      <c r="H603" s="6"/>
      <c r="I603" s="2"/>
      <c r="J603" s="2"/>
      <c r="K603" s="2"/>
    </row>
    <row r="604" spans="2:11" ht="15.75" customHeight="1" x14ac:dyDescent="0.2">
      <c r="B604" s="2"/>
      <c r="C604" s="3"/>
      <c r="D604" s="4"/>
      <c r="E604" s="93"/>
      <c r="F604" s="94"/>
      <c r="G604" s="2"/>
      <c r="H604" s="6"/>
      <c r="I604" s="2"/>
      <c r="J604" s="2"/>
      <c r="K604" s="2"/>
    </row>
    <row r="605" spans="2:11" ht="15.75" customHeight="1" x14ac:dyDescent="0.2">
      <c r="B605" s="2"/>
      <c r="C605" s="3"/>
      <c r="D605" s="4"/>
      <c r="E605" s="93"/>
      <c r="F605" s="94"/>
      <c r="G605" s="2"/>
      <c r="H605" s="6"/>
      <c r="I605" s="2"/>
      <c r="J605" s="2"/>
      <c r="K605" s="2"/>
    </row>
    <row r="606" spans="2:11" ht="15.75" customHeight="1" x14ac:dyDescent="0.2">
      <c r="B606" s="2"/>
      <c r="C606" s="3"/>
      <c r="D606" s="4"/>
      <c r="E606" s="93"/>
      <c r="F606" s="94"/>
      <c r="G606" s="2"/>
      <c r="H606" s="6"/>
      <c r="I606" s="2"/>
      <c r="J606" s="2"/>
      <c r="K606" s="2"/>
    </row>
    <row r="607" spans="2:11" ht="15.75" customHeight="1" x14ac:dyDescent="0.2">
      <c r="B607" s="2"/>
      <c r="C607" s="3"/>
      <c r="D607" s="4"/>
      <c r="E607" s="93"/>
      <c r="F607" s="94"/>
      <c r="G607" s="2"/>
      <c r="H607" s="6"/>
      <c r="I607" s="2"/>
      <c r="J607" s="2"/>
      <c r="K607" s="2"/>
    </row>
    <row r="608" spans="2:11" ht="15.75" customHeight="1" x14ac:dyDescent="0.2">
      <c r="B608" s="2"/>
      <c r="C608" s="3"/>
      <c r="D608" s="4"/>
      <c r="E608" s="93"/>
      <c r="F608" s="94"/>
      <c r="G608" s="2"/>
      <c r="H608" s="6"/>
      <c r="I608" s="2"/>
      <c r="J608" s="2"/>
      <c r="K608" s="2"/>
    </row>
    <row r="609" spans="2:11" ht="15.75" customHeight="1" x14ac:dyDescent="0.2">
      <c r="B609" s="2"/>
      <c r="C609" s="3"/>
      <c r="D609" s="4"/>
      <c r="E609" s="93"/>
      <c r="F609" s="94"/>
      <c r="G609" s="2"/>
      <c r="H609" s="6"/>
      <c r="I609" s="2"/>
      <c r="J609" s="2"/>
      <c r="K609" s="2"/>
    </row>
    <row r="610" spans="2:11" ht="15.75" customHeight="1" x14ac:dyDescent="0.2">
      <c r="B610" s="2"/>
      <c r="C610" s="3"/>
      <c r="D610" s="4"/>
      <c r="E610" s="93"/>
      <c r="F610" s="94"/>
      <c r="G610" s="2"/>
      <c r="H610" s="6"/>
      <c r="I610" s="2"/>
      <c r="J610" s="2"/>
      <c r="K610" s="2"/>
    </row>
    <row r="611" spans="2:11" ht="15.75" customHeight="1" x14ac:dyDescent="0.2">
      <c r="B611" s="2"/>
      <c r="C611" s="3"/>
      <c r="D611" s="4"/>
      <c r="E611" s="93"/>
      <c r="F611" s="94"/>
      <c r="G611" s="2"/>
      <c r="H611" s="6"/>
      <c r="I611" s="2"/>
      <c r="J611" s="2"/>
      <c r="K611" s="2"/>
    </row>
    <row r="612" spans="2:11" ht="15.75" customHeight="1" x14ac:dyDescent="0.2">
      <c r="B612" s="2"/>
      <c r="C612" s="3"/>
      <c r="D612" s="4"/>
      <c r="E612" s="93"/>
      <c r="F612" s="94"/>
      <c r="G612" s="2"/>
      <c r="H612" s="6"/>
      <c r="I612" s="2"/>
      <c r="J612" s="2"/>
      <c r="K612" s="2"/>
    </row>
    <row r="613" spans="2:11" ht="15.75" customHeight="1" x14ac:dyDescent="0.2">
      <c r="B613" s="2"/>
      <c r="C613" s="3"/>
      <c r="D613" s="4"/>
      <c r="E613" s="93"/>
      <c r="F613" s="94"/>
      <c r="G613" s="2"/>
      <c r="H613" s="6"/>
      <c r="I613" s="2"/>
      <c r="J613" s="2"/>
      <c r="K613" s="2"/>
    </row>
    <row r="614" spans="2:11" ht="15.75" customHeight="1" x14ac:dyDescent="0.2">
      <c r="B614" s="2"/>
      <c r="C614" s="3"/>
      <c r="D614" s="4"/>
      <c r="E614" s="93"/>
      <c r="F614" s="94"/>
      <c r="G614" s="2"/>
      <c r="H614" s="6"/>
      <c r="I614" s="2"/>
      <c r="J614" s="2"/>
      <c r="K614" s="2"/>
    </row>
    <row r="615" spans="2:11" ht="15.75" customHeight="1" x14ac:dyDescent="0.2">
      <c r="B615" s="2"/>
      <c r="C615" s="3"/>
      <c r="D615" s="4"/>
      <c r="E615" s="93"/>
      <c r="F615" s="94"/>
      <c r="G615" s="2"/>
      <c r="H615" s="6"/>
      <c r="I615" s="2"/>
      <c r="J615" s="2"/>
      <c r="K615" s="2"/>
    </row>
    <row r="616" spans="2:11" ht="15.75" customHeight="1" x14ac:dyDescent="0.2">
      <c r="B616" s="2"/>
      <c r="C616" s="3"/>
      <c r="D616" s="4"/>
      <c r="E616" s="93"/>
      <c r="F616" s="94"/>
      <c r="G616" s="2"/>
      <c r="H616" s="6"/>
      <c r="I616" s="2"/>
      <c r="J616" s="2"/>
      <c r="K616" s="2"/>
    </row>
    <row r="617" spans="2:11" ht="15.75" customHeight="1" x14ac:dyDescent="0.2">
      <c r="B617" s="2"/>
      <c r="C617" s="3"/>
      <c r="D617" s="4"/>
      <c r="E617" s="93"/>
      <c r="F617" s="94"/>
      <c r="G617" s="2"/>
      <c r="H617" s="6"/>
      <c r="I617" s="2"/>
      <c r="J617" s="2"/>
      <c r="K617" s="2"/>
    </row>
    <row r="618" spans="2:11" ht="15.75" customHeight="1" x14ac:dyDescent="0.2">
      <c r="B618" s="2"/>
      <c r="C618" s="3"/>
      <c r="D618" s="4"/>
      <c r="E618" s="93"/>
      <c r="F618" s="94"/>
      <c r="G618" s="2"/>
      <c r="H618" s="6"/>
      <c r="I618" s="2"/>
      <c r="J618" s="2"/>
      <c r="K618" s="2"/>
    </row>
    <row r="619" spans="2:11" ht="15.75" customHeight="1" x14ac:dyDescent="0.2">
      <c r="B619" s="2"/>
      <c r="C619" s="3"/>
      <c r="D619" s="4"/>
      <c r="E619" s="93"/>
      <c r="F619" s="94"/>
      <c r="G619" s="2"/>
      <c r="H619" s="6"/>
      <c r="I619" s="2"/>
      <c r="J619" s="2"/>
      <c r="K619" s="2"/>
    </row>
    <row r="620" spans="2:11" ht="15.75" customHeight="1" x14ac:dyDescent="0.2">
      <c r="B620" s="2"/>
      <c r="C620" s="3"/>
      <c r="D620" s="4"/>
      <c r="E620" s="93"/>
      <c r="F620" s="94"/>
      <c r="G620" s="2"/>
      <c r="H620" s="6"/>
      <c r="I620" s="2"/>
      <c r="J620" s="2"/>
      <c r="K620" s="2"/>
    </row>
    <row r="621" spans="2:11" ht="15.75" customHeight="1" x14ac:dyDescent="0.2">
      <c r="B621" s="2"/>
      <c r="C621" s="3"/>
      <c r="D621" s="4"/>
      <c r="E621" s="93"/>
      <c r="F621" s="94"/>
      <c r="G621" s="2"/>
      <c r="H621" s="6"/>
      <c r="I621" s="2"/>
      <c r="J621" s="2"/>
      <c r="K621" s="2"/>
    </row>
    <row r="622" spans="2:11" ht="15.75" customHeight="1" x14ac:dyDescent="0.2">
      <c r="B622" s="2"/>
      <c r="C622" s="3"/>
      <c r="D622" s="4"/>
      <c r="E622" s="93"/>
      <c r="F622" s="94"/>
      <c r="G622" s="2"/>
      <c r="H622" s="6"/>
      <c r="I622" s="2"/>
      <c r="J622" s="2"/>
      <c r="K622" s="2"/>
    </row>
    <row r="623" spans="2:11" ht="15.75" customHeight="1" x14ac:dyDescent="0.2">
      <c r="B623" s="2"/>
      <c r="C623" s="3"/>
      <c r="D623" s="4"/>
      <c r="E623" s="93"/>
      <c r="F623" s="94"/>
      <c r="G623" s="2"/>
      <c r="H623" s="6"/>
      <c r="I623" s="2"/>
      <c r="J623" s="2"/>
      <c r="K623" s="2"/>
    </row>
    <row r="624" spans="2:11" ht="15.75" customHeight="1" x14ac:dyDescent="0.2">
      <c r="B624" s="2"/>
      <c r="C624" s="3"/>
      <c r="D624" s="4"/>
      <c r="E624" s="93"/>
      <c r="F624" s="94"/>
      <c r="G624" s="2"/>
      <c r="H624" s="6"/>
      <c r="I624" s="2"/>
      <c r="J624" s="2"/>
      <c r="K624" s="2"/>
    </row>
    <row r="625" spans="2:11" ht="15.75" customHeight="1" x14ac:dyDescent="0.2">
      <c r="B625" s="2"/>
      <c r="C625" s="3"/>
      <c r="D625" s="4"/>
      <c r="E625" s="93"/>
      <c r="F625" s="94"/>
      <c r="G625" s="2"/>
      <c r="H625" s="6"/>
      <c r="I625" s="2"/>
      <c r="J625" s="2"/>
      <c r="K625" s="2"/>
    </row>
    <row r="626" spans="2:11" ht="15.75" customHeight="1" x14ac:dyDescent="0.2">
      <c r="B626" s="2"/>
      <c r="C626" s="3"/>
      <c r="D626" s="4"/>
      <c r="E626" s="93"/>
      <c r="F626" s="94"/>
      <c r="G626" s="2"/>
      <c r="H626" s="6"/>
      <c r="I626" s="2"/>
      <c r="J626" s="2"/>
      <c r="K626" s="2"/>
    </row>
    <row r="627" spans="2:11" ht="15.75" customHeight="1" x14ac:dyDescent="0.2">
      <c r="B627" s="2"/>
      <c r="C627" s="3"/>
      <c r="D627" s="4"/>
      <c r="E627" s="93"/>
      <c r="F627" s="94"/>
      <c r="G627" s="2"/>
      <c r="H627" s="6"/>
      <c r="I627" s="2"/>
      <c r="J627" s="2"/>
      <c r="K627" s="2"/>
    </row>
    <row r="628" spans="2:11" ht="15.75" customHeight="1" x14ac:dyDescent="0.2">
      <c r="B628" s="2"/>
      <c r="C628" s="3"/>
      <c r="D628" s="4"/>
      <c r="E628" s="93"/>
      <c r="F628" s="94"/>
      <c r="G628" s="2"/>
      <c r="H628" s="6"/>
      <c r="I628" s="2"/>
      <c r="J628" s="2"/>
      <c r="K628" s="2"/>
    </row>
    <row r="629" spans="2:11" ht="15.75" customHeight="1" x14ac:dyDescent="0.2">
      <c r="B629" s="2"/>
      <c r="C629" s="3"/>
      <c r="D629" s="4"/>
      <c r="E629" s="93"/>
      <c r="F629" s="94"/>
      <c r="G629" s="2"/>
      <c r="H629" s="6"/>
      <c r="I629" s="2"/>
      <c r="J629" s="2"/>
      <c r="K629" s="2"/>
    </row>
    <row r="630" spans="2:11" ht="15.75" customHeight="1" x14ac:dyDescent="0.2">
      <c r="B630" s="2"/>
      <c r="C630" s="3"/>
      <c r="D630" s="4"/>
      <c r="E630" s="93"/>
      <c r="F630" s="94"/>
      <c r="G630" s="2"/>
      <c r="H630" s="6"/>
      <c r="I630" s="2"/>
      <c r="J630" s="2"/>
      <c r="K630" s="2"/>
    </row>
    <row r="631" spans="2:11" ht="15.75" customHeight="1" x14ac:dyDescent="0.2">
      <c r="B631" s="2"/>
      <c r="C631" s="3"/>
      <c r="D631" s="4"/>
      <c r="E631" s="93"/>
      <c r="F631" s="94"/>
      <c r="G631" s="2"/>
      <c r="H631" s="6"/>
      <c r="I631" s="2"/>
      <c r="J631" s="2"/>
      <c r="K631" s="2"/>
    </row>
    <row r="632" spans="2:11" ht="15.75" customHeight="1" x14ac:dyDescent="0.2">
      <c r="B632" s="2"/>
      <c r="C632" s="3"/>
      <c r="D632" s="4"/>
      <c r="E632" s="93"/>
      <c r="F632" s="94"/>
      <c r="G632" s="2"/>
      <c r="H632" s="6"/>
      <c r="I632" s="2"/>
      <c r="J632" s="2"/>
      <c r="K632" s="2"/>
    </row>
    <row r="633" spans="2:11" ht="15.75" customHeight="1" x14ac:dyDescent="0.2">
      <c r="B633" s="2"/>
      <c r="C633" s="3"/>
      <c r="D633" s="4"/>
      <c r="E633" s="93"/>
      <c r="F633" s="94"/>
      <c r="G633" s="2"/>
      <c r="H633" s="6"/>
      <c r="I633" s="2"/>
      <c r="J633" s="2"/>
      <c r="K633" s="2"/>
    </row>
    <row r="634" spans="2:11" ht="15.75" customHeight="1" x14ac:dyDescent="0.2">
      <c r="B634" s="2"/>
      <c r="C634" s="3"/>
      <c r="D634" s="4"/>
      <c r="E634" s="93"/>
      <c r="F634" s="94"/>
      <c r="G634" s="2"/>
      <c r="H634" s="6"/>
      <c r="I634" s="2"/>
      <c r="J634" s="2"/>
      <c r="K634" s="2"/>
    </row>
    <row r="635" spans="2:11" ht="15.75" customHeight="1" x14ac:dyDescent="0.2">
      <c r="B635" s="2"/>
      <c r="C635" s="3"/>
      <c r="D635" s="4"/>
      <c r="E635" s="93"/>
      <c r="F635" s="94"/>
      <c r="G635" s="2"/>
      <c r="H635" s="6"/>
      <c r="I635" s="2"/>
      <c r="J635" s="2"/>
      <c r="K635" s="2"/>
    </row>
    <row r="636" spans="2:11" ht="15.75" customHeight="1" x14ac:dyDescent="0.2">
      <c r="B636" s="2"/>
      <c r="C636" s="3"/>
      <c r="D636" s="4"/>
      <c r="E636" s="93"/>
      <c r="F636" s="94"/>
      <c r="G636" s="2"/>
      <c r="H636" s="6"/>
      <c r="I636" s="2"/>
      <c r="J636" s="2"/>
      <c r="K636" s="2"/>
    </row>
    <row r="637" spans="2:11" ht="15.75" customHeight="1" x14ac:dyDescent="0.2">
      <c r="B637" s="2"/>
      <c r="C637" s="3"/>
      <c r="D637" s="4"/>
      <c r="E637" s="93"/>
      <c r="F637" s="94"/>
      <c r="G637" s="2"/>
      <c r="H637" s="6"/>
      <c r="I637" s="2"/>
      <c r="J637" s="2"/>
      <c r="K637" s="2"/>
    </row>
    <row r="638" spans="2:11" ht="15.75" customHeight="1" x14ac:dyDescent="0.2">
      <c r="B638" s="2"/>
      <c r="C638" s="3"/>
      <c r="D638" s="4"/>
      <c r="E638" s="93"/>
      <c r="F638" s="94"/>
      <c r="G638" s="2"/>
      <c r="H638" s="6"/>
      <c r="I638" s="2"/>
      <c r="J638" s="2"/>
      <c r="K638" s="2"/>
    </row>
    <row r="639" spans="2:11" ht="15.75" customHeight="1" x14ac:dyDescent="0.2">
      <c r="B639" s="2"/>
      <c r="C639" s="3"/>
      <c r="D639" s="4"/>
      <c r="E639" s="93"/>
      <c r="F639" s="94"/>
      <c r="G639" s="2"/>
      <c r="H639" s="6"/>
      <c r="I639" s="2"/>
      <c r="J639" s="2"/>
      <c r="K639" s="2"/>
    </row>
    <row r="640" spans="2:11" ht="15.75" customHeight="1" x14ac:dyDescent="0.2">
      <c r="B640" s="2"/>
      <c r="C640" s="3"/>
      <c r="D640" s="4"/>
      <c r="E640" s="93"/>
      <c r="F640" s="94"/>
      <c r="G640" s="2"/>
      <c r="H640" s="6"/>
      <c r="I640" s="2"/>
      <c r="J640" s="2"/>
      <c r="K640" s="2"/>
    </row>
    <row r="641" spans="2:11" ht="15.75" customHeight="1" x14ac:dyDescent="0.2">
      <c r="B641" s="2"/>
      <c r="C641" s="3"/>
      <c r="D641" s="4"/>
      <c r="E641" s="93"/>
      <c r="F641" s="94"/>
      <c r="G641" s="2"/>
      <c r="H641" s="6"/>
      <c r="I641" s="2"/>
      <c r="J641" s="2"/>
      <c r="K641" s="2"/>
    </row>
    <row r="642" spans="2:11" ht="15.75" customHeight="1" x14ac:dyDescent="0.2">
      <c r="B642" s="2"/>
      <c r="C642" s="3"/>
      <c r="D642" s="4"/>
      <c r="E642" s="93"/>
      <c r="F642" s="94"/>
      <c r="G642" s="2"/>
      <c r="H642" s="6"/>
      <c r="I642" s="2"/>
      <c r="J642" s="2"/>
      <c r="K642" s="2"/>
    </row>
    <row r="643" spans="2:11" ht="15.75" customHeight="1" x14ac:dyDescent="0.2">
      <c r="B643" s="2"/>
      <c r="C643" s="3"/>
      <c r="D643" s="4"/>
      <c r="E643" s="93"/>
      <c r="F643" s="94"/>
      <c r="G643" s="2"/>
      <c r="H643" s="6"/>
      <c r="I643" s="2"/>
      <c r="J643" s="2"/>
      <c r="K643" s="2"/>
    </row>
    <row r="644" spans="2:11" ht="15.75" customHeight="1" x14ac:dyDescent="0.2">
      <c r="B644" s="2"/>
      <c r="C644" s="3"/>
      <c r="D644" s="4"/>
      <c r="E644" s="93"/>
      <c r="F644" s="94"/>
      <c r="G644" s="2"/>
      <c r="H644" s="6"/>
      <c r="I644" s="2"/>
      <c r="J644" s="2"/>
      <c r="K644" s="2"/>
    </row>
    <row r="645" spans="2:11" ht="15.75" customHeight="1" x14ac:dyDescent="0.2">
      <c r="B645" s="2"/>
      <c r="C645" s="3"/>
      <c r="D645" s="4"/>
      <c r="E645" s="93"/>
      <c r="F645" s="94"/>
      <c r="G645" s="2"/>
      <c r="H645" s="6"/>
      <c r="I645" s="2"/>
      <c r="J645" s="2"/>
      <c r="K645" s="2"/>
    </row>
    <row r="646" spans="2:11" ht="15.75" customHeight="1" x14ac:dyDescent="0.2">
      <c r="B646" s="2"/>
      <c r="C646" s="3"/>
      <c r="D646" s="4"/>
      <c r="E646" s="93"/>
      <c r="F646" s="94"/>
      <c r="G646" s="2"/>
      <c r="H646" s="6"/>
      <c r="I646" s="2"/>
      <c r="J646" s="2"/>
      <c r="K646" s="2"/>
    </row>
    <row r="647" spans="2:11" ht="15.75" customHeight="1" x14ac:dyDescent="0.2">
      <c r="B647" s="2"/>
      <c r="C647" s="3"/>
      <c r="D647" s="4"/>
      <c r="E647" s="93"/>
      <c r="F647" s="94"/>
      <c r="G647" s="2"/>
      <c r="H647" s="6"/>
      <c r="I647" s="2"/>
      <c r="J647" s="2"/>
      <c r="K647" s="2"/>
    </row>
    <row r="648" spans="2:11" ht="15.75" customHeight="1" x14ac:dyDescent="0.2">
      <c r="B648" s="2"/>
      <c r="C648" s="3"/>
      <c r="D648" s="4"/>
      <c r="E648" s="93"/>
      <c r="F648" s="94"/>
      <c r="G648" s="2"/>
      <c r="H648" s="6"/>
      <c r="I648" s="2"/>
      <c r="J648" s="2"/>
      <c r="K648" s="2"/>
    </row>
    <row r="649" spans="2:11" ht="15.75" customHeight="1" x14ac:dyDescent="0.2">
      <c r="B649" s="2"/>
      <c r="C649" s="3"/>
      <c r="D649" s="4"/>
      <c r="E649" s="93"/>
      <c r="F649" s="94"/>
      <c r="G649" s="2"/>
      <c r="H649" s="6"/>
      <c r="I649" s="2"/>
      <c r="J649" s="2"/>
      <c r="K649" s="2"/>
    </row>
    <row r="650" spans="2:11" ht="15.75" customHeight="1" x14ac:dyDescent="0.2">
      <c r="B650" s="2"/>
      <c r="C650" s="3"/>
      <c r="D650" s="4"/>
      <c r="E650" s="93"/>
      <c r="F650" s="94"/>
      <c r="G650" s="2"/>
      <c r="H650" s="6"/>
      <c r="I650" s="2"/>
      <c r="J650" s="2"/>
      <c r="K650" s="2"/>
    </row>
    <row r="651" spans="2:11" ht="15.75" customHeight="1" x14ac:dyDescent="0.2">
      <c r="B651" s="2"/>
      <c r="C651" s="3"/>
      <c r="D651" s="4"/>
      <c r="E651" s="93"/>
      <c r="F651" s="94"/>
      <c r="G651" s="2"/>
      <c r="H651" s="6"/>
      <c r="I651" s="2"/>
      <c r="J651" s="2"/>
      <c r="K651" s="2"/>
    </row>
    <row r="652" spans="2:11" ht="15.75" customHeight="1" x14ac:dyDescent="0.2">
      <c r="B652" s="2"/>
      <c r="C652" s="3"/>
      <c r="D652" s="4"/>
      <c r="E652" s="93"/>
      <c r="F652" s="94"/>
      <c r="G652" s="2"/>
      <c r="H652" s="6"/>
      <c r="I652" s="2"/>
      <c r="J652" s="2"/>
      <c r="K652" s="2"/>
    </row>
    <row r="653" spans="2:11" ht="15.75" customHeight="1" x14ac:dyDescent="0.2">
      <c r="B653" s="2"/>
      <c r="C653" s="3"/>
      <c r="D653" s="4"/>
      <c r="E653" s="93"/>
      <c r="F653" s="94"/>
      <c r="G653" s="2"/>
      <c r="H653" s="6"/>
      <c r="I653" s="2"/>
      <c r="J653" s="2"/>
      <c r="K653" s="2"/>
    </row>
    <row r="654" spans="2:11" ht="15.75" customHeight="1" x14ac:dyDescent="0.2">
      <c r="B654" s="2"/>
      <c r="C654" s="3"/>
      <c r="D654" s="4"/>
      <c r="E654" s="93"/>
      <c r="F654" s="94"/>
      <c r="G654" s="2"/>
      <c r="H654" s="6"/>
      <c r="I654" s="2"/>
      <c r="J654" s="2"/>
      <c r="K654" s="2"/>
    </row>
    <row r="655" spans="2:11" ht="15.75" customHeight="1" x14ac:dyDescent="0.2">
      <c r="B655" s="2"/>
      <c r="C655" s="3"/>
      <c r="D655" s="4"/>
      <c r="E655" s="93"/>
      <c r="F655" s="94"/>
      <c r="G655" s="2"/>
      <c r="H655" s="6"/>
      <c r="I655" s="2"/>
      <c r="J655" s="2"/>
      <c r="K655" s="2"/>
    </row>
    <row r="656" spans="2:11" ht="15.75" customHeight="1" x14ac:dyDescent="0.2">
      <c r="B656" s="2"/>
      <c r="C656" s="3"/>
      <c r="D656" s="4"/>
      <c r="E656" s="93"/>
      <c r="F656" s="94"/>
      <c r="G656" s="2"/>
      <c r="H656" s="6"/>
      <c r="I656" s="2"/>
      <c r="J656" s="2"/>
      <c r="K656" s="2"/>
    </row>
    <row r="657" spans="2:11" ht="15.75" customHeight="1" x14ac:dyDescent="0.2">
      <c r="B657" s="2"/>
      <c r="C657" s="3"/>
      <c r="D657" s="4"/>
      <c r="E657" s="93"/>
      <c r="F657" s="94"/>
      <c r="G657" s="2"/>
      <c r="H657" s="6"/>
      <c r="I657" s="2"/>
      <c r="J657" s="2"/>
      <c r="K657" s="2"/>
    </row>
    <row r="658" spans="2:11" ht="15.75" customHeight="1" x14ac:dyDescent="0.2">
      <c r="B658" s="2"/>
      <c r="C658" s="3"/>
      <c r="D658" s="4"/>
      <c r="E658" s="93"/>
      <c r="F658" s="94"/>
      <c r="G658" s="2"/>
      <c r="H658" s="6"/>
      <c r="I658" s="2"/>
      <c r="J658" s="2"/>
      <c r="K658" s="2"/>
    </row>
    <row r="659" spans="2:11" ht="15.75" customHeight="1" x14ac:dyDescent="0.2">
      <c r="B659" s="2"/>
      <c r="C659" s="3"/>
      <c r="D659" s="4"/>
      <c r="E659" s="93"/>
      <c r="F659" s="94"/>
      <c r="G659" s="2"/>
      <c r="H659" s="6"/>
      <c r="I659" s="2"/>
      <c r="J659" s="2"/>
      <c r="K659" s="2"/>
    </row>
    <row r="660" spans="2:11" ht="15.75" customHeight="1" x14ac:dyDescent="0.2">
      <c r="B660" s="2"/>
      <c r="C660" s="3"/>
      <c r="D660" s="4"/>
      <c r="E660" s="93"/>
      <c r="F660" s="94"/>
      <c r="G660" s="2"/>
      <c r="H660" s="6"/>
      <c r="I660" s="2"/>
      <c r="J660" s="2"/>
      <c r="K660" s="2"/>
    </row>
    <row r="661" spans="2:11" ht="15.75" customHeight="1" x14ac:dyDescent="0.2">
      <c r="B661" s="2"/>
      <c r="C661" s="3"/>
      <c r="D661" s="4"/>
      <c r="E661" s="93"/>
      <c r="F661" s="94"/>
      <c r="G661" s="2"/>
      <c r="H661" s="6"/>
      <c r="I661" s="2"/>
      <c r="J661" s="2"/>
      <c r="K661" s="2"/>
    </row>
    <row r="662" spans="2:11" ht="15.75" customHeight="1" x14ac:dyDescent="0.2">
      <c r="B662" s="2"/>
      <c r="C662" s="3"/>
      <c r="D662" s="4"/>
      <c r="E662" s="93"/>
      <c r="F662" s="94"/>
      <c r="G662" s="2"/>
      <c r="H662" s="6"/>
      <c r="I662" s="2"/>
      <c r="J662" s="2"/>
      <c r="K662" s="2"/>
    </row>
    <row r="663" spans="2:11" ht="15.75" customHeight="1" x14ac:dyDescent="0.2">
      <c r="B663" s="2"/>
      <c r="C663" s="3"/>
      <c r="D663" s="4"/>
      <c r="E663" s="93"/>
      <c r="F663" s="94"/>
      <c r="G663" s="2"/>
      <c r="H663" s="6"/>
      <c r="I663" s="2"/>
      <c r="J663" s="2"/>
      <c r="K663" s="2"/>
    </row>
    <row r="664" spans="2:11" ht="15.75" customHeight="1" x14ac:dyDescent="0.2">
      <c r="B664" s="2"/>
      <c r="C664" s="3"/>
      <c r="D664" s="4"/>
      <c r="E664" s="93"/>
      <c r="F664" s="94"/>
      <c r="G664" s="2"/>
      <c r="H664" s="6"/>
      <c r="I664" s="2"/>
      <c r="J664" s="2"/>
      <c r="K664" s="2"/>
    </row>
    <row r="665" spans="2:11" ht="15.75" customHeight="1" x14ac:dyDescent="0.2">
      <c r="B665" s="2"/>
      <c r="C665" s="3"/>
      <c r="D665" s="4"/>
      <c r="E665" s="93"/>
      <c r="F665" s="94"/>
      <c r="G665" s="2"/>
      <c r="H665" s="6"/>
      <c r="I665" s="2"/>
      <c r="J665" s="2"/>
      <c r="K665" s="2"/>
    </row>
    <row r="666" spans="2:11" ht="15.75" customHeight="1" x14ac:dyDescent="0.2">
      <c r="B666" s="2"/>
      <c r="C666" s="3"/>
      <c r="D666" s="4"/>
      <c r="E666" s="93"/>
      <c r="F666" s="94"/>
      <c r="G666" s="2"/>
      <c r="H666" s="6"/>
      <c r="I666" s="2"/>
      <c r="J666" s="2"/>
      <c r="K666" s="2"/>
    </row>
    <row r="667" spans="2:11" ht="15.75" customHeight="1" x14ac:dyDescent="0.2">
      <c r="B667" s="2"/>
      <c r="C667" s="3"/>
      <c r="D667" s="4"/>
      <c r="E667" s="93"/>
      <c r="F667" s="94"/>
      <c r="G667" s="2"/>
      <c r="H667" s="6"/>
      <c r="I667" s="2"/>
      <c r="J667" s="2"/>
      <c r="K667" s="2"/>
    </row>
    <row r="668" spans="2:11" ht="15.75" customHeight="1" x14ac:dyDescent="0.2">
      <c r="B668" s="2"/>
      <c r="C668" s="3"/>
      <c r="D668" s="4"/>
      <c r="E668" s="93"/>
      <c r="F668" s="94"/>
      <c r="G668" s="2"/>
      <c r="H668" s="6"/>
      <c r="I668" s="2"/>
      <c r="J668" s="2"/>
      <c r="K668" s="2"/>
    </row>
    <row r="669" spans="2:11" ht="15.75" customHeight="1" x14ac:dyDescent="0.2">
      <c r="B669" s="2"/>
      <c r="C669" s="3"/>
      <c r="D669" s="4"/>
      <c r="E669" s="93"/>
      <c r="F669" s="94"/>
      <c r="G669" s="2"/>
      <c r="H669" s="6"/>
      <c r="I669" s="2"/>
      <c r="J669" s="2"/>
      <c r="K669" s="2"/>
    </row>
    <row r="670" spans="2:11" ht="15.75" customHeight="1" x14ac:dyDescent="0.2">
      <c r="B670" s="2"/>
      <c r="C670" s="3"/>
      <c r="D670" s="4"/>
      <c r="E670" s="93"/>
      <c r="F670" s="94"/>
      <c r="G670" s="2"/>
      <c r="H670" s="6"/>
      <c r="I670" s="2"/>
      <c r="J670" s="2"/>
      <c r="K670" s="2"/>
    </row>
    <row r="671" spans="2:11" ht="15.75" customHeight="1" x14ac:dyDescent="0.2">
      <c r="B671" s="2"/>
      <c r="C671" s="3"/>
      <c r="D671" s="4"/>
      <c r="E671" s="93"/>
      <c r="F671" s="94"/>
      <c r="G671" s="2"/>
      <c r="H671" s="6"/>
      <c r="I671" s="2"/>
      <c r="J671" s="2"/>
      <c r="K671" s="2"/>
    </row>
    <row r="672" spans="2:11" ht="15.75" customHeight="1" x14ac:dyDescent="0.2">
      <c r="B672" s="2"/>
      <c r="C672" s="3"/>
      <c r="D672" s="4"/>
      <c r="E672" s="93"/>
      <c r="F672" s="94"/>
      <c r="G672" s="2"/>
      <c r="H672" s="6"/>
      <c r="I672" s="2"/>
      <c r="J672" s="2"/>
      <c r="K672" s="2"/>
    </row>
    <row r="673" spans="2:11" ht="15.75" customHeight="1" x14ac:dyDescent="0.2">
      <c r="B673" s="2"/>
      <c r="C673" s="3"/>
      <c r="D673" s="4"/>
      <c r="E673" s="93"/>
      <c r="F673" s="94"/>
      <c r="G673" s="2"/>
      <c r="H673" s="6"/>
      <c r="I673" s="2"/>
      <c r="J673" s="2"/>
      <c r="K673" s="2"/>
    </row>
    <row r="674" spans="2:11" ht="15.75" customHeight="1" x14ac:dyDescent="0.2">
      <c r="B674" s="2"/>
      <c r="C674" s="3"/>
      <c r="D674" s="4"/>
      <c r="E674" s="93"/>
      <c r="F674" s="94"/>
      <c r="G674" s="2"/>
      <c r="H674" s="6"/>
      <c r="I674" s="2"/>
      <c r="J674" s="2"/>
      <c r="K674" s="2"/>
    </row>
    <row r="675" spans="2:11" ht="15.75" customHeight="1" x14ac:dyDescent="0.2">
      <c r="B675" s="2"/>
      <c r="C675" s="3"/>
      <c r="D675" s="4"/>
      <c r="E675" s="93"/>
      <c r="F675" s="94"/>
      <c r="G675" s="2"/>
      <c r="H675" s="6"/>
      <c r="I675" s="2"/>
      <c r="J675" s="2"/>
      <c r="K675" s="2"/>
    </row>
    <row r="676" spans="2:11" ht="15.75" customHeight="1" x14ac:dyDescent="0.2">
      <c r="B676" s="2"/>
      <c r="C676" s="3"/>
      <c r="D676" s="4"/>
      <c r="E676" s="93"/>
      <c r="F676" s="94"/>
      <c r="G676" s="2"/>
      <c r="H676" s="6"/>
      <c r="I676" s="2"/>
      <c r="J676" s="2"/>
      <c r="K676" s="2"/>
    </row>
    <row r="677" spans="2:11" ht="15.75" customHeight="1" x14ac:dyDescent="0.2">
      <c r="B677" s="2"/>
      <c r="C677" s="3"/>
      <c r="D677" s="4"/>
      <c r="E677" s="93"/>
      <c r="F677" s="94"/>
      <c r="G677" s="2"/>
      <c r="H677" s="6"/>
      <c r="I677" s="2"/>
      <c r="J677" s="2"/>
      <c r="K677" s="2"/>
    </row>
    <row r="678" spans="2:11" ht="15.75" customHeight="1" x14ac:dyDescent="0.2">
      <c r="B678" s="2"/>
      <c r="C678" s="3"/>
      <c r="D678" s="4"/>
      <c r="E678" s="93"/>
      <c r="F678" s="94"/>
      <c r="G678" s="2"/>
      <c r="H678" s="6"/>
      <c r="I678" s="2"/>
      <c r="J678" s="2"/>
      <c r="K678" s="2"/>
    </row>
    <row r="679" spans="2:11" ht="15.75" customHeight="1" x14ac:dyDescent="0.2">
      <c r="B679" s="2"/>
      <c r="C679" s="3"/>
      <c r="D679" s="4"/>
      <c r="E679" s="93"/>
      <c r="F679" s="94"/>
      <c r="G679" s="2"/>
      <c r="H679" s="6"/>
      <c r="I679" s="2"/>
      <c r="J679" s="2"/>
      <c r="K679" s="2"/>
    </row>
    <row r="680" spans="2:11" ht="15.75" customHeight="1" x14ac:dyDescent="0.2">
      <c r="B680" s="2"/>
      <c r="C680" s="3"/>
      <c r="D680" s="4"/>
      <c r="E680" s="93"/>
      <c r="F680" s="94"/>
      <c r="G680" s="2"/>
      <c r="H680" s="6"/>
      <c r="I680" s="2"/>
      <c r="J680" s="2"/>
      <c r="K680" s="2"/>
    </row>
    <row r="681" spans="2:11" ht="15.75" customHeight="1" x14ac:dyDescent="0.2">
      <c r="B681" s="2"/>
      <c r="C681" s="3"/>
      <c r="D681" s="4"/>
      <c r="E681" s="93"/>
      <c r="F681" s="94"/>
      <c r="G681" s="2"/>
      <c r="H681" s="6"/>
      <c r="I681" s="2"/>
      <c r="J681" s="2"/>
      <c r="K681" s="2"/>
    </row>
    <row r="682" spans="2:11" ht="15.75" customHeight="1" x14ac:dyDescent="0.2">
      <c r="B682" s="2"/>
      <c r="C682" s="3"/>
      <c r="D682" s="4"/>
      <c r="E682" s="93"/>
      <c r="F682" s="94"/>
      <c r="G682" s="2"/>
      <c r="H682" s="6"/>
      <c r="I682" s="2"/>
      <c r="J682" s="2"/>
      <c r="K682" s="2"/>
    </row>
    <row r="683" spans="2:11" ht="15.75" customHeight="1" x14ac:dyDescent="0.2">
      <c r="B683" s="2"/>
      <c r="C683" s="3"/>
      <c r="D683" s="4"/>
      <c r="E683" s="93"/>
      <c r="F683" s="94"/>
      <c r="G683" s="2"/>
      <c r="H683" s="6"/>
      <c r="I683" s="2"/>
      <c r="J683" s="2"/>
      <c r="K683" s="2"/>
    </row>
    <row r="684" spans="2:11" ht="15.75" customHeight="1" x14ac:dyDescent="0.2">
      <c r="B684" s="2"/>
      <c r="C684" s="3"/>
      <c r="D684" s="4"/>
      <c r="E684" s="93"/>
      <c r="F684" s="94"/>
      <c r="G684" s="2"/>
      <c r="H684" s="6"/>
      <c r="I684" s="2"/>
      <c r="J684" s="2"/>
      <c r="K684" s="2"/>
    </row>
    <row r="685" spans="2:11" ht="15.75" customHeight="1" x14ac:dyDescent="0.2">
      <c r="B685" s="2"/>
      <c r="C685" s="3"/>
      <c r="D685" s="4"/>
      <c r="E685" s="93"/>
      <c r="F685" s="94"/>
      <c r="G685" s="2"/>
      <c r="H685" s="6"/>
      <c r="I685" s="2"/>
      <c r="J685" s="2"/>
      <c r="K685" s="2"/>
    </row>
    <row r="686" spans="2:11" ht="15.75" customHeight="1" x14ac:dyDescent="0.2">
      <c r="B686" s="2"/>
      <c r="C686" s="3"/>
      <c r="D686" s="4"/>
      <c r="E686" s="93"/>
      <c r="F686" s="94"/>
      <c r="G686" s="2"/>
      <c r="H686" s="6"/>
      <c r="I686" s="2"/>
      <c r="J686" s="2"/>
      <c r="K686" s="2"/>
    </row>
    <row r="687" spans="2:11" ht="15.75" customHeight="1" x14ac:dyDescent="0.2">
      <c r="B687" s="2"/>
      <c r="C687" s="3"/>
      <c r="D687" s="4"/>
      <c r="E687" s="93"/>
      <c r="F687" s="94"/>
      <c r="G687" s="2"/>
      <c r="H687" s="6"/>
      <c r="I687" s="2"/>
      <c r="J687" s="2"/>
      <c r="K687" s="2"/>
    </row>
    <row r="688" spans="2:11" ht="15.75" customHeight="1" x14ac:dyDescent="0.2">
      <c r="B688" s="2"/>
      <c r="C688" s="3"/>
      <c r="D688" s="4"/>
      <c r="E688" s="93"/>
      <c r="F688" s="94"/>
      <c r="G688" s="2"/>
      <c r="H688" s="6"/>
      <c r="I688" s="2"/>
      <c r="J688" s="2"/>
      <c r="K688" s="2"/>
    </row>
    <row r="689" spans="2:11" ht="15.75" customHeight="1" x14ac:dyDescent="0.2">
      <c r="B689" s="2"/>
      <c r="C689" s="3"/>
      <c r="D689" s="4"/>
      <c r="E689" s="93"/>
      <c r="F689" s="94"/>
      <c r="G689" s="2"/>
      <c r="H689" s="6"/>
      <c r="I689" s="2"/>
      <c r="J689" s="2"/>
      <c r="K689" s="2"/>
    </row>
    <row r="690" spans="2:11" ht="15.75" customHeight="1" x14ac:dyDescent="0.2">
      <c r="B690" s="2"/>
      <c r="C690" s="3"/>
      <c r="D690" s="4"/>
      <c r="E690" s="93"/>
      <c r="F690" s="94"/>
      <c r="G690" s="2"/>
      <c r="H690" s="6"/>
      <c r="I690" s="2"/>
      <c r="J690" s="2"/>
      <c r="K690" s="2"/>
    </row>
    <row r="691" spans="2:11" ht="15.75" customHeight="1" x14ac:dyDescent="0.2">
      <c r="B691" s="2"/>
      <c r="C691" s="3"/>
      <c r="D691" s="4"/>
      <c r="E691" s="93"/>
      <c r="F691" s="94"/>
      <c r="G691" s="2"/>
      <c r="H691" s="6"/>
      <c r="I691" s="2"/>
      <c r="J691" s="2"/>
      <c r="K691" s="2"/>
    </row>
    <row r="692" spans="2:11" ht="15.75" customHeight="1" x14ac:dyDescent="0.2">
      <c r="B692" s="2"/>
      <c r="C692" s="3"/>
      <c r="D692" s="4"/>
      <c r="E692" s="93"/>
      <c r="F692" s="94"/>
      <c r="G692" s="2"/>
      <c r="H692" s="6"/>
      <c r="I692" s="2"/>
      <c r="J692" s="2"/>
      <c r="K692" s="2"/>
    </row>
    <row r="693" spans="2:11" ht="15.75" customHeight="1" x14ac:dyDescent="0.2">
      <c r="B693" s="2"/>
      <c r="C693" s="3"/>
      <c r="D693" s="4"/>
      <c r="E693" s="93"/>
      <c r="F693" s="94"/>
      <c r="G693" s="2"/>
      <c r="H693" s="6"/>
      <c r="I693" s="2"/>
      <c r="J693" s="2"/>
      <c r="K693" s="2"/>
    </row>
    <row r="694" spans="2:11" ht="15.75" customHeight="1" x14ac:dyDescent="0.2">
      <c r="B694" s="2"/>
      <c r="C694" s="3"/>
      <c r="D694" s="4"/>
      <c r="E694" s="93"/>
      <c r="F694" s="94"/>
      <c r="G694" s="2"/>
      <c r="H694" s="6"/>
      <c r="I694" s="2"/>
      <c r="J694" s="2"/>
      <c r="K694" s="2"/>
    </row>
    <row r="695" spans="2:11" ht="15.75" customHeight="1" x14ac:dyDescent="0.2">
      <c r="B695" s="2"/>
      <c r="C695" s="3"/>
      <c r="D695" s="4"/>
      <c r="E695" s="93"/>
      <c r="F695" s="94"/>
      <c r="G695" s="2"/>
      <c r="H695" s="6"/>
      <c r="I695" s="2"/>
      <c r="J695" s="2"/>
      <c r="K695" s="2"/>
    </row>
    <row r="696" spans="2:11" ht="15.75" customHeight="1" x14ac:dyDescent="0.2">
      <c r="B696" s="2"/>
      <c r="C696" s="3"/>
      <c r="D696" s="4"/>
      <c r="E696" s="93"/>
      <c r="F696" s="94"/>
      <c r="G696" s="2"/>
      <c r="H696" s="6"/>
      <c r="I696" s="2"/>
      <c r="J696" s="2"/>
      <c r="K696" s="2"/>
    </row>
    <row r="697" spans="2:11" ht="15.75" customHeight="1" x14ac:dyDescent="0.2">
      <c r="B697" s="2"/>
      <c r="C697" s="3"/>
      <c r="D697" s="4"/>
      <c r="E697" s="93"/>
      <c r="F697" s="94"/>
      <c r="G697" s="2"/>
      <c r="H697" s="6"/>
      <c r="I697" s="2"/>
      <c r="J697" s="2"/>
      <c r="K697" s="2"/>
    </row>
    <row r="698" spans="2:11" ht="15.75" customHeight="1" x14ac:dyDescent="0.2">
      <c r="B698" s="2"/>
      <c r="C698" s="3"/>
      <c r="D698" s="4"/>
      <c r="E698" s="93"/>
      <c r="F698" s="94"/>
      <c r="G698" s="2"/>
      <c r="H698" s="6"/>
      <c r="I698" s="2"/>
      <c r="J698" s="2"/>
      <c r="K698" s="2"/>
    </row>
    <row r="699" spans="2:11" ht="15.75" customHeight="1" x14ac:dyDescent="0.2">
      <c r="B699" s="2"/>
      <c r="C699" s="3"/>
      <c r="D699" s="4"/>
      <c r="E699" s="93"/>
      <c r="F699" s="94"/>
      <c r="G699" s="2"/>
      <c r="H699" s="6"/>
      <c r="I699" s="2"/>
      <c r="J699" s="2"/>
      <c r="K699" s="2"/>
    </row>
    <row r="700" spans="2:11" ht="15.75" customHeight="1" x14ac:dyDescent="0.2">
      <c r="B700" s="2"/>
      <c r="C700" s="3"/>
      <c r="D700" s="4"/>
      <c r="E700" s="93"/>
      <c r="F700" s="94"/>
      <c r="G700" s="2"/>
      <c r="H700" s="6"/>
      <c r="I700" s="2"/>
      <c r="J700" s="2"/>
      <c r="K700" s="2"/>
    </row>
    <row r="701" spans="2:11" ht="15.75" customHeight="1" x14ac:dyDescent="0.2">
      <c r="B701" s="2"/>
      <c r="C701" s="3"/>
      <c r="D701" s="4"/>
      <c r="E701" s="93"/>
      <c r="F701" s="94"/>
      <c r="G701" s="2"/>
      <c r="H701" s="6"/>
      <c r="I701" s="2"/>
      <c r="J701" s="2"/>
      <c r="K701" s="2"/>
    </row>
    <row r="702" spans="2:11" ht="15.75" customHeight="1" x14ac:dyDescent="0.2">
      <c r="B702" s="2"/>
      <c r="C702" s="3"/>
      <c r="D702" s="4"/>
      <c r="E702" s="93"/>
      <c r="F702" s="94"/>
      <c r="G702" s="2"/>
      <c r="H702" s="6"/>
      <c r="I702" s="2"/>
      <c r="J702" s="2"/>
      <c r="K702" s="2"/>
    </row>
    <row r="703" spans="2:11" ht="15.75" customHeight="1" x14ac:dyDescent="0.2">
      <c r="B703" s="2"/>
      <c r="C703" s="3"/>
      <c r="D703" s="4"/>
      <c r="E703" s="93"/>
      <c r="F703" s="94"/>
      <c r="G703" s="2"/>
      <c r="H703" s="6"/>
      <c r="I703" s="2"/>
      <c r="J703" s="2"/>
      <c r="K703" s="2"/>
    </row>
    <row r="704" spans="2:11" ht="15.75" customHeight="1" x14ac:dyDescent="0.2">
      <c r="B704" s="2"/>
      <c r="C704" s="3"/>
      <c r="D704" s="4"/>
      <c r="E704" s="93"/>
      <c r="F704" s="94"/>
      <c r="G704" s="2"/>
      <c r="H704" s="6"/>
      <c r="I704" s="2"/>
      <c r="J704" s="2"/>
      <c r="K704" s="2"/>
    </row>
    <row r="705" spans="2:11" ht="15.75" customHeight="1" x14ac:dyDescent="0.2">
      <c r="B705" s="2"/>
      <c r="C705" s="3"/>
      <c r="D705" s="4"/>
      <c r="E705" s="93"/>
      <c r="F705" s="94"/>
      <c r="G705" s="2"/>
      <c r="H705" s="6"/>
      <c r="I705" s="2"/>
      <c r="J705" s="2"/>
      <c r="K705" s="2"/>
    </row>
    <row r="706" spans="2:11" ht="15.75" customHeight="1" x14ac:dyDescent="0.2">
      <c r="B706" s="2"/>
      <c r="C706" s="3"/>
      <c r="D706" s="4"/>
      <c r="E706" s="93"/>
      <c r="F706" s="94"/>
      <c r="G706" s="2"/>
      <c r="H706" s="6"/>
      <c r="I706" s="2"/>
      <c r="J706" s="2"/>
      <c r="K706" s="2"/>
    </row>
    <row r="707" spans="2:11" ht="15.75" customHeight="1" x14ac:dyDescent="0.2">
      <c r="B707" s="2"/>
      <c r="C707" s="3"/>
      <c r="D707" s="4"/>
      <c r="E707" s="93"/>
      <c r="F707" s="94"/>
      <c r="G707" s="2"/>
      <c r="H707" s="6"/>
      <c r="I707" s="2"/>
      <c r="J707" s="2"/>
      <c r="K707" s="2"/>
    </row>
    <row r="708" spans="2:11" ht="15.75" customHeight="1" x14ac:dyDescent="0.2">
      <c r="B708" s="2"/>
      <c r="C708" s="3"/>
      <c r="D708" s="4"/>
      <c r="E708" s="93"/>
      <c r="F708" s="94"/>
      <c r="G708" s="2"/>
      <c r="H708" s="6"/>
      <c r="I708" s="2"/>
      <c r="J708" s="2"/>
      <c r="K708" s="2"/>
    </row>
    <row r="709" spans="2:11" ht="15.75" customHeight="1" x14ac:dyDescent="0.2">
      <c r="B709" s="2"/>
      <c r="C709" s="3"/>
      <c r="D709" s="4"/>
      <c r="E709" s="93"/>
      <c r="F709" s="94"/>
      <c r="G709" s="2"/>
      <c r="H709" s="6"/>
      <c r="I709" s="2"/>
      <c r="J709" s="2"/>
      <c r="K709" s="2"/>
    </row>
    <row r="710" spans="2:11" ht="15.75" customHeight="1" x14ac:dyDescent="0.2">
      <c r="B710" s="2"/>
      <c r="C710" s="3"/>
      <c r="D710" s="4"/>
      <c r="E710" s="93"/>
      <c r="F710" s="94"/>
      <c r="G710" s="2"/>
      <c r="H710" s="6"/>
      <c r="I710" s="2"/>
      <c r="J710" s="2"/>
      <c r="K710" s="2"/>
    </row>
    <row r="711" spans="2:11" ht="15.75" customHeight="1" x14ac:dyDescent="0.2">
      <c r="B711" s="2"/>
      <c r="C711" s="3"/>
      <c r="D711" s="4"/>
      <c r="E711" s="93"/>
      <c r="F711" s="94"/>
      <c r="G711" s="2"/>
      <c r="H711" s="6"/>
      <c r="I711" s="2"/>
      <c r="J711" s="2"/>
      <c r="K711" s="2"/>
    </row>
    <row r="712" spans="2:11" ht="15.75" customHeight="1" x14ac:dyDescent="0.2">
      <c r="B712" s="2"/>
      <c r="C712" s="3"/>
      <c r="D712" s="4"/>
      <c r="E712" s="93"/>
      <c r="F712" s="94"/>
      <c r="G712" s="2"/>
      <c r="H712" s="6"/>
      <c r="I712" s="2"/>
      <c r="J712" s="2"/>
      <c r="K712" s="2"/>
    </row>
    <row r="713" spans="2:11" ht="15.75" customHeight="1" x14ac:dyDescent="0.2">
      <c r="B713" s="2"/>
      <c r="C713" s="3"/>
      <c r="D713" s="4"/>
      <c r="E713" s="93"/>
      <c r="F713" s="94"/>
      <c r="G713" s="2"/>
      <c r="H713" s="6"/>
      <c r="I713" s="2"/>
      <c r="J713" s="2"/>
      <c r="K713" s="2"/>
    </row>
    <row r="714" spans="2:11" ht="15.75" customHeight="1" x14ac:dyDescent="0.2">
      <c r="B714" s="2"/>
      <c r="C714" s="3"/>
      <c r="D714" s="4"/>
      <c r="E714" s="93"/>
      <c r="F714" s="94"/>
      <c r="G714" s="2"/>
      <c r="H714" s="6"/>
      <c r="I714" s="2"/>
      <c r="J714" s="2"/>
      <c r="K714" s="2"/>
    </row>
    <row r="715" spans="2:11" ht="15.75" customHeight="1" x14ac:dyDescent="0.2">
      <c r="B715" s="2"/>
      <c r="C715" s="3"/>
      <c r="D715" s="4"/>
      <c r="E715" s="93"/>
      <c r="F715" s="94"/>
      <c r="G715" s="2"/>
      <c r="H715" s="6"/>
      <c r="I715" s="2"/>
      <c r="J715" s="2"/>
      <c r="K715" s="2"/>
    </row>
    <row r="716" spans="2:11" ht="15.75" customHeight="1" x14ac:dyDescent="0.2">
      <c r="B716" s="2"/>
      <c r="C716" s="3"/>
      <c r="D716" s="4"/>
      <c r="E716" s="93"/>
      <c r="F716" s="94"/>
      <c r="G716" s="2"/>
      <c r="H716" s="6"/>
      <c r="I716" s="2"/>
      <c r="J716" s="2"/>
      <c r="K716" s="2"/>
    </row>
    <row r="717" spans="2:11" ht="15.75" customHeight="1" x14ac:dyDescent="0.2">
      <c r="B717" s="2"/>
      <c r="C717" s="3"/>
      <c r="D717" s="4"/>
      <c r="E717" s="93"/>
      <c r="F717" s="94"/>
      <c r="G717" s="2"/>
      <c r="H717" s="6"/>
      <c r="I717" s="2"/>
      <c r="J717" s="2"/>
      <c r="K717" s="2"/>
    </row>
    <row r="718" spans="2:11" ht="15.75" customHeight="1" x14ac:dyDescent="0.2">
      <c r="B718" s="2"/>
      <c r="C718" s="3"/>
      <c r="D718" s="4"/>
      <c r="E718" s="93"/>
      <c r="F718" s="94"/>
      <c r="G718" s="2"/>
      <c r="H718" s="6"/>
      <c r="I718" s="2"/>
      <c r="J718" s="2"/>
      <c r="K718" s="2"/>
    </row>
    <row r="719" spans="2:11" ht="15.75" customHeight="1" x14ac:dyDescent="0.2">
      <c r="B719" s="2"/>
      <c r="C719" s="3"/>
      <c r="D719" s="4"/>
      <c r="E719" s="93"/>
      <c r="F719" s="94"/>
      <c r="G719" s="2"/>
      <c r="H719" s="6"/>
      <c r="I719" s="2"/>
      <c r="J719" s="2"/>
      <c r="K719" s="2"/>
    </row>
    <row r="720" spans="2:11" ht="15.75" customHeight="1" x14ac:dyDescent="0.2">
      <c r="B720" s="2"/>
      <c r="C720" s="3"/>
      <c r="D720" s="4"/>
      <c r="E720" s="93"/>
      <c r="F720" s="94"/>
      <c r="G720" s="2"/>
      <c r="H720" s="6"/>
      <c r="I720" s="2"/>
      <c r="J720" s="2"/>
      <c r="K720" s="2"/>
    </row>
    <row r="721" spans="2:11" ht="15.75" customHeight="1" x14ac:dyDescent="0.2">
      <c r="B721" s="2"/>
      <c r="C721" s="3"/>
      <c r="D721" s="4"/>
      <c r="E721" s="93"/>
      <c r="F721" s="94"/>
      <c r="G721" s="2"/>
      <c r="H721" s="6"/>
      <c r="I721" s="2"/>
      <c r="J721" s="2"/>
      <c r="K721" s="2"/>
    </row>
    <row r="722" spans="2:11" ht="15.75" customHeight="1" x14ac:dyDescent="0.2">
      <c r="B722" s="2"/>
      <c r="C722" s="3"/>
      <c r="D722" s="4"/>
      <c r="E722" s="93"/>
      <c r="F722" s="94"/>
      <c r="G722" s="2"/>
      <c r="H722" s="6"/>
      <c r="I722" s="2"/>
      <c r="J722" s="2"/>
      <c r="K722" s="2"/>
    </row>
    <row r="723" spans="2:11" ht="15.75" customHeight="1" x14ac:dyDescent="0.2">
      <c r="B723" s="2"/>
      <c r="C723" s="3"/>
      <c r="D723" s="4"/>
      <c r="E723" s="93"/>
      <c r="F723" s="94"/>
      <c r="G723" s="2"/>
      <c r="H723" s="6"/>
      <c r="I723" s="2"/>
      <c r="J723" s="2"/>
      <c r="K723" s="2"/>
    </row>
    <row r="724" spans="2:11" ht="15.75" customHeight="1" x14ac:dyDescent="0.2">
      <c r="B724" s="2"/>
      <c r="C724" s="3"/>
      <c r="D724" s="4"/>
      <c r="E724" s="93"/>
      <c r="F724" s="94"/>
      <c r="G724" s="2"/>
      <c r="H724" s="6"/>
      <c r="I724" s="2"/>
      <c r="J724" s="2"/>
      <c r="K724" s="2"/>
    </row>
    <row r="725" spans="2:11" ht="15.75" customHeight="1" x14ac:dyDescent="0.2">
      <c r="B725" s="2"/>
      <c r="C725" s="3"/>
      <c r="D725" s="4"/>
      <c r="E725" s="93"/>
      <c r="F725" s="94"/>
      <c r="G725" s="2"/>
      <c r="H725" s="6"/>
      <c r="I725" s="2"/>
      <c r="J725" s="2"/>
      <c r="K725" s="2"/>
    </row>
    <row r="726" spans="2:11" ht="15.75" customHeight="1" x14ac:dyDescent="0.2">
      <c r="B726" s="2"/>
      <c r="C726" s="3"/>
      <c r="D726" s="4"/>
      <c r="E726" s="93"/>
      <c r="F726" s="94"/>
      <c r="G726" s="2"/>
      <c r="H726" s="6"/>
      <c r="I726" s="2"/>
      <c r="J726" s="2"/>
      <c r="K726" s="2"/>
    </row>
    <row r="727" spans="2:11" ht="15.75" customHeight="1" x14ac:dyDescent="0.2">
      <c r="B727" s="2"/>
      <c r="C727" s="3"/>
      <c r="D727" s="4"/>
      <c r="E727" s="93"/>
      <c r="F727" s="94"/>
      <c r="G727" s="2"/>
      <c r="H727" s="6"/>
      <c r="I727" s="2"/>
      <c r="J727" s="2"/>
      <c r="K727" s="2"/>
    </row>
    <row r="728" spans="2:11" ht="15.75" customHeight="1" x14ac:dyDescent="0.2">
      <c r="B728" s="2"/>
      <c r="C728" s="3"/>
      <c r="D728" s="4"/>
      <c r="E728" s="93"/>
      <c r="F728" s="94"/>
      <c r="G728" s="2"/>
      <c r="H728" s="6"/>
      <c r="I728" s="2"/>
      <c r="J728" s="2"/>
      <c r="K728" s="2"/>
    </row>
    <row r="729" spans="2:11" ht="15.75" customHeight="1" x14ac:dyDescent="0.2">
      <c r="B729" s="2"/>
      <c r="C729" s="3"/>
      <c r="D729" s="4"/>
      <c r="E729" s="93"/>
      <c r="F729" s="94"/>
      <c r="G729" s="2"/>
      <c r="H729" s="6"/>
      <c r="I729" s="2"/>
      <c r="J729" s="2"/>
      <c r="K729" s="2"/>
    </row>
    <row r="730" spans="2:11" ht="15.75" customHeight="1" x14ac:dyDescent="0.2">
      <c r="B730" s="2"/>
      <c r="C730" s="3"/>
      <c r="D730" s="4"/>
      <c r="E730" s="93"/>
      <c r="F730" s="94"/>
      <c r="G730" s="2"/>
      <c r="H730" s="6"/>
      <c r="I730" s="2"/>
      <c r="J730" s="2"/>
      <c r="K730" s="2"/>
    </row>
    <row r="731" spans="2:11" ht="15.75" customHeight="1" x14ac:dyDescent="0.2">
      <c r="B731" s="2"/>
      <c r="C731" s="3"/>
      <c r="D731" s="4"/>
      <c r="E731" s="93"/>
      <c r="F731" s="94"/>
      <c r="G731" s="2"/>
      <c r="H731" s="6"/>
      <c r="I731" s="2"/>
      <c r="J731" s="2"/>
      <c r="K731" s="2"/>
    </row>
    <row r="732" spans="2:11" ht="15.75" customHeight="1" x14ac:dyDescent="0.2">
      <c r="B732" s="2"/>
      <c r="C732" s="3"/>
      <c r="D732" s="4"/>
      <c r="E732" s="93"/>
      <c r="F732" s="94"/>
      <c r="G732" s="2"/>
      <c r="H732" s="6"/>
      <c r="I732" s="2"/>
      <c r="J732" s="2"/>
      <c r="K732" s="2"/>
    </row>
    <row r="733" spans="2:11" ht="15.75" customHeight="1" x14ac:dyDescent="0.2">
      <c r="B733" s="2"/>
      <c r="C733" s="3"/>
      <c r="D733" s="4"/>
      <c r="E733" s="93"/>
      <c r="F733" s="94"/>
      <c r="G733" s="2"/>
      <c r="H733" s="6"/>
      <c r="I733" s="2"/>
      <c r="J733" s="2"/>
      <c r="K733" s="2"/>
    </row>
    <row r="734" spans="2:11" ht="15.75" customHeight="1" x14ac:dyDescent="0.2">
      <c r="B734" s="2"/>
      <c r="C734" s="3"/>
      <c r="D734" s="4"/>
      <c r="E734" s="93"/>
      <c r="F734" s="94"/>
      <c r="G734" s="2"/>
      <c r="H734" s="6"/>
      <c r="I734" s="2"/>
      <c r="J734" s="2"/>
      <c r="K734" s="2"/>
    </row>
    <row r="735" spans="2:11" ht="15.75" customHeight="1" x14ac:dyDescent="0.2">
      <c r="B735" s="2"/>
      <c r="C735" s="3"/>
      <c r="D735" s="4"/>
      <c r="E735" s="93"/>
      <c r="F735" s="94"/>
      <c r="G735" s="2"/>
      <c r="H735" s="6"/>
      <c r="I735" s="2"/>
      <c r="J735" s="2"/>
      <c r="K735" s="2"/>
    </row>
    <row r="736" spans="2:11" ht="15.75" customHeight="1" x14ac:dyDescent="0.2">
      <c r="B736" s="2"/>
      <c r="C736" s="3"/>
      <c r="D736" s="4"/>
      <c r="E736" s="93"/>
      <c r="F736" s="94"/>
      <c r="G736" s="2"/>
      <c r="H736" s="6"/>
      <c r="I736" s="2"/>
      <c r="J736" s="2"/>
      <c r="K736" s="2"/>
    </row>
    <row r="737" spans="2:11" ht="15.75" customHeight="1" x14ac:dyDescent="0.2">
      <c r="B737" s="2"/>
      <c r="C737" s="3"/>
      <c r="D737" s="4"/>
      <c r="E737" s="93"/>
      <c r="F737" s="94"/>
      <c r="G737" s="2"/>
      <c r="H737" s="6"/>
      <c r="I737" s="2"/>
      <c r="J737" s="2"/>
      <c r="K737" s="2"/>
    </row>
    <row r="738" spans="2:11" ht="15.75" customHeight="1" x14ac:dyDescent="0.2">
      <c r="B738" s="2"/>
      <c r="C738" s="3"/>
      <c r="D738" s="4"/>
      <c r="E738" s="93"/>
      <c r="F738" s="94"/>
      <c r="G738" s="2"/>
      <c r="H738" s="6"/>
      <c r="I738" s="2"/>
      <c r="J738" s="2"/>
      <c r="K738" s="2"/>
    </row>
    <row r="739" spans="2:11" ht="15.75" customHeight="1" x14ac:dyDescent="0.2">
      <c r="B739" s="2"/>
      <c r="C739" s="3"/>
      <c r="D739" s="4"/>
      <c r="E739" s="93"/>
      <c r="F739" s="94"/>
      <c r="G739" s="2"/>
      <c r="H739" s="6"/>
      <c r="I739" s="2"/>
      <c r="J739" s="2"/>
      <c r="K739" s="2"/>
    </row>
    <row r="740" spans="2:11" ht="15.75" customHeight="1" x14ac:dyDescent="0.2">
      <c r="B740" s="2"/>
      <c r="C740" s="3"/>
      <c r="D740" s="4"/>
      <c r="E740" s="93"/>
      <c r="F740" s="94"/>
      <c r="G740" s="2"/>
      <c r="H740" s="6"/>
      <c r="I740" s="2"/>
      <c r="J740" s="2"/>
      <c r="K740" s="2"/>
    </row>
    <row r="741" spans="2:11" ht="15.75" customHeight="1" x14ac:dyDescent="0.2">
      <c r="B741" s="2"/>
      <c r="C741" s="3"/>
      <c r="D741" s="4"/>
      <c r="E741" s="93"/>
      <c r="F741" s="94"/>
      <c r="G741" s="2"/>
      <c r="H741" s="6"/>
      <c r="I741" s="2"/>
      <c r="J741" s="2"/>
      <c r="K741" s="2"/>
    </row>
    <row r="742" spans="2:11" ht="15.75" customHeight="1" x14ac:dyDescent="0.2">
      <c r="B742" s="2"/>
      <c r="C742" s="3"/>
      <c r="D742" s="4"/>
      <c r="E742" s="93"/>
      <c r="F742" s="94"/>
      <c r="G742" s="2"/>
      <c r="H742" s="6"/>
      <c r="I742" s="2"/>
      <c r="J742" s="2"/>
      <c r="K742" s="2"/>
    </row>
    <row r="743" spans="2:11" ht="15.75" customHeight="1" x14ac:dyDescent="0.2">
      <c r="B743" s="2"/>
      <c r="C743" s="3"/>
      <c r="D743" s="4"/>
      <c r="E743" s="93"/>
      <c r="F743" s="94"/>
      <c r="G743" s="2"/>
      <c r="H743" s="6"/>
      <c r="I743" s="2"/>
      <c r="J743" s="2"/>
      <c r="K743" s="2"/>
    </row>
    <row r="744" spans="2:11" ht="15.75" customHeight="1" x14ac:dyDescent="0.2">
      <c r="B744" s="2"/>
      <c r="C744" s="3"/>
      <c r="D744" s="4"/>
      <c r="E744" s="93"/>
      <c r="F744" s="94"/>
      <c r="G744" s="2"/>
      <c r="H744" s="6"/>
      <c r="I744" s="2"/>
      <c r="J744" s="2"/>
      <c r="K744" s="2"/>
    </row>
    <row r="745" spans="2:11" ht="15.75" customHeight="1" x14ac:dyDescent="0.2">
      <c r="B745" s="2"/>
      <c r="C745" s="3"/>
      <c r="D745" s="4"/>
      <c r="E745" s="93"/>
      <c r="F745" s="94"/>
      <c r="G745" s="2"/>
      <c r="H745" s="6"/>
      <c r="I745" s="2"/>
      <c r="J745" s="2"/>
      <c r="K745" s="2"/>
    </row>
    <row r="746" spans="2:11" ht="15.75" customHeight="1" x14ac:dyDescent="0.2">
      <c r="B746" s="2"/>
      <c r="C746" s="3"/>
      <c r="D746" s="4"/>
      <c r="E746" s="93"/>
      <c r="F746" s="94"/>
      <c r="G746" s="2"/>
      <c r="H746" s="6"/>
      <c r="I746" s="2"/>
      <c r="J746" s="2"/>
      <c r="K746" s="2"/>
    </row>
    <row r="747" spans="2:11" ht="15.75" customHeight="1" x14ac:dyDescent="0.2">
      <c r="B747" s="2"/>
      <c r="C747" s="3"/>
      <c r="D747" s="4"/>
      <c r="E747" s="93"/>
      <c r="F747" s="94"/>
      <c r="G747" s="2"/>
      <c r="H747" s="6"/>
      <c r="I747" s="2"/>
      <c r="J747" s="2"/>
      <c r="K747" s="2"/>
    </row>
    <row r="748" spans="2:11" ht="15.75" customHeight="1" x14ac:dyDescent="0.2">
      <c r="B748" s="2"/>
      <c r="C748" s="3"/>
      <c r="D748" s="4"/>
      <c r="E748" s="93"/>
      <c r="F748" s="94"/>
      <c r="G748" s="2"/>
      <c r="H748" s="6"/>
      <c r="I748" s="2"/>
      <c r="J748" s="2"/>
      <c r="K748" s="2"/>
    </row>
    <row r="749" spans="2:11" ht="15.75" customHeight="1" x14ac:dyDescent="0.2">
      <c r="B749" s="2"/>
      <c r="C749" s="3"/>
      <c r="D749" s="4"/>
      <c r="E749" s="93"/>
      <c r="F749" s="94"/>
      <c r="G749" s="2"/>
      <c r="H749" s="6"/>
      <c r="I749" s="2"/>
      <c r="J749" s="2"/>
      <c r="K749" s="2"/>
    </row>
    <row r="750" spans="2:11" ht="15.75" customHeight="1" x14ac:dyDescent="0.2">
      <c r="B750" s="2"/>
      <c r="C750" s="3"/>
      <c r="D750" s="4"/>
      <c r="E750" s="93"/>
      <c r="F750" s="94"/>
      <c r="G750" s="2"/>
      <c r="H750" s="6"/>
      <c r="I750" s="2"/>
      <c r="J750" s="2"/>
      <c r="K750" s="2"/>
    </row>
    <row r="751" spans="2:11" ht="15.75" customHeight="1" x14ac:dyDescent="0.2">
      <c r="B751" s="2"/>
      <c r="C751" s="3"/>
      <c r="D751" s="4"/>
      <c r="E751" s="93"/>
      <c r="F751" s="94"/>
      <c r="G751" s="2"/>
      <c r="H751" s="6"/>
      <c r="I751" s="2"/>
      <c r="J751" s="2"/>
      <c r="K751" s="2"/>
    </row>
    <row r="752" spans="2:11" ht="15.75" customHeight="1" x14ac:dyDescent="0.2">
      <c r="B752" s="2"/>
      <c r="C752" s="3"/>
      <c r="D752" s="4"/>
      <c r="E752" s="93"/>
      <c r="F752" s="94"/>
      <c r="G752" s="2"/>
      <c r="H752" s="6"/>
      <c r="I752" s="2"/>
      <c r="J752" s="2"/>
      <c r="K752" s="2"/>
    </row>
    <row r="753" spans="2:11" ht="15.75" customHeight="1" x14ac:dyDescent="0.2">
      <c r="B753" s="2"/>
      <c r="C753" s="3"/>
      <c r="D753" s="4"/>
      <c r="E753" s="93"/>
      <c r="F753" s="94"/>
      <c r="G753" s="2"/>
      <c r="H753" s="6"/>
      <c r="I753" s="2"/>
      <c r="J753" s="2"/>
      <c r="K753" s="2"/>
    </row>
    <row r="754" spans="2:11" ht="15.75" customHeight="1" x14ac:dyDescent="0.2">
      <c r="B754" s="2"/>
      <c r="C754" s="3"/>
      <c r="D754" s="4"/>
      <c r="E754" s="93"/>
      <c r="F754" s="94"/>
      <c r="G754" s="2"/>
      <c r="H754" s="6"/>
      <c r="I754" s="2"/>
      <c r="J754" s="2"/>
      <c r="K754" s="2"/>
    </row>
    <row r="755" spans="2:11" ht="15.75" customHeight="1" x14ac:dyDescent="0.2">
      <c r="B755" s="2"/>
      <c r="C755" s="3"/>
      <c r="D755" s="4"/>
      <c r="E755" s="93"/>
      <c r="F755" s="94"/>
      <c r="G755" s="2"/>
      <c r="H755" s="6"/>
      <c r="I755" s="2"/>
      <c r="J755" s="2"/>
      <c r="K755" s="2"/>
    </row>
    <row r="756" spans="2:11" ht="15.75" customHeight="1" x14ac:dyDescent="0.2">
      <c r="B756" s="2"/>
      <c r="C756" s="3"/>
      <c r="D756" s="4"/>
      <c r="E756" s="93"/>
      <c r="F756" s="94"/>
      <c r="G756" s="2"/>
      <c r="H756" s="6"/>
      <c r="I756" s="2"/>
      <c r="J756" s="2"/>
      <c r="K756" s="2"/>
    </row>
    <row r="757" spans="2:11" ht="15.75" customHeight="1" x14ac:dyDescent="0.2">
      <c r="B757" s="2"/>
      <c r="C757" s="3"/>
      <c r="D757" s="4"/>
      <c r="E757" s="93"/>
      <c r="F757" s="94"/>
      <c r="G757" s="2"/>
      <c r="H757" s="6"/>
      <c r="I757" s="2"/>
      <c r="J757" s="2"/>
      <c r="K757" s="2"/>
    </row>
    <row r="758" spans="2:11" ht="15.75" customHeight="1" x14ac:dyDescent="0.2">
      <c r="B758" s="2"/>
      <c r="C758" s="3"/>
      <c r="D758" s="4"/>
      <c r="E758" s="93"/>
      <c r="F758" s="94"/>
      <c r="G758" s="2"/>
      <c r="H758" s="6"/>
      <c r="I758" s="2"/>
      <c r="J758" s="2"/>
      <c r="K758" s="2"/>
    </row>
    <row r="759" spans="2:11" ht="15.75" customHeight="1" x14ac:dyDescent="0.2">
      <c r="B759" s="2"/>
      <c r="C759" s="3"/>
      <c r="D759" s="4"/>
      <c r="E759" s="93"/>
      <c r="F759" s="94"/>
      <c r="G759" s="2"/>
      <c r="H759" s="6"/>
      <c r="I759" s="2"/>
      <c r="J759" s="2"/>
      <c r="K759" s="2"/>
    </row>
    <row r="760" spans="2:11" ht="15.75" customHeight="1" x14ac:dyDescent="0.2">
      <c r="B760" s="2"/>
      <c r="C760" s="3"/>
      <c r="D760" s="4"/>
      <c r="E760" s="93"/>
      <c r="F760" s="94"/>
      <c r="G760" s="2"/>
      <c r="H760" s="6"/>
      <c r="I760" s="2"/>
      <c r="J760" s="2"/>
      <c r="K760" s="2"/>
    </row>
    <row r="761" spans="2:11" ht="15.75" customHeight="1" x14ac:dyDescent="0.2">
      <c r="B761" s="2"/>
      <c r="C761" s="3"/>
      <c r="D761" s="4"/>
      <c r="E761" s="93"/>
      <c r="F761" s="94"/>
      <c r="G761" s="2"/>
      <c r="H761" s="6"/>
      <c r="I761" s="2"/>
      <c r="J761" s="2"/>
      <c r="K761" s="2"/>
    </row>
    <row r="762" spans="2:11" ht="15.75" customHeight="1" x14ac:dyDescent="0.2">
      <c r="B762" s="2"/>
      <c r="C762" s="3"/>
      <c r="D762" s="4"/>
      <c r="E762" s="93"/>
      <c r="F762" s="94"/>
      <c r="G762" s="2"/>
      <c r="H762" s="6"/>
      <c r="I762" s="2"/>
      <c r="J762" s="2"/>
      <c r="K762" s="2"/>
    </row>
    <row r="763" spans="2:11" ht="15.75" customHeight="1" x14ac:dyDescent="0.2">
      <c r="B763" s="2"/>
      <c r="C763" s="3"/>
      <c r="D763" s="4"/>
      <c r="E763" s="93"/>
      <c r="F763" s="94"/>
      <c r="G763" s="2"/>
      <c r="H763" s="6"/>
      <c r="I763" s="2"/>
      <c r="J763" s="2"/>
      <c r="K763" s="2"/>
    </row>
    <row r="764" spans="2:11" ht="15.75" customHeight="1" x14ac:dyDescent="0.2">
      <c r="B764" s="2"/>
      <c r="C764" s="3"/>
      <c r="D764" s="4"/>
      <c r="E764" s="93"/>
      <c r="F764" s="94"/>
      <c r="G764" s="2"/>
      <c r="H764" s="6"/>
      <c r="I764" s="2"/>
      <c r="J764" s="2"/>
      <c r="K764" s="2"/>
    </row>
    <row r="765" spans="2:11" ht="15.75" customHeight="1" x14ac:dyDescent="0.2">
      <c r="B765" s="2"/>
      <c r="C765" s="3"/>
      <c r="D765" s="4"/>
      <c r="E765" s="93"/>
      <c r="F765" s="94"/>
      <c r="G765" s="2"/>
      <c r="H765" s="6"/>
      <c r="I765" s="2"/>
      <c r="J765" s="2"/>
      <c r="K765" s="2"/>
    </row>
    <row r="766" spans="2:11" ht="15.75" customHeight="1" x14ac:dyDescent="0.2">
      <c r="B766" s="2"/>
      <c r="C766" s="3"/>
      <c r="D766" s="4"/>
      <c r="E766" s="93"/>
      <c r="F766" s="94"/>
      <c r="G766" s="2"/>
      <c r="H766" s="6"/>
      <c r="I766" s="2"/>
      <c r="J766" s="2"/>
      <c r="K766" s="2"/>
    </row>
    <row r="767" spans="2:11" ht="15.75" customHeight="1" x14ac:dyDescent="0.2">
      <c r="B767" s="2"/>
      <c r="C767" s="3"/>
      <c r="D767" s="4"/>
      <c r="E767" s="93"/>
      <c r="F767" s="94"/>
      <c r="G767" s="2"/>
      <c r="H767" s="6"/>
      <c r="I767" s="2"/>
      <c r="J767" s="2"/>
      <c r="K767" s="2"/>
    </row>
    <row r="768" spans="2:11" ht="15.75" customHeight="1" x14ac:dyDescent="0.2">
      <c r="B768" s="2"/>
      <c r="C768" s="3"/>
      <c r="D768" s="4"/>
      <c r="E768" s="93"/>
      <c r="F768" s="94"/>
      <c r="G768" s="2"/>
      <c r="H768" s="6"/>
      <c r="I768" s="2"/>
      <c r="J768" s="2"/>
      <c r="K768" s="2"/>
    </row>
    <row r="769" spans="2:11" ht="15.75" customHeight="1" x14ac:dyDescent="0.2">
      <c r="B769" s="2"/>
      <c r="C769" s="3"/>
      <c r="D769" s="4"/>
      <c r="E769" s="93"/>
      <c r="F769" s="94"/>
      <c r="G769" s="2"/>
      <c r="H769" s="6"/>
      <c r="I769" s="2"/>
      <c r="J769" s="2"/>
      <c r="K769" s="2"/>
    </row>
    <row r="770" spans="2:11" ht="15.75" customHeight="1" x14ac:dyDescent="0.2">
      <c r="B770" s="2"/>
      <c r="C770" s="3"/>
      <c r="D770" s="4"/>
      <c r="E770" s="93"/>
      <c r="F770" s="94"/>
      <c r="G770" s="2"/>
      <c r="H770" s="6"/>
      <c r="I770" s="2"/>
      <c r="J770" s="2"/>
      <c r="K770" s="2"/>
    </row>
    <row r="771" spans="2:11" ht="15.75" customHeight="1" x14ac:dyDescent="0.2">
      <c r="B771" s="2"/>
      <c r="C771" s="3"/>
      <c r="D771" s="4"/>
      <c r="E771" s="93"/>
      <c r="F771" s="94"/>
      <c r="G771" s="2"/>
      <c r="H771" s="6"/>
      <c r="I771" s="2"/>
      <c r="J771" s="2"/>
      <c r="K771" s="2"/>
    </row>
    <row r="772" spans="2:11" ht="15.75" customHeight="1" x14ac:dyDescent="0.2">
      <c r="B772" s="2"/>
      <c r="C772" s="3"/>
      <c r="D772" s="4"/>
      <c r="E772" s="93"/>
      <c r="F772" s="94"/>
      <c r="G772" s="2"/>
      <c r="H772" s="6"/>
      <c r="I772" s="2"/>
      <c r="J772" s="2"/>
      <c r="K772" s="2"/>
    </row>
    <row r="773" spans="2:11" ht="15.75" customHeight="1" x14ac:dyDescent="0.2">
      <c r="B773" s="2"/>
      <c r="C773" s="3"/>
      <c r="D773" s="4"/>
      <c r="E773" s="93"/>
      <c r="F773" s="94"/>
      <c r="G773" s="2"/>
      <c r="H773" s="6"/>
      <c r="I773" s="2"/>
      <c r="J773" s="2"/>
      <c r="K773" s="2"/>
    </row>
    <row r="774" spans="2:11" ht="15.75" customHeight="1" x14ac:dyDescent="0.2">
      <c r="B774" s="2"/>
      <c r="C774" s="3"/>
      <c r="D774" s="4"/>
      <c r="E774" s="93"/>
      <c r="F774" s="94"/>
      <c r="G774" s="2"/>
      <c r="H774" s="6"/>
      <c r="I774" s="2"/>
      <c r="J774" s="2"/>
      <c r="K774" s="2"/>
    </row>
    <row r="775" spans="2:11" ht="15.75" customHeight="1" x14ac:dyDescent="0.2">
      <c r="B775" s="2"/>
      <c r="C775" s="3"/>
      <c r="D775" s="4"/>
      <c r="E775" s="93"/>
      <c r="F775" s="94"/>
      <c r="G775" s="2"/>
      <c r="H775" s="6"/>
      <c r="I775" s="2"/>
      <c r="J775" s="2"/>
      <c r="K775" s="2"/>
    </row>
    <row r="776" spans="2:11" ht="15.75" customHeight="1" x14ac:dyDescent="0.2">
      <c r="B776" s="2"/>
      <c r="C776" s="3"/>
      <c r="D776" s="4"/>
      <c r="E776" s="93"/>
      <c r="F776" s="94"/>
      <c r="G776" s="2"/>
      <c r="H776" s="6"/>
      <c r="I776" s="2"/>
      <c r="J776" s="2"/>
      <c r="K776" s="2"/>
    </row>
    <row r="777" spans="2:11" ht="15.75" customHeight="1" x14ac:dyDescent="0.2">
      <c r="B777" s="2"/>
      <c r="C777" s="3"/>
      <c r="D777" s="4"/>
      <c r="E777" s="93"/>
      <c r="F777" s="94"/>
      <c r="G777" s="2"/>
      <c r="H777" s="6"/>
      <c r="I777" s="2"/>
      <c r="J777" s="2"/>
      <c r="K777" s="2"/>
    </row>
    <row r="778" spans="2:11" ht="15.75" customHeight="1" x14ac:dyDescent="0.2">
      <c r="B778" s="2"/>
      <c r="C778" s="3"/>
      <c r="D778" s="4"/>
      <c r="E778" s="93"/>
      <c r="F778" s="94"/>
      <c r="G778" s="2"/>
      <c r="H778" s="6"/>
      <c r="I778" s="2"/>
      <c r="J778" s="2"/>
      <c r="K778" s="2"/>
    </row>
    <row r="779" spans="2:11" ht="15.75" customHeight="1" x14ac:dyDescent="0.2">
      <c r="B779" s="2"/>
      <c r="C779" s="3"/>
      <c r="D779" s="4"/>
      <c r="E779" s="93"/>
      <c r="F779" s="94"/>
      <c r="G779" s="2"/>
      <c r="H779" s="6"/>
      <c r="I779" s="2"/>
      <c r="J779" s="2"/>
      <c r="K779" s="2"/>
    </row>
    <row r="780" spans="2:11" ht="15.75" customHeight="1" x14ac:dyDescent="0.2">
      <c r="B780" s="2"/>
      <c r="C780" s="3"/>
      <c r="D780" s="4"/>
      <c r="E780" s="93"/>
      <c r="F780" s="94"/>
      <c r="G780" s="2"/>
      <c r="H780" s="6"/>
      <c r="I780" s="2"/>
      <c r="J780" s="2"/>
      <c r="K780" s="2"/>
    </row>
    <row r="781" spans="2:11" ht="15.75" customHeight="1" x14ac:dyDescent="0.2">
      <c r="B781" s="2"/>
      <c r="C781" s="3"/>
      <c r="D781" s="4"/>
      <c r="E781" s="93"/>
      <c r="F781" s="94"/>
      <c r="G781" s="2"/>
      <c r="H781" s="6"/>
      <c r="I781" s="2"/>
      <c r="J781" s="2"/>
      <c r="K781" s="2"/>
    </row>
    <row r="782" spans="2:11" ht="15.75" customHeight="1" x14ac:dyDescent="0.2">
      <c r="B782" s="2"/>
      <c r="C782" s="3"/>
      <c r="D782" s="4"/>
      <c r="E782" s="93"/>
      <c r="F782" s="94"/>
      <c r="G782" s="2"/>
      <c r="H782" s="6"/>
      <c r="I782" s="2"/>
      <c r="J782" s="2"/>
      <c r="K782" s="2"/>
    </row>
    <row r="783" spans="2:11" ht="15.75" customHeight="1" x14ac:dyDescent="0.2">
      <c r="B783" s="2"/>
      <c r="C783" s="3"/>
      <c r="D783" s="4"/>
      <c r="E783" s="93"/>
      <c r="F783" s="94"/>
      <c r="G783" s="2"/>
      <c r="H783" s="6"/>
      <c r="I783" s="2"/>
      <c r="J783" s="2"/>
      <c r="K783" s="2"/>
    </row>
    <row r="784" spans="2:11" ht="15.75" customHeight="1" x14ac:dyDescent="0.2">
      <c r="B784" s="2"/>
      <c r="C784" s="3"/>
      <c r="D784" s="4"/>
      <c r="E784" s="93"/>
      <c r="F784" s="94"/>
      <c r="G784" s="2"/>
      <c r="H784" s="6"/>
      <c r="I784" s="2"/>
      <c r="J784" s="2"/>
      <c r="K784" s="2"/>
    </row>
    <row r="785" spans="2:11" ht="15.75" customHeight="1" x14ac:dyDescent="0.2">
      <c r="B785" s="2"/>
      <c r="C785" s="3"/>
      <c r="D785" s="4"/>
      <c r="E785" s="93"/>
      <c r="F785" s="94"/>
      <c r="G785" s="2"/>
      <c r="H785" s="6"/>
      <c r="I785" s="2"/>
      <c r="J785" s="2"/>
      <c r="K785" s="2"/>
    </row>
    <row r="786" spans="2:11" ht="15.75" customHeight="1" x14ac:dyDescent="0.2">
      <c r="B786" s="2"/>
      <c r="C786" s="3"/>
      <c r="D786" s="4"/>
      <c r="E786" s="93"/>
      <c r="F786" s="94"/>
      <c r="G786" s="2"/>
      <c r="H786" s="6"/>
      <c r="I786" s="2"/>
      <c r="J786" s="2"/>
      <c r="K786" s="2"/>
    </row>
    <row r="787" spans="2:11" ht="15.75" customHeight="1" x14ac:dyDescent="0.2">
      <c r="B787" s="2"/>
      <c r="C787" s="3"/>
      <c r="D787" s="4"/>
      <c r="E787" s="93"/>
      <c r="F787" s="94"/>
      <c r="G787" s="2"/>
      <c r="H787" s="6"/>
      <c r="I787" s="2"/>
      <c r="J787" s="2"/>
      <c r="K787" s="2"/>
    </row>
    <row r="788" spans="2:11" ht="15.75" customHeight="1" x14ac:dyDescent="0.2">
      <c r="B788" s="2"/>
      <c r="C788" s="3"/>
      <c r="D788" s="4"/>
      <c r="E788" s="93"/>
      <c r="F788" s="94"/>
      <c r="G788" s="2"/>
      <c r="H788" s="6"/>
      <c r="I788" s="2"/>
      <c r="J788" s="2"/>
      <c r="K788" s="2"/>
    </row>
    <row r="789" spans="2:11" ht="15.75" customHeight="1" x14ac:dyDescent="0.2">
      <c r="B789" s="2"/>
      <c r="C789" s="3"/>
      <c r="D789" s="4"/>
      <c r="E789" s="93"/>
      <c r="F789" s="94"/>
      <c r="G789" s="2"/>
      <c r="H789" s="6"/>
      <c r="I789" s="2"/>
      <c r="J789" s="2"/>
      <c r="K789" s="2"/>
    </row>
    <row r="790" spans="2:11" ht="15.75" customHeight="1" x14ac:dyDescent="0.2">
      <c r="B790" s="2"/>
      <c r="C790" s="3"/>
      <c r="D790" s="4"/>
      <c r="E790" s="93"/>
      <c r="F790" s="94"/>
      <c r="G790" s="2"/>
      <c r="H790" s="6"/>
      <c r="I790" s="2"/>
      <c r="J790" s="2"/>
      <c r="K790" s="2"/>
    </row>
    <row r="791" spans="2:11" ht="15.75" customHeight="1" x14ac:dyDescent="0.2">
      <c r="B791" s="2"/>
      <c r="C791" s="3"/>
      <c r="D791" s="4"/>
      <c r="E791" s="93"/>
      <c r="F791" s="94"/>
      <c r="G791" s="2"/>
      <c r="H791" s="6"/>
      <c r="I791" s="2"/>
      <c r="J791" s="2"/>
      <c r="K791" s="2"/>
    </row>
    <row r="792" spans="2:11" ht="15.75" customHeight="1" x14ac:dyDescent="0.2">
      <c r="B792" s="2"/>
      <c r="C792" s="3"/>
      <c r="D792" s="4"/>
      <c r="E792" s="93"/>
      <c r="F792" s="94"/>
      <c r="G792" s="2"/>
      <c r="H792" s="6"/>
      <c r="I792" s="2"/>
      <c r="J792" s="2"/>
      <c r="K792" s="2"/>
    </row>
    <row r="793" spans="2:11" ht="15.75" customHeight="1" x14ac:dyDescent="0.2">
      <c r="B793" s="2"/>
      <c r="C793" s="3"/>
      <c r="D793" s="4"/>
      <c r="E793" s="93"/>
      <c r="F793" s="94"/>
      <c r="G793" s="2"/>
      <c r="H793" s="6"/>
      <c r="I793" s="2"/>
      <c r="J793" s="2"/>
      <c r="K793" s="2"/>
    </row>
    <row r="794" spans="2:11" ht="15.75" customHeight="1" x14ac:dyDescent="0.2">
      <c r="B794" s="2"/>
      <c r="C794" s="3"/>
      <c r="D794" s="4"/>
      <c r="E794" s="93"/>
      <c r="F794" s="94"/>
      <c r="G794" s="2"/>
      <c r="H794" s="6"/>
      <c r="I794" s="2"/>
      <c r="J794" s="2"/>
      <c r="K794" s="2"/>
    </row>
    <row r="795" spans="2:11" ht="15.75" customHeight="1" x14ac:dyDescent="0.2">
      <c r="B795" s="2"/>
      <c r="C795" s="3"/>
      <c r="D795" s="4"/>
      <c r="E795" s="93"/>
      <c r="F795" s="94"/>
      <c r="G795" s="2"/>
      <c r="H795" s="6"/>
      <c r="I795" s="2"/>
      <c r="J795" s="2"/>
      <c r="K795" s="2"/>
    </row>
    <row r="796" spans="2:11" ht="15.75" customHeight="1" x14ac:dyDescent="0.2">
      <c r="B796" s="2"/>
      <c r="C796" s="3"/>
      <c r="D796" s="4"/>
      <c r="E796" s="93"/>
      <c r="F796" s="94"/>
      <c r="G796" s="2"/>
      <c r="H796" s="6"/>
      <c r="I796" s="2"/>
      <c r="J796" s="2"/>
      <c r="K796" s="2"/>
    </row>
    <row r="797" spans="2:11" ht="15.75" customHeight="1" x14ac:dyDescent="0.2">
      <c r="B797" s="2"/>
      <c r="C797" s="3"/>
      <c r="D797" s="4"/>
      <c r="E797" s="93"/>
      <c r="F797" s="94"/>
      <c r="G797" s="2"/>
      <c r="H797" s="6"/>
      <c r="I797" s="2"/>
      <c r="J797" s="2"/>
      <c r="K797" s="2"/>
    </row>
    <row r="798" spans="2:11" ht="15.75" customHeight="1" x14ac:dyDescent="0.2">
      <c r="B798" s="2"/>
      <c r="C798" s="3"/>
      <c r="D798" s="4"/>
      <c r="E798" s="93"/>
      <c r="F798" s="94"/>
      <c r="G798" s="2"/>
      <c r="H798" s="6"/>
      <c r="I798" s="2"/>
      <c r="J798" s="2"/>
      <c r="K798" s="2"/>
    </row>
    <row r="799" spans="2:11" ht="15.75" customHeight="1" x14ac:dyDescent="0.2">
      <c r="B799" s="2"/>
      <c r="C799" s="3"/>
      <c r="D799" s="4"/>
      <c r="E799" s="93"/>
      <c r="F799" s="94"/>
      <c r="G799" s="2"/>
      <c r="H799" s="6"/>
      <c r="I799" s="2"/>
      <c r="J799" s="2"/>
      <c r="K799" s="2"/>
    </row>
    <row r="800" spans="2:11" ht="15.75" customHeight="1" x14ac:dyDescent="0.2">
      <c r="B800" s="2"/>
      <c r="C800" s="3"/>
      <c r="D800" s="4"/>
      <c r="E800" s="93"/>
      <c r="F800" s="94"/>
      <c r="G800" s="2"/>
      <c r="H800" s="6"/>
      <c r="I800" s="2"/>
      <c r="J800" s="2"/>
      <c r="K800" s="2"/>
    </row>
    <row r="801" spans="2:11" ht="15.75" customHeight="1" x14ac:dyDescent="0.2">
      <c r="B801" s="2"/>
      <c r="C801" s="3"/>
      <c r="D801" s="4"/>
      <c r="E801" s="93"/>
      <c r="F801" s="94"/>
      <c r="G801" s="2"/>
      <c r="H801" s="6"/>
      <c r="I801" s="2"/>
      <c r="J801" s="2"/>
      <c r="K801" s="2"/>
    </row>
    <row r="802" spans="2:11" ht="15.75" customHeight="1" x14ac:dyDescent="0.2">
      <c r="B802" s="2"/>
      <c r="C802" s="3"/>
      <c r="D802" s="4"/>
      <c r="E802" s="93"/>
      <c r="F802" s="94"/>
      <c r="G802" s="2"/>
      <c r="H802" s="6"/>
      <c r="I802" s="2"/>
      <c r="J802" s="2"/>
      <c r="K802" s="2"/>
    </row>
    <row r="803" spans="2:11" ht="15.75" customHeight="1" x14ac:dyDescent="0.2">
      <c r="B803" s="2"/>
      <c r="C803" s="3"/>
      <c r="D803" s="4"/>
      <c r="E803" s="93"/>
      <c r="F803" s="94"/>
      <c r="G803" s="2"/>
      <c r="H803" s="6"/>
      <c r="I803" s="2"/>
      <c r="J803" s="2"/>
      <c r="K803" s="2"/>
    </row>
    <row r="804" spans="2:11" ht="15.75" customHeight="1" x14ac:dyDescent="0.2">
      <c r="B804" s="2"/>
      <c r="C804" s="3"/>
      <c r="D804" s="4"/>
      <c r="E804" s="93"/>
      <c r="F804" s="94"/>
      <c r="G804" s="2"/>
      <c r="H804" s="6"/>
      <c r="I804" s="2"/>
      <c r="J804" s="2"/>
      <c r="K804" s="2"/>
    </row>
    <row r="805" spans="2:11" ht="15.75" customHeight="1" x14ac:dyDescent="0.2">
      <c r="B805" s="2"/>
      <c r="C805" s="3"/>
      <c r="D805" s="4"/>
      <c r="E805" s="93"/>
      <c r="F805" s="94"/>
      <c r="G805" s="2"/>
      <c r="H805" s="6"/>
      <c r="I805" s="2"/>
      <c r="J805" s="2"/>
      <c r="K805" s="2"/>
    </row>
    <row r="806" spans="2:11" ht="15.75" customHeight="1" x14ac:dyDescent="0.2">
      <c r="B806" s="2"/>
      <c r="C806" s="3"/>
      <c r="D806" s="4"/>
      <c r="E806" s="93"/>
      <c r="F806" s="94"/>
      <c r="G806" s="2"/>
      <c r="H806" s="6"/>
      <c r="I806" s="2"/>
      <c r="J806" s="2"/>
      <c r="K806" s="2"/>
    </row>
    <row r="807" spans="2:11" ht="15.75" customHeight="1" x14ac:dyDescent="0.2">
      <c r="B807" s="2"/>
      <c r="C807" s="3"/>
      <c r="D807" s="4"/>
      <c r="E807" s="93"/>
      <c r="F807" s="94"/>
      <c r="G807" s="2"/>
      <c r="H807" s="6"/>
      <c r="I807" s="2"/>
      <c r="J807" s="2"/>
      <c r="K807" s="2"/>
    </row>
    <row r="808" spans="2:11" ht="15.75" customHeight="1" x14ac:dyDescent="0.2">
      <c r="B808" s="2"/>
      <c r="C808" s="3"/>
      <c r="D808" s="4"/>
      <c r="E808" s="93"/>
      <c r="F808" s="94"/>
      <c r="G808" s="2"/>
      <c r="H808" s="6"/>
      <c r="I808" s="2"/>
      <c r="J808" s="2"/>
      <c r="K808" s="2"/>
    </row>
    <row r="809" spans="2:11" ht="15.75" customHeight="1" x14ac:dyDescent="0.2">
      <c r="B809" s="2"/>
      <c r="C809" s="3"/>
      <c r="D809" s="4"/>
      <c r="E809" s="93"/>
      <c r="F809" s="94"/>
      <c r="G809" s="2"/>
      <c r="H809" s="6"/>
      <c r="I809" s="2"/>
      <c r="J809" s="2"/>
      <c r="K809" s="2"/>
    </row>
    <row r="810" spans="2:11" ht="15.75" customHeight="1" x14ac:dyDescent="0.2">
      <c r="B810" s="2"/>
      <c r="C810" s="3"/>
      <c r="D810" s="4"/>
      <c r="E810" s="93"/>
      <c r="F810" s="94"/>
      <c r="G810" s="2"/>
      <c r="H810" s="6"/>
      <c r="I810" s="2"/>
      <c r="J810" s="2"/>
      <c r="K810" s="2"/>
    </row>
    <row r="811" spans="2:11" ht="15.75" customHeight="1" x14ac:dyDescent="0.2">
      <c r="B811" s="2"/>
      <c r="C811" s="3"/>
      <c r="D811" s="4"/>
      <c r="E811" s="93"/>
      <c r="F811" s="94"/>
      <c r="G811" s="2"/>
      <c r="H811" s="6"/>
      <c r="I811" s="2"/>
      <c r="J811" s="2"/>
      <c r="K811" s="2"/>
    </row>
    <row r="812" spans="2:11" ht="15.75" customHeight="1" x14ac:dyDescent="0.2">
      <c r="B812" s="2"/>
      <c r="C812" s="3"/>
      <c r="D812" s="4"/>
      <c r="E812" s="93"/>
      <c r="F812" s="94"/>
      <c r="G812" s="2"/>
      <c r="H812" s="6"/>
      <c r="I812" s="2"/>
      <c r="J812" s="2"/>
      <c r="K812" s="2"/>
    </row>
    <row r="813" spans="2:11" ht="15.75" customHeight="1" x14ac:dyDescent="0.2">
      <c r="B813" s="2"/>
      <c r="C813" s="3"/>
      <c r="D813" s="4"/>
      <c r="E813" s="93"/>
      <c r="F813" s="94"/>
      <c r="G813" s="2"/>
      <c r="H813" s="6"/>
      <c r="I813" s="2"/>
      <c r="J813" s="2"/>
      <c r="K813" s="2"/>
    </row>
    <row r="814" spans="2:11" ht="15.75" customHeight="1" x14ac:dyDescent="0.2">
      <c r="B814" s="2"/>
      <c r="C814" s="3"/>
      <c r="D814" s="4"/>
      <c r="E814" s="93"/>
      <c r="F814" s="94"/>
      <c r="G814" s="2"/>
      <c r="H814" s="6"/>
      <c r="I814" s="2"/>
      <c r="J814" s="2"/>
      <c r="K814" s="2"/>
    </row>
    <row r="815" spans="2:11" ht="15.75" customHeight="1" x14ac:dyDescent="0.2">
      <c r="B815" s="2"/>
      <c r="C815" s="3"/>
      <c r="D815" s="4"/>
      <c r="E815" s="93"/>
      <c r="F815" s="94"/>
      <c r="G815" s="2"/>
      <c r="H815" s="6"/>
      <c r="I815" s="2"/>
      <c r="J815" s="2"/>
      <c r="K815" s="2"/>
    </row>
    <row r="816" spans="2:11" ht="15.75" customHeight="1" x14ac:dyDescent="0.2">
      <c r="B816" s="2"/>
      <c r="C816" s="3"/>
      <c r="D816" s="4"/>
      <c r="E816" s="93"/>
      <c r="F816" s="94"/>
      <c r="G816" s="2"/>
      <c r="H816" s="6"/>
      <c r="I816" s="2"/>
      <c r="J816" s="2"/>
      <c r="K816" s="2"/>
    </row>
    <row r="817" spans="2:11" ht="15.75" customHeight="1" x14ac:dyDescent="0.2">
      <c r="B817" s="2"/>
      <c r="C817" s="3"/>
      <c r="D817" s="4"/>
      <c r="E817" s="93"/>
      <c r="F817" s="94"/>
      <c r="G817" s="2"/>
      <c r="H817" s="6"/>
      <c r="I817" s="2"/>
      <c r="J817" s="2"/>
      <c r="K817" s="2"/>
    </row>
    <row r="818" spans="2:11" ht="15.75" customHeight="1" x14ac:dyDescent="0.2">
      <c r="B818" s="2"/>
      <c r="C818" s="3"/>
      <c r="D818" s="4"/>
      <c r="E818" s="93"/>
      <c r="F818" s="94"/>
      <c r="G818" s="2"/>
      <c r="H818" s="6"/>
      <c r="I818" s="2"/>
      <c r="J818" s="2"/>
      <c r="K818" s="2"/>
    </row>
    <row r="819" spans="2:11" ht="15.75" customHeight="1" x14ac:dyDescent="0.2">
      <c r="B819" s="2"/>
      <c r="C819" s="3"/>
      <c r="D819" s="4"/>
      <c r="E819" s="93"/>
      <c r="F819" s="94"/>
      <c r="G819" s="2"/>
      <c r="H819" s="6"/>
      <c r="I819" s="2"/>
      <c r="J819" s="2"/>
      <c r="K819" s="2"/>
    </row>
    <row r="820" spans="2:11" ht="15.75" customHeight="1" x14ac:dyDescent="0.2">
      <c r="B820" s="2"/>
      <c r="C820" s="3"/>
      <c r="D820" s="4"/>
      <c r="E820" s="93"/>
      <c r="F820" s="94"/>
      <c r="G820" s="2"/>
      <c r="H820" s="6"/>
      <c r="I820" s="2"/>
      <c r="J820" s="2"/>
      <c r="K820" s="2"/>
    </row>
    <row r="821" spans="2:11" ht="15.75" customHeight="1" x14ac:dyDescent="0.2">
      <c r="B821" s="2"/>
      <c r="C821" s="3"/>
      <c r="D821" s="4"/>
      <c r="E821" s="93"/>
      <c r="F821" s="94"/>
      <c r="G821" s="2"/>
      <c r="H821" s="6"/>
      <c r="I821" s="2"/>
      <c r="J821" s="2"/>
      <c r="K821" s="2"/>
    </row>
    <row r="822" spans="2:11" ht="15.75" customHeight="1" x14ac:dyDescent="0.2">
      <c r="B822" s="2"/>
      <c r="C822" s="3"/>
      <c r="D822" s="4"/>
      <c r="E822" s="93"/>
      <c r="F822" s="94"/>
      <c r="G822" s="2"/>
      <c r="H822" s="6"/>
      <c r="I822" s="2"/>
      <c r="J822" s="2"/>
      <c r="K822" s="2"/>
    </row>
    <row r="823" spans="2:11" ht="15.75" customHeight="1" x14ac:dyDescent="0.2">
      <c r="B823" s="2"/>
      <c r="C823" s="3"/>
      <c r="D823" s="4"/>
      <c r="E823" s="93"/>
      <c r="F823" s="94"/>
      <c r="G823" s="2"/>
      <c r="H823" s="6"/>
      <c r="I823" s="2"/>
      <c r="J823" s="2"/>
      <c r="K823" s="2"/>
    </row>
    <row r="824" spans="2:11" ht="15.75" customHeight="1" x14ac:dyDescent="0.2">
      <c r="B824" s="2"/>
      <c r="C824" s="3"/>
      <c r="D824" s="4"/>
      <c r="E824" s="93"/>
      <c r="F824" s="94"/>
      <c r="G824" s="2"/>
      <c r="H824" s="6"/>
      <c r="I824" s="2"/>
      <c r="J824" s="2"/>
      <c r="K824" s="2"/>
    </row>
    <row r="825" spans="2:11" ht="15.75" customHeight="1" x14ac:dyDescent="0.2">
      <c r="B825" s="2"/>
      <c r="C825" s="3"/>
      <c r="D825" s="4"/>
      <c r="E825" s="93"/>
      <c r="F825" s="94"/>
      <c r="G825" s="2"/>
      <c r="H825" s="6"/>
      <c r="I825" s="2"/>
      <c r="J825" s="2"/>
      <c r="K825" s="2"/>
    </row>
    <row r="826" spans="2:11" ht="15.75" customHeight="1" x14ac:dyDescent="0.2">
      <c r="B826" s="2"/>
      <c r="C826" s="3"/>
      <c r="D826" s="4"/>
      <c r="E826" s="93"/>
      <c r="F826" s="94"/>
      <c r="G826" s="2"/>
      <c r="H826" s="6"/>
      <c r="I826" s="2"/>
      <c r="J826" s="2"/>
      <c r="K826" s="2"/>
    </row>
    <row r="827" spans="2:11" ht="15.75" customHeight="1" x14ac:dyDescent="0.2">
      <c r="B827" s="2"/>
      <c r="C827" s="3"/>
      <c r="D827" s="4"/>
      <c r="E827" s="93"/>
      <c r="F827" s="94"/>
      <c r="G827" s="2"/>
      <c r="H827" s="6"/>
      <c r="I827" s="2"/>
      <c r="J827" s="2"/>
      <c r="K827" s="2"/>
    </row>
    <row r="828" spans="2:11" ht="15.75" customHeight="1" x14ac:dyDescent="0.2">
      <c r="B828" s="2"/>
      <c r="C828" s="3"/>
      <c r="D828" s="4"/>
      <c r="E828" s="93"/>
      <c r="F828" s="94"/>
      <c r="G828" s="2"/>
      <c r="H828" s="6"/>
      <c r="I828" s="2"/>
      <c r="J828" s="2"/>
      <c r="K828" s="2"/>
    </row>
    <row r="829" spans="2:11" ht="15.75" customHeight="1" x14ac:dyDescent="0.2">
      <c r="B829" s="2"/>
      <c r="C829" s="3"/>
      <c r="D829" s="4"/>
      <c r="E829" s="93"/>
      <c r="F829" s="94"/>
      <c r="G829" s="2"/>
      <c r="H829" s="6"/>
      <c r="I829" s="2"/>
      <c r="J829" s="2"/>
      <c r="K829" s="2"/>
    </row>
    <row r="830" spans="2:11" ht="15.75" customHeight="1" x14ac:dyDescent="0.2">
      <c r="B830" s="2"/>
      <c r="C830" s="3"/>
      <c r="D830" s="4"/>
      <c r="E830" s="93"/>
      <c r="F830" s="94"/>
      <c r="G830" s="2"/>
      <c r="H830" s="6"/>
      <c r="I830" s="2"/>
      <c r="J830" s="2"/>
      <c r="K830" s="2"/>
    </row>
    <row r="831" spans="2:11" ht="15.75" customHeight="1" x14ac:dyDescent="0.2">
      <c r="B831" s="2"/>
      <c r="C831" s="3"/>
      <c r="D831" s="4"/>
      <c r="E831" s="93"/>
      <c r="F831" s="94"/>
      <c r="G831" s="2"/>
      <c r="H831" s="6"/>
      <c r="I831" s="2"/>
      <c r="J831" s="2"/>
      <c r="K831" s="2"/>
    </row>
    <row r="832" spans="2:11" ht="15.75" customHeight="1" x14ac:dyDescent="0.2">
      <c r="B832" s="2"/>
      <c r="C832" s="3"/>
      <c r="D832" s="4"/>
      <c r="E832" s="93"/>
      <c r="F832" s="94"/>
      <c r="G832" s="2"/>
      <c r="H832" s="6"/>
      <c r="I832" s="2"/>
      <c r="J832" s="2"/>
      <c r="K832" s="2"/>
    </row>
    <row r="833" spans="2:11" ht="15.75" customHeight="1" x14ac:dyDescent="0.2">
      <c r="B833" s="2"/>
      <c r="C833" s="3"/>
      <c r="D833" s="4"/>
      <c r="E833" s="93"/>
      <c r="F833" s="94"/>
      <c r="G833" s="2"/>
      <c r="H833" s="6"/>
      <c r="I833" s="2"/>
      <c r="J833" s="2"/>
      <c r="K833" s="2"/>
    </row>
    <row r="834" spans="2:11" ht="15.75" customHeight="1" x14ac:dyDescent="0.2">
      <c r="B834" s="2"/>
      <c r="C834" s="3"/>
      <c r="D834" s="4"/>
      <c r="E834" s="93"/>
      <c r="F834" s="94"/>
      <c r="G834" s="2"/>
      <c r="H834" s="6"/>
      <c r="I834" s="2"/>
      <c r="J834" s="2"/>
      <c r="K834" s="2"/>
    </row>
    <row r="835" spans="2:11" ht="15.75" customHeight="1" x14ac:dyDescent="0.2">
      <c r="B835" s="2"/>
      <c r="C835" s="3"/>
      <c r="D835" s="4"/>
      <c r="E835" s="93"/>
      <c r="F835" s="94"/>
      <c r="G835" s="2"/>
      <c r="H835" s="6"/>
      <c r="I835" s="2"/>
      <c r="J835" s="2"/>
      <c r="K835" s="2"/>
    </row>
    <row r="836" spans="2:11" ht="15.75" customHeight="1" x14ac:dyDescent="0.2">
      <c r="B836" s="2"/>
      <c r="C836" s="3"/>
      <c r="D836" s="4"/>
      <c r="E836" s="93"/>
      <c r="F836" s="94"/>
      <c r="G836" s="2"/>
      <c r="H836" s="6"/>
      <c r="I836" s="2"/>
      <c r="J836" s="2"/>
      <c r="K836" s="2"/>
    </row>
    <row r="837" spans="2:11" ht="15.75" customHeight="1" x14ac:dyDescent="0.2">
      <c r="B837" s="2"/>
      <c r="C837" s="3"/>
      <c r="D837" s="4"/>
      <c r="E837" s="93"/>
      <c r="F837" s="94"/>
      <c r="G837" s="2"/>
      <c r="H837" s="6"/>
      <c r="I837" s="2"/>
      <c r="J837" s="2"/>
      <c r="K837" s="2"/>
    </row>
    <row r="838" spans="2:11" ht="15.75" customHeight="1" x14ac:dyDescent="0.2">
      <c r="B838" s="2"/>
      <c r="C838" s="3"/>
      <c r="D838" s="4"/>
      <c r="E838" s="93"/>
      <c r="F838" s="94"/>
      <c r="G838" s="2"/>
      <c r="H838" s="6"/>
      <c r="I838" s="2"/>
      <c r="J838" s="2"/>
      <c r="K838" s="2"/>
    </row>
    <row r="839" spans="2:11" ht="15.75" customHeight="1" x14ac:dyDescent="0.2">
      <c r="B839" s="2"/>
      <c r="C839" s="3"/>
      <c r="D839" s="4"/>
      <c r="E839" s="93"/>
      <c r="F839" s="94"/>
      <c r="G839" s="2"/>
      <c r="H839" s="6"/>
      <c r="I839" s="2"/>
      <c r="J839" s="2"/>
      <c r="K839" s="2"/>
    </row>
    <row r="840" spans="2:11" ht="15.75" customHeight="1" x14ac:dyDescent="0.2">
      <c r="B840" s="2"/>
      <c r="C840" s="3"/>
      <c r="D840" s="4"/>
      <c r="E840" s="93"/>
      <c r="F840" s="94"/>
      <c r="G840" s="2"/>
      <c r="H840" s="6"/>
      <c r="I840" s="2"/>
      <c r="J840" s="2"/>
      <c r="K840" s="2"/>
    </row>
    <row r="841" spans="2:11" ht="15.75" customHeight="1" x14ac:dyDescent="0.2">
      <c r="B841" s="2"/>
      <c r="C841" s="3"/>
      <c r="D841" s="4"/>
      <c r="E841" s="93"/>
      <c r="F841" s="94"/>
      <c r="G841" s="2"/>
      <c r="H841" s="6"/>
      <c r="I841" s="2"/>
      <c r="J841" s="2"/>
      <c r="K841" s="2"/>
    </row>
    <row r="842" spans="2:11" ht="15.75" customHeight="1" x14ac:dyDescent="0.2">
      <c r="B842" s="2"/>
      <c r="C842" s="3"/>
      <c r="D842" s="4"/>
      <c r="E842" s="93"/>
      <c r="F842" s="94"/>
      <c r="G842" s="2"/>
      <c r="H842" s="6"/>
      <c r="I842" s="2"/>
      <c r="J842" s="2"/>
      <c r="K842" s="2"/>
    </row>
    <row r="843" spans="2:11" ht="15.75" customHeight="1" x14ac:dyDescent="0.2">
      <c r="B843" s="2"/>
      <c r="C843" s="3"/>
      <c r="D843" s="4"/>
      <c r="E843" s="93"/>
      <c r="F843" s="94"/>
      <c r="G843" s="2"/>
      <c r="H843" s="6"/>
      <c r="I843" s="2"/>
      <c r="J843" s="2"/>
      <c r="K843" s="2"/>
    </row>
    <row r="844" spans="2:11" ht="15.75" customHeight="1" x14ac:dyDescent="0.2">
      <c r="B844" s="2"/>
      <c r="C844" s="3"/>
      <c r="D844" s="4"/>
      <c r="E844" s="93"/>
      <c r="F844" s="94"/>
      <c r="G844" s="2"/>
      <c r="H844" s="6"/>
      <c r="I844" s="2"/>
      <c r="J844" s="2"/>
      <c r="K844" s="2"/>
    </row>
    <row r="845" spans="2:11" ht="15.75" customHeight="1" x14ac:dyDescent="0.2">
      <c r="B845" s="2"/>
      <c r="C845" s="3"/>
      <c r="D845" s="4"/>
      <c r="E845" s="93"/>
      <c r="F845" s="94"/>
      <c r="G845" s="2"/>
      <c r="H845" s="6"/>
      <c r="I845" s="2"/>
      <c r="J845" s="2"/>
      <c r="K845" s="2"/>
    </row>
    <row r="846" spans="2:11" ht="15.75" customHeight="1" x14ac:dyDescent="0.2">
      <c r="B846" s="2"/>
      <c r="C846" s="3"/>
      <c r="D846" s="4"/>
      <c r="E846" s="93"/>
      <c r="F846" s="94"/>
      <c r="G846" s="2"/>
      <c r="H846" s="6"/>
      <c r="I846" s="2"/>
      <c r="J846" s="2"/>
      <c r="K846" s="2"/>
    </row>
    <row r="847" spans="2:11" ht="15.75" customHeight="1" x14ac:dyDescent="0.2">
      <c r="B847" s="2"/>
      <c r="C847" s="3"/>
      <c r="D847" s="4"/>
      <c r="E847" s="93"/>
      <c r="F847" s="94"/>
      <c r="G847" s="2"/>
      <c r="H847" s="6"/>
      <c r="I847" s="2"/>
      <c r="J847" s="2"/>
      <c r="K847" s="2"/>
    </row>
    <row r="848" spans="2:11" ht="15.75" customHeight="1" x14ac:dyDescent="0.2">
      <c r="B848" s="2"/>
      <c r="C848" s="3"/>
      <c r="D848" s="4"/>
      <c r="E848" s="93"/>
      <c r="F848" s="94"/>
      <c r="G848" s="2"/>
      <c r="H848" s="6"/>
      <c r="I848" s="2"/>
      <c r="J848" s="2"/>
      <c r="K848" s="2"/>
    </row>
    <row r="849" spans="2:11" ht="15.75" customHeight="1" x14ac:dyDescent="0.2">
      <c r="B849" s="2"/>
      <c r="C849" s="3"/>
      <c r="D849" s="4"/>
      <c r="E849" s="93"/>
      <c r="F849" s="94"/>
      <c r="G849" s="2"/>
      <c r="H849" s="6"/>
      <c r="I849" s="2"/>
      <c r="J849" s="2"/>
      <c r="K849" s="2"/>
    </row>
    <row r="850" spans="2:11" ht="15.75" customHeight="1" x14ac:dyDescent="0.2">
      <c r="B850" s="2"/>
      <c r="C850" s="3"/>
      <c r="D850" s="4"/>
      <c r="E850" s="93"/>
      <c r="F850" s="94"/>
      <c r="G850" s="2"/>
      <c r="H850" s="6"/>
      <c r="I850" s="2"/>
      <c r="J850" s="2"/>
      <c r="K850" s="2"/>
    </row>
    <row r="851" spans="2:11" ht="15.75" customHeight="1" x14ac:dyDescent="0.2">
      <c r="B851" s="2"/>
      <c r="C851" s="3"/>
      <c r="D851" s="4"/>
      <c r="E851" s="93"/>
      <c r="F851" s="94"/>
      <c r="G851" s="2"/>
      <c r="H851" s="6"/>
      <c r="I851" s="2"/>
      <c r="J851" s="2"/>
      <c r="K851" s="2"/>
    </row>
    <row r="852" spans="2:11" ht="15.75" customHeight="1" x14ac:dyDescent="0.2">
      <c r="B852" s="2"/>
      <c r="C852" s="3"/>
      <c r="D852" s="4"/>
      <c r="E852" s="93"/>
      <c r="F852" s="94"/>
      <c r="G852" s="2"/>
      <c r="H852" s="6"/>
      <c r="I852" s="2"/>
      <c r="J852" s="2"/>
      <c r="K852" s="2"/>
    </row>
    <row r="853" spans="2:11" ht="15.75" customHeight="1" x14ac:dyDescent="0.2">
      <c r="B853" s="2"/>
      <c r="C853" s="3"/>
      <c r="D853" s="4"/>
      <c r="E853" s="93"/>
      <c r="F853" s="94"/>
      <c r="G853" s="2"/>
      <c r="H853" s="6"/>
      <c r="I853" s="2"/>
      <c r="J853" s="2"/>
      <c r="K853" s="2"/>
    </row>
    <row r="854" spans="2:11" ht="15.75" customHeight="1" x14ac:dyDescent="0.2">
      <c r="B854" s="2"/>
      <c r="C854" s="3"/>
      <c r="D854" s="4"/>
      <c r="E854" s="93"/>
      <c r="F854" s="94"/>
      <c r="G854" s="2"/>
      <c r="H854" s="6"/>
      <c r="I854" s="2"/>
      <c r="J854" s="2"/>
      <c r="K854" s="2"/>
    </row>
    <row r="855" spans="2:11" ht="15.75" customHeight="1" x14ac:dyDescent="0.2">
      <c r="B855" s="2"/>
      <c r="C855" s="3"/>
      <c r="D855" s="4"/>
      <c r="E855" s="93"/>
      <c r="F855" s="94"/>
      <c r="G855" s="2"/>
      <c r="H855" s="6"/>
      <c r="I855" s="2"/>
      <c r="J855" s="2"/>
      <c r="K855" s="2"/>
    </row>
    <row r="856" spans="2:11" ht="15.75" customHeight="1" x14ac:dyDescent="0.2">
      <c r="B856" s="2"/>
      <c r="C856" s="3"/>
      <c r="D856" s="4"/>
      <c r="E856" s="93"/>
      <c r="F856" s="94"/>
      <c r="G856" s="2"/>
      <c r="H856" s="6"/>
      <c r="I856" s="2"/>
      <c r="J856" s="2"/>
      <c r="K856" s="2"/>
    </row>
    <row r="857" spans="2:11" ht="15.75" customHeight="1" x14ac:dyDescent="0.2">
      <c r="B857" s="2"/>
      <c r="C857" s="3"/>
      <c r="D857" s="4"/>
      <c r="E857" s="93"/>
      <c r="F857" s="94"/>
      <c r="G857" s="2"/>
      <c r="H857" s="6"/>
      <c r="I857" s="2"/>
      <c r="J857" s="2"/>
      <c r="K857" s="2"/>
    </row>
    <row r="858" spans="2:11" ht="15.75" customHeight="1" x14ac:dyDescent="0.2">
      <c r="B858" s="2"/>
      <c r="C858" s="3"/>
      <c r="D858" s="4"/>
      <c r="E858" s="93"/>
      <c r="F858" s="94"/>
      <c r="G858" s="2"/>
      <c r="H858" s="6"/>
      <c r="I858" s="2"/>
      <c r="J858" s="2"/>
      <c r="K858" s="2"/>
    </row>
    <row r="859" spans="2:11" ht="15.75" customHeight="1" x14ac:dyDescent="0.2">
      <c r="B859" s="2"/>
      <c r="C859" s="3"/>
      <c r="D859" s="4"/>
      <c r="E859" s="93"/>
      <c r="F859" s="94"/>
      <c r="G859" s="2"/>
      <c r="H859" s="6"/>
      <c r="I859" s="2"/>
      <c r="J859" s="2"/>
      <c r="K859" s="2"/>
    </row>
    <row r="860" spans="2:11" ht="15.75" customHeight="1" x14ac:dyDescent="0.2">
      <c r="B860" s="2"/>
      <c r="C860" s="3"/>
      <c r="D860" s="4"/>
      <c r="E860" s="93"/>
      <c r="F860" s="94"/>
      <c r="G860" s="2"/>
      <c r="H860" s="6"/>
      <c r="I860" s="2"/>
      <c r="J860" s="2"/>
      <c r="K860" s="2"/>
    </row>
    <row r="861" spans="2:11" ht="15.75" customHeight="1" x14ac:dyDescent="0.2">
      <c r="B861" s="2"/>
      <c r="C861" s="3"/>
      <c r="D861" s="4"/>
      <c r="E861" s="93"/>
      <c r="F861" s="94"/>
      <c r="G861" s="2"/>
      <c r="H861" s="6"/>
      <c r="I861" s="2"/>
      <c r="J861" s="2"/>
      <c r="K861" s="2"/>
    </row>
    <row r="862" spans="2:11" ht="15.75" customHeight="1" x14ac:dyDescent="0.2">
      <c r="B862" s="2"/>
      <c r="C862" s="3"/>
      <c r="D862" s="4"/>
      <c r="E862" s="93"/>
      <c r="F862" s="94"/>
      <c r="G862" s="2"/>
      <c r="H862" s="6"/>
      <c r="I862" s="2"/>
      <c r="J862" s="2"/>
      <c r="K862" s="2"/>
    </row>
    <row r="863" spans="2:11" ht="15.75" customHeight="1" x14ac:dyDescent="0.2">
      <c r="B863" s="2"/>
      <c r="C863" s="3"/>
      <c r="D863" s="4"/>
      <c r="E863" s="93"/>
      <c r="F863" s="94"/>
      <c r="G863" s="2"/>
      <c r="H863" s="6"/>
      <c r="I863" s="2"/>
      <c r="J863" s="2"/>
      <c r="K863" s="2"/>
    </row>
    <row r="864" spans="2:11" ht="15.75" customHeight="1" x14ac:dyDescent="0.2">
      <c r="B864" s="2"/>
      <c r="C864" s="3"/>
      <c r="D864" s="4"/>
      <c r="E864" s="93"/>
      <c r="F864" s="94"/>
      <c r="G864" s="2"/>
      <c r="H864" s="6"/>
      <c r="I864" s="2"/>
      <c r="J864" s="2"/>
      <c r="K864" s="2"/>
    </row>
    <row r="865" spans="2:11" ht="15.75" customHeight="1" x14ac:dyDescent="0.2">
      <c r="B865" s="2"/>
      <c r="C865" s="3"/>
      <c r="D865" s="4"/>
      <c r="E865" s="93"/>
      <c r="F865" s="94"/>
      <c r="G865" s="2"/>
      <c r="H865" s="6"/>
      <c r="I865" s="2"/>
      <c r="J865" s="2"/>
      <c r="K865" s="2"/>
    </row>
    <row r="866" spans="2:11" ht="15.75" customHeight="1" x14ac:dyDescent="0.2">
      <c r="B866" s="2"/>
      <c r="C866" s="3"/>
      <c r="D866" s="4"/>
      <c r="E866" s="93"/>
      <c r="F866" s="94"/>
      <c r="G866" s="2"/>
      <c r="H866" s="6"/>
      <c r="I866" s="2"/>
      <c r="J866" s="2"/>
      <c r="K866" s="2"/>
    </row>
    <row r="867" spans="2:11" ht="15.75" customHeight="1" x14ac:dyDescent="0.2">
      <c r="B867" s="2"/>
      <c r="C867" s="3"/>
      <c r="D867" s="4"/>
      <c r="E867" s="93"/>
      <c r="F867" s="94"/>
      <c r="G867" s="2"/>
      <c r="H867" s="6"/>
      <c r="I867" s="2"/>
      <c r="J867" s="2"/>
      <c r="K867" s="2"/>
    </row>
    <row r="868" spans="2:11" ht="15.75" customHeight="1" x14ac:dyDescent="0.2">
      <c r="B868" s="2"/>
      <c r="C868" s="3"/>
      <c r="D868" s="4"/>
      <c r="E868" s="93"/>
      <c r="F868" s="94"/>
      <c r="G868" s="2"/>
      <c r="H868" s="6"/>
      <c r="I868" s="2"/>
      <c r="J868" s="2"/>
      <c r="K868" s="2"/>
    </row>
    <row r="869" spans="2:11" ht="15.75" customHeight="1" x14ac:dyDescent="0.2">
      <c r="B869" s="2"/>
      <c r="C869" s="3"/>
      <c r="D869" s="4"/>
      <c r="E869" s="93"/>
      <c r="F869" s="94"/>
      <c r="G869" s="2"/>
      <c r="H869" s="6"/>
      <c r="I869" s="2"/>
      <c r="J869" s="2"/>
      <c r="K869" s="2"/>
    </row>
    <row r="870" spans="2:11" ht="15.75" customHeight="1" x14ac:dyDescent="0.2">
      <c r="B870" s="2"/>
      <c r="C870" s="3"/>
      <c r="D870" s="4"/>
      <c r="E870" s="93"/>
      <c r="F870" s="94"/>
      <c r="G870" s="2"/>
      <c r="H870" s="6"/>
      <c r="I870" s="2"/>
      <c r="J870" s="2"/>
      <c r="K870" s="2"/>
    </row>
    <row r="871" spans="2:11" ht="15.75" customHeight="1" x14ac:dyDescent="0.2">
      <c r="B871" s="2"/>
      <c r="C871" s="3"/>
      <c r="D871" s="4"/>
      <c r="E871" s="93"/>
      <c r="F871" s="94"/>
      <c r="G871" s="2"/>
      <c r="H871" s="6"/>
      <c r="I871" s="2"/>
      <c r="J871" s="2"/>
      <c r="K871" s="2"/>
    </row>
    <row r="872" spans="2:11" ht="15.75" customHeight="1" x14ac:dyDescent="0.2">
      <c r="B872" s="2"/>
      <c r="C872" s="3"/>
      <c r="D872" s="4"/>
      <c r="E872" s="93"/>
      <c r="F872" s="94"/>
      <c r="G872" s="2"/>
      <c r="H872" s="6"/>
      <c r="I872" s="2"/>
      <c r="J872" s="2"/>
      <c r="K872" s="2"/>
    </row>
    <row r="873" spans="2:11" ht="15.75" customHeight="1" x14ac:dyDescent="0.2">
      <c r="B873" s="2"/>
      <c r="C873" s="3"/>
      <c r="D873" s="4"/>
      <c r="E873" s="93"/>
      <c r="F873" s="94"/>
      <c r="G873" s="2"/>
      <c r="H873" s="6"/>
      <c r="I873" s="2"/>
      <c r="J873" s="2"/>
      <c r="K873" s="2"/>
    </row>
    <row r="874" spans="2:11" ht="15.75" customHeight="1" x14ac:dyDescent="0.2">
      <c r="B874" s="2"/>
      <c r="C874" s="3"/>
      <c r="D874" s="4"/>
      <c r="E874" s="93"/>
      <c r="F874" s="94"/>
      <c r="G874" s="2"/>
      <c r="H874" s="6"/>
      <c r="I874" s="2"/>
      <c r="J874" s="2"/>
      <c r="K874" s="2"/>
    </row>
    <row r="875" spans="2:11" ht="15.75" customHeight="1" x14ac:dyDescent="0.2">
      <c r="B875" s="2"/>
      <c r="C875" s="3"/>
      <c r="D875" s="4"/>
      <c r="E875" s="93"/>
      <c r="F875" s="94"/>
      <c r="G875" s="2"/>
      <c r="H875" s="6"/>
      <c r="I875" s="2"/>
      <c r="J875" s="2"/>
      <c r="K875" s="2"/>
    </row>
    <row r="876" spans="2:11" ht="15.75" customHeight="1" x14ac:dyDescent="0.2">
      <c r="B876" s="2"/>
      <c r="C876" s="3"/>
      <c r="D876" s="4"/>
      <c r="E876" s="93"/>
      <c r="F876" s="94"/>
      <c r="G876" s="2"/>
      <c r="H876" s="6"/>
      <c r="I876" s="2"/>
      <c r="J876" s="2"/>
      <c r="K876" s="2"/>
    </row>
    <row r="877" spans="2:11" ht="15.75" customHeight="1" x14ac:dyDescent="0.2">
      <c r="B877" s="2"/>
      <c r="C877" s="3"/>
      <c r="D877" s="4"/>
      <c r="E877" s="93"/>
      <c r="F877" s="94"/>
      <c r="G877" s="2"/>
      <c r="H877" s="6"/>
      <c r="I877" s="2"/>
      <c r="J877" s="2"/>
      <c r="K877" s="2"/>
    </row>
    <row r="878" spans="2:11" ht="15.75" customHeight="1" x14ac:dyDescent="0.2">
      <c r="B878" s="2"/>
      <c r="C878" s="3"/>
      <c r="D878" s="4"/>
      <c r="E878" s="93"/>
      <c r="F878" s="94"/>
      <c r="G878" s="2"/>
      <c r="H878" s="6"/>
      <c r="I878" s="2"/>
      <c r="J878" s="2"/>
      <c r="K878" s="2"/>
    </row>
    <row r="879" spans="2:11" ht="15.75" customHeight="1" x14ac:dyDescent="0.2">
      <c r="B879" s="2"/>
      <c r="C879" s="3"/>
      <c r="D879" s="4"/>
      <c r="E879" s="93"/>
      <c r="F879" s="94"/>
      <c r="G879" s="2"/>
      <c r="H879" s="6"/>
      <c r="I879" s="2"/>
      <c r="J879" s="2"/>
      <c r="K879" s="2"/>
    </row>
    <row r="880" spans="2:11" ht="15.75" customHeight="1" x14ac:dyDescent="0.2">
      <c r="B880" s="2"/>
      <c r="C880" s="3"/>
      <c r="D880" s="4"/>
      <c r="E880" s="93"/>
      <c r="F880" s="94"/>
      <c r="G880" s="2"/>
      <c r="H880" s="6"/>
      <c r="I880" s="2"/>
      <c r="J880" s="2"/>
      <c r="K880" s="2"/>
    </row>
    <row r="881" spans="2:11" ht="15.75" customHeight="1" x14ac:dyDescent="0.2">
      <c r="B881" s="2"/>
      <c r="C881" s="3"/>
      <c r="D881" s="4"/>
      <c r="E881" s="93"/>
      <c r="F881" s="94"/>
      <c r="G881" s="2"/>
      <c r="H881" s="6"/>
      <c r="I881" s="2"/>
      <c r="J881" s="2"/>
      <c r="K881" s="2"/>
    </row>
    <row r="882" spans="2:11" ht="15.75" customHeight="1" x14ac:dyDescent="0.2">
      <c r="B882" s="2"/>
      <c r="C882" s="3"/>
      <c r="D882" s="4"/>
      <c r="E882" s="93"/>
      <c r="F882" s="94"/>
      <c r="G882" s="2"/>
      <c r="H882" s="6"/>
      <c r="I882" s="2"/>
      <c r="J882" s="2"/>
      <c r="K882" s="2"/>
    </row>
    <row r="883" spans="2:11" ht="15.75" customHeight="1" x14ac:dyDescent="0.2">
      <c r="B883" s="2"/>
      <c r="C883" s="3"/>
      <c r="D883" s="4"/>
      <c r="E883" s="93"/>
      <c r="F883" s="94"/>
      <c r="G883" s="2"/>
      <c r="H883" s="6"/>
      <c r="I883" s="2"/>
      <c r="J883" s="2"/>
      <c r="K883" s="2"/>
    </row>
    <row r="884" spans="2:11" ht="15.75" customHeight="1" x14ac:dyDescent="0.2">
      <c r="B884" s="2"/>
      <c r="C884" s="3"/>
      <c r="D884" s="4"/>
      <c r="E884" s="93"/>
      <c r="F884" s="94"/>
      <c r="G884" s="2"/>
      <c r="H884" s="6"/>
      <c r="I884" s="2"/>
      <c r="J884" s="2"/>
      <c r="K884" s="2"/>
    </row>
    <row r="885" spans="2:11" ht="15.75" customHeight="1" x14ac:dyDescent="0.2">
      <c r="B885" s="2"/>
      <c r="C885" s="3"/>
      <c r="D885" s="4"/>
      <c r="E885" s="93"/>
      <c r="F885" s="94"/>
      <c r="G885" s="2"/>
      <c r="H885" s="6"/>
      <c r="I885" s="2"/>
      <c r="J885" s="2"/>
      <c r="K885" s="2"/>
    </row>
    <row r="886" spans="2:11" ht="15.75" customHeight="1" x14ac:dyDescent="0.2">
      <c r="B886" s="2"/>
      <c r="C886" s="3"/>
      <c r="D886" s="4"/>
      <c r="E886" s="93"/>
      <c r="F886" s="94"/>
      <c r="G886" s="2"/>
      <c r="H886" s="6"/>
      <c r="I886" s="2"/>
      <c r="J886" s="2"/>
      <c r="K886" s="2"/>
    </row>
    <row r="887" spans="2:11" ht="15.75" customHeight="1" x14ac:dyDescent="0.2">
      <c r="B887" s="2"/>
      <c r="C887" s="3"/>
      <c r="D887" s="4"/>
      <c r="E887" s="93"/>
      <c r="F887" s="94"/>
      <c r="G887" s="2"/>
      <c r="H887" s="6"/>
      <c r="I887" s="2"/>
      <c r="J887" s="2"/>
      <c r="K887" s="2"/>
    </row>
    <row r="888" spans="2:11" ht="15.75" customHeight="1" x14ac:dyDescent="0.2">
      <c r="B888" s="2"/>
      <c r="C888" s="3"/>
      <c r="D888" s="4"/>
      <c r="E888" s="93"/>
      <c r="F888" s="94"/>
      <c r="G888" s="2"/>
      <c r="H888" s="6"/>
      <c r="I888" s="2"/>
      <c r="J888" s="2"/>
      <c r="K888" s="2"/>
    </row>
    <row r="889" spans="2:11" ht="15.75" customHeight="1" x14ac:dyDescent="0.2">
      <c r="B889" s="2"/>
      <c r="C889" s="3"/>
      <c r="D889" s="4"/>
      <c r="E889" s="93"/>
      <c r="F889" s="94"/>
      <c r="G889" s="2"/>
      <c r="H889" s="6"/>
      <c r="I889" s="2"/>
      <c r="J889" s="2"/>
      <c r="K889" s="2"/>
    </row>
    <row r="890" spans="2:11" ht="15.75" customHeight="1" x14ac:dyDescent="0.2">
      <c r="B890" s="2"/>
      <c r="C890" s="3"/>
      <c r="D890" s="4"/>
      <c r="E890" s="93"/>
      <c r="F890" s="94"/>
      <c r="G890" s="2"/>
      <c r="H890" s="6"/>
      <c r="I890" s="2"/>
      <c r="J890" s="2"/>
      <c r="K890" s="2"/>
    </row>
    <row r="891" spans="2:11" ht="15.75" customHeight="1" x14ac:dyDescent="0.2">
      <c r="B891" s="2"/>
      <c r="C891" s="3"/>
      <c r="D891" s="4"/>
      <c r="E891" s="93"/>
      <c r="F891" s="94"/>
      <c r="G891" s="2"/>
      <c r="H891" s="6"/>
      <c r="I891" s="2"/>
      <c r="J891" s="2"/>
      <c r="K891" s="2"/>
    </row>
    <row r="892" spans="2:11" ht="15.75" customHeight="1" x14ac:dyDescent="0.2">
      <c r="B892" s="2"/>
      <c r="C892" s="3"/>
      <c r="D892" s="4"/>
      <c r="E892" s="93"/>
      <c r="F892" s="94"/>
      <c r="G892" s="2"/>
      <c r="H892" s="6"/>
      <c r="I892" s="2"/>
      <c r="J892" s="2"/>
      <c r="K892" s="2"/>
    </row>
    <row r="893" spans="2:11" ht="15.75" customHeight="1" x14ac:dyDescent="0.2">
      <c r="B893" s="2"/>
      <c r="C893" s="3"/>
      <c r="D893" s="4"/>
      <c r="E893" s="93"/>
      <c r="F893" s="94"/>
      <c r="G893" s="2"/>
      <c r="H893" s="6"/>
      <c r="I893" s="2"/>
      <c r="J893" s="2"/>
      <c r="K893" s="2"/>
    </row>
    <row r="894" spans="2:11" ht="15.75" customHeight="1" x14ac:dyDescent="0.2">
      <c r="B894" s="2"/>
      <c r="C894" s="3"/>
      <c r="D894" s="4"/>
      <c r="E894" s="93"/>
      <c r="F894" s="94"/>
      <c r="G894" s="2"/>
      <c r="H894" s="6"/>
      <c r="I894" s="2"/>
      <c r="J894" s="2"/>
      <c r="K894" s="2"/>
    </row>
    <row r="895" spans="2:11" ht="15.75" customHeight="1" x14ac:dyDescent="0.2">
      <c r="B895" s="2"/>
      <c r="C895" s="3"/>
      <c r="D895" s="4"/>
      <c r="E895" s="93"/>
      <c r="F895" s="94"/>
      <c r="G895" s="2"/>
      <c r="H895" s="6"/>
      <c r="I895" s="2"/>
      <c r="J895" s="2"/>
      <c r="K895" s="2"/>
    </row>
    <row r="896" spans="2:11" ht="15.75" customHeight="1" x14ac:dyDescent="0.2">
      <c r="B896" s="2"/>
      <c r="C896" s="3"/>
      <c r="D896" s="4"/>
      <c r="E896" s="93"/>
      <c r="F896" s="94"/>
      <c r="G896" s="2"/>
      <c r="H896" s="6"/>
      <c r="I896" s="2"/>
      <c r="J896" s="2"/>
      <c r="K896" s="2"/>
    </row>
    <row r="897" spans="2:11" ht="15.75" customHeight="1" x14ac:dyDescent="0.2">
      <c r="B897" s="2"/>
      <c r="C897" s="3"/>
      <c r="D897" s="4"/>
      <c r="E897" s="93"/>
      <c r="F897" s="94"/>
      <c r="G897" s="2"/>
      <c r="H897" s="6"/>
      <c r="I897" s="2"/>
      <c r="J897" s="2"/>
      <c r="K897" s="2"/>
    </row>
    <row r="898" spans="2:11" ht="15.75" customHeight="1" x14ac:dyDescent="0.2">
      <c r="B898" s="2"/>
      <c r="C898" s="3"/>
      <c r="D898" s="4"/>
      <c r="E898" s="93"/>
      <c r="F898" s="94"/>
      <c r="G898" s="2"/>
      <c r="H898" s="6"/>
      <c r="I898" s="2"/>
      <c r="J898" s="2"/>
      <c r="K898" s="2"/>
    </row>
    <row r="899" spans="2:11" ht="15.75" customHeight="1" x14ac:dyDescent="0.2">
      <c r="B899" s="2"/>
      <c r="C899" s="3"/>
      <c r="D899" s="4"/>
      <c r="E899" s="93"/>
      <c r="F899" s="94"/>
      <c r="G899" s="2"/>
      <c r="H899" s="6"/>
      <c r="I899" s="2"/>
      <c r="J899" s="2"/>
      <c r="K899" s="2"/>
    </row>
    <row r="900" spans="2:11" ht="15.75" customHeight="1" x14ac:dyDescent="0.2">
      <c r="B900" s="2"/>
      <c r="C900" s="3"/>
      <c r="D900" s="4"/>
      <c r="E900" s="93"/>
      <c r="F900" s="94"/>
      <c r="G900" s="2"/>
      <c r="H900" s="6"/>
      <c r="I900" s="2"/>
      <c r="J900" s="2"/>
      <c r="K900" s="2"/>
    </row>
    <row r="901" spans="2:11" ht="15.75" customHeight="1" x14ac:dyDescent="0.2">
      <c r="B901" s="2"/>
      <c r="C901" s="3"/>
      <c r="D901" s="4"/>
      <c r="E901" s="93"/>
      <c r="F901" s="94"/>
      <c r="G901" s="2"/>
      <c r="H901" s="6"/>
      <c r="I901" s="2"/>
      <c r="J901" s="2"/>
      <c r="K901" s="2"/>
    </row>
    <row r="902" spans="2:11" ht="15.75" customHeight="1" x14ac:dyDescent="0.2">
      <c r="B902" s="2"/>
      <c r="C902" s="3"/>
      <c r="D902" s="4"/>
      <c r="E902" s="93"/>
      <c r="F902" s="94"/>
      <c r="G902" s="2"/>
      <c r="H902" s="6"/>
      <c r="I902" s="2"/>
      <c r="J902" s="2"/>
      <c r="K902" s="2"/>
    </row>
    <row r="903" spans="2:11" ht="15.75" customHeight="1" x14ac:dyDescent="0.2">
      <c r="B903" s="2"/>
      <c r="C903" s="3"/>
      <c r="D903" s="4"/>
      <c r="E903" s="93"/>
      <c r="F903" s="94"/>
      <c r="G903" s="2"/>
      <c r="H903" s="6"/>
      <c r="I903" s="2"/>
      <c r="J903" s="2"/>
      <c r="K903" s="2"/>
    </row>
    <row r="904" spans="2:11" ht="15.75" customHeight="1" x14ac:dyDescent="0.2">
      <c r="B904" s="2"/>
      <c r="C904" s="3"/>
      <c r="D904" s="4"/>
      <c r="E904" s="93"/>
      <c r="F904" s="94"/>
      <c r="G904" s="2"/>
      <c r="H904" s="6"/>
      <c r="I904" s="2"/>
      <c r="J904" s="2"/>
      <c r="K904" s="2"/>
    </row>
    <row r="905" spans="2:11" ht="15.75" customHeight="1" x14ac:dyDescent="0.2">
      <c r="B905" s="2"/>
      <c r="C905" s="3"/>
      <c r="D905" s="4"/>
      <c r="E905" s="93"/>
      <c r="F905" s="94"/>
      <c r="G905" s="2"/>
      <c r="H905" s="6"/>
      <c r="I905" s="2"/>
      <c r="J905" s="2"/>
      <c r="K905" s="2"/>
    </row>
    <row r="906" spans="2:11" ht="15.75" customHeight="1" x14ac:dyDescent="0.2">
      <c r="B906" s="2"/>
      <c r="C906" s="3"/>
      <c r="D906" s="4"/>
      <c r="E906" s="93"/>
      <c r="F906" s="94"/>
      <c r="G906" s="2"/>
      <c r="H906" s="6"/>
      <c r="I906" s="2"/>
      <c r="J906" s="2"/>
      <c r="K906" s="2"/>
    </row>
    <row r="907" spans="2:11" ht="15.75" customHeight="1" x14ac:dyDescent="0.2">
      <c r="B907" s="2"/>
      <c r="C907" s="3"/>
      <c r="D907" s="4"/>
      <c r="E907" s="93"/>
      <c r="F907" s="94"/>
      <c r="G907" s="2"/>
      <c r="H907" s="6"/>
      <c r="I907" s="2"/>
      <c r="J907" s="2"/>
      <c r="K907" s="2"/>
    </row>
    <row r="908" spans="2:11" ht="15.75" customHeight="1" x14ac:dyDescent="0.2">
      <c r="B908" s="2"/>
      <c r="C908" s="3"/>
      <c r="D908" s="4"/>
      <c r="E908" s="93"/>
      <c r="F908" s="94"/>
      <c r="G908" s="2"/>
      <c r="H908" s="6"/>
      <c r="I908" s="2"/>
      <c r="J908" s="2"/>
      <c r="K908" s="2"/>
    </row>
    <row r="909" spans="2:11" ht="15.75" customHeight="1" x14ac:dyDescent="0.2">
      <c r="B909" s="2"/>
      <c r="C909" s="3"/>
      <c r="D909" s="4"/>
      <c r="E909" s="93"/>
      <c r="F909" s="94"/>
      <c r="G909" s="2"/>
      <c r="H909" s="6"/>
      <c r="I909" s="2"/>
      <c r="J909" s="2"/>
      <c r="K909" s="2"/>
    </row>
    <row r="910" spans="2:11" ht="15.75" customHeight="1" x14ac:dyDescent="0.2">
      <c r="B910" s="2"/>
      <c r="C910" s="3"/>
      <c r="D910" s="4"/>
      <c r="E910" s="93"/>
      <c r="F910" s="94"/>
      <c r="G910" s="2"/>
      <c r="H910" s="6"/>
      <c r="I910" s="2"/>
      <c r="J910" s="2"/>
      <c r="K910" s="2"/>
    </row>
    <row r="911" spans="2:11" ht="15.75" customHeight="1" x14ac:dyDescent="0.2">
      <c r="B911" s="2"/>
      <c r="C911" s="3"/>
      <c r="D911" s="4"/>
      <c r="E911" s="93"/>
      <c r="F911" s="94"/>
      <c r="G911" s="2"/>
      <c r="H911" s="6"/>
      <c r="I911" s="2"/>
      <c r="J911" s="2"/>
      <c r="K911" s="2"/>
    </row>
    <row r="912" spans="2:11" ht="15.75" customHeight="1" x14ac:dyDescent="0.2">
      <c r="B912" s="2"/>
      <c r="C912" s="3"/>
      <c r="D912" s="4"/>
      <c r="E912" s="93"/>
      <c r="F912" s="94"/>
      <c r="G912" s="2"/>
      <c r="H912" s="6"/>
      <c r="I912" s="2"/>
      <c r="J912" s="2"/>
      <c r="K912" s="2"/>
    </row>
    <row r="913" spans="2:11" ht="15.75" customHeight="1" x14ac:dyDescent="0.2">
      <c r="B913" s="2"/>
      <c r="C913" s="3"/>
      <c r="D913" s="4"/>
      <c r="E913" s="93"/>
      <c r="F913" s="94"/>
      <c r="G913" s="2"/>
      <c r="H913" s="6"/>
      <c r="I913" s="2"/>
      <c r="J913" s="2"/>
      <c r="K913" s="2"/>
    </row>
    <row r="914" spans="2:11" ht="15.75" customHeight="1" x14ac:dyDescent="0.2">
      <c r="B914" s="2"/>
      <c r="C914" s="3"/>
      <c r="D914" s="4"/>
      <c r="E914" s="93"/>
      <c r="F914" s="94"/>
      <c r="G914" s="2"/>
      <c r="H914" s="6"/>
      <c r="I914" s="2"/>
      <c r="J914" s="2"/>
      <c r="K914" s="2"/>
    </row>
    <row r="915" spans="2:11" ht="15.75" customHeight="1" x14ac:dyDescent="0.2">
      <c r="B915" s="2"/>
      <c r="C915" s="3"/>
      <c r="D915" s="4"/>
      <c r="E915" s="93"/>
      <c r="F915" s="94"/>
      <c r="G915" s="2"/>
      <c r="H915" s="6"/>
      <c r="I915" s="2"/>
      <c r="J915" s="2"/>
      <c r="K915" s="2"/>
    </row>
    <row r="916" spans="2:11" ht="15.75" customHeight="1" x14ac:dyDescent="0.2">
      <c r="B916" s="2"/>
      <c r="C916" s="3"/>
      <c r="D916" s="4"/>
      <c r="E916" s="93"/>
      <c r="F916" s="94"/>
      <c r="G916" s="2"/>
      <c r="H916" s="6"/>
      <c r="I916" s="2"/>
      <c r="J916" s="2"/>
      <c r="K916" s="2"/>
    </row>
    <row r="917" spans="2:11" ht="15.75" customHeight="1" x14ac:dyDescent="0.2">
      <c r="B917" s="2"/>
      <c r="C917" s="3"/>
      <c r="D917" s="4"/>
      <c r="E917" s="93"/>
      <c r="F917" s="94"/>
      <c r="G917" s="2"/>
      <c r="H917" s="6"/>
      <c r="I917" s="2"/>
      <c r="J917" s="2"/>
      <c r="K917" s="2"/>
    </row>
    <row r="918" spans="2:11" ht="15.75" customHeight="1" x14ac:dyDescent="0.2">
      <c r="B918" s="2"/>
      <c r="C918" s="3"/>
      <c r="D918" s="4"/>
      <c r="E918" s="93"/>
      <c r="F918" s="94"/>
      <c r="G918" s="2"/>
      <c r="H918" s="6"/>
      <c r="I918" s="2"/>
      <c r="J918" s="2"/>
      <c r="K918" s="2"/>
    </row>
    <row r="919" spans="2:11" ht="15.75" customHeight="1" x14ac:dyDescent="0.2">
      <c r="B919" s="2"/>
      <c r="C919" s="3"/>
      <c r="D919" s="4"/>
      <c r="E919" s="93"/>
      <c r="F919" s="94"/>
      <c r="G919" s="2"/>
      <c r="H919" s="6"/>
      <c r="I919" s="2"/>
      <c r="J919" s="2"/>
      <c r="K919" s="2"/>
    </row>
    <row r="920" spans="2:11" ht="15.75" customHeight="1" x14ac:dyDescent="0.2">
      <c r="B920" s="2"/>
      <c r="C920" s="3"/>
      <c r="D920" s="4"/>
      <c r="E920" s="93"/>
      <c r="F920" s="94"/>
      <c r="G920" s="2"/>
      <c r="H920" s="6"/>
      <c r="I920" s="2"/>
      <c r="J920" s="2"/>
      <c r="K920" s="2"/>
    </row>
    <row r="921" spans="2:11" ht="15.75" customHeight="1" x14ac:dyDescent="0.2">
      <c r="B921" s="2"/>
      <c r="C921" s="3"/>
      <c r="D921" s="4"/>
      <c r="E921" s="93"/>
      <c r="F921" s="94"/>
      <c r="G921" s="2"/>
      <c r="H921" s="6"/>
      <c r="I921" s="2"/>
      <c r="J921" s="2"/>
      <c r="K921" s="2"/>
    </row>
    <row r="922" spans="2:11" ht="15.75" customHeight="1" x14ac:dyDescent="0.2">
      <c r="B922" s="2"/>
      <c r="C922" s="3"/>
      <c r="D922" s="4"/>
      <c r="E922" s="93"/>
      <c r="F922" s="94"/>
      <c r="G922" s="2"/>
      <c r="H922" s="6"/>
      <c r="I922" s="2"/>
      <c r="J922" s="2"/>
      <c r="K922" s="2"/>
    </row>
    <row r="923" spans="2:11" ht="15.75" customHeight="1" x14ac:dyDescent="0.2">
      <c r="B923" s="2"/>
      <c r="C923" s="3"/>
      <c r="D923" s="4"/>
      <c r="E923" s="93"/>
      <c r="F923" s="94"/>
      <c r="G923" s="2"/>
      <c r="H923" s="6"/>
      <c r="I923" s="2"/>
      <c r="J923" s="2"/>
      <c r="K923" s="2"/>
    </row>
    <row r="924" spans="2:11" ht="15.75" customHeight="1" x14ac:dyDescent="0.2">
      <c r="B924" s="2"/>
      <c r="C924" s="3"/>
      <c r="D924" s="4"/>
      <c r="E924" s="93"/>
      <c r="F924" s="94"/>
      <c r="G924" s="2"/>
      <c r="H924" s="6"/>
      <c r="I924" s="2"/>
      <c r="J924" s="2"/>
      <c r="K924" s="2"/>
    </row>
    <row r="925" spans="2:11" ht="15.75" customHeight="1" x14ac:dyDescent="0.2">
      <c r="B925" s="2"/>
      <c r="C925" s="3"/>
      <c r="D925" s="4"/>
      <c r="E925" s="93"/>
      <c r="F925" s="94"/>
      <c r="G925" s="2"/>
      <c r="H925" s="6"/>
      <c r="I925" s="2"/>
      <c r="J925" s="2"/>
      <c r="K925" s="2"/>
    </row>
    <row r="926" spans="2:11" ht="15.75" customHeight="1" x14ac:dyDescent="0.2">
      <c r="B926" s="2"/>
      <c r="C926" s="3"/>
      <c r="D926" s="4"/>
      <c r="E926" s="93"/>
      <c r="F926" s="94"/>
      <c r="G926" s="2"/>
      <c r="H926" s="6"/>
      <c r="I926" s="2"/>
      <c r="J926" s="2"/>
      <c r="K926" s="2"/>
    </row>
    <row r="927" spans="2:11" ht="15.75" customHeight="1" x14ac:dyDescent="0.2">
      <c r="B927" s="2"/>
      <c r="C927" s="3"/>
      <c r="D927" s="4"/>
      <c r="E927" s="93"/>
      <c r="F927" s="94"/>
      <c r="G927" s="2"/>
      <c r="H927" s="6"/>
      <c r="I927" s="2"/>
      <c r="J927" s="2"/>
      <c r="K927" s="2"/>
    </row>
    <row r="928" spans="2:11" ht="15.75" customHeight="1" x14ac:dyDescent="0.2">
      <c r="B928" s="2"/>
      <c r="C928" s="3"/>
      <c r="D928" s="4"/>
      <c r="E928" s="93"/>
      <c r="F928" s="94"/>
      <c r="G928" s="2"/>
      <c r="H928" s="6"/>
      <c r="I928" s="2"/>
      <c r="J928" s="2"/>
      <c r="K928" s="2"/>
    </row>
    <row r="929" spans="2:11" ht="15.75" customHeight="1" x14ac:dyDescent="0.2">
      <c r="B929" s="2"/>
      <c r="C929" s="3"/>
      <c r="D929" s="4"/>
      <c r="E929" s="93"/>
      <c r="F929" s="94"/>
      <c r="G929" s="2"/>
      <c r="H929" s="6"/>
      <c r="I929" s="2"/>
      <c r="J929" s="2"/>
      <c r="K929" s="2"/>
    </row>
    <row r="930" spans="2:11" ht="15.75" customHeight="1" x14ac:dyDescent="0.2">
      <c r="B930" s="2"/>
      <c r="C930" s="3"/>
      <c r="D930" s="4"/>
      <c r="E930" s="93"/>
      <c r="F930" s="94"/>
      <c r="G930" s="2"/>
      <c r="H930" s="6"/>
      <c r="I930" s="2"/>
      <c r="J930" s="2"/>
      <c r="K930" s="2"/>
    </row>
    <row r="931" spans="2:11" ht="15.75" customHeight="1" x14ac:dyDescent="0.2">
      <c r="B931" s="2"/>
      <c r="C931" s="3"/>
      <c r="D931" s="4"/>
      <c r="E931" s="93"/>
      <c r="F931" s="94"/>
      <c r="G931" s="2"/>
      <c r="H931" s="6"/>
      <c r="I931" s="2"/>
      <c r="J931" s="2"/>
      <c r="K931" s="2"/>
    </row>
    <row r="932" spans="2:11" ht="15.75" customHeight="1" x14ac:dyDescent="0.2">
      <c r="B932" s="2"/>
      <c r="C932" s="3"/>
      <c r="D932" s="4"/>
      <c r="E932" s="93"/>
      <c r="F932" s="94"/>
      <c r="G932" s="2"/>
      <c r="H932" s="6"/>
      <c r="I932" s="2"/>
      <c r="J932" s="2"/>
      <c r="K932" s="2"/>
    </row>
    <row r="933" spans="2:11" ht="15.75" customHeight="1" x14ac:dyDescent="0.2">
      <c r="B933" s="2"/>
      <c r="C933" s="3"/>
      <c r="D933" s="4"/>
      <c r="E933" s="93"/>
      <c r="F933" s="94"/>
      <c r="G933" s="2"/>
      <c r="H933" s="6"/>
      <c r="I933" s="2"/>
      <c r="J933" s="2"/>
      <c r="K933" s="2"/>
    </row>
    <row r="934" spans="2:11" ht="15.75" customHeight="1" x14ac:dyDescent="0.2">
      <c r="B934" s="2"/>
      <c r="C934" s="3"/>
      <c r="D934" s="4"/>
      <c r="E934" s="93"/>
      <c r="F934" s="94"/>
      <c r="G934" s="2"/>
      <c r="H934" s="6"/>
      <c r="I934" s="2"/>
      <c r="J934" s="2"/>
      <c r="K934" s="2"/>
    </row>
    <row r="935" spans="2:11" ht="15.75" customHeight="1" x14ac:dyDescent="0.2">
      <c r="B935" s="2"/>
      <c r="C935" s="3"/>
      <c r="D935" s="4"/>
      <c r="E935" s="93"/>
      <c r="F935" s="94"/>
      <c r="G935" s="2"/>
      <c r="H935" s="6"/>
      <c r="I935" s="2"/>
      <c r="J935" s="2"/>
      <c r="K935" s="2"/>
    </row>
    <row r="936" spans="2:11" ht="15.75" customHeight="1" x14ac:dyDescent="0.2">
      <c r="B936" s="2"/>
      <c r="C936" s="3"/>
      <c r="D936" s="4"/>
      <c r="E936" s="93"/>
      <c r="F936" s="94"/>
      <c r="G936" s="2"/>
      <c r="H936" s="6"/>
      <c r="I936" s="2"/>
      <c r="J936" s="2"/>
      <c r="K936" s="2"/>
    </row>
    <row r="937" spans="2:11" ht="15.75" customHeight="1" x14ac:dyDescent="0.2">
      <c r="B937" s="2"/>
      <c r="C937" s="3"/>
      <c r="D937" s="4"/>
      <c r="E937" s="93"/>
      <c r="F937" s="94"/>
      <c r="G937" s="2"/>
      <c r="H937" s="6"/>
      <c r="I937" s="2"/>
      <c r="J937" s="2"/>
      <c r="K937" s="2"/>
    </row>
    <row r="938" spans="2:11" ht="15.75" customHeight="1" x14ac:dyDescent="0.2">
      <c r="B938" s="2"/>
      <c r="C938" s="3"/>
      <c r="D938" s="4"/>
      <c r="E938" s="93"/>
      <c r="F938" s="94"/>
      <c r="G938" s="2"/>
      <c r="H938" s="6"/>
      <c r="I938" s="2"/>
      <c r="J938" s="2"/>
      <c r="K938" s="2"/>
    </row>
    <row r="939" spans="2:11" ht="15.75" customHeight="1" x14ac:dyDescent="0.2">
      <c r="B939" s="2"/>
      <c r="C939" s="3"/>
      <c r="D939" s="4"/>
      <c r="E939" s="93"/>
      <c r="F939" s="94"/>
      <c r="G939" s="2"/>
      <c r="H939" s="6"/>
      <c r="I939" s="2"/>
      <c r="J939" s="2"/>
      <c r="K939" s="2"/>
    </row>
    <row r="940" spans="2:11" ht="15.75" customHeight="1" x14ac:dyDescent="0.2">
      <c r="B940" s="2"/>
      <c r="C940" s="3"/>
      <c r="D940" s="4"/>
      <c r="E940" s="93"/>
      <c r="F940" s="94"/>
      <c r="G940" s="2"/>
      <c r="H940" s="6"/>
      <c r="I940" s="2"/>
      <c r="J940" s="2"/>
      <c r="K940" s="2"/>
    </row>
    <row r="941" spans="2:11" ht="15.75" customHeight="1" x14ac:dyDescent="0.2">
      <c r="B941" s="2"/>
      <c r="C941" s="3"/>
      <c r="D941" s="4"/>
      <c r="E941" s="93"/>
      <c r="F941" s="94"/>
      <c r="G941" s="2"/>
      <c r="H941" s="6"/>
      <c r="I941" s="2"/>
      <c r="J941" s="2"/>
      <c r="K941" s="2"/>
    </row>
    <row r="942" spans="2:11" ht="15.75" customHeight="1" x14ac:dyDescent="0.2">
      <c r="B942" s="2"/>
      <c r="C942" s="3"/>
      <c r="D942" s="4"/>
      <c r="E942" s="93"/>
      <c r="F942" s="94"/>
      <c r="G942" s="2"/>
      <c r="H942" s="6"/>
      <c r="I942" s="2"/>
      <c r="J942" s="2"/>
      <c r="K942" s="2"/>
    </row>
    <row r="943" spans="2:11" ht="15.75" customHeight="1" x14ac:dyDescent="0.2">
      <c r="B943" s="2"/>
      <c r="C943" s="3"/>
      <c r="D943" s="4"/>
      <c r="E943" s="93"/>
      <c r="F943" s="94"/>
      <c r="G943" s="2"/>
      <c r="H943" s="6"/>
      <c r="I943" s="2"/>
      <c r="J943" s="2"/>
      <c r="K943" s="2"/>
    </row>
    <row r="944" spans="2:11" ht="15.75" customHeight="1" x14ac:dyDescent="0.2">
      <c r="B944" s="2"/>
      <c r="C944" s="3"/>
      <c r="D944" s="4"/>
      <c r="E944" s="93"/>
      <c r="F944" s="94"/>
      <c r="G944" s="2"/>
      <c r="H944" s="6"/>
      <c r="I944" s="2"/>
      <c r="J944" s="2"/>
      <c r="K944" s="2"/>
    </row>
    <row r="945" spans="2:11" ht="15.75" customHeight="1" x14ac:dyDescent="0.2">
      <c r="B945" s="2"/>
      <c r="C945" s="3"/>
      <c r="D945" s="4"/>
      <c r="E945" s="93"/>
      <c r="F945" s="94"/>
      <c r="G945" s="2"/>
      <c r="H945" s="6"/>
      <c r="I945" s="2"/>
      <c r="J945" s="2"/>
      <c r="K945" s="2"/>
    </row>
    <row r="946" spans="2:11" ht="15.75" customHeight="1" x14ac:dyDescent="0.2">
      <c r="B946" s="2"/>
      <c r="C946" s="3"/>
      <c r="D946" s="4"/>
      <c r="E946" s="93"/>
      <c r="F946" s="94"/>
      <c r="G946" s="2"/>
      <c r="H946" s="6"/>
      <c r="I946" s="2"/>
      <c r="J946" s="2"/>
      <c r="K946" s="2"/>
    </row>
    <row r="947" spans="2:11" ht="15.75" customHeight="1" x14ac:dyDescent="0.2">
      <c r="B947" s="2"/>
      <c r="C947" s="3"/>
      <c r="D947" s="4"/>
      <c r="E947" s="93"/>
      <c r="F947" s="94"/>
      <c r="G947" s="2"/>
      <c r="H947" s="6"/>
      <c r="I947" s="2"/>
      <c r="J947" s="2"/>
      <c r="K947" s="2"/>
    </row>
    <row r="948" spans="2:11" ht="15.75" customHeight="1" x14ac:dyDescent="0.2">
      <c r="B948" s="2"/>
      <c r="C948" s="3"/>
      <c r="D948" s="4"/>
      <c r="E948" s="93"/>
      <c r="F948" s="94"/>
      <c r="G948" s="2"/>
      <c r="H948" s="6"/>
      <c r="I948" s="2"/>
      <c r="J948" s="2"/>
      <c r="K948" s="2"/>
    </row>
    <row r="949" spans="2:11" ht="15.75" customHeight="1" x14ac:dyDescent="0.2">
      <c r="B949" s="2"/>
      <c r="C949" s="3"/>
      <c r="D949" s="4"/>
      <c r="E949" s="93"/>
      <c r="F949" s="94"/>
      <c r="G949" s="2"/>
      <c r="H949" s="6"/>
      <c r="I949" s="2"/>
      <c r="J949" s="2"/>
      <c r="K949" s="2"/>
    </row>
    <row r="950" spans="2:11" ht="15.75" customHeight="1" x14ac:dyDescent="0.2">
      <c r="B950" s="2"/>
      <c r="C950" s="3"/>
      <c r="D950" s="4"/>
      <c r="E950" s="93"/>
      <c r="F950" s="94"/>
      <c r="G950" s="2"/>
      <c r="H950" s="6"/>
      <c r="I950" s="2"/>
      <c r="J950" s="2"/>
      <c r="K950" s="2"/>
    </row>
    <row r="951" spans="2:11" ht="15.75" customHeight="1" x14ac:dyDescent="0.2">
      <c r="B951" s="2"/>
      <c r="C951" s="3"/>
      <c r="D951" s="4"/>
      <c r="E951" s="93"/>
      <c r="F951" s="94"/>
      <c r="G951" s="2"/>
      <c r="H951" s="6"/>
      <c r="I951" s="2"/>
      <c r="J951" s="2"/>
      <c r="K951" s="2"/>
    </row>
    <row r="952" spans="2:11" ht="15.75" customHeight="1" x14ac:dyDescent="0.2">
      <c r="B952" s="2"/>
      <c r="C952" s="3"/>
      <c r="D952" s="4"/>
      <c r="E952" s="93"/>
      <c r="F952" s="94"/>
      <c r="G952" s="2"/>
      <c r="H952" s="6"/>
      <c r="I952" s="2"/>
      <c r="J952" s="2"/>
      <c r="K952" s="2"/>
    </row>
    <row r="953" spans="2:11" ht="15.75" customHeight="1" x14ac:dyDescent="0.2">
      <c r="B953" s="2"/>
      <c r="C953" s="3"/>
      <c r="D953" s="4"/>
      <c r="E953" s="93"/>
      <c r="F953" s="94"/>
      <c r="G953" s="2"/>
      <c r="H953" s="6"/>
      <c r="I953" s="2"/>
      <c r="J953" s="2"/>
      <c r="K953" s="2"/>
    </row>
    <row r="954" spans="2:11" ht="15.75" customHeight="1" x14ac:dyDescent="0.2">
      <c r="B954" s="2"/>
      <c r="C954" s="3"/>
      <c r="D954" s="4"/>
      <c r="E954" s="93"/>
      <c r="F954" s="94"/>
      <c r="G954" s="2"/>
      <c r="H954" s="6"/>
      <c r="I954" s="2"/>
      <c r="J954" s="2"/>
      <c r="K954" s="2"/>
    </row>
    <row r="955" spans="2:11" ht="15.75" customHeight="1" x14ac:dyDescent="0.2">
      <c r="B955" s="2"/>
      <c r="C955" s="3"/>
      <c r="D955" s="4"/>
      <c r="E955" s="93"/>
      <c r="F955" s="94"/>
      <c r="G955" s="2"/>
      <c r="H955" s="6"/>
      <c r="I955" s="2"/>
      <c r="J955" s="2"/>
      <c r="K955" s="2"/>
    </row>
    <row r="956" spans="2:11" ht="15.75" customHeight="1" x14ac:dyDescent="0.2">
      <c r="B956" s="2"/>
      <c r="C956" s="3"/>
      <c r="D956" s="4"/>
      <c r="E956" s="93"/>
      <c r="F956" s="94"/>
      <c r="G956" s="2"/>
      <c r="H956" s="6"/>
      <c r="I956" s="2"/>
      <c r="J956" s="2"/>
      <c r="K956" s="2"/>
    </row>
    <row r="957" spans="2:11" ht="15.75" customHeight="1" x14ac:dyDescent="0.2">
      <c r="B957" s="2"/>
      <c r="C957" s="3"/>
      <c r="D957" s="4"/>
      <c r="E957" s="93"/>
      <c r="F957" s="94"/>
      <c r="G957" s="2"/>
      <c r="H957" s="6"/>
      <c r="I957" s="2"/>
      <c r="J957" s="2"/>
      <c r="K957" s="2"/>
    </row>
    <row r="958" spans="2:11" ht="15.75" customHeight="1" x14ac:dyDescent="0.2">
      <c r="B958" s="2"/>
      <c r="C958" s="3"/>
      <c r="D958" s="4"/>
      <c r="E958" s="93"/>
      <c r="F958" s="94"/>
      <c r="G958" s="2"/>
      <c r="H958" s="6"/>
      <c r="I958" s="2"/>
      <c r="J958" s="2"/>
      <c r="K958" s="2"/>
    </row>
    <row r="959" spans="2:11" ht="15.75" customHeight="1" x14ac:dyDescent="0.2">
      <c r="B959" s="2"/>
      <c r="C959" s="3"/>
      <c r="D959" s="4"/>
      <c r="E959" s="93"/>
      <c r="F959" s="94"/>
      <c r="G959" s="2"/>
      <c r="H959" s="6"/>
      <c r="I959" s="2"/>
      <c r="J959" s="2"/>
      <c r="K959" s="2"/>
    </row>
    <row r="960" spans="2:11" ht="15.75" customHeight="1" x14ac:dyDescent="0.2">
      <c r="B960" s="2"/>
      <c r="C960" s="3"/>
      <c r="D960" s="4"/>
      <c r="E960" s="93"/>
      <c r="F960" s="94"/>
      <c r="G960" s="2"/>
      <c r="H960" s="6"/>
      <c r="I960" s="2"/>
      <c r="J960" s="2"/>
      <c r="K960" s="2"/>
    </row>
    <row r="961" spans="2:11" ht="15.75" customHeight="1" x14ac:dyDescent="0.2">
      <c r="B961" s="2"/>
      <c r="C961" s="3"/>
      <c r="D961" s="4"/>
      <c r="E961" s="93"/>
      <c r="F961" s="94"/>
      <c r="G961" s="2"/>
      <c r="H961" s="6"/>
      <c r="I961" s="2"/>
      <c r="J961" s="2"/>
      <c r="K961" s="2"/>
    </row>
    <row r="962" spans="2:11" ht="15.75" customHeight="1" x14ac:dyDescent="0.2">
      <c r="B962" s="2"/>
      <c r="C962" s="3"/>
      <c r="D962" s="4"/>
      <c r="E962" s="93"/>
      <c r="F962" s="94"/>
      <c r="G962" s="2"/>
      <c r="H962" s="6"/>
      <c r="I962" s="2"/>
      <c r="J962" s="2"/>
      <c r="K962" s="2"/>
    </row>
    <row r="963" spans="2:11" ht="15.75" customHeight="1" x14ac:dyDescent="0.2">
      <c r="B963" s="2"/>
      <c r="C963" s="3"/>
      <c r="D963" s="4"/>
      <c r="E963" s="93"/>
      <c r="F963" s="94"/>
      <c r="G963" s="2"/>
      <c r="H963" s="6"/>
      <c r="I963" s="2"/>
      <c r="J963" s="2"/>
      <c r="K963" s="2"/>
    </row>
    <row r="964" spans="2:11" ht="15.75" customHeight="1" x14ac:dyDescent="0.2">
      <c r="B964" s="2"/>
      <c r="C964" s="3"/>
      <c r="D964" s="4"/>
      <c r="E964" s="93"/>
      <c r="F964" s="94"/>
      <c r="G964" s="2"/>
      <c r="H964" s="6"/>
      <c r="I964" s="2"/>
      <c r="J964" s="2"/>
      <c r="K964" s="2"/>
    </row>
    <row r="965" spans="2:11" ht="15.75" customHeight="1" x14ac:dyDescent="0.2">
      <c r="B965" s="2"/>
      <c r="C965" s="3"/>
      <c r="D965" s="4"/>
      <c r="E965" s="93"/>
      <c r="F965" s="94"/>
      <c r="G965" s="2"/>
      <c r="H965" s="6"/>
      <c r="I965" s="2"/>
      <c r="J965" s="2"/>
      <c r="K965" s="2"/>
    </row>
    <row r="966" spans="2:11" ht="15.75" customHeight="1" x14ac:dyDescent="0.2">
      <c r="B966" s="2"/>
      <c r="C966" s="3"/>
      <c r="D966" s="4"/>
      <c r="E966" s="93"/>
      <c r="F966" s="94"/>
      <c r="G966" s="2"/>
      <c r="H966" s="6"/>
      <c r="I966" s="2"/>
      <c r="J966" s="2"/>
      <c r="K966" s="2"/>
    </row>
    <row r="967" spans="2:11" ht="15.75" customHeight="1" x14ac:dyDescent="0.2">
      <c r="B967" s="2"/>
      <c r="C967" s="3"/>
      <c r="D967" s="4"/>
      <c r="E967" s="93"/>
      <c r="F967" s="94"/>
      <c r="G967" s="2"/>
      <c r="H967" s="6"/>
      <c r="I967" s="2"/>
      <c r="J967" s="2"/>
      <c r="K967" s="2"/>
    </row>
    <row r="968" spans="2:11" ht="15.75" customHeight="1" x14ac:dyDescent="0.2">
      <c r="B968" s="2"/>
      <c r="C968" s="3"/>
      <c r="D968" s="4"/>
      <c r="E968" s="93"/>
      <c r="F968" s="94"/>
      <c r="G968" s="2"/>
      <c r="H968" s="6"/>
      <c r="I968" s="2"/>
      <c r="J968" s="2"/>
      <c r="K968" s="2"/>
    </row>
    <row r="969" spans="2:11" ht="15.75" customHeight="1" x14ac:dyDescent="0.2">
      <c r="B969" s="2"/>
      <c r="C969" s="3"/>
      <c r="D969" s="4"/>
      <c r="E969" s="93"/>
      <c r="F969" s="94"/>
      <c r="G969" s="2"/>
      <c r="H969" s="6"/>
      <c r="I969" s="2"/>
      <c r="J969" s="2"/>
      <c r="K969" s="2"/>
    </row>
    <row r="970" spans="2:11" ht="15.75" customHeight="1" x14ac:dyDescent="0.2">
      <c r="B970" s="2"/>
      <c r="C970" s="3"/>
      <c r="D970" s="4"/>
      <c r="E970" s="93"/>
      <c r="F970" s="94"/>
      <c r="G970" s="2"/>
      <c r="H970" s="6"/>
      <c r="I970" s="2"/>
      <c r="J970" s="2"/>
      <c r="K970" s="2"/>
    </row>
    <row r="971" spans="2:11" ht="15.75" customHeight="1" x14ac:dyDescent="0.2">
      <c r="B971" s="2"/>
      <c r="C971" s="3"/>
      <c r="D971" s="4"/>
      <c r="E971" s="93"/>
      <c r="F971" s="94"/>
      <c r="G971" s="2"/>
      <c r="H971" s="6"/>
      <c r="I971" s="2"/>
      <c r="J971" s="2"/>
      <c r="K971" s="2"/>
    </row>
    <row r="972" spans="2:11" ht="15.75" customHeight="1" x14ac:dyDescent="0.2">
      <c r="B972" s="2"/>
      <c r="C972" s="3"/>
      <c r="D972" s="4"/>
      <c r="E972" s="93"/>
      <c r="F972" s="94"/>
      <c r="G972" s="2"/>
      <c r="H972" s="6"/>
      <c r="I972" s="2"/>
      <c r="J972" s="2"/>
      <c r="K972" s="2"/>
    </row>
    <row r="973" spans="2:11" ht="15.75" customHeight="1" x14ac:dyDescent="0.2">
      <c r="B973" s="2"/>
      <c r="C973" s="3"/>
      <c r="D973" s="4"/>
      <c r="E973" s="93"/>
      <c r="F973" s="94"/>
      <c r="G973" s="2"/>
      <c r="H973" s="6"/>
      <c r="I973" s="2"/>
      <c r="J973" s="2"/>
      <c r="K973" s="2"/>
    </row>
    <row r="974" spans="2:11" ht="15.75" customHeight="1" x14ac:dyDescent="0.2">
      <c r="B974" s="2"/>
      <c r="C974" s="3"/>
      <c r="D974" s="4"/>
      <c r="E974" s="93"/>
      <c r="F974" s="94"/>
      <c r="G974" s="2"/>
      <c r="H974" s="6"/>
      <c r="I974" s="2"/>
      <c r="J974" s="2"/>
      <c r="K974" s="2"/>
    </row>
    <row r="975" spans="2:11" ht="15.75" customHeight="1" x14ac:dyDescent="0.2">
      <c r="B975" s="2"/>
      <c r="C975" s="3"/>
      <c r="D975" s="4"/>
      <c r="E975" s="93"/>
      <c r="F975" s="94"/>
      <c r="G975" s="2"/>
      <c r="H975" s="6"/>
      <c r="I975" s="2"/>
      <c r="J975" s="2"/>
      <c r="K975" s="2"/>
    </row>
    <row r="976" spans="2:11" ht="15.75" customHeight="1" x14ac:dyDescent="0.2">
      <c r="B976" s="2"/>
      <c r="C976" s="3"/>
      <c r="D976" s="4"/>
      <c r="E976" s="93"/>
      <c r="F976" s="94"/>
      <c r="G976" s="2"/>
      <c r="H976" s="6"/>
      <c r="I976" s="2"/>
      <c r="J976" s="2"/>
      <c r="K976" s="2"/>
    </row>
    <row r="977" spans="2:11" ht="15.75" customHeight="1" x14ac:dyDescent="0.2">
      <c r="B977" s="2"/>
      <c r="C977" s="3"/>
      <c r="D977" s="4"/>
      <c r="E977" s="93"/>
      <c r="F977" s="94"/>
      <c r="G977" s="2"/>
      <c r="H977" s="6"/>
      <c r="I977" s="2"/>
      <c r="J977" s="2"/>
      <c r="K977" s="2"/>
    </row>
    <row r="978" spans="2:11" ht="15.75" customHeight="1" x14ac:dyDescent="0.2">
      <c r="B978" s="2"/>
      <c r="C978" s="3"/>
      <c r="D978" s="4"/>
      <c r="E978" s="93"/>
      <c r="F978" s="94"/>
      <c r="G978" s="2"/>
      <c r="H978" s="6"/>
      <c r="I978" s="2"/>
      <c r="J978" s="2"/>
      <c r="K978" s="2"/>
    </row>
    <row r="979" spans="2:11" ht="15.75" customHeight="1" x14ac:dyDescent="0.2">
      <c r="B979" s="2"/>
      <c r="C979" s="3"/>
      <c r="D979" s="4"/>
      <c r="E979" s="93"/>
      <c r="F979" s="94"/>
      <c r="G979" s="2"/>
      <c r="H979" s="6"/>
      <c r="I979" s="2"/>
      <c r="J979" s="2"/>
      <c r="K979" s="2"/>
    </row>
    <row r="980" spans="2:11" ht="15.75" customHeight="1" x14ac:dyDescent="0.2">
      <c r="B980" s="2"/>
      <c r="C980" s="3"/>
      <c r="D980" s="4"/>
      <c r="E980" s="93"/>
      <c r="F980" s="94"/>
      <c r="G980" s="2"/>
      <c r="H980" s="6"/>
      <c r="I980" s="2"/>
      <c r="J980" s="2"/>
      <c r="K980" s="2"/>
    </row>
    <row r="981" spans="2:11" ht="15.75" customHeight="1" x14ac:dyDescent="0.2">
      <c r="B981" s="2"/>
      <c r="C981" s="3"/>
      <c r="D981" s="4"/>
      <c r="E981" s="93"/>
      <c r="F981" s="94"/>
      <c r="G981" s="2"/>
      <c r="H981" s="6"/>
      <c r="I981" s="2"/>
      <c r="J981" s="2"/>
      <c r="K981" s="2"/>
    </row>
    <row r="982" spans="2:11" ht="15.75" customHeight="1" x14ac:dyDescent="0.2">
      <c r="B982" s="2"/>
      <c r="C982" s="3"/>
      <c r="D982" s="4"/>
      <c r="E982" s="93"/>
      <c r="F982" s="94"/>
      <c r="G982" s="2"/>
      <c r="H982" s="6"/>
      <c r="I982" s="2"/>
      <c r="J982" s="2"/>
      <c r="K982" s="2"/>
    </row>
    <row r="983" spans="2:11" ht="15.75" customHeight="1" x14ac:dyDescent="0.2">
      <c r="B983" s="2"/>
      <c r="C983" s="3"/>
      <c r="D983" s="4"/>
      <c r="E983" s="93"/>
      <c r="F983" s="94"/>
      <c r="G983" s="2"/>
      <c r="H983" s="6"/>
      <c r="I983" s="2"/>
      <c r="J983" s="2"/>
      <c r="K983" s="2"/>
    </row>
    <row r="984" spans="2:11" ht="15.75" customHeight="1" x14ac:dyDescent="0.2">
      <c r="B984" s="2"/>
      <c r="C984" s="3"/>
      <c r="D984" s="4"/>
      <c r="E984" s="93"/>
      <c r="F984" s="94"/>
      <c r="G984" s="2"/>
      <c r="H984" s="6"/>
      <c r="I984" s="2"/>
      <c r="J984" s="2"/>
      <c r="K984" s="2"/>
    </row>
    <row r="985" spans="2:11" ht="15.75" customHeight="1" x14ac:dyDescent="0.2">
      <c r="B985" s="2"/>
      <c r="C985" s="3"/>
      <c r="D985" s="4"/>
      <c r="E985" s="93"/>
      <c r="F985" s="94"/>
      <c r="G985" s="2"/>
      <c r="H985" s="6"/>
      <c r="I985" s="2"/>
      <c r="J985" s="2"/>
      <c r="K985" s="2"/>
    </row>
    <row r="986" spans="2:11" ht="15.75" customHeight="1" x14ac:dyDescent="0.2">
      <c r="B986" s="2"/>
      <c r="C986" s="3"/>
      <c r="D986" s="4"/>
      <c r="E986" s="93"/>
      <c r="F986" s="94"/>
      <c r="G986" s="2"/>
      <c r="H986" s="6"/>
      <c r="I986" s="2"/>
      <c r="J986" s="2"/>
      <c r="K986" s="2"/>
    </row>
    <row r="987" spans="2:11" ht="15.75" customHeight="1" x14ac:dyDescent="0.2">
      <c r="B987" s="2"/>
      <c r="C987" s="3"/>
      <c r="D987" s="4"/>
      <c r="E987" s="93"/>
      <c r="F987" s="94"/>
      <c r="G987" s="2"/>
      <c r="H987" s="6"/>
      <c r="I987" s="2"/>
      <c r="J987" s="2"/>
      <c r="K987" s="2"/>
    </row>
    <row r="988" spans="2:11" ht="15.75" customHeight="1" x14ac:dyDescent="0.2">
      <c r="B988" s="2"/>
      <c r="C988" s="3"/>
      <c r="D988" s="4"/>
      <c r="E988" s="93"/>
      <c r="F988" s="94"/>
      <c r="G988" s="2"/>
      <c r="H988" s="6"/>
      <c r="I988" s="2"/>
      <c r="J988" s="2"/>
      <c r="K988" s="2"/>
    </row>
    <row r="989" spans="2:11" ht="15.75" customHeight="1" x14ac:dyDescent="0.2">
      <c r="B989" s="2"/>
      <c r="C989" s="3"/>
      <c r="D989" s="4"/>
      <c r="E989" s="93"/>
      <c r="F989" s="94"/>
      <c r="G989" s="2"/>
      <c r="H989" s="6"/>
      <c r="I989" s="2"/>
      <c r="J989" s="2"/>
      <c r="K989" s="2"/>
    </row>
    <row r="990" spans="2:11" ht="15.75" customHeight="1" x14ac:dyDescent="0.2">
      <c r="B990" s="2"/>
      <c r="C990" s="3"/>
      <c r="D990" s="4"/>
      <c r="E990" s="93"/>
      <c r="F990" s="94"/>
      <c r="G990" s="2"/>
      <c r="H990" s="6"/>
      <c r="I990" s="2"/>
      <c r="J990" s="2"/>
      <c r="K990" s="2"/>
    </row>
    <row r="991" spans="2:11" ht="15.75" customHeight="1" x14ac:dyDescent="0.2">
      <c r="B991" s="2"/>
      <c r="C991" s="3"/>
      <c r="D991" s="4"/>
      <c r="E991" s="93"/>
      <c r="F991" s="94"/>
      <c r="G991" s="2"/>
      <c r="H991" s="6"/>
      <c r="I991" s="2"/>
      <c r="J991" s="2"/>
      <c r="K991" s="2"/>
    </row>
    <row r="992" spans="2:11" ht="15.75" customHeight="1" x14ac:dyDescent="0.2">
      <c r="B992" s="2"/>
      <c r="C992" s="3"/>
      <c r="D992" s="4"/>
      <c r="E992" s="93"/>
      <c r="F992" s="94"/>
      <c r="G992" s="2"/>
      <c r="H992" s="6"/>
      <c r="I992" s="2"/>
      <c r="J992" s="2"/>
      <c r="K992" s="2"/>
    </row>
    <row r="993" spans="2:11" ht="15.75" customHeight="1" x14ac:dyDescent="0.2">
      <c r="B993" s="2"/>
      <c r="C993" s="3"/>
      <c r="D993" s="4"/>
      <c r="E993" s="93"/>
      <c r="F993" s="94"/>
      <c r="G993" s="2"/>
      <c r="H993" s="6"/>
      <c r="I993" s="2"/>
      <c r="J993" s="2"/>
      <c r="K993" s="2"/>
    </row>
    <row r="994" spans="2:11" ht="15.75" customHeight="1" x14ac:dyDescent="0.2">
      <c r="B994" s="2"/>
      <c r="C994" s="3"/>
      <c r="D994" s="4"/>
      <c r="E994" s="93"/>
      <c r="F994" s="94"/>
      <c r="G994" s="2"/>
      <c r="H994" s="6"/>
      <c r="I994" s="2"/>
      <c r="J994" s="2"/>
      <c r="K994" s="2"/>
    </row>
    <row r="995" spans="2:11" ht="15.75" customHeight="1" x14ac:dyDescent="0.2">
      <c r="B995" s="2"/>
      <c r="C995" s="3"/>
      <c r="D995" s="4"/>
      <c r="E995" s="93"/>
      <c r="F995" s="94"/>
      <c r="G995" s="2"/>
      <c r="H995" s="6"/>
      <c r="I995" s="2"/>
      <c r="J995" s="2"/>
      <c r="K995" s="2"/>
    </row>
    <row r="996" spans="2:11" ht="15.75" customHeight="1" x14ac:dyDescent="0.2">
      <c r="B996" s="2"/>
      <c r="C996" s="3"/>
      <c r="D996" s="4"/>
      <c r="E996" s="93"/>
      <c r="F996" s="94"/>
      <c r="G996" s="2"/>
      <c r="H996" s="6"/>
      <c r="I996" s="2"/>
      <c r="J996" s="2"/>
      <c r="K996" s="2"/>
    </row>
    <row r="997" spans="2:11" ht="15.75" customHeight="1" x14ac:dyDescent="0.2">
      <c r="B997" s="2"/>
      <c r="C997" s="3"/>
      <c r="D997" s="4"/>
      <c r="E997" s="93"/>
      <c r="F997" s="94"/>
      <c r="G997" s="2"/>
      <c r="H997" s="6"/>
      <c r="I997" s="2"/>
      <c r="J997" s="2"/>
      <c r="K997" s="2"/>
    </row>
    <row r="998" spans="2:11" ht="15.75" customHeight="1" x14ac:dyDescent="0.2">
      <c r="B998" s="2"/>
      <c r="C998" s="3"/>
      <c r="D998" s="4"/>
      <c r="E998" s="93"/>
      <c r="F998" s="94"/>
      <c r="G998" s="2"/>
      <c r="H998" s="6"/>
      <c r="I998" s="2"/>
      <c r="J998" s="2"/>
      <c r="K998" s="2"/>
    </row>
    <row r="999" spans="2:11" ht="15.75" customHeight="1" x14ac:dyDescent="0.2">
      <c r="B999" s="2"/>
      <c r="C999" s="3"/>
      <c r="D999" s="4"/>
      <c r="E999" s="93"/>
      <c r="F999" s="94"/>
      <c r="G999" s="2"/>
      <c r="H999" s="6"/>
      <c r="I999" s="2"/>
      <c r="J999" s="2"/>
      <c r="K999" s="2"/>
    </row>
    <row r="1000" spans="2:11" ht="15.75" customHeight="1" x14ac:dyDescent="0.2">
      <c r="B1000" s="2"/>
      <c r="C1000" s="3"/>
      <c r="D1000" s="4"/>
      <c r="E1000" s="93"/>
      <c r="F1000" s="94"/>
      <c r="G1000" s="2"/>
      <c r="H1000" s="6"/>
      <c r="I1000" s="2"/>
      <c r="J1000" s="2"/>
      <c r="K1000" s="2"/>
    </row>
  </sheetData>
  <mergeCells count="2">
    <mergeCell ref="C28:D28"/>
    <mergeCell ref="C31:D31"/>
  </mergeCells>
  <hyperlinks>
    <hyperlink ref="D27" r:id="rId1" xr:uid="{00000000-0004-0000-0700-000000000000}"/>
    <hyperlink ref="C28" r:id="rId2" xr:uid="{00000000-0004-0000-0700-000001000000}"/>
    <hyperlink ref="C31" r:id="rId3" xr:uid="{00000000-0004-0000-0700-000002000000}"/>
  </hyperlinks>
  <pageMargins left="0.75" right="0.75" top="1" bottom="1" header="0" footer="0"/>
  <pageSetup orientation="landscape"/>
  <headerFooter>
    <oddFooter>&amp;L000000	&amp;P</oddFooter>
  </headerFooter>
  <extLst>
    <ext xmlns:x14="http://schemas.microsoft.com/office/spreadsheetml/2009/9/main" uri="{CCE6A557-97BC-4b89-ADB6-D9C93CAAB3DF}">
      <x14:dataValidations xmlns:xm="http://schemas.microsoft.com/office/excel/2006/main" count="2">
        <x14:dataValidation type="list" allowBlank="1" showErrorMessage="1" xr:uid="{00000000-0002-0000-0700-000000000000}">
          <x14:formula1>
            <xm:f>'Auto Responses'!$J$3:$J$4</xm:f>
          </x14:formula1>
          <xm:sqref>C24:C27 C30 C32:C33 C42:C43 C45:C52 C54:C60 C62:C66 C68:C71 C74:C75 C88</xm:sqref>
        </x14:dataValidation>
        <x14:dataValidation type="list" allowBlank="1" showErrorMessage="1" xr:uid="{00000000-0002-0000-0700-000001000000}">
          <x14:formula1>
            <xm:f>'Auto Responses'!$J$3:$J$5</xm:f>
          </x14:formula1>
          <xm:sqref>C35:C37 C39:C40 C61 C72 C76:C87 C90:C97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0B233"/>
  </sheetPr>
  <dimension ref="A1:Z1000"/>
  <sheetViews>
    <sheetView showGridLines="0" topLeftCell="A2" workbookViewId="0"/>
  </sheetViews>
  <sheetFormatPr defaultColWidth="9.19921875" defaultRowHeight="15" customHeight="1" x14ac:dyDescent="0.2"/>
  <cols>
    <col min="1" max="1" width="18.796875" customWidth="1"/>
    <col min="2" max="2" width="57.69921875" customWidth="1"/>
    <col min="3" max="3" width="19.69921875" customWidth="1"/>
    <col min="4" max="4" width="34.09765625" customWidth="1"/>
    <col min="5" max="10" width="19.69921875" customWidth="1"/>
    <col min="11" max="11" width="17.09765625" customWidth="1"/>
    <col min="12" max="12" width="8.5" customWidth="1"/>
    <col min="13" max="14" width="8.5" hidden="1" customWidth="1"/>
    <col min="15" max="26" width="8.5" customWidth="1"/>
  </cols>
  <sheetData>
    <row r="1" spans="1:26" ht="15" hidden="1" customHeight="1" x14ac:dyDescent="0.2">
      <c r="A1" s="58" t="s">
        <v>581</v>
      </c>
      <c r="B1" s="58"/>
      <c r="C1" s="58"/>
      <c r="D1" s="58"/>
      <c r="E1" s="58"/>
      <c r="F1" s="58"/>
      <c r="G1" s="58"/>
      <c r="H1" s="58"/>
      <c r="I1" s="58"/>
      <c r="J1" s="58"/>
      <c r="K1" s="58"/>
      <c r="L1" s="58"/>
      <c r="M1" s="58"/>
      <c r="N1" s="58"/>
      <c r="O1" s="58"/>
      <c r="P1" s="58"/>
      <c r="Q1" s="58"/>
      <c r="R1" s="58"/>
      <c r="S1" s="58"/>
      <c r="T1" s="58"/>
      <c r="U1" s="58"/>
      <c r="V1" s="58"/>
      <c r="W1" s="58"/>
      <c r="X1" s="58"/>
      <c r="Y1" s="58"/>
      <c r="Z1" s="58"/>
    </row>
    <row r="2" spans="1:26" ht="36" customHeight="1" x14ac:dyDescent="0.2">
      <c r="A2" s="108" t="s">
        <v>582</v>
      </c>
      <c r="B2" s="109"/>
      <c r="C2" s="109"/>
      <c r="D2" s="109"/>
      <c r="E2" s="109"/>
      <c r="F2" s="109"/>
      <c r="G2" s="109"/>
      <c r="H2" s="109"/>
      <c r="I2" s="110" t="str">
        <f>'Auto Responses'!$A$36</f>
        <v>Version 4.1.4</v>
      </c>
      <c r="J2" s="111"/>
      <c r="K2" s="58"/>
      <c r="L2" s="58"/>
      <c r="M2" s="58"/>
      <c r="N2" s="58"/>
      <c r="O2" s="58"/>
      <c r="P2" s="58"/>
      <c r="Q2" s="58"/>
      <c r="R2" s="58"/>
      <c r="S2" s="58"/>
      <c r="T2" s="58"/>
      <c r="U2" s="58"/>
      <c r="V2" s="58"/>
      <c r="W2" s="58"/>
      <c r="X2" s="58"/>
      <c r="Y2" s="58"/>
      <c r="Z2" s="58"/>
    </row>
    <row r="3" spans="1:26" ht="25.5" customHeight="1" x14ac:dyDescent="0.2">
      <c r="A3" s="112"/>
      <c r="B3" s="112"/>
      <c r="C3" s="112"/>
      <c r="D3" s="112"/>
      <c r="E3" s="112"/>
      <c r="F3" s="112"/>
      <c r="G3" s="112"/>
      <c r="H3" s="112"/>
      <c r="I3" s="112"/>
      <c r="J3" s="112"/>
      <c r="K3" s="58"/>
      <c r="L3" s="58"/>
      <c r="M3" s="58"/>
      <c r="N3" s="58"/>
      <c r="O3" s="58"/>
      <c r="P3" s="58"/>
      <c r="Q3" s="58"/>
      <c r="R3" s="58"/>
      <c r="S3" s="58"/>
      <c r="T3" s="58"/>
      <c r="U3" s="58"/>
      <c r="V3" s="58"/>
      <c r="W3" s="58"/>
      <c r="X3" s="58"/>
      <c r="Y3" s="58"/>
      <c r="Z3" s="58"/>
    </row>
    <row r="4" spans="1:26" ht="36" customHeight="1" x14ac:dyDescent="0.2">
      <c r="A4" s="113" t="s">
        <v>583</v>
      </c>
      <c r="B4" s="114"/>
      <c r="C4" s="114"/>
      <c r="D4" s="114"/>
      <c r="E4" s="114"/>
      <c r="F4" s="114"/>
      <c r="G4" s="114"/>
      <c r="H4" s="114"/>
      <c r="I4" s="114"/>
      <c r="J4" s="114"/>
      <c r="K4" s="58"/>
      <c r="L4" s="58"/>
      <c r="M4" s="58"/>
      <c r="N4" s="58"/>
      <c r="O4" s="58"/>
      <c r="P4" s="58"/>
      <c r="Q4" s="58"/>
      <c r="R4" s="58"/>
      <c r="S4" s="58"/>
      <c r="T4" s="58"/>
      <c r="U4" s="58"/>
      <c r="V4" s="58"/>
      <c r="W4" s="58"/>
      <c r="X4" s="58"/>
      <c r="Y4" s="58"/>
      <c r="Z4" s="58"/>
    </row>
    <row r="5" spans="1:26" ht="19.5" customHeight="1" x14ac:dyDescent="0.2">
      <c r="A5" s="115" t="str">
        <f>HLOOKUP($A$4,'Auto Responses'!$F$2:$F$7,2,0)&amp;""</f>
        <v>1. Upon initial review, you can check the "Non-Negotiable" box by any question to compile a report of questions that may prohibit a full review.</v>
      </c>
      <c r="B5" s="115"/>
      <c r="C5" s="115"/>
      <c r="D5" s="115"/>
      <c r="E5" s="115"/>
      <c r="F5" s="115"/>
      <c r="G5" s="115"/>
      <c r="H5" s="115"/>
      <c r="I5" s="115"/>
      <c r="J5" s="115"/>
      <c r="K5" s="116"/>
      <c r="L5" s="116"/>
      <c r="M5" s="116"/>
      <c r="N5" s="116"/>
      <c r="O5" s="116"/>
      <c r="P5" s="116"/>
      <c r="Q5" s="116"/>
      <c r="R5" s="116"/>
      <c r="S5" s="116"/>
      <c r="T5" s="116"/>
      <c r="U5" s="116"/>
      <c r="V5" s="116"/>
      <c r="W5" s="116"/>
      <c r="X5" s="116"/>
      <c r="Y5" s="116"/>
      <c r="Z5" s="116"/>
    </row>
    <row r="6" spans="1:26" ht="19.5" customHeight="1" x14ac:dyDescent="0.2">
      <c r="A6" s="115" t="str">
        <f>HLOOKUP($A$4,'Auto Responses'!$F$2:$F$7,3,0)&amp;""</f>
        <v>2. When evaluating an answer, a default importance level has been set. You can use the "Importance Override" dropdown to override the default and adjust the value of the question.</v>
      </c>
      <c r="B6" s="115"/>
      <c r="C6" s="115"/>
      <c r="D6" s="115"/>
      <c r="E6" s="115"/>
      <c r="F6" s="115"/>
      <c r="G6" s="115"/>
      <c r="H6" s="115"/>
      <c r="I6" s="115"/>
      <c r="J6" s="115"/>
      <c r="K6" s="116"/>
      <c r="L6" s="116"/>
      <c r="M6" s="116"/>
      <c r="N6" s="116"/>
      <c r="O6" s="116"/>
      <c r="P6" s="116"/>
      <c r="Q6" s="116"/>
      <c r="R6" s="116"/>
      <c r="S6" s="116"/>
      <c r="T6" s="116"/>
      <c r="U6" s="116"/>
      <c r="V6" s="116"/>
      <c r="W6" s="116"/>
      <c r="X6" s="116"/>
      <c r="Y6" s="116"/>
      <c r="Z6" s="116"/>
    </row>
    <row r="7" spans="1:26" ht="19.5" customHeight="1" x14ac:dyDescent="0.2">
      <c r="A7" s="115" t="str">
        <f>HLOOKUP($A$4,'Auto Responses'!$F$2:$F$7,4,0)&amp;""</f>
        <v>3. For questions that are qualitative or for which you disagree with the preferred response, make a selection in the "Compliant Override" dropdown to adjust the question's impact on the score.</v>
      </c>
      <c r="B7" s="115"/>
      <c r="C7" s="115"/>
      <c r="D7" s="115"/>
      <c r="E7" s="115"/>
      <c r="F7" s="115"/>
      <c r="G7" s="115"/>
      <c r="H7" s="115"/>
      <c r="I7" s="115"/>
      <c r="J7" s="115"/>
      <c r="K7" s="116"/>
      <c r="L7" s="116"/>
      <c r="M7" s="116"/>
      <c r="N7" s="116"/>
      <c r="O7" s="116"/>
      <c r="P7" s="116"/>
      <c r="Q7" s="116"/>
      <c r="R7" s="116"/>
      <c r="S7" s="116"/>
      <c r="T7" s="116"/>
      <c r="U7" s="116"/>
      <c r="V7" s="116"/>
      <c r="W7" s="116"/>
      <c r="X7" s="116"/>
      <c r="Y7" s="116"/>
      <c r="Z7" s="116"/>
    </row>
    <row r="8" spans="1:26" ht="19.5" customHeight="1" x14ac:dyDescent="0.2">
      <c r="A8" s="115" t="str">
        <f>HLOOKUP($A$4,'Auto Responses'!$F$2:$F$7,5,0)&amp;""</f>
        <v xml:space="preserve">4. Each worksheet shows a report for that section. See the "Analyst Report" sheet for a full report of all sections. </v>
      </c>
      <c r="B8" s="115"/>
      <c r="C8" s="115"/>
      <c r="D8" s="115"/>
      <c r="E8" s="115"/>
      <c r="F8" s="115"/>
      <c r="G8" s="115"/>
      <c r="H8" s="115"/>
      <c r="I8" s="115"/>
      <c r="J8" s="115"/>
      <c r="K8" s="116"/>
      <c r="L8" s="116"/>
      <c r="M8" s="116"/>
      <c r="N8" s="116"/>
      <c r="O8" s="116"/>
      <c r="P8" s="116"/>
      <c r="Q8" s="116"/>
      <c r="R8" s="116"/>
      <c r="S8" s="116"/>
      <c r="T8" s="116"/>
      <c r="U8" s="116"/>
      <c r="V8" s="116"/>
      <c r="W8" s="116"/>
      <c r="X8" s="116"/>
      <c r="Y8" s="116"/>
      <c r="Z8" s="116"/>
    </row>
    <row r="9" spans="1:26" ht="19.5" customHeight="1" x14ac:dyDescent="0.2">
      <c r="A9" s="115" t="str">
        <f>HLOOKUP($A$4,'Auto Responses'!$F$2:$F$7,6,0)&amp;""</f>
        <v xml:space="preserve">5. If you are evaluating a question that appears in an earlier section, the Importance and Compliant Override cannot be changed but additional notes can be added. </v>
      </c>
      <c r="B9" s="115"/>
      <c r="C9" s="115"/>
      <c r="D9" s="115"/>
      <c r="E9" s="115"/>
      <c r="F9" s="115"/>
      <c r="G9" s="115"/>
      <c r="H9" s="115"/>
      <c r="I9" s="115"/>
      <c r="J9" s="115"/>
      <c r="K9" s="116"/>
      <c r="L9" s="116"/>
      <c r="M9" s="116"/>
      <c r="N9" s="116"/>
      <c r="O9" s="116"/>
      <c r="P9" s="116"/>
      <c r="Q9" s="116"/>
      <c r="R9" s="116"/>
      <c r="S9" s="116"/>
      <c r="T9" s="116"/>
      <c r="U9" s="116"/>
      <c r="V9" s="116"/>
      <c r="W9" s="116"/>
      <c r="X9" s="116"/>
      <c r="Y9" s="116"/>
      <c r="Z9" s="116"/>
    </row>
    <row r="10" spans="1:26" ht="19.5" customHeight="1" x14ac:dyDescent="0.2">
      <c r="A10" s="117" t="str">
        <f>HLOOKUP($A$4,'Auto Responses'!$F$2:$F$8,7,0)&amp;""</f>
        <v>For full instructions, please visit EDUCAUSE.edu/HECVAT</v>
      </c>
      <c r="B10" s="118"/>
      <c r="C10" s="118"/>
      <c r="D10" s="118"/>
      <c r="E10" s="118"/>
      <c r="F10" s="118"/>
      <c r="G10" s="118"/>
      <c r="H10" s="118"/>
      <c r="I10" s="118"/>
      <c r="J10" s="118"/>
      <c r="K10" s="58"/>
      <c r="L10" s="58"/>
      <c r="M10" s="58"/>
      <c r="N10" s="58"/>
      <c r="O10" s="58"/>
      <c r="P10" s="58"/>
      <c r="Q10" s="58"/>
      <c r="R10" s="58"/>
      <c r="S10" s="58"/>
      <c r="T10" s="58"/>
      <c r="U10" s="58"/>
      <c r="V10" s="58"/>
      <c r="W10" s="58"/>
      <c r="X10" s="58"/>
      <c r="Y10" s="58"/>
      <c r="Z10" s="58"/>
    </row>
    <row r="11" spans="1:26" ht="25.5" customHeight="1" x14ac:dyDescent="0.2">
      <c r="A11" s="119" t="str">
        <f>'START HERE'!$B$13</f>
        <v>Solution Provider Name</v>
      </c>
      <c r="B11" s="120"/>
      <c r="C11" s="121" t="str">
        <f>VLOOKUP($A11,'START HERE'!$B$13:$C$21,2,0)&amp;""</f>
        <v>Leepfrog Technologies, Inc.</v>
      </c>
      <c r="D11" s="122"/>
      <c r="E11" s="123"/>
      <c r="F11" s="124"/>
      <c r="G11" s="125"/>
      <c r="H11" s="126"/>
      <c r="I11" s="125"/>
      <c r="J11" s="125"/>
      <c r="K11" s="127"/>
      <c r="L11" s="127"/>
      <c r="M11" s="127"/>
      <c r="N11" s="127"/>
      <c r="O11" s="127"/>
      <c r="P11" s="127"/>
      <c r="Q11" s="127"/>
      <c r="R11" s="127"/>
      <c r="S11" s="127"/>
      <c r="T11" s="127"/>
      <c r="U11" s="127"/>
      <c r="V11" s="127"/>
      <c r="W11" s="127"/>
      <c r="X11" s="127"/>
      <c r="Y11" s="127"/>
      <c r="Z11" s="127"/>
    </row>
    <row r="12" spans="1:26" ht="25.5" customHeight="1" x14ac:dyDescent="0.2">
      <c r="A12" s="128" t="str">
        <f>'START HERE'!$B$16</f>
        <v>Solution Provider Contact Name</v>
      </c>
      <c r="B12" s="129"/>
      <c r="C12" s="130" t="str">
        <f>VLOOKUP($A12,'START HERE'!$B$13:$C$21,2,0)&amp;""</f>
        <v>Cyndi Showalter</v>
      </c>
      <c r="D12" s="131"/>
      <c r="E12" s="132"/>
      <c r="F12" s="124"/>
      <c r="G12" s="125"/>
      <c r="H12" s="126"/>
      <c r="I12" s="125"/>
      <c r="J12" s="125"/>
      <c r="K12" s="127"/>
      <c r="L12" s="127"/>
      <c r="M12" s="127"/>
      <c r="N12" s="127"/>
      <c r="O12" s="127"/>
      <c r="P12" s="127"/>
      <c r="Q12" s="127"/>
      <c r="R12" s="127"/>
      <c r="S12" s="127"/>
      <c r="T12" s="127"/>
      <c r="U12" s="127"/>
      <c r="V12" s="127"/>
      <c r="W12" s="127"/>
      <c r="X12" s="127"/>
      <c r="Y12" s="127"/>
      <c r="Z12" s="127"/>
    </row>
    <row r="13" spans="1:26" ht="25.5" customHeight="1" x14ac:dyDescent="0.2">
      <c r="A13" s="128" t="str">
        <f>'START HERE'!$B$17</f>
        <v>Solution Provider Contact Title</v>
      </c>
      <c r="B13" s="129"/>
      <c r="C13" s="130" t="str">
        <f>VLOOKUP($A13,'START HERE'!$B$13:$C$21,2,0)&amp;""</f>
        <v>Contracts &amp; Licensing - Business Analyst</v>
      </c>
      <c r="D13" s="131"/>
      <c r="E13" s="132"/>
      <c r="F13" s="124"/>
      <c r="G13" s="125"/>
      <c r="H13" s="126"/>
      <c r="I13" s="125"/>
      <c r="J13" s="125"/>
      <c r="K13" s="127"/>
      <c r="L13" s="127"/>
      <c r="M13" s="127"/>
      <c r="N13" s="127"/>
      <c r="O13" s="127"/>
      <c r="P13" s="127"/>
      <c r="Q13" s="127"/>
      <c r="R13" s="127"/>
      <c r="S13" s="127"/>
      <c r="T13" s="127"/>
      <c r="U13" s="127"/>
      <c r="V13" s="127"/>
      <c r="W13" s="127"/>
      <c r="X13" s="127"/>
      <c r="Y13" s="127"/>
      <c r="Z13" s="127"/>
    </row>
    <row r="14" spans="1:26" ht="25.5" customHeight="1" x14ac:dyDescent="0.2">
      <c r="A14" s="128" t="str">
        <f>'START HERE'!$B$18</f>
        <v>Solution Provider Contact Email</v>
      </c>
      <c r="B14" s="129"/>
      <c r="C14" s="130" t="str">
        <f>VLOOKUP($A14,'START HERE'!$B$13:$C$21,2,0)&amp;""</f>
        <v>cshowalter@leepfrog.com</v>
      </c>
      <c r="D14" s="131"/>
      <c r="E14" s="132"/>
      <c r="F14" s="133"/>
      <c r="G14" s="127"/>
      <c r="H14" s="127"/>
      <c r="I14" s="127"/>
      <c r="J14" s="127"/>
      <c r="K14" s="127"/>
      <c r="L14" s="127"/>
      <c r="M14" s="127"/>
      <c r="N14" s="127"/>
      <c r="O14" s="127"/>
      <c r="P14" s="127"/>
      <c r="Q14" s="127"/>
      <c r="R14" s="127"/>
      <c r="S14" s="127"/>
      <c r="T14" s="127"/>
      <c r="U14" s="127"/>
      <c r="V14" s="127"/>
      <c r="W14" s="127"/>
      <c r="X14" s="127"/>
      <c r="Y14" s="127"/>
      <c r="Z14" s="127"/>
    </row>
    <row r="15" spans="1:26" ht="25.5" customHeight="1" x14ac:dyDescent="0.2">
      <c r="A15" s="128" t="str">
        <f>'START HERE'!$B$14</f>
        <v>Solution Name</v>
      </c>
      <c r="B15" s="129"/>
      <c r="C15" s="130" t="str">
        <f>VLOOKUP($A15,'START HERE'!$B$13:$C$21,2,0)&amp;""</f>
        <v>CourseLeaf</v>
      </c>
      <c r="D15" s="131"/>
      <c r="E15" s="132"/>
      <c r="F15" s="133"/>
      <c r="G15" s="127"/>
      <c r="H15" s="127"/>
      <c r="I15" s="127"/>
      <c r="J15" s="127"/>
      <c r="K15" s="127"/>
      <c r="L15" s="127"/>
      <c r="M15" s="127"/>
      <c r="N15" s="127"/>
      <c r="O15" s="127"/>
      <c r="P15" s="127"/>
      <c r="Q15" s="127"/>
      <c r="R15" s="127"/>
      <c r="S15" s="127"/>
      <c r="T15" s="127"/>
      <c r="U15" s="127"/>
      <c r="V15" s="127"/>
      <c r="W15" s="127"/>
      <c r="X15" s="127"/>
      <c r="Y15" s="127"/>
      <c r="Z15" s="127"/>
    </row>
    <row r="16" spans="1:26" ht="25.5" customHeight="1" x14ac:dyDescent="0.2">
      <c r="A16" s="128" t="str">
        <f>'START HERE'!$B$15</f>
        <v>Solution Description</v>
      </c>
      <c r="B16" s="129"/>
      <c r="C16" s="130" t="str">
        <f>VLOOKUP($A16,'START HERE'!$B$13:$C$21,2,0)&amp;""</f>
        <v>CourseLeaf is an innovative academic operations platform for higher education that streamlines curriculum management, catalog publication, academic scheduling, advising and registration, and syllabi management to improve efficiency, accuracy, and student success. The five products supported by CourseLeaf are CAT, CIM, CLSS, PATH, and SYL</v>
      </c>
      <c r="D16" s="131"/>
      <c r="E16" s="132"/>
      <c r="F16" s="133"/>
      <c r="G16" s="127"/>
      <c r="H16" s="127"/>
      <c r="I16" s="127"/>
      <c r="J16" s="127"/>
      <c r="K16" s="127"/>
      <c r="L16" s="127"/>
      <c r="M16" s="127"/>
      <c r="N16" s="127"/>
      <c r="O16" s="127"/>
      <c r="P16" s="127"/>
      <c r="Q16" s="127"/>
      <c r="R16" s="127"/>
      <c r="S16" s="127"/>
      <c r="T16" s="127"/>
      <c r="U16" s="127"/>
      <c r="V16" s="127"/>
      <c r="W16" s="127"/>
      <c r="X16" s="127"/>
      <c r="Y16" s="127"/>
      <c r="Z16" s="127"/>
    </row>
    <row r="17" spans="1:26" ht="25.5" customHeight="1" x14ac:dyDescent="0.2">
      <c r="A17" s="134" t="s">
        <v>584</v>
      </c>
      <c r="B17" s="135"/>
      <c r="C17" s="136">
        <f>'START HERE'!$C$3</f>
        <v>0</v>
      </c>
      <c r="D17" s="137"/>
      <c r="E17" s="138"/>
      <c r="F17" s="133"/>
      <c r="G17" s="127"/>
      <c r="H17" s="127"/>
      <c r="I17" s="127"/>
      <c r="J17" s="127"/>
      <c r="K17" s="127"/>
      <c r="L17" s="127"/>
      <c r="M17" s="127"/>
      <c r="N17" s="127"/>
      <c r="O17" s="127"/>
      <c r="P17" s="127"/>
      <c r="Q17" s="127"/>
      <c r="R17" s="127"/>
      <c r="S17" s="127"/>
      <c r="T17" s="127"/>
      <c r="U17" s="127"/>
      <c r="V17" s="127"/>
      <c r="W17" s="127"/>
      <c r="X17" s="127"/>
      <c r="Y17" s="127"/>
      <c r="Z17" s="127"/>
    </row>
    <row r="18" spans="1:26" ht="24.75" customHeight="1" x14ac:dyDescent="0.2">
      <c r="A18" s="125"/>
      <c r="B18" s="125"/>
      <c r="C18" s="139"/>
      <c r="D18" s="140"/>
      <c r="E18" s="125"/>
      <c r="F18" s="125"/>
      <c r="G18" s="125"/>
      <c r="H18" s="126"/>
      <c r="I18" s="126"/>
      <c r="J18" s="126"/>
      <c r="K18" s="127"/>
      <c r="L18" s="127"/>
      <c r="M18" s="127"/>
      <c r="N18" s="127"/>
      <c r="O18" s="127"/>
      <c r="P18" s="127"/>
      <c r="Q18" s="127"/>
      <c r="R18" s="127"/>
      <c r="S18" s="127"/>
      <c r="T18" s="127"/>
      <c r="U18" s="127"/>
      <c r="V18" s="127"/>
      <c r="W18" s="127"/>
      <c r="X18" s="127"/>
      <c r="Y18" s="127"/>
      <c r="Z18" s="127"/>
    </row>
    <row r="19" spans="1:26" ht="24" customHeight="1" x14ac:dyDescent="0.2">
      <c r="A19" s="321"/>
      <c r="B19" s="322"/>
      <c r="C19" s="322"/>
      <c r="D19" s="141"/>
      <c r="E19" s="142"/>
      <c r="F19" s="142"/>
      <c r="G19" s="142"/>
      <c r="H19" s="142"/>
      <c r="I19" s="142"/>
      <c r="J19" s="142"/>
      <c r="K19" s="142"/>
      <c r="L19" s="142"/>
      <c r="M19" s="142"/>
      <c r="N19" s="142"/>
      <c r="O19" s="142"/>
      <c r="P19" s="142"/>
      <c r="Q19" s="142"/>
      <c r="R19" s="142"/>
      <c r="S19" s="142"/>
      <c r="T19" s="142"/>
      <c r="U19" s="142"/>
      <c r="V19" s="142"/>
      <c r="W19" s="142"/>
      <c r="X19" s="142"/>
      <c r="Y19" s="142"/>
      <c r="Z19" s="142"/>
    </row>
    <row r="20" spans="1:26" ht="30" customHeight="1" x14ac:dyDescent="0.2">
      <c r="A20" s="143" t="s">
        <v>585</v>
      </c>
      <c r="B20" s="144" t="s">
        <v>586</v>
      </c>
      <c r="C20" s="145" t="s">
        <v>587</v>
      </c>
      <c r="D20" s="146" t="s">
        <v>588</v>
      </c>
      <c r="E20" s="147" t="s">
        <v>589</v>
      </c>
      <c r="F20" s="147" t="s">
        <v>590</v>
      </c>
      <c r="G20" s="148" t="s">
        <v>591</v>
      </c>
      <c r="H20" s="149"/>
      <c r="I20" s="150"/>
      <c r="J20" s="58"/>
      <c r="K20" s="58"/>
      <c r="L20" s="58"/>
      <c r="M20" s="58"/>
      <c r="N20" s="58"/>
      <c r="O20" s="58"/>
      <c r="P20" s="58"/>
      <c r="Q20" s="58"/>
      <c r="R20" s="58"/>
      <c r="S20" s="58"/>
      <c r="T20" s="58"/>
      <c r="U20" s="58"/>
      <c r="V20" s="58"/>
      <c r="W20" s="58"/>
      <c r="X20" s="58"/>
      <c r="Y20" s="58"/>
      <c r="Z20" s="58"/>
    </row>
    <row r="21" spans="1:26" ht="40.5" customHeight="1" x14ac:dyDescent="0.2">
      <c r="A21" s="151"/>
      <c r="B21" s="152" t="str">
        <f>VLOOKUP($K21,'Auto Responses'!$N$4:$O$38,2,0)&amp;""</f>
        <v xml:space="preserve"> Company Information</v>
      </c>
      <c r="C21" s="153" t="b">
        <v>1</v>
      </c>
      <c r="D21" s="154">
        <f>IF($C21=TRUE,SUMIF('(backend scoring)'!$B$3:$B$333,$K21,'(backend scoring)'!$O$3:$O$333),"")</f>
        <v>20</v>
      </c>
      <c r="E21" s="155">
        <f>IF($C21=TRUE,SUMIF('(backend scoring)'!$B$3:$B$333,$K21,'(backend scoring)'!$P$3:$P$333),"")</f>
        <v>20</v>
      </c>
      <c r="F21" s="156">
        <f>IFERROR($E21/$D21,'Auto Responses'!$J$5)</f>
        <v>1</v>
      </c>
      <c r="G21" s="157" t="s">
        <v>592</v>
      </c>
      <c r="H21" s="158"/>
      <c r="I21" s="159"/>
      <c r="J21" s="151"/>
      <c r="K21" s="160" t="s">
        <v>593</v>
      </c>
      <c r="L21" s="151"/>
      <c r="M21" s="151"/>
      <c r="N21" s="151"/>
      <c r="O21" s="151"/>
      <c r="P21" s="151"/>
      <c r="Q21" s="151"/>
      <c r="R21" s="151"/>
      <c r="S21" s="151"/>
      <c r="T21" s="151"/>
      <c r="U21" s="151"/>
      <c r="V21" s="151"/>
      <c r="W21" s="151"/>
      <c r="X21" s="151"/>
      <c r="Y21" s="151"/>
      <c r="Z21" s="151"/>
    </row>
    <row r="22" spans="1:26" ht="40.5" customHeight="1" x14ac:dyDescent="0.2">
      <c r="A22" s="161"/>
      <c r="B22" s="152" t="str">
        <f>VLOOKUP($K22,'Auto Responses'!$N$4:$O$38,2,0)&amp;""</f>
        <v xml:space="preserve"> Documentation</v>
      </c>
      <c r="C22" s="153" t="b">
        <v>1</v>
      </c>
      <c r="D22" s="154">
        <f>IF($C22=TRUE,SUMIF('(backend scoring)'!$B$3:$B$333,$K22,'(backend scoring)'!$O$3:$O$333),"")</f>
        <v>90</v>
      </c>
      <c r="E22" s="155">
        <f>IF($C22=TRUE,SUMIF('(backend scoring)'!$B$3:$B$333,$K22,'(backend scoring)'!$P$3:$P$333),"")</f>
        <v>70</v>
      </c>
      <c r="F22" s="162">
        <f>IFERROR($E22/$D22,'Auto Responses'!$J$5)</f>
        <v>0.77777777777777779</v>
      </c>
      <c r="G22" s="157" t="str">
        <f t="shared" ref="G22:G37" si="0">$G$20&amp;B22</f>
        <v>Jump to Documentation</v>
      </c>
      <c r="H22" s="163"/>
      <c r="I22" s="164"/>
      <c r="J22" s="151"/>
      <c r="K22" s="160" t="s">
        <v>594</v>
      </c>
      <c r="L22" s="151"/>
      <c r="M22" s="151"/>
      <c r="N22" s="151"/>
      <c r="O22" s="151"/>
      <c r="P22" s="151"/>
      <c r="Q22" s="151"/>
      <c r="R22" s="151"/>
      <c r="S22" s="151"/>
      <c r="T22" s="151"/>
      <c r="U22" s="151"/>
      <c r="V22" s="151"/>
      <c r="W22" s="151"/>
      <c r="X22" s="151"/>
      <c r="Y22" s="151"/>
      <c r="Z22" s="151"/>
    </row>
    <row r="23" spans="1:26" ht="40.5" customHeight="1" x14ac:dyDescent="0.2">
      <c r="A23" s="161"/>
      <c r="B23" s="152" t="str">
        <f>VLOOKUP($K23,'Auto Responses'!$N$4:$O$38,2,0)&amp;""</f>
        <v xml:space="preserve"> Assessment of Third Parties</v>
      </c>
      <c r="C23" s="153" t="b">
        <v>1</v>
      </c>
      <c r="D23" s="154">
        <f>IF($C23=TRUE,SUMIF('(backend scoring)'!$B$3:$B$333,$K23,'(backend scoring)'!$O$3:$O$333),"")</f>
        <v>90</v>
      </c>
      <c r="E23" s="155">
        <f>IF($C23=TRUE,SUMIF('(backend scoring)'!$B$3:$B$333,$K23,'(backend scoring)'!$P$3:$P$333),"")</f>
        <v>90</v>
      </c>
      <c r="F23" s="162">
        <f>IFERROR($E23/$D23,'Auto Responses'!$J$5)</f>
        <v>1</v>
      </c>
      <c r="G23" s="157" t="str">
        <f t="shared" si="0"/>
        <v>Jump to Assessment of Third Parties</v>
      </c>
      <c r="H23" s="163"/>
      <c r="I23" s="164"/>
      <c r="J23" s="151"/>
      <c r="K23" s="160" t="s">
        <v>595</v>
      </c>
      <c r="L23" s="151"/>
      <c r="M23" s="151"/>
      <c r="N23" s="151"/>
      <c r="O23" s="151"/>
      <c r="P23" s="151"/>
      <c r="Q23" s="151"/>
      <c r="R23" s="151"/>
      <c r="S23" s="151"/>
      <c r="T23" s="151"/>
      <c r="U23" s="151"/>
      <c r="V23" s="151"/>
      <c r="W23" s="151"/>
      <c r="X23" s="151"/>
      <c r="Y23" s="151"/>
      <c r="Z23" s="151"/>
    </row>
    <row r="24" spans="1:26" ht="40.5" customHeight="1" x14ac:dyDescent="0.2">
      <c r="A24" s="151"/>
      <c r="B24" s="152" t="str">
        <f>VLOOKUP($K24,'Auto Responses'!$N$4:$O$38,2,0)&amp;""</f>
        <v xml:space="preserve"> Change Management</v>
      </c>
      <c r="C24" s="153" t="b">
        <v>1</v>
      </c>
      <c r="D24" s="154">
        <f>IF($C24=TRUE,SUMIF('(backend scoring)'!$B$3:$B$333,$K24,'(backend scoring)'!$O$3:$O$333),"")</f>
        <v>150</v>
      </c>
      <c r="E24" s="155">
        <f>IF($C24=TRUE,SUMIF('(backend scoring)'!$B$3:$B$333,$K24,'(backend scoring)'!$P$3:$P$333),"")</f>
        <v>150</v>
      </c>
      <c r="F24" s="162">
        <f>IFERROR($E24/$D24,'Auto Responses'!$J$5)</f>
        <v>1</v>
      </c>
      <c r="G24" s="157" t="str">
        <f t="shared" si="0"/>
        <v>Jump to Change Management</v>
      </c>
      <c r="H24" s="163"/>
      <c r="I24" s="164"/>
      <c r="J24" s="151"/>
      <c r="K24" s="160" t="s">
        <v>596</v>
      </c>
      <c r="L24" s="151"/>
      <c r="M24" s="151"/>
      <c r="N24" s="151"/>
      <c r="O24" s="151"/>
      <c r="P24" s="151"/>
      <c r="Q24" s="151"/>
      <c r="R24" s="151"/>
      <c r="S24" s="151"/>
      <c r="T24" s="151"/>
      <c r="U24" s="151"/>
      <c r="V24" s="151"/>
      <c r="W24" s="151"/>
      <c r="X24" s="151"/>
      <c r="Y24" s="151"/>
      <c r="Z24" s="151"/>
    </row>
    <row r="25" spans="1:26" ht="40.5" customHeight="1" x14ac:dyDescent="0.2">
      <c r="A25" s="151"/>
      <c r="B25" s="152" t="str">
        <f>VLOOKUP($K25,'Auto Responses'!$N$4:$O$38,2,0)&amp;""</f>
        <v xml:space="preserve"> Policies, Processes, and Procedures</v>
      </c>
      <c r="C25" s="153" t="b">
        <v>1</v>
      </c>
      <c r="D25" s="154">
        <f>IF($C25=TRUE,SUMIF('(backend scoring)'!$B$3:$B$333,$K25,'(backend scoring)'!$O$3:$O$333),"")</f>
        <v>145</v>
      </c>
      <c r="E25" s="155">
        <f>IF($C25=TRUE,SUMIF('(backend scoring)'!$B$3:$B$333,$K25,'(backend scoring)'!$P$3:$P$333),"")</f>
        <v>145</v>
      </c>
      <c r="F25" s="162">
        <f>IFERROR($E25/$D25,'Auto Responses'!$J$5)</f>
        <v>1</v>
      </c>
      <c r="G25" s="157" t="str">
        <f t="shared" si="0"/>
        <v>Jump to Policies, Processes, and Procedures</v>
      </c>
      <c r="H25" s="163"/>
      <c r="I25" s="164"/>
      <c r="J25" s="151"/>
      <c r="K25" s="160" t="s">
        <v>597</v>
      </c>
      <c r="L25" s="151"/>
      <c r="M25" s="151"/>
      <c r="N25" s="151"/>
      <c r="O25" s="151"/>
      <c r="P25" s="151"/>
      <c r="Q25" s="151"/>
      <c r="R25" s="151"/>
      <c r="S25" s="151"/>
      <c r="T25" s="151"/>
      <c r="U25" s="151"/>
      <c r="V25" s="151"/>
      <c r="W25" s="151"/>
      <c r="X25" s="151"/>
      <c r="Y25" s="151"/>
      <c r="Z25" s="151"/>
    </row>
    <row r="26" spans="1:26" ht="40.5" customHeight="1" x14ac:dyDescent="0.2">
      <c r="A26" s="151"/>
      <c r="B26" s="152" t="str">
        <f>VLOOKUP($K26,'Auto Responses'!$N$4:$O$38,2,0)&amp;""</f>
        <v xml:space="preserve"> Authentication, Authorization, and Account Management</v>
      </c>
      <c r="C26" s="153" t="b">
        <v>1</v>
      </c>
      <c r="D26" s="154">
        <f>IF($C26=TRUE,SUMIF('(backend scoring)'!$B$3:$B$333,$K26,'(backend scoring)'!$O$3:$O$333),"")</f>
        <v>250</v>
      </c>
      <c r="E26" s="155">
        <f>IF($C26=TRUE,SUMIF('(backend scoring)'!$B$3:$B$333,$K26,'(backend scoring)'!$P$3:$P$333),"")</f>
        <v>225</v>
      </c>
      <c r="F26" s="162">
        <f>IFERROR($E26/$D26,'Auto Responses'!$J$5)</f>
        <v>0.9</v>
      </c>
      <c r="G26" s="157" t="str">
        <f t="shared" si="0"/>
        <v>Jump to Authentication, Authorization, and Account Management</v>
      </c>
      <c r="H26" s="163"/>
      <c r="I26" s="164"/>
      <c r="J26" s="151"/>
      <c r="K26" s="160" t="s">
        <v>598</v>
      </c>
      <c r="L26" s="151"/>
      <c r="M26" s="151"/>
      <c r="N26" s="151"/>
      <c r="O26" s="151"/>
      <c r="P26" s="151"/>
      <c r="Q26" s="151"/>
      <c r="R26" s="151"/>
      <c r="S26" s="151"/>
      <c r="T26" s="151"/>
      <c r="U26" s="151"/>
      <c r="V26" s="151"/>
      <c r="W26" s="151"/>
      <c r="X26" s="151"/>
      <c r="Y26" s="151"/>
      <c r="Z26" s="151"/>
    </row>
    <row r="27" spans="1:26" ht="40.5" customHeight="1" x14ac:dyDescent="0.2">
      <c r="A27" s="151"/>
      <c r="B27" s="152" t="str">
        <f>VLOOKUP($K27,'Auto Responses'!$N$4:$O$38,2,0)&amp;""</f>
        <v xml:space="preserve"> Data</v>
      </c>
      <c r="C27" s="153" t="b">
        <v>1</v>
      </c>
      <c r="D27" s="154">
        <f>IF($C27=TRUE,SUMIF('(backend scoring)'!$B$3:$B$333,$K27,'(backend scoring)'!$O$3:$O$333),"")</f>
        <v>280</v>
      </c>
      <c r="E27" s="155">
        <f>IF($C27=TRUE,SUMIF('(backend scoring)'!$B$3:$B$333,$K27,'(backend scoring)'!$P$3:$P$333),"")</f>
        <v>205</v>
      </c>
      <c r="F27" s="162">
        <f>IFERROR($E27/$D27,'Auto Responses'!$J$5)</f>
        <v>0.7321428571428571</v>
      </c>
      <c r="G27" s="157" t="str">
        <f t="shared" si="0"/>
        <v>Jump to Data</v>
      </c>
      <c r="H27" s="163"/>
      <c r="I27" s="164"/>
      <c r="J27" s="151"/>
      <c r="K27" s="160" t="s">
        <v>599</v>
      </c>
      <c r="L27" s="151"/>
      <c r="M27" s="151"/>
      <c r="N27" s="151"/>
      <c r="O27" s="151"/>
      <c r="P27" s="151"/>
      <c r="Q27" s="151"/>
      <c r="R27" s="151"/>
      <c r="S27" s="151"/>
      <c r="T27" s="151"/>
      <c r="U27" s="151"/>
      <c r="V27" s="151"/>
      <c r="W27" s="151"/>
      <c r="X27" s="151"/>
      <c r="Y27" s="151"/>
      <c r="Z27" s="151"/>
    </row>
    <row r="28" spans="1:26" ht="40.5" customHeight="1" x14ac:dyDescent="0.2">
      <c r="A28" s="151"/>
      <c r="B28" s="152" t="str">
        <f>VLOOKUP($K28,'Auto Responses'!$N$4:$O$38,2,0)&amp;""</f>
        <v xml:space="preserve"> Application/Service Security</v>
      </c>
      <c r="C28" s="153" t="b">
        <v>1</v>
      </c>
      <c r="D28" s="154">
        <f>IF($C28=TRUE,SUMIF('(backend scoring)'!$B$3:$B$333,$K28,'(backend scoring)'!$O$3:$O$333),"")</f>
        <v>195</v>
      </c>
      <c r="E28" s="155">
        <f>IF($C28=TRUE,SUMIF('(backend scoring)'!$B$3:$B$333,$K28,'(backend scoring)'!$P$3:$P$333),"")</f>
        <v>195</v>
      </c>
      <c r="F28" s="162">
        <f>IFERROR($E28/$D28,'Auto Responses'!$J$5)</f>
        <v>1</v>
      </c>
      <c r="G28" s="157" t="str">
        <f t="shared" si="0"/>
        <v>Jump to Application/Service Security</v>
      </c>
      <c r="H28" s="163"/>
      <c r="I28" s="164"/>
      <c r="J28" s="151"/>
      <c r="K28" s="160" t="s">
        <v>600</v>
      </c>
      <c r="L28" s="151"/>
      <c r="M28" s="151"/>
      <c r="N28" s="151"/>
      <c r="O28" s="151"/>
      <c r="P28" s="151"/>
      <c r="Q28" s="151"/>
      <c r="R28" s="151"/>
      <c r="S28" s="151"/>
      <c r="T28" s="151"/>
      <c r="U28" s="151"/>
      <c r="V28" s="151"/>
      <c r="W28" s="151"/>
      <c r="X28" s="151"/>
      <c r="Y28" s="151"/>
      <c r="Z28" s="151"/>
    </row>
    <row r="29" spans="1:26" ht="40.5" customHeight="1" x14ac:dyDescent="0.2">
      <c r="A29" s="151"/>
      <c r="B29" s="152" t="str">
        <f>VLOOKUP($K29,'Auto Responses'!$N$4:$O$38,2,0)&amp;""</f>
        <v xml:space="preserve"> Datacenter</v>
      </c>
      <c r="C29" s="153" t="b">
        <v>1</v>
      </c>
      <c r="D29" s="154">
        <f>IF($C29=TRUE,SUMIF('(backend scoring)'!$B$3:$B$333,$K29,'(backend scoring)'!$O$3:$O$333),"")</f>
        <v>170</v>
      </c>
      <c r="E29" s="155">
        <f>IF($C29=TRUE,SUMIF('(backend scoring)'!$B$3:$B$333,$K29,'(backend scoring)'!$P$3:$P$333),"")</f>
        <v>150</v>
      </c>
      <c r="F29" s="162">
        <f>IFERROR($E29/$D29,'Auto Responses'!$J$5)</f>
        <v>0.88235294117647056</v>
      </c>
      <c r="G29" s="157" t="str">
        <f t="shared" si="0"/>
        <v>Jump to Datacenter</v>
      </c>
      <c r="H29" s="163"/>
      <c r="I29" s="164"/>
      <c r="J29" s="151"/>
      <c r="K29" s="160" t="s">
        <v>601</v>
      </c>
      <c r="L29" s="151"/>
      <c r="M29" s="151"/>
      <c r="N29" s="151"/>
      <c r="O29" s="151"/>
      <c r="P29" s="151"/>
      <c r="Q29" s="151"/>
      <c r="R29" s="151"/>
      <c r="S29" s="151"/>
      <c r="T29" s="151"/>
      <c r="U29" s="151"/>
      <c r="V29" s="151"/>
      <c r="W29" s="151"/>
      <c r="X29" s="151"/>
      <c r="Y29" s="151"/>
      <c r="Z29" s="151"/>
    </row>
    <row r="30" spans="1:26" ht="40.5" customHeight="1" x14ac:dyDescent="0.2">
      <c r="A30" s="151"/>
      <c r="B30" s="152" t="str">
        <f>VLOOKUP($K30,'Auto Responses'!$N$4:$O$38,2,0)&amp;""</f>
        <v xml:space="preserve"> Firewalls, IDS, IPS, and Networking</v>
      </c>
      <c r="C30" s="153" t="b">
        <v>1</v>
      </c>
      <c r="D30" s="154">
        <f>IF($C30=TRUE,SUMIF('(backend scoring)'!$B$3:$B$333,$K30,'(backend scoring)'!$O$3:$O$333),"")</f>
        <v>145</v>
      </c>
      <c r="E30" s="155">
        <f>IF($C30=TRUE,SUMIF('(backend scoring)'!$B$3:$B$333,$K30,'(backend scoring)'!$P$3:$P$333),"")</f>
        <v>135</v>
      </c>
      <c r="F30" s="162">
        <f>IFERROR($E30/$D30,'Auto Responses'!$J$5)</f>
        <v>0.93103448275862066</v>
      </c>
      <c r="G30" s="157" t="str">
        <f t="shared" si="0"/>
        <v>Jump to Firewalls, IDS, IPS, and Networking</v>
      </c>
      <c r="H30" s="163"/>
      <c r="I30" s="164"/>
      <c r="J30" s="151"/>
      <c r="K30" s="160" t="s">
        <v>602</v>
      </c>
      <c r="L30" s="151"/>
      <c r="M30" s="151"/>
      <c r="N30" s="151"/>
      <c r="O30" s="151"/>
      <c r="P30" s="151"/>
      <c r="Q30" s="151"/>
      <c r="R30" s="151"/>
      <c r="S30" s="151"/>
      <c r="T30" s="151"/>
      <c r="U30" s="151"/>
      <c r="V30" s="151"/>
      <c r="W30" s="151"/>
      <c r="X30" s="151"/>
      <c r="Y30" s="151"/>
      <c r="Z30" s="151"/>
    </row>
    <row r="31" spans="1:26" ht="40.5" customHeight="1" x14ac:dyDescent="0.2">
      <c r="A31" s="151"/>
      <c r="B31" s="152" t="str">
        <f>VLOOKUP($K31,'Auto Responses'!$N$4:$O$38,2,0)&amp;""</f>
        <v xml:space="preserve"> Incident Handling</v>
      </c>
      <c r="C31" s="153" t="b">
        <v>1</v>
      </c>
      <c r="D31" s="154">
        <f>IF($C31=TRUE,SUMIF('(backend scoring)'!$B$3:$B$333,$K31,'(backend scoring)'!$O$3:$O$333),"")</f>
        <v>25</v>
      </c>
      <c r="E31" s="155">
        <f>IF($C31=TRUE,SUMIF('(backend scoring)'!$B$3:$B$333,$K31,'(backend scoring)'!$P$3:$P$333),"")</f>
        <v>25</v>
      </c>
      <c r="F31" s="162">
        <f>IFERROR($E31/$D31,'Auto Responses'!$J$5)</f>
        <v>1</v>
      </c>
      <c r="G31" s="157" t="str">
        <f t="shared" si="0"/>
        <v>Jump to Incident Handling</v>
      </c>
      <c r="H31" s="163"/>
      <c r="I31" s="164"/>
      <c r="J31" s="151"/>
      <c r="K31" s="160" t="s">
        <v>603</v>
      </c>
      <c r="L31" s="151"/>
      <c r="M31" s="151"/>
      <c r="N31" s="151"/>
      <c r="O31" s="151"/>
      <c r="P31" s="151"/>
      <c r="Q31" s="151"/>
      <c r="R31" s="151"/>
      <c r="S31" s="151"/>
      <c r="T31" s="151"/>
      <c r="U31" s="151"/>
      <c r="V31" s="151"/>
      <c r="W31" s="151"/>
      <c r="X31" s="151"/>
      <c r="Y31" s="151"/>
      <c r="Z31" s="151"/>
    </row>
    <row r="32" spans="1:26" ht="40.5" customHeight="1" x14ac:dyDescent="0.2">
      <c r="A32" s="151"/>
      <c r="B32" s="152" t="str">
        <f>VLOOKUP($K32,'Auto Responses'!$N$4:$O$38,2,0)&amp;""</f>
        <v xml:space="preserve"> Vulnerability Management</v>
      </c>
      <c r="C32" s="153" t="b">
        <v>1</v>
      </c>
      <c r="D32" s="154">
        <f>IF($C32=TRUE,SUMIF('(backend scoring)'!$B$3:$B$333,$K32,'(backend scoring)'!$O$3:$O$333),"")</f>
        <v>85</v>
      </c>
      <c r="E32" s="155">
        <f>IF($C32=TRUE,SUMIF('(backend scoring)'!$B$3:$B$333,$K32,'(backend scoring)'!$P$3:$P$333),"")</f>
        <v>65</v>
      </c>
      <c r="F32" s="162">
        <f>IFERROR($E32/$D32,'Auto Responses'!$J$5)</f>
        <v>0.76470588235294112</v>
      </c>
      <c r="G32" s="157" t="str">
        <f t="shared" si="0"/>
        <v>Jump to Vulnerability Management</v>
      </c>
      <c r="H32" s="163"/>
      <c r="I32" s="164"/>
      <c r="J32" s="151"/>
      <c r="K32" s="160" t="s">
        <v>604</v>
      </c>
      <c r="L32" s="151"/>
      <c r="M32" s="151"/>
      <c r="N32" s="151"/>
      <c r="O32" s="151"/>
      <c r="P32" s="151"/>
      <c r="Q32" s="151"/>
      <c r="R32" s="151"/>
      <c r="S32" s="151"/>
      <c r="T32" s="151"/>
      <c r="U32" s="151"/>
      <c r="V32" s="151"/>
      <c r="W32" s="151"/>
      <c r="X32" s="151"/>
      <c r="Y32" s="151"/>
      <c r="Z32" s="151"/>
    </row>
    <row r="33" spans="1:26" ht="40.5" customHeight="1" x14ac:dyDescent="0.2">
      <c r="A33" s="151"/>
      <c r="B33" s="152" t="str">
        <f>VLOOKUP($K33,'Auto Responses'!$N$4:$O$38,2,0)&amp;""</f>
        <v xml:space="preserve"> Consulting Services</v>
      </c>
      <c r="C33" s="153" t="b">
        <v>1</v>
      </c>
      <c r="D33" s="154">
        <f>IF($C33=TRUE,SUMIF('(backend scoring)'!$B$3:$B$333,$K33,'(backend scoring)'!$O$3:$O$333),"")</f>
        <v>90</v>
      </c>
      <c r="E33" s="155">
        <f>IF($C33=TRUE,SUMIF('(backend scoring)'!$B$3:$B$333,$K33,'(backend scoring)'!$P$3:$P$333),"")</f>
        <v>60</v>
      </c>
      <c r="F33" s="162">
        <f>IFERROR($E33/$D33,'Auto Responses'!$J$5)</f>
        <v>0.66666666666666663</v>
      </c>
      <c r="G33" s="157" t="str">
        <f t="shared" si="0"/>
        <v>Jump to Consulting Services</v>
      </c>
      <c r="H33" s="163"/>
      <c r="I33" s="164"/>
      <c r="J33" s="151"/>
      <c r="K33" s="160" t="s">
        <v>605</v>
      </c>
      <c r="L33" s="151"/>
      <c r="M33" s="151"/>
      <c r="N33" s="151"/>
      <c r="O33" s="151"/>
      <c r="P33" s="151"/>
      <c r="Q33" s="151"/>
      <c r="R33" s="151"/>
      <c r="S33" s="151"/>
      <c r="T33" s="151"/>
      <c r="U33" s="151"/>
      <c r="V33" s="151"/>
      <c r="W33" s="151"/>
      <c r="X33" s="151"/>
      <c r="Y33" s="151"/>
      <c r="Z33" s="151"/>
    </row>
    <row r="34" spans="1:26" ht="40.5" customHeight="1" x14ac:dyDescent="0.2">
      <c r="A34" s="151"/>
      <c r="B34" s="152" t="str">
        <f>VLOOKUP($K34,'Auto Responses'!$N$4:$O$38,2,0)&amp;""</f>
        <v xml:space="preserve">HIPAA Compliance </v>
      </c>
      <c r="C34" s="153" t="b">
        <v>1</v>
      </c>
      <c r="D34" s="154">
        <f>IF($C34=TRUE,SUMIF('(backend scoring)'!$B$3:$B$333,$K34,'(backend scoring)'!$O$3:$O$333),"")</f>
        <v>0</v>
      </c>
      <c r="E34" s="155">
        <f>IF($C34=TRUE,SUMIF('(backend scoring)'!$B$3:$B$333,$K34,'(backend scoring)'!$P$3:$P$333),"")</f>
        <v>0</v>
      </c>
      <c r="F34" s="162" t="str">
        <f>IFERROR($E34/$D34,'Auto Responses'!$J$5)</f>
        <v>N/A</v>
      </c>
      <c r="G34" s="157" t="str">
        <f t="shared" si="0"/>
        <v xml:space="preserve">Jump toHIPAA Compliance </v>
      </c>
      <c r="H34" s="163"/>
      <c r="I34" s="164"/>
      <c r="J34" s="151"/>
      <c r="K34" s="160" t="s">
        <v>606</v>
      </c>
      <c r="L34" s="151"/>
      <c r="M34" s="151"/>
      <c r="N34" s="151"/>
      <c r="O34" s="151"/>
      <c r="P34" s="151"/>
      <c r="Q34" s="151"/>
      <c r="R34" s="151"/>
      <c r="S34" s="151"/>
      <c r="T34" s="151"/>
      <c r="U34" s="151"/>
      <c r="V34" s="151"/>
      <c r="W34" s="151"/>
      <c r="X34" s="151"/>
      <c r="Y34" s="151"/>
      <c r="Z34" s="151"/>
    </row>
    <row r="35" spans="1:26" ht="40.5" customHeight="1" x14ac:dyDescent="0.2">
      <c r="A35" s="151"/>
      <c r="B35" s="152" t="str">
        <f>VLOOKUP($K35,'Auto Responses'!$N$4:$O$38,2,0)&amp;""</f>
        <v xml:space="preserve"> Payment Card Industry Data Security Standard (PCI DSS)</v>
      </c>
      <c r="C35" s="153" t="b">
        <v>1</v>
      </c>
      <c r="D35" s="154">
        <f>IF($C35=TRUE,SUMIF('(backend scoring)'!$B$3:$B$333,$K35,'(backend scoring)'!$O$3:$O$333),"")</f>
        <v>0</v>
      </c>
      <c r="E35" s="155">
        <f>IF($C35=TRUE,SUMIF('(backend scoring)'!$B$3:$B$333,$K35,'(backend scoring)'!$P$3:$P$333),"")</f>
        <v>0</v>
      </c>
      <c r="F35" s="162" t="str">
        <f>IFERROR($E35/$D35,'Auto Responses'!$J$5)</f>
        <v>N/A</v>
      </c>
      <c r="G35" s="157" t="str">
        <f t="shared" si="0"/>
        <v>Jump to Payment Card Industry Data Security Standard (PCI DSS)</v>
      </c>
      <c r="H35" s="163"/>
      <c r="I35" s="164"/>
      <c r="J35" s="151"/>
      <c r="K35" s="160" t="s">
        <v>607</v>
      </c>
      <c r="L35" s="151"/>
      <c r="M35" s="151"/>
      <c r="N35" s="151"/>
      <c r="O35" s="151"/>
      <c r="P35" s="151"/>
      <c r="Q35" s="151"/>
      <c r="R35" s="151"/>
      <c r="S35" s="151"/>
      <c r="T35" s="151"/>
      <c r="U35" s="151"/>
      <c r="V35" s="151"/>
      <c r="W35" s="151"/>
      <c r="X35" s="151"/>
      <c r="Y35" s="151"/>
      <c r="Z35" s="151"/>
    </row>
    <row r="36" spans="1:26" ht="40.5" customHeight="1" x14ac:dyDescent="0.2">
      <c r="A36" s="151"/>
      <c r="B36" s="152" t="str">
        <f>VLOOKUP($K36,'Auto Responses'!$N$4:$O$38,2,0)&amp;""</f>
        <v xml:space="preserve"> On-Premises Data Solutions</v>
      </c>
      <c r="C36" s="153" t="b">
        <v>1</v>
      </c>
      <c r="D36" s="154">
        <f>IF($C36=TRUE,SUMIF('(backend scoring)'!$B$3:$B$333,$K36,'(backend scoring)'!$O$3:$O$333),"")</f>
        <v>55</v>
      </c>
      <c r="E36" s="155">
        <f>IF($C36=TRUE,SUMIF('(backend scoring)'!$B$3:$B$333,$K36,'(backend scoring)'!$P$3:$P$333),"")</f>
        <v>45</v>
      </c>
      <c r="F36" s="162">
        <f>IFERROR($E36/$D36,'Auto Responses'!$J$5)</f>
        <v>0.81818181818181823</v>
      </c>
      <c r="G36" s="157" t="str">
        <f t="shared" si="0"/>
        <v>Jump to On-Premises Data Solutions</v>
      </c>
      <c r="H36" s="163"/>
      <c r="I36" s="164"/>
      <c r="J36" s="151"/>
      <c r="K36" s="160" t="s">
        <v>608</v>
      </c>
      <c r="L36" s="151"/>
      <c r="M36" s="151"/>
      <c r="N36" s="151"/>
      <c r="O36" s="151"/>
      <c r="P36" s="151"/>
      <c r="Q36" s="151"/>
      <c r="R36" s="151"/>
      <c r="S36" s="151"/>
      <c r="T36" s="151"/>
      <c r="U36" s="151"/>
      <c r="V36" s="151"/>
      <c r="W36" s="151"/>
      <c r="X36" s="151"/>
      <c r="Y36" s="151"/>
      <c r="Z36" s="151"/>
    </row>
    <row r="37" spans="1:26" ht="40.5" customHeight="1" x14ac:dyDescent="0.2">
      <c r="A37" s="151"/>
      <c r="B37" s="152" t="str">
        <f>VLOOKUP($K37,'Auto Responses'!$N$4:$O$38,2,0)&amp;""</f>
        <v xml:space="preserve"> IT Accessibility</v>
      </c>
      <c r="C37" s="153" t="b">
        <v>1</v>
      </c>
      <c r="D37" s="154">
        <f>IF($C37=TRUE,SUMIF('(backend scoring)'!$B$3:$B$333,$K37,'(backend scoring)'!$O$3:$O$333),"")</f>
        <v>170</v>
      </c>
      <c r="E37" s="155">
        <f>IF($C37=TRUE,SUMIF('(backend scoring)'!$B$3:$B$333,$K37,'(backend scoring)'!$P$3:$P$333),"")</f>
        <v>150</v>
      </c>
      <c r="F37" s="162">
        <f>IFERROR($E37/$D37,'Auto Responses'!$J$5)</f>
        <v>0.88235294117647056</v>
      </c>
      <c r="G37" s="157" t="str">
        <f t="shared" si="0"/>
        <v>Jump to IT Accessibility</v>
      </c>
      <c r="H37" s="163"/>
      <c r="I37" s="164"/>
      <c r="J37" s="151"/>
      <c r="K37" s="160" t="s">
        <v>609</v>
      </c>
      <c r="L37" s="151"/>
      <c r="M37" s="151"/>
      <c r="N37" s="151"/>
      <c r="O37" s="151"/>
      <c r="P37" s="151"/>
      <c r="Q37" s="151"/>
      <c r="R37" s="151"/>
      <c r="S37" s="151"/>
      <c r="T37" s="151"/>
      <c r="U37" s="151"/>
      <c r="V37" s="151"/>
      <c r="W37" s="151"/>
      <c r="X37" s="151"/>
      <c r="Y37" s="151"/>
      <c r="Z37" s="151"/>
    </row>
    <row r="38" spans="1:26" ht="40.5" customHeight="1" x14ac:dyDescent="0.2">
      <c r="A38" s="151"/>
      <c r="B38" s="152" t="s">
        <v>610</v>
      </c>
      <c r="C38" s="153" t="b">
        <v>1</v>
      </c>
      <c r="D38" s="165">
        <f>IF($C38=TRUE,SUMIF('(backend scoring)'!$E$3:$E$333,'Auto Responses'!$L$20,'(backend scoring)'!$O$3:$O$333),"")</f>
        <v>405</v>
      </c>
      <c r="E38" s="165">
        <f>IF($C38=TRUE,SUMIF('(backend scoring)'!$E$3:$E$333,'Auto Responses'!$L$20,'(backend scoring)'!$P$3:$P$333),"")</f>
        <v>165</v>
      </c>
      <c r="F38" s="162">
        <f>IFERROR($E38/$D38,'Auto Responses'!$J$5)</f>
        <v>0.40740740740740738</v>
      </c>
      <c r="G38" s="166" t="s">
        <v>611</v>
      </c>
      <c r="H38" s="163"/>
      <c r="I38" s="164"/>
      <c r="J38" s="151"/>
      <c r="K38" s="151"/>
      <c r="L38" s="151"/>
      <c r="M38" s="151"/>
      <c r="N38" s="151"/>
      <c r="O38" s="151"/>
      <c r="P38" s="151"/>
      <c r="Q38" s="151"/>
      <c r="R38" s="151"/>
      <c r="S38" s="151"/>
      <c r="T38" s="151"/>
      <c r="U38" s="151"/>
      <c r="V38" s="151"/>
      <c r="W38" s="151"/>
      <c r="X38" s="151"/>
      <c r="Y38" s="151"/>
      <c r="Z38" s="151"/>
    </row>
    <row r="39" spans="1:26" ht="40.5" customHeight="1" x14ac:dyDescent="0.2">
      <c r="A39" s="151"/>
      <c r="B39" s="167" t="s">
        <v>612</v>
      </c>
      <c r="C39" s="94" t="b">
        <v>1</v>
      </c>
      <c r="D39" s="168">
        <f>IF($C39=TRUE,'Privacy Analyst Evaluation'!$D$31,"")</f>
        <v>540</v>
      </c>
      <c r="E39" s="168">
        <f>IF($C39=TRUE,'Privacy Analyst Evaluation'!$E$31,"")</f>
        <v>490</v>
      </c>
      <c r="F39" s="169">
        <f>IFERROR($E39/$D39,'Auto Responses'!$J$5)</f>
        <v>0.90740740740740744</v>
      </c>
      <c r="G39" s="170" t="s">
        <v>613</v>
      </c>
      <c r="H39" s="171"/>
      <c r="I39" s="172"/>
      <c r="J39" s="151"/>
      <c r="K39" s="151"/>
      <c r="L39" s="151"/>
      <c r="M39" s="151"/>
      <c r="N39" s="151"/>
      <c r="O39" s="151"/>
      <c r="P39" s="151"/>
      <c r="Q39" s="151"/>
      <c r="R39" s="151"/>
      <c r="S39" s="151"/>
      <c r="T39" s="151"/>
      <c r="U39" s="151"/>
      <c r="V39" s="151"/>
      <c r="W39" s="151"/>
      <c r="X39" s="151"/>
      <c r="Y39" s="151"/>
      <c r="Z39" s="151"/>
    </row>
    <row r="40" spans="1:26" ht="30" customHeight="1" x14ac:dyDescent="0.2">
      <c r="A40" s="151"/>
      <c r="B40" s="144" t="s">
        <v>614</v>
      </c>
      <c r="C40" s="145"/>
      <c r="D40" s="173">
        <f t="shared" ref="D40:E40" si="1">SUM(D21:D39)</f>
        <v>2905</v>
      </c>
      <c r="E40" s="173">
        <f t="shared" si="1"/>
        <v>2385</v>
      </c>
      <c r="F40" s="174">
        <f>IFERROR(E40/D40,'Auto Responses'!$J$5)</f>
        <v>0.82099827882960408</v>
      </c>
      <c r="G40" s="175"/>
      <c r="H40" s="176"/>
      <c r="I40" s="177"/>
      <c r="J40" s="49" t="s">
        <v>31</v>
      </c>
      <c r="K40" s="151"/>
      <c r="L40" s="151"/>
      <c r="M40" s="151"/>
      <c r="N40" s="151"/>
      <c r="O40" s="151"/>
      <c r="P40" s="151"/>
      <c r="Q40" s="151"/>
      <c r="R40" s="151"/>
      <c r="S40" s="151"/>
      <c r="T40" s="151"/>
      <c r="U40" s="151"/>
      <c r="V40" s="151"/>
      <c r="W40" s="151"/>
      <c r="X40" s="151"/>
      <c r="Y40" s="151"/>
      <c r="Z40" s="151"/>
    </row>
    <row r="41" spans="1:26" ht="15.75" customHeight="1" x14ac:dyDescent="0.2">
      <c r="A41" s="58"/>
      <c r="B41" s="58"/>
      <c r="C41" s="58"/>
      <c r="D41" s="58"/>
      <c r="E41" s="58"/>
      <c r="F41" s="58" t="s">
        <v>615</v>
      </c>
      <c r="G41" s="58"/>
      <c r="H41" s="58"/>
      <c r="I41" s="58"/>
      <c r="J41" s="58"/>
      <c r="K41" s="58"/>
      <c r="L41" s="58"/>
      <c r="M41" s="58"/>
      <c r="N41" s="58"/>
      <c r="O41" s="58"/>
      <c r="P41" s="58"/>
      <c r="Q41" s="58"/>
      <c r="R41" s="58"/>
      <c r="S41" s="58"/>
      <c r="T41" s="58"/>
      <c r="U41" s="58"/>
      <c r="V41" s="58"/>
      <c r="W41" s="58"/>
      <c r="X41" s="58"/>
      <c r="Y41" s="58"/>
      <c r="Z41" s="58"/>
    </row>
    <row r="42" spans="1:26" ht="15.75" customHeight="1" x14ac:dyDescent="0.2">
      <c r="A42" s="58"/>
      <c r="B42" s="58"/>
      <c r="C42" s="58"/>
      <c r="D42" s="58"/>
      <c r="E42" s="58"/>
      <c r="F42" s="58"/>
      <c r="G42" s="58"/>
      <c r="H42" s="58"/>
      <c r="I42" s="58"/>
      <c r="J42" s="58"/>
      <c r="K42" s="58"/>
      <c r="L42" s="58"/>
      <c r="M42" s="58"/>
      <c r="N42" s="58"/>
      <c r="O42" s="58"/>
      <c r="P42" s="58"/>
      <c r="Q42" s="58"/>
      <c r="R42" s="58"/>
      <c r="S42" s="58"/>
      <c r="T42" s="58"/>
      <c r="U42" s="58"/>
      <c r="V42" s="58"/>
      <c r="W42" s="58"/>
      <c r="X42" s="58"/>
      <c r="Y42" s="58"/>
      <c r="Z42" s="58"/>
    </row>
    <row r="43" spans="1:26" ht="15" customHeight="1" x14ac:dyDescent="0.2">
      <c r="A43" s="58"/>
      <c r="B43" s="58"/>
      <c r="C43" s="58"/>
      <c r="D43" s="58"/>
      <c r="E43" s="58"/>
      <c r="F43" s="58"/>
      <c r="G43" s="58"/>
      <c r="H43" s="58"/>
      <c r="I43" s="58"/>
      <c r="J43" s="58"/>
      <c r="K43" s="58"/>
      <c r="L43" s="58"/>
      <c r="M43" s="58"/>
      <c r="N43" s="58"/>
      <c r="O43" s="58"/>
      <c r="P43" s="58"/>
      <c r="Q43" s="58"/>
      <c r="R43" s="58"/>
      <c r="S43" s="58"/>
      <c r="T43" s="58"/>
      <c r="U43" s="58"/>
      <c r="V43" s="58"/>
      <c r="W43" s="58"/>
      <c r="X43" s="58"/>
      <c r="Y43" s="58"/>
      <c r="Z43" s="58"/>
    </row>
    <row r="44" spans="1:26" ht="36" customHeight="1" x14ac:dyDescent="0.2">
      <c r="A44" s="178" t="s">
        <v>616</v>
      </c>
      <c r="B44" s="178"/>
      <c r="C44" s="179"/>
      <c r="D44" s="178"/>
      <c r="E44" s="178"/>
      <c r="F44" s="178"/>
      <c r="G44" s="178"/>
      <c r="H44" s="178"/>
      <c r="I44" s="178"/>
      <c r="J44" s="178"/>
      <c r="K44" s="178"/>
      <c r="L44" s="58"/>
      <c r="M44" s="2"/>
      <c r="N44" s="58"/>
      <c r="O44" s="58"/>
      <c r="P44" s="58"/>
      <c r="Q44" s="58"/>
      <c r="R44" s="58"/>
      <c r="S44" s="58"/>
      <c r="T44" s="58"/>
      <c r="U44" s="58"/>
      <c r="V44" s="58"/>
      <c r="W44" s="58"/>
      <c r="X44" s="58"/>
      <c r="Y44" s="58"/>
      <c r="Z44" s="58"/>
    </row>
    <row r="45" spans="1:26" ht="36" customHeight="1" x14ac:dyDescent="0.2">
      <c r="A45" s="180" t="s">
        <v>617</v>
      </c>
      <c r="B45" s="180"/>
      <c r="C45" s="181"/>
      <c r="D45" s="180"/>
      <c r="E45" s="180"/>
      <c r="F45" s="180"/>
      <c r="G45" s="180"/>
      <c r="H45" s="180"/>
      <c r="I45" s="180"/>
      <c r="J45" s="180"/>
      <c r="K45" s="180"/>
      <c r="L45" s="58"/>
      <c r="M45" s="2"/>
      <c r="N45" s="58"/>
      <c r="O45" s="58"/>
      <c r="P45" s="58"/>
      <c r="Q45" s="58"/>
      <c r="R45" s="58"/>
      <c r="S45" s="58"/>
      <c r="T45" s="58"/>
      <c r="U45" s="58"/>
      <c r="V45" s="58"/>
      <c r="W45" s="58"/>
      <c r="X45" s="58"/>
      <c r="Y45" s="58"/>
      <c r="Z45" s="58"/>
    </row>
    <row r="46" spans="1:26" ht="36" customHeight="1" x14ac:dyDescent="0.2">
      <c r="A46" s="17" t="s">
        <v>583</v>
      </c>
      <c r="B46" s="18"/>
      <c r="C46" s="19"/>
      <c r="D46" s="20"/>
      <c r="E46" s="20"/>
      <c r="F46" s="21"/>
      <c r="G46" s="21"/>
      <c r="H46" s="21"/>
      <c r="I46" s="21"/>
      <c r="J46" s="21"/>
      <c r="K46" s="21"/>
      <c r="L46" s="58"/>
      <c r="M46" s="2"/>
      <c r="N46" s="2"/>
      <c r="O46" s="2"/>
      <c r="P46" s="2"/>
      <c r="Q46" s="2"/>
      <c r="R46" s="2"/>
      <c r="S46" s="2"/>
      <c r="T46" s="2"/>
      <c r="U46" s="2"/>
      <c r="V46" s="2"/>
      <c r="W46" s="2"/>
      <c r="X46" s="2"/>
      <c r="Y46" s="2"/>
      <c r="Z46" s="2"/>
    </row>
    <row r="47" spans="1:26" ht="19.5" customHeight="1" x14ac:dyDescent="0.2">
      <c r="A47" s="115" t="str">
        <f>HLOOKUP($A$4,'Auto Responses'!$F$2:$F$7,2,0)&amp;""</f>
        <v>1. Upon initial review, you can check the "Non-Negotiable" box by any question to compile a report of questions that may prohibit a full review.</v>
      </c>
      <c r="B47" s="118"/>
      <c r="C47" s="118"/>
      <c r="D47" s="118"/>
      <c r="E47" s="118"/>
      <c r="F47" s="118"/>
      <c r="G47" s="118"/>
      <c r="H47" s="118"/>
      <c r="I47" s="118"/>
      <c r="J47" s="118"/>
      <c r="K47" s="23"/>
      <c r="L47" s="58"/>
      <c r="M47" s="2"/>
      <c r="N47" s="2"/>
      <c r="O47" s="2"/>
      <c r="P47" s="2"/>
      <c r="Q47" s="2"/>
      <c r="R47" s="2"/>
      <c r="S47" s="2"/>
      <c r="T47" s="2"/>
      <c r="U47" s="2"/>
      <c r="V47" s="2"/>
      <c r="W47" s="2"/>
      <c r="X47" s="2"/>
      <c r="Y47" s="2"/>
      <c r="Z47" s="2"/>
    </row>
    <row r="48" spans="1:26" ht="19.5" customHeight="1" x14ac:dyDescent="0.2">
      <c r="A48" s="115" t="str">
        <f>HLOOKUP($A$4,'Auto Responses'!$F$2:$F$7,3,0)&amp;""</f>
        <v>2. When evaluating an answer, a default importance level has been set. You can use the "Importance Override" dropdown to override the default and adjust the value of the question.</v>
      </c>
      <c r="B48" s="118"/>
      <c r="C48" s="118"/>
      <c r="D48" s="118"/>
      <c r="E48" s="118"/>
      <c r="F48" s="118"/>
      <c r="G48" s="118"/>
      <c r="H48" s="118"/>
      <c r="I48" s="118"/>
      <c r="J48" s="118"/>
      <c r="K48" s="23"/>
      <c r="L48" s="58"/>
      <c r="M48" s="2"/>
      <c r="N48" s="2"/>
      <c r="O48" s="2"/>
      <c r="P48" s="2"/>
      <c r="Q48" s="2"/>
      <c r="R48" s="2"/>
      <c r="S48" s="2"/>
      <c r="T48" s="2"/>
      <c r="U48" s="2"/>
      <c r="V48" s="2"/>
      <c r="W48" s="2"/>
      <c r="X48" s="2"/>
      <c r="Y48" s="2"/>
      <c r="Z48" s="2"/>
    </row>
    <row r="49" spans="1:26" ht="19.5" customHeight="1" x14ac:dyDescent="0.2">
      <c r="A49" s="115" t="str">
        <f>HLOOKUP($A$4,'Auto Responses'!$F$2:$F$7,4,0)&amp;""</f>
        <v>3. For questions that are qualitative or for which you disagree with the preferred response, make a selection in the "Compliant Override" dropdown to adjust the question's impact on the score.</v>
      </c>
      <c r="B49" s="118"/>
      <c r="C49" s="118"/>
      <c r="D49" s="118"/>
      <c r="E49" s="118"/>
      <c r="F49" s="118"/>
      <c r="G49" s="118"/>
      <c r="H49" s="118"/>
      <c r="I49" s="118"/>
      <c r="J49" s="118"/>
      <c r="K49" s="23"/>
      <c r="L49" s="58"/>
      <c r="M49" s="2"/>
      <c r="N49" s="2"/>
      <c r="O49" s="2"/>
      <c r="P49" s="2"/>
      <c r="Q49" s="2"/>
      <c r="R49" s="2"/>
      <c r="S49" s="2"/>
      <c r="T49" s="2"/>
      <c r="U49" s="2"/>
      <c r="V49" s="2"/>
      <c r="W49" s="2"/>
      <c r="X49" s="2"/>
      <c r="Y49" s="2"/>
      <c r="Z49" s="2"/>
    </row>
    <row r="50" spans="1:26" ht="19.5" customHeight="1" x14ac:dyDescent="0.2">
      <c r="A50" s="115" t="str">
        <f>HLOOKUP($A$4,'Auto Responses'!$F$2:$F$7,5,0)&amp;""</f>
        <v xml:space="preserve">4. Each worksheet shows a report for that section. See the "Analyst Report" sheet for a full report of all sections. </v>
      </c>
      <c r="B50" s="118"/>
      <c r="C50" s="118"/>
      <c r="D50" s="118"/>
      <c r="E50" s="118"/>
      <c r="F50" s="118"/>
      <c r="G50" s="118"/>
      <c r="H50" s="118"/>
      <c r="I50" s="118"/>
      <c r="J50" s="118"/>
      <c r="K50" s="23"/>
      <c r="L50" s="58"/>
      <c r="M50" s="2"/>
      <c r="N50" s="2"/>
      <c r="O50" s="2"/>
      <c r="P50" s="2"/>
      <c r="Q50" s="2"/>
      <c r="R50" s="2"/>
      <c r="S50" s="2"/>
      <c r="T50" s="2"/>
      <c r="U50" s="2"/>
      <c r="V50" s="2"/>
      <c r="W50" s="2"/>
      <c r="X50" s="2"/>
      <c r="Y50" s="2"/>
      <c r="Z50" s="2"/>
    </row>
    <row r="51" spans="1:26" ht="19.5" customHeight="1" x14ac:dyDescent="0.2">
      <c r="A51" s="115" t="str">
        <f>HLOOKUP($A$4,'Auto Responses'!$F$2:$F$7,6,0)&amp;""</f>
        <v xml:space="preserve">5. If you are evaluating a question that appears in an earlier section, the Importance and Compliant Override cannot be changed but additional notes can be added. </v>
      </c>
      <c r="B51" s="118"/>
      <c r="C51" s="118"/>
      <c r="D51" s="118"/>
      <c r="E51" s="118"/>
      <c r="F51" s="118"/>
      <c r="G51" s="118"/>
      <c r="H51" s="118"/>
      <c r="I51" s="118"/>
      <c r="J51" s="118"/>
      <c r="K51" s="23"/>
      <c r="L51" s="58"/>
      <c r="M51" s="2"/>
      <c r="N51" s="2"/>
      <c r="O51" s="2"/>
      <c r="P51" s="2"/>
      <c r="Q51" s="2"/>
      <c r="R51" s="2"/>
      <c r="S51" s="2"/>
      <c r="T51" s="2"/>
      <c r="U51" s="2"/>
      <c r="V51" s="2"/>
      <c r="W51" s="2"/>
      <c r="X51" s="2"/>
      <c r="Y51" s="2"/>
      <c r="Z51" s="2"/>
    </row>
    <row r="52" spans="1:26" ht="19.5" customHeight="1" x14ac:dyDescent="0.2">
      <c r="A52" s="117" t="str">
        <f>HLOOKUP($A$4,'Auto Responses'!$F$2:$F$8,7,0)&amp;""</f>
        <v>For full instructions, please visit EDUCAUSE.edu/HECVAT</v>
      </c>
      <c r="B52" s="118"/>
      <c r="C52" s="118"/>
      <c r="D52" s="118"/>
      <c r="E52" s="118"/>
      <c r="F52" s="118"/>
      <c r="G52" s="118"/>
      <c r="H52" s="118"/>
      <c r="I52" s="118"/>
      <c r="J52" s="118"/>
      <c r="K52" s="23"/>
      <c r="L52" s="58"/>
      <c r="M52" s="2"/>
      <c r="N52" s="2"/>
      <c r="O52" s="2"/>
      <c r="P52" s="2"/>
      <c r="Q52" s="2"/>
      <c r="R52" s="2"/>
      <c r="S52" s="2"/>
      <c r="T52" s="2"/>
      <c r="U52" s="2"/>
      <c r="V52" s="2"/>
      <c r="W52" s="2"/>
      <c r="X52" s="2"/>
      <c r="Y52" s="2"/>
      <c r="Z52" s="2"/>
    </row>
    <row r="53" spans="1:26" ht="41.25" customHeight="1" x14ac:dyDescent="0.2">
      <c r="A53" s="182"/>
      <c r="B53" s="182"/>
      <c r="C53" s="183"/>
      <c r="D53" s="182"/>
      <c r="E53" s="182"/>
      <c r="F53" s="184" t="s">
        <v>24</v>
      </c>
      <c r="G53" s="185" t="s">
        <v>618</v>
      </c>
      <c r="H53" s="186"/>
      <c r="I53" s="186"/>
      <c r="J53" s="186"/>
      <c r="K53" s="186"/>
      <c r="L53" s="58"/>
      <c r="M53" s="2"/>
      <c r="N53" s="58"/>
      <c r="O53" s="58"/>
      <c r="P53" s="58"/>
      <c r="Q53" s="58"/>
      <c r="R53" s="58"/>
      <c r="S53" s="58"/>
      <c r="T53" s="58"/>
      <c r="U53" s="58"/>
      <c r="V53" s="58"/>
      <c r="W53" s="58"/>
      <c r="X53" s="58"/>
      <c r="Y53" s="58"/>
      <c r="Z53" s="58"/>
    </row>
    <row r="54" spans="1:26" ht="63" customHeight="1" x14ac:dyDescent="0.2">
      <c r="A54" s="187" t="s">
        <v>619</v>
      </c>
      <c r="B54" s="188" t="s">
        <v>620</v>
      </c>
      <c r="C54" s="188" t="s">
        <v>21</v>
      </c>
      <c r="D54" s="189" t="s">
        <v>22</v>
      </c>
      <c r="E54" s="190" t="s">
        <v>23</v>
      </c>
      <c r="F54" s="191" t="s">
        <v>621</v>
      </c>
      <c r="G54" s="192" t="s">
        <v>622</v>
      </c>
      <c r="H54" s="193" t="s">
        <v>623</v>
      </c>
      <c r="I54" s="193" t="s">
        <v>624</v>
      </c>
      <c r="J54" s="194" t="s">
        <v>625</v>
      </c>
      <c r="K54" s="195" t="s">
        <v>626</v>
      </c>
      <c r="L54" s="58"/>
      <c r="M54" s="2"/>
      <c r="N54" s="196"/>
      <c r="O54" s="196"/>
      <c r="P54" s="196"/>
      <c r="Q54" s="196"/>
      <c r="R54" s="196"/>
      <c r="S54" s="196"/>
      <c r="T54" s="196"/>
      <c r="U54" s="196"/>
      <c r="V54" s="196"/>
      <c r="W54" s="196"/>
      <c r="X54" s="196"/>
      <c r="Y54" s="196"/>
      <c r="Z54" s="196"/>
    </row>
    <row r="55" spans="1:26" ht="15.75" customHeight="1" x14ac:dyDescent="0.2">
      <c r="A55" s="18" t="str">
        <f>VLOOKUP(LEFT($A56,4),'Auto Responses'!$N$4:$O$38,2,0)&amp;""</f>
        <v xml:space="preserve"> General Information</v>
      </c>
      <c r="B55" s="40"/>
      <c r="C55" s="41"/>
      <c r="D55" s="41"/>
      <c r="E55" s="197"/>
      <c r="F55" s="198" t="s">
        <v>627</v>
      </c>
      <c r="G55" s="41"/>
      <c r="H55" s="41"/>
      <c r="I55" s="41"/>
      <c r="J55" s="41"/>
      <c r="K55" s="41"/>
      <c r="L55" s="58"/>
      <c r="M55" s="2"/>
      <c r="N55" s="2"/>
      <c r="O55" s="2"/>
      <c r="P55" s="2"/>
      <c r="Q55" s="2"/>
      <c r="R55" s="2"/>
      <c r="S55" s="2"/>
      <c r="T55" s="2"/>
      <c r="U55" s="2"/>
      <c r="V55" s="2"/>
      <c r="W55" s="2"/>
      <c r="X55" s="2"/>
      <c r="Y55" s="2"/>
      <c r="Z55" s="2"/>
    </row>
    <row r="56" spans="1:26" ht="15.75" customHeight="1" x14ac:dyDescent="0.2">
      <c r="A56" s="34" t="str">
        <f>'START HERE'!$A$13</f>
        <v>GNRL-01</v>
      </c>
      <c r="B56" s="35" t="str">
        <f>VLOOKUP($A56,'START HERE'!$A$13:$E$36,2,0)&amp;""</f>
        <v>Solution Provider Name</v>
      </c>
      <c r="C56" s="199" t="str">
        <f>VLOOKUP($A56,'START HERE'!$A$13:$E$36,3,0)&amp;""</f>
        <v>Leepfrog Technologies, Inc.</v>
      </c>
      <c r="D56" s="200" t="str">
        <f>IF(LEFT(VLOOKUP($A56,'START HERE'!$A$13:$E$36,5,0),21)='Auto Responses'!$A$32,'Auto Responses'!$A$33,VLOOKUP($A56,'START HERE'!$A$13:$E$36,4,0))&amp;""</f>
        <v/>
      </c>
      <c r="E56" s="201" t="str">
        <f>VLOOKUP($A56,'START HERE'!$A$13:$E$36,5,0)&amp;""</f>
        <v/>
      </c>
      <c r="F56" s="202"/>
      <c r="G56" s="203" t="str">
        <f>VLOOKUP($A56,Questions!$A$2:$X$333,21,0)&amp;""</f>
        <v>Not scored</v>
      </c>
      <c r="H56" s="204"/>
      <c r="I56" s="205" t="str">
        <f>VLOOKUP($A56,Questions!$A$2:$X$333,23,0)&amp;""</f>
        <v/>
      </c>
      <c r="J56" s="204"/>
      <c r="K56" s="206"/>
      <c r="L56" s="58"/>
      <c r="M56" s="2"/>
      <c r="N56" s="196"/>
      <c r="O56" s="196"/>
      <c r="P56" s="196"/>
      <c r="Q56" s="196"/>
      <c r="R56" s="196"/>
      <c r="S56" s="196"/>
      <c r="T56" s="196"/>
      <c r="U56" s="196"/>
      <c r="V56" s="196"/>
      <c r="W56" s="196"/>
      <c r="X56" s="196"/>
      <c r="Y56" s="196"/>
      <c r="Z56" s="196"/>
    </row>
    <row r="57" spans="1:26" ht="15.75" customHeight="1" x14ac:dyDescent="0.2">
      <c r="A57" s="34" t="str">
        <f>'START HERE'!$A$14</f>
        <v>GNRL-02</v>
      </c>
      <c r="B57" s="35" t="str">
        <f>VLOOKUP($A57,'START HERE'!$A$13:$E$36,2,0)&amp;""</f>
        <v>Solution Name</v>
      </c>
      <c r="C57" s="199" t="str">
        <f>VLOOKUP($A57,'START HERE'!$A$13:$E$36,3,0)&amp;""</f>
        <v>CourseLeaf</v>
      </c>
      <c r="D57" s="200" t="str">
        <f>IF(LEFT(VLOOKUP($A57,'START HERE'!$A$13:$E$36,5,0),21)='Auto Responses'!$A$32,'Auto Responses'!$A$33,VLOOKUP($A57,'START HERE'!$A$13:$E$36,4,0))&amp;""</f>
        <v/>
      </c>
      <c r="E57" s="201" t="str">
        <f>VLOOKUP($A57,'START HERE'!$A$13:$E$36,5,0)&amp;""</f>
        <v/>
      </c>
      <c r="F57" s="202"/>
      <c r="G57" s="203" t="str">
        <f>VLOOKUP($A57,Questions!$A$2:$X$333,21,0)&amp;""</f>
        <v>Not scored</v>
      </c>
      <c r="H57" s="204"/>
      <c r="I57" s="205" t="str">
        <f>VLOOKUP($A57,Questions!$A$2:$X$333,23,0)&amp;""</f>
        <v/>
      </c>
      <c r="J57" s="204"/>
      <c r="K57" s="206"/>
      <c r="L57" s="58"/>
      <c r="M57" s="2"/>
      <c r="N57" s="196"/>
      <c r="O57" s="196"/>
      <c r="P57" s="196"/>
      <c r="Q57" s="196"/>
      <c r="R57" s="196"/>
      <c r="S57" s="196"/>
      <c r="T57" s="196"/>
      <c r="U57" s="196"/>
      <c r="V57" s="196"/>
      <c r="W57" s="196"/>
      <c r="X57" s="196"/>
      <c r="Y57" s="196"/>
      <c r="Z57" s="196"/>
    </row>
    <row r="58" spans="1:26" ht="15.75" customHeight="1" x14ac:dyDescent="0.2">
      <c r="A58" s="34" t="str">
        <f>'START HERE'!$A$15</f>
        <v>GNRL-03</v>
      </c>
      <c r="B58" s="35" t="str">
        <f>VLOOKUP($A58,'START HERE'!$A$13:$E$36,2,0)&amp;""</f>
        <v>Solution Description</v>
      </c>
      <c r="C58" s="199" t="str">
        <f>VLOOKUP($A58,'START HERE'!$A$13:$E$36,3,0)&amp;""</f>
        <v>CourseLeaf is an innovative academic operations platform for higher education that streamlines curriculum management, catalog publication, academic scheduling, advising and registration, and syllabi management to improve efficiency, accuracy, and student success. The five products supported by CourseLeaf are CAT, CIM, CLSS, PATH, and SYL</v>
      </c>
      <c r="D58" s="200" t="str">
        <f>IF(LEFT(VLOOKUP($A58,'START HERE'!$A$13:$E$36,5,0),21)='Auto Responses'!$A$32,'Auto Responses'!$A$33,VLOOKUP($A58,'START HERE'!$A$13:$E$36,4,0))&amp;""</f>
        <v/>
      </c>
      <c r="E58" s="201" t="str">
        <f>VLOOKUP($A58,'START HERE'!$A$13:$E$36,5,0)&amp;""</f>
        <v/>
      </c>
      <c r="F58" s="202"/>
      <c r="G58" s="203" t="str">
        <f>VLOOKUP($A58,Questions!$A$2:$X$333,21,0)&amp;""</f>
        <v>Not scored</v>
      </c>
      <c r="H58" s="204"/>
      <c r="I58" s="205" t="str">
        <f>VLOOKUP($A58,Questions!$A$2:$X$333,23,0)&amp;""</f>
        <v/>
      </c>
      <c r="J58" s="204"/>
      <c r="K58" s="206"/>
      <c r="L58" s="58"/>
      <c r="M58" s="2"/>
      <c r="N58" s="196"/>
      <c r="O58" s="196"/>
      <c r="P58" s="196"/>
      <c r="Q58" s="196"/>
      <c r="R58" s="196"/>
      <c r="S58" s="196"/>
      <c r="T58" s="196"/>
      <c r="U58" s="196"/>
      <c r="V58" s="196"/>
      <c r="W58" s="196"/>
      <c r="X58" s="196"/>
      <c r="Y58" s="196"/>
      <c r="Z58" s="196"/>
    </row>
    <row r="59" spans="1:26" ht="15.75" customHeight="1" x14ac:dyDescent="0.2">
      <c r="A59" s="34" t="str">
        <f>'START HERE'!$A$16</f>
        <v>GNRL-04</v>
      </c>
      <c r="B59" s="35" t="str">
        <f>VLOOKUP($A59,'START HERE'!$A$13:$E$36,2,0)&amp;""</f>
        <v>Solution Provider Contact Name</v>
      </c>
      <c r="C59" s="199" t="str">
        <f>VLOOKUP($A59,'START HERE'!$A$13:$E$36,3,0)&amp;""</f>
        <v>Cyndi Showalter</v>
      </c>
      <c r="D59" s="200" t="str">
        <f>IF(LEFT(VLOOKUP($A59,'START HERE'!$A$13:$E$36,5,0),21)='Auto Responses'!$A$32,'Auto Responses'!$A$33,VLOOKUP($A59,'START HERE'!$A$13:$E$36,4,0))&amp;""</f>
        <v/>
      </c>
      <c r="E59" s="201" t="str">
        <f>VLOOKUP($A59,'START HERE'!$A$13:$E$36,5,0)&amp;""</f>
        <v/>
      </c>
      <c r="F59" s="202"/>
      <c r="G59" s="203" t="str">
        <f>VLOOKUP($A59,Questions!$A$2:$X$333,21,0)&amp;""</f>
        <v>Not scored</v>
      </c>
      <c r="H59" s="204"/>
      <c r="I59" s="205" t="str">
        <f>VLOOKUP($A59,Questions!$A$2:$X$333,23,0)&amp;""</f>
        <v/>
      </c>
      <c r="J59" s="204"/>
      <c r="K59" s="206"/>
      <c r="L59" s="58"/>
      <c r="M59" s="2"/>
      <c r="N59" s="196"/>
      <c r="O59" s="196"/>
      <c r="P59" s="196"/>
      <c r="Q59" s="196"/>
      <c r="R59" s="196"/>
      <c r="S59" s="196"/>
      <c r="T59" s="196"/>
      <c r="U59" s="196"/>
      <c r="V59" s="196"/>
      <c r="W59" s="196"/>
      <c r="X59" s="196"/>
      <c r="Y59" s="196"/>
      <c r="Z59" s="196"/>
    </row>
    <row r="60" spans="1:26" ht="15.75" customHeight="1" x14ac:dyDescent="0.2">
      <c r="A60" s="34" t="str">
        <f>'START HERE'!$A$17</f>
        <v>GNRL-05</v>
      </c>
      <c r="B60" s="35" t="str">
        <f>VLOOKUP($A60,'START HERE'!$A$13:$E$36,2,0)&amp;""</f>
        <v>Solution Provider Contact Title</v>
      </c>
      <c r="C60" s="199" t="str">
        <f>VLOOKUP($A60,'START HERE'!$A$13:$E$36,3,0)&amp;""</f>
        <v>Contracts &amp; Licensing - Business Analyst</v>
      </c>
      <c r="D60" s="200" t="str">
        <f>IF(LEFT(VLOOKUP($A60,'START HERE'!$A$13:$E$36,5,0),21)='Auto Responses'!$A$32,'Auto Responses'!$A$33,VLOOKUP($A60,'START HERE'!$A$13:$E$36,4,0))&amp;""</f>
        <v/>
      </c>
      <c r="E60" s="201" t="str">
        <f>VLOOKUP($A60,'START HERE'!$A$13:$E$36,5,0)&amp;""</f>
        <v/>
      </c>
      <c r="F60" s="202"/>
      <c r="G60" s="203" t="str">
        <f>VLOOKUP($A60,Questions!$A$2:$X$333,21,0)&amp;""</f>
        <v>Not scored</v>
      </c>
      <c r="H60" s="204"/>
      <c r="I60" s="205" t="str">
        <f>VLOOKUP($A60,Questions!$A$2:$X$333,23,0)&amp;""</f>
        <v/>
      </c>
      <c r="J60" s="204"/>
      <c r="K60" s="206"/>
      <c r="L60" s="58"/>
      <c r="M60" s="2"/>
      <c r="N60" s="196"/>
      <c r="O60" s="196"/>
      <c r="P60" s="196"/>
      <c r="Q60" s="196"/>
      <c r="R60" s="196"/>
      <c r="S60" s="196"/>
      <c r="T60" s="196"/>
      <c r="U60" s="196"/>
      <c r="V60" s="196"/>
      <c r="W60" s="196"/>
      <c r="X60" s="196"/>
      <c r="Y60" s="196"/>
      <c r="Z60" s="196"/>
    </row>
    <row r="61" spans="1:26" ht="15.75" customHeight="1" x14ac:dyDescent="0.2">
      <c r="A61" s="34" t="str">
        <f>'START HERE'!$A$18</f>
        <v>GNRL-06</v>
      </c>
      <c r="B61" s="35" t="str">
        <f>VLOOKUP($A61,'START HERE'!$A$13:$E$36,2,0)&amp;""</f>
        <v>Solution Provider Contact Email</v>
      </c>
      <c r="C61" s="199" t="str">
        <f>VLOOKUP($A61,'START HERE'!$A$13:$E$36,3,0)&amp;""</f>
        <v>cshowalter@leepfrog.com</v>
      </c>
      <c r="D61" s="200" t="str">
        <f>IF(LEFT(VLOOKUP($A61,'START HERE'!$A$13:$E$36,5,0),21)='Auto Responses'!$A$32,'Auto Responses'!$A$33,VLOOKUP($A61,'START HERE'!$A$13:$E$36,4,0))&amp;""</f>
        <v/>
      </c>
      <c r="E61" s="201" t="str">
        <f>VLOOKUP($A61,'START HERE'!$A$13:$E$36,5,0)&amp;""</f>
        <v/>
      </c>
      <c r="F61" s="202"/>
      <c r="G61" s="203" t="str">
        <f>VLOOKUP($A61,Questions!$A$2:$X$333,21,0)&amp;""</f>
        <v>Not scored</v>
      </c>
      <c r="H61" s="204"/>
      <c r="I61" s="205" t="str">
        <f>VLOOKUP($A61,Questions!$A$2:$X$333,23,0)&amp;""</f>
        <v/>
      </c>
      <c r="J61" s="204"/>
      <c r="K61" s="206"/>
      <c r="L61" s="58"/>
      <c r="M61" s="2"/>
      <c r="N61" s="196"/>
      <c r="O61" s="196"/>
      <c r="P61" s="196"/>
      <c r="Q61" s="196"/>
      <c r="R61" s="196"/>
      <c r="S61" s="196"/>
      <c r="T61" s="196"/>
      <c r="U61" s="196"/>
      <c r="V61" s="196"/>
      <c r="W61" s="196"/>
      <c r="X61" s="196"/>
      <c r="Y61" s="196"/>
      <c r="Z61" s="196"/>
    </row>
    <row r="62" spans="1:26" ht="15.75" customHeight="1" x14ac:dyDescent="0.2">
      <c r="A62" s="34" t="str">
        <f>'START HERE'!$A$19</f>
        <v>GNRL-07</v>
      </c>
      <c r="B62" s="35" t="str">
        <f>VLOOKUP($A62,'START HERE'!$A$13:$E$36,2,0)&amp;""</f>
        <v>Solution Provider Contact Phone Number</v>
      </c>
      <c r="C62" s="199" t="str">
        <f>VLOOKUP($A62,'START HERE'!$A$13:$E$36,3,0)&amp;""</f>
        <v/>
      </c>
      <c r="D62" s="200" t="str">
        <f>IF(LEFT(VLOOKUP($A62,'START HERE'!$A$13:$E$36,5,0),21)='Auto Responses'!$A$32,'Auto Responses'!$A$33,VLOOKUP($A62,'START HERE'!$A$13:$E$36,4,0))&amp;""</f>
        <v/>
      </c>
      <c r="E62" s="201" t="str">
        <f>VLOOKUP($A62,'START HERE'!$A$13:$E$36,5,0)&amp;""</f>
        <v/>
      </c>
      <c r="F62" s="202"/>
      <c r="G62" s="203" t="str">
        <f>VLOOKUP($A62,Questions!$A$2:$X$333,21,0)&amp;""</f>
        <v>Not scored</v>
      </c>
      <c r="H62" s="204"/>
      <c r="I62" s="205" t="str">
        <f>VLOOKUP($A62,Questions!$A$2:$X$333,23,0)&amp;""</f>
        <v/>
      </c>
      <c r="J62" s="204"/>
      <c r="K62" s="206"/>
      <c r="L62" s="58"/>
      <c r="M62" s="2"/>
      <c r="N62" s="196"/>
      <c r="O62" s="196"/>
      <c r="P62" s="196"/>
      <c r="Q62" s="196"/>
      <c r="R62" s="196"/>
      <c r="S62" s="196"/>
      <c r="T62" s="196"/>
      <c r="U62" s="196"/>
      <c r="V62" s="196"/>
      <c r="W62" s="196"/>
      <c r="X62" s="196"/>
      <c r="Y62" s="196"/>
      <c r="Z62" s="196"/>
    </row>
    <row r="63" spans="1:26" ht="15.75" customHeight="1" x14ac:dyDescent="0.2">
      <c r="A63" s="34" t="str">
        <f>'START HERE'!$A$20</f>
        <v>GNRL-08</v>
      </c>
      <c r="B63" s="35" t="str">
        <f>VLOOKUP($A63,'START HERE'!$A$13:$E$36,2,0)&amp;""</f>
        <v>Country of Company Headquarters</v>
      </c>
      <c r="C63" s="199" t="str">
        <f>VLOOKUP($A63,'START HERE'!$A$13:$E$36,3,0)&amp;""</f>
        <v>United States of America</v>
      </c>
      <c r="D63" s="200" t="str">
        <f>IF(LEFT(VLOOKUP($A63,'START HERE'!$A$13:$E$36,5,0),21)='Auto Responses'!$A$32,'Auto Responses'!$A$33,VLOOKUP($A63,'START HERE'!$A$13:$E$36,4,0))&amp;""</f>
        <v/>
      </c>
      <c r="E63" s="201" t="str">
        <f>VLOOKUP($A63,'START HERE'!$A$13:$E$36,5,0)&amp;""</f>
        <v/>
      </c>
      <c r="F63" s="202"/>
      <c r="G63" s="203" t="str">
        <f>VLOOKUP($A63,Questions!$A$2:$X$333,21,0)&amp;""</f>
        <v>Not scored</v>
      </c>
      <c r="H63" s="204"/>
      <c r="I63" s="205" t="str">
        <f>VLOOKUP($A63,Questions!$A$2:$X$333,23,0)&amp;""</f>
        <v/>
      </c>
      <c r="J63" s="204"/>
      <c r="K63" s="206"/>
      <c r="L63" s="58"/>
      <c r="M63" s="2"/>
      <c r="N63" s="196"/>
      <c r="O63" s="196"/>
      <c r="P63" s="196"/>
      <c r="Q63" s="196"/>
      <c r="R63" s="196"/>
      <c r="S63" s="196"/>
      <c r="T63" s="196"/>
      <c r="U63" s="196"/>
      <c r="V63" s="196"/>
      <c r="W63" s="196"/>
      <c r="X63" s="196"/>
      <c r="Y63" s="196"/>
      <c r="Z63" s="196"/>
    </row>
    <row r="64" spans="1:26" ht="15.75" customHeight="1" x14ac:dyDescent="0.2">
      <c r="A64" s="34" t="str">
        <f>'START HERE'!$A$21</f>
        <v>GNRL-09</v>
      </c>
      <c r="B64" s="35" t="str">
        <f>VLOOKUP($A64,'START HERE'!$A$13:$E$36,2,0)&amp;""</f>
        <v>Employee Work Locations (all)</v>
      </c>
      <c r="C64" s="199" t="str">
        <f>VLOOKUP($A64,'START HERE'!$A$13:$E$36,3,0)&amp;""</f>
        <v>Iowa City, Iowa</v>
      </c>
      <c r="D64" s="200" t="str">
        <f>IF(LEFT(VLOOKUP($A64,'START HERE'!$A$13:$E$36,5,0),21)='Auto Responses'!$A$32,'Auto Responses'!$A$33,VLOOKUP($A64,'START HERE'!$A$13:$E$36,4,0))&amp;""</f>
        <v/>
      </c>
      <c r="E64" s="201" t="str">
        <f>VLOOKUP($A64,'START HERE'!$A$13:$E$36,5,0)&amp;""</f>
        <v/>
      </c>
      <c r="F64" s="202"/>
      <c r="G64" s="203" t="str">
        <f>VLOOKUP($A64,Questions!$A$2:$X$333,21,0)&amp;""</f>
        <v>Not scored</v>
      </c>
      <c r="H64" s="204"/>
      <c r="I64" s="205" t="str">
        <f>VLOOKUP($A64,Questions!$A$2:$X$333,23,0)&amp;""</f>
        <v/>
      </c>
      <c r="J64" s="204"/>
      <c r="K64" s="206"/>
      <c r="L64" s="58"/>
      <c r="M64" s="2"/>
      <c r="N64" s="196"/>
      <c r="O64" s="196"/>
      <c r="P64" s="196"/>
      <c r="Q64" s="196"/>
      <c r="R64" s="196"/>
      <c r="S64" s="196"/>
      <c r="T64" s="196"/>
      <c r="U64" s="196"/>
      <c r="V64" s="196"/>
      <c r="W64" s="196"/>
      <c r="X64" s="196"/>
      <c r="Y64" s="196"/>
      <c r="Z64" s="196"/>
    </row>
    <row r="65" spans="1:26" ht="15.75" customHeight="1" x14ac:dyDescent="0.2">
      <c r="A65" s="18" t="str">
        <f>VLOOKUP(LEFT($A66,4),'Auto Responses'!$N$4:$O$38,2,0)&amp;""</f>
        <v xml:space="preserve"> Company Information</v>
      </c>
      <c r="B65" s="40"/>
      <c r="C65" s="41"/>
      <c r="D65" s="41"/>
      <c r="E65" s="197"/>
      <c r="F65" s="198" t="s">
        <v>627</v>
      </c>
      <c r="G65" s="207" t="s">
        <v>622</v>
      </c>
      <c r="H65" s="207" t="s">
        <v>623</v>
      </c>
      <c r="I65" s="207" t="s">
        <v>624</v>
      </c>
      <c r="J65" s="207" t="s">
        <v>625</v>
      </c>
      <c r="K65" s="207" t="s">
        <v>626</v>
      </c>
      <c r="L65" s="58"/>
      <c r="M65" s="2"/>
      <c r="N65" s="2"/>
      <c r="O65" s="2"/>
      <c r="P65" s="2"/>
      <c r="Q65" s="2"/>
      <c r="R65" s="2"/>
      <c r="S65" s="2"/>
      <c r="T65" s="2"/>
      <c r="U65" s="2"/>
      <c r="V65" s="2"/>
      <c r="W65" s="2"/>
      <c r="X65" s="2"/>
      <c r="Y65" s="2"/>
      <c r="Z65" s="2"/>
    </row>
    <row r="66" spans="1:26" ht="15.75" customHeight="1" x14ac:dyDescent="0.2">
      <c r="A66" s="34" t="str">
        <f>'START HERE'!$A$23</f>
        <v>COMP-01</v>
      </c>
      <c r="B66" s="35" t="str">
        <f>VLOOKUP($A66,'START HERE'!$A$13:$E$36,2,0)&amp;""</f>
        <v>Do you have a dedicated software and system development team(s) (e.g., customer support, implementation, product management, etc.)?*</v>
      </c>
      <c r="C66" s="205" t="str">
        <f>VLOOKUP($A66,'START HERE'!$A$13:$E$36,3,0)&amp;""</f>
        <v>Yes</v>
      </c>
      <c r="D66" s="66" t="str">
        <f>IF(LEFT(VLOOKUP($A66,'START HERE'!$A$13:$E$36,5,0),21)='Auto Responses'!$A$32,'Auto Responses'!$A$33,VLOOKUP($A66,'START HERE'!$A$13:$E$36,4,0))&amp;""</f>
        <v/>
      </c>
      <c r="E66" s="208" t="str">
        <f>VLOOKUP($A66,'START HERE'!$A$13:$E$36,5,0)&amp;""</f>
        <v>Describe the structure and size of your software and system development teams. (e.g., customer support, implementation, product management, etc.).</v>
      </c>
      <c r="F66" s="202"/>
      <c r="G66" s="203" t="str">
        <f>VLOOKUP($A66,Questions!$A$2:$X$333,21,0)&amp;""</f>
        <v>Yes</v>
      </c>
      <c r="H66" s="204"/>
      <c r="I66" s="205" t="str">
        <f>VLOOKUP($A66,Questions!$A$2:$X$333,23,0)&amp;""</f>
        <v>Standard Importance</v>
      </c>
      <c r="J66" s="204"/>
      <c r="K66" s="206" t="b">
        <v>0</v>
      </c>
      <c r="L66" s="58"/>
      <c r="M66" s="2"/>
      <c r="N66" s="196"/>
      <c r="O66" s="196"/>
      <c r="P66" s="196"/>
      <c r="Q66" s="196"/>
      <c r="R66" s="196"/>
      <c r="S66" s="196"/>
      <c r="T66" s="196"/>
      <c r="U66" s="196"/>
      <c r="V66" s="196"/>
      <c r="W66" s="196"/>
      <c r="X66" s="196"/>
      <c r="Y66" s="196"/>
      <c r="Z66" s="196"/>
    </row>
    <row r="67" spans="1:26" ht="15.75" customHeight="1" x14ac:dyDescent="0.2">
      <c r="A67" s="34" t="str">
        <f>'START HERE'!$A$24</f>
        <v>COMP-02</v>
      </c>
      <c r="B67" s="35" t="str">
        <f>VLOOKUP($A67,'START HERE'!$A$13:$E$36,2,0)&amp;""</f>
        <v>Describe your organization’s business background and ownership structure, including all parent and subsidiary relationships.</v>
      </c>
      <c r="C67" s="209" t="str">
        <f>VLOOKUP($A67,'START HERE'!$A$13:$E$36,3,0)&amp;""</f>
        <v/>
      </c>
      <c r="D67" s="200" t="str">
        <f>IF(LEFT(VLOOKUP($A67,'START HERE'!$A$13:$E$36,5,0),21)='Auto Responses'!$A$32,'Auto Responses'!$A$33,VLOOKUP($A67,'START HERE'!$A$13:$E$36,4,0))&amp;""</f>
        <v/>
      </c>
      <c r="E67" s="208" t="str">
        <f>VLOOKUP($A67,'START HERE'!$A$13:$E$36,5,0)&amp;""</f>
        <v>Include circumstances that may involve offshoring or multinational agreements.</v>
      </c>
      <c r="F67" s="202"/>
      <c r="G67" s="203" t="str">
        <f>VLOOKUP($A67,Questions!$A$2:$X$333,21,0)&amp;""</f>
        <v>Not scored</v>
      </c>
      <c r="H67" s="204"/>
      <c r="I67" s="205" t="str">
        <f>VLOOKUP($A67,Questions!$A$2:$X$333,23,0)&amp;""</f>
        <v/>
      </c>
      <c r="J67" s="204"/>
      <c r="K67" s="206" t="b">
        <v>0</v>
      </c>
      <c r="L67" s="58"/>
      <c r="M67" s="2"/>
      <c r="N67" s="196"/>
      <c r="O67" s="196"/>
      <c r="P67" s="196"/>
      <c r="Q67" s="196"/>
      <c r="R67" s="196"/>
      <c r="S67" s="196"/>
      <c r="T67" s="196"/>
      <c r="U67" s="196"/>
      <c r="V67" s="196"/>
      <c r="W67" s="196"/>
      <c r="X67" s="196"/>
      <c r="Y67" s="196"/>
      <c r="Z67" s="196"/>
    </row>
    <row r="68" spans="1:26" ht="15.75" customHeight="1" x14ac:dyDescent="0.2">
      <c r="A68" s="34" t="str">
        <f>'START HERE'!$A$25</f>
        <v>COMP-03</v>
      </c>
      <c r="B68" s="35" t="str">
        <f>VLOOKUP($A68,'START HERE'!$A$13:$E$36,2,0)&amp;""</f>
        <v>Have you operated without unplanned disruptions to this solution in the past 12 months?</v>
      </c>
      <c r="C68" s="205" t="str">
        <f>VLOOKUP($A68,'START HERE'!$A$13:$E$36,3,0)&amp;""</f>
        <v>Yes</v>
      </c>
      <c r="D68" s="66" t="str">
        <f>IF(LEFT(VLOOKUP($A68,'START HERE'!$A$13:$E$36,5,0),21)='Auto Responses'!$A$32,'Auto Responses'!$A$33,VLOOKUP($A68,'START HERE'!$A$13:$E$36,4,0))&amp;""</f>
        <v/>
      </c>
      <c r="E68" s="208" t="str">
        <f>VLOOKUP($A68,'START HERE'!$A$13:$E$36,5,0)&amp;""</f>
        <v/>
      </c>
      <c r="F68" s="202"/>
      <c r="G68" s="203" t="str">
        <f>VLOOKUP($A68,Questions!$A$2:$X$333,21,0)&amp;""</f>
        <v>Yes</v>
      </c>
      <c r="H68" s="204"/>
      <c r="I68" s="205" t="str">
        <f>VLOOKUP($A68,Questions!$A$2:$X$333,23,0)&amp;""</f>
        <v>Minor Importance</v>
      </c>
      <c r="J68" s="204"/>
      <c r="K68" s="206" t="b">
        <v>0</v>
      </c>
      <c r="L68" s="58"/>
      <c r="M68" s="2"/>
      <c r="N68" s="196"/>
      <c r="O68" s="196"/>
      <c r="P68" s="196"/>
      <c r="Q68" s="196"/>
      <c r="R68" s="196"/>
      <c r="S68" s="196"/>
      <c r="T68" s="196"/>
      <c r="U68" s="196"/>
      <c r="V68" s="196"/>
      <c r="W68" s="196"/>
      <c r="X68" s="196"/>
      <c r="Y68" s="196"/>
      <c r="Z68" s="196"/>
    </row>
    <row r="69" spans="1:26" ht="15.75" customHeight="1" x14ac:dyDescent="0.2">
      <c r="A69" s="34" t="str">
        <f>'START HERE'!$A$26</f>
        <v>COMP-04</v>
      </c>
      <c r="B69" s="35" t="str">
        <f>VLOOKUP($A69,'START HERE'!$A$13:$E$36,2,0)&amp;""</f>
        <v>Do you have a dedicated information security staff or office?</v>
      </c>
      <c r="C69" s="205" t="str">
        <f>VLOOKUP($A69,'START HERE'!$A$13:$E$36,3,0)&amp;""</f>
        <v>Yes</v>
      </c>
      <c r="D69" s="66" t="str">
        <f>IF(LEFT(VLOOKUP($A69,'START HERE'!$A$13:$E$36,5,0),21)='Auto Responses'!$A$32,'Auto Responses'!$A$33,VLOOKUP($A69,'START HERE'!$A$13:$E$36,4,0))&amp;""</f>
        <v/>
      </c>
      <c r="E69" s="208" t="str">
        <f>VLOOKUP($A69,'START HERE'!$A$13:$E$36,5,0)&amp;""</f>
        <v>Describe your information security office, including size, talents, resources, etc.</v>
      </c>
      <c r="F69" s="202"/>
      <c r="G69" s="203" t="str">
        <f>VLOOKUP($A69,Questions!$A$2:$X$333,21,0)&amp;""</f>
        <v>Yes</v>
      </c>
      <c r="H69" s="204"/>
      <c r="I69" s="205" t="str">
        <f>VLOOKUP($A69,Questions!$A$2:$X$333,23,0)&amp;""</f>
        <v>Minor Importance</v>
      </c>
      <c r="J69" s="204"/>
      <c r="K69" s="206" t="b">
        <v>0</v>
      </c>
      <c r="L69" s="58"/>
      <c r="M69" s="2"/>
      <c r="N69" s="196"/>
      <c r="O69" s="196"/>
      <c r="P69" s="196"/>
      <c r="Q69" s="196"/>
      <c r="R69" s="196"/>
      <c r="S69" s="196"/>
      <c r="T69" s="196"/>
      <c r="U69" s="196"/>
      <c r="V69" s="196"/>
      <c r="W69" s="196"/>
      <c r="X69" s="196"/>
      <c r="Y69" s="196"/>
      <c r="Z69" s="196"/>
    </row>
    <row r="70" spans="1:26" ht="15.75" customHeight="1" x14ac:dyDescent="0.2">
      <c r="A70" s="34" t="str">
        <f>'START HERE'!$A$27</f>
        <v>COMP-05</v>
      </c>
      <c r="B70" s="35" t="str">
        <f>VLOOKUP($A70,'START HERE'!$A$13:$E$36,2,0)&amp;""</f>
        <v>Use this area to share information about your environment that will assist those who are assessing your company's data security program.</v>
      </c>
      <c r="C70" s="209" t="str">
        <f>VLOOKUP($A70,'START HERE'!$A$13:$E$36,3,0)&amp;""</f>
        <v/>
      </c>
      <c r="D70" s="200" t="str">
        <f>IF(LEFT(VLOOKUP($A70,'START HERE'!$A$13:$E$36,5,0),21)='Auto Responses'!$A$32,'Auto Responses'!$A$33,VLOOKUP($A70,'START HERE'!$A$13:$E$36,4,0))&amp;""</f>
        <v/>
      </c>
      <c r="E70" s="208" t="str">
        <f>VLOOKUP($A70,'START HERE'!$A$13:$E$36,5,0)&amp;""</f>
        <v>Share any details that would help information security analysts assess your solution.</v>
      </c>
      <c r="F70" s="202"/>
      <c r="G70" s="203" t="str">
        <f>VLOOKUP($A70,Questions!$A$2:$X$333,21,0)&amp;""</f>
        <v>Not scored</v>
      </c>
      <c r="H70" s="204"/>
      <c r="I70" s="205" t="str">
        <f>VLOOKUP($A70,Questions!$A$2:$X$333,23,0)&amp;""</f>
        <v/>
      </c>
      <c r="J70" s="204"/>
      <c r="K70" s="206" t="b">
        <v>0</v>
      </c>
      <c r="L70" s="58"/>
      <c r="M70" s="2"/>
      <c r="N70" s="196"/>
      <c r="O70" s="196"/>
      <c r="P70" s="196"/>
      <c r="Q70" s="196"/>
      <c r="R70" s="196"/>
      <c r="S70" s="196"/>
      <c r="T70" s="196"/>
      <c r="U70" s="196"/>
      <c r="V70" s="196"/>
      <c r="W70" s="196"/>
      <c r="X70" s="196"/>
      <c r="Y70" s="196"/>
      <c r="Z70" s="196"/>
    </row>
    <row r="71" spans="1:26" ht="15.75" customHeight="1" x14ac:dyDescent="0.2">
      <c r="A71" s="18" t="str">
        <f>VLOOKUP(LEFT($A72,4),'Auto Responses'!$N$4:$O$38,2,0)&amp;""</f>
        <v xml:space="preserve"> Required Questions</v>
      </c>
      <c r="B71" s="40"/>
      <c r="C71" s="41"/>
      <c r="D71" s="41"/>
      <c r="E71" s="210"/>
      <c r="F71" s="198" t="s">
        <v>627</v>
      </c>
      <c r="G71" s="207" t="s">
        <v>622</v>
      </c>
      <c r="H71" s="207" t="s">
        <v>623</v>
      </c>
      <c r="I71" s="207" t="s">
        <v>624</v>
      </c>
      <c r="J71" s="207" t="s">
        <v>625</v>
      </c>
      <c r="K71" s="207" t="s">
        <v>626</v>
      </c>
      <c r="L71" s="58"/>
      <c r="M71" s="2"/>
      <c r="N71" s="2"/>
      <c r="O71" s="2"/>
      <c r="P71" s="2"/>
      <c r="Q71" s="2"/>
      <c r="R71" s="2"/>
      <c r="S71" s="2"/>
      <c r="T71" s="2"/>
      <c r="U71" s="2"/>
      <c r="V71" s="2"/>
      <c r="W71" s="2"/>
      <c r="X71" s="2"/>
      <c r="Y71" s="2"/>
      <c r="Z71" s="2"/>
    </row>
    <row r="72" spans="1:26" ht="15.75" customHeight="1" x14ac:dyDescent="0.2">
      <c r="A72" s="34" t="str">
        <f>'START HERE'!$A$29</f>
        <v>REQU-01</v>
      </c>
      <c r="B72" s="35" t="str">
        <f>VLOOKUP($A72,'START HERE'!$A$13:$E$36,2,0)&amp;""</f>
        <v>Are you offering a cloud-based product?</v>
      </c>
      <c r="C72" s="205" t="str">
        <f>VLOOKUP($A72,'START HERE'!$A$13:$E$36,3,0)&amp;""</f>
        <v>Yes</v>
      </c>
      <c r="D72" s="66" t="str">
        <f>IF(LEFT(VLOOKUP($A72,'START HERE'!$A$13:$E$36,5,0),21)='Auto Responses'!$A$32,'Auto Responses'!$A$33,VLOOKUP($A72,'START HERE'!$A$13:$E$36,4,0))&amp;""</f>
        <v>For certain client engagements, Leepfrogs offers a cloud-based product</v>
      </c>
      <c r="E72" s="211" t="str">
        <f>VLOOKUP($A72,'START HERE'!$A$13:$E$36,5,0)&amp;""</f>
        <v>DO complete the Product and Infrastructure worksheets</v>
      </c>
      <c r="F72" s="212"/>
      <c r="G72" s="203" t="str">
        <f>VLOOKUP($A72,Questions!$A$2:$X$333,21,0)&amp;""</f>
        <v>Not scored</v>
      </c>
      <c r="H72" s="204"/>
      <c r="I72" s="205" t="str">
        <f>VLOOKUP($A72,Questions!$A$2:$X$333,23,0)&amp;""</f>
        <v/>
      </c>
      <c r="J72" s="204"/>
      <c r="K72" s="213" t="b">
        <v>0</v>
      </c>
      <c r="L72" s="58"/>
      <c r="M72" s="2"/>
      <c r="N72" s="196"/>
      <c r="O72" s="196"/>
      <c r="P72" s="196"/>
      <c r="Q72" s="196"/>
      <c r="R72" s="196"/>
      <c r="S72" s="196"/>
      <c r="T72" s="196"/>
      <c r="U72" s="196"/>
      <c r="V72" s="196"/>
      <c r="W72" s="196"/>
      <c r="X72" s="196"/>
      <c r="Y72" s="196"/>
      <c r="Z72" s="196"/>
    </row>
    <row r="73" spans="1:26" ht="15.75" customHeight="1" x14ac:dyDescent="0.2">
      <c r="A73" s="34" t="str">
        <f>'START HERE'!$A$30</f>
        <v>REQU-02</v>
      </c>
      <c r="B73" s="35" t="str">
        <f>VLOOKUP($A73,'START HERE'!$A$13:$E$36,2,0)&amp;""</f>
        <v>Does your product or service have an interface?</v>
      </c>
      <c r="C73" s="205" t="str">
        <f>VLOOKUP($A73,'START HERE'!$A$13:$E$36,3,0)&amp;""</f>
        <v>Yes</v>
      </c>
      <c r="D73" s="66" t="str">
        <f>IF(LEFT(VLOOKUP($A73,'START HERE'!$A$13:$E$36,5,0),21)='Auto Responses'!$A$32,'Auto Responses'!$A$33,VLOOKUP($A73,'START HERE'!$A$13:$E$36,4,0))&amp;""</f>
        <v/>
      </c>
      <c r="E73" s="211" t="str">
        <f>VLOOKUP($A73,'START HERE'!$A$13:$E$36,5,0)&amp;""</f>
        <v>DO complete the IT Accessibility worksheet.</v>
      </c>
      <c r="F73" s="214"/>
      <c r="G73" s="203" t="str">
        <f>VLOOKUP($A73,Questions!$A$2:$X$333,21,0)&amp;""</f>
        <v>Not scored</v>
      </c>
      <c r="H73" s="204"/>
      <c r="I73" s="205" t="str">
        <f>VLOOKUP($A73,Questions!$A$2:$X$333,23,0)&amp;""</f>
        <v/>
      </c>
      <c r="J73" s="204"/>
      <c r="K73" s="206" t="b">
        <v>0</v>
      </c>
      <c r="L73" s="58"/>
      <c r="M73" s="2"/>
      <c r="N73" s="196"/>
      <c r="O73" s="196"/>
      <c r="P73" s="196"/>
      <c r="Q73" s="196"/>
      <c r="R73" s="196"/>
      <c r="S73" s="196"/>
      <c r="T73" s="196"/>
      <c r="U73" s="196"/>
      <c r="V73" s="196"/>
      <c r="W73" s="196"/>
      <c r="X73" s="196"/>
      <c r="Y73" s="196"/>
      <c r="Z73" s="196"/>
    </row>
    <row r="74" spans="1:26" ht="15.75" customHeight="1" x14ac:dyDescent="0.2">
      <c r="A74" s="34" t="str">
        <f>'START HERE'!$A$31</f>
        <v>REQU-03</v>
      </c>
      <c r="B74" s="35" t="str">
        <f>VLOOKUP($A74,'START HERE'!$A$13:$E$36,2,0)&amp;""</f>
        <v>Are you providing consulting services?</v>
      </c>
      <c r="C74" s="205" t="str">
        <f>VLOOKUP($A74,'START HERE'!$A$13:$E$36,3,0)&amp;""</f>
        <v>Yes</v>
      </c>
      <c r="D74" s="66" t="str">
        <f>IF(LEFT(VLOOKUP($A74,'START HERE'!$A$13:$E$36,5,0),21)='Auto Responses'!$A$32,'Auto Responses'!$A$33,VLOOKUP($A74,'START HERE'!$A$13:$E$36,4,0))&amp;""</f>
        <v>Leepfrog provides consulting against the terms and conditions of our services and software agreement. Leepfrog's sonsulting service dont require any industry professional licensure or certification.</v>
      </c>
      <c r="E74" s="211" t="str">
        <f>VLOOKUP($A74,'START HERE'!$A$13:$E$36,5,0)&amp;""</f>
        <v>DO complete the Consulting section in the Case-Specific worksheet</v>
      </c>
      <c r="F74" s="214"/>
      <c r="G74" s="203" t="str">
        <f>VLOOKUP($A74,Questions!$A$2:$X$333,21,0)&amp;""</f>
        <v>Not scored</v>
      </c>
      <c r="H74" s="204"/>
      <c r="I74" s="205" t="str">
        <f>VLOOKUP($A74,Questions!$A$2:$X$333,23,0)&amp;""</f>
        <v/>
      </c>
      <c r="J74" s="204"/>
      <c r="K74" s="206" t="b">
        <v>0</v>
      </c>
      <c r="L74" s="58"/>
      <c r="M74" s="2"/>
      <c r="N74" s="196"/>
      <c r="O74" s="196"/>
      <c r="P74" s="196"/>
      <c r="Q74" s="196"/>
      <c r="R74" s="196"/>
      <c r="S74" s="196"/>
      <c r="T74" s="196"/>
      <c r="U74" s="196"/>
      <c r="V74" s="196"/>
      <c r="W74" s="196"/>
      <c r="X74" s="196"/>
      <c r="Y74" s="196"/>
      <c r="Z74" s="196"/>
    </row>
    <row r="75" spans="1:26" ht="15.75" customHeight="1" x14ac:dyDescent="0.2">
      <c r="A75" s="34" t="str">
        <f>'START HERE'!$A$32</f>
        <v>REQU-04</v>
      </c>
      <c r="B75" s="35" t="str">
        <f>VLOOKUP($A75,'START HERE'!$A$13:$E$36,2,0)&amp;""</f>
        <v>Does your solution have AI features, or are there plans to implement AI features in the next 12 months?</v>
      </c>
      <c r="C75" s="205" t="str">
        <f>VLOOKUP($A75,'START HERE'!$A$13:$E$36,3,0)&amp;""</f>
        <v>Yes</v>
      </c>
      <c r="D75" s="66" t="str">
        <f>IF(LEFT(VLOOKUP($A75,'START HERE'!$A$13:$E$36,5,0),21)='Auto Responses'!$A$32,'Auto Responses'!$A$33,VLOOKUP($A75,'START HERE'!$A$13:$E$36,4,0))&amp;""</f>
        <v>In some cases, AI features are being implemented but has not been fully integrated into to the service offering.</v>
      </c>
      <c r="E75" s="211" t="str">
        <f>VLOOKUP($A75,'START HERE'!$A$13:$E$36,5,0)&amp;""</f>
        <v>DO complete the Artificial Intelligence (AI) worksheet</v>
      </c>
      <c r="F75" s="214"/>
      <c r="G75" s="203" t="str">
        <f>VLOOKUP($A75,Questions!$A$2:$X$333,21,0)&amp;""</f>
        <v>Not scored</v>
      </c>
      <c r="H75" s="204"/>
      <c r="I75" s="205" t="str">
        <f>VLOOKUP($A75,Questions!$A$2:$X$333,23,0)&amp;""</f>
        <v/>
      </c>
      <c r="J75" s="204"/>
      <c r="K75" s="206" t="b">
        <v>0</v>
      </c>
      <c r="L75" s="58"/>
      <c r="M75" s="2"/>
      <c r="N75" s="196"/>
      <c r="O75" s="196"/>
      <c r="P75" s="196"/>
      <c r="Q75" s="196"/>
      <c r="R75" s="196"/>
      <c r="S75" s="196"/>
      <c r="T75" s="196"/>
      <c r="U75" s="196"/>
      <c r="V75" s="196"/>
      <c r="W75" s="196"/>
      <c r="X75" s="196"/>
      <c r="Y75" s="196"/>
      <c r="Z75" s="196"/>
    </row>
    <row r="76" spans="1:26" ht="15.75" customHeight="1" x14ac:dyDescent="0.2">
      <c r="A76" s="34" t="str">
        <f>'START HERE'!$A$33</f>
        <v>REQU-05</v>
      </c>
      <c r="B76" s="35" t="str">
        <f>VLOOKUP($A76,'START HERE'!$A$13:$E$36,2,0)&amp;""</f>
        <v>Does your solution process protected health information (PHI) or any data covered by the Health Insurance Portability and Accountability Act (HIPAA)?</v>
      </c>
      <c r="C76" s="205" t="str">
        <f>VLOOKUP($A76,'START HERE'!$A$13:$E$36,3,0)&amp;""</f>
        <v>No</v>
      </c>
      <c r="D76" s="66" t="str">
        <f>IF(LEFT(VLOOKUP($A76,'START HERE'!$A$13:$E$36,5,0),21)='Auto Responses'!$A$32,'Auto Responses'!$A$33,VLOOKUP($A76,'START HERE'!$A$13:$E$36,4,0))&amp;""</f>
        <v/>
      </c>
      <c r="E76" s="211" t="str">
        <f>VLOOKUP($A76,'START HERE'!$A$13:$E$36,5,0)&amp;""</f>
        <v>DO NOT complete the HIPAA section in the Case-Specific worksheet</v>
      </c>
      <c r="F76" s="214"/>
      <c r="G76" s="203" t="str">
        <f>VLOOKUP($A76,Questions!$A$2:$X$333,21,0)&amp;""</f>
        <v>Not scored</v>
      </c>
      <c r="H76" s="204"/>
      <c r="I76" s="205" t="str">
        <f>VLOOKUP($A76,Questions!$A$2:$X$333,23,0)&amp;""</f>
        <v/>
      </c>
      <c r="J76" s="204"/>
      <c r="K76" s="206" t="b">
        <v>0</v>
      </c>
      <c r="L76" s="58"/>
      <c r="M76" s="2"/>
      <c r="N76" s="196"/>
      <c r="O76" s="196"/>
      <c r="P76" s="196"/>
      <c r="Q76" s="196"/>
      <c r="R76" s="196"/>
      <c r="S76" s="196"/>
      <c r="T76" s="196"/>
      <c r="U76" s="196"/>
      <c r="V76" s="196"/>
      <c r="W76" s="196"/>
      <c r="X76" s="196"/>
      <c r="Y76" s="196"/>
      <c r="Z76" s="196"/>
    </row>
    <row r="77" spans="1:26" ht="15.75" customHeight="1" x14ac:dyDescent="0.2">
      <c r="A77" s="34" t="str">
        <f>'START HERE'!$A$34</f>
        <v>REQU-06</v>
      </c>
      <c r="B77" s="35" t="str">
        <f>VLOOKUP($A77,'START HERE'!$A$13:$E$36,2,0)&amp;""</f>
        <v>Is the solution designed to process, store, or transmit credit card information?</v>
      </c>
      <c r="C77" s="205" t="str">
        <f>VLOOKUP($A77,'START HERE'!$A$13:$E$36,3,0)&amp;""</f>
        <v>No</v>
      </c>
      <c r="D77" s="66" t="str">
        <f>IF(LEFT(VLOOKUP($A77,'START HERE'!$A$13:$E$36,5,0),21)='Auto Responses'!$A$32,'Auto Responses'!$A$33,VLOOKUP($A77,'START HERE'!$A$13:$E$36,4,0))&amp;""</f>
        <v/>
      </c>
      <c r="E77" s="211" t="str">
        <f>VLOOKUP($A77,'START HERE'!$A$13:$E$36,5,0)&amp;""</f>
        <v>DO NOT complete the PCI-DSS section in the Case-Specific worksheet</v>
      </c>
      <c r="F77" s="214"/>
      <c r="G77" s="203" t="str">
        <f>VLOOKUP($A77,Questions!$A$2:$X$333,21,0)&amp;""</f>
        <v>Not scored</v>
      </c>
      <c r="H77" s="204"/>
      <c r="I77" s="205" t="str">
        <f>VLOOKUP($A77,Questions!$A$2:$X$333,23,0)&amp;""</f>
        <v/>
      </c>
      <c r="J77" s="204"/>
      <c r="K77" s="206" t="b">
        <v>0</v>
      </c>
      <c r="L77" s="58"/>
      <c r="M77" s="2"/>
      <c r="N77" s="196"/>
      <c r="O77" s="196"/>
      <c r="P77" s="196"/>
      <c r="Q77" s="196"/>
      <c r="R77" s="196"/>
      <c r="S77" s="196"/>
      <c r="T77" s="196"/>
      <c r="U77" s="196"/>
      <c r="V77" s="196"/>
      <c r="W77" s="196"/>
      <c r="X77" s="196"/>
      <c r="Y77" s="196"/>
      <c r="Z77" s="196"/>
    </row>
    <row r="78" spans="1:26" ht="15.75" customHeight="1" x14ac:dyDescent="0.2">
      <c r="A78" s="34" t="str">
        <f>'START HERE'!$A$35</f>
        <v>REQU-07</v>
      </c>
      <c r="B78" s="35" t="str">
        <f>VLOOKUP($A78,'START HERE'!$A$13:$E$36,2,0)&amp;""</f>
        <v>Does operating your solution require the institution to operate a physical or virtual appliance in their own environment or to provide inbound firewall exceptions to allow your employees to remotely administer systems in the institution's environment?</v>
      </c>
      <c r="C78" s="205" t="str">
        <f>VLOOKUP($A78,'START HERE'!$A$13:$E$36,3,0)&amp;""</f>
        <v>Yes</v>
      </c>
      <c r="D78" s="66" t="str">
        <f>IF(LEFT(VLOOKUP($A78,'START HERE'!$A$13:$E$36,5,0),21)='Auto Responses'!$A$32,'Auto Responses'!$A$33,VLOOKUP($A78,'START HERE'!$A$13:$E$36,4,0))&amp;""</f>
        <v/>
      </c>
      <c r="E78" s="211" t="str">
        <f>VLOOKUP($A78,'START HERE'!$A$13:$E$36,5,0)&amp;""</f>
        <v>DO complete the On-Prem section in the Case-Specific worksheet</v>
      </c>
      <c r="F78" s="214"/>
      <c r="G78" s="203" t="str">
        <f>VLOOKUP($A78,Questions!$A$2:$X$333,21,0)&amp;""</f>
        <v>Not scored</v>
      </c>
      <c r="H78" s="204"/>
      <c r="I78" s="205" t="str">
        <f>VLOOKUP($A78,Questions!$A$2:$X$333,23,0)&amp;""</f>
        <v/>
      </c>
      <c r="J78" s="204"/>
      <c r="K78" s="206" t="b">
        <v>0</v>
      </c>
      <c r="L78" s="58"/>
      <c r="M78" s="2"/>
      <c r="N78" s="196"/>
      <c r="O78" s="196"/>
      <c r="P78" s="196"/>
      <c r="Q78" s="196"/>
      <c r="R78" s="196"/>
      <c r="S78" s="196"/>
      <c r="T78" s="196"/>
      <c r="U78" s="196"/>
      <c r="V78" s="196"/>
      <c r="W78" s="196"/>
      <c r="X78" s="196"/>
      <c r="Y78" s="196"/>
      <c r="Z78" s="196"/>
    </row>
    <row r="79" spans="1:26" ht="15.75" customHeight="1" x14ac:dyDescent="0.2">
      <c r="A79" s="34" t="str">
        <f>'START HERE'!$A$36</f>
        <v>REQU-08</v>
      </c>
      <c r="B79" s="35" t="str">
        <f>VLOOKUP($A79,'START HERE'!$A$13:$E$36,2,0)&amp;""</f>
        <v>Does your solution have access to personal or institutional data?</v>
      </c>
      <c r="C79" s="205" t="str">
        <f>VLOOKUP($A79,'START HERE'!$A$13:$E$36,3,0)&amp;""</f>
        <v>Yes</v>
      </c>
      <c r="D79" s="66" t="str">
        <f>IF(LEFT(VLOOKUP($A79,'START HERE'!$A$13:$E$36,5,0),21)='Auto Responses'!$A$32,'Auto Responses'!$A$33,VLOOKUP($A79,'START HERE'!$A$13:$E$36,4,0))&amp;""</f>
        <v/>
      </c>
      <c r="E79" s="211" t="str">
        <f>VLOOKUP($A79,'START HERE'!$A$13:$E$36,5,0)&amp;""</f>
        <v>DO complete the Privacy tab</v>
      </c>
      <c r="F79" s="215"/>
      <c r="G79" s="203" t="str">
        <f>VLOOKUP($A79,Questions!$A$2:$X$333,21,0)&amp;""</f>
        <v>Not scored</v>
      </c>
      <c r="H79" s="204"/>
      <c r="I79" s="205" t="str">
        <f>VLOOKUP($A79,Questions!$A$2:$X$333,23,0)&amp;""</f>
        <v/>
      </c>
      <c r="J79" s="204"/>
      <c r="K79" s="216" t="b">
        <v>0</v>
      </c>
      <c r="L79" s="58"/>
      <c r="M79" s="2"/>
      <c r="N79" s="196"/>
      <c r="O79" s="196"/>
      <c r="P79" s="196"/>
      <c r="Q79" s="196"/>
      <c r="R79" s="196"/>
      <c r="S79" s="196"/>
      <c r="T79" s="196"/>
      <c r="U79" s="196"/>
      <c r="V79" s="196"/>
      <c r="W79" s="196"/>
      <c r="X79" s="196"/>
      <c r="Y79" s="196"/>
      <c r="Z79" s="196"/>
    </row>
    <row r="80" spans="1:26" ht="15.75" customHeight="1" x14ac:dyDescent="0.2">
      <c r="A80" s="18" t="str">
        <f>VLOOKUP(LEFT($A81,4),'Auto Responses'!$N$4:$O$38,2,0)&amp;""</f>
        <v xml:space="preserve"> Documentation</v>
      </c>
      <c r="B80" s="40"/>
      <c r="C80" s="41"/>
      <c r="D80" s="41"/>
      <c r="E80" s="210"/>
      <c r="F80" s="198" t="s">
        <v>627</v>
      </c>
      <c r="G80" s="207" t="s">
        <v>622</v>
      </c>
      <c r="H80" s="207" t="s">
        <v>623</v>
      </c>
      <c r="I80" s="207" t="s">
        <v>624</v>
      </c>
      <c r="J80" s="207" t="s">
        <v>625</v>
      </c>
      <c r="K80" s="207" t="s">
        <v>626</v>
      </c>
      <c r="L80" s="2"/>
      <c r="M80" s="2"/>
      <c r="N80" s="2"/>
      <c r="O80" s="2"/>
      <c r="P80" s="2"/>
      <c r="Q80" s="2"/>
      <c r="R80" s="2"/>
      <c r="S80" s="2"/>
      <c r="T80" s="2"/>
      <c r="U80" s="2"/>
      <c r="V80" s="2"/>
      <c r="W80" s="2"/>
      <c r="X80" s="2"/>
      <c r="Y80" s="2"/>
      <c r="Z80" s="2"/>
    </row>
    <row r="81" spans="1:26" ht="15.75" customHeight="1" x14ac:dyDescent="0.2">
      <c r="A81" s="34" t="str">
        <f>Organization!$A$22</f>
        <v>DOCU-01</v>
      </c>
      <c r="B81" s="35" t="str">
        <f>VLOOKUP($A81,Organization!$A$13:$E$67,2,0)&amp;""</f>
        <v>Do you have a well-documented business continuity plan (BCP), with a clear owner, that is tested annually?*</v>
      </c>
      <c r="C81" s="205" t="str">
        <f>VLOOKUP($A81,Organization!$A$13:$E$67,3,0)&amp;""</f>
        <v>Yes</v>
      </c>
      <c r="D81" s="66" t="str">
        <f>IF(LEFT(VLOOKUP($A81,Organization!$A$13:$E$67,5,0),21)='Auto Responses'!$A$32,'Auto Responses'!$A$33,VLOOKUP($A81,Organization!$A$13:$E$67,4,0))&amp;""</f>
        <v xml:space="preserve">Leepfrog maintains a detailed Business Continuity plan. The "Recovery Point Objective" (RPO) is 24 hours, which provides an objective to include in the recovery all client data that had been entered into CourseLeaf more than 24 hours before the event. The "Recovery Time Objective" (RTO) is 24 hours, which provides the objective to have the disaster recovery sites deployed within 24 hours of an event. </v>
      </c>
      <c r="E81" s="211" t="str">
        <f>VLOOKUP($A81,Organization!$A$13:$E$67,5,0)&amp;""</f>
        <v/>
      </c>
      <c r="F81" s="217"/>
      <c r="G81" s="203" t="str">
        <f>VLOOKUP($A81,Questions!$A$2:$X$333,21,0)&amp;""</f>
        <v>Yes</v>
      </c>
      <c r="H81" s="204"/>
      <c r="I81" s="205" t="str">
        <f>VLOOKUP($A81,Questions!$A$2:$X$333,23,0)&amp;""</f>
        <v>Critical Importance</v>
      </c>
      <c r="J81" s="204"/>
      <c r="K81" s="206" t="b">
        <v>0</v>
      </c>
      <c r="L81" s="2"/>
      <c r="M81" s="196"/>
      <c r="N81" s="196"/>
      <c r="O81" s="196"/>
      <c r="P81" s="196"/>
      <c r="Q81" s="196"/>
      <c r="R81" s="196"/>
      <c r="S81" s="196"/>
      <c r="T81" s="196"/>
      <c r="U81" s="196"/>
      <c r="V81" s="196"/>
      <c r="W81" s="196"/>
      <c r="X81" s="196"/>
      <c r="Y81" s="196"/>
      <c r="Z81" s="196"/>
    </row>
    <row r="82" spans="1:26" ht="15.75" customHeight="1" x14ac:dyDescent="0.2">
      <c r="A82" s="34" t="str">
        <f>Organization!$A$23</f>
        <v>DOCU-02</v>
      </c>
      <c r="B82" s="35" t="str">
        <f>VLOOKUP($A82,Organization!$A$13:$E$67,2,0)&amp;""</f>
        <v>Do you have a well-documented disaster recovery plan (DRP), with a clear owner, that is tested annually?*</v>
      </c>
      <c r="C82" s="205" t="str">
        <f>VLOOKUP($A82,Organization!$A$13:$E$67,3,0)&amp;""</f>
        <v>Yes</v>
      </c>
      <c r="D82" s="66" t="str">
        <f>IF(LEFT(VLOOKUP($A82,Organization!$A$13:$E$67,5,0),21)='Auto Responses'!$A$32,'Auto Responses'!$A$33,VLOOKUP($A82,Organization!$A$13:$E$67,4,0))&amp;""</f>
        <v xml:space="preserve">Leepfrog maintains a detailed disaster recovery plan and the process is tested twice per year in order to ensure correct configuration and operation in the event of facility loss. Our data center has fully redundant HVAC for our server facilities, fire safety and detection systems, and is secured by an on-line Enterprise class UPS dedicated to the data center, which is tested regularly. The facility features redundant routers with full hot standby fail-over and redundant multi-homed internet connections. The data center also features a standby backup generator with automatic fail-over that can power the entire facility in the event of a power failure. This generator is tested regularly and has inspection and maintenance twice yearly. Because no amount of planning and redundancy can make any facility totally secure from catastrophic events, Leepfrog also utilizes off-site disaster recovery in Amazon Web Services.  </v>
      </c>
      <c r="E82" s="211" t="str">
        <f>VLOOKUP($A82,Organization!$A$13:$E$67,5,0)&amp;""</f>
        <v/>
      </c>
      <c r="F82" s="217"/>
      <c r="G82" s="203" t="str">
        <f>VLOOKUP($A82,Questions!$A$2:$X$333,21,0)&amp;""</f>
        <v>Yes</v>
      </c>
      <c r="H82" s="204"/>
      <c r="I82" s="205" t="str">
        <f>VLOOKUP($A82,Questions!$A$2:$X$333,23,0)&amp;""</f>
        <v>Critical Importance</v>
      </c>
      <c r="J82" s="204"/>
      <c r="K82" s="206" t="b">
        <v>0</v>
      </c>
      <c r="L82" s="2"/>
      <c r="M82" s="196"/>
      <c r="N82" s="196"/>
      <c r="O82" s="196"/>
      <c r="P82" s="196"/>
      <c r="Q82" s="196"/>
      <c r="R82" s="196"/>
      <c r="S82" s="196"/>
      <c r="T82" s="196"/>
      <c r="U82" s="196"/>
      <c r="V82" s="196"/>
      <c r="W82" s="196"/>
      <c r="X82" s="196"/>
      <c r="Y82" s="196"/>
      <c r="Z82" s="196"/>
    </row>
    <row r="83" spans="1:26" ht="15.75" customHeight="1" x14ac:dyDescent="0.2">
      <c r="A83" s="34" t="str">
        <f>Organization!$A$24</f>
        <v>DOCU-03</v>
      </c>
      <c r="B83" s="35" t="str">
        <f>VLOOKUP($A83,Organization!$A$13:$E$67,2,0)&amp;""</f>
        <v>Have you undergone a SSAE 18/SOC 2 audit?</v>
      </c>
      <c r="C83" s="205" t="str">
        <f>VLOOKUP($A83,Organization!$A$13:$E$67,3,0)&amp;""</f>
        <v>No</v>
      </c>
      <c r="D83" s="66" t="str">
        <f>IF(LEFT(VLOOKUP($A83,Organization!$A$13:$E$67,5,0),21)='Auto Responses'!$A$32,'Auto Responses'!$A$33,VLOOKUP($A83,Organization!$A$13:$E$67,4,0))&amp;""</f>
        <v>detail tx-ramp and internal / external security assessments</v>
      </c>
      <c r="E83" s="211" t="str">
        <f>VLOOKUP($A83,Organization!$A$13:$E$67,5,0)&amp;""</f>
        <v>Describe any plans to undergo a SSAE 18 audit.</v>
      </c>
      <c r="F83" s="217"/>
      <c r="G83" s="203" t="str">
        <f>VLOOKUP($A83,Questions!$A$2:$X$333,21,0)&amp;""</f>
        <v>Yes</v>
      </c>
      <c r="H83" s="204"/>
      <c r="I83" s="205" t="str">
        <f>VLOOKUP($A83,Questions!$A$2:$X$333,23,0)&amp;""</f>
        <v>Standard Importance</v>
      </c>
      <c r="J83" s="204"/>
      <c r="K83" s="206" t="b">
        <v>0</v>
      </c>
      <c r="L83" s="2"/>
      <c r="M83" s="196"/>
      <c r="N83" s="196"/>
      <c r="O83" s="196"/>
      <c r="P83" s="196"/>
      <c r="Q83" s="196"/>
      <c r="R83" s="196"/>
      <c r="S83" s="196"/>
      <c r="T83" s="196"/>
      <c r="U83" s="196"/>
      <c r="V83" s="196"/>
      <c r="W83" s="196"/>
      <c r="X83" s="196"/>
      <c r="Y83" s="196"/>
      <c r="Z83" s="196"/>
    </row>
    <row r="84" spans="1:26" ht="15.75" customHeight="1" x14ac:dyDescent="0.2">
      <c r="A84" s="34" t="str">
        <f>Organization!$A$25</f>
        <v>DOCU-04</v>
      </c>
      <c r="B84" s="35" t="str">
        <f>VLOOKUP($A84,Organization!$A$13:$E$67,2,0)&amp;""</f>
        <v>Do you conform with a specific industry standard security framework (e.g., NIST Cybersecurity Framework, CIS Controls, ISO 27001, etc.)?</v>
      </c>
      <c r="C84" s="205" t="str">
        <f>VLOOKUP($A84,Organization!$A$13:$E$67,3,0)&amp;""</f>
        <v>No</v>
      </c>
      <c r="D84" s="66" t="str">
        <f>IF(LEFT(VLOOKUP($A84,Organization!$A$13:$E$67,5,0),21)='Auto Responses'!$A$32,'Auto Responses'!$A$33,VLOOKUP($A84,Organization!$A$13:$E$67,4,0))&amp;""</f>
        <v xml:space="preserve">Leepfrog’s INFOSEC policies are based on reviews of several standards. Leepfrog maintains a set of internal security standards for its web solutions, including centralizing, where possible, defenses against the vulnerabilities and types of attacks listed in the OWASP Top 10 and SANS Top 20 list.
CourseLeaf is hosted on Amazon Web Services. Leepfrog performs internal audits in accordance with appropriate industry security standards and takes all appropriate actions to safeguard appropriate control procedures used. Amazon AWS maintains hosting environment data protections. More information can be found at https://aws.amazon.com. AWS obtains independent attestation by third-party auditors to validate its alignment with the ISO 27001 standard. The AWS ISO 27001 certification can be viewed and downloaded at https://docs.aws.amazon.com/aws-technical-content/latest/aws-overview/security-and-compliance.html  </v>
      </c>
      <c r="E84" s="211" t="str">
        <f>VLOOKUP($A84,Organization!$A$13:$E$67,5,0)&amp;""</f>
        <v>Describe any plans to conform to an industry standard security framework.</v>
      </c>
      <c r="F84" s="217"/>
      <c r="G84" s="203" t="str">
        <f>VLOOKUP($A84,Questions!$A$2:$X$333,21,0)&amp;""</f>
        <v>Yes</v>
      </c>
      <c r="H84" s="204"/>
      <c r="I84" s="205" t="str">
        <f>VLOOKUP($A84,Questions!$A$2:$X$333,23,0)&amp;""</f>
        <v>Standard Importance</v>
      </c>
      <c r="J84" s="204"/>
      <c r="K84" s="206" t="b">
        <v>0</v>
      </c>
      <c r="L84" s="2"/>
      <c r="M84" s="196"/>
      <c r="N84" s="196"/>
      <c r="O84" s="196"/>
      <c r="P84" s="196"/>
      <c r="Q84" s="196"/>
      <c r="R84" s="196"/>
      <c r="S84" s="196"/>
      <c r="T84" s="196"/>
      <c r="U84" s="196"/>
      <c r="V84" s="196"/>
      <c r="W84" s="196"/>
      <c r="X84" s="196"/>
      <c r="Y84" s="196"/>
      <c r="Z84" s="196"/>
    </row>
    <row r="85" spans="1:26" ht="15.75" customHeight="1" x14ac:dyDescent="0.2">
      <c r="A85" s="34" t="str">
        <f>Organization!$A$26</f>
        <v>DOCU-05</v>
      </c>
      <c r="B85" s="35" t="str">
        <f>VLOOKUP($A85,Organization!$A$13:$E$67,2,0)&amp;""</f>
        <v>Can you provide overall system and/or application architecture diagrams, including a full description of the data flow for all components of the system?</v>
      </c>
      <c r="C85" s="205" t="str">
        <f>VLOOKUP($A85,Organization!$A$13:$E$67,3,0)&amp;""</f>
        <v>Yes</v>
      </c>
      <c r="D85" s="66" t="str">
        <f>IF(LEFT(VLOOKUP($A85,Organization!$A$13:$E$67,5,0),21)='Auto Responses'!$A$32,'Auto Responses'!$A$33,VLOOKUP($A85,Organization!$A$13:$E$67,4,0))&amp;""</f>
        <v>See Courseleaf Data Flow Diagram (need to attach)</v>
      </c>
      <c r="E85" s="211" t="str">
        <f>VLOOKUP($A85,Organization!$A$13:$E$67,5,0)&amp;""</f>
        <v>Provide your diagrams (or a valid link to it) upon submission.</v>
      </c>
      <c r="F85" s="217"/>
      <c r="G85" s="203" t="str">
        <f>VLOOKUP($A85,Questions!$A$2:$X$333,21,0)&amp;""</f>
        <v>Yes</v>
      </c>
      <c r="H85" s="204"/>
      <c r="I85" s="205" t="str">
        <f>VLOOKUP($A85,Questions!$A$2:$X$333,23,0)&amp;""</f>
        <v>Standard Importance</v>
      </c>
      <c r="J85" s="204"/>
      <c r="K85" s="206" t="b">
        <v>0</v>
      </c>
      <c r="L85" s="2"/>
      <c r="M85" s="196"/>
      <c r="N85" s="196"/>
      <c r="O85" s="196"/>
      <c r="P85" s="196"/>
      <c r="Q85" s="196"/>
      <c r="R85" s="196"/>
      <c r="S85" s="196"/>
      <c r="T85" s="196"/>
      <c r="U85" s="196"/>
      <c r="V85" s="196"/>
      <c r="W85" s="196"/>
      <c r="X85" s="196"/>
      <c r="Y85" s="196"/>
      <c r="Z85" s="196"/>
    </row>
    <row r="86" spans="1:26" ht="15.75" customHeight="1" x14ac:dyDescent="0.2">
      <c r="A86" s="34" t="str">
        <f>Organization!$A$27</f>
        <v>DOCU-06</v>
      </c>
      <c r="B86" s="35" t="str">
        <f>VLOOKUP($A86,Organization!$A$13:$E$67,2,0)&amp;""</f>
        <v>Does your organization have a data privacy policy?</v>
      </c>
      <c r="C86" s="205" t="str">
        <f>VLOOKUP($A86,Organization!$A$13:$E$67,3,0)&amp;""</f>
        <v>Yes</v>
      </c>
      <c r="D86" s="66" t="str">
        <f>IF(LEFT(VLOOKUP($A86,Organization!$A$13:$E$67,5,0),21)='Auto Responses'!$A$32,'Auto Responses'!$A$33,VLOOKUP($A86,Organization!$A$13:$E$67,4,0))&amp;""</f>
        <v>Leepfrog maintains a detailed Data Privacy Policy. Security standards are set by Leepfrog's senior application managers under the direction of the senior systems and security administrator. Leepfrog holds personal data in strict confidence. https://www.leepfrog.com/privacy/</v>
      </c>
      <c r="E86" s="211" t="str">
        <f>VLOOKUP($A86,Organization!$A$13:$E$67,5,0)&amp;""</f>
        <v>Provide your data privacy document (or a valid link to it) upon submission.</v>
      </c>
      <c r="F86" s="217"/>
      <c r="G86" s="203" t="str">
        <f>VLOOKUP($A86,Questions!$A$2:$X$333,21,0)&amp;""</f>
        <v>Yes</v>
      </c>
      <c r="H86" s="204"/>
      <c r="I86" s="205" t="str">
        <f>VLOOKUP($A86,Questions!$A$2:$X$333,23,0)&amp;""</f>
        <v>Standard Importance</v>
      </c>
      <c r="J86" s="204"/>
      <c r="K86" s="206" t="b">
        <v>0</v>
      </c>
      <c r="L86" s="2"/>
      <c r="M86" s="196"/>
      <c r="N86" s="196"/>
      <c r="O86" s="196"/>
      <c r="P86" s="196"/>
      <c r="Q86" s="196"/>
      <c r="R86" s="196"/>
      <c r="S86" s="196"/>
      <c r="T86" s="196"/>
      <c r="U86" s="196"/>
      <c r="V86" s="196"/>
      <c r="W86" s="196"/>
      <c r="X86" s="196"/>
      <c r="Y86" s="196"/>
      <c r="Z86" s="196"/>
    </row>
    <row r="87" spans="1:26" ht="15.75" customHeight="1" x14ac:dyDescent="0.2">
      <c r="A87" s="34" t="str">
        <f>Organization!$A$28</f>
        <v>DOCU-07</v>
      </c>
      <c r="B87" s="35" t="str">
        <f>VLOOKUP($A87,Organization!$A$13:$E$67,2,0)&amp;""</f>
        <v>Do you have a documented, and currently implemented, employee onboarding and offboarding policy?</v>
      </c>
      <c r="C87" s="205" t="str">
        <f>VLOOKUP($A87,Organization!$A$13:$E$67,3,0)&amp;""</f>
        <v>Yes</v>
      </c>
      <c r="D87" s="66" t="str">
        <f>IF(LEFT(VLOOKUP($A87,Organization!$A$13:$E$67,5,0),21)='Auto Responses'!$A$32,'Auto Responses'!$A$33,VLOOKUP($A87,Organization!$A$13:$E$67,4,0))&amp;""</f>
        <v>Employees follow our internal onboarding and offboarding policy. Leepfrog employs a formal process for educating staff about cybersecurity and corporate policies and procedures for working with information technology. Leepfrog requires mandatory annual security training for all employees. This includes both an online training session as well as an in-person question and answer to ensure employee comprehension. Leepfrog requires background checks on all new hires and has extensive practices in place to secure the information assets of our clients. Privileged user account access is reviewed on an ongoing basis, at least annually.</v>
      </c>
      <c r="E87" s="211" t="str">
        <f>VLOOKUP($A87,Organization!$A$13:$E$67,5,0)&amp;""</f>
        <v>Provide a reference to your employee onboarding and offboarding policy and supporting documentation or submit it along with this fully populated HECVAT.</v>
      </c>
      <c r="F87" s="217"/>
      <c r="G87" s="203" t="str">
        <f>VLOOKUP($A87,Questions!$A$2:$X$333,21,0)&amp;""</f>
        <v>Yes</v>
      </c>
      <c r="H87" s="204"/>
      <c r="I87" s="205" t="str">
        <f>VLOOKUP($A87,Questions!$A$2:$X$333,23,0)&amp;""</f>
        <v>Standard Importance</v>
      </c>
      <c r="J87" s="204"/>
      <c r="K87" s="206" t="b">
        <v>0</v>
      </c>
      <c r="L87" s="2"/>
      <c r="M87" s="196"/>
      <c r="N87" s="196"/>
      <c r="O87" s="196"/>
      <c r="P87" s="196"/>
      <c r="Q87" s="196"/>
      <c r="R87" s="196"/>
      <c r="S87" s="196"/>
      <c r="T87" s="196"/>
      <c r="U87" s="196"/>
      <c r="V87" s="196"/>
      <c r="W87" s="196"/>
      <c r="X87" s="196"/>
      <c r="Y87" s="196"/>
      <c r="Z87" s="196"/>
    </row>
    <row r="88" spans="1:26" ht="15.75" customHeight="1" x14ac:dyDescent="0.2">
      <c r="A88" s="18" t="str">
        <f>VLOOKUP(LEFT($A89,4),'Auto Responses'!$N$4:$O$38,2,0)&amp;""</f>
        <v xml:space="preserve"> Assessment of Third Parties</v>
      </c>
      <c r="B88" s="40"/>
      <c r="C88" s="41"/>
      <c r="D88" s="41"/>
      <c r="E88" s="210"/>
      <c r="F88" s="198" t="s">
        <v>627</v>
      </c>
      <c r="G88" s="207" t="s">
        <v>622</v>
      </c>
      <c r="H88" s="207" t="s">
        <v>623</v>
      </c>
      <c r="I88" s="207" t="s">
        <v>624</v>
      </c>
      <c r="J88" s="207" t="s">
        <v>625</v>
      </c>
      <c r="K88" s="207" t="s">
        <v>626</v>
      </c>
      <c r="L88" s="2"/>
      <c r="M88" s="2"/>
      <c r="N88" s="2"/>
      <c r="O88" s="2"/>
      <c r="P88" s="2"/>
      <c r="Q88" s="2"/>
      <c r="R88" s="2"/>
      <c r="S88" s="2"/>
      <c r="T88" s="2"/>
      <c r="U88" s="2"/>
      <c r="V88" s="2"/>
      <c r="W88" s="2"/>
      <c r="X88" s="2"/>
      <c r="Y88" s="2"/>
      <c r="Z88" s="2"/>
    </row>
    <row r="89" spans="1:26" ht="15.75" customHeight="1" x14ac:dyDescent="0.2">
      <c r="A89" s="34" t="str">
        <f>Organization!$A$30</f>
        <v>THRD-01</v>
      </c>
      <c r="B89" s="35" t="str">
        <f>VLOOKUP($A89,Organization!$A$13:$E$67,2,0)&amp;""</f>
        <v>Do you perform security assessments of third-party companies with which you share data (e.g., hosting providers, cloud services, PaaS, IaaS, SaaS)?*</v>
      </c>
      <c r="C89" s="205" t="str">
        <f>VLOOKUP($A89,Organization!$A$13:$E$67,3,0)&amp;""</f>
        <v>Yes</v>
      </c>
      <c r="D89" s="66" t="str">
        <f>IF(LEFT(VLOOKUP($A89,Organization!$A$13:$E$67,5,0),21)='Auto Responses'!$A$32,'Auto Responses'!$A$33,VLOOKUP($A89,Organization!$A$13:$E$67,4,0))&amp;""</f>
        <v>The third-party we would share institution data with is Amazon Web Services. Amazon is a leader in the field of cloud hosting and we selected them after a thorough review of their compliance documents, security policy documents, market reputation, and their recommendations to us on how to use their services in a secure manner. On an annual basis Leepfrog conducts security assessments of third-party companies which data is shared.</v>
      </c>
      <c r="E89" s="211" t="str">
        <f>VLOOKUP($A89,Organization!$A$13:$E$67,5,0)&amp;""</f>
        <v>Provide a summary of your practices that assures that the third party will be subject to the appropriate standards regarding security, service recoverability, and confidentiality.</v>
      </c>
      <c r="F89" s="217"/>
      <c r="G89" s="203" t="str">
        <f>VLOOKUP($A89,Questions!$A$2:$X$333,21,0)&amp;""</f>
        <v>Yes</v>
      </c>
      <c r="H89" s="204"/>
      <c r="I89" s="205" t="str">
        <f>VLOOKUP($A89,Questions!$A$2:$X$333,23,0)&amp;""</f>
        <v>Critical Importance</v>
      </c>
      <c r="J89" s="204"/>
      <c r="K89" s="206" t="b">
        <v>0</v>
      </c>
      <c r="L89" s="2"/>
      <c r="M89" s="196"/>
      <c r="N89" s="196"/>
      <c r="O89" s="196"/>
      <c r="P89" s="196"/>
      <c r="Q89" s="196"/>
      <c r="R89" s="196"/>
      <c r="S89" s="196"/>
      <c r="T89" s="196"/>
      <c r="U89" s="196"/>
      <c r="V89" s="196"/>
      <c r="W89" s="196"/>
      <c r="X89" s="196"/>
      <c r="Y89" s="196"/>
      <c r="Z89" s="196"/>
    </row>
    <row r="90" spans="1:26" ht="15.75" customHeight="1" x14ac:dyDescent="0.2">
      <c r="A90" s="34" t="str">
        <f>Organization!$A$31</f>
        <v>THRD-02</v>
      </c>
      <c r="B90" s="35" t="str">
        <f>VLOOKUP($A90,Organization!$A$13:$E$67,2,0)&amp;""</f>
        <v>Do you have contractual language in place with third parties governing access to institutional data?*</v>
      </c>
      <c r="C90" s="205" t="str">
        <f>VLOOKUP($A90,Organization!$A$13:$E$67,3,0)&amp;""</f>
        <v>Yes</v>
      </c>
      <c r="D90" s="66" t="str">
        <f>IF(LEFT(VLOOKUP($A90,Organization!$A$13:$E$67,5,0),21)='Auto Responses'!$A$32,'Auto Responses'!$A$33,VLOOKUP($A90,Organization!$A$13:$E$67,4,0))&amp;""</f>
        <v xml:space="preserve">The third-party we would share institution data with is Amazon Web Services. Amazon is a leader in the field of cloud hosting and we selected them after a thorough review of their compliance documents, security policy documents, market reputation, and their recommendations to us on how to use their services in a secure manner. </v>
      </c>
      <c r="E90" s="211" t="str">
        <f>VLOOKUP($A90,Organization!$A$13:$E$67,5,0)&amp;""</f>
        <v>List each third party and why institutional data is shared with them. Format example: [Third Party Name] - Reason</v>
      </c>
      <c r="F90" s="217"/>
      <c r="G90" s="203" t="str">
        <f>VLOOKUP($A90,Questions!$A$2:$X$333,21,0)&amp;""</f>
        <v>Yes</v>
      </c>
      <c r="H90" s="204"/>
      <c r="I90" s="205" t="str">
        <f>VLOOKUP($A90,Questions!$A$2:$X$333,23,0)&amp;""</f>
        <v>Critical Importance</v>
      </c>
      <c r="J90" s="204"/>
      <c r="K90" s="206" t="b">
        <v>0</v>
      </c>
      <c r="L90" s="2"/>
      <c r="M90" s="196"/>
      <c r="N90" s="196"/>
      <c r="O90" s="196"/>
      <c r="P90" s="196"/>
      <c r="Q90" s="196"/>
      <c r="R90" s="196"/>
      <c r="S90" s="196"/>
      <c r="T90" s="196"/>
      <c r="U90" s="196"/>
      <c r="V90" s="196"/>
      <c r="W90" s="196"/>
      <c r="X90" s="196"/>
      <c r="Y90" s="196"/>
      <c r="Z90" s="196"/>
    </row>
    <row r="91" spans="1:26" ht="15.75" customHeight="1" x14ac:dyDescent="0.2">
      <c r="A91" s="34" t="str">
        <f>Organization!$A$32</f>
        <v>THRD-03</v>
      </c>
      <c r="B91" s="35" t="str">
        <f>VLOOKUP($A91,Organization!$A$13:$E$67,2,0)&amp;""</f>
        <v>Do the contracts in place with these third parties address liability in the event of a data breach?*</v>
      </c>
      <c r="C91" s="205" t="str">
        <f>VLOOKUP($A91,Organization!$A$13:$E$67,3,0)&amp;""</f>
        <v>Yes</v>
      </c>
      <c r="D91" s="66" t="str">
        <f>IF(LEFT(VLOOKUP($A91,Organization!$A$13:$E$67,5,0),21)='Auto Responses'!$A$32,'Auto Responses'!$A$33,VLOOKUP($A91,Organization!$A$13:$E$67,4,0))&amp;""</f>
        <v>Yes for all customers (institutions) based on the terms of the contract in place.</v>
      </c>
      <c r="E91" s="211" t="str">
        <f>VLOOKUP($A91,Organization!$A$13:$E$67,5,0)&amp;""</f>
        <v/>
      </c>
      <c r="F91" s="217"/>
      <c r="G91" s="203" t="str">
        <f>VLOOKUP($A91,Questions!$A$2:$X$333,21,0)&amp;""</f>
        <v>Yes</v>
      </c>
      <c r="H91" s="204"/>
      <c r="I91" s="205" t="str">
        <f>VLOOKUP($A91,Questions!$A$2:$X$333,23,0)&amp;""</f>
        <v>Critical Importance</v>
      </c>
      <c r="J91" s="204"/>
      <c r="K91" s="206" t="b">
        <v>0</v>
      </c>
      <c r="L91" s="2"/>
      <c r="M91" s="196"/>
      <c r="N91" s="196"/>
      <c r="O91" s="196"/>
      <c r="P91" s="196"/>
      <c r="Q91" s="196"/>
      <c r="R91" s="196"/>
      <c r="S91" s="196"/>
      <c r="T91" s="196"/>
      <c r="U91" s="196"/>
      <c r="V91" s="196"/>
      <c r="W91" s="196"/>
      <c r="X91" s="196"/>
      <c r="Y91" s="196"/>
      <c r="Z91" s="196"/>
    </row>
    <row r="92" spans="1:26" ht="15.75" customHeight="1" x14ac:dyDescent="0.2">
      <c r="A92" s="34" t="str">
        <f>Organization!$A$33</f>
        <v>THRD-04</v>
      </c>
      <c r="B92" s="35" t="str">
        <f>VLOOKUP($A92,Organization!$A$13:$E$67,2,0)&amp;""</f>
        <v>Do you have an implemented third-party management strategy?*</v>
      </c>
      <c r="C92" s="205" t="str">
        <f>VLOOKUP($A92,Organization!$A$13:$E$67,3,0)&amp;""</f>
        <v>Yes</v>
      </c>
      <c r="D92" s="66" t="str">
        <f>IF(LEFT(VLOOKUP($A92,Organization!$A$13:$E$67,5,0),21)='Auto Responses'!$A$32,'Auto Responses'!$A$33,VLOOKUP($A92,Organization!$A$13:$E$67,4,0))&amp;""</f>
        <v>Leepfrog maintains a vendor management policy that governs the evaluation and ongoing oversight of third-party vendors. New vendors are reviewed prior to onboarding, and vendors handling sensitive data or systems are subject to security review including assessment of available attestation reports. Vendors are reviewed on an annual basis following initial onboarding.</v>
      </c>
      <c r="E92" s="211" t="str">
        <f>VLOOKUP($A92,Organization!$A$13:$E$67,5,0)&amp;""</f>
        <v>Provide additional information that may help analysts better understand your environment and how it relates to third-party solutions.</v>
      </c>
      <c r="F92" s="217"/>
      <c r="G92" s="203" t="str">
        <f>VLOOKUP($A92,Questions!$A$2:$X$333,21,0)&amp;""</f>
        <v>Yes</v>
      </c>
      <c r="H92" s="204"/>
      <c r="I92" s="205" t="str">
        <f>VLOOKUP($A92,Questions!$A$2:$X$333,23,0)&amp;""</f>
        <v>Critical Importance</v>
      </c>
      <c r="J92" s="204"/>
      <c r="K92" s="206" t="b">
        <v>0</v>
      </c>
      <c r="L92" s="2"/>
      <c r="M92" s="196"/>
      <c r="N92" s="196"/>
      <c r="O92" s="196"/>
      <c r="P92" s="196"/>
      <c r="Q92" s="196"/>
      <c r="R92" s="196"/>
      <c r="S92" s="196"/>
      <c r="T92" s="196"/>
      <c r="U92" s="196"/>
      <c r="V92" s="196"/>
      <c r="W92" s="196"/>
      <c r="X92" s="196"/>
      <c r="Y92" s="196"/>
      <c r="Z92" s="196"/>
    </row>
    <row r="93" spans="1:26" ht="15.75" customHeight="1" x14ac:dyDescent="0.2">
      <c r="A93" s="34" t="str">
        <f>Organization!$A$34</f>
        <v>THRD-05</v>
      </c>
      <c r="B93" s="35" t="str">
        <f>VLOOKUP($A93,Organization!$A$13:$E$67,2,0)&amp;""</f>
        <v>Do you have a process and implemented procedures for managing your hardware supply chain (e.g., telecommunications equipment, export licensing, computing devices)?</v>
      </c>
      <c r="C93" s="205" t="str">
        <f>VLOOKUP($A93,Organization!$A$13:$E$67,3,0)&amp;""</f>
        <v>Yes</v>
      </c>
      <c r="D93" s="66" t="str">
        <f>IF(LEFT(VLOOKUP($A93,Organization!$A$13:$E$67,5,0),21)='Auto Responses'!$A$32,'Auto Responses'!$A$33,VLOOKUP($A93,Organization!$A$13:$E$67,4,0))&amp;""</f>
        <v>We procure IT hardware only from a small number of sources that we trust, and typically that we have been working with for years. We use a small number of well established hardware manufacturers such as Dell, Juniper and Supermicro. We regularly review federal recommendations for manufacturers who are not recommended for security reasons.</v>
      </c>
      <c r="E93" s="211" t="str">
        <f>VLOOKUP($A93,Organization!$A$13:$E$67,5,0)&amp;""</f>
        <v>State what countries and/or regions this process is compliant with.</v>
      </c>
      <c r="F93" s="217"/>
      <c r="G93" s="203" t="str">
        <f>VLOOKUP($A93,Questions!$A$2:$X$333,21,0)&amp;""</f>
        <v>Yes</v>
      </c>
      <c r="H93" s="204"/>
      <c r="I93" s="205" t="str">
        <f>VLOOKUP($A93,Questions!$A$2:$X$333,23,0)&amp;""</f>
        <v>Standard Importance</v>
      </c>
      <c r="J93" s="204"/>
      <c r="K93" s="206" t="b">
        <v>0</v>
      </c>
      <c r="L93" s="2"/>
      <c r="M93" s="196"/>
      <c r="N93" s="196"/>
      <c r="O93" s="196"/>
      <c r="P93" s="196"/>
      <c r="Q93" s="196"/>
      <c r="R93" s="196"/>
      <c r="S93" s="196"/>
      <c r="T93" s="196"/>
      <c r="U93" s="196"/>
      <c r="V93" s="196"/>
      <c r="W93" s="196"/>
      <c r="X93" s="196"/>
      <c r="Y93" s="196"/>
      <c r="Z93" s="196"/>
    </row>
    <row r="94" spans="1:26" ht="15.75" customHeight="1" x14ac:dyDescent="0.2">
      <c r="A94" s="18" t="str">
        <f>VLOOKUP(LEFT($A95,4),'Auto Responses'!$N$4:$O$38,2,0)&amp;""</f>
        <v xml:space="preserve"> Change Management</v>
      </c>
      <c r="B94" s="40"/>
      <c r="C94" s="41"/>
      <c r="D94" s="41"/>
      <c r="E94" s="210"/>
      <c r="F94" s="198" t="s">
        <v>627</v>
      </c>
      <c r="G94" s="207" t="s">
        <v>622</v>
      </c>
      <c r="H94" s="207" t="s">
        <v>623</v>
      </c>
      <c r="I94" s="207" t="s">
        <v>624</v>
      </c>
      <c r="J94" s="207" t="s">
        <v>625</v>
      </c>
      <c r="K94" s="207" t="s">
        <v>626</v>
      </c>
      <c r="L94" s="2"/>
      <c r="M94" s="2"/>
      <c r="N94" s="2"/>
      <c r="O94" s="2"/>
      <c r="P94" s="2"/>
      <c r="Q94" s="2"/>
      <c r="R94" s="2"/>
      <c r="S94" s="2"/>
      <c r="T94" s="2"/>
      <c r="U94" s="2"/>
      <c r="V94" s="2"/>
      <c r="W94" s="2"/>
      <c r="X94" s="2"/>
      <c r="Y94" s="2"/>
      <c r="Z94" s="2"/>
    </row>
    <row r="95" spans="1:26" ht="15.75" customHeight="1" x14ac:dyDescent="0.2">
      <c r="A95" s="34" t="str">
        <f>Organization!$A$36</f>
        <v>CHNG-01</v>
      </c>
      <c r="B95" s="35" t="str">
        <f>VLOOKUP($A95,Organization!$A$13:$E$67,2,0)&amp;""</f>
        <v>Will the institution be notified of major changes to your environment that could impact the institution's security posture?*</v>
      </c>
      <c r="C95" s="205" t="str">
        <f>VLOOKUP($A95,Organization!$A$13:$E$67,3,0)&amp;""</f>
        <v>Yes</v>
      </c>
      <c r="D95" s="66" t="str">
        <f>IF(LEFT(VLOOKUP($A95,Organization!$A$13:$E$67,5,0),21)='Auto Responses'!$A$32,'Auto Responses'!$A$33,VLOOKUP($A95,Organization!$A$13:$E$67,4,0))&amp;""</f>
        <v>Institutions will be notified of major changes to our environment that could impact the institution's security posture.</v>
      </c>
      <c r="E95" s="211" t="str">
        <f>VLOOKUP($A95,Organization!$A$13:$E$67,5,0)&amp;""</f>
        <v>State how and when the institution will be notified of major changes to your environment.</v>
      </c>
      <c r="F95" s="217"/>
      <c r="G95" s="203" t="str">
        <f>VLOOKUP($A95,Questions!$A$2:$X$333,21,0)&amp;""</f>
        <v>Yes</v>
      </c>
      <c r="H95" s="204"/>
      <c r="I95" s="205" t="str">
        <f>VLOOKUP($A95,Questions!$A$2:$X$333,23,0)&amp;""</f>
        <v>Critical Importance</v>
      </c>
      <c r="J95" s="204"/>
      <c r="K95" s="206" t="b">
        <v>0</v>
      </c>
      <c r="L95" s="2"/>
      <c r="M95" s="196"/>
      <c r="N95" s="196"/>
      <c r="O95" s="196"/>
      <c r="P95" s="196"/>
      <c r="Q95" s="196"/>
      <c r="R95" s="196"/>
      <c r="S95" s="196"/>
      <c r="T95" s="196"/>
      <c r="U95" s="196"/>
      <c r="V95" s="196"/>
      <c r="W95" s="196"/>
      <c r="X95" s="196"/>
      <c r="Y95" s="196"/>
      <c r="Z95" s="196"/>
    </row>
    <row r="96" spans="1:26" ht="15.75" customHeight="1" x14ac:dyDescent="0.2">
      <c r="A96" s="34" t="str">
        <f>Organization!$A$37</f>
        <v>CHNG-02</v>
      </c>
      <c r="B96" s="35" t="str">
        <f>VLOOKUP($A96,Organization!$A$13:$E$67,2,0)&amp;""</f>
        <v>Does the system support client customizations from one release to another?*</v>
      </c>
      <c r="C96" s="205" t="str">
        <f>VLOOKUP($A96,Organization!$A$13:$E$67,3,0)&amp;""</f>
        <v>Yes</v>
      </c>
      <c r="D96" s="66" t="str">
        <f>IF(LEFT(VLOOKUP($A96,Organization!$A$13:$E$67,5,0),21)='Auto Responses'!$A$32,'Auto Responses'!$A$33,VLOOKUP($A96,Organization!$A$13:$E$67,4,0))&amp;""</f>
        <v>Client-specific configurations and customizations are not impacted by system updates and upgrades. Any configurations or customizations made to the software during the implementation of the software are "owned" by CourseLeaf, meaning that the upgrades made to the software will be backwards compatible.</v>
      </c>
      <c r="E96" s="211" t="str">
        <f>VLOOKUP($A96,Organization!$A$13:$E$67,5,0)&amp;""</f>
        <v>Describe or provide reference to your solution support strategy in regard to maintaining client customizations from one release to another.</v>
      </c>
      <c r="F96" s="217"/>
      <c r="G96" s="203" t="str">
        <f>VLOOKUP($A96,Questions!$A$2:$X$333,21,0)&amp;""</f>
        <v>Yes</v>
      </c>
      <c r="H96" s="204"/>
      <c r="I96" s="205" t="str">
        <f>VLOOKUP($A96,Questions!$A$2:$X$333,23,0)&amp;""</f>
        <v>Critical Importance</v>
      </c>
      <c r="J96" s="204"/>
      <c r="K96" s="206" t="b">
        <v>0</v>
      </c>
      <c r="L96" s="2"/>
      <c r="M96" s="196"/>
      <c r="N96" s="196"/>
      <c r="O96" s="196"/>
      <c r="P96" s="196"/>
      <c r="Q96" s="196"/>
      <c r="R96" s="196"/>
      <c r="S96" s="196"/>
      <c r="T96" s="196"/>
      <c r="U96" s="196"/>
      <c r="V96" s="196"/>
      <c r="W96" s="196"/>
      <c r="X96" s="196"/>
      <c r="Y96" s="196"/>
      <c r="Z96" s="196"/>
    </row>
    <row r="97" spans="1:26" ht="15.75" customHeight="1" x14ac:dyDescent="0.2">
      <c r="A97" s="34" t="str">
        <f>Organization!$A$38</f>
        <v>CHNG-03</v>
      </c>
      <c r="B97" s="35" t="str">
        <f>VLOOKUP($A97,Organization!$A$13:$E$67,2,0)&amp;""</f>
        <v>Do you have an implemented system configuration management process (e.g.,secure "gold" images, etc.)?*</v>
      </c>
      <c r="C97" s="205" t="str">
        <f>VLOOKUP($A97,Organization!$A$13:$E$67,3,0)&amp;""</f>
        <v>Yes</v>
      </c>
      <c r="D97" s="66" t="str">
        <f>IF(LEFT(VLOOKUP($A97,Organization!$A$13:$E$67,5,0),21)='Auto Responses'!$A$32,'Auto Responses'!$A$33,VLOOKUP($A97,Organization!$A$13:$E$67,4,0))&amp;""</f>
        <v>Yes, Leepfrog has an implemented system configuration management process.</v>
      </c>
      <c r="E97" s="211" t="str">
        <f>VLOOKUP($A97,Organization!$A$13:$E$67,5,0)&amp;""</f>
        <v>Summarize your implemented system configuration management precess.</v>
      </c>
      <c r="F97" s="217"/>
      <c r="G97" s="203" t="str">
        <f>VLOOKUP($A97,Questions!$A$2:$X$333,21,0)&amp;""</f>
        <v>Yes</v>
      </c>
      <c r="H97" s="204"/>
      <c r="I97" s="205" t="str">
        <f>VLOOKUP($A97,Questions!$A$2:$X$333,23,0)&amp;""</f>
        <v>Critical Importance</v>
      </c>
      <c r="J97" s="204"/>
      <c r="K97" s="206" t="b">
        <v>0</v>
      </c>
      <c r="L97" s="2"/>
      <c r="M97" s="196"/>
      <c r="N97" s="196"/>
      <c r="O97" s="196"/>
      <c r="P97" s="196"/>
      <c r="Q97" s="196"/>
      <c r="R97" s="196"/>
      <c r="S97" s="196"/>
      <c r="T97" s="196"/>
      <c r="U97" s="196"/>
      <c r="V97" s="196"/>
      <c r="W97" s="196"/>
      <c r="X97" s="196"/>
      <c r="Y97" s="196"/>
      <c r="Z97" s="196"/>
    </row>
    <row r="98" spans="1:26" ht="15.75" customHeight="1" x14ac:dyDescent="0.2">
      <c r="A98" s="34" t="str">
        <f>Organization!$A$39</f>
        <v>CHNG-04</v>
      </c>
      <c r="B98" s="35" t="str">
        <f>VLOOKUP($A98,Organization!$A$13:$E$67,2,0)&amp;""</f>
        <v>Do you have a documented change management process?</v>
      </c>
      <c r="C98" s="205" t="str">
        <f>VLOOKUP($A98,Organization!$A$13:$E$67,3,0)&amp;""</f>
        <v>Yes</v>
      </c>
      <c r="D98" s="66" t="str">
        <f>IF(LEFT(VLOOKUP($A98,Organization!$A$13:$E$67,5,0),21)='Auto Responses'!$A$32,'Auto Responses'!$A$33,VLOOKUP($A98,Organization!$A$13:$E$67,4,0))&amp;""</f>
        <v>Yes, Leepfrog has an documented change management process.</v>
      </c>
      <c r="E98" s="211" t="str">
        <f>VLOOKUP($A98,Organization!$A$13:$E$67,5,0)&amp;""</f>
        <v>Summarize your current change management process.</v>
      </c>
      <c r="F98" s="217"/>
      <c r="G98" s="203" t="str">
        <f>VLOOKUP($A98,Questions!$A$2:$X$333,21,0)&amp;""</f>
        <v>Yes</v>
      </c>
      <c r="H98" s="204"/>
      <c r="I98" s="205" t="str">
        <f>VLOOKUP($A98,Questions!$A$2:$X$333,23,0)&amp;""</f>
        <v>Standard Importance</v>
      </c>
      <c r="J98" s="204"/>
      <c r="K98" s="206" t="b">
        <v>0</v>
      </c>
      <c r="L98" s="2"/>
      <c r="M98" s="196"/>
      <c r="N98" s="196"/>
      <c r="O98" s="196"/>
      <c r="P98" s="196"/>
      <c r="Q98" s="196"/>
      <c r="R98" s="196"/>
      <c r="S98" s="196"/>
      <c r="T98" s="196"/>
      <c r="U98" s="196"/>
      <c r="V98" s="196"/>
      <c r="W98" s="196"/>
      <c r="X98" s="196"/>
      <c r="Y98" s="196"/>
      <c r="Z98" s="196"/>
    </row>
    <row r="99" spans="1:26" ht="15.75" customHeight="1" x14ac:dyDescent="0.2">
      <c r="A99" s="34" t="str">
        <f>Organization!$A$40</f>
        <v>CHNG-05</v>
      </c>
      <c r="B99" s="35" t="str">
        <f>VLOOKUP($A99,Organization!$A$13:$E$67,2,0)&amp;""</f>
        <v>Does your change management process minimally include authorization, impact analysis, testing, and validation before moving changes to production?</v>
      </c>
      <c r="C99" s="205" t="str">
        <f>VLOOKUP($A99,Organization!$A$13:$E$67,3,0)&amp;""</f>
        <v>Yes</v>
      </c>
      <c r="D99" s="66" t="str">
        <f>IF(LEFT(VLOOKUP($A99,Organization!$A$13:$E$67,5,0),21)='Auto Responses'!$A$32,'Auto Responses'!$A$33,VLOOKUP($A99,Organization!$A$13:$E$67,4,0))&amp;""</f>
        <v>Yes, CourseLeaf’s software development methodology follows a 4-stage process consisting of Development (Dev), Quality Assurance (QA), Testing, and Production. As part of this cycle, Leepfrog uses a strict quality control protocol to track and implement patches and updates throughout implementation, and uses its own regression testing environment with throughput benchmarks.</v>
      </c>
      <c r="E99" s="211" t="str">
        <f>VLOOKUP($A99,Organization!$A$13:$E$67,5,0)&amp;""</f>
        <v>Indicate all procedures that are implemented in your change management process. (a) An impact analysis of the upgrade is performed. (b) The change is appropriately authorized. (c) Changes are made first in a test environment. (d) The ability to implement the upgrades/changes in the production environment is limited to appropriate IT personnel.</v>
      </c>
      <c r="F99" s="217"/>
      <c r="G99" s="203" t="str">
        <f>VLOOKUP($A99,Questions!$A$2:$X$333,21,0)&amp;""</f>
        <v>Yes</v>
      </c>
      <c r="H99" s="204"/>
      <c r="I99" s="205" t="str">
        <f>VLOOKUP($A99,Questions!$A$2:$X$333,23,0)&amp;""</f>
        <v>Standard Importance</v>
      </c>
      <c r="J99" s="204"/>
      <c r="K99" s="206" t="b">
        <v>0</v>
      </c>
      <c r="L99" s="2"/>
      <c r="M99" s="196"/>
      <c r="N99" s="196"/>
      <c r="O99" s="196"/>
      <c r="P99" s="196"/>
      <c r="Q99" s="196"/>
      <c r="R99" s="196"/>
      <c r="S99" s="196"/>
      <c r="T99" s="196"/>
      <c r="U99" s="196"/>
      <c r="V99" s="196"/>
      <c r="W99" s="196"/>
      <c r="X99" s="196"/>
      <c r="Y99" s="196"/>
      <c r="Z99" s="196"/>
    </row>
    <row r="100" spans="1:26" ht="15.75" customHeight="1" x14ac:dyDescent="0.2">
      <c r="A100" s="34" t="str">
        <f>Organization!$A$41</f>
        <v>CHNG-06</v>
      </c>
      <c r="B100" s="35" t="str">
        <f>VLOOKUP($A100,Organization!$A$13:$E$67,2,0)&amp;""</f>
        <v>Does your change management process verify that all required third-party libraries and dependencies are still supported with each major change?</v>
      </c>
      <c r="C100" s="205" t="str">
        <f>VLOOKUP($A100,Organization!$A$13:$E$67,3,0)&amp;""</f>
        <v>Yes</v>
      </c>
      <c r="D100" s="66" t="str">
        <f>IF(LEFT(VLOOKUP($A100,Organization!$A$13:$E$67,5,0),21)='Auto Responses'!$A$32,'Auto Responses'!$A$33,VLOOKUP($A100,Organization!$A$13:$E$67,4,0))&amp;""</f>
        <v xml:space="preserve">Yes, CourseLeaf's software development methodology and Change management processes tracks dependencies. </v>
      </c>
      <c r="E100" s="211" t="str">
        <f>VLOOKUP($A100,Organization!$A$13:$E$67,5,0)&amp;""</f>
        <v>Please describe your program to track these dependancies.</v>
      </c>
      <c r="F100" s="217"/>
      <c r="G100" s="203" t="str">
        <f>VLOOKUP($A100,Questions!$A$2:$X$333,21,0)&amp;""</f>
        <v>Yes</v>
      </c>
      <c r="H100" s="204"/>
      <c r="I100" s="205" t="str">
        <f>VLOOKUP($A100,Questions!$A$2:$X$333,23,0)&amp;""</f>
        <v>Standard Importance</v>
      </c>
      <c r="J100" s="204"/>
      <c r="K100" s="206" t="b">
        <v>0</v>
      </c>
      <c r="L100" s="2"/>
      <c r="M100" s="196"/>
      <c r="N100" s="196"/>
      <c r="O100" s="196"/>
      <c r="P100" s="196"/>
      <c r="Q100" s="196"/>
      <c r="R100" s="196"/>
      <c r="S100" s="196"/>
      <c r="T100" s="196"/>
      <c r="U100" s="196"/>
      <c r="V100" s="196"/>
      <c r="W100" s="196"/>
      <c r="X100" s="196"/>
      <c r="Y100" s="196"/>
      <c r="Z100" s="196"/>
    </row>
    <row r="101" spans="1:26" ht="15.75" customHeight="1" x14ac:dyDescent="0.2">
      <c r="A101" s="34" t="str">
        <f>Organization!$A$42</f>
        <v>CHNG-07</v>
      </c>
      <c r="B101" s="35" t="str">
        <f>VLOOKUP($A101,Organization!$A$13:$E$67,2,0)&amp;""</f>
        <v>Do you have policy and procedure, currently implemented, managing how critical patches are applied to all systems and applications?</v>
      </c>
      <c r="C101" s="205" t="str">
        <f>VLOOKUP($A101,Organization!$A$13:$E$67,3,0)&amp;""</f>
        <v>Yes</v>
      </c>
      <c r="D101" s="66" t="str">
        <f>IF(LEFT(VLOOKUP($A101,Organization!$A$13:$E$67,5,0),21)='Auto Responses'!$A$32,'Auto Responses'!$A$33,VLOOKUP($A101,Organization!$A$13:$E$67,4,0))&amp;""</f>
        <v>Leepfrog follows internal change control guidelines and management practices for our systems, networks, and applications. We install all security patches which apply to our system when they come out.</v>
      </c>
      <c r="E101" s="211" t="str">
        <f>VLOOKUP($A101,Organization!$A$13:$E$67,5,0)&amp;""</f>
        <v>Summarize the policy and procedure(s) managing how critical patches are applied to systems and applications.</v>
      </c>
      <c r="F101" s="217"/>
      <c r="G101" s="203" t="str">
        <f>VLOOKUP($A101,Questions!$A$2:$X$333,21,0)&amp;""</f>
        <v>Yes</v>
      </c>
      <c r="H101" s="204"/>
      <c r="I101" s="205" t="str">
        <f>VLOOKUP($A101,Questions!$A$2:$X$333,23,0)&amp;""</f>
        <v>Standard Importance</v>
      </c>
      <c r="J101" s="204"/>
      <c r="K101" s="206" t="b">
        <v>0</v>
      </c>
      <c r="L101" s="2"/>
      <c r="M101" s="196"/>
      <c r="N101" s="196"/>
      <c r="O101" s="196"/>
      <c r="P101" s="196"/>
      <c r="Q101" s="196"/>
      <c r="R101" s="196"/>
      <c r="S101" s="196"/>
      <c r="T101" s="196"/>
      <c r="U101" s="196"/>
      <c r="V101" s="196"/>
      <c r="W101" s="196"/>
      <c r="X101" s="196"/>
      <c r="Y101" s="196"/>
      <c r="Z101" s="196"/>
    </row>
    <row r="102" spans="1:26" ht="15.75" customHeight="1" x14ac:dyDescent="0.2">
      <c r="A102" s="34" t="str">
        <f>Organization!$A$43</f>
        <v>CHNG-08</v>
      </c>
      <c r="B102" s="35" t="str">
        <f>VLOOKUP($A102,Organization!$A$13:$E$67,2,0)&amp;""</f>
        <v>Have you implemented policies and procedures that guide how security risks are mitigated until patches can be applied?</v>
      </c>
      <c r="C102" s="205" t="str">
        <f>VLOOKUP($A102,Organization!$A$13:$E$67,3,0)&amp;""</f>
        <v>Yes</v>
      </c>
      <c r="D102" s="66" t="str">
        <f>IF(LEFT(VLOOKUP($A102,Organization!$A$13:$E$67,5,0),21)='Auto Responses'!$A$32,'Auto Responses'!$A$33,VLOOKUP($A102,Organization!$A$13:$E$67,4,0))&amp;""</f>
        <v>Leepfrog follows internal change control guidelines and management practices for our systems, networks, and applications. We install all security patches which apply to our system when they come out.</v>
      </c>
      <c r="E102" s="211" t="str">
        <f>VLOOKUP($A102,Organization!$A$13:$E$67,5,0)&amp;""</f>
        <v>Summarize the policy and procedure(s) guiding risk mitigation practices before critical patches can be applied.</v>
      </c>
      <c r="F102" s="217"/>
      <c r="G102" s="203" t="str">
        <f>VLOOKUP($A102,Questions!$A$2:$X$333,21,0)&amp;""</f>
        <v>Yes</v>
      </c>
      <c r="H102" s="204"/>
      <c r="I102" s="205" t="str">
        <f>VLOOKUP($A102,Questions!$A$2:$X$333,23,0)&amp;""</f>
        <v>Standard Importance</v>
      </c>
      <c r="J102" s="204"/>
      <c r="K102" s="206" t="b">
        <v>0</v>
      </c>
      <c r="L102" s="2"/>
      <c r="M102" s="196"/>
      <c r="N102" s="196"/>
      <c r="O102" s="196"/>
      <c r="P102" s="196"/>
      <c r="Q102" s="196"/>
      <c r="R102" s="196"/>
      <c r="S102" s="196"/>
      <c r="T102" s="196"/>
      <c r="U102" s="196"/>
      <c r="V102" s="196"/>
      <c r="W102" s="196"/>
      <c r="X102" s="196"/>
      <c r="Y102" s="196"/>
      <c r="Z102" s="196"/>
    </row>
    <row r="103" spans="1:26" ht="15.75" customHeight="1" x14ac:dyDescent="0.2">
      <c r="A103" s="34" t="str">
        <f>Organization!$A$44</f>
        <v>CHNG-09</v>
      </c>
      <c r="B103" s="35" t="str">
        <f>VLOOKUP($A103,Organization!$A$13:$E$67,2,0)&amp;""</f>
        <v>Do clients have the option to not participate in or postpone an upgrade to a new release?</v>
      </c>
      <c r="C103" s="205" t="str">
        <f>VLOOKUP($A103,Organization!$A$13:$E$67,3,0)&amp;""</f>
        <v>Yes</v>
      </c>
      <c r="D103" s="66" t="str">
        <f>IF(LEFT(VLOOKUP($A103,Organization!$A$13:$E$67,5,0),21)='Auto Responses'!$A$32,'Auto Responses'!$A$33,VLOOKUP($A103,Organization!$A$13:$E$67,4,0))&amp;""</f>
        <v xml:space="preserve">CourseLeaf customers are not required to immediately upgrade to the latest version of the software. We will apply software updates following your schedule. </v>
      </c>
      <c r="E103" s="211" t="str">
        <f>VLOOKUP($A103,Organization!$A$13:$E$67,5,0)&amp;""</f>
        <v>Provide reference the the process/procedure to manage releases.</v>
      </c>
      <c r="F103" s="217"/>
      <c r="G103" s="203" t="str">
        <f>VLOOKUP($A103,Questions!$A$2:$X$333,21,0)&amp;""</f>
        <v>Yes</v>
      </c>
      <c r="H103" s="204"/>
      <c r="I103" s="205" t="str">
        <f>VLOOKUP($A103,Questions!$A$2:$X$333,23,0)&amp;""</f>
        <v>Minor Importance</v>
      </c>
      <c r="J103" s="204"/>
      <c r="K103" s="206" t="b">
        <v>0</v>
      </c>
      <c r="L103" s="2"/>
      <c r="M103" s="196"/>
      <c r="N103" s="196"/>
      <c r="O103" s="196"/>
      <c r="P103" s="196"/>
      <c r="Q103" s="196"/>
      <c r="R103" s="196"/>
      <c r="S103" s="196"/>
      <c r="T103" s="196"/>
      <c r="U103" s="196"/>
      <c r="V103" s="196"/>
      <c r="W103" s="196"/>
      <c r="X103" s="196"/>
      <c r="Y103" s="196"/>
      <c r="Z103" s="196"/>
    </row>
    <row r="104" spans="1:26" ht="15.75" customHeight="1" x14ac:dyDescent="0.2">
      <c r="A104" s="34" t="str">
        <f>Organization!$A$45</f>
        <v>CHNG-10</v>
      </c>
      <c r="B104" s="35" t="str">
        <f>VLOOKUP($A104,Organization!$A$13:$E$67,2,0)&amp;""</f>
        <v>Do you have a fully implemented solution support strategy that defines how many concurrent versions you support?</v>
      </c>
      <c r="C104" s="205" t="str">
        <f>VLOOKUP($A104,Organization!$A$13:$E$67,3,0)&amp;""</f>
        <v>Yes</v>
      </c>
      <c r="D104" s="66" t="str">
        <f>IF(LEFT(VLOOKUP($A104,Organization!$A$13:$E$67,5,0),21)='Auto Responses'!$A$32,'Auto Responses'!$A$33,VLOOKUP($A104,Organization!$A$13:$E$67,4,0))&amp;""</f>
        <v xml:space="preserve">CourseLeaf has a fully implemented solution support strategy inclusive of supported concurrent versions. </v>
      </c>
      <c r="E104" s="211" t="str">
        <f>VLOOKUP($A104,Organization!$A$13:$E$67,5,0)&amp;""</f>
        <v>Describe or provide a reference to your solution support strategy in regard to maintaining software currency (i.e., how many concurrent versions are you willing to run and support?).</v>
      </c>
      <c r="F104" s="217"/>
      <c r="G104" s="203" t="str">
        <f>VLOOKUP($A104,Questions!$A$2:$X$333,21,0)&amp;""</f>
        <v>Yes</v>
      </c>
      <c r="H104" s="204"/>
      <c r="I104" s="205" t="str">
        <f>VLOOKUP($A104,Questions!$A$2:$X$333,23,0)&amp;""</f>
        <v>Minor Importance</v>
      </c>
      <c r="J104" s="204"/>
      <c r="K104" s="206" t="b">
        <v>0</v>
      </c>
      <c r="L104" s="2"/>
      <c r="M104" s="196"/>
      <c r="N104" s="196"/>
      <c r="O104" s="196"/>
      <c r="P104" s="196"/>
      <c r="Q104" s="196"/>
      <c r="R104" s="196"/>
      <c r="S104" s="196"/>
      <c r="T104" s="196"/>
      <c r="U104" s="196"/>
      <c r="V104" s="196"/>
      <c r="W104" s="196"/>
      <c r="X104" s="196"/>
      <c r="Y104" s="196"/>
      <c r="Z104" s="196"/>
    </row>
    <row r="105" spans="1:26" ht="15.75" customHeight="1" x14ac:dyDescent="0.2">
      <c r="A105" s="34" t="str">
        <f>Organization!$A$46</f>
        <v>CHNG-11</v>
      </c>
      <c r="B105" s="35" t="str">
        <f>VLOOKUP($A105,Organization!$A$13:$E$67,2,0)&amp;""</f>
        <v>Do you have a release schedule for product updates?</v>
      </c>
      <c r="C105" s="205" t="str">
        <f>VLOOKUP($A105,Organization!$A$13:$E$67,3,0)&amp;""</f>
        <v>Yes</v>
      </c>
      <c r="D105" s="66" t="str">
        <f>IF(LEFT(VLOOKUP($A105,Organization!$A$13:$E$67,5,0),21)='Auto Responses'!$A$32,'Auto Responses'!$A$33,VLOOKUP($A105,Organization!$A$13:$E$67,4,0))&amp;""</f>
        <v>CourseLeaf has a release schedule and can flex based on institution requirements.</v>
      </c>
      <c r="E105" s="211" t="str">
        <f>VLOOKUP($A105,Organization!$A$13:$E$67,5,0)&amp;""</f>
        <v>Provide a reference to this solution's release schedule.</v>
      </c>
      <c r="F105" s="217"/>
      <c r="G105" s="203" t="str">
        <f>VLOOKUP($A105,Questions!$A$2:$X$333,21,0)&amp;""</f>
        <v>Yes</v>
      </c>
      <c r="H105" s="204"/>
      <c r="I105" s="205" t="str">
        <f>VLOOKUP($A105,Questions!$A$2:$X$333,23,0)&amp;""</f>
        <v>Minor Importance</v>
      </c>
      <c r="J105" s="204"/>
      <c r="K105" s="206" t="b">
        <v>0</v>
      </c>
      <c r="L105" s="2"/>
      <c r="M105" s="196"/>
      <c r="N105" s="196"/>
      <c r="O105" s="196"/>
      <c r="P105" s="196"/>
      <c r="Q105" s="196"/>
      <c r="R105" s="196"/>
      <c r="S105" s="196"/>
      <c r="T105" s="196"/>
      <c r="U105" s="196"/>
      <c r="V105" s="196"/>
      <c r="W105" s="196"/>
      <c r="X105" s="196"/>
      <c r="Y105" s="196"/>
      <c r="Z105" s="196"/>
    </row>
    <row r="106" spans="1:26" ht="15.75" customHeight="1" x14ac:dyDescent="0.2">
      <c r="A106" s="34" t="str">
        <f>Organization!$A$47</f>
        <v>CHNG-12</v>
      </c>
      <c r="B106" s="35" t="str">
        <f>VLOOKUP($A106,Organization!$A$13:$E$67,2,0)&amp;""</f>
        <v>Do you have a technology roadmap, for at least the next two years, for enhancements and bug fixes for the solution being assessed?</v>
      </c>
      <c r="C106" s="205" t="str">
        <f>VLOOKUP($A106,Organization!$A$13:$E$67,3,0)&amp;""</f>
        <v>Yes</v>
      </c>
      <c r="D106" s="66" t="str">
        <f>IF(LEFT(VLOOKUP($A106,Organization!$A$13:$E$67,5,0),21)='Auto Responses'!$A$32,'Auto Responses'!$A$33,VLOOKUP($A106,Organization!$A$13:$E$67,4,0))&amp;""</f>
        <v xml:space="preserve">Leepfrog’s current and future strategies are client-driven. We believe in constant innovation, fostering industry leading solutions designed specifically for higher education. Every year, we hold our yearly user conference LUC. During this conference, and throughout the year we frequently receive requests from clients for enhanced and expanded functionality and add these to our roadmap for prioritizing and planning new releases. A majority of our project enhancements are introduced during implementation projects. CourseLeaf allocates time in each project to address success criteria that may not be met by the baseline product. The allocated time is used to include the enhancements in the implementation. When these enhancements are determined to be applicable to the broader client base, they are rolled into the baseline product. </v>
      </c>
      <c r="E106" s="211" t="str">
        <f>VLOOKUP($A106,Organization!$A$13:$E$67,5,0)&amp;""</f>
        <v>Provide a reference to your technology roadmap.</v>
      </c>
      <c r="F106" s="217"/>
      <c r="G106" s="203" t="str">
        <f>VLOOKUP($A106,Questions!$A$2:$X$333,21,0)&amp;""</f>
        <v>Yes</v>
      </c>
      <c r="H106" s="204"/>
      <c r="I106" s="205" t="str">
        <f>VLOOKUP($A106,Questions!$A$2:$X$333,23,0)&amp;""</f>
        <v>Minor Importance</v>
      </c>
      <c r="J106" s="204"/>
      <c r="K106" s="206" t="b">
        <v>0</v>
      </c>
      <c r="L106" s="2"/>
      <c r="M106" s="196"/>
      <c r="N106" s="196"/>
      <c r="O106" s="196"/>
      <c r="P106" s="196"/>
      <c r="Q106" s="196"/>
      <c r="R106" s="196"/>
      <c r="S106" s="196"/>
      <c r="T106" s="196"/>
      <c r="U106" s="196"/>
      <c r="V106" s="196"/>
      <c r="W106" s="196"/>
      <c r="X106" s="196"/>
      <c r="Y106" s="196"/>
      <c r="Z106" s="196"/>
    </row>
    <row r="107" spans="1:26" ht="15.75" customHeight="1" x14ac:dyDescent="0.2">
      <c r="A107" s="34" t="str">
        <f>Organization!$A$48</f>
        <v>CHNG-13</v>
      </c>
      <c r="B107" s="35" t="str">
        <f>VLOOKUP($A107,Organization!$A$13:$E$67,2,0)&amp;""</f>
        <v>Can solution updates be completed without institutional involvement (i.e., technically or organizationally)?</v>
      </c>
      <c r="C107" s="205" t="str">
        <f>VLOOKUP($A107,Organization!$A$13:$E$67,3,0)&amp;""</f>
        <v>Yes</v>
      </c>
      <c r="D107" s="66" t="str">
        <f>IF(LEFT(VLOOKUP($A107,Organization!$A$13:$E$67,5,0),21)='Auto Responses'!$A$32,'Auto Responses'!$A$33,VLOOKUP($A107,Organization!$A$13:$E$67,4,0))&amp;""</f>
        <v>we will in cases of security / customer contractual requirements. we won't if not required. We have an SLA providing the definitions of updates vs upgrades, as part of ongoing support solution updates can be completed without institutional involvement</v>
      </c>
      <c r="E107" s="211" t="str">
        <f>VLOOKUP($A107,Organization!$A$13:$E$67,5,0)&amp;""</f>
        <v/>
      </c>
      <c r="F107" s="217"/>
      <c r="G107" s="203" t="str">
        <f>VLOOKUP($A107,Questions!$A$2:$X$333,21,0)&amp;""</f>
        <v>Yes</v>
      </c>
      <c r="H107" s="204"/>
      <c r="I107" s="205" t="str">
        <f>VLOOKUP($A107,Questions!$A$2:$X$333,23,0)&amp;""</f>
        <v>Minor Importance</v>
      </c>
      <c r="J107" s="204"/>
      <c r="K107" s="206" t="b">
        <v>0</v>
      </c>
      <c r="L107" s="2"/>
      <c r="M107" s="196"/>
      <c r="N107" s="196"/>
      <c r="O107" s="196"/>
      <c r="P107" s="196"/>
      <c r="Q107" s="196"/>
      <c r="R107" s="196"/>
      <c r="S107" s="196"/>
      <c r="T107" s="196"/>
      <c r="U107" s="196"/>
      <c r="V107" s="196"/>
      <c r="W107" s="196"/>
      <c r="X107" s="196"/>
      <c r="Y107" s="196"/>
      <c r="Z107" s="196"/>
    </row>
    <row r="108" spans="1:26" ht="15.75" customHeight="1" x14ac:dyDescent="0.2">
      <c r="A108" s="34" t="str">
        <f>Organization!$A$49</f>
        <v>CHNG-14</v>
      </c>
      <c r="B108" s="35" t="str">
        <f>VLOOKUP($A108,Organization!$A$13:$E$67,2,0)&amp;""</f>
        <v>Are upgrades or system changes installed during off-peak hours or in a manner that does not impact the customer?</v>
      </c>
      <c r="C108" s="205" t="str">
        <f>VLOOKUP($A108,Organization!$A$13:$E$67,3,0)&amp;""</f>
        <v>Yes</v>
      </c>
      <c r="D108" s="66" t="str">
        <f>IF(LEFT(VLOOKUP($A108,Organization!$A$13:$E$67,5,0),21)='Auto Responses'!$A$32,'Auto Responses'!$A$33,VLOOKUP($A108,Organization!$A$13:$E$67,4,0))&amp;""</f>
        <v xml:space="preserve">Leepfrog handles all aspects of the update process and will implement them following your timescales and production cycles. There are no patches or updates that require the production versions of CourseLeaf to be taken offline for longer than normal operating system updates. </v>
      </c>
      <c r="E108" s="211" t="str">
        <f>VLOOKUP($A108,Organization!$A$13:$E$67,5,0)&amp;""</f>
        <v>Define current off-peak hours, including time zones as necessary.</v>
      </c>
      <c r="F108" s="217"/>
      <c r="G108" s="203" t="str">
        <f>VLOOKUP($A108,Questions!$A$2:$X$333,21,0)&amp;""</f>
        <v>Yes</v>
      </c>
      <c r="H108" s="204"/>
      <c r="I108" s="205" t="str">
        <f>VLOOKUP($A108,Questions!$A$2:$X$333,23,0)&amp;""</f>
        <v>Minor Importance</v>
      </c>
      <c r="J108" s="204"/>
      <c r="K108" s="206" t="b">
        <v>0</v>
      </c>
      <c r="L108" s="2"/>
      <c r="M108" s="196"/>
      <c r="N108" s="196"/>
      <c r="O108" s="196"/>
      <c r="P108" s="196"/>
      <c r="Q108" s="196"/>
      <c r="R108" s="196"/>
      <c r="S108" s="196"/>
      <c r="T108" s="196"/>
      <c r="U108" s="196"/>
      <c r="V108" s="196"/>
      <c r="W108" s="196"/>
      <c r="X108" s="196"/>
      <c r="Y108" s="196"/>
      <c r="Z108" s="196"/>
    </row>
    <row r="109" spans="1:26" ht="15.75" customHeight="1" x14ac:dyDescent="0.2">
      <c r="A109" s="34" t="str">
        <f>Organization!$A$50</f>
        <v>CHNG-15</v>
      </c>
      <c r="B109" s="35" t="str">
        <f>VLOOKUP($A109,Organization!$A$13:$E$67,2,0)&amp;""</f>
        <v>Do procedures exist to provide that emergency changes are documented and authorized (including after-the-fact approval)?</v>
      </c>
      <c r="C109" s="205" t="str">
        <f>VLOOKUP($A109,Organization!$A$13:$E$67,3,0)&amp;""</f>
        <v>Yes</v>
      </c>
      <c r="D109" s="66" t="str">
        <f>IF(LEFT(VLOOKUP($A109,Organization!$A$13:$E$67,5,0),21)='Auto Responses'!$A$32,'Auto Responses'!$A$33,VLOOKUP($A109,Organization!$A$13:$E$67,4,0))&amp;""</f>
        <v xml:space="preserve">Policies and procedures are in place to provide that emergency changes are documented and authorized. </v>
      </c>
      <c r="E109" s="211" t="str">
        <f>VLOOKUP($A109,Organization!$A$13:$E$67,5,0)&amp;""</f>
        <v>Summarize implemented procedures ensuring that emergency changes are documented and authorized.</v>
      </c>
      <c r="F109" s="217"/>
      <c r="G109" s="203" t="str">
        <f>VLOOKUP($A109,Questions!$A$2:$X$333,21,0)&amp;""</f>
        <v>Yes</v>
      </c>
      <c r="H109" s="204"/>
      <c r="I109" s="205" t="str">
        <f>VLOOKUP($A109,Questions!$A$2:$X$333,23,0)&amp;""</f>
        <v>Minor Importance</v>
      </c>
      <c r="J109" s="204"/>
      <c r="K109" s="206" t="b">
        <v>0</v>
      </c>
      <c r="L109" s="2"/>
      <c r="M109" s="196"/>
      <c r="N109" s="196"/>
      <c r="O109" s="196"/>
      <c r="P109" s="196"/>
      <c r="Q109" s="196"/>
      <c r="R109" s="196"/>
      <c r="S109" s="196"/>
      <c r="T109" s="196"/>
      <c r="U109" s="196"/>
      <c r="V109" s="196"/>
      <c r="W109" s="196"/>
      <c r="X109" s="196"/>
      <c r="Y109" s="196"/>
      <c r="Z109" s="196"/>
    </row>
    <row r="110" spans="1:26" ht="15.75" customHeight="1" x14ac:dyDescent="0.2">
      <c r="A110" s="34" t="str">
        <f>Organization!$A$51</f>
        <v>CHNG-16</v>
      </c>
      <c r="B110" s="35" t="str">
        <f>VLOOKUP($A110,Organization!$A$13:$E$67,2,0)&amp;""</f>
        <v>Do you have a systems management and configuration strategy that encompasses servers, appliances, cloud services, applications, and mobile devices (company and employee owned)?</v>
      </c>
      <c r="C110" s="205" t="str">
        <f>VLOOKUP($A110,Organization!$A$13:$E$67,3,0)&amp;""</f>
        <v>Yes</v>
      </c>
      <c r="D110" s="66" t="str">
        <f>IF(LEFT(VLOOKUP($A110,Organization!$A$13:$E$67,5,0),21)='Auto Responses'!$A$32,'Auto Responses'!$A$33,VLOOKUP($A110,Organization!$A$13:$E$67,4,0))&amp;""</f>
        <v xml:space="preserve">Yes, our organization has a systems management and configuration strategy. </v>
      </c>
      <c r="E110" s="211" t="str">
        <f>VLOOKUP($A110,Organization!$A$13:$E$67,5,0)&amp;""</f>
        <v>Summarize your systems management and configuration strategy.</v>
      </c>
      <c r="F110" s="217"/>
      <c r="G110" s="203" t="str">
        <f>VLOOKUP($A110,Questions!$A$2:$X$333,21,0)&amp;""</f>
        <v>Yes</v>
      </c>
      <c r="H110" s="204"/>
      <c r="I110" s="205" t="str">
        <f>VLOOKUP($A110,Questions!$A$2:$X$333,23,0)&amp;""</f>
        <v>Minor Importance</v>
      </c>
      <c r="J110" s="204"/>
      <c r="K110" s="206" t="b">
        <v>0</v>
      </c>
      <c r="L110" s="2"/>
      <c r="M110" s="196"/>
      <c r="N110" s="196"/>
      <c r="O110" s="196"/>
      <c r="P110" s="196"/>
      <c r="Q110" s="196"/>
      <c r="R110" s="196"/>
      <c r="S110" s="196"/>
      <c r="T110" s="196"/>
      <c r="U110" s="196"/>
      <c r="V110" s="196"/>
      <c r="W110" s="196"/>
      <c r="X110" s="196"/>
      <c r="Y110" s="196"/>
      <c r="Z110" s="196"/>
    </row>
    <row r="111" spans="1:26" ht="15.75" customHeight="1" x14ac:dyDescent="0.2">
      <c r="A111" s="18" t="str">
        <f>VLOOKUP(LEFT($A112,4),'Auto Responses'!$N$4:$O$38,2,0)&amp;""</f>
        <v xml:space="preserve"> Policies, Processes, and Procedures</v>
      </c>
      <c r="B111" s="40"/>
      <c r="C111" s="41"/>
      <c r="D111" s="41"/>
      <c r="E111" s="210"/>
      <c r="F111" s="198" t="s">
        <v>627</v>
      </c>
      <c r="G111" s="207" t="s">
        <v>622</v>
      </c>
      <c r="H111" s="207" t="s">
        <v>623</v>
      </c>
      <c r="I111" s="207" t="s">
        <v>624</v>
      </c>
      <c r="J111" s="207" t="s">
        <v>625</v>
      </c>
      <c r="K111" s="207" t="s">
        <v>626</v>
      </c>
      <c r="L111" s="2"/>
      <c r="M111" s="2"/>
      <c r="N111" s="2"/>
      <c r="O111" s="2"/>
      <c r="P111" s="2"/>
      <c r="Q111" s="2"/>
      <c r="R111" s="2"/>
      <c r="S111" s="2"/>
      <c r="T111" s="2"/>
      <c r="U111" s="2"/>
      <c r="V111" s="2"/>
      <c r="W111" s="2"/>
      <c r="X111" s="2"/>
      <c r="Y111" s="2"/>
      <c r="Z111" s="2"/>
    </row>
    <row r="112" spans="1:26" ht="15.75" customHeight="1" x14ac:dyDescent="0.2">
      <c r="A112" s="34" t="str">
        <f>Organization!$A$53</f>
        <v>PPPR-01</v>
      </c>
      <c r="B112" s="35" t="str">
        <f>VLOOKUP($A112,Organization!$A$13:$E$67,2,0)&amp;""</f>
        <v>Do you have a documented patch management process?*</v>
      </c>
      <c r="C112" s="205" t="str">
        <f>VLOOKUP($A112,Organization!$A$13:$E$67,3,0)&amp;""</f>
        <v>Yes</v>
      </c>
      <c r="D112" s="66" t="str">
        <f>IF(LEFT(VLOOKUP($A112,Organization!$A$13:$E$67,5,0),21)='Auto Responses'!$A$32,'Auto Responses'!$A$33,VLOOKUP($A112,Organization!$A$13:$E$67,4,0))&amp;""</f>
        <v>Leepfrog follows internal change control guidelines and management practices for our systems, networks, and applications. We install all security patches which apply to our system when they come out.</v>
      </c>
      <c r="E112" s="211" t="str">
        <f>VLOOKUP($A112,Organization!$A$13:$E$67,5,0)&amp;""</f>
        <v/>
      </c>
      <c r="F112" s="217"/>
      <c r="G112" s="203" t="str">
        <f>VLOOKUP($A112,Questions!$A$2:$X$333,21,0)&amp;""</f>
        <v>Yes</v>
      </c>
      <c r="H112" s="204"/>
      <c r="I112" s="205" t="str">
        <f>VLOOKUP($A112,Questions!$A$2:$X$333,23,0)&amp;""</f>
        <v>Critical Importance</v>
      </c>
      <c r="J112" s="204"/>
      <c r="K112" s="206" t="b">
        <v>0</v>
      </c>
      <c r="L112" s="2"/>
      <c r="M112" s="196"/>
      <c r="N112" s="196"/>
      <c r="O112" s="196"/>
      <c r="P112" s="196"/>
      <c r="Q112" s="196"/>
      <c r="R112" s="196"/>
      <c r="S112" s="196"/>
      <c r="T112" s="196"/>
      <c r="U112" s="196"/>
      <c r="V112" s="196"/>
      <c r="W112" s="196"/>
      <c r="X112" s="196"/>
      <c r="Y112" s="196"/>
      <c r="Z112" s="196"/>
    </row>
    <row r="113" spans="1:26" ht="15.75" customHeight="1" x14ac:dyDescent="0.2">
      <c r="A113" s="34" t="str">
        <f>Organization!$A$54</f>
        <v>PPPR-02</v>
      </c>
      <c r="B113" s="35" t="str">
        <f>VLOOKUP($A113,Organization!$A$13:$E$67,2,0)&amp;""</f>
        <v>Can your organization comply with institutional policies on privacy and data protection with regard to users of institutional systems, if required?*</v>
      </c>
      <c r="C113" s="205" t="str">
        <f>VLOOKUP($A113,Organization!$A$13:$E$67,3,0)&amp;""</f>
        <v>Yes</v>
      </c>
      <c r="D113" s="66" t="str">
        <f>IF(LEFT(VLOOKUP($A113,Organization!$A$13:$E$67,5,0),21)='Auto Responses'!$A$32,'Auto Responses'!$A$33,VLOOKUP($A113,Organization!$A$13:$E$67,4,0))&amp;""</f>
        <v xml:space="preserve">Institution privacy and data requirements are discussed and agreed upon as part of contract negotiations. The Leepfrog Data Security and Processing Policy can be provided upon request. </v>
      </c>
      <c r="E113" s="211" t="str">
        <f>VLOOKUP($A113,Organization!$A$13:$E$67,5,0)&amp;""</f>
        <v>State that you have reviewed the institution's IT policies with regards to user privacy and data protection.</v>
      </c>
      <c r="F113" s="217"/>
      <c r="G113" s="203" t="str">
        <f>VLOOKUP($A113,Questions!$A$2:$X$333,21,0)&amp;""</f>
        <v>Yes</v>
      </c>
      <c r="H113" s="204"/>
      <c r="I113" s="205" t="str">
        <f>VLOOKUP($A113,Questions!$A$2:$X$333,23,0)&amp;""</f>
        <v>Critical Importance</v>
      </c>
      <c r="J113" s="204"/>
      <c r="K113" s="206" t="b">
        <v>0</v>
      </c>
      <c r="L113" s="2"/>
      <c r="M113" s="196"/>
      <c r="N113" s="196"/>
      <c r="O113" s="196"/>
      <c r="P113" s="196"/>
      <c r="Q113" s="196"/>
      <c r="R113" s="196"/>
      <c r="S113" s="196"/>
      <c r="T113" s="196"/>
      <c r="U113" s="196"/>
      <c r="V113" s="196"/>
      <c r="W113" s="196"/>
      <c r="X113" s="196"/>
      <c r="Y113" s="196"/>
      <c r="Z113" s="196"/>
    </row>
    <row r="114" spans="1:26" ht="15.75" customHeight="1" x14ac:dyDescent="0.2">
      <c r="A114" s="34" t="str">
        <f>Organization!$A$55</f>
        <v>PPPR-03</v>
      </c>
      <c r="B114" s="35" t="str">
        <f>VLOOKUP($A114,Organization!$A$13:$E$67,2,0)&amp;""</f>
        <v>Is your company subject to the institution's geographic region's laws and regulations?*</v>
      </c>
      <c r="C114" s="205" t="str">
        <f>VLOOKUP($A114,Organization!$A$13:$E$67,3,0)&amp;""</f>
        <v>Yes</v>
      </c>
      <c r="D114" s="66" t="str">
        <f>IF(LEFT(VLOOKUP($A114,Organization!$A$13:$E$67,5,0),21)='Auto Responses'!$A$32,'Auto Responses'!$A$33,VLOOKUP($A114,Organization!$A$13:$E$67,4,0))&amp;""</f>
        <v>Leepfrog will be compliant with state, federal law, and other reasonably known regulations, policies, and ordiances.</v>
      </c>
      <c r="E114" s="211" t="str">
        <f>VLOOKUP($A114,Organization!$A$13:$E$67,5,0)&amp;""</f>
        <v>State the country that governs and regulates your company.</v>
      </c>
      <c r="F114" s="217"/>
      <c r="G114" s="203" t="str">
        <f>VLOOKUP($A114,Questions!$A$2:$X$333,21,0)&amp;""</f>
        <v>Yes</v>
      </c>
      <c r="H114" s="204"/>
      <c r="I114" s="205" t="str">
        <f>VLOOKUP($A114,Questions!$A$2:$X$333,23,0)&amp;""</f>
        <v>Critical Importance</v>
      </c>
      <c r="J114" s="204"/>
      <c r="K114" s="206" t="b">
        <v>0</v>
      </c>
      <c r="L114" s="2"/>
      <c r="M114" s="196"/>
      <c r="N114" s="196"/>
      <c r="O114" s="196"/>
      <c r="P114" s="196"/>
      <c r="Q114" s="196"/>
      <c r="R114" s="196"/>
      <c r="S114" s="196"/>
      <c r="T114" s="196"/>
      <c r="U114" s="196"/>
      <c r="V114" s="196"/>
      <c r="W114" s="196"/>
      <c r="X114" s="196"/>
      <c r="Y114" s="196"/>
      <c r="Z114" s="196"/>
    </row>
    <row r="115" spans="1:26" ht="15.75" customHeight="1" x14ac:dyDescent="0.2">
      <c r="A115" s="34" t="str">
        <f>Organization!$A$56</f>
        <v>PPPR-04</v>
      </c>
      <c r="B115" s="35" t="str">
        <f>VLOOKUP($A115,Organization!$A$13:$E$67,2,0)&amp;""</f>
        <v>Can you accommodate encryption requirements using open standards?</v>
      </c>
      <c r="C115" s="205" t="str">
        <f>VLOOKUP($A115,Organization!$A$13:$E$67,3,0)&amp;""</f>
        <v>Yes</v>
      </c>
      <c r="D115" s="66" t="str">
        <f>IF(LEFT(VLOOKUP($A115,Organization!$A$13:$E$67,5,0),21)='Auto Responses'!$A$32,'Auto Responses'!$A$33,VLOOKUP($A115,Organization!$A$13:$E$67,4,0))&amp;""</f>
        <v>Yes, any requirement for encryption will be met using open standards cryptographic algorithms.</v>
      </c>
      <c r="E115" s="211" t="str">
        <f>VLOOKUP($A115,Organization!$A$13:$E$67,5,0)&amp;""</f>
        <v/>
      </c>
      <c r="F115" s="217"/>
      <c r="G115" s="203" t="str">
        <f>VLOOKUP($A115,Questions!$A$2:$X$333,21,0)&amp;""</f>
        <v>Yes</v>
      </c>
      <c r="H115" s="204"/>
      <c r="I115" s="205" t="str">
        <f>VLOOKUP($A115,Questions!$A$2:$X$333,23,0)&amp;""</f>
        <v>Standard Importance</v>
      </c>
      <c r="J115" s="204"/>
      <c r="K115" s="206" t="b">
        <v>0</v>
      </c>
      <c r="L115" s="2"/>
      <c r="M115" s="196"/>
      <c r="N115" s="196"/>
      <c r="O115" s="196"/>
      <c r="P115" s="196"/>
      <c r="Q115" s="196"/>
      <c r="R115" s="196"/>
      <c r="S115" s="196"/>
      <c r="T115" s="196"/>
      <c r="U115" s="196"/>
      <c r="V115" s="196"/>
      <c r="W115" s="196"/>
      <c r="X115" s="196"/>
      <c r="Y115" s="196"/>
      <c r="Z115" s="196"/>
    </row>
    <row r="116" spans="1:26" ht="15.75" customHeight="1" x14ac:dyDescent="0.2">
      <c r="A116" s="34" t="str">
        <f>Organization!$A$57</f>
        <v>PPPR-05</v>
      </c>
      <c r="B116" s="35" t="str">
        <f>VLOOKUP($A116,Organization!$A$13:$E$67,2,0)&amp;""</f>
        <v>Do you have a documented systems development life cycle (SDLC)?</v>
      </c>
      <c r="C116" s="205" t="str">
        <f>VLOOKUP($A116,Organization!$A$13:$E$67,3,0)&amp;""</f>
        <v>Yes</v>
      </c>
      <c r="D116" s="66" t="str">
        <f>IF(LEFT(VLOOKUP($A116,Organization!$A$13:$E$67,5,0),21)='Auto Responses'!$A$32,'Auto Responses'!$A$33,VLOOKUP($A116,Organization!$A$13:$E$67,4,0))&amp;""</f>
        <v>CourseLeaf’s software development methodology follows a 4-stage process consisting of Development (Dev), Quality Assurance (QA), Testing, and Production. As part of this cycle, Leepfrog uses a strict quality control protocol to track and implement patches and updates throughout implementation, and uses its own regression testing environment with throughput benchmarks. This process accomplishes three goals: setting concurrency controls, tracking changes, and ensuring stability with the client’s custom applications during and after deployment of the CourseLeaf solutions.</v>
      </c>
      <c r="E116" s="211" t="str">
        <f>VLOOKUP($A116,Organization!$A$13:$E$67,5,0)&amp;""</f>
        <v>Briefly summarize your SDLC or provide a link or attachment.</v>
      </c>
      <c r="F116" s="217"/>
      <c r="G116" s="203" t="str">
        <f>VLOOKUP($A116,Questions!$A$2:$X$333,21,0)&amp;""</f>
        <v>Yes</v>
      </c>
      <c r="H116" s="204"/>
      <c r="I116" s="205" t="str">
        <f>VLOOKUP($A116,Questions!$A$2:$X$333,23,0)&amp;""</f>
        <v>Standard Importance</v>
      </c>
      <c r="J116" s="204"/>
      <c r="K116" s="206" t="b">
        <v>0</v>
      </c>
      <c r="L116" s="2"/>
      <c r="M116" s="196"/>
      <c r="N116" s="196"/>
      <c r="O116" s="196"/>
      <c r="P116" s="196"/>
      <c r="Q116" s="196"/>
      <c r="R116" s="196"/>
      <c r="S116" s="196"/>
      <c r="T116" s="196"/>
      <c r="U116" s="196"/>
      <c r="V116" s="196"/>
      <c r="W116" s="196"/>
      <c r="X116" s="196"/>
      <c r="Y116" s="196"/>
      <c r="Z116" s="196"/>
    </row>
    <row r="117" spans="1:26" ht="15.75" customHeight="1" x14ac:dyDescent="0.2">
      <c r="A117" s="34" t="str">
        <f>Organization!$A$58</f>
        <v>PPPR-06</v>
      </c>
      <c r="B117" s="35" t="str">
        <f>VLOOKUP($A117,Organization!$A$13:$E$67,2,0)&amp;""</f>
        <v>Do you perform background screenings or multi-state background checks on all employees prior to their first day of work?</v>
      </c>
      <c r="C117" s="205" t="str">
        <f>VLOOKUP($A117,Organization!$A$13:$E$67,3,0)&amp;""</f>
        <v>Yes</v>
      </c>
      <c r="D117" s="66" t="str">
        <f>IF(LEFT(VLOOKUP($A117,Organization!$A$13:$E$67,5,0),21)='Auto Responses'!$A$32,'Auto Responses'!$A$33,VLOOKUP($A117,Organization!$A$13:$E$67,4,0))&amp;""</f>
        <v xml:space="preserve">Leepfrog requires background checks on all new hires. </v>
      </c>
      <c r="E117" s="211" t="str">
        <f>VLOOKUP($A117,Organization!$A$13:$E$67,5,0)&amp;""</f>
        <v>Summarize your background check practices.</v>
      </c>
      <c r="F117" s="217"/>
      <c r="G117" s="203" t="str">
        <f>VLOOKUP($A117,Questions!$A$2:$X$333,21,0)&amp;""</f>
        <v>Yes</v>
      </c>
      <c r="H117" s="204"/>
      <c r="I117" s="205" t="str">
        <f>VLOOKUP($A117,Questions!$A$2:$X$333,23,0)&amp;""</f>
        <v>Standard Importance</v>
      </c>
      <c r="J117" s="204"/>
      <c r="K117" s="206" t="b">
        <v>0</v>
      </c>
      <c r="L117" s="2"/>
      <c r="M117" s="196"/>
      <c r="N117" s="196"/>
      <c r="O117" s="196"/>
      <c r="P117" s="196"/>
      <c r="Q117" s="196"/>
      <c r="R117" s="196"/>
      <c r="S117" s="196"/>
      <c r="T117" s="196"/>
      <c r="U117" s="196"/>
      <c r="V117" s="196"/>
      <c r="W117" s="196"/>
      <c r="X117" s="196"/>
      <c r="Y117" s="196"/>
      <c r="Z117" s="196"/>
    </row>
    <row r="118" spans="1:26" ht="15.75" customHeight="1" x14ac:dyDescent="0.2">
      <c r="A118" s="34" t="str">
        <f>Organization!$A$59</f>
        <v>PPPR-07</v>
      </c>
      <c r="B118" s="35" t="str">
        <f>VLOOKUP($A118,Organization!$A$13:$E$67,2,0)&amp;""</f>
        <v>Do you require new employees to fill out agreements and review policies?</v>
      </c>
      <c r="C118" s="205" t="str">
        <f>VLOOKUP($A118,Organization!$A$13:$E$67,3,0)&amp;""</f>
        <v>Yes</v>
      </c>
      <c r="D118" s="66" t="str">
        <f>IF(LEFT(VLOOKUP($A118,Organization!$A$13:$E$67,5,0),21)='Auto Responses'!$A$32,'Auto Responses'!$A$33,VLOOKUP($A118,Organization!$A$13:$E$67,4,0))&amp;""</f>
        <v>Leepfrog does not disclose specific employee acknolwedgements or company policies unless required.</v>
      </c>
      <c r="E118" s="211" t="str">
        <f>VLOOKUP($A118,Organization!$A$13:$E$67,5,0)&amp;""</f>
        <v>Summarize the required agreements and reviewed policies.</v>
      </c>
      <c r="F118" s="217"/>
      <c r="G118" s="203" t="str">
        <f>VLOOKUP($A118,Questions!$A$2:$X$333,21,0)&amp;""</f>
        <v>Yes</v>
      </c>
      <c r="H118" s="204"/>
      <c r="I118" s="205" t="str">
        <f>VLOOKUP($A118,Questions!$A$2:$X$333,23,0)&amp;""</f>
        <v>Standard Importance</v>
      </c>
      <c r="J118" s="204"/>
      <c r="K118" s="206" t="b">
        <v>0</v>
      </c>
      <c r="L118" s="2"/>
      <c r="M118" s="196"/>
      <c r="N118" s="196"/>
      <c r="O118" s="196"/>
      <c r="P118" s="196"/>
      <c r="Q118" s="196"/>
      <c r="R118" s="196"/>
      <c r="S118" s="196"/>
      <c r="T118" s="196"/>
      <c r="U118" s="196"/>
      <c r="V118" s="196"/>
      <c r="W118" s="196"/>
      <c r="X118" s="196"/>
      <c r="Y118" s="196"/>
      <c r="Z118" s="196"/>
    </row>
    <row r="119" spans="1:26" ht="15.75" customHeight="1" x14ac:dyDescent="0.2">
      <c r="A119" s="34" t="str">
        <f>Organization!$A$60</f>
        <v>PPPR-08</v>
      </c>
      <c r="B119" s="35" t="str">
        <f>VLOOKUP($A119,Organization!$A$13:$E$67,2,0)&amp;""</f>
        <v>Do you have a documented information security policy?</v>
      </c>
      <c r="C119" s="205" t="str">
        <f>VLOOKUP($A119,Organization!$A$13:$E$67,3,0)&amp;""</f>
        <v>Yes</v>
      </c>
      <c r="D119" s="66" t="str">
        <f>IF(LEFT(VLOOKUP($A119,Organization!$A$13:$E$67,5,0),21)='Auto Responses'!$A$32,'Auto Responses'!$A$33,VLOOKUP($A119,Organization!$A$13:$E$67,4,0))&amp;""</f>
        <v>Leepfrog has a documented Information Security Policy that is reviewed on an annual basis and is available to all employees.</v>
      </c>
      <c r="E119" s="211" t="str">
        <f>VLOOKUP($A119,Organization!$A$13:$E$67,5,0)&amp;""</f>
        <v>Provide a reference to your information security policy or submit documentation with this fully populated HECVAT.</v>
      </c>
      <c r="F119" s="217"/>
      <c r="G119" s="203" t="str">
        <f>VLOOKUP($A119,Questions!$A$2:$X$333,21,0)&amp;""</f>
        <v>Yes</v>
      </c>
      <c r="H119" s="204"/>
      <c r="I119" s="205" t="str">
        <f>VLOOKUP($A119,Questions!$A$2:$X$333,23,0)&amp;""</f>
        <v>Standard Importance</v>
      </c>
      <c r="J119" s="204"/>
      <c r="K119" s="206" t="b">
        <v>0</v>
      </c>
      <c r="L119" s="2"/>
      <c r="M119" s="196"/>
      <c r="N119" s="196"/>
      <c r="O119" s="196"/>
      <c r="P119" s="196"/>
      <c r="Q119" s="196"/>
      <c r="R119" s="196"/>
      <c r="S119" s="196"/>
      <c r="T119" s="196"/>
      <c r="U119" s="196"/>
      <c r="V119" s="196"/>
      <c r="W119" s="196"/>
      <c r="X119" s="196"/>
      <c r="Y119" s="196"/>
      <c r="Z119" s="196"/>
    </row>
    <row r="120" spans="1:26" ht="15.75" customHeight="1" x14ac:dyDescent="0.2">
      <c r="A120" s="34" t="str">
        <f>Organization!$A$61</f>
        <v>PPPR-09</v>
      </c>
      <c r="B120" s="35" t="str">
        <f>VLOOKUP($A120,Organization!$A$13:$E$67,2,0)&amp;""</f>
        <v>Are information security principles designed into the product lifecycle?</v>
      </c>
      <c r="C120" s="205" t="str">
        <f>VLOOKUP($A120,Organization!$A$13:$E$67,3,0)&amp;""</f>
        <v>Yes</v>
      </c>
      <c r="D120" s="66" t="str">
        <f>IF(LEFT(VLOOKUP($A120,Organization!$A$13:$E$67,5,0),21)='Auto Responses'!$A$32,'Auto Responses'!$A$33,VLOOKUP($A120,Organization!$A$13:$E$67,4,0))&amp;""</f>
        <v>Under the direction of the Director of Information Technology, information security measures are coordinated with the Director of Engineering, Software Development Managers and the development team and enforced during all phases of the system development life cycle.</v>
      </c>
      <c r="E120" s="211" t="str">
        <f>VLOOKUP($A120,Organization!$A$13:$E$67,5,0)&amp;""</f>
        <v>Summarize the information security principles designed into the product lifecycle.</v>
      </c>
      <c r="F120" s="217"/>
      <c r="G120" s="203" t="str">
        <f>VLOOKUP($A120,Questions!$A$2:$X$333,21,0)&amp;""</f>
        <v>Yes</v>
      </c>
      <c r="H120" s="204"/>
      <c r="I120" s="205" t="str">
        <f>VLOOKUP($A120,Questions!$A$2:$X$333,23,0)&amp;""</f>
        <v>Minor Importance</v>
      </c>
      <c r="J120" s="204"/>
      <c r="K120" s="206" t="b">
        <v>0</v>
      </c>
      <c r="L120" s="2"/>
      <c r="M120" s="196"/>
      <c r="N120" s="196"/>
      <c r="O120" s="196"/>
      <c r="P120" s="196"/>
      <c r="Q120" s="196"/>
      <c r="R120" s="196"/>
      <c r="S120" s="196"/>
      <c r="T120" s="196"/>
      <c r="U120" s="196"/>
      <c r="V120" s="196"/>
      <c r="W120" s="196"/>
      <c r="X120" s="196"/>
      <c r="Y120" s="196"/>
      <c r="Z120" s="196"/>
    </row>
    <row r="121" spans="1:26" ht="15.75" customHeight="1" x14ac:dyDescent="0.2">
      <c r="A121" s="34" t="str">
        <f>Organization!$A$62</f>
        <v>PPPR-10</v>
      </c>
      <c r="B121" s="35" t="str">
        <f>VLOOKUP($A121,Organization!$A$13:$E$67,2,0)&amp;""</f>
        <v>Will you comply with applicable breach notification laws?</v>
      </c>
      <c r="C121" s="205" t="str">
        <f>VLOOKUP($A121,Organization!$A$13:$E$67,3,0)&amp;""</f>
        <v>Yes</v>
      </c>
      <c r="D121" s="66" t="str">
        <f>IF(LEFT(VLOOKUP($A121,Organization!$A$13:$E$67,5,0),21)='Auto Responses'!$A$32,'Auto Responses'!$A$33,VLOOKUP($A121,Organization!$A$13:$E$67,4,0))&amp;""</f>
        <v xml:space="preserve">Impacted clients are notified via email and phone within a 24 hour window, likely much sooner. </v>
      </c>
      <c r="E121" s="211" t="str">
        <f>VLOOKUP($A121,Organization!$A$13:$E$67,5,0)&amp;""</f>
        <v>State how quickly the institution will be notified of a data breach or security incident.</v>
      </c>
      <c r="F121" s="217"/>
      <c r="G121" s="203" t="str">
        <f>VLOOKUP($A121,Questions!$A$2:$X$333,21,0)&amp;""</f>
        <v>Yes</v>
      </c>
      <c r="H121" s="204"/>
      <c r="I121" s="205" t="str">
        <f>VLOOKUP($A121,Questions!$A$2:$X$333,23,0)&amp;""</f>
        <v>Minor Importance</v>
      </c>
      <c r="J121" s="204"/>
      <c r="K121" s="206" t="b">
        <v>0</v>
      </c>
      <c r="L121" s="2"/>
      <c r="M121" s="196"/>
      <c r="N121" s="196"/>
      <c r="O121" s="196"/>
      <c r="P121" s="196"/>
      <c r="Q121" s="196"/>
      <c r="R121" s="196"/>
      <c r="S121" s="196"/>
      <c r="T121" s="196"/>
      <c r="U121" s="196"/>
      <c r="V121" s="196"/>
      <c r="W121" s="196"/>
      <c r="X121" s="196"/>
      <c r="Y121" s="196"/>
      <c r="Z121" s="196"/>
    </row>
    <row r="122" spans="1:26" ht="15.75" customHeight="1" x14ac:dyDescent="0.2">
      <c r="A122" s="34" t="str">
        <f>Organization!$A$63</f>
        <v>PPPR-11</v>
      </c>
      <c r="B122" s="35" t="str">
        <f>VLOOKUP($A122,Organization!$A$13:$E$67,2,0)&amp;""</f>
        <v>Do you have an information security awareness program?</v>
      </c>
      <c r="C122" s="205" t="str">
        <f>VLOOKUP($A122,Organization!$A$13:$E$67,3,0)&amp;""</f>
        <v>Yes</v>
      </c>
      <c r="D122" s="66" t="str">
        <f>IF(LEFT(VLOOKUP($A122,Organization!$A$13:$E$67,5,0),21)='Auto Responses'!$A$32,'Auto Responses'!$A$33,VLOOKUP($A122,Organization!$A$13:$E$67,4,0))&amp;""</f>
        <v>Leepfrog's information security awareness program is under the direction of the Director of Information Technology. Annual security awareness training is mandatory for all employees.</v>
      </c>
      <c r="E122" s="211" t="str">
        <f>VLOOKUP($A122,Organization!$A$13:$E$67,5,0)&amp;""</f>
        <v>Summarize your information security awareness program.</v>
      </c>
      <c r="F122" s="217"/>
      <c r="G122" s="203" t="str">
        <f>VLOOKUP($A122,Questions!$A$2:$X$333,21,0)&amp;""</f>
        <v>Yes</v>
      </c>
      <c r="H122" s="204"/>
      <c r="I122" s="205" t="str">
        <f>VLOOKUP($A122,Questions!$A$2:$X$333,23,0)&amp;""</f>
        <v>Minor Importance</v>
      </c>
      <c r="J122" s="204"/>
      <c r="K122" s="206" t="b">
        <v>0</v>
      </c>
      <c r="L122" s="2"/>
      <c r="M122" s="196"/>
      <c r="N122" s="196"/>
      <c r="O122" s="196"/>
      <c r="P122" s="196"/>
      <c r="Q122" s="196"/>
      <c r="R122" s="196"/>
      <c r="S122" s="196"/>
      <c r="T122" s="196"/>
      <c r="U122" s="196"/>
      <c r="V122" s="196"/>
      <c r="W122" s="196"/>
      <c r="X122" s="196"/>
      <c r="Y122" s="196"/>
      <c r="Z122" s="196"/>
    </row>
    <row r="123" spans="1:26" ht="15.75" customHeight="1" x14ac:dyDescent="0.2">
      <c r="A123" s="34" t="str">
        <f>Organization!$A$64</f>
        <v>PPPR-12</v>
      </c>
      <c r="B123" s="35" t="str">
        <f>VLOOKUP($A123,Organization!$A$13:$E$67,2,0)&amp;""</f>
        <v>Is security awareness training mandatory for all employees?</v>
      </c>
      <c r="C123" s="205" t="str">
        <f>VLOOKUP($A123,Organization!$A$13:$E$67,3,0)&amp;""</f>
        <v>Yes</v>
      </c>
      <c r="D123" s="66" t="str">
        <f>IF(LEFT(VLOOKUP($A123,Organization!$A$13:$E$67,5,0),21)='Auto Responses'!$A$32,'Auto Responses'!$A$33,VLOOKUP($A123,Organization!$A$13:$E$67,4,0))&amp;""</f>
        <v>Annual security awareness training is mandatory for all employees.</v>
      </c>
      <c r="E123" s="211" t="str">
        <f>VLOOKUP($A123,Organization!$A$13:$E$67,5,0)&amp;""</f>
        <v>Summarize your security awareness training content and state how frequently employees are required to undergo security awareness training.</v>
      </c>
      <c r="F123" s="217"/>
      <c r="G123" s="203" t="str">
        <f>VLOOKUP($A123,Questions!$A$2:$X$333,21,0)&amp;""</f>
        <v>Yes</v>
      </c>
      <c r="H123" s="204"/>
      <c r="I123" s="205" t="str">
        <f>VLOOKUP($A123,Questions!$A$2:$X$333,23,0)&amp;""</f>
        <v>Minor Importance</v>
      </c>
      <c r="J123" s="204"/>
      <c r="K123" s="206" t="b">
        <v>0</v>
      </c>
      <c r="L123" s="2"/>
      <c r="M123" s="196"/>
      <c r="N123" s="196"/>
      <c r="O123" s="196"/>
      <c r="P123" s="196"/>
      <c r="Q123" s="196"/>
      <c r="R123" s="196"/>
      <c r="S123" s="196"/>
      <c r="T123" s="196"/>
      <c r="U123" s="196"/>
      <c r="V123" s="196"/>
      <c r="W123" s="196"/>
      <c r="X123" s="196"/>
      <c r="Y123" s="196"/>
      <c r="Z123" s="196"/>
    </row>
    <row r="124" spans="1:26" ht="15.75" customHeight="1" x14ac:dyDescent="0.2">
      <c r="A124" s="34" t="str">
        <f>Organization!$A$65</f>
        <v>PPPR-13</v>
      </c>
      <c r="B124" s="35" t="str">
        <f>VLOOKUP($A124,Organization!$A$13:$E$67,2,0)&amp;""</f>
        <v>Do you have process and procedure(s) documented, and currently followed, that require a review and update of the access list(s) for privileged accounts?</v>
      </c>
      <c r="C124" s="205" t="str">
        <f>VLOOKUP($A124,Organization!$A$13:$E$67,3,0)&amp;""</f>
        <v>Yes</v>
      </c>
      <c r="D124" s="66" t="str">
        <f>IF(LEFT(VLOOKUP($A124,Organization!$A$13:$E$67,5,0),21)='Auto Responses'!$A$32,'Auto Responses'!$A$33,VLOOKUP($A124,Organization!$A$13:$E$67,4,0))&amp;""</f>
        <v>Privileged user account access is reviewed on an ongoing basis, at least annually.</v>
      </c>
      <c r="E124" s="211" t="str">
        <f>VLOOKUP($A124,Organization!$A$13:$E$67,5,0)&amp;""</f>
        <v>Provide a brief summary and the implement review interval.</v>
      </c>
      <c r="F124" s="217"/>
      <c r="G124" s="203" t="str">
        <f>VLOOKUP($A124,Questions!$A$2:$X$333,21,0)&amp;""</f>
        <v>Yes</v>
      </c>
      <c r="H124" s="204"/>
      <c r="I124" s="205" t="str">
        <f>VLOOKUP($A124,Questions!$A$2:$X$333,23,0)&amp;""</f>
        <v>Minor Importance</v>
      </c>
      <c r="J124" s="204"/>
      <c r="K124" s="206" t="b">
        <v>0</v>
      </c>
      <c r="L124" s="2"/>
      <c r="M124" s="196"/>
      <c r="N124" s="196"/>
      <c r="O124" s="196"/>
      <c r="P124" s="196"/>
      <c r="Q124" s="196"/>
      <c r="R124" s="196"/>
      <c r="S124" s="196"/>
      <c r="T124" s="196"/>
      <c r="U124" s="196"/>
      <c r="V124" s="196"/>
      <c r="W124" s="196"/>
      <c r="X124" s="196"/>
      <c r="Y124" s="196"/>
      <c r="Z124" s="196"/>
    </row>
    <row r="125" spans="1:26" ht="15.75" customHeight="1" x14ac:dyDescent="0.2">
      <c r="A125" s="34" t="str">
        <f>Organization!$A$66</f>
        <v>PPPR-14</v>
      </c>
      <c r="B125" s="35" t="str">
        <f>VLOOKUP($A125,Organization!$A$13:$E$67,2,0)&amp;""</f>
        <v>Do you have documented, and currently implemented, internal audit processes and procedures?</v>
      </c>
      <c r="C125" s="205" t="str">
        <f>VLOOKUP($A125,Organization!$A$13:$E$67,3,0)&amp;""</f>
        <v>Yes</v>
      </c>
      <c r="D125" s="66" t="str">
        <f>IF(LEFT(VLOOKUP($A125,Organization!$A$13:$E$67,5,0),21)='Auto Responses'!$A$32,'Auto Responses'!$A$33,VLOOKUP($A125,Organization!$A$13:$E$67,4,0))&amp;""</f>
        <v>Audits of our products are done both internally by Leepfrog staff, and externally by our Third-party virtual CISO on an annual basis at minimum. We utilize all feedback and audits to further improve our products for the greater higher education community.</v>
      </c>
      <c r="E125" s="211" t="str">
        <f>VLOOKUP($A125,Organization!$A$13:$E$67,5,0)&amp;""</f>
        <v>Summarize your internal audit processes and procedures.</v>
      </c>
      <c r="F125" s="217"/>
      <c r="G125" s="203" t="str">
        <f>VLOOKUP($A125,Questions!$A$2:$X$333,21,0)&amp;""</f>
        <v>Yes</v>
      </c>
      <c r="H125" s="204"/>
      <c r="I125" s="205" t="str">
        <f>VLOOKUP($A125,Questions!$A$2:$X$333,23,0)&amp;""</f>
        <v>Minor Importance</v>
      </c>
      <c r="J125" s="204"/>
      <c r="K125" s="206" t="b">
        <v>0</v>
      </c>
      <c r="L125" s="2"/>
      <c r="M125" s="196"/>
      <c r="N125" s="196"/>
      <c r="O125" s="196"/>
      <c r="P125" s="196"/>
      <c r="Q125" s="196"/>
      <c r="R125" s="196"/>
      <c r="S125" s="196"/>
      <c r="T125" s="196"/>
      <c r="U125" s="196"/>
      <c r="V125" s="196"/>
      <c r="W125" s="196"/>
      <c r="X125" s="196"/>
      <c r="Y125" s="196"/>
      <c r="Z125" s="196"/>
    </row>
    <row r="126" spans="1:26" ht="15.75" customHeight="1" x14ac:dyDescent="0.2">
      <c r="A126" s="34" t="str">
        <f>Organization!$A$67</f>
        <v>PPPR-15</v>
      </c>
      <c r="B126" s="35" t="str">
        <f>VLOOKUP($A126,Organization!$A$13:$E$67,2,0)&amp;""</f>
        <v>Does your organization have physical security controls and policies in place?</v>
      </c>
      <c r="C126" s="205" t="str">
        <f>VLOOKUP($A126,Organization!$A$13:$E$67,3,0)&amp;""</f>
        <v>Yes</v>
      </c>
      <c r="D126" s="66" t="str">
        <f>IF(LEFT(VLOOKUP($A126,Organization!$A$13:$E$67,5,0),21)='Auto Responses'!$A$32,'Auto Responses'!$A$33,VLOOKUP($A126,Organization!$A$13:$E$67,4,0))&amp;""</f>
        <v xml:space="preserve">Leepfrog does not disclose this information. </v>
      </c>
      <c r="E126" s="211" t="str">
        <f>VLOOKUP($A126,Organization!$A$13:$E$67,5,0)&amp;""</f>
        <v>Provide a copy of your physical security controls and policies along with this document (link or attached).</v>
      </c>
      <c r="F126" s="217"/>
      <c r="G126" s="203" t="str">
        <f>VLOOKUP($A126,Questions!$A$2:$X$333,21,0)&amp;""</f>
        <v>Yes</v>
      </c>
      <c r="H126" s="204"/>
      <c r="I126" s="205" t="str">
        <f>VLOOKUP($A126,Questions!$A$2:$X$333,23,0)&amp;""</f>
        <v>Minor Importance</v>
      </c>
      <c r="J126" s="204"/>
      <c r="K126" s="218" t="b">
        <v>0</v>
      </c>
      <c r="L126" s="2"/>
      <c r="M126" s="196"/>
      <c r="N126" s="196"/>
      <c r="O126" s="196"/>
      <c r="P126" s="196"/>
      <c r="Q126" s="196"/>
      <c r="R126" s="196"/>
      <c r="S126" s="196"/>
      <c r="T126" s="196"/>
      <c r="U126" s="196"/>
      <c r="V126" s="196"/>
      <c r="W126" s="196"/>
      <c r="X126" s="196"/>
      <c r="Y126" s="196"/>
      <c r="Z126" s="196"/>
    </row>
    <row r="127" spans="1:26" ht="15.75" customHeight="1" x14ac:dyDescent="0.2">
      <c r="A127" s="18" t="str">
        <f>VLOOKUP(LEFT($A128,4),'Auto Responses'!$N$4:$O$38,2,0)&amp;""</f>
        <v xml:space="preserve"> Authentication, Authorization, and Account Management</v>
      </c>
      <c r="B127" s="40"/>
      <c r="C127" s="41"/>
      <c r="D127" s="41"/>
      <c r="E127" s="210"/>
      <c r="F127" s="198" t="s">
        <v>627</v>
      </c>
      <c r="G127" s="207" t="s">
        <v>622</v>
      </c>
      <c r="H127" s="207" t="s">
        <v>623</v>
      </c>
      <c r="I127" s="207" t="s">
        <v>624</v>
      </c>
      <c r="J127" s="207" t="s">
        <v>625</v>
      </c>
      <c r="K127" s="207" t="s">
        <v>626</v>
      </c>
      <c r="L127" s="2"/>
      <c r="M127" s="2"/>
      <c r="N127" s="2"/>
      <c r="O127" s="2"/>
      <c r="P127" s="2"/>
      <c r="Q127" s="2"/>
      <c r="R127" s="2"/>
      <c r="S127" s="2"/>
      <c r="T127" s="2"/>
      <c r="U127" s="2"/>
      <c r="V127" s="2"/>
      <c r="W127" s="2"/>
      <c r="X127" s="2"/>
      <c r="Y127" s="2"/>
      <c r="Z127" s="2"/>
    </row>
    <row r="128" spans="1:26" ht="15.75" customHeight="1" x14ac:dyDescent="0.2">
      <c r="A128" s="34" t="str">
        <f>Product!$A$20</f>
        <v>AAAI-01</v>
      </c>
      <c r="B128" s="35" t="str">
        <f>VLOOKUP($A128,Product!$A$13:$E$61,2,0)&amp;""</f>
        <v>Does your solution support single sign-on (SSO) protocols for user and administrator authentication?*</v>
      </c>
      <c r="C128" s="205" t="str">
        <f>VLOOKUP($A128,Product!$A$13:$E$61,3,0)&amp;""</f>
        <v>Yes</v>
      </c>
      <c r="D128" s="66" t="str">
        <f>IF(LEFT(VLOOKUP($A128,Product!$A$13:$E$61,5,0),21)='Auto Responses'!$A$32,'Auto Responses'!$A$33,VLOOKUP($A128,Product!$A$13:$E$61,4,0))&amp;""</f>
        <v>Authentication is performed at the institution's Identity Management system. Password/passphrase complexity requirements provided by the institution are enforced. The system has password complexity or length limitations and/or restrictions, Documented password/passphrase reset procedures are in place and managed through system and/or customer support.</v>
      </c>
      <c r="E128" s="211" t="str">
        <f>VLOOKUP($A128,Product!$A$13:$E$61,5,0)&amp;""</f>
        <v>Describe how strong authentication is enforced (e.g., complex passwords, multifactor tokens, certificates, biometrics, aging requirements, re-use policy).</v>
      </c>
      <c r="F128" s="217"/>
      <c r="G128" s="203" t="str">
        <f>VLOOKUP($A128,Questions!$A$2:$X$333,21,0)&amp;""</f>
        <v>Yes</v>
      </c>
      <c r="H128" s="204"/>
      <c r="I128" s="205" t="str">
        <f>VLOOKUP($A128,Questions!$A$2:$X$333,23,0)&amp;""</f>
        <v>Critical Importance</v>
      </c>
      <c r="J128" s="204"/>
      <c r="K128" s="206" t="b">
        <v>0</v>
      </c>
      <c r="L128" s="2"/>
      <c r="M128" s="196"/>
      <c r="N128" s="196"/>
      <c r="O128" s="196"/>
      <c r="P128" s="196"/>
      <c r="Q128" s="196"/>
      <c r="R128" s="196"/>
      <c r="S128" s="196"/>
      <c r="T128" s="196"/>
      <c r="U128" s="196"/>
      <c r="V128" s="196"/>
      <c r="W128" s="196"/>
      <c r="X128" s="196"/>
      <c r="Y128" s="196"/>
      <c r="Z128" s="196"/>
    </row>
    <row r="129" spans="1:26" ht="15.75" customHeight="1" x14ac:dyDescent="0.2">
      <c r="A129" s="34" t="str">
        <f>Product!$A$21</f>
        <v>AAAI-02</v>
      </c>
      <c r="B129" s="35" t="str">
        <f>VLOOKUP($A129,Product!$A$13:$E$61,2,0)&amp;""</f>
        <v>For customers not using SSO, does your solution support local authentication protocols for user and administrator authentication?*</v>
      </c>
      <c r="C129" s="205" t="str">
        <f>VLOOKUP($A129,Product!$A$13:$E$61,3,0)&amp;""</f>
        <v>Yes</v>
      </c>
      <c r="D129" s="66" t="str">
        <f>IF(LEFT(VLOOKUP($A129,Product!$A$13:$E$61,5,0),21)='Auto Responses'!$A$32,'Auto Responses'!$A$33,VLOOKUP($A129,Product!$A$13:$E$61,4,0))&amp;""</f>
        <v>CourseLeaf leverages the authentication protocols in use at the institution. CourseLeaf does include native accounts with userid and password created in CourseLeaf. However, it is our preference to utilize the Identity Management provided by the institution. CourseLeaf will use your existing campus login credentials. Authorizations for user accounts may be maintained in CourseLeaf, maintained in an external system and accessed from CourseLeaf, or maintained in an external system and imported into CourseLeaf.</v>
      </c>
      <c r="E129" s="211" t="str">
        <f>VLOOKUP($A129,Product!$A$13:$E$61,5,0)&amp;""</f>
        <v>Provide a detailed description of your local authentication mode practices.</v>
      </c>
      <c r="F129" s="217"/>
      <c r="G129" s="203" t="str">
        <f>VLOOKUP($A129,Questions!$A$2:$X$333,21,0)&amp;""</f>
        <v>Yes</v>
      </c>
      <c r="H129" s="204"/>
      <c r="I129" s="205" t="str">
        <f>VLOOKUP($A129,Questions!$A$2:$X$333,23,0)&amp;""</f>
        <v>Critical Importance</v>
      </c>
      <c r="J129" s="204"/>
      <c r="K129" s="206" t="b">
        <v>0</v>
      </c>
      <c r="L129" s="2"/>
      <c r="M129" s="196"/>
      <c r="N129" s="196"/>
      <c r="O129" s="196"/>
      <c r="P129" s="196"/>
      <c r="Q129" s="196"/>
      <c r="R129" s="196"/>
      <c r="S129" s="196"/>
      <c r="T129" s="196"/>
      <c r="U129" s="196"/>
      <c r="V129" s="196"/>
      <c r="W129" s="196"/>
      <c r="X129" s="196"/>
      <c r="Y129" s="196"/>
      <c r="Z129" s="196"/>
    </row>
    <row r="130" spans="1:26" ht="15.75" customHeight="1" x14ac:dyDescent="0.2">
      <c r="A130" s="34" t="str">
        <f>Product!$A$22</f>
        <v>AAAI-03</v>
      </c>
      <c r="B130" s="35" t="str">
        <f>VLOOKUP($A130,Product!$A$13:$E$61,2,0)&amp;""</f>
        <v>For customers not using SSO, can you enforce password/passphrase complexity requirements (provided by the institution)?*</v>
      </c>
      <c r="C130" s="205" t="str">
        <f>VLOOKUP($A130,Product!$A$13:$E$61,3,0)&amp;""</f>
        <v>Yes</v>
      </c>
      <c r="D130" s="66" t="str">
        <f>IF(LEFT(VLOOKUP($A130,Product!$A$13:$E$61,5,0),21)='Auto Responses'!$A$32,'Auto Responses'!$A$33,VLOOKUP($A130,Product!$A$13:$E$61,4,0))&amp;""</f>
        <v>CourseLeaf leverages the authentication protocols in use at the institution. CourseLeaf does include native accounts with userid and password created in CourseLeaf. However, it is our preference to utilize the Identity Management provided by the institution. CourseLeaf will use your existing campus login credentials. Authorizations for user accounts may be maintained in CourseLeaf, maintained in an external system and accessed from CourseLeaf, or maintained in an external system and imported into CourseLeaf.</v>
      </c>
      <c r="E130" s="211" t="str">
        <f>VLOOKUP($A130,Product!$A$13:$E$61,5,0)&amp;""</f>
        <v>Describe how password/passphrase complexity requirements are implemented in the product.</v>
      </c>
      <c r="F130" s="217"/>
      <c r="G130" s="203" t="str">
        <f>VLOOKUP($A130,Questions!$A$2:$X$333,21,0)&amp;""</f>
        <v>Yes</v>
      </c>
      <c r="H130" s="204"/>
      <c r="I130" s="205" t="str">
        <f>VLOOKUP($A130,Questions!$A$2:$X$333,23,0)&amp;""</f>
        <v>Critical Importance</v>
      </c>
      <c r="J130" s="204"/>
      <c r="K130" s="206" t="b">
        <v>0</v>
      </c>
      <c r="L130" s="2"/>
      <c r="M130" s="196"/>
      <c r="N130" s="196"/>
      <c r="O130" s="196"/>
      <c r="P130" s="196"/>
      <c r="Q130" s="196"/>
      <c r="R130" s="196"/>
      <c r="S130" s="196"/>
      <c r="T130" s="196"/>
      <c r="U130" s="196"/>
      <c r="V130" s="196"/>
      <c r="W130" s="196"/>
      <c r="X130" s="196"/>
      <c r="Y130" s="196"/>
      <c r="Z130" s="196"/>
    </row>
    <row r="131" spans="1:26" ht="15.75" customHeight="1" x14ac:dyDescent="0.2">
      <c r="A131" s="34" t="str">
        <f>Product!$A$23</f>
        <v>AAAI-04</v>
      </c>
      <c r="B131" s="35" t="str">
        <f>VLOOKUP($A131,Product!$A$13:$E$61,2,0)&amp;""</f>
        <v>For customers not using SSO, does the system have password complexity or length limitations and/or restrictions?*</v>
      </c>
      <c r="C131" s="205" t="str">
        <f>VLOOKUP($A131,Product!$A$13:$E$61,3,0)&amp;""</f>
        <v>Yes</v>
      </c>
      <c r="D131" s="66" t="str">
        <f>IF(LEFT(VLOOKUP($A131,Product!$A$13:$E$61,5,0),21)='Auto Responses'!$A$32,'Auto Responses'!$A$33,VLOOKUP($A131,Product!$A$13:$E$61,4,0))&amp;""</f>
        <v>CourseLeaf leverages the authentication protocols in use at the institution. CourseLeaf does include native accounts with userid and password created in CourseLeaf. However, it is our preference to utilize the Identity Management provided by the institution. CourseLeaf will use your existing campus login credentials. Authorizations for user accounts may be maintained in CourseLeaf, maintained in an external system and accessed from CourseLeaf, or maintained in an external system and imported into CourseLeaf.</v>
      </c>
      <c r="E131" s="211" t="str">
        <f>VLOOKUP($A131,Product!$A$13:$E$61,5,0)&amp;""</f>
        <v>Describe these limitations and/or restrictions and state what lengths and complexities are supported.</v>
      </c>
      <c r="F131" s="217"/>
      <c r="G131" s="203" t="str">
        <f>VLOOKUP($A131,Questions!$A$2:$X$333,21,0)&amp;""</f>
        <v>No</v>
      </c>
      <c r="H131" s="204"/>
      <c r="I131" s="205" t="str">
        <f>VLOOKUP($A131,Questions!$A$2:$X$333,23,0)&amp;""</f>
        <v>Critical Importance</v>
      </c>
      <c r="J131" s="204"/>
      <c r="K131" s="206" t="b">
        <v>0</v>
      </c>
      <c r="L131" s="2"/>
      <c r="M131" s="196"/>
      <c r="N131" s="196"/>
      <c r="O131" s="196"/>
      <c r="P131" s="196"/>
      <c r="Q131" s="196"/>
      <c r="R131" s="196"/>
      <c r="S131" s="196"/>
      <c r="T131" s="196"/>
      <c r="U131" s="196"/>
      <c r="V131" s="196"/>
      <c r="W131" s="196"/>
      <c r="X131" s="196"/>
      <c r="Y131" s="196"/>
      <c r="Z131" s="196"/>
    </row>
    <row r="132" spans="1:26" ht="15.75" customHeight="1" x14ac:dyDescent="0.2">
      <c r="A132" s="34" t="str">
        <f>Product!$A$24</f>
        <v>AAAI-05</v>
      </c>
      <c r="B132" s="35" t="str">
        <f>VLOOKUP($A132,Product!$A$13:$E$61,2,0)&amp;""</f>
        <v>For customers not using SSO, do you have documented password/passphrase reset procedures that are currently implemented in the system and/or customer support?*</v>
      </c>
      <c r="C132" s="205" t="str">
        <f>VLOOKUP($A132,Product!$A$13:$E$61,3,0)&amp;""</f>
        <v>Yes</v>
      </c>
      <c r="D132" s="66" t="str">
        <f>IF(LEFT(VLOOKUP($A132,Product!$A$13:$E$61,5,0),21)='Auto Responses'!$A$32,'Auto Responses'!$A$33,VLOOKUP($A132,Product!$A$13:$E$61,4,0))&amp;""</f>
        <v>CourseLeaf leverages the authentication protocols in use at the institution. CourseLeaf does include native accounts with userid and password created in CourseLeaf. However, it is our preference to utilize the Identity Management provided by the institution. CourseLeaf will use your existing campus login credentials. Authorizations for user accounts may be maintained in CourseLeaf, maintained in an external system and accessed from CourseLeaf, or maintained in an external system and imported into CourseLeaf.</v>
      </c>
      <c r="E132" s="211" t="str">
        <f>VLOOKUP($A132,Product!$A$13:$E$61,5,0)&amp;""</f>
        <v>Describe your documented password/passphrase reset procedures that are currently implemented in the system and/or customer support.</v>
      </c>
      <c r="F132" s="217"/>
      <c r="G132" s="203" t="str">
        <f>VLOOKUP($A132,Questions!$A$2:$X$333,21,0)&amp;""</f>
        <v>Yes</v>
      </c>
      <c r="H132" s="204"/>
      <c r="I132" s="205" t="str">
        <f>VLOOKUP($A132,Questions!$A$2:$X$333,23,0)&amp;""</f>
        <v>Critical Importance</v>
      </c>
      <c r="J132" s="204"/>
      <c r="K132" s="206" t="b">
        <v>0</v>
      </c>
      <c r="L132" s="2"/>
      <c r="M132" s="196"/>
      <c r="N132" s="196"/>
      <c r="O132" s="196"/>
      <c r="P132" s="196"/>
      <c r="Q132" s="196"/>
      <c r="R132" s="196"/>
      <c r="S132" s="196"/>
      <c r="T132" s="196"/>
      <c r="U132" s="196"/>
      <c r="V132" s="196"/>
      <c r="W132" s="196"/>
      <c r="X132" s="196"/>
      <c r="Y132" s="196"/>
      <c r="Z132" s="196"/>
    </row>
    <row r="133" spans="1:26" ht="15.75" customHeight="1" x14ac:dyDescent="0.2">
      <c r="A133" s="34" t="str">
        <f>Product!$A$25</f>
        <v>AAAI-06</v>
      </c>
      <c r="B133" s="35" t="str">
        <f>VLOOKUP($A133,Product!$A$13:$E$61,2,0)&amp;""</f>
        <v>Does your organization participate in InCommon or another eduGAIN-affiliated trust federation?*</v>
      </c>
      <c r="C133" s="205" t="str">
        <f>VLOOKUP($A133,Product!$A$13:$E$61,3,0)&amp;""</f>
        <v>Yes</v>
      </c>
      <c r="D133" s="66" t="str">
        <f>IF(LEFT(VLOOKUP($A133,Product!$A$13:$E$61,5,0),21)='Auto Responses'!$A$32,'Auto Responses'!$A$33,VLOOKUP($A133,Product!$A$13:$E$61,4,0))&amp;""</f>
        <v>We support most SAML2 Identity Providers. SAML2 Identity providers must support comprehensive SAML2 features such as multiple AssertionConsumerService attributes for a single entityID. For ease of integration and support, we recommend federation through InCommon or another EduGAIN member federation.</v>
      </c>
      <c r="E133" s="211" t="str">
        <f>VLOOKUP($A133,Product!$A$13:$E$61,5,0)&amp;""</f>
        <v>List the entity IDs registered in the Additional Information column.</v>
      </c>
      <c r="F133" s="217"/>
      <c r="G133" s="203" t="str">
        <f>VLOOKUP($A133,Questions!$A$2:$X$333,21,0)&amp;""</f>
        <v>Yes</v>
      </c>
      <c r="H133" s="204"/>
      <c r="I133" s="205" t="str">
        <f>VLOOKUP($A133,Questions!$A$2:$X$333,23,0)&amp;""</f>
        <v>Critical Importance</v>
      </c>
      <c r="J133" s="204"/>
      <c r="K133" s="206" t="b">
        <v>0</v>
      </c>
      <c r="L133" s="2"/>
      <c r="M133" s="196"/>
      <c r="N133" s="196"/>
      <c r="O133" s="196"/>
      <c r="P133" s="196"/>
      <c r="Q133" s="196"/>
      <c r="R133" s="196"/>
      <c r="S133" s="196"/>
      <c r="T133" s="196"/>
      <c r="U133" s="196"/>
      <c r="V133" s="196"/>
      <c r="W133" s="196"/>
      <c r="X133" s="196"/>
      <c r="Y133" s="196"/>
      <c r="Z133" s="196"/>
    </row>
    <row r="134" spans="1:26" ht="15.75" customHeight="1" x14ac:dyDescent="0.2">
      <c r="A134" s="34" t="str">
        <f>Product!$A$26</f>
        <v>AAAI-07</v>
      </c>
      <c r="B134" s="35" t="str">
        <f>VLOOKUP($A134,Product!$A$13:$E$61,2,0)&amp;""</f>
        <v>Are there any passwords/passphrases hard-coded into your systems or solutions?*</v>
      </c>
      <c r="C134" s="205" t="str">
        <f>VLOOKUP($A134,Product!$A$13:$E$61,3,0)&amp;""</f>
        <v>No</v>
      </c>
      <c r="D134" s="66" t="str">
        <f>IF(LEFT(VLOOKUP($A134,Product!$A$13:$E$61,5,0),21)='Auto Responses'!$A$32,'Auto Responses'!$A$33,VLOOKUP($A134,Product!$A$13:$E$61,4,0))&amp;""</f>
        <v>Leepfrog does not hard-code passwords or passphrases into system solutions.</v>
      </c>
      <c r="E134" s="211" t="str">
        <f>VLOOKUP($A134,Product!$A$13:$E$61,5,0)&amp;""</f>
        <v/>
      </c>
      <c r="F134" s="217"/>
      <c r="G134" s="203" t="str">
        <f>VLOOKUP($A134,Questions!$A$2:$X$333,21,0)&amp;""</f>
        <v>No</v>
      </c>
      <c r="H134" s="204"/>
      <c r="I134" s="205" t="str">
        <f>VLOOKUP($A134,Questions!$A$2:$X$333,23,0)&amp;""</f>
        <v>Critical Importance</v>
      </c>
      <c r="J134" s="204"/>
      <c r="K134" s="206" t="b">
        <v>0</v>
      </c>
      <c r="L134" s="2"/>
      <c r="M134" s="196"/>
      <c r="N134" s="196"/>
      <c r="O134" s="196"/>
      <c r="P134" s="196"/>
      <c r="Q134" s="196"/>
      <c r="R134" s="196"/>
      <c r="S134" s="196"/>
      <c r="T134" s="196"/>
      <c r="U134" s="196"/>
      <c r="V134" s="196"/>
      <c r="W134" s="196"/>
      <c r="X134" s="196"/>
      <c r="Y134" s="196"/>
      <c r="Z134" s="196"/>
    </row>
    <row r="135" spans="1:26" ht="15.75" customHeight="1" x14ac:dyDescent="0.2">
      <c r="A135" s="34" t="str">
        <f>Product!$A$27</f>
        <v>AAAI-08</v>
      </c>
      <c r="B135" s="35" t="str">
        <f>VLOOKUP($A135,Product!$A$13:$E$61,2,0)&amp;""</f>
        <v>Are you storing any passwords in plaintext?*</v>
      </c>
      <c r="C135" s="205" t="str">
        <f>VLOOKUP($A135,Product!$A$13:$E$61,3,0)&amp;""</f>
        <v>No</v>
      </c>
      <c r="D135" s="66" t="str">
        <f>IF(LEFT(VLOOKUP($A135,Product!$A$13:$E$61,5,0),21)='Auto Responses'!$A$32,'Auto Responses'!$A$33,VLOOKUP($A135,Product!$A$13:$E$61,4,0))&amp;""</f>
        <v>Leepfrog Passwords are never stored in plaintext</v>
      </c>
      <c r="E135" s="211" t="str">
        <f>VLOOKUP($A135,Product!$A$13:$E$61,5,0)&amp;""</f>
        <v/>
      </c>
      <c r="F135" s="217"/>
      <c r="G135" s="203" t="str">
        <f>VLOOKUP($A135,Questions!$A$2:$X$333,21,0)&amp;""</f>
        <v>No</v>
      </c>
      <c r="H135" s="204"/>
      <c r="I135" s="205" t="str">
        <f>VLOOKUP($A135,Questions!$A$2:$X$333,23,0)&amp;""</f>
        <v>Critical Importance</v>
      </c>
      <c r="J135" s="204"/>
      <c r="K135" s="206" t="b">
        <v>0</v>
      </c>
      <c r="L135" s="2"/>
      <c r="M135" s="196"/>
      <c r="N135" s="196"/>
      <c r="O135" s="196"/>
      <c r="P135" s="196"/>
      <c r="Q135" s="196"/>
      <c r="R135" s="196"/>
      <c r="S135" s="196"/>
      <c r="T135" s="196"/>
      <c r="U135" s="196"/>
      <c r="V135" s="196"/>
      <c r="W135" s="196"/>
      <c r="X135" s="196"/>
      <c r="Y135" s="196"/>
      <c r="Z135" s="196"/>
    </row>
    <row r="136" spans="1:26" ht="15.75" customHeight="1" x14ac:dyDescent="0.2">
      <c r="A136" s="34" t="str">
        <f>Product!$A$28</f>
        <v>AAAI-09</v>
      </c>
      <c r="B136" s="35" t="str">
        <f>VLOOKUP($A136,Product!$A$13:$E$61,2,0)&amp;""</f>
        <v>Are audit logs available that include AT LEAST all of the following: login, logout, actions performed, and source IP address?*</v>
      </c>
      <c r="C136" s="205" t="str">
        <f>VLOOKUP($A136,Product!$A$13:$E$61,3,0)&amp;""</f>
        <v>Yes</v>
      </c>
      <c r="D136" s="66" t="str">
        <f>IF(LEFT(VLOOKUP($A136,Product!$A$13:$E$61,5,0),21)='Auto Responses'!$A$32,'Auto Responses'!$A$33,VLOOKUP($A136,Product!$A$13:$E$61,4,0))&amp;""</f>
        <v>Audit logs include login, logout, detail on actions performed, the source IP address.</v>
      </c>
      <c r="E136" s="211" t="str">
        <f>VLOOKUP($A136,Product!$A$13:$E$61,5,0)&amp;""</f>
        <v/>
      </c>
      <c r="F136" s="217"/>
      <c r="G136" s="203" t="str">
        <f>VLOOKUP($A136,Questions!$A$2:$X$333,21,0)&amp;""</f>
        <v>Yes</v>
      </c>
      <c r="H136" s="204"/>
      <c r="I136" s="205" t="str">
        <f>VLOOKUP($A136,Questions!$A$2:$X$333,23,0)&amp;""</f>
        <v>Critical Importance</v>
      </c>
      <c r="J136" s="204"/>
      <c r="K136" s="206" t="b">
        <v>0</v>
      </c>
      <c r="L136" s="2"/>
      <c r="M136" s="196"/>
      <c r="N136" s="196"/>
      <c r="O136" s="196"/>
      <c r="P136" s="196"/>
      <c r="Q136" s="196"/>
      <c r="R136" s="196"/>
      <c r="S136" s="196"/>
      <c r="T136" s="196"/>
      <c r="U136" s="196"/>
      <c r="V136" s="196"/>
      <c r="W136" s="196"/>
      <c r="X136" s="196"/>
      <c r="Y136" s="196"/>
      <c r="Z136" s="196"/>
    </row>
    <row r="137" spans="1:26" ht="15.75" customHeight="1" x14ac:dyDescent="0.2">
      <c r="A137" s="34" t="str">
        <f>Product!$A$29</f>
        <v>AAAI-10</v>
      </c>
      <c r="B137" s="35" t="str">
        <f>VLOOKUP($A137,Product!$A$13:$E$61,2,0)&amp;""</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37" s="209" t="str">
        <f>VLOOKUP($A137,Product!$A$13:$E$61,3,0)&amp;""</f>
        <v>CourseLeaf’s primary log file includes date/time, entry type, user name, data target, data action, remote IP address, and ID of the full request. The full request includes data elements, name of the server within the cluster processing the request, full parameters sent to the data action, and many other useful elements.</v>
      </c>
      <c r="D137" s="200" t="str">
        <f>IF(LEFT(VLOOKUP($A137,Product!$A$13:$E$61,5,0),21)='Auto Responses'!$A$32,'Auto Responses'!$A$33,VLOOKUP($A137,Product!$A$13:$E$61,4,0))&amp;""</f>
        <v/>
      </c>
      <c r="E137" s="208" t="str">
        <f>VLOOKUP($A137,Product!$A$13:$E$61,5,0)&amp;""</f>
        <v>Ensure that all elements of AAAI-10 are clearly stated in your response.</v>
      </c>
      <c r="F137" s="217"/>
      <c r="G137" s="203" t="str">
        <f>VLOOKUP($A137,Questions!$A$2:$X$333,21,0)&amp;""</f>
        <v>Not scored</v>
      </c>
      <c r="H137" s="204"/>
      <c r="I137" s="205" t="str">
        <f>VLOOKUP($A137,Questions!$A$2:$X$333,23,0)&amp;""</f>
        <v/>
      </c>
      <c r="J137" s="204"/>
      <c r="K137" s="206" t="b">
        <v>0</v>
      </c>
      <c r="L137" s="2"/>
      <c r="M137" s="196"/>
      <c r="N137" s="196"/>
      <c r="O137" s="196"/>
      <c r="P137" s="196"/>
      <c r="Q137" s="196"/>
      <c r="R137" s="196"/>
      <c r="S137" s="196"/>
      <c r="T137" s="196"/>
      <c r="U137" s="196"/>
      <c r="V137" s="196"/>
      <c r="W137" s="196"/>
      <c r="X137" s="196"/>
      <c r="Y137" s="196"/>
      <c r="Z137" s="196"/>
    </row>
    <row r="138" spans="1:26" ht="15.75" customHeight="1" x14ac:dyDescent="0.2">
      <c r="A138" s="34" t="str">
        <f>Product!$A$30</f>
        <v>AAAI-11</v>
      </c>
      <c r="B138" s="35" t="str">
        <f>VLOOKUP($A138,Product!$A$13:$E$61,2,0)&amp;""</f>
        <v>Can you provide the institution documentation regarding the retention period for those logs, how logs are protected, and whether they are accessible to the customer (and if so, how)?*</v>
      </c>
      <c r="C138" s="205" t="str">
        <f>VLOOKUP($A138,Product!$A$13:$E$61,3,0)&amp;""</f>
        <v>Yes</v>
      </c>
      <c r="D138" s="66" t="str">
        <f>IF(LEFT(VLOOKUP($A138,Product!$A$13:$E$61,5,0),21)='Auto Responses'!$A$32,'Auto Responses'!$A$33,VLOOKUP($A138,Product!$A$13:$E$61,4,0))&amp;""</f>
        <v>Leepfrog retains this information throughout the life of the customers contract.</v>
      </c>
      <c r="E138" s="211" t="str">
        <f>VLOOKUP($A138,Product!$A$13:$E$61,5,0)&amp;""</f>
        <v>Ensure that all elements of AAAI-11 are clearly stated in your response.</v>
      </c>
      <c r="F138" s="217"/>
      <c r="G138" s="203" t="str">
        <f>VLOOKUP($A138,Questions!$A$2:$X$333,21,0)&amp;""</f>
        <v>Yes</v>
      </c>
      <c r="H138" s="204"/>
      <c r="I138" s="205" t="str">
        <f>VLOOKUP($A138,Questions!$A$2:$X$333,23,0)&amp;""</f>
        <v>Critical Importance</v>
      </c>
      <c r="J138" s="204"/>
      <c r="K138" s="206" t="b">
        <v>0</v>
      </c>
      <c r="L138" s="2"/>
      <c r="M138" s="196"/>
      <c r="N138" s="196"/>
      <c r="O138" s="196"/>
      <c r="P138" s="196"/>
      <c r="Q138" s="196"/>
      <c r="R138" s="196"/>
      <c r="S138" s="196"/>
      <c r="T138" s="196"/>
      <c r="U138" s="196"/>
      <c r="V138" s="196"/>
      <c r="W138" s="196"/>
      <c r="X138" s="196"/>
      <c r="Y138" s="196"/>
      <c r="Z138" s="196"/>
    </row>
    <row r="139" spans="1:26" ht="15.75" customHeight="1" x14ac:dyDescent="0.2">
      <c r="A139" s="34" t="str">
        <f>Product!$A$31</f>
        <v>AAAI-12</v>
      </c>
      <c r="B139" s="35" t="str">
        <f>VLOOKUP($A139,Product!$A$13:$E$61,2,0)&amp;""</f>
        <v>For customers not using SSO, does your application support integration with other authentication and authorization systems?</v>
      </c>
      <c r="C139" s="205" t="str">
        <f>VLOOKUP($A139,Product!$A$13:$E$61,3,0)&amp;""</f>
        <v>Yes</v>
      </c>
      <c r="D139" s="66" t="str">
        <f>IF(LEFT(VLOOKUP($A139,Product!$A$13:$E$61,5,0),21)='Auto Responses'!$A$32,'Auto Responses'!$A$33,VLOOKUP($A139,Product!$A$13:$E$61,4,0))&amp;""</f>
        <v>CourseLeaf leverages your existing user credentials. Authentication is performed at the [institutiontype]'s Identity Management system. We support most SAML2 Identity Providers. SAML2 Identity providers must support comprehensive SAML2 features such as multiple AssertionConsumerService attributes for a single entityID. For ease of integration and support, we recommend federation through InCommon or another EduGAIN member federation.</v>
      </c>
      <c r="E139" s="211" t="str">
        <f>VLOOKUP($A139,Product!$A$13:$E$61,5,0)&amp;""</f>
        <v>List which systems and versions supported (such as Active Directory, Kerberos, or other LDAP compatible directory) in Additional Info.</v>
      </c>
      <c r="F139" s="217"/>
      <c r="G139" s="203" t="str">
        <f>VLOOKUP($A139,Questions!$A$2:$X$333,21,0)&amp;""</f>
        <v>Yes</v>
      </c>
      <c r="H139" s="204"/>
      <c r="I139" s="205" t="str">
        <f>VLOOKUP($A139,Questions!$A$2:$X$333,23,0)&amp;""</f>
        <v>Standard Importance</v>
      </c>
      <c r="J139" s="204"/>
      <c r="K139" s="206" t="b">
        <v>0</v>
      </c>
      <c r="L139" s="2"/>
      <c r="M139" s="196"/>
      <c r="N139" s="196"/>
      <c r="O139" s="196"/>
      <c r="P139" s="196"/>
      <c r="Q139" s="196"/>
      <c r="R139" s="196"/>
      <c r="S139" s="196"/>
      <c r="T139" s="196"/>
      <c r="U139" s="196"/>
      <c r="V139" s="196"/>
      <c r="W139" s="196"/>
      <c r="X139" s="196"/>
      <c r="Y139" s="196"/>
      <c r="Z139" s="196"/>
    </row>
    <row r="140" spans="1:26" ht="15.75" customHeight="1" x14ac:dyDescent="0.2">
      <c r="A140" s="34" t="str">
        <f>Product!$A$32</f>
        <v>AAAI-13</v>
      </c>
      <c r="B140" s="35" t="str">
        <f>VLOOKUP($A140,Product!$A$13:$E$61,2,0)&amp;""</f>
        <v>Do you allow the customer to specify attribute mappings for any needed information beyond a user identifier? (e.g., Reference eduPerson, ePPA/ePPN/ePE)</v>
      </c>
      <c r="C140" s="205" t="str">
        <f>VLOOKUP($A140,Product!$A$13:$E$61,3,0)&amp;""</f>
        <v>Yes</v>
      </c>
      <c r="D140" s="66" t="str">
        <f>IF(LEFT(VLOOKUP($A140,Product!$A$13:$E$61,5,0),21)='Auto Responses'!$A$32,'Auto Responses'!$A$33,VLOOKUP($A140,Product!$A$13:$E$61,4,0))&amp;""</f>
        <v xml:space="preserve">Client advisors can search courses by attribute (e.g., subject, GE, other attributes, CRN) or filter courses by criteria (e.g., section, instructor) in the same method as students, as defined by the Client's configured search preferences. </v>
      </c>
      <c r="E140" s="211" t="str">
        <f>VLOOKUP($A140,Product!$A$13:$E$61,5,0)&amp;""</f>
        <v/>
      </c>
      <c r="F140" s="217"/>
      <c r="G140" s="203" t="str">
        <f>VLOOKUP($A140,Questions!$A$2:$X$333,21,0)&amp;""</f>
        <v>Yes</v>
      </c>
      <c r="H140" s="204"/>
      <c r="I140" s="205" t="str">
        <f>VLOOKUP($A140,Questions!$A$2:$X$333,23,0)&amp;""</f>
        <v>Standard Importance</v>
      </c>
      <c r="J140" s="204"/>
      <c r="K140" s="206" t="b">
        <v>0</v>
      </c>
      <c r="L140" s="2"/>
      <c r="M140" s="196"/>
      <c r="N140" s="196"/>
      <c r="O140" s="196"/>
      <c r="P140" s="196"/>
      <c r="Q140" s="196"/>
      <c r="R140" s="196"/>
      <c r="S140" s="196"/>
      <c r="T140" s="196"/>
      <c r="U140" s="196"/>
      <c r="V140" s="196"/>
      <c r="W140" s="196"/>
      <c r="X140" s="196"/>
      <c r="Y140" s="196"/>
      <c r="Z140" s="196"/>
    </row>
    <row r="141" spans="1:26" ht="15.75" customHeight="1" x14ac:dyDescent="0.2">
      <c r="A141" s="34" t="str">
        <f>Product!$A$33</f>
        <v>AAAI-14</v>
      </c>
      <c r="B141" s="35" t="str">
        <f>VLOOKUP($A141,Product!$A$13:$E$61,2,0)&amp;""</f>
        <v>For customers not using SSO, does your application support directory integration for user accounts?</v>
      </c>
      <c r="C141" s="205" t="str">
        <f>VLOOKUP($A141,Product!$A$13:$E$61,3,0)&amp;""</f>
        <v>Yes</v>
      </c>
      <c r="D141" s="66" t="str">
        <f>IF(LEFT(VLOOKUP($A141,Product!$A$13:$E$61,5,0),21)='Auto Responses'!$A$32,'Auto Responses'!$A$33,VLOOKUP($A141,Product!$A$13:$E$61,4,0))&amp;""</f>
        <v>CourseLeaf leverages your existing user credentials. Authentication is performed at the [institutiontype]'s Identity Management system. We support most SAML2 Identity Providers. SAML2 Identity providers must support comprehensive SAML2 features such as multiple AssertionConsumerService attributes for a single entityID. For ease of integration and support, we recommend federation through InCommon or another EduGAIN member federation.</v>
      </c>
      <c r="E141" s="211" t="str">
        <f>VLOOKUP($A141,Product!$A$13:$E$61,5,0)&amp;""</f>
        <v>Describe all authentication services supported by the system.</v>
      </c>
      <c r="F141" s="217"/>
      <c r="G141" s="203" t="str">
        <f>VLOOKUP($A141,Questions!$A$2:$X$333,21,0)&amp;""</f>
        <v>Yes</v>
      </c>
      <c r="H141" s="204"/>
      <c r="I141" s="205" t="str">
        <f>VLOOKUP($A141,Questions!$A$2:$X$333,23,0)&amp;""</f>
        <v>Standard Importance</v>
      </c>
      <c r="J141" s="204"/>
      <c r="K141" s="206" t="b">
        <v>0</v>
      </c>
      <c r="L141" s="2"/>
      <c r="M141" s="196"/>
      <c r="N141" s="196"/>
      <c r="O141" s="196"/>
      <c r="P141" s="196"/>
      <c r="Q141" s="196"/>
      <c r="R141" s="196"/>
      <c r="S141" s="196"/>
      <c r="T141" s="196"/>
      <c r="U141" s="196"/>
      <c r="V141" s="196"/>
      <c r="W141" s="196"/>
      <c r="X141" s="196"/>
      <c r="Y141" s="196"/>
      <c r="Z141" s="196"/>
    </row>
    <row r="142" spans="1:26" ht="15.75" customHeight="1" x14ac:dyDescent="0.2">
      <c r="A142" s="34" t="str">
        <f>Product!$A$34</f>
        <v>AAAI-15</v>
      </c>
      <c r="B142" s="35" t="str">
        <f>VLOOKUP($A142,Product!$A$13:$E$61,2,0)&amp;""</f>
        <v>Does your solution support any of the following web SSO standards: SAML2 (with redirect flow), OIDC, CAS, or other?</v>
      </c>
      <c r="C142" s="205" t="str">
        <f>VLOOKUP($A142,Product!$A$13:$E$61,3,0)&amp;""</f>
        <v>Yes</v>
      </c>
      <c r="D142" s="66" t="str">
        <f>IF(LEFT(VLOOKUP($A142,Product!$A$13:$E$61,5,0),21)='Auto Responses'!$A$32,'Auto Responses'!$A$33,VLOOKUP($A142,Product!$A$13:$E$61,4,0))&amp;""</f>
        <v>Leepfrog supports SAML2 and CAS, and count hundreds of implementations with integration of each type. We are federated with InCommon and recommend (but do not require) federation when possible for SAML2 deployments.</v>
      </c>
      <c r="E142" s="211" t="str">
        <f>VLOOKUP($A142,Product!$A$13:$E$61,5,0)&amp;""</f>
        <v>State the web SSO standards supported by your solution and provide additional details about your support, including framework(s) in use, how information is exchanged securely, etc.</v>
      </c>
      <c r="F142" s="217"/>
      <c r="G142" s="203" t="str">
        <f>VLOOKUP($A142,Questions!$A$2:$X$333,21,0)&amp;""</f>
        <v>Yes</v>
      </c>
      <c r="H142" s="204"/>
      <c r="I142" s="205" t="str">
        <f>VLOOKUP($A142,Questions!$A$2:$X$333,23,0)&amp;""</f>
        <v>Minor Importance</v>
      </c>
      <c r="J142" s="204"/>
      <c r="K142" s="206" t="b">
        <v>0</v>
      </c>
      <c r="L142" s="2"/>
      <c r="M142" s="196"/>
      <c r="N142" s="196"/>
      <c r="O142" s="196"/>
      <c r="P142" s="196"/>
      <c r="Q142" s="196"/>
      <c r="R142" s="196"/>
      <c r="S142" s="196"/>
      <c r="T142" s="196"/>
      <c r="U142" s="196"/>
      <c r="V142" s="196"/>
      <c r="W142" s="196"/>
      <c r="X142" s="196"/>
      <c r="Y142" s="196"/>
      <c r="Z142" s="196"/>
    </row>
    <row r="143" spans="1:26" ht="15.75" customHeight="1" x14ac:dyDescent="0.2">
      <c r="A143" s="34" t="str">
        <f>Product!$A$35</f>
        <v>AAAI-16</v>
      </c>
      <c r="B143" s="35" t="str">
        <f>VLOOKUP($A143,Product!$A$13:$E$61,2,0)&amp;""</f>
        <v>Do you support differentiation between email address and user identifier?</v>
      </c>
      <c r="C143" s="205" t="str">
        <f>VLOOKUP($A143,Product!$A$13:$E$61,3,0)&amp;""</f>
        <v>Yes</v>
      </c>
      <c r="D143" s="66" t="str">
        <f>IF(LEFT(VLOOKUP($A143,Product!$A$13:$E$61,5,0),21)='Auto Responses'!$A$32,'Auto Responses'!$A$33,VLOOKUP($A143,Product!$A$13:$E$61,4,0))&amp;""</f>
        <v xml:space="preserve">Authentication is performed at the institution's Identity Management system. CourseLeaf will use your existing campus login credentials. </v>
      </c>
      <c r="E143" s="211" t="str">
        <f>VLOOKUP($A143,Product!$A$13:$E$61,5,0)&amp;""</f>
        <v/>
      </c>
      <c r="F143" s="217"/>
      <c r="G143" s="203" t="str">
        <f>VLOOKUP($A143,Questions!$A$2:$X$333,21,0)&amp;""</f>
        <v>Yes</v>
      </c>
      <c r="H143" s="204"/>
      <c r="I143" s="205" t="str">
        <f>VLOOKUP($A143,Questions!$A$2:$X$333,23,0)&amp;""</f>
        <v>Minor Importance</v>
      </c>
      <c r="J143" s="204"/>
      <c r="K143" s="206" t="b">
        <v>0</v>
      </c>
      <c r="L143" s="2"/>
      <c r="M143" s="196"/>
      <c r="N143" s="196"/>
      <c r="O143" s="196"/>
      <c r="P143" s="196"/>
      <c r="Q143" s="196"/>
      <c r="R143" s="196"/>
      <c r="S143" s="196"/>
      <c r="T143" s="196"/>
      <c r="U143" s="196"/>
      <c r="V143" s="196"/>
      <c r="W143" s="196"/>
      <c r="X143" s="196"/>
      <c r="Y143" s="196"/>
      <c r="Z143" s="196"/>
    </row>
    <row r="144" spans="1:26" ht="15.75" customHeight="1" x14ac:dyDescent="0.2">
      <c r="A144" s="34" t="str">
        <f>Product!$A$36</f>
        <v>AAAI-17</v>
      </c>
      <c r="B144" s="35" t="str">
        <f>VLOOKUP($A144,Product!$A$13:$E$61,2,0)&amp;""</f>
        <v>For customers not using SSO, does your application and/or user frontend/portal support multifactor authentication (e.g., Duo, Google Authenticator, OTP, etc.)?</v>
      </c>
      <c r="C144" s="205" t="str">
        <f>VLOOKUP($A144,Product!$A$13:$E$61,3,0)&amp;""</f>
        <v>Yes</v>
      </c>
      <c r="D144" s="66" t="str">
        <f>IF(LEFT(VLOOKUP($A144,Product!$A$13:$E$61,5,0),21)='Auto Responses'!$A$32,'Auto Responses'!$A$33,VLOOKUP($A144,Product!$A$13:$E$61,4,0))&amp;""</f>
        <v>CourseLeaf leverages your existing user credentials. Authentication is performed at the [institutiontype]'s Identity Management system. We support most SAML2 Identity Providers. SAML2 Identity providers must support comprehensive SAML2 features such as multiple AssertionConsumerService attributes for a single entityID. For ease of integration and support, we recommend federation through InCommon or another EduGAIN member federation.</v>
      </c>
      <c r="E144" s="211" t="str">
        <f>VLOOKUP($A144,Product!$A$13:$E$61,5,0)&amp;""</f>
        <v>List all supported multifactor authentication methods, technologies, and/or solutions and provide a brief summary of each.</v>
      </c>
      <c r="F144" s="217"/>
      <c r="G144" s="203" t="str">
        <f>VLOOKUP($A144,Questions!$A$2:$X$333,21,0)&amp;""</f>
        <v>Yes</v>
      </c>
      <c r="H144" s="204"/>
      <c r="I144" s="205" t="str">
        <f>VLOOKUP($A144,Questions!$A$2:$X$333,23,0)&amp;""</f>
        <v>Minor Importance</v>
      </c>
      <c r="J144" s="204"/>
      <c r="K144" s="206" t="b">
        <v>0</v>
      </c>
      <c r="L144" s="2"/>
      <c r="M144" s="196"/>
      <c r="N144" s="196"/>
      <c r="O144" s="196"/>
      <c r="P144" s="196"/>
      <c r="Q144" s="196"/>
      <c r="R144" s="196"/>
      <c r="S144" s="196"/>
      <c r="T144" s="196"/>
      <c r="U144" s="196"/>
      <c r="V144" s="196"/>
      <c r="W144" s="196"/>
      <c r="X144" s="196"/>
      <c r="Y144" s="196"/>
      <c r="Z144" s="196"/>
    </row>
    <row r="145" spans="1:26" ht="15.75" customHeight="1" x14ac:dyDescent="0.2">
      <c r="A145" s="34" t="str">
        <f>Product!$A$37</f>
        <v>AAAI-18</v>
      </c>
      <c r="B145" s="35" t="str">
        <f>VLOOKUP($A145,Product!$A$13:$E$61,2,0)&amp;""</f>
        <v>Does your application automatically lock the session or log out an account after a period of inactivity?</v>
      </c>
      <c r="C145" s="205" t="str">
        <f>VLOOKUP($A145,Product!$A$13:$E$61,3,0)&amp;""</f>
        <v>No</v>
      </c>
      <c r="D145" s="66" t="str">
        <f>IF(LEFT(VLOOKUP($A145,Product!$A$13:$E$61,5,0),21)='Auto Responses'!$A$32,'Auto Responses'!$A$33,VLOOKUP($A145,Product!$A$13:$E$61,4,0))&amp;""</f>
        <v>While our application does not enforce automatic session timeout upon inactivity, this risk is mitigated through compensating controls including MFA and SSO enforcement across all user sessions, which ensure that active sessions are tied to authenticated, verified identities. Access is also governed by role-based controls and session security policies that reduce the risk associated with inactive sessions.</v>
      </c>
      <c r="E145" s="211" t="str">
        <f>VLOOKUP($A145,Product!$A$13:$E$61,5,0)&amp;""</f>
        <v>Describe any plans to support automatic lock or log-out.</v>
      </c>
      <c r="F145" s="217"/>
      <c r="G145" s="203" t="str">
        <f>VLOOKUP($A145,Questions!$A$2:$X$333,21,0)&amp;""</f>
        <v>Yes</v>
      </c>
      <c r="H145" s="204"/>
      <c r="I145" s="205" t="str">
        <f>VLOOKUP($A145,Questions!$A$2:$X$333,23,0)&amp;""</f>
        <v>Minor Importance</v>
      </c>
      <c r="J145" s="204"/>
      <c r="K145" s="206" t="b">
        <v>0</v>
      </c>
      <c r="L145" s="2"/>
      <c r="M145" s="196"/>
      <c r="N145" s="196"/>
      <c r="O145" s="196"/>
      <c r="P145" s="196"/>
      <c r="Q145" s="196"/>
      <c r="R145" s="196"/>
      <c r="S145" s="196"/>
      <c r="T145" s="196"/>
      <c r="U145" s="196"/>
      <c r="V145" s="196"/>
      <c r="W145" s="196"/>
      <c r="X145" s="196"/>
      <c r="Y145" s="196"/>
      <c r="Z145" s="196"/>
    </row>
    <row r="146" spans="1:26" ht="15.75" customHeight="1" x14ac:dyDescent="0.2">
      <c r="A146" s="18" t="str">
        <f>VLOOKUP(LEFT($A147,4),'Auto Responses'!$N$4:$O$38,2,0)&amp;""</f>
        <v xml:space="preserve"> Data</v>
      </c>
      <c r="B146" s="40"/>
      <c r="C146" s="41"/>
      <c r="D146" s="41"/>
      <c r="E146" s="210"/>
      <c r="F146" s="198" t="s">
        <v>627</v>
      </c>
      <c r="G146" s="207" t="s">
        <v>622</v>
      </c>
      <c r="H146" s="207" t="s">
        <v>623</v>
      </c>
      <c r="I146" s="207" t="s">
        <v>624</v>
      </c>
      <c r="J146" s="207" t="s">
        <v>625</v>
      </c>
      <c r="K146" s="207" t="s">
        <v>626</v>
      </c>
      <c r="L146" s="2"/>
      <c r="M146" s="2"/>
      <c r="N146" s="2"/>
      <c r="O146" s="2"/>
      <c r="P146" s="2"/>
      <c r="Q146" s="2"/>
      <c r="R146" s="2"/>
      <c r="S146" s="2"/>
      <c r="T146" s="2"/>
      <c r="U146" s="2"/>
      <c r="V146" s="2"/>
      <c r="W146" s="2"/>
      <c r="X146" s="2"/>
      <c r="Y146" s="2"/>
      <c r="Z146" s="2"/>
    </row>
    <row r="147" spans="1:26" ht="15.75" customHeight="1" x14ac:dyDescent="0.2">
      <c r="A147" s="34" t="str">
        <f>Product!$A$39</f>
        <v>DATA-01</v>
      </c>
      <c r="B147" s="35" t="str">
        <f>VLOOKUP($A147,Product!$A$13:$E$61,2,0)&amp;""</f>
        <v>Will the institution's data be stored on any devices (database servers, file servers, SAN, NAS, etc.) configured with non-RFC 1918/4193 (i.e., publicly routable) IP addresses?*</v>
      </c>
      <c r="C147" s="205" t="str">
        <f>VLOOKUP($A147,Product!$A$13:$E$61,3,0)&amp;""</f>
        <v>No</v>
      </c>
      <c r="D147" s="66" t="str">
        <f>IF(LEFT(VLOOKUP($A147,Product!$A$13:$E$61,5,0),21)='Auto Responses'!$A$32,'Auto Responses'!$A$33,VLOOKUP($A147,Product!$A$13:$E$61,4,0))&amp;""</f>
        <v/>
      </c>
      <c r="E147" s="211" t="str">
        <f>VLOOKUP($A147,Product!$A$13:$E$61,5,0)&amp;""</f>
        <v/>
      </c>
      <c r="F147" s="217"/>
      <c r="G147" s="203" t="str">
        <f>VLOOKUP($A147,Questions!$A$2:$X$333,21,0)&amp;""</f>
        <v>No</v>
      </c>
      <c r="H147" s="204"/>
      <c r="I147" s="205" t="str">
        <f>VLOOKUP($A147,Questions!$A$2:$X$333,23,0)&amp;""</f>
        <v>Critical Importance</v>
      </c>
      <c r="J147" s="204"/>
      <c r="K147" s="206" t="b">
        <v>0</v>
      </c>
      <c r="L147" s="2"/>
      <c r="M147" s="196"/>
      <c r="N147" s="196"/>
      <c r="O147" s="196"/>
      <c r="P147" s="196"/>
      <c r="Q147" s="196"/>
      <c r="R147" s="196"/>
      <c r="S147" s="196"/>
      <c r="T147" s="196"/>
      <c r="U147" s="196"/>
      <c r="V147" s="196"/>
      <c r="W147" s="196"/>
      <c r="X147" s="196"/>
      <c r="Y147" s="196"/>
      <c r="Z147" s="196"/>
    </row>
    <row r="148" spans="1:26" ht="15.75" customHeight="1" x14ac:dyDescent="0.2">
      <c r="A148" s="34" t="str">
        <f>Product!$A$40</f>
        <v>DATA-02</v>
      </c>
      <c r="B148" s="35" t="str">
        <f>VLOOKUP($A148,Product!$A$13:$E$61,2,0)&amp;""</f>
        <v>Is the transport of sensitive data encrypted using security protocols/algorithms (e.g., system-to-client)?*</v>
      </c>
      <c r="C148" s="205" t="str">
        <f>VLOOKUP($A148,Product!$A$13:$E$61,3,0)&amp;""</f>
        <v>Yes</v>
      </c>
      <c r="D148" s="66" t="str">
        <f>IF(LEFT(VLOOKUP($A148,Product!$A$13:$E$61,5,0),21)='Auto Responses'!$A$32,'Auto Responses'!$A$33,VLOOKUP($A148,Product!$A$13:$E$61,4,0))&amp;""</f>
        <v>Cryptographic protections include AES 256, AES 128, ECDHE, RSA, and LUKS. The institutions maintain secure control at all times over student academic information.</v>
      </c>
      <c r="E148" s="211" t="str">
        <f>VLOOKUP($A148,Product!$A$13:$E$61,5,0)&amp;""</f>
        <v>Summarize your transport encryption strategy.</v>
      </c>
      <c r="F148" s="217"/>
      <c r="G148" s="203" t="str">
        <f>VLOOKUP($A148,Questions!$A$2:$X$333,21,0)&amp;""</f>
        <v>Yes</v>
      </c>
      <c r="H148" s="204"/>
      <c r="I148" s="205" t="str">
        <f>VLOOKUP($A148,Questions!$A$2:$X$333,23,0)&amp;""</f>
        <v>Critical Importance</v>
      </c>
      <c r="J148" s="204"/>
      <c r="K148" s="206" t="b">
        <v>0</v>
      </c>
      <c r="L148" s="2"/>
      <c r="M148" s="196"/>
      <c r="N148" s="196"/>
      <c r="O148" s="196"/>
      <c r="P148" s="196"/>
      <c r="Q148" s="196"/>
      <c r="R148" s="196"/>
      <c r="S148" s="196"/>
      <c r="T148" s="196"/>
      <c r="U148" s="196"/>
      <c r="V148" s="196"/>
      <c r="W148" s="196"/>
      <c r="X148" s="196"/>
      <c r="Y148" s="196"/>
      <c r="Z148" s="196"/>
    </row>
    <row r="149" spans="1:26" ht="15.75" customHeight="1" x14ac:dyDescent="0.2">
      <c r="A149" s="34" t="str">
        <f>Product!$A$41</f>
        <v>DATA-03</v>
      </c>
      <c r="B149" s="35" t="str">
        <f>VLOOKUP($A149,Product!$A$13:$E$61,2,0)&amp;""</f>
        <v>Is the storage of sensitive data encrypted using security protocols/algorithms (e.g., disk encryption, at-rest, files, and within a running database)?*</v>
      </c>
      <c r="C149" s="205" t="str">
        <f>VLOOKUP($A149,Product!$A$13:$E$61,3,0)&amp;""</f>
        <v>No</v>
      </c>
      <c r="D149" s="66" t="str">
        <f>IF(LEFT(VLOOKUP($A149,Product!$A$13:$E$61,5,0),21)='Auto Responses'!$A$32,'Auto Responses'!$A$33,VLOOKUP($A149,Product!$A$13:$E$61,4,0))&amp;""</f>
        <v>Based on how the CourseLeaf software syncs with the Student Information System (SIS), Leepfrog does not encrypt data at rest. As a rule, Leepfrog does not use Sensitive Data nd in those cases when Leepfog can view Sensitive Data during a student user open session, Leepfrog doesnot copy down or save that data.</v>
      </c>
      <c r="E149" s="211" t="str">
        <f>VLOOKUP($A149,Product!$A$13:$E$61,5,0)&amp;""</f>
        <v>Describe why sensitive data is not encrypted in storage.</v>
      </c>
      <c r="F149" s="217"/>
      <c r="G149" s="203" t="str">
        <f>VLOOKUP($A149,Questions!$A$2:$X$333,21,0)&amp;""</f>
        <v>Yes</v>
      </c>
      <c r="H149" s="204"/>
      <c r="I149" s="205" t="str">
        <f>VLOOKUP($A149,Questions!$A$2:$X$333,23,0)&amp;""</f>
        <v>Critical Importance</v>
      </c>
      <c r="J149" s="204"/>
      <c r="K149" s="206" t="b">
        <v>0</v>
      </c>
      <c r="L149" s="2"/>
      <c r="M149" s="196"/>
      <c r="N149" s="196"/>
      <c r="O149" s="196"/>
      <c r="P149" s="196"/>
      <c r="Q149" s="196"/>
      <c r="R149" s="196"/>
      <c r="S149" s="196"/>
      <c r="T149" s="196"/>
      <c r="U149" s="196"/>
      <c r="V149" s="196"/>
      <c r="W149" s="196"/>
      <c r="X149" s="196"/>
      <c r="Y149" s="196"/>
      <c r="Z149" s="196"/>
    </row>
    <row r="150" spans="1:26" ht="15.75" customHeight="1" x14ac:dyDescent="0.2">
      <c r="A150" s="34" t="str">
        <f>Product!$A$42</f>
        <v>DATA-04</v>
      </c>
      <c r="B150" s="35" t="str">
        <f>VLOOKUP($A150,Product!$A$13:$E$61,2,0)&amp;""</f>
        <v>Do all cryptographic modules in use in your solution conform to the Federal Information Processing Standards (FIPS PUB 140-2 or 140-3)?*</v>
      </c>
      <c r="C150" s="205" t="str">
        <f>VLOOKUP($A150,Product!$A$13:$E$61,3,0)&amp;""</f>
        <v>No</v>
      </c>
      <c r="D150" s="66" t="str">
        <f>IF(LEFT(VLOOKUP($A150,Product!$A$13:$E$61,5,0),21)='Auto Responses'!$A$32,'Auto Responses'!$A$33,VLOOKUP($A150,Product!$A$13:$E$61,4,0))&amp;""</f>
        <v>See Data-02</v>
      </c>
      <c r="E150" s="211" t="str">
        <f>VLOOKUP($A150,Product!$A$13:$E$61,5,0)&amp;""</f>
        <v>Provide a detailed description of all non-conforming modules.</v>
      </c>
      <c r="F150" s="217"/>
      <c r="G150" s="203" t="str">
        <f>VLOOKUP($A150,Questions!$A$2:$X$333,21,0)&amp;""</f>
        <v>Yes</v>
      </c>
      <c r="H150" s="204"/>
      <c r="I150" s="205" t="str">
        <f>VLOOKUP($A150,Questions!$A$2:$X$333,23,0)&amp;""</f>
        <v>Critical Importance</v>
      </c>
      <c r="J150" s="204"/>
      <c r="K150" s="206" t="b">
        <v>0</v>
      </c>
      <c r="L150" s="2"/>
      <c r="M150" s="196"/>
      <c r="N150" s="196"/>
      <c r="O150" s="196"/>
      <c r="P150" s="196"/>
      <c r="Q150" s="196"/>
      <c r="R150" s="196"/>
      <c r="S150" s="196"/>
      <c r="T150" s="196"/>
      <c r="U150" s="196"/>
      <c r="V150" s="196"/>
      <c r="W150" s="196"/>
      <c r="X150" s="196"/>
      <c r="Y150" s="196"/>
      <c r="Z150" s="196"/>
    </row>
    <row r="151" spans="1:26" ht="15.75" customHeight="1" x14ac:dyDescent="0.2">
      <c r="A151" s="34" t="str">
        <f>Product!$A$43</f>
        <v>DATA-05</v>
      </c>
      <c r="B151" s="35" t="str">
        <f>VLOOKUP($A151,Product!$A$13:$E$61,2,0)&amp;""</f>
        <v>Will the institution's data be available within the system for a period of time at the completion of this contract?*</v>
      </c>
      <c r="C151" s="205" t="str">
        <f>VLOOKUP($A151,Product!$A$13:$E$61,3,0)&amp;""</f>
        <v>Yes</v>
      </c>
      <c r="D151" s="66" t="str">
        <f>IF(LEFT(VLOOKUP($A151,Product!$A$13:$E$61,5,0),21)='Auto Responses'!$A$32,'Auto Responses'!$A$33,VLOOKUP($A151,Product!$A$13:$E$61,4,0))&amp;""</f>
        <v>Following termination of the Agreement, Leepfrog will return all data withing 30 days in a commercially available format.</v>
      </c>
      <c r="E151" s="211" t="str">
        <f>VLOOKUP($A151,Product!$A$13:$E$61,5,0)&amp;""</f>
        <v>State the length of time that the institution's data will be available in the system at the completion of the contract.</v>
      </c>
      <c r="F151" s="217"/>
      <c r="G151" s="203" t="str">
        <f>VLOOKUP($A151,Questions!$A$2:$X$333,21,0)&amp;""</f>
        <v>Yes</v>
      </c>
      <c r="H151" s="204"/>
      <c r="I151" s="205" t="str">
        <f>VLOOKUP($A151,Questions!$A$2:$X$333,23,0)&amp;""</f>
        <v>Critical Importance</v>
      </c>
      <c r="J151" s="204"/>
      <c r="K151" s="206" t="b">
        <v>0</v>
      </c>
      <c r="L151" s="2"/>
      <c r="M151" s="196"/>
      <c r="N151" s="196"/>
      <c r="O151" s="196"/>
      <c r="P151" s="196"/>
      <c r="Q151" s="196"/>
      <c r="R151" s="196"/>
      <c r="S151" s="196"/>
      <c r="T151" s="196"/>
      <c r="U151" s="196"/>
      <c r="V151" s="196"/>
      <c r="W151" s="196"/>
      <c r="X151" s="196"/>
      <c r="Y151" s="196"/>
      <c r="Z151" s="196"/>
    </row>
    <row r="152" spans="1:26" ht="15.75" customHeight="1" x14ac:dyDescent="0.2">
      <c r="A152" s="34" t="str">
        <f>Product!$A$44</f>
        <v>DATA-06</v>
      </c>
      <c r="B152" s="35" t="str">
        <f>VLOOKUP($A152,Product!$A$13:$E$61,2,0)&amp;""</f>
        <v>Are ownership rights to all data, inputs, outputs, and metadata retained even through a provider acquisition or bankruptcy event?*</v>
      </c>
      <c r="C152" s="205" t="str">
        <f>VLOOKUP($A152,Product!$A$13:$E$61,3,0)&amp;""</f>
        <v>Yes</v>
      </c>
      <c r="D152" s="66" t="str">
        <f>IF(LEFT(VLOOKUP($A152,Product!$A$13:$E$61,5,0),21)='Auto Responses'!$A$32,'Auto Responses'!$A$33,VLOOKUP($A152,Product!$A$13:$E$61,4,0))&amp;""</f>
        <v>All client data is owned by the institution.</v>
      </c>
      <c r="E152" s="211" t="str">
        <f>VLOOKUP($A152,Product!$A$13:$E$61,5,0)&amp;""</f>
        <v>Provide references, as needed.</v>
      </c>
      <c r="F152" s="217"/>
      <c r="G152" s="203" t="str">
        <f>VLOOKUP($A152,Questions!$A$2:$X$333,21,0)&amp;""</f>
        <v>Yes</v>
      </c>
      <c r="H152" s="204"/>
      <c r="I152" s="205" t="str">
        <f>VLOOKUP($A152,Questions!$A$2:$X$333,23,0)&amp;""</f>
        <v>Critical Importance</v>
      </c>
      <c r="J152" s="204"/>
      <c r="K152" s="206" t="b">
        <v>0</v>
      </c>
      <c r="L152" s="2"/>
      <c r="M152" s="196"/>
      <c r="N152" s="196"/>
      <c r="O152" s="196"/>
      <c r="P152" s="196"/>
      <c r="Q152" s="196"/>
      <c r="R152" s="196"/>
      <c r="S152" s="196"/>
      <c r="T152" s="196"/>
      <c r="U152" s="196"/>
      <c r="V152" s="196"/>
      <c r="W152" s="196"/>
      <c r="X152" s="196"/>
      <c r="Y152" s="196"/>
      <c r="Z152" s="196"/>
    </row>
    <row r="153" spans="1:26" ht="15.75" customHeight="1" x14ac:dyDescent="0.2">
      <c r="A153" s="34" t="str">
        <f>Product!$A$45</f>
        <v>DATA-07</v>
      </c>
      <c r="B153" s="35" t="str">
        <f>VLOOKUP($A153,Product!$A$13:$E$61,2,0)&amp;""</f>
        <v>Do backups containing the institution's data ever leave the institution's data zone either physically or via network routing?*</v>
      </c>
      <c r="C153" s="205" t="str">
        <f>VLOOKUP($A153,Product!$A$13:$E$61,3,0)&amp;""</f>
        <v>No</v>
      </c>
      <c r="D153" s="66" t="str">
        <f>IF(LEFT(VLOOKUP($A153,Product!$A$13:$E$61,5,0),21)='Auto Responses'!$A$32,'Auto Responses'!$A$33,VLOOKUP($A153,Product!$A$13:$E$61,4,0))&amp;""</f>
        <v/>
      </c>
      <c r="E153" s="211" t="str">
        <f>VLOOKUP($A153,Product!$A$13:$E$61,5,0)&amp;""</f>
        <v/>
      </c>
      <c r="F153" s="217"/>
      <c r="G153" s="203" t="str">
        <f>VLOOKUP($A153,Questions!$A$2:$X$333,21,0)&amp;""</f>
        <v>No</v>
      </c>
      <c r="H153" s="204"/>
      <c r="I153" s="205" t="str">
        <f>VLOOKUP($A153,Questions!$A$2:$X$333,23,0)&amp;""</f>
        <v>Critical Importance</v>
      </c>
      <c r="J153" s="204"/>
      <c r="K153" s="206" t="b">
        <v>0</v>
      </c>
      <c r="L153" s="2"/>
      <c r="M153" s="196"/>
      <c r="N153" s="196"/>
      <c r="O153" s="196"/>
      <c r="P153" s="196"/>
      <c r="Q153" s="196"/>
      <c r="R153" s="196"/>
      <c r="S153" s="196"/>
      <c r="T153" s="196"/>
      <c r="U153" s="196"/>
      <c r="V153" s="196"/>
      <c r="W153" s="196"/>
      <c r="X153" s="196"/>
      <c r="Y153" s="196"/>
      <c r="Z153" s="196"/>
    </row>
    <row r="154" spans="1:26" ht="15.75" customHeight="1" x14ac:dyDescent="0.2">
      <c r="A154" s="34" t="str">
        <f>Product!$A$46</f>
        <v>DATA-08</v>
      </c>
      <c r="B154" s="35" t="str">
        <f>VLOOKUP($A154,Product!$A$13:$E$61,2,0)&amp;""</f>
        <v>Is media used for long-term retention of business data and archival purposes stored in a secure, environmentally protected area?*</v>
      </c>
      <c r="C154" s="205" t="str">
        <f>VLOOKUP($A154,Product!$A$13:$E$61,3,0)&amp;""</f>
        <v>Yes</v>
      </c>
      <c r="D154" s="66" t="str">
        <f>IF(LEFT(VLOOKUP($A154,Product!$A$13:$E$61,5,0),21)='Auto Responses'!$A$32,'Auto Responses'!$A$33,VLOOKUP($A154,Product!$A$13:$E$61,4,0))&amp;""</f>
        <v>Leepfrogs long term data retention strategy is to archive data once a client leaves.Backups are in place for both aws storage and physial storage. Backups are always securely stored using industry standards.</v>
      </c>
      <c r="E154" s="211" t="str">
        <f>VLOOKUP($A154,Product!$A$13:$E$61,5,0)&amp;""</f>
        <v>Provide a general summary of your archival environment.</v>
      </c>
      <c r="F154" s="217"/>
      <c r="G154" s="203" t="str">
        <f>VLOOKUP($A154,Questions!$A$2:$X$333,21,0)&amp;""</f>
        <v>Yes</v>
      </c>
      <c r="H154" s="204"/>
      <c r="I154" s="205" t="str">
        <f>VLOOKUP($A154,Questions!$A$2:$X$333,23,0)&amp;""</f>
        <v>Critical Importance</v>
      </c>
      <c r="J154" s="204"/>
      <c r="K154" s="206" t="b">
        <v>0</v>
      </c>
      <c r="L154" s="2"/>
      <c r="M154" s="196"/>
      <c r="N154" s="196"/>
      <c r="O154" s="196"/>
      <c r="P154" s="196"/>
      <c r="Q154" s="196"/>
      <c r="R154" s="196"/>
      <c r="S154" s="196"/>
      <c r="T154" s="196"/>
      <c r="U154" s="196"/>
      <c r="V154" s="196"/>
      <c r="W154" s="196"/>
      <c r="X154" s="196"/>
      <c r="Y154" s="196"/>
      <c r="Z154" s="196"/>
    </row>
    <row r="155" spans="1:26" ht="15.75" customHeight="1" x14ac:dyDescent="0.2">
      <c r="A155" s="34" t="str">
        <f>Product!$A$47</f>
        <v>DATA-09</v>
      </c>
      <c r="B155" s="35" t="str">
        <f>VLOOKUP($A155,Product!$A$13:$E$61,2,0)&amp;""</f>
        <v>At the completion of this contract, will data be returned to the institution and/or deleted from all your systems and archives?</v>
      </c>
      <c r="C155" s="205" t="str">
        <f>VLOOKUP($A155,Product!$A$13:$E$61,3,0)&amp;""</f>
        <v>Yes</v>
      </c>
      <c r="D155" s="66" t="str">
        <f>IF(LEFT(VLOOKUP($A155,Product!$A$13:$E$61,5,0),21)='Auto Responses'!$A$32,'Auto Responses'!$A$33,VLOOKUP($A155,Product!$A$13:$E$61,4,0))&amp;""</f>
        <v>Leepfrog will delete / Archive / return any data to clients post separation upon specific request. Client contracts outline data retention / deletion expectations.</v>
      </c>
      <c r="E155" s="211" t="str">
        <f>VLOOKUP($A155,Product!$A$13:$E$61,5,0)&amp;""</f>
        <v>State the length of time that the institution's data will be available in the system at the completion of the contract.</v>
      </c>
      <c r="F155" s="217"/>
      <c r="G155" s="203" t="str">
        <f>VLOOKUP($A155,Questions!$A$2:$X$333,21,0)&amp;""</f>
        <v>Yes</v>
      </c>
      <c r="H155" s="204"/>
      <c r="I155" s="205" t="str">
        <f>VLOOKUP($A155,Questions!$A$2:$X$333,23,0)&amp;""</f>
        <v>Standard Importance</v>
      </c>
      <c r="J155" s="204"/>
      <c r="K155" s="206" t="b">
        <v>0</v>
      </c>
      <c r="L155" s="2"/>
      <c r="M155" s="196"/>
      <c r="N155" s="196"/>
      <c r="O155" s="196"/>
      <c r="P155" s="196"/>
      <c r="Q155" s="196"/>
      <c r="R155" s="196"/>
      <c r="S155" s="196"/>
      <c r="T155" s="196"/>
      <c r="U155" s="196"/>
      <c r="V155" s="196"/>
      <c r="W155" s="196"/>
      <c r="X155" s="196"/>
      <c r="Y155" s="196"/>
      <c r="Z155" s="196"/>
    </row>
    <row r="156" spans="1:26" ht="15.75" customHeight="1" x14ac:dyDescent="0.2">
      <c r="A156" s="34" t="str">
        <f>Product!$A$48</f>
        <v>DATA-10</v>
      </c>
      <c r="B156" s="35" t="str">
        <f>VLOOKUP($A156,Product!$A$13:$E$61,2,0)&amp;""</f>
        <v>Can the institution extract a full or partial backup of data?</v>
      </c>
      <c r="C156" s="205" t="str">
        <f>VLOOKUP($A156,Product!$A$13:$E$61,3,0)&amp;""</f>
        <v>No</v>
      </c>
      <c r="D156" s="66" t="str">
        <f>IF(LEFT(VLOOKUP($A156,Product!$A$13:$E$61,5,0),21)='Auto Responses'!$A$32,'Auto Responses'!$A$33,VLOOKUP($A156,Product!$A$13:$E$61,4,0))&amp;""</f>
        <v>Leepfrog will respond to any written request from Client for return and copy of their data at any time</v>
      </c>
      <c r="E156" s="211" t="str">
        <f>VLOOKUP($A156,Product!$A$13:$E$61,5,0)&amp;""</f>
        <v>State plans to implement capabilities for the institution to extract a full or partial backup of data.</v>
      </c>
      <c r="F156" s="217"/>
      <c r="G156" s="203" t="str">
        <f>VLOOKUP($A156,Questions!$A$2:$X$333,21,0)&amp;""</f>
        <v>Yes</v>
      </c>
      <c r="H156" s="204"/>
      <c r="I156" s="205" t="str">
        <f>VLOOKUP($A156,Questions!$A$2:$X$333,23,0)&amp;""</f>
        <v>Standard Importance</v>
      </c>
      <c r="J156" s="204"/>
      <c r="K156" s="206" t="b">
        <v>0</v>
      </c>
      <c r="L156" s="2"/>
      <c r="M156" s="196"/>
      <c r="N156" s="196"/>
      <c r="O156" s="196"/>
      <c r="P156" s="196"/>
      <c r="Q156" s="196"/>
      <c r="R156" s="196"/>
      <c r="S156" s="196"/>
      <c r="T156" s="196"/>
      <c r="U156" s="196"/>
      <c r="V156" s="196"/>
      <c r="W156" s="196"/>
      <c r="X156" s="196"/>
      <c r="Y156" s="196"/>
      <c r="Z156" s="196"/>
    </row>
    <row r="157" spans="1:26" ht="15.75" customHeight="1" x14ac:dyDescent="0.2">
      <c r="A157" s="34" t="str">
        <f>Product!$A$49</f>
        <v>DATA-11</v>
      </c>
      <c r="B157" s="35" t="str">
        <f>VLOOKUP($A157,Product!$A$13:$E$61,2,0)&amp;""</f>
        <v>Do current backups include all operating system software, utilities, security software, application software, and data files necessary for recovery?</v>
      </c>
      <c r="C157" s="205" t="str">
        <f>VLOOKUP($A157,Product!$A$13:$E$61,3,0)&amp;""</f>
        <v>Yes</v>
      </c>
      <c r="D157" s="66" t="str">
        <f>IF(LEFT(VLOOKUP($A157,Product!$A$13:$E$61,5,0),21)='Auto Responses'!$A$32,'Auto Responses'!$A$33,VLOOKUP($A157,Product!$A$13:$E$61,4,0))&amp;""</f>
        <v>Yes, industry standards require that backups cover everything needed to fully restore a system, including the operating system, security tools and their configurations, application software, and all data files. In practice, gaps commonly exist around security software configurations, cloud/SaaS data, and environments that have changed since the backup scope was last reviewed.</v>
      </c>
      <c r="E157" s="211" t="str">
        <f>VLOOKUP($A157,Product!$A$13:$E$61,5,0)&amp;""</f>
        <v>Decribe your overall strategy to accomplish these elements.</v>
      </c>
      <c r="F157" s="217"/>
      <c r="G157" s="203" t="str">
        <f>VLOOKUP($A157,Questions!$A$2:$X$333,21,0)&amp;""</f>
        <v>Yes</v>
      </c>
      <c r="H157" s="204"/>
      <c r="I157" s="205" t="str">
        <f>VLOOKUP($A157,Questions!$A$2:$X$333,23,0)&amp;""</f>
        <v>Standard Importance</v>
      </c>
      <c r="J157" s="204"/>
      <c r="K157" s="206" t="b">
        <v>0</v>
      </c>
      <c r="L157" s="2"/>
      <c r="M157" s="196"/>
      <c r="N157" s="196"/>
      <c r="O157" s="196"/>
      <c r="P157" s="196"/>
      <c r="Q157" s="196"/>
      <c r="R157" s="196"/>
      <c r="S157" s="196"/>
      <c r="T157" s="196"/>
      <c r="U157" s="196"/>
      <c r="V157" s="196"/>
      <c r="W157" s="196"/>
      <c r="X157" s="196"/>
      <c r="Y157" s="196"/>
      <c r="Z157" s="196"/>
    </row>
    <row r="158" spans="1:26" ht="15.75" customHeight="1" x14ac:dyDescent="0.2">
      <c r="A158" s="34" t="str">
        <f>Product!$A$50</f>
        <v>DATA-12</v>
      </c>
      <c r="B158" s="35" t="str">
        <f>VLOOKUP($A158,Product!$A$13:$E$61,2,0)&amp;""</f>
        <v>Are you performing off-site backups (i.e., digitally moved off site)?</v>
      </c>
      <c r="C158" s="205" t="str">
        <f>VLOOKUP($A158,Product!$A$13:$E$61,3,0)&amp;""</f>
        <v>Yes</v>
      </c>
      <c r="D158" s="66" t="str">
        <f>IF(LEFT(VLOOKUP($A158,Product!$A$13:$E$61,5,0),21)='Auto Responses'!$A$32,'Auto Responses'!$A$33,VLOOKUP($A158,Product!$A$13:$E$61,4,0))&amp;""</f>
        <v>Backups and Region failovers are in place for AWS resources</v>
      </c>
      <c r="E158" s="211" t="str">
        <f>VLOOKUP($A158,Product!$A$13:$E$61,5,0)&amp;""</f>
        <v>Summarize your off-site backup strategy.</v>
      </c>
      <c r="F158" s="217"/>
      <c r="G158" s="203" t="str">
        <f>VLOOKUP($A158,Questions!$A$2:$X$333,21,0)&amp;""</f>
        <v>Yes</v>
      </c>
      <c r="H158" s="204"/>
      <c r="I158" s="205" t="str">
        <f>VLOOKUP($A158,Questions!$A$2:$X$333,23,0)&amp;""</f>
        <v>Standard Importance</v>
      </c>
      <c r="J158" s="204"/>
      <c r="K158" s="206" t="b">
        <v>0</v>
      </c>
      <c r="L158" s="2"/>
      <c r="M158" s="196"/>
      <c r="N158" s="196"/>
      <c r="O158" s="196"/>
      <c r="P158" s="196"/>
      <c r="Q158" s="196"/>
      <c r="R158" s="196"/>
      <c r="S158" s="196"/>
      <c r="T158" s="196"/>
      <c r="U158" s="196"/>
      <c r="V158" s="196"/>
      <c r="W158" s="196"/>
      <c r="X158" s="196"/>
      <c r="Y158" s="196"/>
      <c r="Z158" s="196"/>
    </row>
    <row r="159" spans="1:26" ht="15.75" customHeight="1" x14ac:dyDescent="0.2">
      <c r="A159" s="34" t="str">
        <f>Product!$A$51</f>
        <v>DATA-13</v>
      </c>
      <c r="B159" s="35" t="str">
        <f>VLOOKUP($A159,Product!$A$13:$E$61,2,0)&amp;""</f>
        <v>Are physical backups taken off-site (i.e., physically moved off site)?</v>
      </c>
      <c r="C159" s="205" t="str">
        <f>VLOOKUP($A159,Product!$A$13:$E$61,3,0)&amp;""</f>
        <v>Yes</v>
      </c>
      <c r="D159" s="66" t="str">
        <f>IF(LEFT(VLOOKUP($A159,Product!$A$13:$E$61,5,0),21)='Auto Responses'!$A$32,'Auto Responses'!$A$33,VLOOKUP($A159,Product!$A$13:$E$61,4,0))&amp;""</f>
        <v>Physical backups are taken off-site.</v>
      </c>
      <c r="E159" s="211" t="str">
        <f>VLOOKUP($A159,Product!$A$13:$E$61,5,0)&amp;""</f>
        <v>Provide the distance (in miles) between the primary and off-site locations.</v>
      </c>
      <c r="F159" s="217"/>
      <c r="G159" s="203" t="str">
        <f>VLOOKUP($A159,Questions!$A$2:$X$333,21,0)&amp;""</f>
        <v>Yes</v>
      </c>
      <c r="H159" s="204"/>
      <c r="I159" s="205" t="str">
        <f>VLOOKUP($A159,Questions!$A$2:$X$333,23,0)&amp;""</f>
        <v>Standard Importance</v>
      </c>
      <c r="J159" s="204"/>
      <c r="K159" s="206" t="b">
        <v>0</v>
      </c>
      <c r="L159" s="2"/>
      <c r="M159" s="196"/>
      <c r="N159" s="196"/>
      <c r="O159" s="196"/>
      <c r="P159" s="196"/>
      <c r="Q159" s="196"/>
      <c r="R159" s="196"/>
      <c r="S159" s="196"/>
      <c r="T159" s="196"/>
      <c r="U159" s="196"/>
      <c r="V159" s="196"/>
      <c r="W159" s="196"/>
      <c r="X159" s="196"/>
      <c r="Y159" s="196"/>
      <c r="Z159" s="196"/>
    </row>
    <row r="160" spans="1:26" ht="15.75" customHeight="1" x14ac:dyDescent="0.2">
      <c r="A160" s="34" t="str">
        <f>Product!$A$52</f>
        <v>DATA-14</v>
      </c>
      <c r="B160" s="35" t="str">
        <f>VLOOKUP($A160,Product!$A$13:$E$61,2,0)&amp;""</f>
        <v>Are data backups encrypted?</v>
      </c>
      <c r="C160" s="205" t="str">
        <f>VLOOKUP($A160,Product!$A$13:$E$61,3,0)&amp;""</f>
        <v>Yes</v>
      </c>
      <c r="D160" s="66" t="str">
        <f>IF(LEFT(VLOOKUP($A160,Product!$A$13:$E$61,5,0),21)='Auto Responses'!$A$32,'Auto Responses'!$A$33,VLOOKUP($A160,Product!$A$13:$E$61,4,0))&amp;""</f>
        <v>Both physical and virtual backups are fully encrypted.</v>
      </c>
      <c r="E160" s="211" t="str">
        <f>VLOOKUP($A160,Product!$A$13:$E$61,5,0)&amp;""</f>
        <v>Summarize the encryption algorithm/strategy you are using to secure backups.</v>
      </c>
      <c r="F160" s="217"/>
      <c r="G160" s="203" t="str">
        <f>VLOOKUP($A160,Questions!$A$2:$X$333,21,0)&amp;""</f>
        <v>Yes</v>
      </c>
      <c r="H160" s="204"/>
      <c r="I160" s="205" t="str">
        <f>VLOOKUP($A160,Questions!$A$2:$X$333,23,0)&amp;""</f>
        <v>Minor Importance</v>
      </c>
      <c r="J160" s="204"/>
      <c r="K160" s="206" t="b">
        <v>0</v>
      </c>
      <c r="L160" s="2"/>
      <c r="M160" s="196"/>
      <c r="N160" s="196"/>
      <c r="O160" s="196"/>
      <c r="P160" s="196"/>
      <c r="Q160" s="196"/>
      <c r="R160" s="196"/>
      <c r="S160" s="196"/>
      <c r="T160" s="196"/>
      <c r="U160" s="196"/>
      <c r="V160" s="196"/>
      <c r="W160" s="196"/>
      <c r="X160" s="196"/>
      <c r="Y160" s="196"/>
      <c r="Z160" s="196"/>
    </row>
    <row r="161" spans="1:26" ht="15.75" customHeight="1" x14ac:dyDescent="0.2">
      <c r="A161" s="34" t="str">
        <f>Product!$A$53</f>
        <v>DATA-15</v>
      </c>
      <c r="B161" s="35" t="str">
        <f>VLOOKUP($A161,Product!$A$13:$E$61,2,0)&amp;""</f>
        <v>Do you have a media handling process that is documented and currently implemented that meets established business needs and regulatory requirements, including end-of-life, repurposing, and data-sanitization procedures?</v>
      </c>
      <c r="C161" s="205" t="str">
        <f>VLOOKUP($A161,Product!$A$13:$E$61,3,0)&amp;""</f>
        <v>No</v>
      </c>
      <c r="D161" s="66" t="str">
        <f>IF(LEFT(VLOOKUP($A161,Product!$A$13:$E$61,5,0),21)='Auto Responses'!$A$32,'Auto Responses'!$A$33,VLOOKUP($A161,Product!$A$13:$E$61,4,0))&amp;""</f>
        <v>Leepfrog is working on completion of a Information Security Plan and the Media Policy is part of the work</v>
      </c>
      <c r="E161" s="211" t="str">
        <f>VLOOKUP($A161,Product!$A$13:$E$61,5,0)&amp;""</f>
        <v>Provide a detailed summary of media handling processes that do exist.</v>
      </c>
      <c r="F161" s="217"/>
      <c r="G161" s="203" t="str">
        <f>VLOOKUP($A161,Questions!$A$2:$X$333,21,0)&amp;""</f>
        <v>Yes</v>
      </c>
      <c r="H161" s="204"/>
      <c r="I161" s="205" t="str">
        <f>VLOOKUP($A161,Questions!$A$2:$X$333,23,0)&amp;""</f>
        <v>Standard Importance</v>
      </c>
      <c r="J161" s="204"/>
      <c r="K161" s="206" t="b">
        <v>0</v>
      </c>
      <c r="L161" s="2"/>
      <c r="M161" s="196"/>
      <c r="N161" s="196"/>
      <c r="O161" s="196"/>
      <c r="P161" s="196"/>
      <c r="Q161" s="196"/>
      <c r="R161" s="196"/>
      <c r="S161" s="196"/>
      <c r="T161" s="196"/>
      <c r="U161" s="196"/>
      <c r="V161" s="196"/>
      <c r="W161" s="196"/>
      <c r="X161" s="196"/>
      <c r="Y161" s="196"/>
      <c r="Z161" s="196"/>
    </row>
    <row r="162" spans="1:26" ht="15.75" customHeight="1" x14ac:dyDescent="0.2">
      <c r="A162" s="34" t="str">
        <f>Product!$A$54</f>
        <v>DATA-16</v>
      </c>
      <c r="B162" s="35" t="str">
        <f>VLOOKUP($A162,Product!$A$13:$E$61,2,0)&amp;""</f>
        <v>Does the process described in DATA-15 adhere to DoD 5220.22-M and/or NIST SP 800-88 standards?</v>
      </c>
      <c r="C162" s="205" t="str">
        <f>VLOOKUP($A162,Product!$A$13:$E$61,3,0)&amp;""</f>
        <v>No</v>
      </c>
      <c r="D162" s="66" t="str">
        <f>IF(LEFT(VLOOKUP($A162,Product!$A$13:$E$61,5,0),21)='Auto Responses'!$A$32,'Auto Responses'!$A$33,VLOOKUP($A162,Product!$A$13:$E$61,4,0))&amp;""</f>
        <v>See Above</v>
      </c>
      <c r="E162" s="211" t="str">
        <f>VLOOKUP($A162,Product!$A$13:$E$61,5,0)&amp;""</f>
        <v>State plans to adhere to DoD 5220.22-M and/or NIST SP 800-88 standards.</v>
      </c>
      <c r="F162" s="217"/>
      <c r="G162" s="203" t="str">
        <f>VLOOKUP($A162,Questions!$A$2:$X$333,21,0)&amp;""</f>
        <v>Yes</v>
      </c>
      <c r="H162" s="204"/>
      <c r="I162" s="205" t="str">
        <f>VLOOKUP($A162,Questions!$A$2:$X$333,23,0)&amp;""</f>
        <v>Standard Importance</v>
      </c>
      <c r="J162" s="204"/>
      <c r="K162" s="206" t="b">
        <v>0</v>
      </c>
      <c r="L162" s="2"/>
      <c r="M162" s="196"/>
      <c r="N162" s="196"/>
      <c r="O162" s="196"/>
      <c r="P162" s="196"/>
      <c r="Q162" s="196"/>
      <c r="R162" s="196"/>
      <c r="S162" s="196"/>
      <c r="T162" s="196"/>
      <c r="U162" s="196"/>
      <c r="V162" s="196"/>
      <c r="W162" s="196"/>
      <c r="X162" s="196"/>
      <c r="Y162" s="196"/>
      <c r="Z162" s="196"/>
    </row>
    <row r="163" spans="1:26" ht="15.75" customHeight="1" x14ac:dyDescent="0.2">
      <c r="A163" s="34" t="str">
        <f>Product!$A$55</f>
        <v>DATA-17</v>
      </c>
      <c r="B163" s="35" t="str">
        <f>VLOOKUP($A163,Product!$A$13:$E$61,2,0)&amp;""</f>
        <v>Does your staff (or third party) have access to institutional data (e.g., financial, PHI, or other sensitive information) through any means?</v>
      </c>
      <c r="C163" s="205" t="str">
        <f>VLOOKUP($A163,Product!$A$13:$E$61,3,0)&amp;""</f>
        <v>No</v>
      </c>
      <c r="D163" s="66" t="str">
        <f>IF(LEFT(VLOOKUP($A163,Product!$A$13:$E$61,5,0),21)='Auto Responses'!$A$32,'Auto Responses'!$A$33,VLOOKUP($A163,Product!$A$13:$E$61,4,0))&amp;""</f>
        <v/>
      </c>
      <c r="E163" s="211" t="str">
        <f>VLOOKUP($A163,Product!$A$13:$E$61,5,0)&amp;""</f>
        <v/>
      </c>
      <c r="F163" s="217"/>
      <c r="G163" s="203" t="str">
        <f>VLOOKUP($A163,Questions!$A$2:$X$333,21,0)&amp;""</f>
        <v>No</v>
      </c>
      <c r="H163" s="204"/>
      <c r="I163" s="205" t="str">
        <f>VLOOKUP($A163,Questions!$A$2:$X$333,23,0)&amp;""</f>
        <v>Standard Importance</v>
      </c>
      <c r="J163" s="204"/>
      <c r="K163" s="206" t="b">
        <v>0</v>
      </c>
      <c r="L163" s="2"/>
      <c r="M163" s="196"/>
      <c r="N163" s="196"/>
      <c r="O163" s="196"/>
      <c r="P163" s="196"/>
      <c r="Q163" s="196"/>
      <c r="R163" s="196"/>
      <c r="S163" s="196"/>
      <c r="T163" s="196"/>
      <c r="U163" s="196"/>
      <c r="V163" s="196"/>
      <c r="W163" s="196"/>
      <c r="X163" s="196"/>
      <c r="Y163" s="196"/>
      <c r="Z163" s="196"/>
    </row>
    <row r="164" spans="1:26" ht="15.75" customHeight="1" x14ac:dyDescent="0.2">
      <c r="A164" s="34" t="str">
        <f>Product!$A$56</f>
        <v>DATA-18</v>
      </c>
      <c r="B164" s="35" t="str">
        <f>VLOOKUP($A164,Product!$A$13:$E$61,2,0)&amp;""</f>
        <v>Do you have a documented and currently implemented strategy for securing employee workstations when they work remotely (i.e., not in a trusted computing environment)?</v>
      </c>
      <c r="C164" s="205" t="str">
        <f>VLOOKUP($A164,Product!$A$13:$E$61,3,0)&amp;""</f>
        <v>Yes</v>
      </c>
      <c r="D164" s="66" t="str">
        <f>IF(LEFT(VLOOKUP($A164,Product!$A$13:$E$61,5,0),21)='Auto Responses'!$A$32,'Auto Responses'!$A$33,VLOOKUP($A164,Product!$A$13:$E$61,4,0))&amp;""</f>
        <v>Leepfrogs employee workstations are secured for remote connections using industry standards for authentication (MFA, SSO) and a VPN.</v>
      </c>
      <c r="E164" s="211" t="str">
        <f>VLOOKUP($A164,Product!$A$13:$E$61,5,0)&amp;""</f>
        <v>Provide a detailed summary outlining the security controls implemented to protect the institution's data.</v>
      </c>
      <c r="F164" s="217"/>
      <c r="G164" s="203" t="str">
        <f>VLOOKUP($A164,Questions!$A$2:$X$333,21,0)&amp;""</f>
        <v>Yes</v>
      </c>
      <c r="H164" s="204"/>
      <c r="I164" s="205" t="str">
        <f>VLOOKUP($A164,Questions!$A$2:$X$333,23,0)&amp;""</f>
        <v>Standard Importance</v>
      </c>
      <c r="J164" s="204"/>
      <c r="K164" s="206" t="b">
        <v>0</v>
      </c>
      <c r="L164" s="2"/>
      <c r="M164" s="196"/>
      <c r="N164" s="196"/>
      <c r="O164" s="196"/>
      <c r="P164" s="196"/>
      <c r="Q164" s="196"/>
      <c r="R164" s="196"/>
      <c r="S164" s="196"/>
      <c r="T164" s="196"/>
      <c r="U164" s="196"/>
      <c r="V164" s="196"/>
      <c r="W164" s="196"/>
      <c r="X164" s="196"/>
      <c r="Y164" s="196"/>
      <c r="Z164" s="196"/>
    </row>
    <row r="165" spans="1:26" ht="15.75" customHeight="1" x14ac:dyDescent="0.2">
      <c r="A165" s="34" t="str">
        <f>Product!$A$57</f>
        <v>DATA-19</v>
      </c>
      <c r="B165" s="35" t="str">
        <f>VLOOKUP($A165,Product!$A$13:$E$61,2,0)&amp;""</f>
        <v>Does the environment provide for dedicated single-tenant capabilities? If not, describe how your solution or environment separates data from different customers (e.g., logically, physically, single tenancy, multi-tenancy).</v>
      </c>
      <c r="C165" s="205" t="str">
        <f>VLOOKUP($A165,Product!$A$13:$E$61,3,0)&amp;""</f>
        <v>Yes</v>
      </c>
      <c r="D165" s="66" t="str">
        <f>IF(LEFT(VLOOKUP($A165,Product!$A$13:$E$61,5,0),21)='Auto Responses'!$A$32,'Auto Responses'!$A$33,VLOOKUP($A165,Product!$A$13:$E$61,4,0))&amp;""</f>
        <v xml:space="preserve">Insitution data is separated on a per client basis, </v>
      </c>
      <c r="E165" s="211" t="str">
        <f>VLOOKUP($A165,Product!$A$13:$E$61,5,0)&amp;""</f>
        <v>Describe or provide a reference to how institution data is separated from that of other customers.</v>
      </c>
      <c r="F165" s="217"/>
      <c r="G165" s="203" t="str">
        <f>VLOOKUP($A165,Questions!$A$2:$X$333,21,0)&amp;""</f>
        <v>Yes</v>
      </c>
      <c r="H165" s="204"/>
      <c r="I165" s="205" t="str">
        <f>VLOOKUP($A165,Questions!$A$2:$X$333,23,0)&amp;""</f>
        <v>Minor Importance</v>
      </c>
      <c r="J165" s="204"/>
      <c r="K165" s="206" t="b">
        <v>0</v>
      </c>
      <c r="L165" s="2"/>
      <c r="M165" s="196"/>
      <c r="N165" s="196"/>
      <c r="O165" s="196"/>
      <c r="P165" s="196"/>
      <c r="Q165" s="196"/>
      <c r="R165" s="196"/>
      <c r="S165" s="196"/>
      <c r="T165" s="196"/>
      <c r="U165" s="196"/>
      <c r="V165" s="196"/>
      <c r="W165" s="196"/>
      <c r="X165" s="196"/>
      <c r="Y165" s="196"/>
      <c r="Z165" s="196"/>
    </row>
    <row r="166" spans="1:26" ht="15.75" customHeight="1" x14ac:dyDescent="0.2">
      <c r="A166" s="34" t="str">
        <f>Product!$A$58</f>
        <v>DATA-20</v>
      </c>
      <c r="B166" s="35" t="str">
        <f>VLOOKUP($A166,Product!$A$13:$E$61,2,0)&amp;""</f>
        <v>Are ownership rights to all data, inputs, outputs, and metadata retained by the institution?</v>
      </c>
      <c r="C166" s="205" t="str">
        <f>VLOOKUP($A166,Product!$A$13:$E$61,3,0)&amp;""</f>
        <v>No</v>
      </c>
      <c r="D166" s="66" t="str">
        <f>IF(LEFT(VLOOKUP($A166,Product!$A$13:$E$61,5,0),21)='Auto Responses'!$A$32,'Auto Responses'!$A$33,VLOOKUP($A166,Product!$A$13:$E$61,4,0))&amp;""</f>
        <v>Leepfrog licenses the use of its Services and Software and Client data will remain the property of Client.</v>
      </c>
      <c r="E166" s="211" t="str">
        <f>VLOOKUP($A166,Product!$A$13:$E$61,5,0)&amp;""</f>
        <v>Describe in detail why ownership rights are not retained by the institution.</v>
      </c>
      <c r="F166" s="217"/>
      <c r="G166" s="203" t="str">
        <f>VLOOKUP($A166,Questions!$A$2:$X$333,21,0)&amp;""</f>
        <v>Yes</v>
      </c>
      <c r="H166" s="204"/>
      <c r="I166" s="205" t="str">
        <f>VLOOKUP($A166,Questions!$A$2:$X$333,23,0)&amp;""</f>
        <v>Minor Importance</v>
      </c>
      <c r="J166" s="204"/>
      <c r="K166" s="206" t="b">
        <v>0</v>
      </c>
      <c r="L166" s="2"/>
      <c r="M166" s="196"/>
      <c r="N166" s="196"/>
      <c r="O166" s="196"/>
      <c r="P166" s="196"/>
      <c r="Q166" s="196"/>
      <c r="R166" s="196"/>
      <c r="S166" s="196"/>
      <c r="T166" s="196"/>
      <c r="U166" s="196"/>
      <c r="V166" s="196"/>
      <c r="W166" s="196"/>
      <c r="X166" s="196"/>
      <c r="Y166" s="196"/>
      <c r="Z166" s="196"/>
    </row>
    <row r="167" spans="1:26" ht="15.75" customHeight="1" x14ac:dyDescent="0.2">
      <c r="A167" s="34" t="str">
        <f>Product!$A$59</f>
        <v>DATA-21</v>
      </c>
      <c r="B167" s="35" t="str">
        <f>VLOOKUP($A167,Product!$A$13:$E$61,2,0)&amp;""</f>
        <v>In the event of imminent bankruptcy, closing of business, or retirement of service, will you provide 90 days for customers to get their data out of the system and migrate applications?</v>
      </c>
      <c r="C167" s="205" t="str">
        <f>VLOOKUP($A167,Product!$A$13:$E$61,3,0)&amp;""</f>
        <v>Yes</v>
      </c>
      <c r="D167" s="66" t="str">
        <f>IF(LEFT(VLOOKUP($A167,Product!$A$13:$E$61,5,0),21)='Auto Responses'!$A$32,'Auto Responses'!$A$33,VLOOKUP($A167,Product!$A$13:$E$61,4,0))&amp;""</f>
        <v>Leepfrog will provide notice to Client in these cases.</v>
      </c>
      <c r="E167" s="211" t="str">
        <f>VLOOKUP($A167,Product!$A$13:$E$61,5,0)&amp;""</f>
        <v>State how the institution will be notified of imminent termination.</v>
      </c>
      <c r="F167" s="217"/>
      <c r="G167" s="203" t="str">
        <f>VLOOKUP($A167,Questions!$A$2:$X$333,21,0)&amp;""</f>
        <v>Yes</v>
      </c>
      <c r="H167" s="204"/>
      <c r="I167" s="205" t="str">
        <f>VLOOKUP($A167,Questions!$A$2:$X$333,23,0)&amp;""</f>
        <v>Minor Importance</v>
      </c>
      <c r="J167" s="204"/>
      <c r="K167" s="206" t="b">
        <v>0</v>
      </c>
      <c r="L167" s="2"/>
      <c r="M167" s="196"/>
      <c r="N167" s="196"/>
      <c r="O167" s="196"/>
      <c r="P167" s="196"/>
      <c r="Q167" s="196"/>
      <c r="R167" s="196"/>
      <c r="S167" s="196"/>
      <c r="T167" s="196"/>
      <c r="U167" s="196"/>
      <c r="V167" s="196"/>
      <c r="W167" s="196"/>
      <c r="X167" s="196"/>
      <c r="Y167" s="196"/>
      <c r="Z167" s="196"/>
    </row>
    <row r="168" spans="1:26" ht="15.75" customHeight="1" x14ac:dyDescent="0.2">
      <c r="A168" s="34" t="str">
        <f>Product!$A$60</f>
        <v>DATA-22</v>
      </c>
      <c r="B168" s="35" t="str">
        <f>VLOOKUP($A168,Product!$A$13:$E$61,2,0)&amp;""</f>
        <v>Are involatile backup copies made according to predefined schedules and securely stored and protected?</v>
      </c>
      <c r="C168" s="205" t="str">
        <f>VLOOKUP($A168,Product!$A$13:$E$61,3,0)&amp;""</f>
        <v>Yes</v>
      </c>
      <c r="D168" s="66" t="str">
        <f>IF(LEFT(VLOOKUP($A168,Product!$A$13:$E$61,5,0),21)='Auto Responses'!$A$32,'Auto Responses'!$A$33,VLOOKUP($A168,Product!$A$13:$E$61,4,0))&amp;""</f>
        <v>Backup storage has predefined schedules and are securely stored, encrypted, and protected.</v>
      </c>
      <c r="E168" s="211" t="str">
        <f>VLOOKUP($A168,Product!$A$13:$E$61,5,0)&amp;""</f>
        <v>If your strategy uses different processes for services and data, ensure that all strategies are clearly stated and supported.</v>
      </c>
      <c r="F168" s="217"/>
      <c r="G168" s="203" t="str">
        <f>VLOOKUP($A168,Questions!$A$2:$X$333,21,0)&amp;""</f>
        <v>Yes</v>
      </c>
      <c r="H168" s="204"/>
      <c r="I168" s="205" t="str">
        <f>VLOOKUP($A168,Questions!$A$2:$X$333,23,0)&amp;""</f>
        <v>Minor Importance</v>
      </c>
      <c r="J168" s="204"/>
      <c r="K168" s="206" t="b">
        <v>0</v>
      </c>
      <c r="L168" s="2"/>
      <c r="M168" s="196"/>
      <c r="N168" s="196"/>
      <c r="O168" s="196"/>
      <c r="P168" s="196"/>
      <c r="Q168" s="196"/>
      <c r="R168" s="196"/>
      <c r="S168" s="196"/>
      <c r="T168" s="196"/>
      <c r="U168" s="196"/>
      <c r="V168" s="196"/>
      <c r="W168" s="196"/>
      <c r="X168" s="196"/>
      <c r="Y168" s="196"/>
      <c r="Z168" s="196"/>
    </row>
    <row r="169" spans="1:26" ht="15.75" customHeight="1" x14ac:dyDescent="0.2">
      <c r="A169" s="34" t="str">
        <f>Product!$A$61</f>
        <v>DATA-23</v>
      </c>
      <c r="B169" s="35" t="str">
        <f>VLOOKUP($A169,Product!$A$13:$E$61,2,0)&amp;""</f>
        <v>Do you have a cryptographic key management process (generation, exchange, storage, safeguards, use, vetting, and replacement) that is documented and currently implemented, for all system components (e.g., database, system, web, etc.)?</v>
      </c>
      <c r="C169" s="205" t="str">
        <f>VLOOKUP($A169,Product!$A$13:$E$61,3,0)&amp;""</f>
        <v>Yes</v>
      </c>
      <c r="D169" s="66" t="str">
        <f>IF(LEFT(VLOOKUP($A169,Product!$A$13:$E$61,5,0),21)='Auto Responses'!$A$32,'Auto Responses'!$A$33,VLOOKUP($A169,Product!$A$13:$E$61,4,0))&amp;""</f>
        <v>Leepfrog maintains a cryptography policy that governs the use of encryption across our environment, including requirements for the use of current industry-standard algorithms and protocols. Key management practices are guided by this policy, and encryption is applied to data at rest and in transit across system components.</v>
      </c>
      <c r="E169" s="211" t="str">
        <f>VLOOKUP($A169,Product!$A$13:$E$61,5,0)&amp;""</f>
        <v>Summarize your cryptographic key management process.</v>
      </c>
      <c r="F169" s="217"/>
      <c r="G169" s="203" t="str">
        <f>VLOOKUP($A169,Questions!$A$2:$X$333,21,0)&amp;""</f>
        <v>Yes</v>
      </c>
      <c r="H169" s="204"/>
      <c r="I169" s="205" t="str">
        <f>VLOOKUP($A169,Questions!$A$2:$X$333,23,0)&amp;""</f>
        <v>Minor Importance</v>
      </c>
      <c r="J169" s="204"/>
      <c r="K169" s="206" t="b">
        <v>0</v>
      </c>
      <c r="L169" s="2"/>
      <c r="M169" s="196"/>
      <c r="N169" s="196"/>
      <c r="O169" s="196"/>
      <c r="P169" s="196"/>
      <c r="Q169" s="196"/>
      <c r="R169" s="196"/>
      <c r="S169" s="196"/>
      <c r="T169" s="196"/>
      <c r="U169" s="196"/>
      <c r="V169" s="196"/>
      <c r="W169" s="196"/>
      <c r="X169" s="196"/>
      <c r="Y169" s="196"/>
      <c r="Z169" s="196"/>
    </row>
    <row r="170" spans="1:26" ht="15.75" customHeight="1" x14ac:dyDescent="0.2">
      <c r="A170" s="18" t="str">
        <f>VLOOKUP(LEFT($A171,4),'Auto Responses'!$N$4:$O$38,2,0)&amp;""</f>
        <v xml:space="preserve"> Application/Service Security</v>
      </c>
      <c r="B170" s="40"/>
      <c r="C170" s="41"/>
      <c r="D170" s="41"/>
      <c r="E170" s="210"/>
      <c r="F170" s="198" t="s">
        <v>627</v>
      </c>
      <c r="G170" s="207" t="s">
        <v>622</v>
      </c>
      <c r="H170" s="207" t="s">
        <v>623</v>
      </c>
      <c r="I170" s="207" t="s">
        <v>624</v>
      </c>
      <c r="J170" s="207" t="s">
        <v>625</v>
      </c>
      <c r="K170" s="207" t="s">
        <v>626</v>
      </c>
      <c r="L170" s="2"/>
      <c r="M170" s="2"/>
      <c r="N170" s="2"/>
      <c r="O170" s="2"/>
      <c r="P170" s="2"/>
      <c r="Q170" s="2"/>
      <c r="R170" s="2"/>
      <c r="S170" s="2"/>
      <c r="T170" s="2"/>
      <c r="U170" s="2"/>
      <c r="V170" s="2"/>
      <c r="W170" s="2"/>
      <c r="X170" s="2"/>
      <c r="Y170" s="2"/>
      <c r="Z170" s="2"/>
    </row>
    <row r="171" spans="1:26" ht="15.75" customHeight="1" x14ac:dyDescent="0.2">
      <c r="A171" s="34" t="str">
        <f>Infrastructure!$A$21</f>
        <v>APPL-01</v>
      </c>
      <c r="B171" s="35" t="str">
        <f>VLOOKUP($A171,Infrastructure!$A$13:$E$74,2,0)&amp;""</f>
        <v>Are access controls for institutional accounts based on structured rules, such as role-based access control (RBAC), attribute-based access control (ABAC), or policy-based access control (PBAC)?*</v>
      </c>
      <c r="C171" s="205" t="str">
        <f>VLOOKUP($A171,Infrastructure!$A$13:$E$74,3,0)&amp;""</f>
        <v>Yes</v>
      </c>
      <c r="D171" s="66" t="str">
        <f>IF(LEFT(VLOOKUP($A171,Infrastructure!$A$13:$E$74,5,0),21)='Auto Responses'!$A$32,'Auto Responses'!$A$33,VLOOKUP($A171,Infrastructure!$A$13:$E$74,4,0))&amp;""</f>
        <v>Leepfrog operates on the principle of least privilege</v>
      </c>
      <c r="E171" s="211" t="str">
        <f>VLOOKUP($A171,Infrastructure!$A$13:$E$74,5,0)&amp;""</f>
        <v>Describe available roles.</v>
      </c>
      <c r="F171" s="217"/>
      <c r="G171" s="203" t="str">
        <f>VLOOKUP($A171,Questions!$A$2:$X$333,21,0)&amp;""</f>
        <v>Yes</v>
      </c>
      <c r="H171" s="204"/>
      <c r="I171" s="205" t="str">
        <f>VLOOKUP($A171,Questions!$A$2:$X$333,23,0)&amp;""</f>
        <v>Critical Importance</v>
      </c>
      <c r="J171" s="204"/>
      <c r="K171" s="206" t="b">
        <v>0</v>
      </c>
      <c r="L171" s="2"/>
      <c r="M171" s="196"/>
      <c r="N171" s="196"/>
      <c r="O171" s="196"/>
      <c r="P171" s="196"/>
      <c r="Q171" s="196"/>
      <c r="R171" s="196"/>
      <c r="S171" s="196"/>
      <c r="T171" s="196"/>
      <c r="U171" s="196"/>
      <c r="V171" s="196"/>
      <c r="W171" s="196"/>
      <c r="X171" s="196"/>
      <c r="Y171" s="196"/>
      <c r="Z171" s="196"/>
    </row>
    <row r="172" spans="1:26" ht="15.75" customHeight="1" x14ac:dyDescent="0.2">
      <c r="A172" s="34" t="str">
        <f>Infrastructure!$A$22</f>
        <v>APPL-02</v>
      </c>
      <c r="B172" s="35" t="str">
        <f>VLOOKUP($A172,Infrastructure!$A$13:$E$74,2,0)&amp;""</f>
        <v>Are you using a web application firewall (WAF)?*</v>
      </c>
      <c r="C172" s="205" t="str">
        <f>VLOOKUP($A172,Infrastructure!$A$13:$E$74,3,0)&amp;""</f>
        <v>Yes</v>
      </c>
      <c r="D172" s="66" t="str">
        <f>IF(LEFT(VLOOKUP($A172,Infrastructure!$A$13:$E$74,5,0),21)='Auto Responses'!$A$32,'Auto Responses'!$A$33,VLOOKUP($A172,Infrastructure!$A$13:$E$74,4,0))&amp;""</f>
        <v>CourseLeaf is hosted on Amazon Web Services (AWS). All AWS EC2 instances and load balancers are protected by Security Groups, which is an AWS firewall solution. This is a default-deny firewall, and CourseLeaf staff adds only rules which are necessary for production websites. Additionally, all EC2 instances are configured with stateful host firewalls, to provide for defense-in-depth. Our internal corporate network, including workstations, exists on a NATed and firewalled private IP address blocks as separate VLANs. All core routers include stateful firewalls custom configured by Leepfrog staff.</v>
      </c>
      <c r="E172" s="211" t="str">
        <f>VLOOKUP($A172,Infrastructure!$A$13:$E$74,5,0)&amp;""</f>
        <v>Describe the currently implemented WAF.</v>
      </c>
      <c r="F172" s="217"/>
      <c r="G172" s="203" t="str">
        <f>VLOOKUP($A172,Questions!$A$2:$X$333,21,0)&amp;""</f>
        <v>Yes</v>
      </c>
      <c r="H172" s="204"/>
      <c r="I172" s="205" t="str">
        <f>VLOOKUP($A172,Questions!$A$2:$X$333,23,0)&amp;""</f>
        <v>Critical Importance</v>
      </c>
      <c r="J172" s="204"/>
      <c r="K172" s="206" t="b">
        <v>0</v>
      </c>
      <c r="L172" s="2"/>
      <c r="M172" s="196"/>
      <c r="N172" s="196"/>
      <c r="O172" s="196"/>
      <c r="P172" s="196"/>
      <c r="Q172" s="196"/>
      <c r="R172" s="196"/>
      <c r="S172" s="196"/>
      <c r="T172" s="196"/>
      <c r="U172" s="196"/>
      <c r="V172" s="196"/>
      <c r="W172" s="196"/>
      <c r="X172" s="196"/>
      <c r="Y172" s="196"/>
      <c r="Z172" s="196"/>
    </row>
    <row r="173" spans="1:26" ht="15.75" customHeight="1" x14ac:dyDescent="0.2">
      <c r="A173" s="34" t="str">
        <f>Infrastructure!$A$23</f>
        <v>APPL-03</v>
      </c>
      <c r="B173" s="35" t="str">
        <f>VLOOKUP($A173,Infrastructure!$A$13:$E$74,2,0)&amp;""</f>
        <v>Are only currently supported operating system(s), software, and libraries leveraged by the system(s)/application(s) that will have access to institution's data?*</v>
      </c>
      <c r="C173" s="205" t="str">
        <f>VLOOKUP($A173,Infrastructure!$A$13:$E$74,3,0)&amp;""</f>
        <v>Yes</v>
      </c>
      <c r="D173" s="66" t="str">
        <f>IF(LEFT(VLOOKUP($A173,Infrastructure!$A$13:$E$74,5,0),21)='Auto Responses'!$A$32,'Auto Responses'!$A$33,VLOOKUP($A173,Infrastructure!$A$13:$E$74,4,0))&amp;""</f>
        <v>Leepfrog only uses supported and actively maintained operating systems, software, and libraries across systems that handle customer data. Unsupported or end-of-life components are identified and remediated as part of our vulnerability management and patch management processes.</v>
      </c>
      <c r="E173" s="211" t="str">
        <f>VLOOKUP($A173,Infrastructure!$A$13:$E$74,5,0)&amp;""</f>
        <v>Please provide a list of all required dependencies.</v>
      </c>
      <c r="F173" s="217"/>
      <c r="G173" s="203" t="str">
        <f>VLOOKUP($A173,Questions!$A$2:$X$333,21,0)&amp;""</f>
        <v>Yes</v>
      </c>
      <c r="H173" s="204"/>
      <c r="I173" s="205" t="str">
        <f>VLOOKUP($A173,Questions!$A$2:$X$333,23,0)&amp;""</f>
        <v>Critical Importance</v>
      </c>
      <c r="J173" s="204"/>
      <c r="K173" s="206" t="b">
        <v>0</v>
      </c>
      <c r="L173" s="2"/>
      <c r="M173" s="196"/>
      <c r="N173" s="196"/>
      <c r="O173" s="196"/>
      <c r="P173" s="196"/>
      <c r="Q173" s="196"/>
      <c r="R173" s="196"/>
      <c r="S173" s="196"/>
      <c r="T173" s="196"/>
      <c r="U173" s="196"/>
      <c r="V173" s="196"/>
      <c r="W173" s="196"/>
      <c r="X173" s="196"/>
      <c r="Y173" s="196"/>
      <c r="Z173" s="196"/>
    </row>
    <row r="174" spans="1:26" ht="15.75" customHeight="1" x14ac:dyDescent="0.2">
      <c r="A174" s="34" t="str">
        <f>Infrastructure!$A$24</f>
        <v>APPL-04</v>
      </c>
      <c r="B174" s="35" t="str">
        <f>VLOOKUP($A174,Infrastructure!$A$13:$E$74,2,0)&amp;""</f>
        <v>Does your application require access to location or GPS data?*</v>
      </c>
      <c r="C174" s="205" t="str">
        <f>VLOOKUP($A174,Infrastructure!$A$13:$E$74,3,0)&amp;""</f>
        <v>No</v>
      </c>
      <c r="D174" s="66" t="str">
        <f>IF(LEFT(VLOOKUP($A174,Infrastructure!$A$13:$E$74,5,0),21)='Auto Responses'!$A$32,'Auto Responses'!$A$33,VLOOKUP($A174,Infrastructure!$A$13:$E$74,4,0))&amp;""</f>
        <v/>
      </c>
      <c r="E174" s="211" t="str">
        <f>VLOOKUP($A174,Infrastructure!$A$13:$E$74,5,0)&amp;""</f>
        <v>Please indicate any future plans that would require access to this data</v>
      </c>
      <c r="F174" s="217"/>
      <c r="G174" s="203" t="str">
        <f>VLOOKUP($A174,Questions!$A$2:$X$333,21,0)&amp;""</f>
        <v>No</v>
      </c>
      <c r="H174" s="204"/>
      <c r="I174" s="205" t="str">
        <f>VLOOKUP($A174,Questions!$A$2:$X$333,23,0)&amp;""</f>
        <v>Critical Importance</v>
      </c>
      <c r="J174" s="204"/>
      <c r="K174" s="206" t="b">
        <v>0</v>
      </c>
      <c r="L174" s="2"/>
      <c r="M174" s="196"/>
      <c r="N174" s="196"/>
      <c r="O174" s="196"/>
      <c r="P174" s="196"/>
      <c r="Q174" s="196"/>
      <c r="R174" s="196"/>
      <c r="S174" s="196"/>
      <c r="T174" s="196"/>
      <c r="U174" s="196"/>
      <c r="V174" s="196"/>
      <c r="W174" s="196"/>
      <c r="X174" s="196"/>
      <c r="Y174" s="196"/>
      <c r="Z174" s="196"/>
    </row>
    <row r="175" spans="1:26" ht="15.75" customHeight="1" x14ac:dyDescent="0.2">
      <c r="A175" s="34" t="str">
        <f>Infrastructure!$A$25</f>
        <v>APPL-05</v>
      </c>
      <c r="B175" s="35" t="str">
        <f>VLOOKUP($A175,Infrastructure!$A$13:$E$74,2,0)&amp;""</f>
        <v>Does your application provide separation of duties between security administration, system administration, and standard user functions?*</v>
      </c>
      <c r="C175" s="205" t="str">
        <f>VLOOKUP($A175,Infrastructure!$A$13:$E$74,3,0)&amp;""</f>
        <v>Yes</v>
      </c>
      <c r="D175" s="66" t="str">
        <f>IF(LEFT(VLOOKUP($A175,Infrastructure!$A$13:$E$74,5,0),21)='Auto Responses'!$A$32,'Auto Responses'!$A$33,VLOOKUP($A175,Infrastructure!$A$13:$E$74,4,0))&amp;""</f>
        <v>CourseLeaf’s Role Management provides an easy way for the each Client to maintain authorized permissions and access. Access to the CourseLeaf solution is role-based; there are two types of authenticated users within CourseLeaf: Administrators and Users. Administrators have full system access and provide access to others. Users and roles may be arranged and configured in a wide variety of ways, with scopes that apply to different levels of data. Role-based access is used to provide permission to items for those logging in, where appropriate.
Administration of groups may be delegated to Users within each group without giving them administrative privileges for all of CourseLeaf. Users with administrative privileges can assign other Users to their roles, remove users from their roles, and change the email preferences of a role, but do not have permission to modify Users in other sets, add new Users, or create new sub-sets.</v>
      </c>
      <c r="E175" s="211" t="str">
        <f>VLOOKUP($A175,Infrastructure!$A$13:$E$74,5,0)&amp;""</f>
        <v>Describe or provide a reference to the facilities available in the system to provide separation of duties between security administration and system administration functions.</v>
      </c>
      <c r="F175" s="217"/>
      <c r="G175" s="203" t="str">
        <f>VLOOKUP($A175,Questions!$A$2:$X$333,21,0)&amp;""</f>
        <v>Yes</v>
      </c>
      <c r="H175" s="204"/>
      <c r="I175" s="205" t="str">
        <f>VLOOKUP($A175,Questions!$A$2:$X$333,23,0)&amp;""</f>
        <v>Critical Importance</v>
      </c>
      <c r="J175" s="204"/>
      <c r="K175" s="206" t="b">
        <v>0</v>
      </c>
      <c r="L175" s="2"/>
      <c r="M175" s="196"/>
      <c r="N175" s="196"/>
      <c r="O175" s="196"/>
      <c r="P175" s="196"/>
      <c r="Q175" s="196"/>
      <c r="R175" s="196"/>
      <c r="S175" s="196"/>
      <c r="T175" s="196"/>
      <c r="U175" s="196"/>
      <c r="V175" s="196"/>
      <c r="W175" s="196"/>
      <c r="X175" s="196"/>
      <c r="Y175" s="196"/>
      <c r="Z175" s="196"/>
    </row>
    <row r="176" spans="1:26" ht="15.75" customHeight="1" x14ac:dyDescent="0.2">
      <c r="A176" s="34" t="str">
        <f>Infrastructure!$A$19</f>
        <v>APPL-06</v>
      </c>
      <c r="B176" s="35" t="str">
        <f>VLOOKUP($A176,Infrastructure!$A$13:$E$74,2,0)&amp;""</f>
        <v>Do you subject your code to static code analysis and/or static application security testing prior to release?*</v>
      </c>
      <c r="C176" s="205" t="str">
        <f>VLOOKUP($A176,Infrastructure!$A$13:$E$74,3,0)&amp;""</f>
        <v>Yes</v>
      </c>
      <c r="D176" s="66" t="str">
        <f>IF(LEFT(VLOOKUP($A176,Infrastructure!$A$13:$E$74,5,0),21)='Auto Responses'!$A$32,'Auto Responses'!$A$33,VLOOKUP($A176,Infrastructure!$A$13:$E$74,4,0))&amp;""</f>
        <v>Static code analysis is integrated into our development pipeline and is performed prior to release as part of our documented SDLC. Findings are reviewed before code is promoted to production.</v>
      </c>
      <c r="E176" s="211" t="str">
        <f>VLOOKUP($A176,Infrastructure!$A$13:$E$74,5,0)&amp;""</f>
        <v>Provide a list of all tools utilized during static code analysis or static application security testing.</v>
      </c>
      <c r="F176" s="217"/>
      <c r="G176" s="203" t="str">
        <f>VLOOKUP($A176,Questions!$A$2:$X$333,21,0)&amp;""</f>
        <v>Yes</v>
      </c>
      <c r="H176" s="204"/>
      <c r="I176" s="205" t="str">
        <f>VLOOKUP($A176,Questions!$A$2:$X$333,23,0)&amp;""</f>
        <v>Critical Importance</v>
      </c>
      <c r="J176" s="204"/>
      <c r="K176" s="206" t="b">
        <v>0</v>
      </c>
      <c r="L176" s="2"/>
      <c r="M176" s="196"/>
      <c r="N176" s="196"/>
      <c r="O176" s="196"/>
      <c r="P176" s="196"/>
      <c r="Q176" s="196"/>
      <c r="R176" s="196"/>
      <c r="S176" s="196"/>
      <c r="T176" s="196"/>
      <c r="U176" s="196"/>
      <c r="V176" s="196"/>
      <c r="W176" s="196"/>
      <c r="X176" s="196"/>
      <c r="Y176" s="196"/>
      <c r="Z176" s="196"/>
    </row>
    <row r="177" spans="1:26" ht="15.75" customHeight="1" x14ac:dyDescent="0.2">
      <c r="A177" s="34" t="str">
        <f>Infrastructure!$A$26</f>
        <v>APPL-07</v>
      </c>
      <c r="B177" s="35" t="str">
        <f>VLOOKUP($A177,Infrastructure!$A$13:$E$74,2,0)&amp;""</f>
        <v>Do you have software testing processes (dynamic or static) that are established and followed?*</v>
      </c>
      <c r="C177" s="205" t="str">
        <f>VLOOKUP($A177,Infrastructure!$A$13:$E$74,3,0)&amp;""</f>
        <v>Yes</v>
      </c>
      <c r="D177" s="66" t="str">
        <f>IF(LEFT(VLOOKUP($A177,Infrastructure!$A$13:$E$74,5,0),21)='Auto Responses'!$A$32,'Auto Responses'!$A$33,VLOOKUP($A177,Infrastructure!$A$13:$E$74,4,0))&amp;""</f>
        <v>Leepfrog has both Dynamic and Static test processes. Dynamic tests include Unit Tests, Integration Testing, System Testing and Acceptance testing both Black and White box testing, along with Non functional testing. Many of these processes are scripted and automated.
Static testing includes code scanning software for security and style, peer reviews by developers referencing technical specifications and technical reviews for core changes.</v>
      </c>
      <c r="E177" s="211" t="str">
        <f>VLOOKUP($A177,Infrastructure!$A$13:$E$74,5,0)&amp;""</f>
        <v>Describe testing processes, including but not limited to, development of test plans, personnel involved in the testing process, and authorized individual accountable for approval and certification of test results.</v>
      </c>
      <c r="F177" s="217"/>
      <c r="G177" s="203" t="str">
        <f>VLOOKUP($A177,Questions!$A$2:$X$333,21,0)&amp;""</f>
        <v>Yes</v>
      </c>
      <c r="H177" s="204"/>
      <c r="I177" s="205" t="str">
        <f>VLOOKUP($A177,Questions!$A$2:$X$333,23,0)&amp;""</f>
        <v>Critical Importance</v>
      </c>
      <c r="J177" s="204"/>
      <c r="K177" s="206" t="b">
        <v>0</v>
      </c>
      <c r="L177" s="2"/>
      <c r="M177" s="196"/>
      <c r="N177" s="196"/>
      <c r="O177" s="196"/>
      <c r="P177" s="196"/>
      <c r="Q177" s="196"/>
      <c r="R177" s="196"/>
      <c r="S177" s="196"/>
      <c r="T177" s="196"/>
      <c r="U177" s="196"/>
      <c r="V177" s="196"/>
      <c r="W177" s="196"/>
      <c r="X177" s="196"/>
      <c r="Y177" s="196"/>
      <c r="Z177" s="196"/>
    </row>
    <row r="178" spans="1:26" ht="15.75" customHeight="1" x14ac:dyDescent="0.2">
      <c r="A178" s="34" t="str">
        <f>Infrastructure!$A$27</f>
        <v>APPL-08</v>
      </c>
      <c r="B178" s="35" t="str">
        <f>VLOOKUP($A178,Infrastructure!$A$13:$E$74,2,0)&amp;""</f>
        <v>Are access controls for staff within your organization based on structured rules, such as RBAC, ABAC, or PBAC?</v>
      </c>
      <c r="C178" s="205" t="str">
        <f>VLOOKUP($A178,Infrastructure!$A$13:$E$74,3,0)&amp;""</f>
        <v>Yes</v>
      </c>
      <c r="D178" s="66" t="str">
        <f>IF(LEFT(VLOOKUP($A178,Infrastructure!$A$13:$E$74,5,0),21)='Auto Responses'!$A$32,'Auto Responses'!$A$33,VLOOKUP($A178,Infrastructure!$A$13:$E$74,4,0))&amp;""</f>
        <v>CourseLeaf’s Role Management provides an easy way for the [institutiontype] to maintain authorized permissions and access. Access to the CourseLeaf solution is role-based; there are two types of authenticated users within CourseLeaf: Administrators and Users. Administrators have full system access and provide access to others. Users and roles may be arranged and configured in a wide variety of ways, with scopes that apply to different levels of data. User permissions in the workflow are also role-based. A role can include one or multiple members. Users can belong to multiple roles in CourseLeaf workflows. In different roles, they may have different abilities and restrictions for adding, editing, and viewing content in the catalog or curriculum proposal workflow. For example, a user who can edit and approve a proposal in one role may only view it in another role, or be able to view and annotate it.</v>
      </c>
      <c r="E178" s="211" t="str">
        <f>VLOOKUP($A178,Infrastructure!$A$13:$E$74,5,0)&amp;""</f>
        <v>This includes system administrators and third-party personnel with access to the system. PBAC would include various dynamic controls such as conditional access, risk-based access, location-based access, or system activity–based access.</v>
      </c>
      <c r="F178" s="217"/>
      <c r="G178" s="203" t="str">
        <f>VLOOKUP($A178,Questions!$A$2:$X$333,21,0)&amp;""</f>
        <v>Yes</v>
      </c>
      <c r="H178" s="204"/>
      <c r="I178" s="205" t="str">
        <f>VLOOKUP($A178,Questions!$A$2:$X$333,23,0)&amp;""</f>
        <v>Standard Importance</v>
      </c>
      <c r="J178" s="204"/>
      <c r="K178" s="206" t="b">
        <v>0</v>
      </c>
      <c r="L178" s="2"/>
      <c r="M178" s="196"/>
      <c r="N178" s="196"/>
      <c r="O178" s="196"/>
      <c r="P178" s="196"/>
      <c r="Q178" s="196"/>
      <c r="R178" s="196"/>
      <c r="S178" s="196"/>
      <c r="T178" s="196"/>
      <c r="U178" s="196"/>
      <c r="V178" s="196"/>
      <c r="W178" s="196"/>
      <c r="X178" s="196"/>
      <c r="Y178" s="196"/>
      <c r="Z178" s="196"/>
    </row>
    <row r="179" spans="1:26" ht="15.75" customHeight="1" x14ac:dyDescent="0.2">
      <c r="A179" s="34" t="str">
        <f>Infrastructure!$A$28</f>
        <v>APPL-09</v>
      </c>
      <c r="B179" s="35" t="str">
        <f>VLOOKUP($A179,Infrastructure!$A$13:$E$74,2,0)&amp;""</f>
        <v>Does the system provide data input validation and error messages?</v>
      </c>
      <c r="C179" s="205" t="str">
        <f>VLOOKUP($A179,Infrastructure!$A$13:$E$74,3,0)&amp;""</f>
        <v>Yes</v>
      </c>
      <c r="D179" s="66" t="str">
        <f>IF(LEFT(VLOOKUP($A179,Infrastructure!$A$13:$E$74,5,0),21)='Auto Responses'!$A$32,'Auto Responses'!$A$33,VLOOKUP($A179,Infrastructure!$A$13:$E$74,4,0))&amp;""</f>
        <v/>
      </c>
      <c r="E179" s="211" t="str">
        <f>VLOOKUP($A179,Infrastructure!$A$13:$E$74,5,0)&amp;""</f>
        <v>Describe how your system(s) provide data input validation and error messages.</v>
      </c>
      <c r="F179" s="217"/>
      <c r="G179" s="203" t="str">
        <f>VLOOKUP($A179,Questions!$A$2:$X$333,21,0)&amp;""</f>
        <v>Yes</v>
      </c>
      <c r="H179" s="204"/>
      <c r="I179" s="205" t="str">
        <f>VLOOKUP($A179,Questions!$A$2:$X$333,23,0)&amp;""</f>
        <v>Standard Importance</v>
      </c>
      <c r="J179" s="204"/>
      <c r="K179" s="206" t="b">
        <v>0</v>
      </c>
      <c r="L179" s="2"/>
      <c r="M179" s="196"/>
      <c r="N179" s="196"/>
      <c r="O179" s="196"/>
      <c r="P179" s="196"/>
      <c r="Q179" s="196"/>
      <c r="R179" s="196"/>
      <c r="S179" s="196"/>
      <c r="T179" s="196"/>
      <c r="U179" s="196"/>
      <c r="V179" s="196"/>
      <c r="W179" s="196"/>
      <c r="X179" s="196"/>
      <c r="Y179" s="196"/>
      <c r="Z179" s="196"/>
    </row>
    <row r="180" spans="1:26" ht="15.75" customHeight="1" x14ac:dyDescent="0.2">
      <c r="A180" s="34" t="str">
        <f>Infrastructure!$A$29</f>
        <v>APPL-10</v>
      </c>
      <c r="B180" s="35" t="str">
        <f>VLOOKUP($A180,Infrastructure!$A$13:$E$74,2,0)&amp;""</f>
        <v>Do you have a process and implemented procedures for managing your software supply chain (e.g., libraries, repositories, frameworks, etc.)</v>
      </c>
      <c r="C180" s="205" t="str">
        <f>VLOOKUP($A180,Infrastructure!$A$13:$E$74,3,0)&amp;""</f>
        <v>Yes</v>
      </c>
      <c r="D180" s="66" t="str">
        <f>IF(LEFT(VLOOKUP($A180,Infrastructure!$A$13:$E$74,5,0),21)='Auto Responses'!$A$32,'Auto Responses'!$A$33,VLOOKUP($A180,Infrastructure!$A$13:$E$74,4,0))&amp;""</f>
        <v>Leepfrog maintains documented procedures for managing third-party software components, including libraries, frameworks, and repositories. Dependencies are tracked and reviewed as part of our development process to identify known vulnerabilities prior to release.</v>
      </c>
      <c r="E180" s="211" t="str">
        <f>VLOOKUP($A180,Infrastructure!$A$13:$E$74,5,0)&amp;""</f>
        <v>Provide supporting documentation of your processes.</v>
      </c>
      <c r="F180" s="217"/>
      <c r="G180" s="203" t="str">
        <f>VLOOKUP($A180,Questions!$A$2:$X$333,21,0)&amp;""</f>
        <v>Yes</v>
      </c>
      <c r="H180" s="204"/>
      <c r="I180" s="205" t="str">
        <f>VLOOKUP($A180,Questions!$A$2:$X$333,23,0)&amp;""</f>
        <v>Standard Importance</v>
      </c>
      <c r="J180" s="204"/>
      <c r="K180" s="206" t="b">
        <v>0</v>
      </c>
      <c r="L180" s="2"/>
      <c r="M180" s="196"/>
      <c r="N180" s="196"/>
      <c r="O180" s="196"/>
      <c r="P180" s="196"/>
      <c r="Q180" s="196"/>
      <c r="R180" s="196"/>
      <c r="S180" s="196"/>
      <c r="T180" s="196"/>
      <c r="U180" s="196"/>
      <c r="V180" s="196"/>
      <c r="W180" s="196"/>
      <c r="X180" s="196"/>
      <c r="Y180" s="196"/>
      <c r="Z180" s="196"/>
    </row>
    <row r="181" spans="1:26" ht="15.75" customHeight="1" x14ac:dyDescent="0.2">
      <c r="A181" s="34" t="str">
        <f>Infrastructure!$A$30</f>
        <v>APPL-11</v>
      </c>
      <c r="B181" s="35" t="str">
        <f>VLOOKUP($A181,Infrastructure!$A$13:$E$74,2,0)&amp;""</f>
        <v>Have your developers been trained in secure coding techniques?</v>
      </c>
      <c r="C181" s="205" t="str">
        <f>VLOOKUP($A181,Infrastructure!$A$13:$E$74,3,0)&amp;""</f>
        <v>Yes</v>
      </c>
      <c r="D181" s="66" t="str">
        <f>IF(LEFT(VLOOKUP($A181,Infrastructure!$A$13:$E$74,5,0),21)='Auto Responses'!$A$32,'Auto Responses'!$A$33,VLOOKUP($A181,Infrastructure!$A$13:$E$74,4,0))&amp;""</f>
        <v>Leepfrog developers receive training in secure coding techniques as part of our SDLC. Training covers common vulnerability classes and secure development practices aligned with industry standards such as the OWASP Top 10.</v>
      </c>
      <c r="E181" s="211" t="str">
        <f>VLOOKUP($A181,Infrastructure!$A$13:$E$74,5,0)&amp;""</f>
        <v>Summarize your secure coding training.</v>
      </c>
      <c r="F181" s="217"/>
      <c r="G181" s="203" t="str">
        <f>VLOOKUP($A181,Questions!$A$2:$X$333,21,0)&amp;""</f>
        <v>Yes</v>
      </c>
      <c r="H181" s="204"/>
      <c r="I181" s="205" t="str">
        <f>VLOOKUP($A181,Questions!$A$2:$X$333,23,0)&amp;""</f>
        <v>Standard Importance</v>
      </c>
      <c r="J181" s="204"/>
      <c r="K181" s="206" t="b">
        <v>0</v>
      </c>
      <c r="L181" s="2"/>
      <c r="M181" s="196"/>
      <c r="N181" s="196"/>
      <c r="O181" s="196"/>
      <c r="P181" s="196"/>
      <c r="Q181" s="196"/>
      <c r="R181" s="196"/>
      <c r="S181" s="196"/>
      <c r="T181" s="196"/>
      <c r="U181" s="196"/>
      <c r="V181" s="196"/>
      <c r="W181" s="196"/>
      <c r="X181" s="196"/>
      <c r="Y181" s="196"/>
      <c r="Z181" s="196"/>
    </row>
    <row r="182" spans="1:26" ht="15.75" customHeight="1" x14ac:dyDescent="0.2">
      <c r="A182" s="34" t="str">
        <f>Infrastructure!$A$31</f>
        <v>APPL-12</v>
      </c>
      <c r="B182" s="35" t="str">
        <f>VLOOKUP($A182,Infrastructure!$A$13:$E$74,2,0)&amp;""</f>
        <v>Was your application developed using secure coding techniques?</v>
      </c>
      <c r="C182" s="205" t="str">
        <f>VLOOKUP($A182,Infrastructure!$A$13:$E$74,3,0)&amp;""</f>
        <v>Yes</v>
      </c>
      <c r="D182" s="66" t="str">
        <f>IF(LEFT(VLOOKUP($A182,Infrastructure!$A$13:$E$74,5,0),21)='Auto Responses'!$A$32,'Auto Responses'!$A$33,VLOOKUP($A182,Infrastructure!$A$13:$E$74,4,0))&amp;""</f>
        <v>Leepfrog development follows our documented SDLC, which incorporates secure coding techniques and standards. Developers follow established secure development practices, and code is reviewed and scanned for vulnerabilities prior to release.</v>
      </c>
      <c r="E182" s="211" t="str">
        <f>VLOOKUP($A182,Infrastructure!$A$13:$E$74,5,0)&amp;""</f>
        <v>Summarize your secure coding practices.</v>
      </c>
      <c r="F182" s="217"/>
      <c r="G182" s="203" t="str">
        <f>VLOOKUP($A182,Questions!$A$2:$X$333,21,0)&amp;""</f>
        <v>Yes</v>
      </c>
      <c r="H182" s="204"/>
      <c r="I182" s="205" t="str">
        <f>VLOOKUP($A182,Questions!$A$2:$X$333,23,0)&amp;""</f>
        <v>Standard Importance</v>
      </c>
      <c r="J182" s="204"/>
      <c r="K182" s="206" t="b">
        <v>0</v>
      </c>
      <c r="L182" s="2"/>
      <c r="M182" s="196"/>
      <c r="N182" s="196"/>
      <c r="O182" s="196"/>
      <c r="P182" s="196"/>
      <c r="Q182" s="196"/>
      <c r="R182" s="196"/>
      <c r="S182" s="196"/>
      <c r="T182" s="196"/>
      <c r="U182" s="196"/>
      <c r="V182" s="196"/>
      <c r="W182" s="196"/>
      <c r="X182" s="196"/>
      <c r="Y182" s="196"/>
      <c r="Z182" s="196"/>
    </row>
    <row r="183" spans="1:26" ht="15.75" customHeight="1" x14ac:dyDescent="0.2">
      <c r="A183" s="34" t="str">
        <f>Infrastructure!$A$32</f>
        <v>APPL-13</v>
      </c>
      <c r="B183" s="35" t="str">
        <f>VLOOKUP($A183,Infrastructure!$A$13:$E$74,2,0)&amp;""</f>
        <v>If mobile, is the application available from a trusted source (e.g., App Store, Google Play Store)?</v>
      </c>
      <c r="C183" s="205" t="str">
        <f>VLOOKUP($A183,Infrastructure!$A$13:$E$74,3,0)&amp;""</f>
        <v>N/A</v>
      </c>
      <c r="D183" s="66" t="str">
        <f>IF(LEFT(VLOOKUP($A183,Infrastructure!$A$13:$E$74,5,0),21)='Auto Responses'!$A$32,'Auto Responses'!$A$33,VLOOKUP($A183,Infrastructure!$A$13:$E$74,4,0))&amp;""</f>
        <v/>
      </c>
      <c r="E183" s="211" t="str">
        <f>VLOOKUP($A183,Infrastructure!$A$13:$E$74,5,0)&amp;""</f>
        <v>Please explain why this does not apply to your product or service.</v>
      </c>
      <c r="F183" s="217"/>
      <c r="G183" s="203" t="str">
        <f>VLOOKUP($A183,Questions!$A$2:$X$333,21,0)&amp;""</f>
        <v>Yes</v>
      </c>
      <c r="H183" s="204"/>
      <c r="I183" s="205" t="str">
        <f>VLOOKUP($A183,Questions!$A$2:$X$333,23,0)&amp;""</f>
        <v>Minor Importance</v>
      </c>
      <c r="J183" s="204"/>
      <c r="K183" s="206" t="b">
        <v>0</v>
      </c>
      <c r="L183" s="2"/>
      <c r="M183" s="196"/>
      <c r="N183" s="196"/>
      <c r="O183" s="196"/>
      <c r="P183" s="196"/>
      <c r="Q183" s="196"/>
      <c r="R183" s="196"/>
      <c r="S183" s="196"/>
      <c r="T183" s="196"/>
      <c r="U183" s="196"/>
      <c r="V183" s="196"/>
      <c r="W183" s="196"/>
      <c r="X183" s="196"/>
      <c r="Y183" s="196"/>
      <c r="Z183" s="196"/>
    </row>
    <row r="184" spans="1:26" ht="15.75" customHeight="1" x14ac:dyDescent="0.2">
      <c r="A184" s="34" t="str">
        <f>Infrastructure!$A$33</f>
        <v>APPL-14</v>
      </c>
      <c r="B184" s="35" t="str">
        <f>VLOOKUP($A184,Infrastructure!$A$13:$E$74,2,0)&amp;""</f>
        <v>Do you have a fully implemented policy or procedure that details how your employees obtain administrator access to institutional instance of the application?</v>
      </c>
      <c r="C184" s="205" t="str">
        <f>VLOOKUP($A184,Infrastructure!$A$13:$E$74,3,0)&amp;""</f>
        <v>Yes</v>
      </c>
      <c r="D184" s="66" t="str">
        <f>IF(LEFT(VLOOKUP($A184,Infrastructure!$A$13:$E$74,5,0),21)='Auto Responses'!$A$32,'Auto Responses'!$A$33,VLOOKUP($A184,Infrastructure!$A$13:$E$74,4,0))&amp;""</f>
        <v/>
      </c>
      <c r="E184" s="211" t="str">
        <f>VLOOKUP($A184,Infrastructure!$A$13:$E$74,5,0)&amp;""</f>
        <v>Describe or provide a reference that details how administrator access is handled (e.g., provisioning, principle of least privilege, deprovisioning, etc.).</v>
      </c>
      <c r="F184" s="217"/>
      <c r="G184" s="203" t="str">
        <f>VLOOKUP($A184,Questions!$A$2:$X$333,21,0)&amp;""</f>
        <v>Yes</v>
      </c>
      <c r="H184" s="204"/>
      <c r="I184" s="205" t="str">
        <f>VLOOKUP($A184,Questions!$A$2:$X$333,23,0)&amp;""</f>
        <v>Minor Importance</v>
      </c>
      <c r="J184" s="204"/>
      <c r="K184" s="206" t="b">
        <v>0</v>
      </c>
      <c r="L184" s="2"/>
      <c r="M184" s="196"/>
      <c r="N184" s="196"/>
      <c r="O184" s="196"/>
      <c r="P184" s="196"/>
      <c r="Q184" s="196"/>
      <c r="R184" s="196"/>
      <c r="S184" s="196"/>
      <c r="T184" s="196"/>
      <c r="U184" s="196"/>
      <c r="V184" s="196"/>
      <c r="W184" s="196"/>
      <c r="X184" s="196"/>
      <c r="Y184" s="196"/>
      <c r="Z184" s="196"/>
    </row>
    <row r="185" spans="1:26" ht="15.75" customHeight="1" x14ac:dyDescent="0.2">
      <c r="A185" s="18" t="str">
        <f>VLOOKUP(LEFT($A186,4),'Auto Responses'!$N$4:$O$38,2,0)&amp;""</f>
        <v xml:space="preserve"> Datacenter</v>
      </c>
      <c r="B185" s="40"/>
      <c r="C185" s="41"/>
      <c r="D185" s="41"/>
      <c r="E185" s="210"/>
      <c r="F185" s="198" t="s">
        <v>627</v>
      </c>
      <c r="G185" s="207" t="s">
        <v>622</v>
      </c>
      <c r="H185" s="207" t="s">
        <v>623</v>
      </c>
      <c r="I185" s="207" t="s">
        <v>624</v>
      </c>
      <c r="J185" s="207" t="s">
        <v>625</v>
      </c>
      <c r="K185" s="207" t="s">
        <v>626</v>
      </c>
      <c r="L185" s="2"/>
      <c r="M185" s="2"/>
      <c r="N185" s="2"/>
      <c r="O185" s="2"/>
      <c r="P185" s="2"/>
      <c r="Q185" s="2"/>
      <c r="R185" s="2"/>
      <c r="S185" s="2"/>
      <c r="T185" s="2"/>
      <c r="U185" s="2"/>
      <c r="V185" s="2"/>
      <c r="W185" s="2"/>
      <c r="X185" s="2"/>
      <c r="Y185" s="2"/>
      <c r="Z185" s="2"/>
    </row>
    <row r="186" spans="1:26" ht="15.75" customHeight="1" x14ac:dyDescent="0.2">
      <c r="A186" s="34" t="str">
        <f>Infrastructure!$A$35</f>
        <v>DCTR-01</v>
      </c>
      <c r="B186" s="35" t="str">
        <f>VLOOKUP($A186,Infrastructure!$A$13:$E$74,2,0)&amp;""</f>
        <v>Select your hosting option.</v>
      </c>
      <c r="C186" s="205" t="str">
        <f>VLOOKUP($A186,Infrastructure!$A$13:$E$74,3,0)&amp;""</f>
        <v>AWS</v>
      </c>
      <c r="D186" s="66" t="str">
        <f>IF(LEFT(VLOOKUP($A186,Infrastructure!$A$13:$E$74,5,0),21)='Auto Responses'!$A$32,'Auto Responses'!$A$33,VLOOKUP($A186,Infrastructure!$A$13:$E$74,4,0))&amp;""</f>
        <v xml:space="preserve">
All new Clients and all International business (including Canada) are hosted by AWS. There are existing legacy Client's that are hosted in the Leepfrog data center. Leepfrog is putting together a transition plan to gradually move legacy Clients from Leepfrog hosted to AWS</v>
      </c>
      <c r="E186" s="211" t="str">
        <f>VLOOKUP($A186,Infrastructure!$A$13:$E$74,5,0)&amp;""</f>
        <v/>
      </c>
      <c r="F186" s="217"/>
      <c r="G186" s="203" t="str">
        <f>VLOOKUP($A186,Questions!$A$2:$X$333,21,0)&amp;""</f>
        <v>Not scored</v>
      </c>
      <c r="H186" s="204"/>
      <c r="I186" s="205" t="str">
        <f>VLOOKUP($A186,Questions!$A$2:$X$333,23,0)&amp;""</f>
        <v/>
      </c>
      <c r="J186" s="204"/>
      <c r="K186" s="206" t="b">
        <v>0</v>
      </c>
      <c r="L186" s="2"/>
      <c r="M186" s="196"/>
      <c r="N186" s="196"/>
      <c r="O186" s="196"/>
      <c r="P186" s="196"/>
      <c r="Q186" s="196"/>
      <c r="R186" s="196"/>
      <c r="S186" s="196"/>
      <c r="T186" s="196"/>
      <c r="U186" s="196"/>
      <c r="V186" s="196"/>
      <c r="W186" s="196"/>
      <c r="X186" s="196"/>
      <c r="Y186" s="196"/>
      <c r="Z186" s="196"/>
    </row>
    <row r="187" spans="1:26" ht="15.75" customHeight="1" x14ac:dyDescent="0.2">
      <c r="A187" s="34" t="str">
        <f>Infrastructure!$A$36</f>
        <v>DCTR-02</v>
      </c>
      <c r="B187" s="35" t="str">
        <f>VLOOKUP($A187,Infrastructure!$A$13:$E$74,2,0)&amp;""</f>
        <v>Is a SOC 2 Type 2 report available for the hosting environment?</v>
      </c>
      <c r="C187" s="205" t="str">
        <f>VLOOKUP($A187,Infrastructure!$A$13:$E$74,3,0)&amp;""</f>
        <v>No</v>
      </c>
      <c r="D187" s="66" t="str">
        <f>IF(LEFT(VLOOKUP($A187,Infrastructure!$A$13:$E$74,5,0),21)='Auto Responses'!$A$32,'Auto Responses'!$A$33,VLOOKUP($A187,Infrastructure!$A$13:$E$74,4,0))&amp;""</f>
        <v>This question does not apply.</v>
      </c>
      <c r="E187" s="211" t="str">
        <f>VLOOKUP($A187,Infrastructure!$A$13:$E$74,5,0)&amp;""</f>
        <v>Based on the response to DCTR-01, this question does not apply to this product or service.</v>
      </c>
      <c r="F187" s="217"/>
      <c r="G187" s="203" t="str">
        <f>VLOOKUP($A187,Questions!$A$2:$X$333,21,0)&amp;""</f>
        <v>Yes</v>
      </c>
      <c r="H187" s="204"/>
      <c r="I187" s="205" t="str">
        <f>VLOOKUP($A187,Questions!$A$2:$X$333,23,0)&amp;""</f>
        <v>Standard Importance</v>
      </c>
      <c r="J187" s="204"/>
      <c r="K187" s="206" t="b">
        <v>0</v>
      </c>
      <c r="L187" s="2"/>
      <c r="M187" s="196"/>
      <c r="N187" s="196"/>
      <c r="O187" s="196"/>
      <c r="P187" s="196"/>
      <c r="Q187" s="196"/>
      <c r="R187" s="196"/>
      <c r="S187" s="196"/>
      <c r="T187" s="196"/>
      <c r="U187" s="196"/>
      <c r="V187" s="196"/>
      <c r="W187" s="196"/>
      <c r="X187" s="196"/>
      <c r="Y187" s="196"/>
      <c r="Z187" s="196"/>
    </row>
    <row r="188" spans="1:26" ht="15.75" customHeight="1" x14ac:dyDescent="0.2">
      <c r="A188" s="34" t="str">
        <f>Infrastructure!$A$37</f>
        <v>DCTR-03</v>
      </c>
      <c r="B188" s="35" t="str">
        <f>VLOOKUP($A188,Infrastructure!$A$13:$E$74,2,0)&amp;""</f>
        <v>Are you generally able to accommodate storing each institution's data within its geographic region?</v>
      </c>
      <c r="C188" s="205" t="str">
        <f>VLOOKUP($A188,Infrastructure!$A$13:$E$74,3,0)&amp;""</f>
        <v>Yes</v>
      </c>
      <c r="D188" s="66" t="str">
        <f>IF(LEFT(VLOOKUP($A188,Infrastructure!$A$13:$E$74,5,0),21)='Auto Responses'!$A$32,'Auto Responses'!$A$33,VLOOKUP($A188,Infrastructure!$A$13:$E$74,4,0))&amp;""</f>
        <v>For AWS Client's, Leepfrog uses a couple of factors in determing which site and teh first choice is to always host in the center closest to the Client.</v>
      </c>
      <c r="E188" s="211" t="str">
        <f>VLOOKUP($A188,Infrastructure!$A$13:$E$74,5,0)&amp;""</f>
        <v>Please indicate which geographic regions you can provide storage in the Additional Info column.</v>
      </c>
      <c r="F188" s="217"/>
      <c r="G188" s="203" t="str">
        <f>VLOOKUP($A188,Questions!$A$2:$X$333,21,0)&amp;""</f>
        <v>Yes</v>
      </c>
      <c r="H188" s="204"/>
      <c r="I188" s="205" t="str">
        <f>VLOOKUP($A188,Questions!$A$2:$X$333,23,0)&amp;""</f>
        <v>Standard Importance</v>
      </c>
      <c r="J188" s="204"/>
      <c r="K188" s="206" t="b">
        <v>0</v>
      </c>
      <c r="L188" s="2"/>
      <c r="M188" s="196"/>
      <c r="N188" s="196"/>
      <c r="O188" s="196"/>
      <c r="P188" s="196"/>
      <c r="Q188" s="196"/>
      <c r="R188" s="196"/>
      <c r="S188" s="196"/>
      <c r="T188" s="196"/>
      <c r="U188" s="196"/>
      <c r="V188" s="196"/>
      <c r="W188" s="196"/>
      <c r="X188" s="196"/>
      <c r="Y188" s="196"/>
      <c r="Z188" s="196"/>
    </row>
    <row r="189" spans="1:26" ht="15.75" customHeight="1" x14ac:dyDescent="0.2">
      <c r="A189" s="34" t="str">
        <f>Infrastructure!$A$38</f>
        <v>DCTR-04</v>
      </c>
      <c r="B189" s="35" t="str">
        <f>VLOOKUP($A189,Infrastructure!$A$13:$E$74,2,0)&amp;""</f>
        <v>Are the data centers staffed 24 hours a day, seven days a week (i.e., 24 x 7 x 365)?</v>
      </c>
      <c r="C189" s="205" t="str">
        <f>VLOOKUP($A189,Infrastructure!$A$13:$E$74,3,0)&amp;""</f>
        <v>Yes</v>
      </c>
      <c r="D189" s="66" t="str">
        <f>IF(LEFT(VLOOKUP($A189,Infrastructure!$A$13:$E$74,5,0),21)='Auto Responses'!$A$32,'Auto Responses'!$A$33,VLOOKUP($A189,Infrastructure!$A$13:$E$74,4,0))&amp;""</f>
        <v>This question does not apply.</v>
      </c>
      <c r="E189" s="211" t="str">
        <f>VLOOKUP($A189,Infrastructure!$A$13:$E$74,5,0)&amp;""</f>
        <v>Based on the response to DCTR-01, this question does not apply to this product or service.</v>
      </c>
      <c r="F189" s="217"/>
      <c r="G189" s="203" t="str">
        <f>VLOOKUP($A189,Questions!$A$2:$X$333,21,0)&amp;""</f>
        <v>Yes</v>
      </c>
      <c r="H189" s="204"/>
      <c r="I189" s="205" t="str">
        <f>VLOOKUP($A189,Questions!$A$2:$X$333,23,0)&amp;""</f>
        <v>Standard Importance</v>
      </c>
      <c r="J189" s="204"/>
      <c r="K189" s="206" t="b">
        <v>0</v>
      </c>
      <c r="L189" s="2"/>
      <c r="M189" s="196"/>
      <c r="N189" s="196"/>
      <c r="O189" s="196"/>
      <c r="P189" s="196"/>
      <c r="Q189" s="196"/>
      <c r="R189" s="196"/>
      <c r="S189" s="196"/>
      <c r="T189" s="196"/>
      <c r="U189" s="196"/>
      <c r="V189" s="196"/>
      <c r="W189" s="196"/>
      <c r="X189" s="196"/>
      <c r="Y189" s="196"/>
      <c r="Z189" s="196"/>
    </row>
    <row r="190" spans="1:26" ht="15.75" customHeight="1" x14ac:dyDescent="0.2">
      <c r="A190" s="34" t="str">
        <f>Infrastructure!$A$39</f>
        <v>DCTR-05</v>
      </c>
      <c r="B190" s="35" t="str">
        <f>VLOOKUP($A190,Infrastructure!$A$13:$E$74,2,0)&amp;""</f>
        <v>Are your servers separated from other companies via a physical barrier, such as a cage or hard walls?</v>
      </c>
      <c r="C190" s="205" t="str">
        <f>VLOOKUP($A190,Infrastructure!$A$13:$E$74,3,0)&amp;""</f>
        <v>Yes</v>
      </c>
      <c r="D190" s="66" t="str">
        <f>IF(LEFT(VLOOKUP($A190,Infrastructure!$A$13:$E$74,5,0),21)='Auto Responses'!$A$32,'Auto Responses'!$A$33,VLOOKUP($A190,Infrastructure!$A$13:$E$74,4,0))&amp;""</f>
        <v>This question does not apply.</v>
      </c>
      <c r="E190" s="211" t="str">
        <f>VLOOKUP($A190,Infrastructure!$A$13:$E$74,5,0)&amp;""</f>
        <v>Based on the response to DCTR-01, this question does not apply to this product or service.</v>
      </c>
      <c r="F190" s="217"/>
      <c r="G190" s="203" t="str">
        <f>VLOOKUP($A190,Questions!$A$2:$X$333,21,0)&amp;""</f>
        <v>Yes</v>
      </c>
      <c r="H190" s="204"/>
      <c r="I190" s="205" t="str">
        <f>VLOOKUP($A190,Questions!$A$2:$X$333,23,0)&amp;""</f>
        <v>Standard Importance</v>
      </c>
      <c r="J190" s="204"/>
      <c r="K190" s="206" t="b">
        <v>0</v>
      </c>
      <c r="L190" s="2"/>
      <c r="M190" s="196"/>
      <c r="N190" s="196"/>
      <c r="O190" s="196"/>
      <c r="P190" s="196"/>
      <c r="Q190" s="196"/>
      <c r="R190" s="196"/>
      <c r="S190" s="196"/>
      <c r="T190" s="196"/>
      <c r="U190" s="196"/>
      <c r="V190" s="196"/>
      <c r="W190" s="196"/>
      <c r="X190" s="196"/>
      <c r="Y190" s="196"/>
      <c r="Z190" s="196"/>
    </row>
    <row r="191" spans="1:26" ht="15.75" customHeight="1" x14ac:dyDescent="0.2">
      <c r="A191" s="34" t="str">
        <f>Infrastructure!$A$40</f>
        <v>DCTR-06</v>
      </c>
      <c r="B191" s="35" t="str">
        <f>VLOOKUP($A191,Infrastructure!$A$13:$E$74,2,0)&amp;""</f>
        <v>Does a physical barrier fully enclose the physical space, preventing unauthorized physical contact with any of your devices?*</v>
      </c>
      <c r="C191" s="205" t="str">
        <f>VLOOKUP($A191,Infrastructure!$A$13:$E$74,3,0)&amp;""</f>
        <v>Yes</v>
      </c>
      <c r="D191" s="66" t="str">
        <f>IF(LEFT(VLOOKUP($A191,Infrastructure!$A$13:$E$74,5,0),21)='Auto Responses'!$A$32,'Auto Responses'!$A$33,VLOOKUP($A191,Infrastructure!$A$13:$E$74,4,0))&amp;""</f>
        <v>This question does not apply.</v>
      </c>
      <c r="E191" s="211" t="str">
        <f>VLOOKUP($A191,Infrastructure!$A$13:$E$74,5,0)&amp;""</f>
        <v>Based on the response to DCTR-01, this question does not apply to this product or service.</v>
      </c>
      <c r="F191" s="217"/>
      <c r="G191" s="203" t="str">
        <f>VLOOKUP($A191,Questions!$A$2:$X$333,21,0)&amp;""</f>
        <v>Yes</v>
      </c>
      <c r="H191" s="204"/>
      <c r="I191" s="205" t="str">
        <f>VLOOKUP($A191,Questions!$A$2:$X$333,23,0)&amp;""</f>
        <v>Critical Importance</v>
      </c>
      <c r="J191" s="204"/>
      <c r="K191" s="206" t="b">
        <v>0</v>
      </c>
      <c r="L191" s="2"/>
      <c r="M191" s="196"/>
      <c r="N191" s="196"/>
      <c r="O191" s="196"/>
      <c r="P191" s="196"/>
      <c r="Q191" s="196"/>
      <c r="R191" s="196"/>
      <c r="S191" s="196"/>
      <c r="T191" s="196"/>
      <c r="U191" s="196"/>
      <c r="V191" s="196"/>
      <c r="W191" s="196"/>
      <c r="X191" s="196"/>
      <c r="Y191" s="196"/>
      <c r="Z191" s="196"/>
    </row>
    <row r="192" spans="1:26" ht="15.75" customHeight="1" x14ac:dyDescent="0.2">
      <c r="A192" s="34" t="str">
        <f>Infrastructure!$A$41</f>
        <v>DCTR-07</v>
      </c>
      <c r="B192" s="35" t="str">
        <f>VLOOKUP($A192,Infrastructure!$A$13:$E$74,2,0)&amp;""</f>
        <v>Are your primary and secondary data centers geographically diverse?</v>
      </c>
      <c r="C192" s="205" t="str">
        <f>VLOOKUP($A192,Infrastructure!$A$13:$E$74,3,0)&amp;""</f>
        <v>Yes</v>
      </c>
      <c r="D192" s="66" t="str">
        <f>IF(LEFT(VLOOKUP($A192,Infrastructure!$A$13:$E$74,5,0),21)='Auto Responses'!$A$32,'Auto Responses'!$A$33,VLOOKUP($A192,Infrastructure!$A$13:$E$74,4,0))&amp;""</f>
        <v>AWS manages their servers and backups and Leepfrog has a backup data center separate from the main data center.</v>
      </c>
      <c r="E192" s="211" t="str">
        <f>VLOOKUP($A192,Infrastructure!$A$13:$E$74,5,0)&amp;""</f>
        <v>State your primary and secondary data center locations. For cloud infrastructures, state the primary and secondary zones.</v>
      </c>
      <c r="F192" s="217"/>
      <c r="G192" s="203" t="str">
        <f>VLOOKUP($A192,Questions!$A$2:$X$333,21,0)&amp;""</f>
        <v>Yes</v>
      </c>
      <c r="H192" s="204"/>
      <c r="I192" s="205" t="str">
        <f>VLOOKUP($A192,Questions!$A$2:$X$333,23,0)&amp;""</f>
        <v>Standard Importance</v>
      </c>
      <c r="J192" s="204"/>
      <c r="K192" s="206" t="b">
        <v>0</v>
      </c>
      <c r="L192" s="2"/>
      <c r="M192" s="196"/>
      <c r="N192" s="196"/>
      <c r="O192" s="196"/>
      <c r="P192" s="196"/>
      <c r="Q192" s="196"/>
      <c r="R192" s="196"/>
      <c r="S192" s="196"/>
      <c r="T192" s="196"/>
      <c r="U192" s="196"/>
      <c r="V192" s="196"/>
      <c r="W192" s="196"/>
      <c r="X192" s="196"/>
      <c r="Y192" s="196"/>
      <c r="Z192" s="196"/>
    </row>
    <row r="193" spans="1:26" ht="15.75" customHeight="1" x14ac:dyDescent="0.2">
      <c r="A193" s="34" t="str">
        <f>Infrastructure!$A$42</f>
        <v>DCTR-08</v>
      </c>
      <c r="B193" s="35" t="str">
        <f>VLOOKUP($A193,Infrastructure!$A$13:$E$74,2,0)&amp;""</f>
        <v>Is the service hosted in a high-availability environment?</v>
      </c>
      <c r="C193" s="205" t="str">
        <f>VLOOKUP($A193,Infrastructure!$A$13:$E$74,3,0)&amp;""</f>
        <v>Yes</v>
      </c>
      <c r="D193" s="66" t="str">
        <f>IF(LEFT(VLOOKUP($A193,Infrastructure!$A$13:$E$74,5,0),21)='Auto Responses'!$A$32,'Auto Responses'!$A$33,VLOOKUP($A193,Infrastructure!$A$13:$E$74,4,0))&amp;""</f>
        <v>Yes. Our service is hosted in a high-availability environment across both cloud and on-premises infrastructure. Cloud environments are configured with failover capabilities, and on-premises infrastructure is similarly designed to minimize single points of failure and support continuity of service.</v>
      </c>
      <c r="E193" s="211" t="str">
        <f>VLOOKUP($A193,Infrastructure!$A$13:$E$74,5,0)&amp;""</f>
        <v>Provide a summary to support your response selection.</v>
      </c>
      <c r="F193" s="217"/>
      <c r="G193" s="203" t="str">
        <f>VLOOKUP($A193,Questions!$A$2:$X$333,21,0)&amp;""</f>
        <v>Yes</v>
      </c>
      <c r="H193" s="204"/>
      <c r="I193" s="205" t="str">
        <f>VLOOKUP($A193,Questions!$A$2:$X$333,23,0)&amp;""</f>
        <v>Standard Importance</v>
      </c>
      <c r="J193" s="204"/>
      <c r="K193" s="206" t="b">
        <v>0</v>
      </c>
      <c r="L193" s="2"/>
      <c r="M193" s="196"/>
      <c r="N193" s="196"/>
      <c r="O193" s="196"/>
      <c r="P193" s="196"/>
      <c r="Q193" s="196"/>
      <c r="R193" s="196"/>
      <c r="S193" s="196"/>
      <c r="T193" s="196"/>
      <c r="U193" s="196"/>
      <c r="V193" s="196"/>
      <c r="W193" s="196"/>
      <c r="X193" s="196"/>
      <c r="Y193" s="196"/>
      <c r="Z193" s="196"/>
    </row>
    <row r="194" spans="1:26" ht="15.75" customHeight="1" x14ac:dyDescent="0.2">
      <c r="A194" s="34" t="str">
        <f>Infrastructure!$A$43</f>
        <v>DCTR-09</v>
      </c>
      <c r="B194" s="35" t="str">
        <f>VLOOKUP($A194,Infrastructure!$A$13:$E$74,2,0)&amp;""</f>
        <v>Is redundant power available for all data centers where institutional data will reside?</v>
      </c>
      <c r="C194" s="205" t="str">
        <f>VLOOKUP($A194,Infrastructure!$A$13:$E$74,3,0)&amp;""</f>
        <v>Yes</v>
      </c>
      <c r="D194" s="66" t="str">
        <f>IF(LEFT(VLOOKUP($A194,Infrastructure!$A$13:$E$74,5,0),21)='Auto Responses'!$A$32,'Auto Responses'!$A$33,VLOOKUP($A194,Infrastructure!$A$13:$E$74,4,0))&amp;""</f>
        <v>This question does not apply.</v>
      </c>
      <c r="E194" s="211" t="str">
        <f>VLOOKUP($A194,Infrastructure!$A$13:$E$74,5,0)&amp;""</f>
        <v>Based on the response to DCTR-01, this question does not apply to this product or service.</v>
      </c>
      <c r="F194" s="217"/>
      <c r="G194" s="203" t="str">
        <f>VLOOKUP($A194,Questions!$A$2:$X$333,21,0)&amp;""</f>
        <v>Yes</v>
      </c>
      <c r="H194" s="204"/>
      <c r="I194" s="205" t="str">
        <f>VLOOKUP($A194,Questions!$A$2:$X$333,23,0)&amp;""</f>
        <v>Standard Importance</v>
      </c>
      <c r="J194" s="204"/>
      <c r="K194" s="206" t="b">
        <v>0</v>
      </c>
      <c r="L194" s="2"/>
      <c r="M194" s="196"/>
      <c r="N194" s="196"/>
      <c r="O194" s="196"/>
      <c r="P194" s="196"/>
      <c r="Q194" s="196"/>
      <c r="R194" s="196"/>
      <c r="S194" s="196"/>
      <c r="T194" s="196"/>
      <c r="U194" s="196"/>
      <c r="V194" s="196"/>
      <c r="W194" s="196"/>
      <c r="X194" s="196"/>
      <c r="Y194" s="196"/>
      <c r="Z194" s="196"/>
    </row>
    <row r="195" spans="1:26" ht="15.75" customHeight="1" x14ac:dyDescent="0.2">
      <c r="A195" s="34" t="str">
        <f>Infrastructure!$A$44</f>
        <v>DCTR-10</v>
      </c>
      <c r="B195" s="35" t="str">
        <f>VLOOKUP($A195,Infrastructure!$A$13:$E$74,2,0)&amp;""</f>
        <v>Are redundant power strategies tested?*</v>
      </c>
      <c r="C195" s="205" t="str">
        <f>VLOOKUP($A195,Infrastructure!$A$13:$E$74,3,0)&amp;""</f>
        <v>Yes</v>
      </c>
      <c r="D195" s="66" t="str">
        <f>IF(LEFT(VLOOKUP($A195,Infrastructure!$A$13:$E$74,5,0),21)='Auto Responses'!$A$32,'Auto Responses'!$A$33,VLOOKUP($A195,Infrastructure!$A$13:$E$74,4,0))&amp;""</f>
        <v>This question does not apply.</v>
      </c>
      <c r="E195" s="211" t="str">
        <f>VLOOKUP($A195,Infrastructure!$A$13:$E$74,5,0)&amp;""</f>
        <v>Based on the response to DCTR-01, this question does not apply to this product or service.</v>
      </c>
      <c r="F195" s="217"/>
      <c r="G195" s="203" t="str">
        <f>VLOOKUP($A195,Questions!$A$2:$X$333,21,0)&amp;""</f>
        <v>Yes</v>
      </c>
      <c r="H195" s="204"/>
      <c r="I195" s="205" t="str">
        <f>VLOOKUP($A195,Questions!$A$2:$X$333,23,0)&amp;""</f>
        <v>Critical Importance</v>
      </c>
      <c r="J195" s="204"/>
      <c r="K195" s="206" t="b">
        <v>0</v>
      </c>
      <c r="L195" s="2"/>
      <c r="M195" s="196"/>
      <c r="N195" s="196"/>
      <c r="O195" s="196"/>
      <c r="P195" s="196"/>
      <c r="Q195" s="196"/>
      <c r="R195" s="196"/>
      <c r="S195" s="196"/>
      <c r="T195" s="196"/>
      <c r="U195" s="196"/>
      <c r="V195" s="196"/>
      <c r="W195" s="196"/>
      <c r="X195" s="196"/>
      <c r="Y195" s="196"/>
      <c r="Z195" s="196"/>
    </row>
    <row r="196" spans="1:26" ht="15.75" customHeight="1" x14ac:dyDescent="0.2">
      <c r="A196" s="34" t="str">
        <f>Infrastructure!$A$45</f>
        <v>DCTR-11</v>
      </c>
      <c r="B196" s="35" t="str">
        <f>VLOOKUP($A196,Infrastructure!$A$13:$E$74,2,0)&amp;""</f>
        <v>Does the center where the data will reside have cooling and fire-suppression systems that are active and regularly tested?</v>
      </c>
      <c r="C196" s="205" t="str">
        <f>VLOOKUP($A196,Infrastructure!$A$13:$E$74,3,0)&amp;""</f>
        <v>Yes</v>
      </c>
      <c r="D196" s="66" t="str">
        <f>IF(LEFT(VLOOKUP($A196,Infrastructure!$A$13:$E$74,5,0),21)='Auto Responses'!$A$32,'Auto Responses'!$A$33,VLOOKUP($A196,Infrastructure!$A$13:$E$74,4,0))&amp;""</f>
        <v>This question does not apply.</v>
      </c>
      <c r="E196" s="211" t="str">
        <f>VLOOKUP($A196,Infrastructure!$A$13:$E$74,5,0)&amp;""</f>
        <v>Based on the response to DCTR-01, this question does not apply to this product or service.</v>
      </c>
      <c r="F196" s="217"/>
      <c r="G196" s="203" t="str">
        <f>VLOOKUP($A196,Questions!$A$2:$X$333,21,0)&amp;""</f>
        <v>Yes</v>
      </c>
      <c r="H196" s="204"/>
      <c r="I196" s="205" t="str">
        <f>VLOOKUP($A196,Questions!$A$2:$X$333,23,0)&amp;""</f>
        <v>Standard Importance</v>
      </c>
      <c r="J196" s="204"/>
      <c r="K196" s="206" t="b">
        <v>0</v>
      </c>
      <c r="L196" s="2"/>
      <c r="M196" s="196"/>
      <c r="N196" s="196"/>
      <c r="O196" s="196"/>
      <c r="P196" s="196"/>
      <c r="Q196" s="196"/>
      <c r="R196" s="196"/>
      <c r="S196" s="196"/>
      <c r="T196" s="196"/>
      <c r="U196" s="196"/>
      <c r="V196" s="196"/>
      <c r="W196" s="196"/>
      <c r="X196" s="196"/>
      <c r="Y196" s="196"/>
      <c r="Z196" s="196"/>
    </row>
    <row r="197" spans="1:26" ht="15.75" customHeight="1" x14ac:dyDescent="0.2">
      <c r="A197" s="34" t="str">
        <f>Infrastructure!$A$46</f>
        <v>DCTR-12</v>
      </c>
      <c r="B197" s="35" t="str">
        <f>VLOOKUP($A197,Infrastructure!$A$13:$E$74,2,0)&amp;""</f>
        <v>Do you have Internet Service Provider (ISP) redundancy?</v>
      </c>
      <c r="C197" s="205" t="str">
        <f>VLOOKUP($A197,Infrastructure!$A$13:$E$74,3,0)&amp;""</f>
        <v>Yes</v>
      </c>
      <c r="D197" s="66" t="str">
        <f>IF(LEFT(VLOOKUP($A197,Infrastructure!$A$13:$E$74,5,0),21)='Auto Responses'!$A$32,'Auto Responses'!$A$33,VLOOKUP($A197,Infrastructure!$A$13:$E$74,4,0))&amp;""</f>
        <v>This question does not apply.</v>
      </c>
      <c r="E197" s="211" t="str">
        <f>VLOOKUP($A197,Infrastructure!$A$13:$E$74,5,0)&amp;""</f>
        <v>Based on the response to DCTR-01, this question does not apply to this product or service.</v>
      </c>
      <c r="F197" s="217"/>
      <c r="G197" s="203" t="str">
        <f>VLOOKUP($A197,Questions!$A$2:$X$333,21,0)&amp;""</f>
        <v>Yes</v>
      </c>
      <c r="H197" s="204"/>
      <c r="I197" s="205" t="str">
        <f>VLOOKUP($A197,Questions!$A$2:$X$333,23,0)&amp;""</f>
        <v>Standard Importance</v>
      </c>
      <c r="J197" s="204"/>
      <c r="K197" s="206" t="b">
        <v>0</v>
      </c>
      <c r="L197" s="2"/>
      <c r="M197" s="196"/>
      <c r="N197" s="196"/>
      <c r="O197" s="196"/>
      <c r="P197" s="196"/>
      <c r="Q197" s="196"/>
      <c r="R197" s="196"/>
      <c r="S197" s="196"/>
      <c r="T197" s="196"/>
      <c r="U197" s="196"/>
      <c r="V197" s="196"/>
      <c r="W197" s="196"/>
      <c r="X197" s="196"/>
      <c r="Y197" s="196"/>
      <c r="Z197" s="196"/>
    </row>
    <row r="198" spans="1:26" ht="15.75" customHeight="1" x14ac:dyDescent="0.2">
      <c r="A198" s="34" t="str">
        <f>Infrastructure!$A$47</f>
        <v>DCTR-13</v>
      </c>
      <c r="B198" s="35" t="str">
        <f>VLOOKUP($A198,Infrastructure!$A$13:$E$74,2,0)&amp;""</f>
        <v>Does every data center where the institution's data will reside have multiple telephone company or network provider entrances to the facility?</v>
      </c>
      <c r="C198" s="205" t="str">
        <f>VLOOKUP($A198,Infrastructure!$A$13:$E$74,3,0)&amp;""</f>
        <v>Yes</v>
      </c>
      <c r="D198" s="66" t="str">
        <f>IF(LEFT(VLOOKUP($A198,Infrastructure!$A$13:$E$74,5,0),21)='Auto Responses'!$A$32,'Auto Responses'!$A$33,VLOOKUP($A198,Infrastructure!$A$13:$E$74,4,0))&amp;""</f>
        <v>This question does not apply.</v>
      </c>
      <c r="E198" s="211" t="str">
        <f>VLOOKUP($A198,Infrastructure!$A$13:$E$74,5,0)&amp;""</f>
        <v>Based on the response to DCTR-01, this question does not apply to this product or service.</v>
      </c>
      <c r="F198" s="217"/>
      <c r="G198" s="203" t="str">
        <f>VLOOKUP($A198,Questions!$A$2:$X$333,21,0)&amp;""</f>
        <v>Yes</v>
      </c>
      <c r="H198" s="204"/>
      <c r="I198" s="205" t="str">
        <f>VLOOKUP($A198,Questions!$A$2:$X$333,23,0)&amp;""</f>
        <v>Standard Importance</v>
      </c>
      <c r="J198" s="204"/>
      <c r="K198" s="206" t="b">
        <v>0</v>
      </c>
      <c r="L198" s="2"/>
      <c r="M198" s="196"/>
      <c r="N198" s="196"/>
      <c r="O198" s="196"/>
      <c r="P198" s="196"/>
      <c r="Q198" s="196"/>
      <c r="R198" s="196"/>
      <c r="S198" s="196"/>
      <c r="T198" s="196"/>
      <c r="U198" s="196"/>
      <c r="V198" s="196"/>
      <c r="W198" s="196"/>
      <c r="X198" s="196"/>
      <c r="Y198" s="196"/>
      <c r="Z198" s="196"/>
    </row>
    <row r="199" spans="1:26" ht="15.75" customHeight="1" x14ac:dyDescent="0.2">
      <c r="A199" s="34" t="str">
        <f>Infrastructure!$A$48</f>
        <v>DCTR-14</v>
      </c>
      <c r="B199" s="35" t="str">
        <f>VLOOKUP($A199,Infrastructure!$A$13:$E$74,2,0)&amp;""</f>
        <v>Do you require multifactor authentication for all administrative accounts in your environment?</v>
      </c>
      <c r="C199" s="205" t="str">
        <f>VLOOKUP($A199,Infrastructure!$A$13:$E$74,3,0)&amp;""</f>
        <v>Yes</v>
      </c>
      <c r="D199" s="66" t="str">
        <f>IF(LEFT(VLOOKUP($A199,Infrastructure!$A$13:$E$74,5,0),21)='Auto Responses'!$A$32,'Auto Responses'!$A$33,VLOOKUP($A199,Infrastructure!$A$13:$E$74,4,0))&amp;""</f>
        <v>All admin accounts utilize TOTP-based authenticator apps (e.g., Google Authenticator, Authy, or hardware tokens like YubiKey)</v>
      </c>
      <c r="E199" s="211" t="str">
        <f>VLOOKUP($A199,Infrastructure!$A$13:$E$74,5,0)&amp;""</f>
        <v>State which model of MFA you are using.</v>
      </c>
      <c r="F199" s="217"/>
      <c r="G199" s="203" t="str">
        <f>VLOOKUP($A199,Questions!$A$2:$X$333,21,0)&amp;""</f>
        <v>Yes</v>
      </c>
      <c r="H199" s="204"/>
      <c r="I199" s="205" t="str">
        <f>VLOOKUP($A199,Questions!$A$2:$X$333,23,0)&amp;""</f>
        <v>Standard Importance</v>
      </c>
      <c r="J199" s="204"/>
      <c r="K199" s="206" t="b">
        <v>0</v>
      </c>
      <c r="L199" s="2"/>
      <c r="M199" s="196"/>
      <c r="N199" s="196"/>
      <c r="O199" s="196"/>
      <c r="P199" s="196"/>
      <c r="Q199" s="196"/>
      <c r="R199" s="196"/>
      <c r="S199" s="196"/>
      <c r="T199" s="196"/>
      <c r="U199" s="196"/>
      <c r="V199" s="196"/>
      <c r="W199" s="196"/>
      <c r="X199" s="196"/>
      <c r="Y199" s="196"/>
      <c r="Z199" s="196"/>
    </row>
    <row r="200" spans="1:26" ht="15.75" customHeight="1" x14ac:dyDescent="0.2">
      <c r="A200" s="34" t="str">
        <f>Infrastructure!$A$49</f>
        <v>DCTR-15</v>
      </c>
      <c r="B200" s="35" t="str">
        <f>VLOOKUP($A200,Infrastructure!$A$13:$E$74,2,0)&amp;""</f>
        <v>Are you using your cloud provider's available hardening tools or pre-hardened images?</v>
      </c>
      <c r="C200" s="205" t="str">
        <f>VLOOKUP($A200,Infrastructure!$A$13:$E$74,3,0)&amp;""</f>
        <v>No</v>
      </c>
      <c r="D200" s="66" t="str">
        <f>IF(LEFT(VLOOKUP($A200,Infrastructure!$A$13:$E$74,5,0),21)='Auto Responses'!$A$32,'Auto Responses'!$A$33,VLOOKUP($A200,Infrastructure!$A$13:$E$74,4,0))&amp;""</f>
        <v>Leepfrog develops its own hardened images, using our internally developed process.</v>
      </c>
      <c r="E200" s="211" t="str">
        <f>VLOOKUP($A200,Infrastructure!$A$13:$E$74,5,0)&amp;""</f>
        <v>Describe how you alternately harden your images.</v>
      </c>
      <c r="F200" s="217"/>
      <c r="G200" s="203" t="str">
        <f>VLOOKUP($A200,Questions!$A$2:$X$333,21,0)&amp;""</f>
        <v>Yes</v>
      </c>
      <c r="H200" s="204"/>
      <c r="I200" s="205" t="str">
        <f>VLOOKUP($A200,Questions!$A$2:$X$333,23,0)&amp;""</f>
        <v>Standard Importance</v>
      </c>
      <c r="J200" s="204"/>
      <c r="K200" s="206" t="b">
        <v>0</v>
      </c>
      <c r="L200" s="2"/>
      <c r="M200" s="196"/>
      <c r="N200" s="196"/>
      <c r="O200" s="196"/>
      <c r="P200" s="196"/>
      <c r="Q200" s="196"/>
      <c r="R200" s="196"/>
      <c r="S200" s="196"/>
      <c r="T200" s="196"/>
      <c r="U200" s="196"/>
      <c r="V200" s="196"/>
      <c r="W200" s="196"/>
      <c r="X200" s="196"/>
      <c r="Y200" s="196"/>
      <c r="Z200" s="196"/>
    </row>
    <row r="201" spans="1:26" ht="15.75" customHeight="1" x14ac:dyDescent="0.2">
      <c r="A201" s="34" t="str">
        <f>Infrastructure!$A$50</f>
        <v>DCTR-16</v>
      </c>
      <c r="B201" s="35" t="str">
        <f>VLOOKUP($A201,Infrastructure!$A$13:$E$74,2,0)&amp;""</f>
        <v>Does your cloud solution provider have access to your encryption keys?</v>
      </c>
      <c r="C201" s="205" t="str">
        <f>VLOOKUP($A201,Infrastructure!$A$13:$E$74,3,0)&amp;""</f>
        <v>No</v>
      </c>
      <c r="D201" s="66" t="str">
        <f>IF(LEFT(VLOOKUP($A201,Infrastructure!$A$13:$E$74,5,0),21)='Auto Responses'!$A$32,'Auto Responses'!$A$33,VLOOKUP($A201,Infrastructure!$A$13:$E$74,4,0))&amp;""</f>
        <v/>
      </c>
      <c r="E201" s="211" t="str">
        <f>VLOOKUP($A201,Infrastructure!$A$13:$E$74,5,0)&amp;""</f>
        <v>Describe your key management practices.</v>
      </c>
      <c r="F201" s="217"/>
      <c r="G201" s="203" t="str">
        <f>VLOOKUP($A201,Questions!$A$2:$X$333,21,0)&amp;""</f>
        <v>No</v>
      </c>
      <c r="H201" s="204"/>
      <c r="I201" s="205" t="str">
        <f>VLOOKUP($A201,Questions!$A$2:$X$333,23,0)&amp;""</f>
        <v>Standard Importance</v>
      </c>
      <c r="J201" s="204"/>
      <c r="K201" s="206" t="b">
        <v>0</v>
      </c>
      <c r="L201" s="2"/>
      <c r="M201" s="196"/>
      <c r="N201" s="196"/>
      <c r="O201" s="196"/>
      <c r="P201" s="196"/>
      <c r="Q201" s="196"/>
      <c r="R201" s="196"/>
      <c r="S201" s="196"/>
      <c r="T201" s="196"/>
      <c r="U201" s="196"/>
      <c r="V201" s="196"/>
      <c r="W201" s="196"/>
      <c r="X201" s="196"/>
      <c r="Y201" s="196"/>
      <c r="Z201" s="196"/>
    </row>
    <row r="202" spans="1:26" ht="15.75" customHeight="1" x14ac:dyDescent="0.2">
      <c r="A202" s="18" t="str">
        <f>VLOOKUP(LEFT($A203,4),'Auto Responses'!$N$4:$O$38,2,0)&amp;""</f>
        <v xml:space="preserve"> Firewalls, IDS, IPS, and Networking</v>
      </c>
      <c r="B202" s="40"/>
      <c r="C202" s="41"/>
      <c r="D202" s="41"/>
      <c r="E202" s="210"/>
      <c r="F202" s="198" t="s">
        <v>627</v>
      </c>
      <c r="G202" s="207" t="s">
        <v>622</v>
      </c>
      <c r="H202" s="207" t="s">
        <v>623</v>
      </c>
      <c r="I202" s="207" t="s">
        <v>624</v>
      </c>
      <c r="J202" s="207" t="s">
        <v>625</v>
      </c>
      <c r="K202" s="207" t="s">
        <v>626</v>
      </c>
      <c r="L202" s="2"/>
      <c r="M202" s="2"/>
      <c r="N202" s="2"/>
      <c r="O202" s="2"/>
      <c r="P202" s="2"/>
      <c r="Q202" s="2"/>
      <c r="R202" s="2"/>
      <c r="S202" s="2"/>
      <c r="T202" s="2"/>
      <c r="U202" s="2"/>
      <c r="V202" s="2"/>
      <c r="W202" s="2"/>
      <c r="X202" s="2"/>
      <c r="Y202" s="2"/>
      <c r="Z202" s="2"/>
    </row>
    <row r="203" spans="1:26" ht="15.75" customHeight="1" x14ac:dyDescent="0.2">
      <c r="A203" s="34" t="str">
        <f>Infrastructure!$A$52</f>
        <v>FIDP-01</v>
      </c>
      <c r="B203" s="35" t="str">
        <f>VLOOKUP($A203,Infrastructure!$A$13:$E$74,2,0)&amp;""</f>
        <v>Are you utilizing a stateful packet inspection (SPI) firewall?*</v>
      </c>
      <c r="C203" s="205" t="str">
        <f>VLOOKUP($A203,Infrastructure!$A$13:$E$74,3,0)&amp;""</f>
        <v>Yes</v>
      </c>
      <c r="D203" s="66" t="str">
        <f>IF(LEFT(VLOOKUP($A203,Infrastructure!$A$13:$E$74,5,0),21)='Auto Responses'!$A$32,'Auto Responses'!$A$33,VLOOKUP($A203,Infrastructure!$A$13:$E$74,4,0))&amp;""</f>
        <v>All AWS EC2 instances and load balancers are protected by Security Groups, which is a AWS firewall solution. This is a default-deny firewall, and CourseLeaf staff adds only rules which are necessary for production websites. Additionally, all EC2 instances are configured with stateful host firewalls, to provide for defense-in-depth. Our internal corporate network, including workstations, exists on a NATed and firewalled private IP address blocks as separate VLANs. All core routers include stateful firewalls custom configured by Leepfrog staff.</v>
      </c>
      <c r="E203" s="211" t="str">
        <f>VLOOKUP($A203,Infrastructure!$A$13:$E$74,5,0)&amp;""</f>
        <v>Describe the currently implemented SPI firewall.</v>
      </c>
      <c r="F203" s="217"/>
      <c r="G203" s="203" t="str">
        <f>VLOOKUP($A203,Questions!$A$2:$X$333,21,0)&amp;""</f>
        <v>Yes</v>
      </c>
      <c r="H203" s="204"/>
      <c r="I203" s="205" t="str">
        <f>VLOOKUP($A203,Questions!$A$2:$X$333,23,0)&amp;""</f>
        <v>Critical Importance</v>
      </c>
      <c r="J203" s="204"/>
      <c r="K203" s="206" t="b">
        <v>0</v>
      </c>
      <c r="L203" s="2"/>
      <c r="M203" s="196"/>
      <c r="N203" s="196"/>
      <c r="O203" s="196"/>
      <c r="P203" s="196"/>
      <c r="Q203" s="196"/>
      <c r="R203" s="196"/>
      <c r="S203" s="196"/>
      <c r="T203" s="196"/>
      <c r="U203" s="196"/>
      <c r="V203" s="196"/>
      <c r="W203" s="196"/>
      <c r="X203" s="196"/>
      <c r="Y203" s="196"/>
      <c r="Z203" s="196"/>
    </row>
    <row r="204" spans="1:26" ht="15.75" customHeight="1" x14ac:dyDescent="0.2">
      <c r="A204" s="34" t="str">
        <f>Infrastructure!$A$53</f>
        <v>FIDP-02</v>
      </c>
      <c r="B204" s="35" t="str">
        <f>VLOOKUP($A204,Infrastructure!$A$13:$E$74,2,0)&amp;""</f>
        <v>Do you have a documented policy for firewall change requests?*</v>
      </c>
      <c r="C204" s="205" t="str">
        <f>VLOOKUP($A204,Infrastructure!$A$13:$E$74,3,0)&amp;""</f>
        <v>Yes</v>
      </c>
      <c r="D204" s="66" t="str">
        <f>IF(LEFT(VLOOKUP($A204,Infrastructure!$A$13:$E$74,5,0),21)='Auto Responses'!$A$32,'Auto Responses'!$A$33,VLOOKUP($A204,Infrastructure!$A$13:$E$74,4,0))&amp;""</f>
        <v>Firewall change requests follow Leepfrogs standard change management process which requires review and approval prior to implementation</v>
      </c>
      <c r="E204" s="211" t="str">
        <f>VLOOKUP($A204,Infrastructure!$A$13:$E$74,5,0)&amp;""</f>
        <v>Describe your documented firewall change request policy.</v>
      </c>
      <c r="F204" s="217"/>
      <c r="G204" s="203" t="str">
        <f>VLOOKUP($A204,Questions!$A$2:$X$333,21,0)&amp;""</f>
        <v>Yes</v>
      </c>
      <c r="H204" s="204"/>
      <c r="I204" s="205" t="str">
        <f>VLOOKUP($A204,Questions!$A$2:$X$333,23,0)&amp;""</f>
        <v>Critical Importance</v>
      </c>
      <c r="J204" s="204"/>
      <c r="K204" s="206" t="b">
        <v>0</v>
      </c>
      <c r="L204" s="2"/>
      <c r="M204" s="196"/>
      <c r="N204" s="196"/>
      <c r="O204" s="196"/>
      <c r="P204" s="196"/>
      <c r="Q204" s="196"/>
      <c r="R204" s="196"/>
      <c r="S204" s="196"/>
      <c r="T204" s="196"/>
      <c r="U204" s="196"/>
      <c r="V204" s="196"/>
      <c r="W204" s="196"/>
      <c r="X204" s="196"/>
      <c r="Y204" s="196"/>
      <c r="Z204" s="196"/>
    </row>
    <row r="205" spans="1:26" ht="15.75" customHeight="1" x14ac:dyDescent="0.2">
      <c r="A205" s="34" t="str">
        <f>Infrastructure!$A$54</f>
        <v>FIDP-03</v>
      </c>
      <c r="B205" s="35" t="str">
        <f>VLOOKUP($A205,Infrastructure!$A$13:$E$74,2,0)&amp;""</f>
        <v>Have you implemented an intrusion detection system (network-based)?*</v>
      </c>
      <c r="C205" s="205" t="str">
        <f>VLOOKUP($A205,Infrastructure!$A$13:$E$74,3,0)&amp;""</f>
        <v>Yes</v>
      </c>
      <c r="D205" s="66" t="str">
        <f>IF(LEFT(VLOOKUP($A205,Infrastructure!$A$13:$E$74,5,0),21)='Auto Responses'!$A$32,'Auto Responses'!$A$33,VLOOKUP($A205,Infrastructure!$A$13:$E$74,4,0))&amp;""</f>
        <v>Amazon AWS monitors for intrusions on a 24x7x365 basis. CourseLeaf production systems are monitored by an internal monitoring system, and two third party monitoring systems to detect illegitimate traffic. We also use several software solutions to detect illegitimate connection attempts and refuse connections on an IP-basis. We perform quarterly security scans of all CourseLeaf servers, including web application vulnerability detection. Scans are performed on local machines daily. We utilize additional third-party anti-malware, anti-virus, and anti-exploit software and email scanning for malware and botnets to further safeguard the solution.</v>
      </c>
      <c r="E205" s="211" t="str">
        <f>VLOOKUP($A205,Infrastructure!$A$13:$E$74,5,0)&amp;""</f>
        <v>Describe the currently implemented IDS.</v>
      </c>
      <c r="F205" s="217"/>
      <c r="G205" s="203" t="str">
        <f>VLOOKUP($A205,Questions!$A$2:$X$333,21,0)&amp;""</f>
        <v>Yes</v>
      </c>
      <c r="H205" s="204"/>
      <c r="I205" s="205" t="str">
        <f>VLOOKUP($A205,Questions!$A$2:$X$333,23,0)&amp;""</f>
        <v>Critical Importance</v>
      </c>
      <c r="J205" s="204"/>
      <c r="K205" s="206" t="b">
        <v>0</v>
      </c>
      <c r="L205" s="2"/>
      <c r="M205" s="196"/>
      <c r="N205" s="196"/>
      <c r="O205" s="196"/>
      <c r="P205" s="196"/>
      <c r="Q205" s="196"/>
      <c r="R205" s="196"/>
      <c r="S205" s="196"/>
      <c r="T205" s="196"/>
      <c r="U205" s="196"/>
      <c r="V205" s="196"/>
      <c r="W205" s="196"/>
      <c r="X205" s="196"/>
      <c r="Y205" s="196"/>
      <c r="Z205" s="196"/>
    </row>
    <row r="206" spans="1:26" ht="15.75" customHeight="1" x14ac:dyDescent="0.2">
      <c r="A206" s="34" t="str">
        <f>Infrastructure!$A$55</f>
        <v>FIDP-04</v>
      </c>
      <c r="B206" s="35" t="str">
        <f>VLOOKUP($A206,Infrastructure!$A$13:$E$74,2,0)&amp;""</f>
        <v>Do you employ host-based intrusion detection?*</v>
      </c>
      <c r="C206" s="205" t="str">
        <f>VLOOKUP($A206,Infrastructure!$A$13:$E$74,3,0)&amp;""</f>
        <v>Yes</v>
      </c>
      <c r="D206" s="66" t="str">
        <f>IF(LEFT(VLOOKUP($A206,Infrastructure!$A$13:$E$74,5,0),21)='Auto Responses'!$A$32,'Auto Responses'!$A$33,VLOOKUP($A206,Infrastructure!$A$13:$E$74,4,0))&amp;""</f>
        <v>Yes, we provide host-based intrusion detection and prevention on our servers and workstations.</v>
      </c>
      <c r="E206" s="211" t="str">
        <f>VLOOKUP($A206,Infrastructure!$A$13:$E$74,5,0)&amp;""</f>
        <v>Describe the currently implemented host-based IDS solution(s).</v>
      </c>
      <c r="F206" s="217"/>
      <c r="G206" s="203" t="str">
        <f>VLOOKUP($A206,Questions!$A$2:$X$333,21,0)&amp;""</f>
        <v>Yes</v>
      </c>
      <c r="H206" s="204"/>
      <c r="I206" s="205" t="str">
        <f>VLOOKUP($A206,Questions!$A$2:$X$333,23,0)&amp;""</f>
        <v>Critical Importance</v>
      </c>
      <c r="J206" s="204"/>
      <c r="K206" s="206" t="b">
        <v>0</v>
      </c>
      <c r="L206" s="2"/>
      <c r="M206" s="196"/>
      <c r="N206" s="196"/>
      <c r="O206" s="196"/>
      <c r="P206" s="196"/>
      <c r="Q206" s="196"/>
      <c r="R206" s="196"/>
      <c r="S206" s="196"/>
      <c r="T206" s="196"/>
      <c r="U206" s="196"/>
      <c r="V206" s="196"/>
      <c r="W206" s="196"/>
      <c r="X206" s="196"/>
      <c r="Y206" s="196"/>
      <c r="Z206" s="196"/>
    </row>
    <row r="207" spans="1:26" ht="15.75" customHeight="1" x14ac:dyDescent="0.2">
      <c r="A207" s="34" t="str">
        <f>Infrastructure!$A$56</f>
        <v>FIDP-05</v>
      </c>
      <c r="B207" s="35" t="str">
        <f>VLOOKUP($A207,Infrastructure!$A$13:$E$74,2,0)&amp;""</f>
        <v>Are audit logs available for all changes to the network, firewall, IDS, and IPS systems?*</v>
      </c>
      <c r="C207" s="205" t="str">
        <f>VLOOKUP($A207,Infrastructure!$A$13:$E$74,3,0)&amp;""</f>
        <v>Yes</v>
      </c>
      <c r="D207" s="66" t="str">
        <f>IF(LEFT(VLOOKUP($A207,Infrastructure!$A$13:$E$74,5,0),21)='Auto Responses'!$A$32,'Auto Responses'!$A$33,VLOOKUP($A207,Infrastructure!$A$13:$E$74,4,0))&amp;""</f>
        <v xml:space="preserve">Audit logs are availabile to internal Leepfrog staff, not to external parties. </v>
      </c>
      <c r="E207" s="211" t="str">
        <f>VLOOKUP($A207,Infrastructure!$A$13:$E$74,5,0)&amp;""</f>
        <v>Describe your current network systems logging strategy.</v>
      </c>
      <c r="F207" s="217"/>
      <c r="G207" s="203" t="str">
        <f>VLOOKUP($A207,Questions!$A$2:$X$333,21,0)&amp;""</f>
        <v>Yes</v>
      </c>
      <c r="H207" s="204"/>
      <c r="I207" s="205" t="str">
        <f>VLOOKUP($A207,Questions!$A$2:$X$333,23,0)&amp;""</f>
        <v>Critical Importance</v>
      </c>
      <c r="J207" s="204"/>
      <c r="K207" s="206" t="b">
        <v>0</v>
      </c>
      <c r="L207" s="2"/>
      <c r="M207" s="196"/>
      <c r="N207" s="196"/>
      <c r="O207" s="196"/>
      <c r="P207" s="196"/>
      <c r="Q207" s="196"/>
      <c r="R207" s="196"/>
      <c r="S207" s="196"/>
      <c r="T207" s="196"/>
      <c r="U207" s="196"/>
      <c r="V207" s="196"/>
      <c r="W207" s="196"/>
      <c r="X207" s="196"/>
      <c r="Y207" s="196"/>
      <c r="Z207" s="196"/>
    </row>
    <row r="208" spans="1:26" ht="15.75" customHeight="1" x14ac:dyDescent="0.2">
      <c r="A208" s="34" t="str">
        <f>Infrastructure!$A$57</f>
        <v>FIDP-06</v>
      </c>
      <c r="B208" s="35" t="str">
        <f>VLOOKUP($A208,Infrastructure!$A$13:$E$74,2,0)&amp;""</f>
        <v>Is authority for firewall change approval documented? Please list approver names or titles in Additional Info.</v>
      </c>
      <c r="C208" s="205" t="str">
        <f>VLOOKUP($A208,Infrastructure!$A$13:$E$74,3,0)&amp;""</f>
        <v>No</v>
      </c>
      <c r="D208" s="66" t="str">
        <f>IF(LEFT(VLOOKUP($A208,Infrastructure!$A$13:$E$74,5,0),21)='Auto Responses'!$A$32,'Auto Responses'!$A$33,VLOOKUP($A208,Infrastructure!$A$13:$E$74,4,0))&amp;""</f>
        <v>Leepfrog does not disclose this information</v>
      </c>
      <c r="E208" s="211" t="str">
        <f>VLOOKUP($A208,Infrastructure!$A$13:$E$74,5,0)&amp;""</f>
        <v>Describe how firewall changes are approved.</v>
      </c>
      <c r="F208" s="217"/>
      <c r="G208" s="203" t="str">
        <f>VLOOKUP($A208,Questions!$A$2:$X$333,21,0)&amp;""</f>
        <v>Yes</v>
      </c>
      <c r="H208" s="204"/>
      <c r="I208" s="205" t="str">
        <f>VLOOKUP($A208,Questions!$A$2:$X$333,23,0)&amp;""</f>
        <v>Standard Importance</v>
      </c>
      <c r="J208" s="204"/>
      <c r="K208" s="206" t="b">
        <v>0</v>
      </c>
      <c r="L208" s="2"/>
      <c r="M208" s="196"/>
      <c r="N208" s="196"/>
      <c r="O208" s="196"/>
      <c r="P208" s="196"/>
      <c r="Q208" s="196"/>
      <c r="R208" s="196"/>
      <c r="S208" s="196"/>
      <c r="T208" s="196"/>
      <c r="U208" s="196"/>
      <c r="V208" s="196"/>
      <c r="W208" s="196"/>
      <c r="X208" s="196"/>
      <c r="Y208" s="196"/>
      <c r="Z208" s="196"/>
    </row>
    <row r="209" spans="1:26" ht="15.75" customHeight="1" x14ac:dyDescent="0.2">
      <c r="A209" s="34" t="str">
        <f>Infrastructure!$A$58</f>
        <v>FIDP-07</v>
      </c>
      <c r="B209" s="35" t="str">
        <f>VLOOKUP($A209,Infrastructure!$A$13:$E$74,2,0)&amp;""</f>
        <v>Have you implemented an intrusion prevention system (network-based)?</v>
      </c>
      <c r="C209" s="205" t="str">
        <f>VLOOKUP($A209,Infrastructure!$A$13:$E$74,3,0)&amp;""</f>
        <v>Yes</v>
      </c>
      <c r="D209" s="66" t="str">
        <f>IF(LEFT(VLOOKUP($A209,Infrastructure!$A$13:$E$74,5,0),21)='Auto Responses'!$A$32,'Auto Responses'!$A$33,VLOOKUP($A209,Infrastructure!$A$13:$E$74,4,0))&amp;""</f>
        <v xml:space="preserve">CourseLeaf production systems are monitored by a third party intrusion prevention system. </v>
      </c>
      <c r="E209" s="211" t="str">
        <f>VLOOKUP($A209,Infrastructure!$A$13:$E$74,5,0)&amp;""</f>
        <v>Describe the currently implemented IPS.</v>
      </c>
      <c r="F209" s="217"/>
      <c r="G209" s="203" t="str">
        <f>VLOOKUP($A209,Questions!$A$2:$X$333,21,0)&amp;""</f>
        <v>Yes</v>
      </c>
      <c r="H209" s="204"/>
      <c r="I209" s="205" t="str">
        <f>VLOOKUP($A209,Questions!$A$2:$X$333,23,0)&amp;""</f>
        <v>Standard Importance</v>
      </c>
      <c r="J209" s="204"/>
      <c r="K209" s="206" t="b">
        <v>0</v>
      </c>
      <c r="L209" s="2"/>
      <c r="M209" s="196"/>
      <c r="N209" s="196"/>
      <c r="O209" s="196"/>
      <c r="P209" s="196"/>
      <c r="Q209" s="196"/>
      <c r="R209" s="196"/>
      <c r="S209" s="196"/>
      <c r="T209" s="196"/>
      <c r="U209" s="196"/>
      <c r="V209" s="196"/>
      <c r="W209" s="196"/>
      <c r="X209" s="196"/>
      <c r="Y209" s="196"/>
      <c r="Z209" s="196"/>
    </row>
    <row r="210" spans="1:26" ht="15.75" customHeight="1" x14ac:dyDescent="0.2">
      <c r="A210" s="34" t="str">
        <f>Infrastructure!$A$59</f>
        <v>FIDP-08</v>
      </c>
      <c r="B210" s="35" t="str">
        <f>VLOOKUP($A210,Infrastructure!$A$13:$E$74,2,0)&amp;""</f>
        <v>Do you employ host-based intrusion prevention?</v>
      </c>
      <c r="C210" s="205" t="str">
        <f>VLOOKUP($A210,Infrastructure!$A$13:$E$74,3,0)&amp;""</f>
        <v>Yes</v>
      </c>
      <c r="D210" s="66" t="str">
        <f>IF(LEFT(VLOOKUP($A210,Infrastructure!$A$13:$E$74,5,0),21)='Auto Responses'!$A$32,'Auto Responses'!$A$33,VLOOKUP($A210,Infrastructure!$A$13:$E$74,4,0))&amp;""</f>
        <v>Yes, we provide host-based intrusion detection and prevention on our servers and workstations.</v>
      </c>
      <c r="E210" s="211" t="str">
        <f>VLOOKUP($A210,Infrastructure!$A$13:$E$74,5,0)&amp;""</f>
        <v>Describe the currently implemented host-based IPS solution(s).</v>
      </c>
      <c r="F210" s="217"/>
      <c r="G210" s="203" t="str">
        <f>VLOOKUP($A210,Questions!$A$2:$X$333,21,0)&amp;""</f>
        <v>Yes</v>
      </c>
      <c r="H210" s="204"/>
      <c r="I210" s="205" t="str">
        <f>VLOOKUP($A210,Questions!$A$2:$X$333,23,0)&amp;""</f>
        <v>Standard Importance</v>
      </c>
      <c r="J210" s="204"/>
      <c r="K210" s="206" t="b">
        <v>0</v>
      </c>
      <c r="L210" s="2"/>
      <c r="M210" s="196"/>
      <c r="N210" s="196"/>
      <c r="O210" s="196"/>
      <c r="P210" s="196"/>
      <c r="Q210" s="196"/>
      <c r="R210" s="196"/>
      <c r="S210" s="196"/>
      <c r="T210" s="196"/>
      <c r="U210" s="196"/>
      <c r="V210" s="196"/>
      <c r="W210" s="196"/>
      <c r="X210" s="196"/>
      <c r="Y210" s="196"/>
      <c r="Z210" s="196"/>
    </row>
    <row r="211" spans="1:26" ht="15.75" customHeight="1" x14ac:dyDescent="0.2">
      <c r="A211" s="34" t="str">
        <f>Infrastructure!$A$60</f>
        <v>FIDP-09</v>
      </c>
      <c r="B211" s="35" t="str">
        <f>VLOOKUP($A211,Infrastructure!$A$13:$E$74,2,0)&amp;""</f>
        <v>Are you employing any next-generation persistent threat (NGPT) monitoring?</v>
      </c>
      <c r="C211" s="205" t="str">
        <f>VLOOKUP($A211,Infrastructure!$A$13:$E$74,3,0)&amp;""</f>
        <v>Yes</v>
      </c>
      <c r="D211" s="66" t="str">
        <f>IF(LEFT(VLOOKUP($A211,Infrastructure!$A$13:$E$74,5,0),21)='Auto Responses'!$A$32,'Auto Responses'!$A$33,VLOOKUP($A211,Infrastructure!$A$13:$E$74,4,0))&amp;""</f>
        <v>Leepfrog employs continuous monitoring and alerting across our environment to detect and respond to security events and anomalous activity in a timely manner.</v>
      </c>
      <c r="E211" s="211" t="str">
        <f>VLOOKUP($A211,Infrastructure!$A$13:$E$74,5,0)&amp;""</f>
        <v>Describe your NGPT monitoring strategy.</v>
      </c>
      <c r="F211" s="217"/>
      <c r="G211" s="203" t="str">
        <f>VLOOKUP($A211,Questions!$A$2:$X$333,21,0)&amp;""</f>
        <v>Yes</v>
      </c>
      <c r="H211" s="204"/>
      <c r="I211" s="205" t="str">
        <f>VLOOKUP($A211,Questions!$A$2:$X$333,23,0)&amp;""</f>
        <v>Standard Importance</v>
      </c>
      <c r="J211" s="204"/>
      <c r="K211" s="206" t="b">
        <v>0</v>
      </c>
      <c r="L211" s="2"/>
      <c r="M211" s="196"/>
      <c r="N211" s="196"/>
      <c r="O211" s="196"/>
      <c r="P211" s="196"/>
      <c r="Q211" s="196"/>
      <c r="R211" s="196"/>
      <c r="S211" s="196"/>
      <c r="T211" s="196"/>
      <c r="U211" s="196"/>
      <c r="V211" s="196"/>
      <c r="W211" s="196"/>
      <c r="X211" s="196"/>
      <c r="Y211" s="196"/>
      <c r="Z211" s="196"/>
    </row>
    <row r="212" spans="1:26" ht="15.75" customHeight="1" x14ac:dyDescent="0.2">
      <c r="A212" s="34" t="str">
        <f>Infrastructure!$A$61</f>
        <v>FIDP-10</v>
      </c>
      <c r="B212" s="35" t="str">
        <f>VLOOKUP($A212,Infrastructure!$A$13:$E$74,2,0)&amp;""</f>
        <v>Is intrusion monitoring performed internally or by a third-party service?</v>
      </c>
      <c r="C212" s="205" t="str">
        <f>VLOOKUP($A212,Infrastructure!$A$13:$E$74,3,0)&amp;""</f>
        <v/>
      </c>
      <c r="D212" s="66" t="str">
        <f>IF(LEFT(VLOOKUP($A212,Infrastructure!$A$13:$E$74,5,0),21)='Auto Responses'!$A$32,'Auto Responses'!$A$33,VLOOKUP($A212,Infrastructure!$A$13:$E$74,4,0))&amp;""</f>
        <v>Internally</v>
      </c>
      <c r="E212" s="211" t="str">
        <f>VLOOKUP($A212,Infrastructure!$A$13:$E$74,5,0)&amp;""</f>
        <v>In addition to stating your intrusion monitoring strategy, provide a brief summary of its implementation.</v>
      </c>
      <c r="F212" s="217"/>
      <c r="G212" s="203" t="str">
        <f>VLOOKUP($A212,Questions!$A$2:$X$333,21,0)&amp;""</f>
        <v>Not scored</v>
      </c>
      <c r="H212" s="204"/>
      <c r="I212" s="205" t="str">
        <f>VLOOKUP($A212,Questions!$A$2:$X$333,23,0)&amp;""</f>
        <v/>
      </c>
      <c r="J212" s="204"/>
      <c r="K212" s="206" t="b">
        <v>0</v>
      </c>
      <c r="L212" s="2"/>
      <c r="M212" s="196"/>
      <c r="N212" s="196"/>
      <c r="O212" s="196"/>
      <c r="P212" s="196"/>
      <c r="Q212" s="196"/>
      <c r="R212" s="196"/>
      <c r="S212" s="196"/>
      <c r="T212" s="196"/>
      <c r="U212" s="196"/>
      <c r="V212" s="196"/>
      <c r="W212" s="196"/>
      <c r="X212" s="196"/>
      <c r="Y212" s="196"/>
      <c r="Z212" s="196"/>
    </row>
    <row r="213" spans="1:26" ht="15.75" customHeight="1" x14ac:dyDescent="0.2">
      <c r="A213" s="34" t="str">
        <f>Infrastructure!$A$62</f>
        <v>FIDP-11</v>
      </c>
      <c r="B213" s="35" t="str">
        <f>VLOOKUP($A213,Infrastructure!$A$13:$E$74,2,0)&amp;""</f>
        <v>Do you monitor for intrusions on a 24 x 7 x 365 basis?</v>
      </c>
      <c r="C213" s="205" t="str">
        <f>VLOOKUP($A213,Infrastructure!$A$13:$E$74,3,0)&amp;""</f>
        <v>Yes</v>
      </c>
      <c r="D213" s="66" t="str">
        <f>IF(LEFT(VLOOKUP($A213,Infrastructure!$A$13:$E$74,5,0),21)='Auto Responses'!$A$32,'Auto Responses'!$A$33,VLOOKUP($A213,Infrastructure!$A$13:$E$74,4,0))&amp;""</f>
        <v>Leepfrog uses firewalls to provide a stateless firewall along with fail2ban for intrusion protection from brute force attacks. CourseLeaf is hosted on Amazon Web Services (AWS). AWS monitors for intrusions on a 24x7x365 basis.</v>
      </c>
      <c r="E213" s="211" t="str">
        <f>VLOOKUP($A213,Infrastructure!$A$13:$E$74,5,0)&amp;""</f>
        <v>Provide a brief summary of this activity.</v>
      </c>
      <c r="F213" s="217"/>
      <c r="G213" s="203" t="str">
        <f>VLOOKUP($A213,Questions!$A$2:$X$333,21,0)&amp;""</f>
        <v>Yes</v>
      </c>
      <c r="H213" s="204"/>
      <c r="I213" s="205" t="str">
        <f>VLOOKUP($A213,Questions!$A$2:$X$333,23,0)&amp;""</f>
        <v>Minor Importance</v>
      </c>
      <c r="J213" s="204"/>
      <c r="K213" s="206" t="b">
        <v>0</v>
      </c>
      <c r="L213" s="2"/>
      <c r="M213" s="196"/>
      <c r="N213" s="196"/>
      <c r="O213" s="196"/>
      <c r="P213" s="196"/>
      <c r="Q213" s="196"/>
      <c r="R213" s="196"/>
      <c r="S213" s="196"/>
      <c r="T213" s="196"/>
      <c r="U213" s="196"/>
      <c r="V213" s="196"/>
      <c r="W213" s="196"/>
      <c r="X213" s="196"/>
      <c r="Y213" s="196"/>
      <c r="Z213" s="196"/>
    </row>
    <row r="214" spans="1:26" ht="15.75" customHeight="1" x14ac:dyDescent="0.2">
      <c r="A214" s="18" t="str">
        <f>VLOOKUP(LEFT($A215,4),'Auto Responses'!$N$4:$O$38,2,0)&amp;""</f>
        <v xml:space="preserve"> Incident Handling</v>
      </c>
      <c r="B214" s="40"/>
      <c r="C214" s="41"/>
      <c r="D214" s="41"/>
      <c r="E214" s="210"/>
      <c r="F214" s="198" t="s">
        <v>627</v>
      </c>
      <c r="G214" s="207" t="s">
        <v>622</v>
      </c>
      <c r="H214" s="207" t="s">
        <v>623</v>
      </c>
      <c r="I214" s="207" t="s">
        <v>624</v>
      </c>
      <c r="J214" s="207" t="s">
        <v>625</v>
      </c>
      <c r="K214" s="207" t="s">
        <v>626</v>
      </c>
      <c r="L214" s="2"/>
      <c r="M214" s="2"/>
      <c r="N214" s="2"/>
      <c r="O214" s="2"/>
      <c r="P214" s="2"/>
      <c r="Q214" s="2"/>
      <c r="R214" s="2"/>
      <c r="S214" s="2"/>
      <c r="T214" s="2"/>
      <c r="U214" s="2"/>
      <c r="V214" s="2"/>
      <c r="W214" s="2"/>
      <c r="X214" s="2"/>
      <c r="Y214" s="2"/>
      <c r="Z214" s="2"/>
    </row>
    <row r="215" spans="1:26" ht="15.75" customHeight="1" x14ac:dyDescent="0.2">
      <c r="A215" s="34" t="str">
        <f>Infrastructure!$A$64</f>
        <v>HFIH-01</v>
      </c>
      <c r="B215" s="35" t="str">
        <f>VLOOKUP($A215,Infrastructure!$A$13:$E$74,2,0)&amp;""</f>
        <v>Do you have a formal incident response plan?</v>
      </c>
      <c r="C215" s="205" t="str">
        <f>VLOOKUP($A215,Infrastructure!$A$13:$E$74,3,0)&amp;""</f>
        <v>Yes</v>
      </c>
      <c r="D215" s="66" t="str">
        <f>IF(LEFT(VLOOKUP($A215,Infrastructure!$A$13:$E$74,5,0),21)='Auto Responses'!$A$32,'Auto Responses'!$A$33,VLOOKUP($A215,Infrastructure!$A$13:$E$74,4,0))&amp;""</f>
        <v>Leepfrogs Incident Response Plan is available internally to all employee's but is not shared externally unless upon specific request from an institution.</v>
      </c>
      <c r="E215" s="211" t="str">
        <f>VLOOKUP($A215,Infrastructure!$A$13:$E$74,5,0)&amp;""</f>
        <v>Summarize or provide a link to your formal incident response plan.</v>
      </c>
      <c r="F215" s="217"/>
      <c r="G215" s="203" t="str">
        <f>VLOOKUP($A215,Questions!$A$2:$X$333,21,0)&amp;""</f>
        <v>Yes</v>
      </c>
      <c r="H215" s="204"/>
      <c r="I215" s="205" t="str">
        <f>VLOOKUP($A215,Questions!$A$2:$X$333,23,0)&amp;""</f>
        <v>Standard Importance</v>
      </c>
      <c r="J215" s="204"/>
      <c r="K215" s="206" t="b">
        <v>0</v>
      </c>
      <c r="L215" s="2"/>
      <c r="M215" s="196"/>
      <c r="N215" s="196"/>
      <c r="O215" s="196"/>
      <c r="P215" s="196"/>
      <c r="Q215" s="196"/>
      <c r="R215" s="196"/>
      <c r="S215" s="196"/>
      <c r="T215" s="196"/>
      <c r="U215" s="196"/>
      <c r="V215" s="196"/>
      <c r="W215" s="196"/>
      <c r="X215" s="196"/>
      <c r="Y215" s="196"/>
      <c r="Z215" s="196"/>
    </row>
    <row r="216" spans="1:26" ht="15.75" customHeight="1" x14ac:dyDescent="0.2">
      <c r="A216" s="34" t="str">
        <f>Infrastructure!$A$65</f>
        <v>HFIH-02</v>
      </c>
      <c r="B216" s="35" t="str">
        <f>VLOOKUP($A216,Infrastructure!$A$13:$E$74,2,0)&amp;""</f>
        <v>Do you either have an internal incident response team or retain an external team?</v>
      </c>
      <c r="C216" s="205" t="str">
        <f>VLOOKUP($A216,Infrastructure!$A$13:$E$74,3,0)&amp;""</f>
        <v>Yes</v>
      </c>
      <c r="D216" s="66" t="str">
        <f>IF(LEFT(VLOOKUP($A216,Infrastructure!$A$13:$E$74,5,0),21)='Auto Responses'!$A$32,'Auto Responses'!$A$33,VLOOKUP($A216,Infrastructure!$A$13:$E$74,4,0))&amp;""</f>
        <v>Leepfrogs has an internal incident response team, however if required will bring in external incident response / forensic investigation teams.</v>
      </c>
      <c r="E216" s="211" t="str">
        <f>VLOOKUP($A216,Infrastructure!$A$13:$E$74,5,0)&amp;""</f>
        <v>Summarize your incident response and reporting processes.</v>
      </c>
      <c r="F216" s="217"/>
      <c r="G216" s="203" t="str">
        <f>VLOOKUP($A216,Questions!$A$2:$X$333,21,0)&amp;""</f>
        <v>Yes</v>
      </c>
      <c r="H216" s="204"/>
      <c r="I216" s="205" t="str">
        <f>VLOOKUP($A216,Questions!$A$2:$X$333,23,0)&amp;""</f>
        <v>Minor Importance</v>
      </c>
      <c r="J216" s="204"/>
      <c r="K216" s="206" t="b">
        <v>0</v>
      </c>
      <c r="L216" s="2"/>
      <c r="M216" s="196"/>
      <c r="N216" s="196"/>
      <c r="O216" s="196"/>
      <c r="P216" s="196"/>
      <c r="Q216" s="196"/>
      <c r="R216" s="196"/>
      <c r="S216" s="196"/>
      <c r="T216" s="196"/>
      <c r="U216" s="196"/>
      <c r="V216" s="196"/>
      <c r="W216" s="196"/>
      <c r="X216" s="196"/>
      <c r="Y216" s="196"/>
      <c r="Z216" s="196"/>
    </row>
    <row r="217" spans="1:26" ht="15.75" customHeight="1" x14ac:dyDescent="0.2">
      <c r="A217" s="34" t="str">
        <f>Infrastructure!$A$66</f>
        <v>HFIH-03</v>
      </c>
      <c r="B217" s="35" t="str">
        <f>VLOOKUP($A217,Infrastructure!$A$13:$E$74,2,0)&amp;""</f>
        <v>Do you have the capability to respond to incidents on a 24 x 7 x 365 basis?</v>
      </c>
      <c r="C217" s="205" t="str">
        <f>VLOOKUP($A217,Infrastructure!$A$13:$E$74,3,0)&amp;""</f>
        <v>Yes</v>
      </c>
      <c r="D217" s="66" t="str">
        <f>IF(LEFT(VLOOKUP($A217,Infrastructure!$A$13:$E$74,5,0),21)='Auto Responses'!$A$32,'Auto Responses'!$A$33,VLOOKUP($A217,Infrastructure!$A$13:$E$74,4,0))&amp;""</f>
        <v>we support our product (24/7) yes, capability</v>
      </c>
      <c r="E217" s="211" t="str">
        <f>VLOOKUP($A217,Infrastructure!$A$13:$E$74,5,0)&amp;""</f>
        <v>Summarize your internal approach or reference your third-party contractor.</v>
      </c>
      <c r="F217" s="217"/>
      <c r="G217" s="203" t="str">
        <f>VLOOKUP($A217,Questions!$A$2:$X$333,21,0)&amp;""</f>
        <v>Yes</v>
      </c>
      <c r="H217" s="204"/>
      <c r="I217" s="205" t="str">
        <f>VLOOKUP($A217,Questions!$A$2:$X$333,23,0)&amp;""</f>
        <v>Minor Importance</v>
      </c>
      <c r="J217" s="204"/>
      <c r="K217" s="206" t="b">
        <v>0</v>
      </c>
      <c r="L217" s="2"/>
      <c r="M217" s="196"/>
      <c r="N217" s="196"/>
      <c r="O217" s="196"/>
      <c r="P217" s="196"/>
      <c r="Q217" s="196"/>
      <c r="R217" s="196"/>
      <c r="S217" s="196"/>
      <c r="T217" s="196"/>
      <c r="U217" s="196"/>
      <c r="V217" s="196"/>
      <c r="W217" s="196"/>
      <c r="X217" s="196"/>
      <c r="Y217" s="196"/>
      <c r="Z217" s="196"/>
    </row>
    <row r="218" spans="1:26" ht="15.75" customHeight="1" x14ac:dyDescent="0.2">
      <c r="A218" s="34" t="str">
        <f>Infrastructure!$A$67</f>
        <v>HFIH-04</v>
      </c>
      <c r="B218" s="35" t="str">
        <f>VLOOKUP($A218,Infrastructure!$A$13:$E$74,2,0)&amp;""</f>
        <v>Do you carry cyber-risk insurance to protect against unforeseen service outages, data that is lost or stolen, and security incidents?</v>
      </c>
      <c r="C218" s="205" t="str">
        <f>VLOOKUP($A218,Infrastructure!$A$13:$E$74,3,0)&amp;""</f>
        <v>Yes</v>
      </c>
      <c r="D218" s="66" t="str">
        <f>IF(LEFT(VLOOKUP($A218,Infrastructure!$A$13:$E$74,5,0),21)='Auto Responses'!$A$32,'Auto Responses'!$A$33,VLOOKUP($A218,Infrastructure!$A$13:$E$74,4,0))&amp;""</f>
        <v>Leepfrog carries a cyberinsurance policy to protect against unforseen risks.</v>
      </c>
      <c r="E218" s="211" t="str">
        <f>VLOOKUP($A218,Infrastructure!$A$13:$E$74,5,0)&amp;""</f>
        <v>Describe the coverage in place for this solution.</v>
      </c>
      <c r="F218" s="217"/>
      <c r="G218" s="203" t="str">
        <f>VLOOKUP($A218,Questions!$A$2:$X$333,21,0)&amp;""</f>
        <v>Yes</v>
      </c>
      <c r="H218" s="204"/>
      <c r="I218" s="205" t="str">
        <f>VLOOKUP($A218,Questions!$A$2:$X$333,23,0)&amp;""</f>
        <v>Minor Importance</v>
      </c>
      <c r="J218" s="204"/>
      <c r="K218" s="206" t="b">
        <v>0</v>
      </c>
      <c r="L218" s="2"/>
      <c r="M218" s="196"/>
      <c r="N218" s="196"/>
      <c r="O218" s="196"/>
      <c r="P218" s="196"/>
      <c r="Q218" s="196"/>
      <c r="R218" s="196"/>
      <c r="S218" s="196"/>
      <c r="T218" s="196"/>
      <c r="U218" s="196"/>
      <c r="V218" s="196"/>
      <c r="W218" s="196"/>
      <c r="X218" s="196"/>
      <c r="Y218" s="196"/>
      <c r="Z218" s="196"/>
    </row>
    <row r="219" spans="1:26" ht="15.75" customHeight="1" x14ac:dyDescent="0.2">
      <c r="A219" s="18" t="str">
        <f>VLOOKUP(LEFT($A220,4),'Auto Responses'!$N$4:$O$38,2,0)&amp;""</f>
        <v xml:space="preserve"> Vulnerability Management</v>
      </c>
      <c r="B219" s="40"/>
      <c r="C219" s="41"/>
      <c r="D219" s="41"/>
      <c r="E219" s="210"/>
      <c r="F219" s="198" t="s">
        <v>627</v>
      </c>
      <c r="G219" s="207" t="s">
        <v>622</v>
      </c>
      <c r="H219" s="207" t="s">
        <v>623</v>
      </c>
      <c r="I219" s="207" t="s">
        <v>624</v>
      </c>
      <c r="J219" s="207" t="s">
        <v>625</v>
      </c>
      <c r="K219" s="207" t="s">
        <v>626</v>
      </c>
      <c r="L219" s="2"/>
      <c r="M219" s="2"/>
      <c r="N219" s="2"/>
      <c r="O219" s="2"/>
      <c r="P219" s="2"/>
      <c r="Q219" s="2"/>
      <c r="R219" s="2"/>
      <c r="S219" s="2"/>
      <c r="T219" s="2"/>
      <c r="U219" s="2"/>
      <c r="V219" s="2"/>
      <c r="W219" s="2"/>
      <c r="X219" s="2"/>
      <c r="Y219" s="2"/>
      <c r="Z219" s="2"/>
    </row>
    <row r="220" spans="1:26" ht="15.75" customHeight="1" x14ac:dyDescent="0.2">
      <c r="A220" s="34" t="str">
        <f>Infrastructure!$A$69</f>
        <v>VULN-01</v>
      </c>
      <c r="B220" s="35" t="str">
        <f>VLOOKUP($A220,Infrastructure!$A$13:$E$74,2,0)&amp;""</f>
        <v>Are your systems and applications scanned with an authenticated user account for vulnerabilities (that are remediated) prior to new releases?*</v>
      </c>
      <c r="C220" s="205" t="str">
        <f>VLOOKUP($A220,Infrastructure!$A$13:$E$74,3,0)&amp;""</f>
        <v>Yes</v>
      </c>
      <c r="D220" s="66" t="str">
        <f>IF(LEFT(VLOOKUP($A220,Infrastructure!$A$13:$E$74,5,0),21)='Auto Responses'!$A$32,'Auto Responses'!$A$33,VLOOKUP($A220,Infrastructure!$A$13:$E$74,4,0))&amp;""</f>
        <v>Vulnerability scanning is performed on Leepfrog systems and applications prior to release, and identified vulnerabilities are remediated as part of our release process. Scans are conducted using authenticated credentials to ensure thorough coverage.</v>
      </c>
      <c r="E220" s="211" t="str">
        <f>VLOOKUP($A220,Infrastructure!$A$13:$E$74,5,0)&amp;""</f>
        <v>Provide a brief description.</v>
      </c>
      <c r="F220" s="217"/>
      <c r="G220" s="203" t="str">
        <f>VLOOKUP($A220,Questions!$A$2:$X$333,21,0)&amp;""</f>
        <v>Yes</v>
      </c>
      <c r="H220" s="204"/>
      <c r="I220" s="205" t="str">
        <f>VLOOKUP($A220,Questions!$A$2:$X$333,23,0)&amp;""</f>
        <v>Critical Importance</v>
      </c>
      <c r="J220" s="204"/>
      <c r="K220" s="206" t="b">
        <v>0</v>
      </c>
      <c r="L220" s="2"/>
      <c r="M220" s="196"/>
      <c r="N220" s="196"/>
      <c r="O220" s="196"/>
      <c r="P220" s="196"/>
      <c r="Q220" s="196"/>
      <c r="R220" s="196"/>
      <c r="S220" s="196"/>
      <c r="T220" s="196"/>
      <c r="U220" s="196"/>
      <c r="V220" s="196"/>
      <c r="W220" s="196"/>
      <c r="X220" s="196"/>
      <c r="Y220" s="196"/>
      <c r="Z220" s="196"/>
    </row>
    <row r="221" spans="1:26" ht="15.75" customHeight="1" x14ac:dyDescent="0.2">
      <c r="A221" s="34" t="str">
        <f>Infrastructure!$A$70</f>
        <v>VULN-02</v>
      </c>
      <c r="B221" s="35" t="str">
        <f>VLOOKUP($A221,Infrastructure!$A$13:$E$74,2,0)&amp;""</f>
        <v>Will you provide results of application and system vulnerability scans to the institution?*</v>
      </c>
      <c r="C221" s="205" t="str">
        <f>VLOOKUP($A221,Infrastructure!$A$13:$E$74,3,0)&amp;""</f>
        <v>No</v>
      </c>
      <c r="D221" s="66" t="str">
        <f>IF(LEFT(VLOOKUP($A221,Infrastructure!$A$13:$E$74,5,0),21)='Auto Responses'!$A$32,'Auto Responses'!$A$33,VLOOKUP($A221,Infrastructure!$A$13:$E$74,4,0))&amp;""</f>
        <v>Due to security and privacy concerns, Leepfrog does not disclose this information outside the organization.</v>
      </c>
      <c r="E221" s="211" t="str">
        <f>VLOOKUP($A221,Infrastructure!$A$13:$E$74,5,0)&amp;""</f>
        <v>Describe why security scan results will not be provided to the institution.</v>
      </c>
      <c r="F221" s="217"/>
      <c r="G221" s="203" t="str">
        <f>VLOOKUP($A221,Questions!$A$2:$X$333,21,0)&amp;""</f>
        <v>Yes</v>
      </c>
      <c r="H221" s="204"/>
      <c r="I221" s="205" t="str">
        <f>VLOOKUP($A221,Questions!$A$2:$X$333,23,0)&amp;""</f>
        <v>Critical Importance</v>
      </c>
      <c r="J221" s="204"/>
      <c r="K221" s="206" t="b">
        <v>0</v>
      </c>
      <c r="L221" s="2"/>
      <c r="M221" s="196"/>
      <c r="N221" s="196"/>
      <c r="O221" s="196"/>
      <c r="P221" s="196"/>
      <c r="Q221" s="196"/>
      <c r="R221" s="196"/>
      <c r="S221" s="196"/>
      <c r="T221" s="196"/>
      <c r="U221" s="196"/>
      <c r="V221" s="196"/>
      <c r="W221" s="196"/>
      <c r="X221" s="196"/>
      <c r="Y221" s="196"/>
      <c r="Z221" s="196"/>
    </row>
    <row r="222" spans="1:26" ht="15.75" customHeight="1" x14ac:dyDescent="0.2">
      <c r="A222" s="34" t="str">
        <f>Infrastructure!$A$71</f>
        <v>VULN-03</v>
      </c>
      <c r="B222" s="35" t="str">
        <f>VLOOKUP($A222,Infrastructure!$A$13:$E$74,2,0)&amp;""</f>
        <v>Will you allow the institution to perform its own vulnerability testing and/or scanning of your systems and/or application, provided that testing is performed at a mutually agreed upon time and date?*</v>
      </c>
      <c r="C222" s="205" t="str">
        <f>VLOOKUP($A222,Infrastructure!$A$13:$E$74,3,0)&amp;""</f>
        <v>Yes</v>
      </c>
      <c r="D222" s="66" t="str">
        <f>IF(LEFT(VLOOKUP($A222,Infrastructure!$A$13:$E$74,5,0),21)='Auto Responses'!$A$32,'Auto Responses'!$A$33,VLOOKUP($A222,Infrastructure!$A$13:$E$74,4,0))&amp;""</f>
        <v>With prior written notice, Leepfrog will work with Clients as they perform their own testing.</v>
      </c>
      <c r="E222" s="211" t="str">
        <f>VLOOKUP($A222,Infrastructure!$A$13:$E$74,5,0)&amp;""</f>
        <v>Provide reference to the process or procedure to set up security testing times and scopes.</v>
      </c>
      <c r="F222" s="217"/>
      <c r="G222" s="203" t="str">
        <f>VLOOKUP($A222,Questions!$A$2:$X$333,21,0)&amp;""</f>
        <v>Yes</v>
      </c>
      <c r="H222" s="204"/>
      <c r="I222" s="205" t="str">
        <f>VLOOKUP($A222,Questions!$A$2:$X$333,23,0)&amp;""</f>
        <v>Critical Importance</v>
      </c>
      <c r="J222" s="204"/>
      <c r="K222" s="206" t="b">
        <v>0</v>
      </c>
      <c r="L222" s="2"/>
      <c r="M222" s="196"/>
      <c r="N222" s="196"/>
      <c r="O222" s="196"/>
      <c r="P222" s="196"/>
      <c r="Q222" s="196"/>
      <c r="R222" s="196"/>
      <c r="S222" s="196"/>
      <c r="T222" s="196"/>
      <c r="U222" s="196"/>
      <c r="V222" s="196"/>
      <c r="W222" s="196"/>
      <c r="X222" s="196"/>
      <c r="Y222" s="196"/>
      <c r="Z222" s="196"/>
    </row>
    <row r="223" spans="1:26" ht="15.75" customHeight="1" x14ac:dyDescent="0.2">
      <c r="A223" s="34" t="str">
        <f>Infrastructure!$A$72</f>
        <v>VULN-04</v>
      </c>
      <c r="B223" s="35" t="str">
        <f>VLOOKUP($A223,Infrastructure!$A$13:$E$74,2,0)&amp;""</f>
        <v>Have your systems and applications had a third-party security assessment completed in the last year?</v>
      </c>
      <c r="C223" s="205" t="str">
        <f>VLOOKUP($A223,Infrastructure!$A$13:$E$74,3,0)&amp;""</f>
        <v>Yes</v>
      </c>
      <c r="D223" s="66" t="str">
        <f>IF(LEFT(VLOOKUP($A223,Infrastructure!$A$13:$E$74,5,0),21)='Auto Responses'!$A$32,'Auto Responses'!$A$33,VLOOKUP($A223,Infrastructure!$A$13:$E$74,4,0))&amp;""</f>
        <v>Leepfrog completes these assessments at least once annually</v>
      </c>
      <c r="E223" s="211" t="str">
        <f>VLOOKUP($A223,Infrastructure!$A$13:$E$74,5,0)&amp;""</f>
        <v>Provide the results with this document (link or attached), if possible. State the date of the last completed third-party security assessment.</v>
      </c>
      <c r="F223" s="217"/>
      <c r="G223" s="203" t="str">
        <f>VLOOKUP($A223,Questions!$A$2:$X$333,21,0)&amp;""</f>
        <v>Yes</v>
      </c>
      <c r="H223" s="204"/>
      <c r="I223" s="205" t="str">
        <f>VLOOKUP($A223,Questions!$A$2:$X$333,23,0)&amp;""</f>
        <v>Standard Importance</v>
      </c>
      <c r="J223" s="204"/>
      <c r="K223" s="206" t="b">
        <v>0</v>
      </c>
      <c r="L223" s="2"/>
      <c r="M223" s="196"/>
      <c r="N223" s="196"/>
      <c r="O223" s="196"/>
      <c r="P223" s="196"/>
      <c r="Q223" s="196"/>
      <c r="R223" s="196"/>
      <c r="S223" s="196"/>
      <c r="T223" s="196"/>
      <c r="U223" s="196"/>
      <c r="V223" s="196"/>
      <c r="W223" s="196"/>
      <c r="X223" s="196"/>
      <c r="Y223" s="196"/>
      <c r="Z223" s="196"/>
    </row>
    <row r="224" spans="1:26" ht="15.75" customHeight="1" x14ac:dyDescent="0.2">
      <c r="A224" s="34" t="str">
        <f>Infrastructure!$A$73</f>
        <v>VULN-05</v>
      </c>
      <c r="B224" s="35" t="str">
        <f>VLOOKUP($A224,Infrastructure!$A$13:$E$74,2,0)&amp;""</f>
        <v>Do you regularly scan for common web application security vulnerabilities (e.g., SQL injection, XSS, XSRF, etc.)?</v>
      </c>
      <c r="C224" s="205" t="str">
        <f>VLOOKUP($A224,Infrastructure!$A$13:$E$74,3,0)&amp;""</f>
        <v>Yes</v>
      </c>
      <c r="D224" s="66" t="str">
        <f>IF(LEFT(VLOOKUP($A224,Infrastructure!$A$13:$E$74,5,0),21)='Auto Responses'!$A$32,'Auto Responses'!$A$33,VLOOKUP($A224,Infrastructure!$A$13:$E$74,4,0))&amp;""</f>
        <v>Leepfrog's vulnerability management processes include regular scans for common web application security vulnerbilities.</v>
      </c>
      <c r="E224" s="211" t="str">
        <f>VLOOKUP($A224,Infrastructure!$A$13:$E$74,5,0)&amp;""</f>
        <v>Ensure that all elements of VULN-05 are clearly stated in your response.</v>
      </c>
      <c r="F224" s="217"/>
      <c r="G224" s="203" t="str">
        <f>VLOOKUP($A224,Questions!$A$2:$X$333,21,0)&amp;""</f>
        <v>Yes</v>
      </c>
      <c r="H224" s="204"/>
      <c r="I224" s="205" t="str">
        <f>VLOOKUP($A224,Questions!$A$2:$X$333,23,0)&amp;""</f>
        <v>Standard Importance</v>
      </c>
      <c r="J224" s="204"/>
      <c r="K224" s="206" t="b">
        <v>0</v>
      </c>
      <c r="L224" s="2"/>
      <c r="M224" s="196"/>
      <c r="N224" s="196"/>
      <c r="O224" s="196"/>
      <c r="P224" s="196"/>
      <c r="Q224" s="196"/>
      <c r="R224" s="196"/>
      <c r="S224" s="196"/>
      <c r="T224" s="196"/>
      <c r="U224" s="196"/>
      <c r="V224" s="196"/>
      <c r="W224" s="196"/>
      <c r="X224" s="196"/>
      <c r="Y224" s="196"/>
      <c r="Z224" s="196"/>
    </row>
    <row r="225" spans="1:26" ht="15.75" customHeight="1" x14ac:dyDescent="0.2">
      <c r="A225" s="34" t="str">
        <f>Infrastructure!$A$74</f>
        <v>VULN-06</v>
      </c>
      <c r="B225" s="35" t="str">
        <f>VLOOKUP($A225,Infrastructure!$A$13:$E$74,2,0)&amp;""</f>
        <v>Are your systems and applications regularly scanned externally for vulnerabilities?</v>
      </c>
      <c r="C225" s="205" t="str">
        <f>VLOOKUP($A225,Infrastructure!$A$13:$E$74,3,0)&amp;""</f>
        <v>Yes</v>
      </c>
      <c r="D225" s="66" t="str">
        <f>IF(LEFT(VLOOKUP($A225,Infrastructure!$A$13:$E$74,5,0),21)='Auto Responses'!$A$32,'Auto Responses'!$A$33,VLOOKUP($A225,Infrastructure!$A$13:$E$74,4,0))&amp;""</f>
        <v>Leepfrog's vulnerability management processes include regular scans for external security vulnerbilities. Leepfrog leverages a servicee, Black Kite that scans all public domains and the external website for security vulnerabilities. Results are reviewed on a regular basis.</v>
      </c>
      <c r="E225" s="211" t="str">
        <f>VLOOKUP($A225,Infrastructure!$A$13:$E$74,5,0)&amp;""</f>
        <v>Decribe your external application vulnerability scanning strategy.</v>
      </c>
      <c r="F225" s="217"/>
      <c r="G225" s="203" t="str">
        <f>VLOOKUP($A225,Questions!$A$2:$X$333,21,0)&amp;""</f>
        <v>Yes</v>
      </c>
      <c r="H225" s="204"/>
      <c r="I225" s="205" t="str">
        <f>VLOOKUP($A225,Questions!$A$2:$X$333,23,0)&amp;""</f>
        <v>Minor Importance</v>
      </c>
      <c r="J225" s="204"/>
      <c r="K225" s="218" t="b">
        <v>0</v>
      </c>
      <c r="L225" s="2"/>
      <c r="M225" s="196"/>
      <c r="N225" s="196"/>
      <c r="O225" s="196"/>
      <c r="P225" s="196"/>
      <c r="Q225" s="196"/>
      <c r="R225" s="196"/>
      <c r="S225" s="196"/>
      <c r="T225" s="196"/>
      <c r="U225" s="196"/>
      <c r="V225" s="196"/>
      <c r="W225" s="196"/>
      <c r="X225" s="196"/>
      <c r="Y225" s="196"/>
      <c r="Z225" s="196"/>
    </row>
    <row r="226" spans="1:26" ht="15.75" customHeight="1" x14ac:dyDescent="0.2">
      <c r="A226" s="18" t="str">
        <f>VLOOKUP(LEFT($A227,4),'Auto Responses'!$N$4:$O$38,2,0)&amp;""</f>
        <v xml:space="preserve"> IT Accessibility</v>
      </c>
      <c r="B226" s="40"/>
      <c r="C226" s="41"/>
      <c r="D226" s="41"/>
      <c r="E226" s="210"/>
      <c r="F226" s="198" t="s">
        <v>627</v>
      </c>
      <c r="G226" s="207" t="s">
        <v>622</v>
      </c>
      <c r="H226" s="207" t="s">
        <v>623</v>
      </c>
      <c r="I226" s="207" t="s">
        <v>624</v>
      </c>
      <c r="J226" s="207" t="s">
        <v>625</v>
      </c>
      <c r="K226" s="207" t="s">
        <v>626</v>
      </c>
      <c r="L226" s="2"/>
      <c r="M226" s="2"/>
      <c r="N226" s="2"/>
      <c r="O226" s="2"/>
      <c r="P226" s="2"/>
      <c r="Q226" s="2"/>
      <c r="R226" s="2"/>
      <c r="S226" s="2"/>
      <c r="T226" s="2"/>
      <c r="U226" s="2"/>
      <c r="V226" s="2"/>
      <c r="W226" s="2"/>
      <c r="X226" s="2"/>
      <c r="Y226" s="2"/>
      <c r="Z226" s="2"/>
    </row>
    <row r="227" spans="1:26" ht="15.75" customHeight="1" x14ac:dyDescent="0.2">
      <c r="A227" s="34" t="str">
        <f>'IT Accessibility'!$A$20</f>
        <v>ITAC-01</v>
      </c>
      <c r="B227" s="35" t="str">
        <f>VLOOKUP($A227,'IT Accessibility'!$A$13:$E$37,2,0)&amp;""</f>
        <v>Solution Provider Accessibility Contact Name</v>
      </c>
      <c r="C227" s="209" t="str">
        <f>VLOOKUP($A227,'IT Accessibility'!$A$13:$E$37,3,0)&amp;""</f>
        <v>Craig Canfield</v>
      </c>
      <c r="D227" s="200" t="str">
        <f>IF(LEFT(VLOOKUP($A227,'IT Accessibility'!$A$13:$E$37,5,0),21)='Auto Responses'!$A$32,'Auto Responses'!$A$33,VLOOKUP($A227,'IT Accessibility'!$A$13:$E$37,4,0))&amp;""</f>
        <v>This question does not apply.</v>
      </c>
      <c r="E227" s="219" t="str">
        <f>VLOOKUP($A227,'IT Accessibility'!$A$13:$E$37,5,0)&amp;""</f>
        <v>Based on the response to REQU-02 on the "START HERE" tab, this question does not apply to this product or service.</v>
      </c>
      <c r="F227" s="217"/>
      <c r="G227" s="203" t="str">
        <f>VLOOKUP($A227,Questions!$A$2:$X$333,21,0)&amp;""</f>
        <v>Not scored</v>
      </c>
      <c r="H227" s="204"/>
      <c r="I227" s="205" t="str">
        <f>VLOOKUP($A227,Questions!$A$2:$X$333,23,0)&amp;""</f>
        <v/>
      </c>
      <c r="J227" s="204"/>
      <c r="K227" s="206" t="b">
        <v>0</v>
      </c>
      <c r="L227" s="2"/>
      <c r="M227" s="196"/>
      <c r="N227" s="196"/>
      <c r="O227" s="196"/>
      <c r="P227" s="196"/>
      <c r="Q227" s="196"/>
      <c r="R227" s="196"/>
      <c r="S227" s="196"/>
      <c r="T227" s="196"/>
      <c r="U227" s="196"/>
      <c r="V227" s="196"/>
      <c r="W227" s="196"/>
      <c r="X227" s="196"/>
      <c r="Y227" s="196"/>
      <c r="Z227" s="196"/>
    </row>
    <row r="228" spans="1:26" ht="15.75" customHeight="1" x14ac:dyDescent="0.2">
      <c r="A228" s="34" t="str">
        <f>'IT Accessibility'!$A$21</f>
        <v>ITAC-02</v>
      </c>
      <c r="B228" s="35" t="str">
        <f>VLOOKUP($A228,'IT Accessibility'!$A$13:$E$37,2,0)&amp;""</f>
        <v>Solution Provider Accessibility Contact Title</v>
      </c>
      <c r="C228" s="209" t="str">
        <f>VLOOKUP($A228,'IT Accessibility'!$A$13:$E$37,3,0)&amp;""</f>
        <v>Director, Support &amp; DEI</v>
      </c>
      <c r="D228" s="200" t="str">
        <f>IF(LEFT(VLOOKUP($A228,'IT Accessibility'!$A$13:$E$37,5,0),21)='Auto Responses'!$A$32,'Auto Responses'!$A$33,VLOOKUP($A228,'IT Accessibility'!$A$13:$E$37,4,0))&amp;""</f>
        <v>This question does not apply.</v>
      </c>
      <c r="E228" s="219" t="str">
        <f>VLOOKUP($A228,'IT Accessibility'!$A$13:$E$37,5,0)&amp;""</f>
        <v>Based on the response to REQU-02 on the "START HERE" tab, this question does not apply to this product or service.</v>
      </c>
      <c r="F228" s="217"/>
      <c r="G228" s="203" t="str">
        <f>VLOOKUP($A228,Questions!$A$2:$X$333,21,0)&amp;""</f>
        <v>Not scored</v>
      </c>
      <c r="H228" s="204"/>
      <c r="I228" s="205" t="str">
        <f>VLOOKUP($A228,Questions!$A$2:$X$333,23,0)&amp;""</f>
        <v/>
      </c>
      <c r="J228" s="204"/>
      <c r="K228" s="206" t="b">
        <v>0</v>
      </c>
      <c r="L228" s="2"/>
      <c r="M228" s="196"/>
      <c r="N228" s="196"/>
      <c r="O228" s="196"/>
      <c r="P228" s="196"/>
      <c r="Q228" s="196"/>
      <c r="R228" s="196"/>
      <c r="S228" s="196"/>
      <c r="T228" s="196"/>
      <c r="U228" s="196"/>
      <c r="V228" s="196"/>
      <c r="W228" s="196"/>
      <c r="X228" s="196"/>
      <c r="Y228" s="196"/>
      <c r="Z228" s="196"/>
    </row>
    <row r="229" spans="1:26" ht="15.75" customHeight="1" x14ac:dyDescent="0.2">
      <c r="A229" s="34" t="str">
        <f>'IT Accessibility'!$A$22</f>
        <v>ITAC-03</v>
      </c>
      <c r="B229" s="35" t="str">
        <f>VLOOKUP($A229,'IT Accessibility'!$A$13:$E$37,2,0)&amp;""</f>
        <v>Solution Provider Accessibility Contact Email</v>
      </c>
      <c r="C229" s="209" t="str">
        <f>VLOOKUP($A229,'IT Accessibility'!$A$13:$E$37,3,0)&amp;""</f>
        <v>ccanfield@leepfrog.com</v>
      </c>
      <c r="D229" s="200" t="str">
        <f>IF(LEFT(VLOOKUP($A229,'IT Accessibility'!$A$13:$E$37,5,0),21)='Auto Responses'!$A$32,'Auto Responses'!$A$33,VLOOKUP($A229,'IT Accessibility'!$A$13:$E$37,4,0))&amp;""</f>
        <v>This question does not apply.</v>
      </c>
      <c r="E229" s="219" t="str">
        <f>VLOOKUP($A229,'IT Accessibility'!$A$13:$E$37,5,0)&amp;""</f>
        <v>Based on the response to REQU-02 on the "START HERE" tab, this question does not apply to this product or service.</v>
      </c>
      <c r="F229" s="217"/>
      <c r="G229" s="203" t="str">
        <f>VLOOKUP($A229,Questions!$A$2:$X$333,21,0)&amp;""</f>
        <v>Not scored</v>
      </c>
      <c r="H229" s="204"/>
      <c r="I229" s="205" t="str">
        <f>VLOOKUP($A229,Questions!$A$2:$X$333,23,0)&amp;""</f>
        <v/>
      </c>
      <c r="J229" s="204"/>
      <c r="K229" s="206" t="b">
        <v>0</v>
      </c>
      <c r="L229" s="2"/>
      <c r="M229" s="196"/>
      <c r="N229" s="196"/>
      <c r="O229" s="196"/>
      <c r="P229" s="196"/>
      <c r="Q229" s="196"/>
      <c r="R229" s="196"/>
      <c r="S229" s="196"/>
      <c r="T229" s="196"/>
      <c r="U229" s="196"/>
      <c r="V229" s="196"/>
      <c r="W229" s="196"/>
      <c r="X229" s="196"/>
      <c r="Y229" s="196"/>
      <c r="Z229" s="196"/>
    </row>
    <row r="230" spans="1:26" ht="15.75" customHeight="1" x14ac:dyDescent="0.2">
      <c r="A230" s="34" t="str">
        <f>'IT Accessibility'!$A$23</f>
        <v>ITAC-04</v>
      </c>
      <c r="B230" s="35" t="str">
        <f>VLOOKUP($A230,'IT Accessibility'!$A$13:$E$37,2,0)&amp;""</f>
        <v>Solution Provider Accessibility Contact Phone Number</v>
      </c>
      <c r="C230" s="209" t="str">
        <f>VLOOKUP($A230,'IT Accessibility'!$A$13:$E$37,3,0)&amp;""</f>
        <v>319.337.3877</v>
      </c>
      <c r="D230" s="200" t="str">
        <f>IF(LEFT(VLOOKUP($A230,'IT Accessibility'!$A$13:$E$37,5,0),21)='Auto Responses'!$A$32,'Auto Responses'!$A$33,VLOOKUP($A230,'IT Accessibility'!$A$13:$E$37,4,0))&amp;""</f>
        <v>This question does not apply.</v>
      </c>
      <c r="E230" s="219" t="str">
        <f>VLOOKUP($A230,'IT Accessibility'!$A$13:$E$37,5,0)&amp;""</f>
        <v>Based on the response to REQU-02 on the "START HERE" tab, this question does not apply to this product or service.</v>
      </c>
      <c r="F230" s="217"/>
      <c r="G230" s="203" t="str">
        <f>VLOOKUP($A230,Questions!$A$2:$X$333,21,0)&amp;""</f>
        <v>Not scored</v>
      </c>
      <c r="H230" s="204"/>
      <c r="I230" s="205" t="str">
        <f>VLOOKUP($A230,Questions!$A$2:$X$333,23,0)&amp;""</f>
        <v/>
      </c>
      <c r="J230" s="204"/>
      <c r="K230" s="206" t="b">
        <v>0</v>
      </c>
      <c r="L230" s="2"/>
      <c r="M230" s="196"/>
      <c r="N230" s="196"/>
      <c r="O230" s="196"/>
      <c r="P230" s="196"/>
      <c r="Q230" s="196"/>
      <c r="R230" s="196"/>
      <c r="S230" s="196"/>
      <c r="T230" s="196"/>
      <c r="U230" s="196"/>
      <c r="V230" s="196"/>
      <c r="W230" s="196"/>
      <c r="X230" s="196"/>
      <c r="Y230" s="196"/>
      <c r="Z230" s="196"/>
    </row>
    <row r="231" spans="1:26" ht="15.75" customHeight="1" x14ac:dyDescent="0.2">
      <c r="A231" s="34" t="str">
        <f>'IT Accessibility'!$A$24</f>
        <v>ITAC-05</v>
      </c>
      <c r="B231" s="35" t="str">
        <f>VLOOKUP($A231,'IT Accessibility'!$A$13:$E$37,2,0)&amp;""</f>
        <v>Web Link to Accessibility Statement or VPAT</v>
      </c>
      <c r="C231" s="220" t="str">
        <f>VLOOKUP($A231,'IT Accessibility'!$A$13:$E$37,3,0)&amp;""</f>
        <v xml:space="preserve"> https://www.courseleaf.com/hecvat-vpat/ </v>
      </c>
      <c r="D231" s="200" t="str">
        <f>IF(LEFT(VLOOKUP($A231,'IT Accessibility'!$A$13:$E$37,5,0),21)='Auto Responses'!$A$32,'Auto Responses'!$A$33,VLOOKUP($A231,'IT Accessibility'!$A$13:$E$37,4,0))&amp;""</f>
        <v>This question does not apply.</v>
      </c>
      <c r="E231" s="219" t="str">
        <f>VLOOKUP($A231,'IT Accessibility'!$A$13:$E$37,5,0)&amp;""</f>
        <v>Based on the response to REQU-02 on the "START HERE" tab, this question does not apply to this product or service.</v>
      </c>
      <c r="F231" s="217"/>
      <c r="G231" s="203" t="str">
        <f>VLOOKUP($A231,Questions!$A$2:$X$333,21,0)&amp;""</f>
        <v>Not scored</v>
      </c>
      <c r="H231" s="204"/>
      <c r="I231" s="205" t="str">
        <f>VLOOKUP($A231,Questions!$A$2:$X$333,23,0)&amp;""</f>
        <v/>
      </c>
      <c r="J231" s="204"/>
      <c r="K231" s="206" t="b">
        <v>0</v>
      </c>
      <c r="L231" s="2"/>
      <c r="M231" s="196"/>
      <c r="N231" s="196"/>
      <c r="O231" s="196"/>
      <c r="P231" s="196"/>
      <c r="Q231" s="196"/>
      <c r="R231" s="196"/>
      <c r="S231" s="196"/>
      <c r="T231" s="196"/>
      <c r="U231" s="196"/>
      <c r="V231" s="196"/>
      <c r="W231" s="196"/>
      <c r="X231" s="196"/>
      <c r="Y231" s="196"/>
      <c r="Z231" s="196"/>
    </row>
    <row r="232" spans="1:26" ht="15.75" customHeight="1" x14ac:dyDescent="0.2">
      <c r="A232" s="34" t="str">
        <f>'IT Accessibility'!$A$25</f>
        <v>ITAC-06</v>
      </c>
      <c r="B232" s="35" t="str">
        <f>VLOOKUP($A232,'IT Accessibility'!$A$13:$E$37,2,0)&amp;""</f>
        <v>Has a VPAT or ACR been created or updated for the solution and version under consideration within the past 12 months?*</v>
      </c>
      <c r="C232" s="205" t="str">
        <f>VLOOKUP($A232,'IT Accessibility'!$A$13:$E$37,3,0)&amp;""</f>
        <v>Yes</v>
      </c>
      <c r="D232" s="66" t="str">
        <f>IF(LEFT(VLOOKUP($A232,'IT Accessibility'!$A$13:$E$37,5,0),21)='Auto Responses'!$A$32,'Auto Responses'!$A$33,VLOOKUP($A232,'IT Accessibility'!$A$13:$E$37,4,0))&amp;""</f>
        <v>This question does not apply.</v>
      </c>
      <c r="E232" s="219" t="str">
        <f>VLOOKUP($A232,'IT Accessibility'!$A$13:$E$37,5,0)&amp;""</f>
        <v>Based on the response to REQU-02 on the "START HERE" tab, this question does not apply to this product or service.</v>
      </c>
      <c r="F232" s="217"/>
      <c r="G232" s="203" t="str">
        <f>VLOOKUP($A232,Questions!$A$2:$X$333,21,0)&amp;""</f>
        <v>Yes</v>
      </c>
      <c r="H232" s="204"/>
      <c r="I232" s="205" t="str">
        <f>VLOOKUP($A232,Questions!$A$2:$X$333,23,0)&amp;""</f>
        <v>Critical Importance</v>
      </c>
      <c r="J232" s="204"/>
      <c r="K232" s="206" t="b">
        <v>0</v>
      </c>
      <c r="L232" s="2"/>
      <c r="M232" s="196"/>
      <c r="N232" s="196"/>
      <c r="O232" s="196"/>
      <c r="P232" s="196"/>
      <c r="Q232" s="196"/>
      <c r="R232" s="196"/>
      <c r="S232" s="196"/>
      <c r="T232" s="196"/>
      <c r="U232" s="196"/>
      <c r="V232" s="196"/>
      <c r="W232" s="196"/>
      <c r="X232" s="196"/>
      <c r="Y232" s="196"/>
      <c r="Z232" s="196"/>
    </row>
    <row r="233" spans="1:26" ht="15.75" customHeight="1" x14ac:dyDescent="0.2">
      <c r="A233" s="34" t="str">
        <f>'IT Accessibility'!$A$26</f>
        <v>ITAC-07</v>
      </c>
      <c r="B233" s="35" t="str">
        <f>VLOOKUP($A233,'IT Accessibility'!$A$13:$E$37,2,0)&amp;""</f>
        <v>Will your company agree to meet your stated accessibility standard or WCAG 2.1 AA as part of your contractual agreement for the solution?*</v>
      </c>
      <c r="C233" s="205" t="str">
        <f>VLOOKUP($A233,'IT Accessibility'!$A$13:$E$37,3,0)&amp;""</f>
        <v>Yes</v>
      </c>
      <c r="D233" s="66" t="str">
        <f>IF(LEFT(VLOOKUP($A233,'IT Accessibility'!$A$13:$E$37,5,0),21)='Auto Responses'!$A$32,'Auto Responses'!$A$33,VLOOKUP($A233,'IT Accessibility'!$A$13:$E$37,4,0))&amp;""</f>
        <v>This question does not apply.</v>
      </c>
      <c r="E233" s="219" t="str">
        <f>VLOOKUP($A233,'IT Accessibility'!$A$13:$E$37,5,0)&amp;""</f>
        <v>Based on the response to REQU-02 on the "START HERE" tab, this question does not apply to this product or service.</v>
      </c>
      <c r="F233" s="217"/>
      <c r="G233" s="203" t="str">
        <f>VLOOKUP($A233,Questions!$A$2:$X$333,21,0)&amp;""</f>
        <v>Yes</v>
      </c>
      <c r="H233" s="204"/>
      <c r="I233" s="205" t="str">
        <f>VLOOKUP($A233,Questions!$A$2:$X$333,23,0)&amp;""</f>
        <v>Critical Importance</v>
      </c>
      <c r="J233" s="204"/>
      <c r="K233" s="206" t="b">
        <v>0</v>
      </c>
      <c r="L233" s="2"/>
      <c r="M233" s="196"/>
      <c r="N233" s="196"/>
      <c r="O233" s="196"/>
      <c r="P233" s="196"/>
      <c r="Q233" s="196"/>
      <c r="R233" s="196"/>
      <c r="S233" s="196"/>
      <c r="T233" s="196"/>
      <c r="U233" s="196"/>
      <c r="V233" s="196"/>
      <c r="W233" s="196"/>
      <c r="X233" s="196"/>
      <c r="Y233" s="196"/>
      <c r="Z233" s="196"/>
    </row>
    <row r="234" spans="1:26" ht="15.75" customHeight="1" x14ac:dyDescent="0.2">
      <c r="A234" s="34" t="str">
        <f>'IT Accessibility'!$A$27</f>
        <v>ITAC-08</v>
      </c>
      <c r="B234" s="35" t="str">
        <f>VLOOKUP($A234,'IT Accessibility'!$A$13:$E$37,2,0)&amp;""</f>
        <v>Does the solution substantially conform to WCAG 2.1 AA?*</v>
      </c>
      <c r="C234" s="205" t="str">
        <f>VLOOKUP($A234,'IT Accessibility'!$A$13:$E$37,3,0)&amp;""</f>
        <v>Yes</v>
      </c>
      <c r="D234" s="66" t="str">
        <f>IF(LEFT(VLOOKUP($A234,'IT Accessibility'!$A$13:$E$37,5,0),21)='Auto Responses'!$A$32,'Auto Responses'!$A$33,VLOOKUP($A234,'IT Accessibility'!$A$13:$E$37,4,0))&amp;""</f>
        <v>This question does not apply.</v>
      </c>
      <c r="E234" s="219" t="str">
        <f>VLOOKUP($A234,'IT Accessibility'!$A$13:$E$37,5,0)&amp;""</f>
        <v>Based on the response to REQU-02 on the "START HERE" tab, this question does not apply to this product or service.</v>
      </c>
      <c r="F234" s="217"/>
      <c r="G234" s="203" t="str">
        <f>VLOOKUP($A234,Questions!$A$2:$X$333,21,0)&amp;""</f>
        <v>Yes</v>
      </c>
      <c r="H234" s="204"/>
      <c r="I234" s="205" t="str">
        <f>VLOOKUP($A234,Questions!$A$2:$X$333,23,0)&amp;""</f>
        <v>Critical Importance</v>
      </c>
      <c r="J234" s="204"/>
      <c r="K234" s="206" t="b">
        <v>0</v>
      </c>
      <c r="L234" s="2"/>
      <c r="M234" s="196"/>
      <c r="N234" s="196"/>
      <c r="O234" s="196"/>
      <c r="P234" s="196"/>
      <c r="Q234" s="196"/>
      <c r="R234" s="196"/>
      <c r="S234" s="196"/>
      <c r="T234" s="196"/>
      <c r="U234" s="196"/>
      <c r="V234" s="196"/>
      <c r="W234" s="196"/>
      <c r="X234" s="196"/>
      <c r="Y234" s="196"/>
      <c r="Z234" s="196"/>
    </row>
    <row r="235" spans="1:26" ht="15.75" customHeight="1" x14ac:dyDescent="0.2">
      <c r="A235" s="34" t="str">
        <f>'IT Accessibility'!$A$28</f>
        <v>ITAC-09</v>
      </c>
      <c r="B235" s="35" t="str">
        <f>VLOOKUP($A235,'IT Accessibility'!$A$13:$E$37,2,0)&amp;""</f>
        <v>Do you have a documented and implemented process for reporting and tracking accessibility issues?*</v>
      </c>
      <c r="C235" s="205" t="str">
        <f>VLOOKUP($A235,'IT Accessibility'!$A$13:$E$37,3,0)&amp;""</f>
        <v>Yes</v>
      </c>
      <c r="D235" s="66" t="str">
        <f>IF(LEFT(VLOOKUP($A235,'IT Accessibility'!$A$13:$E$37,5,0),21)='Auto Responses'!$A$32,'Auto Responses'!$A$33,VLOOKUP($A235,'IT Accessibility'!$A$13:$E$37,4,0))&amp;""</f>
        <v>This question does not apply.</v>
      </c>
      <c r="E235" s="219" t="str">
        <f>VLOOKUP($A235,'IT Accessibility'!$A$13:$E$37,5,0)&amp;""</f>
        <v>Based on the response to REQU-02 on the "START HERE" tab, this question does not apply to this product or service.</v>
      </c>
      <c r="F235" s="217"/>
      <c r="G235" s="203" t="str">
        <f>VLOOKUP($A235,Questions!$A$2:$X$333,21,0)&amp;""</f>
        <v>Yes</v>
      </c>
      <c r="H235" s="204"/>
      <c r="I235" s="205" t="str">
        <f>VLOOKUP($A235,Questions!$A$2:$X$333,23,0)&amp;""</f>
        <v>Critical Importance</v>
      </c>
      <c r="J235" s="204"/>
      <c r="K235" s="206" t="b">
        <v>0</v>
      </c>
      <c r="L235" s="2"/>
      <c r="M235" s="196"/>
      <c r="N235" s="196"/>
      <c r="O235" s="196"/>
      <c r="P235" s="196"/>
      <c r="Q235" s="196"/>
      <c r="R235" s="196"/>
      <c r="S235" s="196"/>
      <c r="T235" s="196"/>
      <c r="U235" s="196"/>
      <c r="V235" s="196"/>
      <c r="W235" s="196"/>
      <c r="X235" s="196"/>
      <c r="Y235" s="196"/>
      <c r="Z235" s="196"/>
    </row>
    <row r="236" spans="1:26" ht="15.75" customHeight="1" x14ac:dyDescent="0.2">
      <c r="A236" s="34" t="str">
        <f>'IT Accessibility'!$A$29</f>
        <v>ITAC-10</v>
      </c>
      <c r="B236" s="35" t="str">
        <f>VLOOKUP($A236,'IT Accessibility'!$A$13:$E$37,2,0)&amp;""</f>
        <v>Do you have documentation to support the accessibility features of your solution?</v>
      </c>
      <c r="C236" s="205" t="str">
        <f>VLOOKUP($A236,'IT Accessibility'!$A$13:$E$37,3,0)&amp;""</f>
        <v>No</v>
      </c>
      <c r="D236" s="66" t="str">
        <f>IF(LEFT(VLOOKUP($A236,'IT Accessibility'!$A$13:$E$37,5,0),21)='Auto Responses'!$A$32,'Auto Responses'!$A$33,VLOOKUP($A236,'IT Accessibility'!$A$13:$E$37,4,0))&amp;""</f>
        <v>This question does not apply.</v>
      </c>
      <c r="E236" s="219" t="str">
        <f>VLOOKUP($A236,'IT Accessibility'!$A$13:$E$37,5,0)&amp;""</f>
        <v>Based on the response to REQU-02 on the "START HERE" tab, this question does not apply to this product or service.</v>
      </c>
      <c r="F236" s="217"/>
      <c r="G236" s="203" t="str">
        <f>VLOOKUP($A236,Questions!$A$2:$X$333,21,0)&amp;""</f>
        <v>Yes</v>
      </c>
      <c r="H236" s="204"/>
      <c r="I236" s="205" t="str">
        <f>VLOOKUP($A236,Questions!$A$2:$X$333,23,0)&amp;""</f>
        <v>Standard Importance</v>
      </c>
      <c r="J236" s="204"/>
      <c r="K236" s="206" t="b">
        <v>0</v>
      </c>
      <c r="L236" s="2"/>
      <c r="M236" s="196"/>
      <c r="N236" s="196"/>
      <c r="O236" s="196"/>
      <c r="P236" s="196"/>
      <c r="Q236" s="196"/>
      <c r="R236" s="196"/>
      <c r="S236" s="196"/>
      <c r="T236" s="196"/>
      <c r="U236" s="196"/>
      <c r="V236" s="196"/>
      <c r="W236" s="196"/>
      <c r="X236" s="196"/>
      <c r="Y236" s="196"/>
      <c r="Z236" s="196"/>
    </row>
    <row r="237" spans="1:26" ht="15.75" customHeight="1" x14ac:dyDescent="0.2">
      <c r="A237" s="34" t="str">
        <f>'IT Accessibility'!$A$30</f>
        <v>ITAC-11</v>
      </c>
      <c r="B237" s="35" t="str">
        <f>VLOOKUP($A237,'IT Accessibility'!$A$13:$E$37,2,0)&amp;""</f>
        <v>Has a third-party expert conducted an audit of the most recent version of your solution?</v>
      </c>
      <c r="C237" s="205" t="str">
        <f>VLOOKUP($A237,'IT Accessibility'!$A$13:$E$37,3,0)&amp;""</f>
        <v>No</v>
      </c>
      <c r="D237" s="66" t="str">
        <f>IF(LEFT(VLOOKUP($A237,'IT Accessibility'!$A$13:$E$37,5,0),21)='Auto Responses'!$A$32,'Auto Responses'!$A$33,VLOOKUP($A237,'IT Accessibility'!$A$13:$E$37,4,0))&amp;""</f>
        <v>This question does not apply.</v>
      </c>
      <c r="E237" s="219" t="str">
        <f>VLOOKUP($A237,'IT Accessibility'!$A$13:$E$37,5,0)&amp;""</f>
        <v>Based on the response to REQU-02 on the "START HERE" tab, this question does not apply to this product or service.</v>
      </c>
      <c r="F237" s="217"/>
      <c r="G237" s="203" t="str">
        <f>VLOOKUP($A237,Questions!$A$2:$X$333,21,0)&amp;""</f>
        <v>Yes</v>
      </c>
      <c r="H237" s="204"/>
      <c r="I237" s="205" t="str">
        <f>VLOOKUP($A237,Questions!$A$2:$X$333,23,0)&amp;""</f>
        <v>Standard Importance</v>
      </c>
      <c r="J237" s="204"/>
      <c r="K237" s="206" t="b">
        <v>0</v>
      </c>
      <c r="L237" s="2"/>
      <c r="M237" s="196"/>
      <c r="N237" s="196"/>
      <c r="O237" s="196"/>
      <c r="P237" s="196"/>
      <c r="Q237" s="196"/>
      <c r="R237" s="196"/>
      <c r="S237" s="196"/>
      <c r="T237" s="196"/>
      <c r="U237" s="196"/>
      <c r="V237" s="196"/>
      <c r="W237" s="196"/>
      <c r="X237" s="196"/>
      <c r="Y237" s="196"/>
      <c r="Z237" s="196"/>
    </row>
    <row r="238" spans="1:26" ht="15.75" customHeight="1" x14ac:dyDescent="0.2">
      <c r="A238" s="34" t="str">
        <f>'IT Accessibility'!$A$31</f>
        <v>ITAC-12</v>
      </c>
      <c r="B238" s="35" t="str">
        <f>VLOOKUP($A238,'IT Accessibility'!$A$13:$E$37,2,0)&amp;""</f>
        <v>Do you have a documented and implemented process for verifying accessibility conformance?</v>
      </c>
      <c r="C238" s="205" t="str">
        <f>VLOOKUP($A238,'IT Accessibility'!$A$13:$E$37,3,0)&amp;""</f>
        <v>Yes</v>
      </c>
      <c r="D238" s="66" t="str">
        <f>IF(LEFT(VLOOKUP($A238,'IT Accessibility'!$A$13:$E$37,5,0),21)='Auto Responses'!$A$32,'Auto Responses'!$A$33,VLOOKUP($A238,'IT Accessibility'!$A$13:$E$37,4,0))&amp;""</f>
        <v>This question does not apply.</v>
      </c>
      <c r="E238" s="219" t="str">
        <f>VLOOKUP($A238,'IT Accessibility'!$A$13:$E$37,5,0)&amp;""</f>
        <v>Based on the response to REQU-02 on the "START HERE" tab, this question does not apply to this product or service.</v>
      </c>
      <c r="F238" s="217"/>
      <c r="G238" s="203" t="str">
        <f>VLOOKUP($A238,Questions!$A$2:$X$333,21,0)&amp;""</f>
        <v>Yes</v>
      </c>
      <c r="H238" s="204"/>
      <c r="I238" s="205" t="str">
        <f>VLOOKUP($A238,Questions!$A$2:$X$333,23,0)&amp;""</f>
        <v>Standard Importance</v>
      </c>
      <c r="J238" s="204"/>
      <c r="K238" s="206" t="b">
        <v>0</v>
      </c>
      <c r="L238" s="2"/>
      <c r="M238" s="196"/>
      <c r="N238" s="196"/>
      <c r="O238" s="196"/>
      <c r="P238" s="196"/>
      <c r="Q238" s="196"/>
      <c r="R238" s="196"/>
      <c r="S238" s="196"/>
      <c r="T238" s="196"/>
      <c r="U238" s="196"/>
      <c r="V238" s="196"/>
      <c r="W238" s="196"/>
      <c r="X238" s="196"/>
      <c r="Y238" s="196"/>
      <c r="Z238" s="196"/>
    </row>
    <row r="239" spans="1:26" ht="15.75" customHeight="1" x14ac:dyDescent="0.2">
      <c r="A239" s="34" t="str">
        <f>'IT Accessibility'!$A$32</f>
        <v>ITAC-13</v>
      </c>
      <c r="B239" s="35" t="str">
        <f>VLOOKUP($A239,'IT Accessibility'!$A$13:$E$37,2,0)&amp;""</f>
        <v>Have you adopted a technical or legal standard of conformance for the solution?</v>
      </c>
      <c r="C239" s="205" t="str">
        <f>VLOOKUP($A239,'IT Accessibility'!$A$13:$E$37,3,0)&amp;""</f>
        <v>Yes</v>
      </c>
      <c r="D239" s="66" t="str">
        <f>IF(LEFT(VLOOKUP($A239,'IT Accessibility'!$A$13:$E$37,5,0),21)='Auto Responses'!$A$32,'Auto Responses'!$A$33,VLOOKUP($A239,'IT Accessibility'!$A$13:$E$37,4,0))&amp;""</f>
        <v>This question does not apply.</v>
      </c>
      <c r="E239" s="219" t="str">
        <f>VLOOKUP($A239,'IT Accessibility'!$A$13:$E$37,5,0)&amp;""</f>
        <v>Based on the response to REQU-02 on the "START HERE" tab, this question does not apply to this product or service.</v>
      </c>
      <c r="F239" s="217"/>
      <c r="G239" s="203" t="str">
        <f>VLOOKUP($A239,Questions!$A$2:$X$333,21,0)&amp;""</f>
        <v>Yes</v>
      </c>
      <c r="H239" s="204"/>
      <c r="I239" s="205" t="str">
        <f>VLOOKUP($A239,Questions!$A$2:$X$333,23,0)&amp;""</f>
        <v>Standard Importance</v>
      </c>
      <c r="J239" s="204"/>
      <c r="K239" s="206" t="b">
        <v>0</v>
      </c>
      <c r="L239" s="2"/>
      <c r="M239" s="196"/>
      <c r="N239" s="196"/>
      <c r="O239" s="196"/>
      <c r="P239" s="196"/>
      <c r="Q239" s="196"/>
      <c r="R239" s="196"/>
      <c r="S239" s="196"/>
      <c r="T239" s="196"/>
      <c r="U239" s="196"/>
      <c r="V239" s="196"/>
      <c r="W239" s="196"/>
      <c r="X239" s="196"/>
      <c r="Y239" s="196"/>
      <c r="Z239" s="196"/>
    </row>
    <row r="240" spans="1:26" ht="15.75" customHeight="1" x14ac:dyDescent="0.2">
      <c r="A240" s="34" t="str">
        <f>'IT Accessibility'!$A$33</f>
        <v>ITAC-14</v>
      </c>
      <c r="B240" s="35" t="str">
        <f>VLOOKUP($A240,'IT Accessibility'!$A$13:$E$37,2,0)&amp;""</f>
        <v>Can you provide a current, detailed accessibility roadmap with delivery timelines?</v>
      </c>
      <c r="C240" s="205" t="str">
        <f>VLOOKUP($A240,'IT Accessibility'!$A$13:$E$37,3,0)&amp;""</f>
        <v>Yes</v>
      </c>
      <c r="D240" s="66" t="str">
        <f>IF(LEFT(VLOOKUP($A240,'IT Accessibility'!$A$13:$E$37,5,0),21)='Auto Responses'!$A$32,'Auto Responses'!$A$33,VLOOKUP($A240,'IT Accessibility'!$A$13:$E$37,4,0))&amp;""</f>
        <v>This question does not apply.</v>
      </c>
      <c r="E240" s="219" t="str">
        <f>VLOOKUP($A240,'IT Accessibility'!$A$13:$E$37,5,0)&amp;""</f>
        <v>Based on the response to REQU-02 on the "START HERE" tab, this question does not apply to this product or service.</v>
      </c>
      <c r="F240" s="217"/>
      <c r="G240" s="203" t="str">
        <f>VLOOKUP($A240,Questions!$A$2:$X$333,21,0)&amp;""</f>
        <v>Yes</v>
      </c>
      <c r="H240" s="204"/>
      <c r="I240" s="205" t="str">
        <f>VLOOKUP($A240,Questions!$A$2:$X$333,23,0)&amp;""</f>
        <v>Standard Importance</v>
      </c>
      <c r="J240" s="204"/>
      <c r="K240" s="206" t="b">
        <v>0</v>
      </c>
      <c r="L240" s="2"/>
      <c r="M240" s="196"/>
      <c r="N240" s="196"/>
      <c r="O240" s="196"/>
      <c r="P240" s="196"/>
      <c r="Q240" s="196"/>
      <c r="R240" s="196"/>
      <c r="S240" s="196"/>
      <c r="T240" s="196"/>
      <c r="U240" s="196"/>
      <c r="V240" s="196"/>
      <c r="W240" s="196"/>
      <c r="X240" s="196"/>
      <c r="Y240" s="196"/>
      <c r="Z240" s="196"/>
    </row>
    <row r="241" spans="1:26" ht="15.75" customHeight="1" x14ac:dyDescent="0.2">
      <c r="A241" s="34" t="str">
        <f>'IT Accessibility'!$A$34</f>
        <v>ITAC-15</v>
      </c>
      <c r="B241" s="35" t="str">
        <f>VLOOKUP($A241,'IT Accessibility'!$A$13:$E$37,2,0)&amp;""</f>
        <v>Do you expect your staff to maintain a current skill set in IT accessibility?</v>
      </c>
      <c r="C241" s="205" t="str">
        <f>VLOOKUP($A241,'IT Accessibility'!$A$13:$E$37,3,0)&amp;""</f>
        <v>Yes</v>
      </c>
      <c r="D241" s="66" t="str">
        <f>IF(LEFT(VLOOKUP($A241,'IT Accessibility'!$A$13:$E$37,5,0),21)='Auto Responses'!$A$32,'Auto Responses'!$A$33,VLOOKUP($A241,'IT Accessibility'!$A$13:$E$37,4,0))&amp;""</f>
        <v>This question does not apply.</v>
      </c>
      <c r="E241" s="219" t="str">
        <f>VLOOKUP($A241,'IT Accessibility'!$A$13:$E$37,5,0)&amp;""</f>
        <v>Based on the response to REQU-02 on the "START HERE" tab, this question does not apply to this product or service.</v>
      </c>
      <c r="F241" s="217"/>
      <c r="G241" s="203" t="str">
        <f>VLOOKUP($A241,Questions!$A$2:$X$333,21,0)&amp;""</f>
        <v>Yes</v>
      </c>
      <c r="H241" s="204"/>
      <c r="I241" s="205" t="str">
        <f>VLOOKUP($A241,Questions!$A$2:$X$333,23,0)&amp;""</f>
        <v>Standard Importance</v>
      </c>
      <c r="J241" s="204"/>
      <c r="K241" s="206" t="b">
        <v>0</v>
      </c>
      <c r="L241" s="2"/>
      <c r="M241" s="196"/>
      <c r="N241" s="196"/>
      <c r="O241" s="196"/>
      <c r="P241" s="196"/>
      <c r="Q241" s="196"/>
      <c r="R241" s="196"/>
      <c r="S241" s="196"/>
      <c r="T241" s="196"/>
      <c r="U241" s="196"/>
      <c r="V241" s="196"/>
      <c r="W241" s="196"/>
      <c r="X241" s="196"/>
      <c r="Y241" s="196"/>
      <c r="Z241" s="196"/>
    </row>
    <row r="242" spans="1:26" ht="15.75" customHeight="1" x14ac:dyDescent="0.2">
      <c r="A242" s="34" t="str">
        <f>'IT Accessibility'!$A$35</f>
        <v>ITAC-16</v>
      </c>
      <c r="B242" s="35" t="str">
        <f>VLOOKUP($A242,'IT Accessibility'!$A$13:$E$37,2,0)&amp;""</f>
        <v>Do you have documented processes and procedures for implementing accessibility into your development lifecycle?</v>
      </c>
      <c r="C242" s="205" t="str">
        <f>VLOOKUP($A242,'IT Accessibility'!$A$13:$E$37,3,0)&amp;""</f>
        <v>Yes</v>
      </c>
      <c r="D242" s="66" t="str">
        <f>IF(LEFT(VLOOKUP($A242,'IT Accessibility'!$A$13:$E$37,5,0),21)='Auto Responses'!$A$32,'Auto Responses'!$A$33,VLOOKUP($A242,'IT Accessibility'!$A$13:$E$37,4,0))&amp;""</f>
        <v>This question does not apply.</v>
      </c>
      <c r="E242" s="219" t="str">
        <f>VLOOKUP($A242,'IT Accessibility'!$A$13:$E$37,5,0)&amp;""</f>
        <v>Based on the response to REQU-02 on the "START HERE" tab, this question does not apply to this product or service.</v>
      </c>
      <c r="F242" s="217"/>
      <c r="G242" s="203" t="str">
        <f>VLOOKUP($A242,Questions!$A$2:$X$333,21,0)&amp;""</f>
        <v>Yes</v>
      </c>
      <c r="H242" s="204"/>
      <c r="I242" s="205" t="str">
        <f>VLOOKUP($A242,Questions!$A$2:$X$333,23,0)&amp;""</f>
        <v>Standard Importance</v>
      </c>
      <c r="J242" s="204"/>
      <c r="K242" s="206" t="b">
        <v>0</v>
      </c>
      <c r="L242" s="2"/>
      <c r="M242" s="196"/>
      <c r="N242" s="196"/>
      <c r="O242" s="196"/>
      <c r="P242" s="196"/>
      <c r="Q242" s="196"/>
      <c r="R242" s="196"/>
      <c r="S242" s="196"/>
      <c r="T242" s="196"/>
      <c r="U242" s="196"/>
      <c r="V242" s="196"/>
      <c r="W242" s="196"/>
      <c r="X242" s="196"/>
      <c r="Y242" s="196"/>
      <c r="Z242" s="196"/>
    </row>
    <row r="243" spans="1:26" ht="15.75" customHeight="1" x14ac:dyDescent="0.2">
      <c r="A243" s="34" t="str">
        <f>'IT Accessibility'!$A$36</f>
        <v>ITAC-17</v>
      </c>
      <c r="B243" s="35" t="str">
        <f>VLOOKUP($A243,'IT Accessibility'!$A$13:$E$37,2,0)&amp;""</f>
        <v>Can all functions of the application or service be performed using only the keyboard?</v>
      </c>
      <c r="C243" s="205" t="str">
        <f>VLOOKUP($A243,'IT Accessibility'!$A$13:$E$37,3,0)&amp;""</f>
        <v>Yes</v>
      </c>
      <c r="D243" s="66" t="str">
        <f>IF(LEFT(VLOOKUP($A243,'IT Accessibility'!$A$13:$E$37,5,0),21)='Auto Responses'!$A$32,'Auto Responses'!$A$33,VLOOKUP($A243,'IT Accessibility'!$A$13:$E$37,4,0))&amp;""</f>
        <v>This question does not apply.</v>
      </c>
      <c r="E243" s="219" t="str">
        <f>VLOOKUP($A243,'IT Accessibility'!$A$13:$E$37,5,0)&amp;""</f>
        <v>Based on the response to REQU-02 on the "START HERE" tab, this question does not apply to this product or service.</v>
      </c>
      <c r="F243" s="217"/>
      <c r="G243" s="203" t="str">
        <f>VLOOKUP($A243,Questions!$A$2:$X$333,21,0)&amp;""</f>
        <v>Yes</v>
      </c>
      <c r="H243" s="204"/>
      <c r="I243" s="205" t="str">
        <f>VLOOKUP($A243,Questions!$A$2:$X$333,23,0)&amp;""</f>
        <v>Standard Importance</v>
      </c>
      <c r="J243" s="204"/>
      <c r="K243" s="206" t="b">
        <v>0</v>
      </c>
      <c r="L243" s="2"/>
      <c r="M243" s="196"/>
      <c r="N243" s="196"/>
      <c r="O243" s="196"/>
      <c r="P243" s="196"/>
      <c r="Q243" s="196"/>
      <c r="R243" s="196"/>
      <c r="S243" s="196"/>
      <c r="T243" s="196"/>
      <c r="U243" s="196"/>
      <c r="V243" s="196"/>
      <c r="W243" s="196"/>
      <c r="X243" s="196"/>
      <c r="Y243" s="196"/>
      <c r="Z243" s="196"/>
    </row>
    <row r="244" spans="1:26" ht="15.75" customHeight="1" x14ac:dyDescent="0.2">
      <c r="A244" s="34" t="str">
        <f>'IT Accessibility'!$A$37</f>
        <v>ITAC-18</v>
      </c>
      <c r="B244" s="35" t="str">
        <f>VLOOKUP($A244,'IT Accessibility'!$A$13:$E$37,2,0)&amp;""</f>
        <v>Does your product rely on activating a special "accessibility mode," a "lite version," or using an alternate interface (including “overlay” or AI-based alternates)  for accessibility purposes?</v>
      </c>
      <c r="C244" s="205" t="str">
        <f>VLOOKUP($A244,'IT Accessibility'!$A$13:$E$37,3,0)&amp;""</f>
        <v>No</v>
      </c>
      <c r="D244" s="66" t="str">
        <f>IF(LEFT(VLOOKUP($A244,'IT Accessibility'!$A$13:$E$37,5,0),21)='Auto Responses'!$A$32,'Auto Responses'!$A$33,VLOOKUP($A244,'IT Accessibility'!$A$13:$E$37,4,0))&amp;""</f>
        <v>This question does not apply.</v>
      </c>
      <c r="E244" s="219" t="str">
        <f>VLOOKUP($A244,'IT Accessibility'!$A$13:$E$37,5,0)&amp;""</f>
        <v>Based on the response to REQU-02 on the "START HERE" tab, this question does not apply to this product or service.</v>
      </c>
      <c r="F244" s="217"/>
      <c r="G244" s="203" t="str">
        <f>VLOOKUP($A244,Questions!$A$2:$X$333,21,0)&amp;""</f>
        <v>No</v>
      </c>
      <c r="H244" s="204"/>
      <c r="I244" s="205" t="str">
        <f>VLOOKUP($A244,Questions!$A$2:$X$333,23,0)&amp;""</f>
        <v>Standard Importance</v>
      </c>
      <c r="J244" s="204"/>
      <c r="K244" s="218" t="b">
        <v>0</v>
      </c>
      <c r="L244" s="2"/>
      <c r="M244" s="196"/>
      <c r="N244" s="196"/>
      <c r="O244" s="196"/>
      <c r="P244" s="196"/>
      <c r="Q244" s="196"/>
      <c r="R244" s="196"/>
      <c r="S244" s="196"/>
      <c r="T244" s="196"/>
      <c r="U244" s="196"/>
      <c r="V244" s="196"/>
      <c r="W244" s="196"/>
      <c r="X244" s="196"/>
      <c r="Y244" s="196"/>
      <c r="Z244" s="196"/>
    </row>
    <row r="245" spans="1:26" ht="15.75" customHeight="1" x14ac:dyDescent="0.2">
      <c r="A245" s="18" t="str">
        <f>VLOOKUP(LEFT($A246,4),'Auto Responses'!$N$4:$O$38,2,0)&amp;""</f>
        <v xml:space="preserve"> Consulting Services</v>
      </c>
      <c r="B245" s="40"/>
      <c r="C245" s="41"/>
      <c r="D245" s="41"/>
      <c r="E245" s="210"/>
      <c r="F245" s="198" t="s">
        <v>627</v>
      </c>
      <c r="G245" s="207" t="s">
        <v>622</v>
      </c>
      <c r="H245" s="207" t="s">
        <v>623</v>
      </c>
      <c r="I245" s="207" t="s">
        <v>624</v>
      </c>
      <c r="J245" s="207" t="s">
        <v>625</v>
      </c>
      <c r="K245" s="207" t="s">
        <v>626</v>
      </c>
      <c r="L245" s="2"/>
      <c r="M245" s="2"/>
      <c r="N245" s="2"/>
      <c r="O245" s="2"/>
      <c r="P245" s="2"/>
      <c r="Q245" s="2"/>
      <c r="R245" s="2"/>
      <c r="S245" s="2"/>
      <c r="T245" s="2"/>
      <c r="U245" s="2"/>
      <c r="V245" s="2"/>
      <c r="W245" s="2"/>
      <c r="X245" s="2"/>
      <c r="Y245" s="2"/>
      <c r="Z245" s="2"/>
    </row>
    <row r="246" spans="1:26" ht="15.75" customHeight="1" x14ac:dyDescent="0.2">
      <c r="A246" s="34" t="str">
        <f>'Case-Specific'!$A$23</f>
        <v>CONS-01</v>
      </c>
      <c r="B246" s="35" t="str">
        <f>VLOOKUP($A246,'Case-Specific'!$A$13:$E$85,2,0)&amp;""</f>
        <v>Will the consultant require access to the institution's network resources?*</v>
      </c>
      <c r="C246" s="205" t="str">
        <f>VLOOKUP($A246,'Case-Specific'!$A$13:$E$85,3,0)&amp;""</f>
        <v>No</v>
      </c>
      <c r="D246" s="66" t="str">
        <f>IF(LEFT(VLOOKUP($A246,'Case-Specific'!$A$13:$E$85,5,0),21)='Auto Responses'!$A$32,'Auto Responses'!$A$33,VLOOKUP($A246,'Case-Specific'!$A$13:$E$85,4,0))&amp;""</f>
        <v xml:space="preserve">Consultants are equipped with company provided hotspots. </v>
      </c>
      <c r="E246" s="211" t="str">
        <f>VLOOKUP($A246,'Case-Specific'!$A$13:$E$85,5,0)&amp;""</f>
        <v/>
      </c>
      <c r="F246" s="217"/>
      <c r="G246" s="203" t="str">
        <f>VLOOKUP($A246,Questions!$A$2:$X$333,21,0)&amp;""</f>
        <v>No</v>
      </c>
      <c r="H246" s="204"/>
      <c r="I246" s="205" t="str">
        <f>VLOOKUP($A246,Questions!$A$2:$X$333,23,0)&amp;""</f>
        <v>Critical Importance</v>
      </c>
      <c r="J246" s="204"/>
      <c r="K246" s="206" t="b">
        <v>0</v>
      </c>
      <c r="L246" s="2"/>
      <c r="M246" s="196"/>
      <c r="N246" s="196"/>
      <c r="O246" s="196"/>
      <c r="P246" s="196"/>
      <c r="Q246" s="196"/>
      <c r="R246" s="196"/>
      <c r="S246" s="196"/>
      <c r="T246" s="196"/>
      <c r="U246" s="196"/>
      <c r="V246" s="196"/>
      <c r="W246" s="196"/>
      <c r="X246" s="196"/>
      <c r="Y246" s="196"/>
      <c r="Z246" s="196"/>
    </row>
    <row r="247" spans="1:26" ht="15.75" customHeight="1" x14ac:dyDescent="0.2">
      <c r="A247" s="34" t="str">
        <f>'Case-Specific'!$A$24</f>
        <v>CONS-02</v>
      </c>
      <c r="B247" s="35" t="str">
        <f>VLOOKUP($A247,'Case-Specific'!$A$13:$E$85,2,0)&amp;""</f>
        <v>Has the consultant received training on (sensitive, HIPAA, PCI, etc.) data handling?*</v>
      </c>
      <c r="C247" s="205" t="str">
        <f>VLOOKUP($A247,'Case-Specific'!$A$13:$E$85,3,0)&amp;""</f>
        <v>No</v>
      </c>
      <c r="D247" s="66" t="str">
        <f>IF(LEFT(VLOOKUP($A247,'Case-Specific'!$A$13:$E$85,5,0),21)='Auto Responses'!$A$32,'Auto Responses'!$A$33,VLOOKUP($A247,'Case-Specific'!$A$13:$E$85,4,0))&amp;""</f>
        <v xml:space="preserve">No sensitive or protected data will be used. </v>
      </c>
      <c r="E247" s="211" t="str">
        <f>VLOOKUP($A247,'Case-Specific'!$A$13:$E$85,5,0)&amp;""</f>
        <v/>
      </c>
      <c r="F247" s="217"/>
      <c r="G247" s="203" t="str">
        <f>VLOOKUP($A247,Questions!$A$2:$X$333,21,0)&amp;""</f>
        <v>Yes</v>
      </c>
      <c r="H247" s="204"/>
      <c r="I247" s="205" t="str">
        <f>VLOOKUP($A247,Questions!$A$2:$X$333,23,0)&amp;""</f>
        <v>Critical Importance</v>
      </c>
      <c r="J247" s="204"/>
      <c r="K247" s="206" t="b">
        <v>0</v>
      </c>
      <c r="L247" s="2"/>
      <c r="M247" s="196"/>
      <c r="N247" s="196"/>
      <c r="O247" s="196"/>
      <c r="P247" s="196"/>
      <c r="Q247" s="196"/>
      <c r="R247" s="196"/>
      <c r="S247" s="196"/>
      <c r="T247" s="196"/>
      <c r="U247" s="196"/>
      <c r="V247" s="196"/>
      <c r="W247" s="196"/>
      <c r="X247" s="196"/>
      <c r="Y247" s="196"/>
      <c r="Z247" s="196"/>
    </row>
    <row r="248" spans="1:26" ht="15.75" customHeight="1" x14ac:dyDescent="0.2">
      <c r="A248" s="34" t="str">
        <f>'Case-Specific'!$A$25</f>
        <v>CONS-03</v>
      </c>
      <c r="B248" s="35" t="str">
        <f>VLOOKUP($A248,'Case-Specific'!$A$13:$E$85,2,0)&amp;""</f>
        <v>Is the data encrypted (at rest) while in the consultant's possession?*</v>
      </c>
      <c r="C248" s="205" t="str">
        <f>VLOOKUP($A248,'Case-Specific'!$A$13:$E$85,3,0)&amp;""</f>
        <v>N/A</v>
      </c>
      <c r="D248" s="66" t="str">
        <f>IF(LEFT(VLOOKUP($A248,'Case-Specific'!$A$13:$E$85,5,0),21)='Auto Responses'!$A$32,'Auto Responses'!$A$33,VLOOKUP($A248,'Case-Specific'!$A$13:$E$85,4,0))&amp;""</f>
        <v>No data will be transferred to the consultant's possession</v>
      </c>
      <c r="E248" s="211" t="str">
        <f>VLOOKUP($A248,'Case-Specific'!$A$13:$E$85,5,0)&amp;""</f>
        <v>Please explain why this does not apply to your product or service.</v>
      </c>
      <c r="F248" s="217"/>
      <c r="G248" s="203" t="str">
        <f>VLOOKUP($A248,Questions!$A$2:$X$333,21,0)&amp;""</f>
        <v>Yes</v>
      </c>
      <c r="H248" s="204"/>
      <c r="I248" s="205" t="str">
        <f>VLOOKUP($A248,Questions!$A$2:$X$333,23,0)&amp;""</f>
        <v>Critical Importance</v>
      </c>
      <c r="J248" s="204"/>
      <c r="K248" s="206" t="b">
        <v>0</v>
      </c>
      <c r="L248" s="2"/>
      <c r="M248" s="196"/>
      <c r="N248" s="196"/>
      <c r="O248" s="196"/>
      <c r="P248" s="196"/>
      <c r="Q248" s="196"/>
      <c r="R248" s="196"/>
      <c r="S248" s="196"/>
      <c r="T248" s="196"/>
      <c r="U248" s="196"/>
      <c r="V248" s="196"/>
      <c r="W248" s="196"/>
      <c r="X248" s="196"/>
      <c r="Y248" s="196"/>
      <c r="Z248" s="196"/>
    </row>
    <row r="249" spans="1:26" ht="15.75" customHeight="1" x14ac:dyDescent="0.2">
      <c r="A249" s="34" t="str">
        <f>'Case-Specific'!A26</f>
        <v>CONS-04</v>
      </c>
      <c r="B249" s="35" t="str">
        <f>VLOOKUP($A249,'Case-Specific'!$A$13:$E$85,2,0)&amp;""</f>
        <v>Can access be restricted based on source IP address?*</v>
      </c>
      <c r="C249" s="205" t="str">
        <f>VLOOKUP($A249,'Case-Specific'!$A$13:$E$85,3,0)&amp;""</f>
        <v>N/A</v>
      </c>
      <c r="D249" s="66" t="str">
        <f>IF(LEFT(VLOOKUP($A249,'Case-Specific'!$A$13:$E$85,5,0),21)='Auto Responses'!$A$32,'Auto Responses'!$A$33,VLOOKUP($A249,'Case-Specific'!$A$13:$E$85,4,0))&amp;""</f>
        <v>No remote access to the institution's network or systems is needed.</v>
      </c>
      <c r="E249" s="211" t="str">
        <f>VLOOKUP($A249,'Case-Specific'!$A$13:$E$85,5,0)&amp;""</f>
        <v>Please explain why this does not apply to your product or service.</v>
      </c>
      <c r="F249" s="217"/>
      <c r="G249" s="203" t="str">
        <f>VLOOKUP($A249,Questions!$A$2:$X$333,21,0)&amp;""</f>
        <v>Yes</v>
      </c>
      <c r="H249" s="204"/>
      <c r="I249" s="205" t="str">
        <f>VLOOKUP($A249,Questions!$A$2:$X$333,23,0)&amp;""</f>
        <v>Critical Importance</v>
      </c>
      <c r="J249" s="204"/>
      <c r="K249" s="206" t="b">
        <v>0</v>
      </c>
      <c r="L249" s="2"/>
      <c r="M249" s="196"/>
      <c r="N249" s="196"/>
      <c r="O249" s="196"/>
      <c r="P249" s="196"/>
      <c r="Q249" s="196"/>
      <c r="R249" s="196"/>
      <c r="S249" s="196"/>
      <c r="T249" s="196"/>
      <c r="U249" s="196"/>
      <c r="V249" s="196"/>
      <c r="W249" s="196"/>
      <c r="X249" s="196"/>
      <c r="Y249" s="196"/>
      <c r="Z249" s="196"/>
    </row>
    <row r="250" spans="1:26" ht="15.75" customHeight="1" x14ac:dyDescent="0.2">
      <c r="A250" s="34" t="str">
        <f>'Case-Specific'!A27</f>
        <v>CONS-05</v>
      </c>
      <c r="B250" s="35" t="str">
        <f>VLOOKUP($A250,'Case-Specific'!$A$13:$E$85,2,0)&amp;""</f>
        <v>Will the consulting take place on-premises?</v>
      </c>
      <c r="C250" s="205" t="str">
        <f>VLOOKUP($A250,'Case-Specific'!$A$13:$E$85,3,0)&amp;""</f>
        <v>Yes</v>
      </c>
      <c r="D250" s="66" t="str">
        <f>IF(LEFT(VLOOKUP($A250,'Case-Specific'!$A$13:$E$85,5,0),21)='Auto Responses'!$A$32,'Auto Responses'!$A$33,VLOOKUP($A250,'Case-Specific'!$A$13:$E$85,4,0))&amp;""</f>
        <v/>
      </c>
      <c r="E250" s="211" t="str">
        <f>VLOOKUP($A250,'Case-Specific'!$A$13:$E$85,5,0)&amp;""</f>
        <v/>
      </c>
      <c r="F250" s="217"/>
      <c r="G250" s="203" t="str">
        <f>VLOOKUP($A250,Questions!$A$2:$X$333,21,0)&amp;""</f>
        <v>No</v>
      </c>
      <c r="H250" s="204"/>
      <c r="I250" s="205" t="str">
        <f>VLOOKUP($A250,Questions!$A$2:$X$333,23,0)&amp;""</f>
        <v>Standard Importance</v>
      </c>
      <c r="J250" s="204"/>
      <c r="K250" s="206" t="b">
        <v>0</v>
      </c>
      <c r="L250" s="2"/>
      <c r="M250" s="196"/>
      <c r="N250" s="196"/>
      <c r="O250" s="196"/>
      <c r="P250" s="196"/>
      <c r="Q250" s="196"/>
      <c r="R250" s="196"/>
      <c r="S250" s="196"/>
      <c r="T250" s="196"/>
      <c r="U250" s="196"/>
      <c r="V250" s="196"/>
      <c r="W250" s="196"/>
      <c r="X250" s="196"/>
      <c r="Y250" s="196"/>
      <c r="Z250" s="196"/>
    </row>
    <row r="251" spans="1:26" ht="15.75" customHeight="1" x14ac:dyDescent="0.2">
      <c r="A251" s="34" t="str">
        <f>'Case-Specific'!A28</f>
        <v>CONS-06</v>
      </c>
      <c r="B251" s="35" t="str">
        <f>VLOOKUP($A251,'Case-Specific'!$A$13:$E$85,2,0)&amp;""</f>
        <v>Will the consultant require access to hardware in the institution's data centers?</v>
      </c>
      <c r="C251" s="205" t="str">
        <f>VLOOKUP($A251,'Case-Specific'!$A$13:$E$85,3,0)&amp;""</f>
        <v>No</v>
      </c>
      <c r="D251" s="66" t="str">
        <f>IF(LEFT(VLOOKUP($A251,'Case-Specific'!$A$13:$E$85,5,0),21)='Auto Responses'!$A$32,'Auto Responses'!$A$33,VLOOKUP($A251,'Case-Specific'!$A$13:$E$85,4,0))&amp;""</f>
        <v/>
      </c>
      <c r="E251" s="211" t="str">
        <f>VLOOKUP($A251,'Case-Specific'!$A$13:$E$85,5,0)&amp;""</f>
        <v/>
      </c>
      <c r="F251" s="217"/>
      <c r="G251" s="203" t="str">
        <f>VLOOKUP($A251,Questions!$A$2:$X$333,21,0)&amp;""</f>
        <v>No</v>
      </c>
      <c r="H251" s="204"/>
      <c r="I251" s="205" t="str">
        <f>VLOOKUP($A251,Questions!$A$2:$X$333,23,0)&amp;""</f>
        <v>Standard Importance</v>
      </c>
      <c r="J251" s="204"/>
      <c r="K251" s="206" t="b">
        <v>0</v>
      </c>
      <c r="L251" s="2"/>
      <c r="M251" s="196"/>
      <c r="N251" s="196"/>
      <c r="O251" s="196"/>
      <c r="P251" s="196"/>
      <c r="Q251" s="196"/>
      <c r="R251" s="196"/>
      <c r="S251" s="196"/>
      <c r="T251" s="196"/>
      <c r="U251" s="196"/>
      <c r="V251" s="196"/>
      <c r="W251" s="196"/>
      <c r="X251" s="196"/>
      <c r="Y251" s="196"/>
      <c r="Z251" s="196"/>
    </row>
    <row r="252" spans="1:26" ht="15.75" customHeight="1" x14ac:dyDescent="0.2">
      <c r="A252" s="34" t="str">
        <f>'Case-Specific'!A29</f>
        <v>CONS-07</v>
      </c>
      <c r="B252" s="35" t="str">
        <f>VLOOKUP($A252,'Case-Specific'!$A$13:$E$85,2,0)&amp;""</f>
        <v>Will the consultant require an account within the institution's domain (@*.edu)?</v>
      </c>
      <c r="C252" s="205" t="str">
        <f>VLOOKUP($A252,'Case-Specific'!$A$13:$E$85,3,0)&amp;""</f>
        <v>No</v>
      </c>
      <c r="D252" s="66" t="str">
        <f>IF(LEFT(VLOOKUP($A252,'Case-Specific'!$A$13:$E$85,5,0),21)='Auto Responses'!$A$32,'Auto Responses'!$A$33,VLOOKUP($A252,'Case-Specific'!$A$13:$E$85,4,0))&amp;""</f>
        <v/>
      </c>
      <c r="E252" s="211" t="str">
        <f>VLOOKUP($A252,'Case-Specific'!$A$13:$E$85,5,0)&amp;""</f>
        <v/>
      </c>
      <c r="F252" s="217"/>
      <c r="G252" s="203" t="str">
        <f>VLOOKUP($A252,Questions!$A$2:$X$333,21,0)&amp;""</f>
        <v>No</v>
      </c>
      <c r="H252" s="204"/>
      <c r="I252" s="205" t="str">
        <f>VLOOKUP($A252,Questions!$A$2:$X$333,23,0)&amp;""</f>
        <v>Standard Importance</v>
      </c>
      <c r="J252" s="204"/>
      <c r="K252" s="206" t="b">
        <v>0</v>
      </c>
      <c r="L252" s="2"/>
      <c r="M252" s="196"/>
      <c r="N252" s="196"/>
      <c r="O252" s="196"/>
      <c r="P252" s="196"/>
      <c r="Q252" s="196"/>
      <c r="R252" s="196"/>
      <c r="S252" s="196"/>
      <c r="T252" s="196"/>
      <c r="U252" s="196"/>
      <c r="V252" s="196"/>
      <c r="W252" s="196"/>
      <c r="X252" s="196"/>
      <c r="Y252" s="196"/>
      <c r="Z252" s="196"/>
    </row>
    <row r="253" spans="1:26" ht="15.75" customHeight="1" x14ac:dyDescent="0.2">
      <c r="A253" s="34" t="str">
        <f>'Case-Specific'!A30</f>
        <v>CONS-08</v>
      </c>
      <c r="B253" s="35" t="str">
        <f>VLOOKUP($A253,'Case-Specific'!$A$13:$E$85,2,0)&amp;""</f>
        <v>Will any data be transferred to the consultant's possession?</v>
      </c>
      <c r="C253" s="205" t="str">
        <f>VLOOKUP($A253,'Case-Specific'!$A$13:$E$85,3,0)&amp;""</f>
        <v>No</v>
      </c>
      <c r="D253" s="66" t="str">
        <f>IF(LEFT(VLOOKUP($A253,'Case-Specific'!$A$13:$E$85,5,0),21)='Auto Responses'!$A$32,'Auto Responses'!$A$33,VLOOKUP($A253,'Case-Specific'!$A$13:$E$85,4,0))&amp;""</f>
        <v/>
      </c>
      <c r="E253" s="211" t="str">
        <f>VLOOKUP($A253,'Case-Specific'!$A$13:$E$85,5,0)&amp;""</f>
        <v/>
      </c>
      <c r="F253" s="217"/>
      <c r="G253" s="203" t="str">
        <f>VLOOKUP($A253,Questions!$A$2:$X$333,21,0)&amp;""</f>
        <v>No</v>
      </c>
      <c r="H253" s="204"/>
      <c r="I253" s="205" t="str">
        <f>VLOOKUP($A253,Questions!$A$2:$X$333,23,0)&amp;""</f>
        <v>Standard Importance</v>
      </c>
      <c r="J253" s="204"/>
      <c r="K253" s="206" t="b">
        <v>0</v>
      </c>
      <c r="L253" s="2"/>
      <c r="M253" s="196"/>
      <c r="N253" s="196"/>
      <c r="O253" s="196"/>
      <c r="P253" s="196"/>
      <c r="Q253" s="196"/>
      <c r="R253" s="196"/>
      <c r="S253" s="196"/>
      <c r="T253" s="196"/>
      <c r="U253" s="196"/>
      <c r="V253" s="196"/>
      <c r="W253" s="196"/>
      <c r="X253" s="196"/>
      <c r="Y253" s="196"/>
      <c r="Z253" s="196"/>
    </row>
    <row r="254" spans="1:26" ht="15.75" customHeight="1" x14ac:dyDescent="0.2">
      <c r="A254" s="34" t="str">
        <f>'Case-Specific'!A31</f>
        <v>CONS-09</v>
      </c>
      <c r="B254" s="35" t="str">
        <f>VLOOKUP($A254,'Case-Specific'!$A$13:$E$85,2,0)&amp;""</f>
        <v>Will the consultant need remote access to the institution's network or systems?</v>
      </c>
      <c r="C254" s="205" t="str">
        <f>VLOOKUP($A254,'Case-Specific'!$A$13:$E$85,3,0)&amp;""</f>
        <v>No</v>
      </c>
      <c r="D254" s="66" t="str">
        <f>IF(LEFT(VLOOKUP($A254,'Case-Specific'!$A$13:$E$85,5,0),21)='Auto Responses'!$A$32,'Auto Responses'!$A$33,VLOOKUP($A254,'Case-Specific'!$A$13:$E$85,4,0))&amp;""</f>
        <v/>
      </c>
      <c r="E254" s="211" t="str">
        <f>VLOOKUP($A254,'Case-Specific'!$A$13:$E$85,5,0)&amp;""</f>
        <v/>
      </c>
      <c r="F254" s="217"/>
      <c r="G254" s="203" t="str">
        <f>VLOOKUP($A254,Questions!$A$2:$X$333,21,0)&amp;""</f>
        <v>No</v>
      </c>
      <c r="H254" s="204"/>
      <c r="I254" s="205" t="str">
        <f>VLOOKUP($A254,Questions!$A$2:$X$333,23,0)&amp;""</f>
        <v>Standard Importance</v>
      </c>
      <c r="J254" s="204"/>
      <c r="K254" s="206" t="b">
        <v>0</v>
      </c>
      <c r="L254" s="2"/>
      <c r="M254" s="196"/>
      <c r="N254" s="196"/>
      <c r="O254" s="196"/>
      <c r="P254" s="196"/>
      <c r="Q254" s="196"/>
      <c r="R254" s="196"/>
      <c r="S254" s="196"/>
      <c r="T254" s="196"/>
      <c r="U254" s="196"/>
      <c r="V254" s="196"/>
      <c r="W254" s="196"/>
      <c r="X254" s="196"/>
      <c r="Y254" s="196"/>
      <c r="Z254" s="196"/>
    </row>
    <row r="255" spans="1:26" ht="15.75" customHeight="1" x14ac:dyDescent="0.2">
      <c r="A255" s="18" t="str">
        <f>VLOOKUP(LEFT($A256,4),'Auto Responses'!$N$4:$O$38,2,0)&amp;""</f>
        <v xml:space="preserve">HIPAA Compliance </v>
      </c>
      <c r="B255" s="40"/>
      <c r="C255" s="41"/>
      <c r="D255" s="41"/>
      <c r="E255" s="210"/>
      <c r="F255" s="198" t="s">
        <v>627</v>
      </c>
      <c r="G255" s="207" t="s">
        <v>622</v>
      </c>
      <c r="H255" s="207" t="s">
        <v>623</v>
      </c>
      <c r="I255" s="207" t="s">
        <v>624</v>
      </c>
      <c r="J255" s="207" t="s">
        <v>625</v>
      </c>
      <c r="K255" s="207" t="s">
        <v>626</v>
      </c>
      <c r="L255" s="2"/>
      <c r="M255" s="2"/>
      <c r="N255" s="2"/>
      <c r="O255" s="2"/>
      <c r="P255" s="2"/>
      <c r="Q255" s="2"/>
      <c r="R255" s="2"/>
      <c r="S255" s="2"/>
      <c r="T255" s="2"/>
      <c r="U255" s="2"/>
      <c r="V255" s="2"/>
      <c r="W255" s="2"/>
      <c r="X255" s="2"/>
      <c r="Y255" s="2"/>
      <c r="Z255" s="2"/>
    </row>
    <row r="256" spans="1:26" ht="15.75" customHeight="1" x14ac:dyDescent="0.2">
      <c r="A256" s="34" t="str">
        <f>'Case-Specific'!A33</f>
        <v>HIPA-01</v>
      </c>
      <c r="B256" s="35" t="str">
        <f>VLOOKUP($A256,'Case-Specific'!$A$13:$E$85,2,0)&amp;""</f>
        <v>Do your workforce members receive regular training related to the Health Insurance Portability and Accountability Act (HIPAA) Privacy and Security Rules and the HITECH Act?*</v>
      </c>
      <c r="C256" s="205" t="str">
        <f>VLOOKUP($A256,'Case-Specific'!$A$13:$E$85,3,0)&amp;""</f>
        <v/>
      </c>
      <c r="D256" s="66" t="str">
        <f>IF(LEFT(VLOOKUP($A256,'Case-Specific'!$A$13:$E$85,5,0),21)='Auto Responses'!$A$32,'Auto Responses'!$A$33,VLOOKUP($A256,'Case-Specific'!$A$13:$E$85,4,0))&amp;""</f>
        <v>This question does not apply.</v>
      </c>
      <c r="E256" s="211" t="str">
        <f>VLOOKUP($A256,'Case-Specific'!$A$13:$E$85,5,0)&amp;""</f>
        <v>Based on the response to REQU-05 on the "START HERE" tab, this question does not apply to this product or service.</v>
      </c>
      <c r="F256" s="217"/>
      <c r="G256" s="203" t="str">
        <f>VLOOKUP($A256,Questions!$A$2:$X$333,21,0)&amp;""</f>
        <v>Yes</v>
      </c>
      <c r="H256" s="204"/>
      <c r="I256" s="205" t="str">
        <f>VLOOKUP($A256,Questions!$A$2:$X$333,23,0)&amp;""</f>
        <v>Critical Importance</v>
      </c>
      <c r="J256" s="204"/>
      <c r="K256" s="206" t="b">
        <v>0</v>
      </c>
      <c r="L256" s="2"/>
      <c r="M256" s="196"/>
      <c r="N256" s="196"/>
      <c r="O256" s="196"/>
      <c r="P256" s="196"/>
      <c r="Q256" s="196"/>
      <c r="R256" s="196"/>
      <c r="S256" s="196"/>
      <c r="T256" s="196"/>
      <c r="U256" s="196"/>
      <c r="V256" s="196"/>
      <c r="W256" s="196"/>
      <c r="X256" s="196"/>
      <c r="Y256" s="196"/>
      <c r="Z256" s="196"/>
    </row>
    <row r="257" spans="1:26" ht="15.75" customHeight="1" x14ac:dyDescent="0.2">
      <c r="A257" s="34" t="str">
        <f>'Case-Specific'!A34</f>
        <v>HIPA-02</v>
      </c>
      <c r="B257" s="35" t="str">
        <f>VLOOKUP($A257,'Case-Specific'!$A$13:$E$85,2,0)&amp;""</f>
        <v>Have you identified areas of risk?*</v>
      </c>
      <c r="C257" s="205" t="str">
        <f>VLOOKUP($A257,'Case-Specific'!$A$13:$E$85,3,0)&amp;""</f>
        <v/>
      </c>
      <c r="D257" s="66" t="str">
        <f>IF(LEFT(VLOOKUP($A257,'Case-Specific'!$A$13:$E$85,5,0),21)='Auto Responses'!$A$32,'Auto Responses'!$A$33,VLOOKUP($A257,'Case-Specific'!$A$13:$E$85,4,0))&amp;""</f>
        <v>This question does not apply.</v>
      </c>
      <c r="E257" s="211" t="str">
        <f>VLOOKUP($A257,'Case-Specific'!$A$13:$E$85,5,0)&amp;""</f>
        <v>Based on the response to REQU-05 on the "START HERE" tab, this question does not apply to this product or service.</v>
      </c>
      <c r="F257" s="217"/>
      <c r="G257" s="203" t="str">
        <f>VLOOKUP($A257,Questions!$A$2:$X$333,21,0)&amp;""</f>
        <v>Yes</v>
      </c>
      <c r="H257" s="204"/>
      <c r="I257" s="205" t="str">
        <f>VLOOKUP($A257,Questions!$A$2:$X$333,23,0)&amp;""</f>
        <v>Critical Importance</v>
      </c>
      <c r="J257" s="204"/>
      <c r="K257" s="206" t="b">
        <v>0</v>
      </c>
      <c r="L257" s="2"/>
      <c r="M257" s="196"/>
      <c r="N257" s="196"/>
      <c r="O257" s="196"/>
      <c r="P257" s="196"/>
      <c r="Q257" s="196"/>
      <c r="R257" s="196"/>
      <c r="S257" s="196"/>
      <c r="T257" s="196"/>
      <c r="U257" s="196"/>
      <c r="V257" s="196"/>
      <c r="W257" s="196"/>
      <c r="X257" s="196"/>
      <c r="Y257" s="196"/>
      <c r="Z257" s="196"/>
    </row>
    <row r="258" spans="1:26" ht="15.75" customHeight="1" x14ac:dyDescent="0.2">
      <c r="A258" s="34" t="str">
        <f>'Case-Specific'!A35</f>
        <v>HIPA-03</v>
      </c>
      <c r="B258" s="35" t="str">
        <f>VLOOKUP($A258,'Case-Specific'!$A$13:$E$85,2,0)&amp;""</f>
        <v>Have the relevant policies/plans been tested?*</v>
      </c>
      <c r="C258" s="205" t="str">
        <f>VLOOKUP($A258,'Case-Specific'!$A$13:$E$85,3,0)&amp;""</f>
        <v/>
      </c>
      <c r="D258" s="66" t="str">
        <f>IF(LEFT(VLOOKUP($A258,'Case-Specific'!$A$13:$E$85,5,0),21)='Auto Responses'!$A$32,'Auto Responses'!$A$33,VLOOKUP($A258,'Case-Specific'!$A$13:$E$85,4,0))&amp;""</f>
        <v>This question does not apply.</v>
      </c>
      <c r="E258" s="211" t="str">
        <f>VLOOKUP($A258,'Case-Specific'!$A$13:$E$85,5,0)&amp;""</f>
        <v>Based on the response to REQU-05 on the "START HERE" tab, this question does not apply to this product or service.</v>
      </c>
      <c r="F258" s="217"/>
      <c r="G258" s="203" t="str">
        <f>VLOOKUP($A258,Questions!$A$2:$X$333,21,0)&amp;""</f>
        <v>Yes</v>
      </c>
      <c r="H258" s="204"/>
      <c r="I258" s="205" t="str">
        <f>VLOOKUP($A258,Questions!$A$2:$X$333,23,0)&amp;""</f>
        <v>Critical Importance</v>
      </c>
      <c r="J258" s="204"/>
      <c r="K258" s="206" t="b">
        <v>0</v>
      </c>
      <c r="L258" s="2"/>
      <c r="M258" s="196"/>
      <c r="N258" s="196"/>
      <c r="O258" s="196"/>
      <c r="P258" s="196"/>
      <c r="Q258" s="196"/>
      <c r="R258" s="196"/>
      <c r="S258" s="196"/>
      <c r="T258" s="196"/>
      <c r="U258" s="196"/>
      <c r="V258" s="196"/>
      <c r="W258" s="196"/>
      <c r="X258" s="196"/>
      <c r="Y258" s="196"/>
      <c r="Z258" s="196"/>
    </row>
    <row r="259" spans="1:26" ht="15.75" customHeight="1" x14ac:dyDescent="0.2">
      <c r="A259" s="34" t="str">
        <f>'Case-Specific'!A36</f>
        <v>HIPA-04</v>
      </c>
      <c r="B259" s="35" t="str">
        <f>VLOOKUP($A259,'Case-Specific'!$A$13:$E$85,2,0)&amp;""</f>
        <v>Have you entered into a Business Associate Agreements with all subcontractors who may have access to protected health information (PHI)?*</v>
      </c>
      <c r="C259" s="205" t="str">
        <f>VLOOKUP($A259,'Case-Specific'!$A$13:$E$85,3,0)&amp;""</f>
        <v/>
      </c>
      <c r="D259" s="66" t="str">
        <f>IF(LEFT(VLOOKUP($A259,'Case-Specific'!$A$13:$E$85,5,0),21)='Auto Responses'!$A$32,'Auto Responses'!$A$33,VLOOKUP($A259,'Case-Specific'!$A$13:$E$85,4,0))&amp;""</f>
        <v>This question does not apply.</v>
      </c>
      <c r="E259" s="211" t="str">
        <f>VLOOKUP($A259,'Case-Specific'!$A$13:$E$85,5,0)&amp;""</f>
        <v>Based on the response to REQU-05 on the "START HERE" tab, this question does not apply to this product or service.</v>
      </c>
      <c r="F259" s="217"/>
      <c r="G259" s="203" t="str">
        <f>VLOOKUP($A259,Questions!$A$2:$X$333,21,0)&amp;""</f>
        <v>Yes</v>
      </c>
      <c r="H259" s="204"/>
      <c r="I259" s="205" t="str">
        <f>VLOOKUP($A259,Questions!$A$2:$X$333,23,0)&amp;""</f>
        <v>Critical Importance</v>
      </c>
      <c r="J259" s="204"/>
      <c r="K259" s="206" t="b">
        <v>0</v>
      </c>
      <c r="L259" s="2"/>
      <c r="M259" s="196"/>
      <c r="N259" s="196"/>
      <c r="O259" s="196"/>
      <c r="P259" s="196"/>
      <c r="Q259" s="196"/>
      <c r="R259" s="196"/>
      <c r="S259" s="196"/>
      <c r="T259" s="196"/>
      <c r="U259" s="196"/>
      <c r="V259" s="196"/>
      <c r="W259" s="196"/>
      <c r="X259" s="196"/>
      <c r="Y259" s="196"/>
      <c r="Z259" s="196"/>
    </row>
    <row r="260" spans="1:26" ht="15.75" customHeight="1" x14ac:dyDescent="0.2">
      <c r="A260" s="34" t="str">
        <f>'Case-Specific'!A37</f>
        <v>HIPA-05</v>
      </c>
      <c r="B260" s="35" t="str">
        <f>VLOOKUP($A260,'Case-Specific'!$A$13:$E$85,2,0)&amp;""</f>
        <v>Do you monitor or receive information regarding changes in HIPAA regulations?</v>
      </c>
      <c r="C260" s="205" t="str">
        <f>VLOOKUP($A260,'Case-Specific'!$A$13:$E$85,3,0)&amp;""</f>
        <v/>
      </c>
      <c r="D260" s="66" t="str">
        <f>IF(LEFT(VLOOKUP($A260,'Case-Specific'!$A$13:$E$85,5,0),21)='Auto Responses'!$A$32,'Auto Responses'!$A$33,VLOOKUP($A260,'Case-Specific'!$A$13:$E$85,4,0))&amp;""</f>
        <v>This question does not apply.</v>
      </c>
      <c r="E260" s="211" t="str">
        <f>VLOOKUP($A260,'Case-Specific'!$A$13:$E$85,5,0)&amp;""</f>
        <v>Based on the response to REQU-05 on the "START HERE" tab, this question does not apply to this product or service.</v>
      </c>
      <c r="F260" s="217"/>
      <c r="G260" s="203" t="str">
        <f>VLOOKUP($A260,Questions!$A$2:$X$333,21,0)&amp;""</f>
        <v>Yes</v>
      </c>
      <c r="H260" s="204"/>
      <c r="I260" s="205" t="str">
        <f>VLOOKUP($A260,Questions!$A$2:$X$333,23,0)&amp;""</f>
        <v>Standard Importance</v>
      </c>
      <c r="J260" s="204"/>
      <c r="K260" s="206" t="b">
        <v>0</v>
      </c>
      <c r="L260" s="2"/>
      <c r="M260" s="196"/>
      <c r="N260" s="196"/>
      <c r="O260" s="196"/>
      <c r="P260" s="196"/>
      <c r="Q260" s="196"/>
      <c r="R260" s="196"/>
      <c r="S260" s="196"/>
      <c r="T260" s="196"/>
      <c r="U260" s="196"/>
      <c r="V260" s="196"/>
      <c r="W260" s="196"/>
      <c r="X260" s="196"/>
      <c r="Y260" s="196"/>
      <c r="Z260" s="196"/>
    </row>
    <row r="261" spans="1:26" ht="15.75" customHeight="1" x14ac:dyDescent="0.2">
      <c r="A261" s="34" t="str">
        <f>'Case-Specific'!A38</f>
        <v>HIPA-06</v>
      </c>
      <c r="B261" s="35" t="str">
        <f>VLOOKUP($A261,'Case-Specific'!$A$13:$E$85,2,0)&amp;""</f>
        <v>Has your organization designated HIPAA Privacy and Security officers as required by the rules?</v>
      </c>
      <c r="C261" s="205" t="str">
        <f>VLOOKUP($A261,'Case-Specific'!$A$13:$E$85,3,0)&amp;""</f>
        <v/>
      </c>
      <c r="D261" s="66" t="str">
        <f>IF(LEFT(VLOOKUP($A261,'Case-Specific'!$A$13:$E$85,5,0),21)='Auto Responses'!$A$32,'Auto Responses'!$A$33,VLOOKUP($A261,'Case-Specific'!$A$13:$E$85,4,0))&amp;""</f>
        <v>This question does not apply.</v>
      </c>
      <c r="E261" s="211" t="str">
        <f>VLOOKUP($A261,'Case-Specific'!$A$13:$E$85,5,0)&amp;""</f>
        <v>Based on the response to REQU-05 on the "START HERE" tab, this question does not apply to this product or service.</v>
      </c>
      <c r="F261" s="217"/>
      <c r="G261" s="203" t="str">
        <f>VLOOKUP($A261,Questions!$A$2:$X$333,21,0)&amp;""</f>
        <v>Yes</v>
      </c>
      <c r="H261" s="204"/>
      <c r="I261" s="205" t="str">
        <f>VLOOKUP($A261,Questions!$A$2:$X$333,23,0)&amp;""</f>
        <v>Standard Importance</v>
      </c>
      <c r="J261" s="204"/>
      <c r="K261" s="206" t="b">
        <v>0</v>
      </c>
      <c r="L261" s="2"/>
      <c r="M261" s="196"/>
      <c r="N261" s="196"/>
      <c r="O261" s="196"/>
      <c r="P261" s="196"/>
      <c r="Q261" s="196"/>
      <c r="R261" s="196"/>
      <c r="S261" s="196"/>
      <c r="T261" s="196"/>
      <c r="U261" s="196"/>
      <c r="V261" s="196"/>
      <c r="W261" s="196"/>
      <c r="X261" s="196"/>
      <c r="Y261" s="196"/>
      <c r="Z261" s="196"/>
    </row>
    <row r="262" spans="1:26" ht="15.75" customHeight="1" x14ac:dyDescent="0.2">
      <c r="A262" s="34" t="str">
        <f>'Case-Specific'!A39</f>
        <v>HIPA-07</v>
      </c>
      <c r="B262" s="35" t="str">
        <f>VLOOKUP($A262,'Case-Specific'!$A$13:$E$85,2,0)&amp;""</f>
        <v>Do you comply with the requirements of the Health Information Technology for Economic and Clinical Health Act (HITECH)?</v>
      </c>
      <c r="C262" s="205" t="str">
        <f>VLOOKUP($A262,'Case-Specific'!$A$13:$E$85,3,0)&amp;""</f>
        <v/>
      </c>
      <c r="D262" s="66" t="str">
        <f>IF(LEFT(VLOOKUP($A262,'Case-Specific'!$A$13:$E$85,5,0),21)='Auto Responses'!$A$32,'Auto Responses'!$A$33,VLOOKUP($A262,'Case-Specific'!$A$13:$E$85,4,0))&amp;""</f>
        <v>This question does not apply.</v>
      </c>
      <c r="E262" s="211" t="str">
        <f>VLOOKUP($A262,'Case-Specific'!$A$13:$E$85,5,0)&amp;""</f>
        <v>Based on the response to REQU-05 on the "START HERE" tab, this question does not apply to this product or service.</v>
      </c>
      <c r="F262" s="217"/>
      <c r="G262" s="203" t="str">
        <f>VLOOKUP($A262,Questions!$A$2:$X$333,21,0)&amp;""</f>
        <v>Yes</v>
      </c>
      <c r="H262" s="204"/>
      <c r="I262" s="205" t="str">
        <f>VLOOKUP($A262,Questions!$A$2:$X$333,23,0)&amp;""</f>
        <v>Standard Importance</v>
      </c>
      <c r="J262" s="204"/>
      <c r="K262" s="206" t="b">
        <v>0</v>
      </c>
      <c r="L262" s="2"/>
      <c r="M262" s="196"/>
      <c r="N262" s="196"/>
      <c r="O262" s="196"/>
      <c r="P262" s="196"/>
      <c r="Q262" s="196"/>
      <c r="R262" s="196"/>
      <c r="S262" s="196"/>
      <c r="T262" s="196"/>
      <c r="U262" s="196"/>
      <c r="V262" s="196"/>
      <c r="W262" s="196"/>
      <c r="X262" s="196"/>
      <c r="Y262" s="196"/>
      <c r="Z262" s="196"/>
    </row>
    <row r="263" spans="1:26" ht="15.75" customHeight="1" x14ac:dyDescent="0.2">
      <c r="A263" s="34" t="str">
        <f>'Case-Specific'!A40</f>
        <v>HIPA-08</v>
      </c>
      <c r="B263" s="35" t="str">
        <f>VLOOKUP($A263,'Case-Specific'!$A$13:$E$85,2,0)&amp;""</f>
        <v>Have you conducted a risk analysis as required under the HIPAA Security Rule?</v>
      </c>
      <c r="C263" s="205" t="str">
        <f>VLOOKUP($A263,'Case-Specific'!$A$13:$E$85,3,0)&amp;""</f>
        <v/>
      </c>
      <c r="D263" s="66" t="str">
        <f>IF(LEFT(VLOOKUP($A263,'Case-Specific'!$A$13:$E$85,5,0),21)='Auto Responses'!$A$32,'Auto Responses'!$A$33,VLOOKUP($A263,'Case-Specific'!$A$13:$E$85,4,0))&amp;""</f>
        <v>This question does not apply.</v>
      </c>
      <c r="E263" s="211" t="str">
        <f>VLOOKUP($A263,'Case-Specific'!$A$13:$E$85,5,0)&amp;""</f>
        <v>Based on the response to REQU-05 on the "START HERE" tab, this question does not apply to this product or service.</v>
      </c>
      <c r="F263" s="217"/>
      <c r="G263" s="203" t="str">
        <f>VLOOKUP($A263,Questions!$A$2:$X$333,21,0)&amp;""</f>
        <v>Yes</v>
      </c>
      <c r="H263" s="204"/>
      <c r="I263" s="205" t="str">
        <f>VLOOKUP($A263,Questions!$A$2:$X$333,23,0)&amp;""</f>
        <v>Standard Importance</v>
      </c>
      <c r="J263" s="204"/>
      <c r="K263" s="206" t="b">
        <v>0</v>
      </c>
      <c r="L263" s="2"/>
      <c r="M263" s="196"/>
      <c r="N263" s="196"/>
      <c r="O263" s="196"/>
      <c r="P263" s="196"/>
      <c r="Q263" s="196"/>
      <c r="R263" s="196"/>
      <c r="S263" s="196"/>
      <c r="T263" s="196"/>
      <c r="U263" s="196"/>
      <c r="V263" s="196"/>
      <c r="W263" s="196"/>
      <c r="X263" s="196"/>
      <c r="Y263" s="196"/>
      <c r="Z263" s="196"/>
    </row>
    <row r="264" spans="1:26" ht="15.75" customHeight="1" x14ac:dyDescent="0.2">
      <c r="A264" s="34" t="str">
        <f>'Case-Specific'!A41</f>
        <v>HIPA-09</v>
      </c>
      <c r="B264" s="35" t="str">
        <f>VLOOKUP($A264,'Case-Specific'!$A$13:$E$85,2,0)&amp;""</f>
        <v>Have you taken actions to mitigate the identified risks?</v>
      </c>
      <c r="C264" s="205" t="str">
        <f>VLOOKUP($A264,'Case-Specific'!$A$13:$E$85,3,0)&amp;""</f>
        <v/>
      </c>
      <c r="D264" s="66" t="str">
        <f>IF(LEFT(VLOOKUP($A264,'Case-Specific'!$A$13:$E$85,5,0),21)='Auto Responses'!$A$32,'Auto Responses'!$A$33,VLOOKUP($A264,'Case-Specific'!$A$13:$E$85,4,0))&amp;""</f>
        <v>This question does not apply.</v>
      </c>
      <c r="E264" s="211" t="str">
        <f>VLOOKUP($A264,'Case-Specific'!$A$13:$E$85,5,0)&amp;""</f>
        <v>Based on the response to REQU-05 on the "START HERE" tab, this question does not apply to this product or service.</v>
      </c>
      <c r="F264" s="217"/>
      <c r="G264" s="203" t="str">
        <f>VLOOKUP($A264,Questions!$A$2:$X$333,21,0)&amp;""</f>
        <v>Yes</v>
      </c>
      <c r="H264" s="204"/>
      <c r="I264" s="205" t="str">
        <f>VLOOKUP($A264,Questions!$A$2:$X$333,23,0)&amp;""</f>
        <v>Standard Importance</v>
      </c>
      <c r="J264" s="204"/>
      <c r="K264" s="206" t="b">
        <v>0</v>
      </c>
      <c r="L264" s="2"/>
      <c r="M264" s="196"/>
      <c r="N264" s="196"/>
      <c r="O264" s="196"/>
      <c r="P264" s="196"/>
      <c r="Q264" s="196"/>
      <c r="R264" s="196"/>
      <c r="S264" s="196"/>
      <c r="T264" s="196"/>
      <c r="U264" s="196"/>
      <c r="V264" s="196"/>
      <c r="W264" s="196"/>
      <c r="X264" s="196"/>
      <c r="Y264" s="196"/>
      <c r="Z264" s="196"/>
    </row>
    <row r="265" spans="1:26" ht="15.75" customHeight="1" x14ac:dyDescent="0.2">
      <c r="A265" s="34" t="str">
        <f>'Case-Specific'!A42</f>
        <v>HIPA-10</v>
      </c>
      <c r="B265" s="35" t="str">
        <f>VLOOKUP($A265,'Case-Specific'!$A$13:$E$85,2,0)&amp;""</f>
        <v>Does your application require user and system administrator password changes at a frequency no greater than 90 days?</v>
      </c>
      <c r="C265" s="205" t="str">
        <f>VLOOKUP($A265,'Case-Specific'!$A$13:$E$85,3,0)&amp;""</f>
        <v/>
      </c>
      <c r="D265" s="66" t="str">
        <f>IF(LEFT(VLOOKUP($A265,'Case-Specific'!$A$13:$E$85,5,0),21)='Auto Responses'!$A$32,'Auto Responses'!$A$33,VLOOKUP($A265,'Case-Specific'!$A$13:$E$85,4,0))&amp;""</f>
        <v>This question does not apply.</v>
      </c>
      <c r="E265" s="211" t="str">
        <f>VLOOKUP($A265,'Case-Specific'!$A$13:$E$85,5,0)&amp;""</f>
        <v>Based on the response to REQU-05 on the "START HERE" tab, this question does not apply to this product or service.</v>
      </c>
      <c r="F265" s="217"/>
      <c r="G265" s="203" t="str">
        <f>VLOOKUP($A265,Questions!$A$2:$X$333,21,0)&amp;""</f>
        <v>Yes</v>
      </c>
      <c r="H265" s="204"/>
      <c r="I265" s="205" t="str">
        <f>VLOOKUP($A265,Questions!$A$2:$X$333,23,0)&amp;""</f>
        <v>Standard Importance</v>
      </c>
      <c r="J265" s="204"/>
      <c r="K265" s="206" t="b">
        <v>0</v>
      </c>
      <c r="L265" s="2"/>
      <c r="M265" s="196"/>
      <c r="N265" s="196"/>
      <c r="O265" s="196"/>
      <c r="P265" s="196"/>
      <c r="Q265" s="196"/>
      <c r="R265" s="196"/>
      <c r="S265" s="196"/>
      <c r="T265" s="196"/>
      <c r="U265" s="196"/>
      <c r="V265" s="196"/>
      <c r="W265" s="196"/>
      <c r="X265" s="196"/>
      <c r="Y265" s="196"/>
      <c r="Z265" s="196"/>
    </row>
    <row r="266" spans="1:26" ht="15.75" customHeight="1" x14ac:dyDescent="0.2">
      <c r="A266" s="34" t="str">
        <f>'Case-Specific'!A43</f>
        <v>HIPA-11</v>
      </c>
      <c r="B266" s="35" t="str">
        <f>VLOOKUP($A266,'Case-Specific'!$A$13:$E$85,2,0)&amp;""</f>
        <v>Does your application require users to set their own password after an administrator reset or on first use of the account?</v>
      </c>
      <c r="C266" s="205" t="str">
        <f>VLOOKUP($A266,'Case-Specific'!$A$13:$E$85,3,0)&amp;""</f>
        <v/>
      </c>
      <c r="D266" s="66" t="str">
        <f>IF(LEFT(VLOOKUP($A266,'Case-Specific'!$A$13:$E$85,5,0),21)='Auto Responses'!$A$32,'Auto Responses'!$A$33,VLOOKUP($A266,'Case-Specific'!$A$13:$E$85,4,0))&amp;""</f>
        <v>This question does not apply.</v>
      </c>
      <c r="E266" s="211" t="str">
        <f>VLOOKUP($A266,'Case-Specific'!$A$13:$E$85,5,0)&amp;""</f>
        <v>Based on the response to REQU-05 on the "START HERE" tab, this question does not apply to this product or service.</v>
      </c>
      <c r="F266" s="217"/>
      <c r="G266" s="203" t="str">
        <f>VLOOKUP($A266,Questions!$A$2:$X$333,21,0)&amp;""</f>
        <v>Yes</v>
      </c>
      <c r="H266" s="204"/>
      <c r="I266" s="205" t="str">
        <f>VLOOKUP($A266,Questions!$A$2:$X$333,23,0)&amp;""</f>
        <v>Standard Importance</v>
      </c>
      <c r="J266" s="204"/>
      <c r="K266" s="206" t="b">
        <v>0</v>
      </c>
      <c r="L266" s="2"/>
      <c r="M266" s="196"/>
      <c r="N266" s="196"/>
      <c r="O266" s="196"/>
      <c r="P266" s="196"/>
      <c r="Q266" s="196"/>
      <c r="R266" s="196"/>
      <c r="S266" s="196"/>
      <c r="T266" s="196"/>
      <c r="U266" s="196"/>
      <c r="V266" s="196"/>
      <c r="W266" s="196"/>
      <c r="X266" s="196"/>
      <c r="Y266" s="196"/>
      <c r="Z266" s="196"/>
    </row>
    <row r="267" spans="1:26" ht="15.75" customHeight="1" x14ac:dyDescent="0.2">
      <c r="A267" s="34" t="str">
        <f>'Case-Specific'!A44</f>
        <v>HIPA-12</v>
      </c>
      <c r="B267" s="35" t="str">
        <f>VLOOKUP($A267,'Case-Specific'!$A$13:$E$85,2,0)&amp;""</f>
        <v>Does your application lock out an account after a number of failed login attempts?</v>
      </c>
      <c r="C267" s="205" t="str">
        <f>VLOOKUP($A267,'Case-Specific'!$A$13:$E$85,3,0)&amp;""</f>
        <v/>
      </c>
      <c r="D267" s="66" t="str">
        <f>IF(LEFT(VLOOKUP($A267,'Case-Specific'!$A$13:$E$85,5,0),21)='Auto Responses'!$A$32,'Auto Responses'!$A$33,VLOOKUP($A267,'Case-Specific'!$A$13:$E$85,4,0))&amp;""</f>
        <v>This question does not apply.</v>
      </c>
      <c r="E267" s="211" t="str">
        <f>VLOOKUP($A267,'Case-Specific'!$A$13:$E$85,5,0)&amp;""</f>
        <v>Based on the response to REQU-05 on the "START HERE" tab, this question does not apply to this product or service.</v>
      </c>
      <c r="F267" s="217"/>
      <c r="G267" s="203" t="str">
        <f>VLOOKUP($A267,Questions!$A$2:$X$333,21,0)&amp;""</f>
        <v>Yes</v>
      </c>
      <c r="H267" s="204"/>
      <c r="I267" s="205" t="str">
        <f>VLOOKUP($A267,Questions!$A$2:$X$333,23,0)&amp;""</f>
        <v>Standard Importance</v>
      </c>
      <c r="J267" s="204"/>
      <c r="K267" s="206" t="b">
        <v>0</v>
      </c>
      <c r="L267" s="2"/>
      <c r="M267" s="196"/>
      <c r="N267" s="196"/>
      <c r="O267" s="196"/>
      <c r="P267" s="196"/>
      <c r="Q267" s="196"/>
      <c r="R267" s="196"/>
      <c r="S267" s="196"/>
      <c r="T267" s="196"/>
      <c r="U267" s="196"/>
      <c r="V267" s="196"/>
      <c r="W267" s="196"/>
      <c r="X267" s="196"/>
      <c r="Y267" s="196"/>
      <c r="Z267" s="196"/>
    </row>
    <row r="268" spans="1:26" ht="15.75" customHeight="1" x14ac:dyDescent="0.2">
      <c r="A268" s="34" t="str">
        <f>'Case-Specific'!A45</f>
        <v>HIPA-13</v>
      </c>
      <c r="B268" s="35" t="str">
        <f>VLOOKUP($A268,'Case-Specific'!$A$13:$E$85,2,0)&amp;""</f>
        <v>Does your application automatically lock or log-out an account after a period of inactivity?</v>
      </c>
      <c r="C268" s="205" t="str">
        <f>VLOOKUP($A268,'Case-Specific'!$A$13:$E$85,3,0)&amp;""</f>
        <v/>
      </c>
      <c r="D268" s="66" t="str">
        <f>IF(LEFT(VLOOKUP($A268,'Case-Specific'!$A$13:$E$85,5,0),21)='Auto Responses'!$A$32,'Auto Responses'!$A$33,VLOOKUP($A268,'Case-Specific'!$A$13:$E$85,4,0))&amp;""</f>
        <v>This question does not apply.</v>
      </c>
      <c r="E268" s="211" t="str">
        <f>VLOOKUP($A268,'Case-Specific'!$A$13:$E$85,5,0)&amp;""</f>
        <v>Based on the response to REQU-05 on the "START HERE" tab, this question does not apply to this product or service.</v>
      </c>
      <c r="F268" s="217"/>
      <c r="G268" s="203" t="str">
        <f>VLOOKUP($A268,Questions!$A$2:$X$333,21,0)&amp;""</f>
        <v>Yes</v>
      </c>
      <c r="H268" s="204"/>
      <c r="I268" s="205" t="str">
        <f>VLOOKUP($A268,Questions!$A$2:$X$333,23,0)&amp;""</f>
        <v>Standard Importance</v>
      </c>
      <c r="J268" s="204"/>
      <c r="K268" s="206" t="b">
        <v>0</v>
      </c>
      <c r="L268" s="2"/>
      <c r="M268" s="196"/>
      <c r="N268" s="196"/>
      <c r="O268" s="196"/>
      <c r="P268" s="196"/>
      <c r="Q268" s="196"/>
      <c r="R268" s="196"/>
      <c r="S268" s="196"/>
      <c r="T268" s="196"/>
      <c r="U268" s="196"/>
      <c r="V268" s="196"/>
      <c r="W268" s="196"/>
      <c r="X268" s="196"/>
      <c r="Y268" s="196"/>
      <c r="Z268" s="196"/>
    </row>
    <row r="269" spans="1:26" ht="15.75" customHeight="1" x14ac:dyDescent="0.2">
      <c r="A269" s="34" t="str">
        <f>'Case-Specific'!A46</f>
        <v>HIPA-14</v>
      </c>
      <c r="B269" s="35" t="str">
        <f>VLOOKUP($A269,'Case-Specific'!$A$13:$E$85,2,0)&amp;""</f>
        <v>Are passwords visible in plain text, whether when stored or entered, including service level accounts (i.e., database accounts, etc.)?</v>
      </c>
      <c r="C269" s="205" t="str">
        <f>VLOOKUP($A269,'Case-Specific'!$A$13:$E$85,3,0)&amp;""</f>
        <v/>
      </c>
      <c r="D269" s="66" t="str">
        <f>IF(LEFT(VLOOKUP($A269,'Case-Specific'!$A$13:$E$85,5,0),21)='Auto Responses'!$A$32,'Auto Responses'!$A$33,VLOOKUP($A269,'Case-Specific'!$A$13:$E$85,4,0))&amp;""</f>
        <v>This question does not apply.</v>
      </c>
      <c r="E269" s="211" t="str">
        <f>VLOOKUP($A269,'Case-Specific'!$A$13:$E$85,5,0)&amp;""</f>
        <v>Based on the response to REQU-05 on the "START HERE" tab, this question does not apply to this product or service.</v>
      </c>
      <c r="F269" s="217"/>
      <c r="G269" s="203" t="str">
        <f>VLOOKUP($A269,Questions!$A$2:$X$333,21,0)&amp;""</f>
        <v>No</v>
      </c>
      <c r="H269" s="204"/>
      <c r="I269" s="205" t="str">
        <f>VLOOKUP($A269,Questions!$A$2:$X$333,23,0)&amp;""</f>
        <v>Standard Importance</v>
      </c>
      <c r="J269" s="204"/>
      <c r="K269" s="206" t="b">
        <v>0</v>
      </c>
      <c r="L269" s="2"/>
      <c r="M269" s="196"/>
      <c r="N269" s="196"/>
      <c r="O269" s="196"/>
      <c r="P269" s="196"/>
      <c r="Q269" s="196"/>
      <c r="R269" s="196"/>
      <c r="S269" s="196"/>
      <c r="T269" s="196"/>
      <c r="U269" s="196"/>
      <c r="V269" s="196"/>
      <c r="W269" s="196"/>
      <c r="X269" s="196"/>
      <c r="Y269" s="196"/>
      <c r="Z269" s="196"/>
    </row>
    <row r="270" spans="1:26" ht="15.75" customHeight="1" x14ac:dyDescent="0.2">
      <c r="A270" s="34" t="str">
        <f>'Case-Specific'!A47</f>
        <v>HIPA-15</v>
      </c>
      <c r="B270" s="35" t="str">
        <f>VLOOKUP($A270,'Case-Specific'!$A$13:$E$85,2,0)&amp;""</f>
        <v>If the application is institution-hosted, can all service level and administrative account passwords be changed by the institution?</v>
      </c>
      <c r="C270" s="205" t="str">
        <f>VLOOKUP($A270,'Case-Specific'!$A$13:$E$85,3,0)&amp;""</f>
        <v/>
      </c>
      <c r="D270" s="66" t="str">
        <f>IF(LEFT(VLOOKUP($A270,'Case-Specific'!$A$13:$E$85,5,0),21)='Auto Responses'!$A$32,'Auto Responses'!$A$33,VLOOKUP($A270,'Case-Specific'!$A$13:$E$85,4,0))&amp;""</f>
        <v>This question does not apply.</v>
      </c>
      <c r="E270" s="211" t="str">
        <f>VLOOKUP($A270,'Case-Specific'!$A$13:$E$85,5,0)&amp;""</f>
        <v>Based on the response to REQU-05 on the "START HERE" tab, this question does not apply to this product or service.</v>
      </c>
      <c r="F270" s="217"/>
      <c r="G270" s="203" t="str">
        <f>VLOOKUP($A270,Questions!$A$2:$X$333,21,0)&amp;""</f>
        <v>Yes</v>
      </c>
      <c r="H270" s="204"/>
      <c r="I270" s="205" t="str">
        <f>VLOOKUP($A270,Questions!$A$2:$X$333,23,0)&amp;""</f>
        <v>Standard Importance</v>
      </c>
      <c r="J270" s="204"/>
      <c r="K270" s="206" t="b">
        <v>0</v>
      </c>
      <c r="L270" s="2"/>
      <c r="M270" s="196"/>
      <c r="N270" s="196"/>
      <c r="O270" s="196"/>
      <c r="P270" s="196"/>
      <c r="Q270" s="196"/>
      <c r="R270" s="196"/>
      <c r="S270" s="196"/>
      <c r="T270" s="196"/>
      <c r="U270" s="196"/>
      <c r="V270" s="196"/>
      <c r="W270" s="196"/>
      <c r="X270" s="196"/>
      <c r="Y270" s="196"/>
      <c r="Z270" s="196"/>
    </row>
    <row r="271" spans="1:26" ht="15.75" customHeight="1" x14ac:dyDescent="0.2">
      <c r="A271" s="34" t="str">
        <f>'Case-Specific'!A48</f>
        <v>HIPA-16</v>
      </c>
      <c r="B271" s="35" t="str">
        <f>VLOOKUP($A271,'Case-Specific'!$A$13:$E$85,2,0)&amp;""</f>
        <v>Does your application provide the ability to define user access levels?</v>
      </c>
      <c r="C271" s="205" t="str">
        <f>VLOOKUP($A271,'Case-Specific'!$A$13:$E$85,3,0)&amp;""</f>
        <v/>
      </c>
      <c r="D271" s="66" t="str">
        <f>IF(LEFT(VLOOKUP($A271,'Case-Specific'!$A$13:$E$85,5,0),21)='Auto Responses'!$A$32,'Auto Responses'!$A$33,VLOOKUP($A271,'Case-Specific'!$A$13:$E$85,4,0))&amp;""</f>
        <v>This question does not apply.</v>
      </c>
      <c r="E271" s="211" t="str">
        <f>VLOOKUP($A271,'Case-Specific'!$A$13:$E$85,5,0)&amp;""</f>
        <v>Based on the response to REQU-05 on the "START HERE" tab, this question does not apply to this product or service.</v>
      </c>
      <c r="F271" s="217"/>
      <c r="G271" s="203" t="str">
        <f>VLOOKUP($A271,Questions!$A$2:$X$333,21,0)&amp;""</f>
        <v>Yes</v>
      </c>
      <c r="H271" s="204"/>
      <c r="I271" s="205" t="str">
        <f>VLOOKUP($A271,Questions!$A$2:$X$333,23,0)&amp;""</f>
        <v>Standard Importance</v>
      </c>
      <c r="J271" s="204"/>
      <c r="K271" s="206" t="b">
        <v>0</v>
      </c>
      <c r="L271" s="2"/>
      <c r="M271" s="196"/>
      <c r="N271" s="196"/>
      <c r="O271" s="196"/>
      <c r="P271" s="196"/>
      <c r="Q271" s="196"/>
      <c r="R271" s="196"/>
      <c r="S271" s="196"/>
      <c r="T271" s="196"/>
      <c r="U271" s="196"/>
      <c r="V271" s="196"/>
      <c r="W271" s="196"/>
      <c r="X271" s="196"/>
      <c r="Y271" s="196"/>
      <c r="Z271" s="196"/>
    </row>
    <row r="272" spans="1:26" ht="15.75" customHeight="1" x14ac:dyDescent="0.2">
      <c r="A272" s="34" t="str">
        <f>'Case-Specific'!A49</f>
        <v>HIPA-17</v>
      </c>
      <c r="B272" s="35" t="str">
        <f>VLOOKUP($A272,'Case-Specific'!$A$13:$E$85,2,0)&amp;""</f>
        <v>Does your application support varying levels of access to administrative tasks defined individually per user?</v>
      </c>
      <c r="C272" s="205" t="str">
        <f>VLOOKUP($A272,'Case-Specific'!$A$13:$E$85,3,0)&amp;""</f>
        <v/>
      </c>
      <c r="D272" s="66" t="str">
        <f>IF(LEFT(VLOOKUP($A272,'Case-Specific'!$A$13:$E$85,5,0),21)='Auto Responses'!$A$32,'Auto Responses'!$A$33,VLOOKUP($A272,'Case-Specific'!$A$13:$E$85,4,0))&amp;""</f>
        <v>This question does not apply.</v>
      </c>
      <c r="E272" s="211" t="str">
        <f>VLOOKUP($A272,'Case-Specific'!$A$13:$E$85,5,0)&amp;""</f>
        <v>Based on the response to REQU-05 on the "START HERE" tab, this question does not apply to this product or service.</v>
      </c>
      <c r="F272" s="217"/>
      <c r="G272" s="203" t="str">
        <f>VLOOKUP($A272,Questions!$A$2:$X$333,21,0)&amp;""</f>
        <v>Yes</v>
      </c>
      <c r="H272" s="204"/>
      <c r="I272" s="205" t="str">
        <f>VLOOKUP($A272,Questions!$A$2:$X$333,23,0)&amp;""</f>
        <v>Standard Importance</v>
      </c>
      <c r="J272" s="204"/>
      <c r="K272" s="206" t="b">
        <v>0</v>
      </c>
      <c r="L272" s="2"/>
      <c r="M272" s="196"/>
      <c r="N272" s="196"/>
      <c r="O272" s="196"/>
      <c r="P272" s="196"/>
      <c r="Q272" s="196"/>
      <c r="R272" s="196"/>
      <c r="S272" s="196"/>
      <c r="T272" s="196"/>
      <c r="U272" s="196"/>
      <c r="V272" s="196"/>
      <c r="W272" s="196"/>
      <c r="X272" s="196"/>
      <c r="Y272" s="196"/>
      <c r="Z272" s="196"/>
    </row>
    <row r="273" spans="1:26" ht="15.75" customHeight="1" x14ac:dyDescent="0.2">
      <c r="A273" s="34" t="str">
        <f>'Case-Specific'!A50</f>
        <v>HIPA-18</v>
      </c>
      <c r="B273" s="35" t="str">
        <f>VLOOKUP($A273,'Case-Specific'!$A$13:$E$85,2,0)&amp;""</f>
        <v>Does your application support varying levels of access to records based on user ID?</v>
      </c>
      <c r="C273" s="205" t="str">
        <f>VLOOKUP($A273,'Case-Specific'!$A$13:$E$85,3,0)&amp;""</f>
        <v/>
      </c>
      <c r="D273" s="66" t="str">
        <f>IF(LEFT(VLOOKUP($A273,'Case-Specific'!$A$13:$E$85,5,0),21)='Auto Responses'!$A$32,'Auto Responses'!$A$33,VLOOKUP($A273,'Case-Specific'!$A$13:$E$85,4,0))&amp;""</f>
        <v>This question does not apply.</v>
      </c>
      <c r="E273" s="211" t="str">
        <f>VLOOKUP($A273,'Case-Specific'!$A$13:$E$85,5,0)&amp;""</f>
        <v>Based on the response to REQU-05 on the "START HERE" tab, this question does not apply to this product or service.</v>
      </c>
      <c r="F273" s="217"/>
      <c r="G273" s="203" t="str">
        <f>VLOOKUP($A273,Questions!$A$2:$X$333,21,0)&amp;""</f>
        <v>No</v>
      </c>
      <c r="H273" s="204"/>
      <c r="I273" s="205" t="str">
        <f>VLOOKUP($A273,Questions!$A$2:$X$333,23,0)&amp;""</f>
        <v>Standard Importance</v>
      </c>
      <c r="J273" s="204"/>
      <c r="K273" s="206" t="b">
        <v>0</v>
      </c>
      <c r="L273" s="2"/>
      <c r="M273" s="196"/>
      <c r="N273" s="196"/>
      <c r="O273" s="196"/>
      <c r="P273" s="196"/>
      <c r="Q273" s="196"/>
      <c r="R273" s="196"/>
      <c r="S273" s="196"/>
      <c r="T273" s="196"/>
      <c r="U273" s="196"/>
      <c r="V273" s="196"/>
      <c r="W273" s="196"/>
      <c r="X273" s="196"/>
      <c r="Y273" s="196"/>
      <c r="Z273" s="196"/>
    </row>
    <row r="274" spans="1:26" ht="15.75" customHeight="1" x14ac:dyDescent="0.2">
      <c r="A274" s="34" t="str">
        <f>'Case-Specific'!A51</f>
        <v>HIPA-19</v>
      </c>
      <c r="B274" s="35" t="str">
        <f>VLOOKUP($A274,'Case-Specific'!$A$13:$E$85,2,0)&amp;""</f>
        <v>Is there a limit to the number of groups to which a user can be assigned?</v>
      </c>
      <c r="C274" s="205" t="str">
        <f>VLOOKUP($A274,'Case-Specific'!$A$13:$E$85,3,0)&amp;""</f>
        <v/>
      </c>
      <c r="D274" s="66" t="str">
        <f>IF(LEFT(VLOOKUP($A274,'Case-Specific'!$A$13:$E$85,5,0),21)='Auto Responses'!$A$32,'Auto Responses'!$A$33,VLOOKUP($A274,'Case-Specific'!$A$13:$E$85,4,0))&amp;""</f>
        <v>This question does not apply.</v>
      </c>
      <c r="E274" s="211" t="str">
        <f>VLOOKUP($A274,'Case-Specific'!$A$13:$E$85,5,0)&amp;""</f>
        <v>Based on the response to REQU-05 on the "START HERE" tab, this question does not apply to this product or service.</v>
      </c>
      <c r="F274" s="217"/>
      <c r="G274" s="203" t="str">
        <f>VLOOKUP($A274,Questions!$A$2:$X$333,21,0)&amp;""</f>
        <v>Yes</v>
      </c>
      <c r="H274" s="204"/>
      <c r="I274" s="205" t="str">
        <f>VLOOKUP($A274,Questions!$A$2:$X$333,23,0)&amp;""</f>
        <v>Standard Importance</v>
      </c>
      <c r="J274" s="204"/>
      <c r="K274" s="206" t="b">
        <v>0</v>
      </c>
      <c r="L274" s="2"/>
      <c r="M274" s="196"/>
      <c r="N274" s="196"/>
      <c r="O274" s="196"/>
      <c r="P274" s="196"/>
      <c r="Q274" s="196"/>
      <c r="R274" s="196"/>
      <c r="S274" s="196"/>
      <c r="T274" s="196"/>
      <c r="U274" s="196"/>
      <c r="V274" s="196"/>
      <c r="W274" s="196"/>
      <c r="X274" s="196"/>
      <c r="Y274" s="196"/>
      <c r="Z274" s="196"/>
    </row>
    <row r="275" spans="1:26" ht="15.75" customHeight="1" x14ac:dyDescent="0.2">
      <c r="A275" s="34" t="str">
        <f>'Case-Specific'!A52</f>
        <v>HIPA-20</v>
      </c>
      <c r="B275" s="35" t="str">
        <f>VLOOKUP($A275,'Case-Specific'!$A$13:$E$85,2,0)&amp;""</f>
        <v>Do accounts used for solution provider-supplied remote support abide by the same authentication policies and access logging as the rest of the system?</v>
      </c>
      <c r="C275" s="205" t="str">
        <f>VLOOKUP($A275,'Case-Specific'!$A$13:$E$85,3,0)&amp;""</f>
        <v/>
      </c>
      <c r="D275" s="66" t="str">
        <f>IF(LEFT(VLOOKUP($A275,'Case-Specific'!$A$13:$E$85,5,0),21)='Auto Responses'!$A$32,'Auto Responses'!$A$33,VLOOKUP($A275,'Case-Specific'!$A$13:$E$85,4,0))&amp;""</f>
        <v>This question does not apply.</v>
      </c>
      <c r="E275" s="211" t="str">
        <f>VLOOKUP($A275,'Case-Specific'!$A$13:$E$85,5,0)&amp;""</f>
        <v>Based on the response to REQU-05 on the "START HERE" tab, this question does not apply to this product or service.</v>
      </c>
      <c r="F275" s="217"/>
      <c r="G275" s="203" t="str">
        <f>VLOOKUP($A275,Questions!$A$2:$X$333,21,0)&amp;""</f>
        <v>Yes</v>
      </c>
      <c r="H275" s="204"/>
      <c r="I275" s="205" t="str">
        <f>VLOOKUP($A275,Questions!$A$2:$X$333,23,0)&amp;""</f>
        <v>Standard Importance</v>
      </c>
      <c r="J275" s="204"/>
      <c r="K275" s="206" t="b">
        <v>0</v>
      </c>
      <c r="L275" s="2"/>
      <c r="M275" s="196"/>
      <c r="N275" s="196"/>
      <c r="O275" s="196"/>
      <c r="P275" s="196"/>
      <c r="Q275" s="196"/>
      <c r="R275" s="196"/>
      <c r="S275" s="196"/>
      <c r="T275" s="196"/>
      <c r="U275" s="196"/>
      <c r="V275" s="196"/>
      <c r="W275" s="196"/>
      <c r="X275" s="196"/>
      <c r="Y275" s="196"/>
      <c r="Z275" s="196"/>
    </row>
    <row r="276" spans="1:26" ht="15.75" customHeight="1" x14ac:dyDescent="0.2">
      <c r="A276" s="34" t="str">
        <f>'Case-Specific'!A53</f>
        <v>HIPA-21</v>
      </c>
      <c r="B276" s="35" t="str">
        <f>VLOOKUP($A276,'Case-Specific'!$A$13:$E$85,2,0)&amp;""</f>
        <v>Does the application log record access including specific user, date/time of access, and originating IP or device?</v>
      </c>
      <c r="C276" s="205" t="str">
        <f>VLOOKUP($A276,'Case-Specific'!$A$13:$E$85,3,0)&amp;""</f>
        <v/>
      </c>
      <c r="D276" s="66" t="str">
        <f>IF(LEFT(VLOOKUP($A276,'Case-Specific'!$A$13:$E$85,5,0),21)='Auto Responses'!$A$32,'Auto Responses'!$A$33,VLOOKUP($A276,'Case-Specific'!$A$13:$E$85,4,0))&amp;""</f>
        <v>This question does not apply.</v>
      </c>
      <c r="E276" s="211" t="str">
        <f>VLOOKUP($A276,'Case-Specific'!$A$13:$E$85,5,0)&amp;""</f>
        <v>Based on the response to REQU-05 on the "START HERE" tab, this question does not apply to this product or service.</v>
      </c>
      <c r="F276" s="217"/>
      <c r="G276" s="203" t="str">
        <f>VLOOKUP($A276,Questions!$A$2:$X$333,21,0)&amp;""</f>
        <v>Yes</v>
      </c>
      <c r="H276" s="204"/>
      <c r="I276" s="205" t="str">
        <f>VLOOKUP($A276,Questions!$A$2:$X$333,23,0)&amp;""</f>
        <v>Standard Importance</v>
      </c>
      <c r="J276" s="204"/>
      <c r="K276" s="206" t="b">
        <v>0</v>
      </c>
      <c r="L276" s="2"/>
      <c r="M276" s="196"/>
      <c r="N276" s="196"/>
      <c r="O276" s="196"/>
      <c r="P276" s="196"/>
      <c r="Q276" s="196"/>
      <c r="R276" s="196"/>
      <c r="S276" s="196"/>
      <c r="T276" s="196"/>
      <c r="U276" s="196"/>
      <c r="V276" s="196"/>
      <c r="W276" s="196"/>
      <c r="X276" s="196"/>
      <c r="Y276" s="196"/>
      <c r="Z276" s="196"/>
    </row>
    <row r="277" spans="1:26" ht="15.75" customHeight="1" x14ac:dyDescent="0.2">
      <c r="A277" s="34" t="str">
        <f>'Case-Specific'!A54</f>
        <v>HIPA-22</v>
      </c>
      <c r="B277" s="35" t="str">
        <f>VLOOKUP($A277,'Case-Specific'!$A$13:$E$85,2,0)&amp;""</f>
        <v>Does the application log administrative activity, such as user account access changes and password changes, including specific user, date/time of changes, and originating IP or device?</v>
      </c>
      <c r="C277" s="205" t="str">
        <f>VLOOKUP($A277,'Case-Specific'!$A$13:$E$85,3,0)&amp;""</f>
        <v/>
      </c>
      <c r="D277" s="66" t="str">
        <f>IF(LEFT(VLOOKUP($A277,'Case-Specific'!$A$13:$E$85,5,0),21)='Auto Responses'!$A$32,'Auto Responses'!$A$33,VLOOKUP($A277,'Case-Specific'!$A$13:$E$85,4,0))&amp;""</f>
        <v>This question does not apply.</v>
      </c>
      <c r="E277" s="211" t="str">
        <f>VLOOKUP($A277,'Case-Specific'!$A$13:$E$85,5,0)&amp;""</f>
        <v>Based on the response to REQU-05 on the "START HERE" tab, this question does not apply to this product or service.</v>
      </c>
      <c r="F277" s="217"/>
      <c r="G277" s="203" t="str">
        <f>VLOOKUP($A277,Questions!$A$2:$X$333,21,0)&amp;""</f>
        <v>Yes</v>
      </c>
      <c r="H277" s="204"/>
      <c r="I277" s="205" t="str">
        <f>VLOOKUP($A277,Questions!$A$2:$X$333,23,0)&amp;""</f>
        <v>Standard Importance</v>
      </c>
      <c r="J277" s="204"/>
      <c r="K277" s="206" t="b">
        <v>0</v>
      </c>
      <c r="L277" s="2"/>
      <c r="M277" s="196"/>
      <c r="N277" s="196"/>
      <c r="O277" s="196"/>
      <c r="P277" s="196"/>
      <c r="Q277" s="196"/>
      <c r="R277" s="196"/>
      <c r="S277" s="196"/>
      <c r="T277" s="196"/>
      <c r="U277" s="196"/>
      <c r="V277" s="196"/>
      <c r="W277" s="196"/>
      <c r="X277" s="196"/>
      <c r="Y277" s="196"/>
      <c r="Z277" s="196"/>
    </row>
    <row r="278" spans="1:26" ht="15.75" customHeight="1" x14ac:dyDescent="0.2">
      <c r="A278" s="34" t="str">
        <f>'Case-Specific'!A55</f>
        <v>HIPA-23</v>
      </c>
      <c r="B278" s="35" t="str">
        <f>VLOOKUP($A278,'Case-Specific'!$A$13:$E$85,2,0)&amp;""</f>
        <v>Do you retain logs for at least as long as required by HIPAA regulations?</v>
      </c>
      <c r="C278" s="205" t="str">
        <f>VLOOKUP($A278,'Case-Specific'!$A$13:$E$85,3,0)&amp;""</f>
        <v/>
      </c>
      <c r="D278" s="66" t="str">
        <f>IF(LEFT(VLOOKUP($A278,'Case-Specific'!$A$13:$E$85,5,0),21)='Auto Responses'!$A$32,'Auto Responses'!$A$33,VLOOKUP($A278,'Case-Specific'!$A$13:$E$85,4,0))&amp;""</f>
        <v>This question does not apply.</v>
      </c>
      <c r="E278" s="211" t="str">
        <f>VLOOKUP($A278,'Case-Specific'!$A$13:$E$85,5,0)&amp;""</f>
        <v>Based on the response to REQU-05 on the "START HERE" tab, this question does not apply to this product or service.</v>
      </c>
      <c r="F278" s="217"/>
      <c r="G278" s="203" t="str">
        <f>VLOOKUP($A278,Questions!$A$2:$X$333,21,0)&amp;""</f>
        <v>Yes</v>
      </c>
      <c r="H278" s="204"/>
      <c r="I278" s="205" t="str">
        <f>VLOOKUP($A278,Questions!$A$2:$X$333,23,0)&amp;""</f>
        <v>Standard Importance</v>
      </c>
      <c r="J278" s="204"/>
      <c r="K278" s="206" t="b">
        <v>0</v>
      </c>
      <c r="L278" s="2"/>
      <c r="M278" s="196"/>
      <c r="N278" s="196"/>
      <c r="O278" s="196"/>
      <c r="P278" s="196"/>
      <c r="Q278" s="196"/>
      <c r="R278" s="196"/>
      <c r="S278" s="196"/>
      <c r="T278" s="196"/>
      <c r="U278" s="196"/>
      <c r="V278" s="196"/>
      <c r="W278" s="196"/>
      <c r="X278" s="196"/>
      <c r="Y278" s="196"/>
      <c r="Z278" s="196"/>
    </row>
    <row r="279" spans="1:26" ht="15.75" customHeight="1" x14ac:dyDescent="0.2">
      <c r="A279" s="34" t="str">
        <f>'Case-Specific'!A56</f>
        <v>HIPA-24</v>
      </c>
      <c r="B279" s="35" t="str">
        <f>VLOOKUP($A279,'Case-Specific'!$A$13:$E$85,2,0)&amp;""</f>
        <v>Can the application logs be archived?</v>
      </c>
      <c r="C279" s="205" t="str">
        <f>VLOOKUP($A279,'Case-Specific'!$A$13:$E$85,3,0)&amp;""</f>
        <v/>
      </c>
      <c r="D279" s="66" t="str">
        <f>IF(LEFT(VLOOKUP($A279,'Case-Specific'!$A$13:$E$85,5,0),21)='Auto Responses'!$A$32,'Auto Responses'!$A$33,VLOOKUP($A279,'Case-Specific'!$A$13:$E$85,4,0))&amp;""</f>
        <v>This question does not apply.</v>
      </c>
      <c r="E279" s="211" t="str">
        <f>VLOOKUP($A279,'Case-Specific'!$A$13:$E$85,5,0)&amp;""</f>
        <v>Based on the response to REQU-05 on the "START HERE" tab, this question does not apply to this product or service.</v>
      </c>
      <c r="F279" s="217"/>
      <c r="G279" s="203" t="str">
        <f>VLOOKUP($A279,Questions!$A$2:$X$333,21,0)&amp;""</f>
        <v>Yes</v>
      </c>
      <c r="H279" s="204"/>
      <c r="I279" s="205" t="str">
        <f>VLOOKUP($A279,Questions!$A$2:$X$333,23,0)&amp;""</f>
        <v>Standard Importance</v>
      </c>
      <c r="J279" s="204"/>
      <c r="K279" s="206" t="b">
        <v>0</v>
      </c>
      <c r="L279" s="2"/>
      <c r="M279" s="196"/>
      <c r="N279" s="196"/>
      <c r="O279" s="196"/>
      <c r="P279" s="196"/>
      <c r="Q279" s="196"/>
      <c r="R279" s="196"/>
      <c r="S279" s="196"/>
      <c r="T279" s="196"/>
      <c r="U279" s="196"/>
      <c r="V279" s="196"/>
      <c r="W279" s="196"/>
      <c r="X279" s="196"/>
      <c r="Y279" s="196"/>
      <c r="Z279" s="196"/>
    </row>
    <row r="280" spans="1:26" ht="15.75" customHeight="1" x14ac:dyDescent="0.2">
      <c r="A280" s="34" t="str">
        <f>'Case-Specific'!A57</f>
        <v>HIPA-25</v>
      </c>
      <c r="B280" s="35" t="str">
        <f>VLOOKUP($A280,'Case-Specific'!$A$13:$E$85,2,0)&amp;""</f>
        <v>Can the application logs be saved externally?</v>
      </c>
      <c r="C280" s="205" t="str">
        <f>VLOOKUP($A280,'Case-Specific'!$A$13:$E$85,3,0)&amp;""</f>
        <v/>
      </c>
      <c r="D280" s="66" t="str">
        <f>IF(LEFT(VLOOKUP($A280,'Case-Specific'!$A$13:$E$85,5,0),21)='Auto Responses'!$A$32,'Auto Responses'!$A$33,VLOOKUP($A280,'Case-Specific'!$A$13:$E$85,4,0))&amp;""</f>
        <v>This question does not apply.</v>
      </c>
      <c r="E280" s="211" t="str">
        <f>VLOOKUP($A280,'Case-Specific'!$A$13:$E$85,5,0)&amp;""</f>
        <v>Based on the response to REQU-05 on the "START HERE" tab, this question does not apply to this product or service.</v>
      </c>
      <c r="F280" s="217"/>
      <c r="G280" s="203" t="str">
        <f>VLOOKUP($A280,Questions!$A$2:$X$333,21,0)&amp;""</f>
        <v>Yes</v>
      </c>
      <c r="H280" s="204"/>
      <c r="I280" s="205" t="str">
        <f>VLOOKUP($A280,Questions!$A$2:$X$333,23,0)&amp;""</f>
        <v>Standard Importance</v>
      </c>
      <c r="J280" s="204"/>
      <c r="K280" s="206" t="b">
        <v>0</v>
      </c>
      <c r="L280" s="2"/>
      <c r="M280" s="196"/>
      <c r="N280" s="196"/>
      <c r="O280" s="196"/>
      <c r="P280" s="196"/>
      <c r="Q280" s="196"/>
      <c r="R280" s="196"/>
      <c r="S280" s="196"/>
      <c r="T280" s="196"/>
      <c r="U280" s="196"/>
      <c r="V280" s="196"/>
      <c r="W280" s="196"/>
      <c r="X280" s="196"/>
      <c r="Y280" s="196"/>
      <c r="Z280" s="196"/>
    </row>
    <row r="281" spans="1:26" ht="15.75" customHeight="1" x14ac:dyDescent="0.2">
      <c r="A281" s="34" t="str">
        <f>'Case-Specific'!A58</f>
        <v>HIPA-26</v>
      </c>
      <c r="B281" s="35" t="str">
        <f>VLOOKUP($A281,'Case-Specific'!$A$13:$E$85,2,0)&amp;""</f>
        <v>Do you have a disaster recovery plan and emergency mode operation plan?</v>
      </c>
      <c r="C281" s="205" t="str">
        <f>VLOOKUP($A281,'Case-Specific'!$A$13:$E$85,3,0)&amp;""</f>
        <v/>
      </c>
      <c r="D281" s="66" t="str">
        <f>IF(LEFT(VLOOKUP($A281,'Case-Specific'!$A$13:$E$85,5,0),21)='Auto Responses'!$A$32,'Auto Responses'!$A$33,VLOOKUP($A281,'Case-Specific'!$A$13:$E$85,4,0))&amp;""</f>
        <v>This question does not apply.</v>
      </c>
      <c r="E281" s="211" t="str">
        <f>VLOOKUP($A281,'Case-Specific'!$A$13:$E$85,5,0)&amp;""</f>
        <v>Based on the response to REQU-05 on the "START HERE" tab, this question does not apply to this product or service.</v>
      </c>
      <c r="F281" s="217"/>
      <c r="G281" s="203" t="str">
        <f>VLOOKUP($A281,Questions!$A$2:$X$333,21,0)&amp;""</f>
        <v>Yes</v>
      </c>
      <c r="H281" s="204"/>
      <c r="I281" s="205" t="str">
        <f>VLOOKUP($A281,Questions!$A$2:$X$333,23,0)&amp;""</f>
        <v>Standard Importance</v>
      </c>
      <c r="J281" s="204"/>
      <c r="K281" s="206" t="b">
        <v>0</v>
      </c>
      <c r="L281" s="2"/>
      <c r="M281" s="196"/>
      <c r="N281" s="196"/>
      <c r="O281" s="196"/>
      <c r="P281" s="196"/>
      <c r="Q281" s="196"/>
      <c r="R281" s="196"/>
      <c r="S281" s="196"/>
      <c r="T281" s="196"/>
      <c r="U281" s="196"/>
      <c r="V281" s="196"/>
      <c r="W281" s="196"/>
      <c r="X281" s="196"/>
      <c r="Y281" s="196"/>
      <c r="Z281" s="196"/>
    </row>
    <row r="282" spans="1:26" ht="15.75" customHeight="1" x14ac:dyDescent="0.2">
      <c r="A282" s="34" t="str">
        <f>'Case-Specific'!A59</f>
        <v>HIPA-27</v>
      </c>
      <c r="B282" s="35" t="str">
        <f>VLOOKUP($A282,'Case-Specific'!$A$13:$E$85,2,0)&amp;""</f>
        <v>Can you provide a HIPAA compliance attestation document?</v>
      </c>
      <c r="C282" s="205" t="str">
        <f>VLOOKUP($A282,'Case-Specific'!$A$13:$E$85,3,0)&amp;""</f>
        <v/>
      </c>
      <c r="D282" s="66" t="str">
        <f>IF(LEFT(VLOOKUP($A282,'Case-Specific'!$A$13:$E$85,5,0),21)='Auto Responses'!$A$32,'Auto Responses'!$A$33,VLOOKUP($A282,'Case-Specific'!$A$13:$E$85,4,0))&amp;""</f>
        <v>This question does not apply.</v>
      </c>
      <c r="E282" s="211" t="str">
        <f>VLOOKUP($A282,'Case-Specific'!$A$13:$E$85,5,0)&amp;""</f>
        <v>Based on the response to REQU-05 on the "START HERE" tab, this question does not apply to this product or service.</v>
      </c>
      <c r="F282" s="217"/>
      <c r="G282" s="203" t="str">
        <f>VLOOKUP($A282,Questions!$A$2:$X$333,21,0)&amp;""</f>
        <v>Yes</v>
      </c>
      <c r="H282" s="204"/>
      <c r="I282" s="205" t="str">
        <f>VLOOKUP($A282,Questions!$A$2:$X$333,23,0)&amp;""</f>
        <v>Standard Importance</v>
      </c>
      <c r="J282" s="204"/>
      <c r="K282" s="206" t="b">
        <v>0</v>
      </c>
      <c r="L282" s="2"/>
      <c r="M282" s="196"/>
      <c r="N282" s="196"/>
      <c r="O282" s="196"/>
      <c r="P282" s="196"/>
      <c r="Q282" s="196"/>
      <c r="R282" s="196"/>
      <c r="S282" s="196"/>
      <c r="T282" s="196"/>
      <c r="U282" s="196"/>
      <c r="V282" s="196"/>
      <c r="W282" s="196"/>
      <c r="X282" s="196"/>
      <c r="Y282" s="196"/>
      <c r="Z282" s="196"/>
    </row>
    <row r="283" spans="1:26" ht="15.75" customHeight="1" x14ac:dyDescent="0.2">
      <c r="A283" s="34" t="str">
        <f>'Case-Specific'!A60</f>
        <v>HIPA-28</v>
      </c>
      <c r="B283" s="35" t="str">
        <f>VLOOKUP($A283,'Case-Specific'!$A$13:$E$85,2,0)&amp;""</f>
        <v>Are you willing to enter into a Business Associate Agreement (BAA)?</v>
      </c>
      <c r="C283" s="205" t="str">
        <f>VLOOKUP($A283,'Case-Specific'!$A$13:$E$85,3,0)&amp;""</f>
        <v/>
      </c>
      <c r="D283" s="66" t="str">
        <f>IF(LEFT(VLOOKUP($A283,'Case-Specific'!$A$13:$E$85,5,0),21)='Auto Responses'!$A$32,'Auto Responses'!$A$33,VLOOKUP($A283,'Case-Specific'!$A$13:$E$85,4,0))&amp;""</f>
        <v>This question does not apply.</v>
      </c>
      <c r="E283" s="211" t="str">
        <f>VLOOKUP($A283,'Case-Specific'!$A$13:$E$85,5,0)&amp;""</f>
        <v>Based on the response to REQU-05 on the "START HERE" tab, this question does not apply to this product or service.</v>
      </c>
      <c r="F283" s="217"/>
      <c r="G283" s="203" t="str">
        <f>VLOOKUP($A283,Questions!$A$2:$X$333,21,0)&amp;""</f>
        <v>Yes</v>
      </c>
      <c r="H283" s="204"/>
      <c r="I283" s="205" t="str">
        <f>VLOOKUP($A283,Questions!$A$2:$X$333,23,0)&amp;""</f>
        <v>Standard Importance</v>
      </c>
      <c r="J283" s="204"/>
      <c r="K283" s="206" t="b">
        <v>0</v>
      </c>
      <c r="L283" s="2"/>
      <c r="M283" s="196"/>
      <c r="N283" s="196"/>
      <c r="O283" s="196"/>
      <c r="P283" s="196"/>
      <c r="Q283" s="196"/>
      <c r="R283" s="196"/>
      <c r="S283" s="196"/>
      <c r="T283" s="196"/>
      <c r="U283" s="196"/>
      <c r="V283" s="196"/>
      <c r="W283" s="196"/>
      <c r="X283" s="196"/>
      <c r="Y283" s="196"/>
      <c r="Z283" s="196"/>
    </row>
    <row r="284" spans="1:26" ht="15.75" customHeight="1" x14ac:dyDescent="0.2">
      <c r="A284" s="34" t="str">
        <f>'Case-Specific'!A61</f>
        <v>HIPA-29</v>
      </c>
      <c r="B284" s="35" t="str">
        <f>VLOOKUP($A284,'Case-Specific'!$A$13:$E$85,2,0)&amp;""</f>
        <v>Do your data backup and retention policies and practices meet HIPAA requirements?</v>
      </c>
      <c r="C284" s="205" t="str">
        <f>VLOOKUP($A284,'Case-Specific'!$A$13:$E$85,3,0)&amp;""</f>
        <v/>
      </c>
      <c r="D284" s="66" t="str">
        <f>IF(LEFT(VLOOKUP($A284,'Case-Specific'!$A$13:$E$85,5,0),21)='Auto Responses'!$A$32,'Auto Responses'!$A$33,VLOOKUP($A284,'Case-Specific'!$A$13:$E$85,4,0))&amp;""</f>
        <v>This question does not apply.</v>
      </c>
      <c r="E284" s="211" t="str">
        <f>VLOOKUP($A284,'Case-Specific'!$A$13:$E$85,5,0)&amp;""</f>
        <v>Based on the response to REQU-05 on the "START HERE" tab, this question does not apply to this product or service.</v>
      </c>
      <c r="F284" s="217"/>
      <c r="G284" s="203" t="str">
        <f>VLOOKUP($A284,Questions!$A$2:$X$333,21,0)&amp;""</f>
        <v>Yes</v>
      </c>
      <c r="H284" s="204"/>
      <c r="I284" s="205" t="str">
        <f>VLOOKUP($A284,Questions!$A$2:$X$333,23,0)&amp;""</f>
        <v>Minor Importance</v>
      </c>
      <c r="J284" s="204"/>
      <c r="K284" s="206" t="b">
        <v>0</v>
      </c>
      <c r="L284" s="2"/>
      <c r="M284" s="196"/>
      <c r="N284" s="196"/>
      <c r="O284" s="196"/>
      <c r="P284" s="196"/>
      <c r="Q284" s="196"/>
      <c r="R284" s="196"/>
      <c r="S284" s="196"/>
      <c r="T284" s="196"/>
      <c r="U284" s="196"/>
      <c r="V284" s="196"/>
      <c r="W284" s="196"/>
      <c r="X284" s="196"/>
      <c r="Y284" s="196"/>
      <c r="Z284" s="196"/>
    </row>
    <row r="285" spans="1:26" ht="15.75" customHeight="1" x14ac:dyDescent="0.2">
      <c r="A285" s="18" t="str">
        <f>VLOOKUP(LEFT($A286,4),'Auto Responses'!$N$4:$O$38,2,0)&amp;""</f>
        <v xml:space="preserve"> Payment Card Industry Data Security Standard (PCI DSS)</v>
      </c>
      <c r="B285" s="40"/>
      <c r="C285" s="41"/>
      <c r="D285" s="41"/>
      <c r="E285" s="210"/>
      <c r="F285" s="198" t="s">
        <v>627</v>
      </c>
      <c r="G285" s="207" t="s">
        <v>622</v>
      </c>
      <c r="H285" s="207" t="s">
        <v>623</v>
      </c>
      <c r="I285" s="207" t="s">
        <v>624</v>
      </c>
      <c r="J285" s="207" t="s">
        <v>625</v>
      </c>
      <c r="K285" s="207" t="s">
        <v>626</v>
      </c>
      <c r="L285" s="2"/>
      <c r="M285" s="2"/>
      <c r="N285" s="2"/>
      <c r="O285" s="2"/>
      <c r="P285" s="2"/>
      <c r="Q285" s="2"/>
      <c r="R285" s="2"/>
      <c r="S285" s="2"/>
      <c r="T285" s="2"/>
      <c r="U285" s="2"/>
      <c r="V285" s="2"/>
      <c r="W285" s="2"/>
      <c r="X285" s="2"/>
      <c r="Y285" s="2"/>
      <c r="Z285" s="2"/>
    </row>
    <row r="286" spans="1:26" ht="15.75" customHeight="1" x14ac:dyDescent="0.2">
      <c r="A286" s="34" t="str">
        <f>'Case-Specific'!A63</f>
        <v>PCID-01</v>
      </c>
      <c r="B286" s="35" t="str">
        <f>VLOOKUP($A286,'Case-Specific'!$A$13:$E$85,2,0)&amp;""</f>
        <v>Do you have a current, executed within the past year, Attestation of Compliance (AoC) or Report on Compliance (RoC)?*</v>
      </c>
      <c r="C286" s="205" t="str">
        <f>VLOOKUP($A286,'Case-Specific'!$A$13:$E$85,3,0)&amp;""</f>
        <v/>
      </c>
      <c r="D286" s="66" t="str">
        <f>IF(LEFT(VLOOKUP($A286,'Case-Specific'!$A$13:$E$85,5,0),21)='Auto Responses'!$A$32,'Auto Responses'!$A$33,VLOOKUP($A286,'Case-Specific'!$A$13:$E$85,4,0))&amp;""</f>
        <v>This question does not apply.</v>
      </c>
      <c r="E286" s="211" t="str">
        <f>VLOOKUP($A286,'Case-Specific'!$A$13:$E$85,5,0)&amp;""</f>
        <v>Based on the response to REQU-06 on the "START HERE" tab, this question does not apply to this product or service.</v>
      </c>
      <c r="F286" s="217"/>
      <c r="G286" s="203" t="str">
        <f>VLOOKUP($A286,Questions!$A$2:$X$333,21,0)&amp;""</f>
        <v>Yes</v>
      </c>
      <c r="H286" s="204"/>
      <c r="I286" s="205" t="str">
        <f>VLOOKUP($A286,Questions!$A$2:$X$333,23,0)&amp;""</f>
        <v>Critical Importance</v>
      </c>
      <c r="J286" s="204"/>
      <c r="K286" s="206" t="b">
        <v>0</v>
      </c>
      <c r="L286" s="2"/>
      <c r="M286" s="196"/>
      <c r="N286" s="196"/>
      <c r="O286" s="196"/>
      <c r="P286" s="196"/>
      <c r="Q286" s="196"/>
      <c r="R286" s="196"/>
      <c r="S286" s="196"/>
      <c r="T286" s="196"/>
      <c r="U286" s="196"/>
      <c r="V286" s="196"/>
      <c r="W286" s="196"/>
      <c r="X286" s="196"/>
      <c r="Y286" s="196"/>
      <c r="Z286" s="196"/>
    </row>
    <row r="287" spans="1:26" ht="15.75" customHeight="1" x14ac:dyDescent="0.2">
      <c r="A287" s="34" t="str">
        <f>'Case-Specific'!A64</f>
        <v>PCID-02</v>
      </c>
      <c r="B287" s="35" t="str">
        <f>VLOOKUP($A287,'Case-Specific'!$A$13:$E$85,2,0)&amp;""</f>
        <v>Is the application listed as an approved Payment Application Data Security Standard (PA-DSS) application?*</v>
      </c>
      <c r="C287" s="205" t="str">
        <f>VLOOKUP($A287,'Case-Specific'!$A$13:$E$85,3,0)&amp;""</f>
        <v/>
      </c>
      <c r="D287" s="66" t="str">
        <f>IF(LEFT(VLOOKUP($A287,'Case-Specific'!$A$13:$E$85,5,0),21)='Auto Responses'!$A$32,'Auto Responses'!$A$33,VLOOKUP($A287,'Case-Specific'!$A$13:$E$85,4,0))&amp;""</f>
        <v>This question does not apply.</v>
      </c>
      <c r="E287" s="211" t="str">
        <f>VLOOKUP($A287,'Case-Specific'!$A$13:$E$85,5,0)&amp;""</f>
        <v>Based on the response to REQU-06 on the "START HERE" tab, this question does not apply to this product or service.</v>
      </c>
      <c r="F287" s="217"/>
      <c r="G287" s="203" t="str">
        <f>VLOOKUP($A287,Questions!$A$2:$X$333,21,0)&amp;""</f>
        <v>No</v>
      </c>
      <c r="H287" s="204"/>
      <c r="I287" s="205" t="str">
        <f>VLOOKUP($A287,Questions!$A$2:$X$333,23,0)&amp;""</f>
        <v>Critical Importance</v>
      </c>
      <c r="J287" s="204"/>
      <c r="K287" s="206" t="b">
        <v>0</v>
      </c>
      <c r="L287" s="2"/>
      <c r="M287" s="196"/>
      <c r="N287" s="196"/>
      <c r="O287" s="196"/>
      <c r="P287" s="196"/>
      <c r="Q287" s="196"/>
      <c r="R287" s="196"/>
      <c r="S287" s="196"/>
      <c r="T287" s="196"/>
      <c r="U287" s="196"/>
      <c r="V287" s="196"/>
      <c r="W287" s="196"/>
      <c r="X287" s="196"/>
      <c r="Y287" s="196"/>
      <c r="Z287" s="196"/>
    </row>
    <row r="288" spans="1:26" ht="15.75" customHeight="1" x14ac:dyDescent="0.2">
      <c r="A288" s="34" t="str">
        <f>'Case-Specific'!A65</f>
        <v>PCID-03</v>
      </c>
      <c r="B288" s="35" t="str">
        <f>VLOOKUP($A288,'Case-Specific'!$A$13:$E$85,2,0)&amp;""</f>
        <v>Does the system or solutions use a third party to collect, store, process, or transmit cardholder (payment/credit/debt card) data?*</v>
      </c>
      <c r="C288" s="205" t="str">
        <f>VLOOKUP($A288,'Case-Specific'!$A$13:$E$85,3,0)&amp;""</f>
        <v/>
      </c>
      <c r="D288" s="66" t="str">
        <f>IF(LEFT(VLOOKUP($A288,'Case-Specific'!$A$13:$E$85,5,0),21)='Auto Responses'!$A$32,'Auto Responses'!$A$33,VLOOKUP($A288,'Case-Specific'!$A$13:$E$85,4,0))&amp;""</f>
        <v>This question does not apply.</v>
      </c>
      <c r="E288" s="211" t="str">
        <f>VLOOKUP($A288,'Case-Specific'!$A$13:$E$85,5,0)&amp;""</f>
        <v>Based on the response to REQU-06 on the "START HERE" tab, this question does not apply to this product or service.</v>
      </c>
      <c r="F288" s="217"/>
      <c r="G288" s="203" t="str">
        <f>VLOOKUP($A288,Questions!$A$2:$X$333,21,0)&amp;""</f>
        <v>No</v>
      </c>
      <c r="H288" s="204"/>
      <c r="I288" s="205" t="str">
        <f>VLOOKUP($A288,Questions!$A$2:$X$333,23,0)&amp;""</f>
        <v>Critical Importance</v>
      </c>
      <c r="J288" s="204"/>
      <c r="K288" s="206" t="b">
        <v>0</v>
      </c>
      <c r="L288" s="2"/>
      <c r="M288" s="196"/>
      <c r="N288" s="196"/>
      <c r="O288" s="196"/>
      <c r="P288" s="196"/>
      <c r="Q288" s="196"/>
      <c r="R288" s="196"/>
      <c r="S288" s="196"/>
      <c r="T288" s="196"/>
      <c r="U288" s="196"/>
      <c r="V288" s="196"/>
      <c r="W288" s="196"/>
      <c r="X288" s="196"/>
      <c r="Y288" s="196"/>
      <c r="Z288" s="196"/>
    </row>
    <row r="289" spans="1:26" ht="15.75" customHeight="1" x14ac:dyDescent="0.2">
      <c r="A289" s="34" t="str">
        <f>'Case-Specific'!A66</f>
        <v>PCID-04</v>
      </c>
      <c r="B289" s="35" t="str">
        <f>VLOOKUP($A289,'Case-Specific'!$A$13:$E$85,2,0)&amp;""</f>
        <v>Do your systems or solutions store, process, or transmit cardholder (payment/credit/debt card) data?</v>
      </c>
      <c r="C289" s="205" t="str">
        <f>VLOOKUP($A289,'Case-Specific'!$A$13:$E$85,3,0)&amp;""</f>
        <v/>
      </c>
      <c r="D289" s="66" t="str">
        <f>IF(LEFT(VLOOKUP($A289,'Case-Specific'!$A$13:$E$85,5,0),21)='Auto Responses'!$A$32,'Auto Responses'!$A$33,VLOOKUP($A289,'Case-Specific'!$A$13:$E$85,4,0))&amp;""</f>
        <v>This question does not apply.</v>
      </c>
      <c r="E289" s="211" t="str">
        <f>VLOOKUP($A289,'Case-Specific'!$A$13:$E$85,5,0)&amp;""</f>
        <v>Based on the response to REQU-06 on the "START HERE" tab, this question does not apply to this product or service.</v>
      </c>
      <c r="F289" s="217"/>
      <c r="G289" s="203" t="str">
        <f>VLOOKUP($A289,Questions!$A$2:$X$333,21,0)&amp;""</f>
        <v>Yes</v>
      </c>
      <c r="H289" s="204"/>
      <c r="I289" s="205" t="str">
        <f>VLOOKUP($A289,Questions!$A$2:$X$333,23,0)&amp;""</f>
        <v>Standard Importance</v>
      </c>
      <c r="J289" s="204"/>
      <c r="K289" s="206" t="b">
        <v>0</v>
      </c>
      <c r="L289" s="2"/>
      <c r="M289" s="196"/>
      <c r="N289" s="196"/>
      <c r="O289" s="196"/>
      <c r="P289" s="196"/>
      <c r="Q289" s="196"/>
      <c r="R289" s="196"/>
      <c r="S289" s="196"/>
      <c r="T289" s="196"/>
      <c r="U289" s="196"/>
      <c r="V289" s="196"/>
      <c r="W289" s="196"/>
      <c r="X289" s="196"/>
      <c r="Y289" s="196"/>
      <c r="Z289" s="196"/>
    </row>
    <row r="290" spans="1:26" ht="15.75" customHeight="1" x14ac:dyDescent="0.2">
      <c r="A290" s="34" t="str">
        <f>'Case-Specific'!A67</f>
        <v>PCID-05</v>
      </c>
      <c r="B290" s="35" t="str">
        <f>VLOOKUP($A290,'Case-Specific'!$A$13:$E$85,2,0)&amp;""</f>
        <v>Are you compliant with the Payment Card Industry Data Security Standard (PCI DSS)?</v>
      </c>
      <c r="C290" s="205" t="str">
        <f>VLOOKUP($A290,'Case-Specific'!$A$13:$E$85,3,0)&amp;""</f>
        <v/>
      </c>
      <c r="D290" s="66" t="str">
        <f>IF(LEFT(VLOOKUP($A290,'Case-Specific'!$A$13:$E$85,5,0),21)='Auto Responses'!$A$32,'Auto Responses'!$A$33,VLOOKUP($A290,'Case-Specific'!$A$13:$E$85,4,0))&amp;""</f>
        <v>This question does not apply.</v>
      </c>
      <c r="E290" s="211" t="str">
        <f>VLOOKUP($A290,'Case-Specific'!$A$13:$E$85,5,0)&amp;""</f>
        <v>Based on the response to REQU-06 on the "START HERE" tab, this question does not apply to this product or service.</v>
      </c>
      <c r="F290" s="217"/>
      <c r="G290" s="203" t="str">
        <f>VLOOKUP($A290,Questions!$A$2:$X$333,21,0)&amp;""</f>
        <v>Yes</v>
      </c>
      <c r="H290" s="204"/>
      <c r="I290" s="205" t="str">
        <f>VLOOKUP($A290,Questions!$A$2:$X$333,23,0)&amp;""</f>
        <v>Standard Importance</v>
      </c>
      <c r="J290" s="204"/>
      <c r="K290" s="206" t="b">
        <v>0</v>
      </c>
      <c r="L290" s="2"/>
      <c r="M290" s="196"/>
      <c r="N290" s="196"/>
      <c r="O290" s="196"/>
      <c r="P290" s="196"/>
      <c r="Q290" s="196"/>
      <c r="R290" s="196"/>
      <c r="S290" s="196"/>
      <c r="T290" s="196"/>
      <c r="U290" s="196"/>
      <c r="V290" s="196"/>
      <c r="W290" s="196"/>
      <c r="X290" s="196"/>
      <c r="Y290" s="196"/>
      <c r="Z290" s="196"/>
    </row>
    <row r="291" spans="1:26" ht="15.75" customHeight="1" x14ac:dyDescent="0.2">
      <c r="A291" s="34" t="str">
        <f>'Case-Specific'!A68</f>
        <v>PCID-06</v>
      </c>
      <c r="B291" s="35" t="str">
        <f>VLOOKUP($A291,'Case-Specific'!$A$13:$E$85,2,0)&amp;""</f>
        <v>Are you classified as a service provider?</v>
      </c>
      <c r="C291" s="205" t="str">
        <f>VLOOKUP($A291,'Case-Specific'!$A$13:$E$85,3,0)&amp;""</f>
        <v/>
      </c>
      <c r="D291" s="66" t="str">
        <f>IF(LEFT(VLOOKUP($A291,'Case-Specific'!$A$13:$E$85,5,0),21)='Auto Responses'!$A$32,'Auto Responses'!$A$33,VLOOKUP($A291,'Case-Specific'!$A$13:$E$85,4,0))&amp;""</f>
        <v>This question does not apply.</v>
      </c>
      <c r="E291" s="211" t="str">
        <f>VLOOKUP($A291,'Case-Specific'!$A$13:$E$85,5,0)&amp;""</f>
        <v>Based on the response to REQU-06 on the "START HERE" tab, this question does not apply to this product or service.</v>
      </c>
      <c r="F291" s="217"/>
      <c r="G291" s="203" t="str">
        <f>VLOOKUP($A291,Questions!$A$2:$X$333,21,0)&amp;""</f>
        <v>Yes</v>
      </c>
      <c r="H291" s="204"/>
      <c r="I291" s="205" t="str">
        <f>VLOOKUP($A291,Questions!$A$2:$X$333,23,0)&amp;""</f>
        <v>Standard Importance</v>
      </c>
      <c r="J291" s="204"/>
      <c r="K291" s="206" t="b">
        <v>0</v>
      </c>
      <c r="L291" s="2"/>
      <c r="M291" s="196"/>
      <c r="N291" s="196"/>
      <c r="O291" s="196"/>
      <c r="P291" s="196"/>
      <c r="Q291" s="196"/>
      <c r="R291" s="196"/>
      <c r="S291" s="196"/>
      <c r="T291" s="196"/>
      <c r="U291" s="196"/>
      <c r="V291" s="196"/>
      <c r="W291" s="196"/>
      <c r="X291" s="196"/>
      <c r="Y291" s="196"/>
      <c r="Z291" s="196"/>
    </row>
    <row r="292" spans="1:26" ht="15.75" customHeight="1" x14ac:dyDescent="0.2">
      <c r="A292" s="34" t="str">
        <f>'Case-Specific'!A69</f>
        <v>PCID-07</v>
      </c>
      <c r="B292" s="35" t="str">
        <f>VLOOKUP($A292,'Case-Specific'!$A$13:$E$85,2,0)&amp;""</f>
        <v>Are you on the list of Visa approved service providers?</v>
      </c>
      <c r="C292" s="205" t="str">
        <f>VLOOKUP($A292,'Case-Specific'!$A$13:$E$85,3,0)&amp;""</f>
        <v/>
      </c>
      <c r="D292" s="66" t="str">
        <f>IF(LEFT(VLOOKUP($A292,'Case-Specific'!$A$13:$E$85,5,0),21)='Auto Responses'!$A$32,'Auto Responses'!$A$33,VLOOKUP($A292,'Case-Specific'!$A$13:$E$85,4,0))&amp;""</f>
        <v>This question does not apply.</v>
      </c>
      <c r="E292" s="211" t="str">
        <f>VLOOKUP($A292,'Case-Specific'!$A$13:$E$85,5,0)&amp;""</f>
        <v>Based on the response to REQU-06 on the "START HERE" tab, this question does not apply to this product or service.</v>
      </c>
      <c r="F292" s="217"/>
      <c r="G292" s="203" t="str">
        <f>VLOOKUP($A292,Questions!$A$2:$X$333,21,0)&amp;""</f>
        <v>Yes</v>
      </c>
      <c r="H292" s="204"/>
      <c r="I292" s="205" t="str">
        <f>VLOOKUP($A292,Questions!$A$2:$X$333,23,0)&amp;""</f>
        <v>Standard Importance</v>
      </c>
      <c r="J292" s="204"/>
      <c r="K292" s="206" t="b">
        <v>0</v>
      </c>
      <c r="L292" s="2"/>
      <c r="M292" s="196"/>
      <c r="N292" s="196"/>
      <c r="O292" s="196"/>
      <c r="P292" s="196"/>
      <c r="Q292" s="196"/>
      <c r="R292" s="196"/>
      <c r="S292" s="196"/>
      <c r="T292" s="196"/>
      <c r="U292" s="196"/>
      <c r="V292" s="196"/>
      <c r="W292" s="196"/>
      <c r="X292" s="196"/>
      <c r="Y292" s="196"/>
      <c r="Z292" s="196"/>
    </row>
    <row r="293" spans="1:26" ht="15.75" customHeight="1" x14ac:dyDescent="0.2">
      <c r="A293" s="34" t="str">
        <f>'Case-Specific'!A70</f>
        <v>PCID-08</v>
      </c>
      <c r="B293" s="35" t="str">
        <f>VLOOKUP($A293,'Case-Specific'!$A$13:$E$85,2,0)&amp;""</f>
        <v>Are you classified as a merchant? If so, what level (1, 2, 3, 4)?</v>
      </c>
      <c r="C293" s="205" t="str">
        <f>VLOOKUP($A293,'Case-Specific'!$A$13:$E$85,3,0)&amp;""</f>
        <v/>
      </c>
      <c r="D293" s="66" t="str">
        <f>IF(LEFT(VLOOKUP($A293,'Case-Specific'!$A$13:$E$85,5,0),21)='Auto Responses'!$A$32,'Auto Responses'!$A$33,VLOOKUP($A293,'Case-Specific'!$A$13:$E$85,4,0))&amp;""</f>
        <v>This question does not apply.</v>
      </c>
      <c r="E293" s="211" t="str">
        <f>VLOOKUP($A293,'Case-Specific'!$A$13:$E$85,5,0)&amp;""</f>
        <v>Based on the response to REQU-06 on the "START HERE" tab, this question does not apply to this product or service.</v>
      </c>
      <c r="F293" s="217"/>
      <c r="G293" s="203" t="str">
        <f>VLOOKUP($A293,Questions!$A$2:$X$333,21,0)&amp;""</f>
        <v>Yes</v>
      </c>
      <c r="H293" s="204"/>
      <c r="I293" s="205" t="str">
        <f>VLOOKUP($A293,Questions!$A$2:$X$333,23,0)&amp;""</f>
        <v>Standard Importance</v>
      </c>
      <c r="J293" s="204"/>
      <c r="K293" s="206" t="b">
        <v>0</v>
      </c>
      <c r="L293" s="2"/>
      <c r="M293" s="196"/>
      <c r="N293" s="196"/>
      <c r="O293" s="196"/>
      <c r="P293" s="196"/>
      <c r="Q293" s="196"/>
      <c r="R293" s="196"/>
      <c r="S293" s="196"/>
      <c r="T293" s="196"/>
      <c r="U293" s="196"/>
      <c r="V293" s="196"/>
      <c r="W293" s="196"/>
      <c r="X293" s="196"/>
      <c r="Y293" s="196"/>
      <c r="Z293" s="196"/>
    </row>
    <row r="294" spans="1:26" ht="15.75" customHeight="1" x14ac:dyDescent="0.2">
      <c r="A294" s="34" t="str">
        <f>'Case-Specific'!A71</f>
        <v>PCID-09</v>
      </c>
      <c r="B294" s="35" t="str">
        <f>VLOOKUP($A294,'Case-Specific'!$A$13:$E$85,2,0)&amp;""</f>
        <v>Describe the architecture employed by the system to verify and authorize credit card transactions.</v>
      </c>
      <c r="C294" s="209" t="str">
        <f>VLOOKUP($A294,'Case-Specific'!$A$13:$E$85,3,0)&amp;""</f>
        <v/>
      </c>
      <c r="D294" s="164" t="str">
        <f>IF(LEFT(VLOOKUP($A294,'Case-Specific'!$A$13:$E$85,5,0),21)='Auto Responses'!$A$32,'Auto Responses'!$A$33,VLOOKUP($A294,'Case-Specific'!$A$13:$E$85,4,0))&amp;""</f>
        <v>This question does not apply.</v>
      </c>
      <c r="E294" s="211" t="str">
        <f>VLOOKUP($A294,'Case-Specific'!$A$13:$E$85,5,0)&amp;""</f>
        <v>Based on the response to REQU-06 on the "START HERE" tab, this question does not apply to this product or service.</v>
      </c>
      <c r="F294" s="217"/>
      <c r="G294" s="203" t="str">
        <f>VLOOKUP($A294,Questions!$A$2:$X$333,21,0)&amp;""</f>
        <v>Not scored</v>
      </c>
      <c r="H294" s="204"/>
      <c r="I294" s="205" t="str">
        <f>VLOOKUP($A294,Questions!$A$2:$X$333,23,0)&amp;""</f>
        <v/>
      </c>
      <c r="J294" s="204"/>
      <c r="K294" s="206" t="b">
        <v>0</v>
      </c>
      <c r="L294" s="2"/>
      <c r="M294" s="196"/>
      <c r="N294" s="196"/>
      <c r="O294" s="196"/>
      <c r="P294" s="196"/>
      <c r="Q294" s="196"/>
      <c r="R294" s="196"/>
      <c r="S294" s="196"/>
      <c r="T294" s="196"/>
      <c r="U294" s="196"/>
      <c r="V294" s="196"/>
      <c r="W294" s="196"/>
      <c r="X294" s="196"/>
      <c r="Y294" s="196"/>
      <c r="Z294" s="196"/>
    </row>
    <row r="295" spans="1:26" ht="15.75" customHeight="1" x14ac:dyDescent="0.2">
      <c r="A295" s="34" t="str">
        <f>'Case-Specific'!A72</f>
        <v>PCID-10</v>
      </c>
      <c r="B295" s="35" t="str">
        <f>VLOOKUP($A295,'Case-Specific'!$A$13:$E$85,2,0)&amp;""</f>
        <v>What payment processors/gateways does the system support?</v>
      </c>
      <c r="C295" s="205" t="str">
        <f>VLOOKUP($A295,'Case-Specific'!$A$13:$E$85,3,0)&amp;""</f>
        <v/>
      </c>
      <c r="D295" s="66" t="str">
        <f>IF(LEFT(VLOOKUP($A295,'Case-Specific'!$A$13:$E$85,5,0),21)='Auto Responses'!$A$32,'Auto Responses'!$A$33,VLOOKUP($A295,'Case-Specific'!$A$13:$E$85,4,0))&amp;""</f>
        <v>This question does not apply.</v>
      </c>
      <c r="E295" s="211" t="str">
        <f>VLOOKUP($A295,'Case-Specific'!$A$13:$E$85,5,0)&amp;""</f>
        <v>Based on the response to REQU-06 on the "START HERE" tab, this question does not apply to this product or service.</v>
      </c>
      <c r="F295" s="217"/>
      <c r="G295" s="203" t="str">
        <f>VLOOKUP($A295,Questions!$A$2:$X$333,21,0)&amp;""</f>
        <v>Not scored</v>
      </c>
      <c r="H295" s="204"/>
      <c r="I295" s="205" t="str">
        <f>VLOOKUP($A295,Questions!$A$2:$X$333,23,0)&amp;""</f>
        <v/>
      </c>
      <c r="J295" s="204"/>
      <c r="K295" s="206" t="b">
        <v>0</v>
      </c>
      <c r="L295" s="2"/>
      <c r="M295" s="196"/>
      <c r="N295" s="196"/>
      <c r="O295" s="196"/>
      <c r="P295" s="196"/>
      <c r="Q295" s="196"/>
      <c r="R295" s="196"/>
      <c r="S295" s="196"/>
      <c r="T295" s="196"/>
      <c r="U295" s="196"/>
      <c r="V295" s="196"/>
      <c r="W295" s="196"/>
      <c r="X295" s="196"/>
      <c r="Y295" s="196"/>
      <c r="Z295" s="196"/>
    </row>
    <row r="296" spans="1:26" ht="15.75" customHeight="1" x14ac:dyDescent="0.2">
      <c r="A296" s="34" t="str">
        <f>'Case-Specific'!A73</f>
        <v>PCID-11</v>
      </c>
      <c r="B296" s="35" t="str">
        <f>VLOOKUP($A296,'Case-Specific'!$A$13:$E$85,2,0)&amp;""</f>
        <v>Can the application be installed in a PCI DSS–compliant manner?</v>
      </c>
      <c r="C296" s="205" t="str">
        <f>VLOOKUP($A296,'Case-Specific'!$A$13:$E$85,3,0)&amp;""</f>
        <v/>
      </c>
      <c r="D296" s="66" t="str">
        <f>IF(LEFT(VLOOKUP($A296,'Case-Specific'!$A$13:$E$85,5,0),21)='Auto Responses'!$A$32,'Auto Responses'!$A$33,VLOOKUP($A296,'Case-Specific'!$A$13:$E$85,4,0))&amp;""</f>
        <v>This question does not apply.</v>
      </c>
      <c r="E296" s="211" t="str">
        <f>VLOOKUP($A296,'Case-Specific'!$A$13:$E$85,5,0)&amp;""</f>
        <v>Based on the response to REQU-06 on the "START HERE" tab, this question does not apply to this product or service.</v>
      </c>
      <c r="F296" s="217"/>
      <c r="G296" s="203" t="str">
        <f>VLOOKUP($A296,Questions!$A$2:$X$333,21,0)&amp;""</f>
        <v>Yes</v>
      </c>
      <c r="H296" s="204"/>
      <c r="I296" s="205" t="str">
        <f>VLOOKUP($A296,Questions!$A$2:$X$333,23,0)&amp;""</f>
        <v>Minor Importance</v>
      </c>
      <c r="J296" s="204"/>
      <c r="K296" s="206" t="b">
        <v>0</v>
      </c>
      <c r="L296" s="2"/>
      <c r="M296" s="196"/>
      <c r="N296" s="196"/>
      <c r="O296" s="196"/>
      <c r="P296" s="196"/>
      <c r="Q296" s="196"/>
      <c r="R296" s="196"/>
      <c r="S296" s="196"/>
      <c r="T296" s="196"/>
      <c r="U296" s="196"/>
      <c r="V296" s="196"/>
      <c r="W296" s="196"/>
      <c r="X296" s="196"/>
      <c r="Y296" s="196"/>
      <c r="Z296" s="196"/>
    </row>
    <row r="297" spans="1:26" ht="15.75" customHeight="1" x14ac:dyDescent="0.2">
      <c r="A297" s="34" t="str">
        <f>'Case-Specific'!A74</f>
        <v>PCID-12</v>
      </c>
      <c r="B297" s="35" t="str">
        <f>VLOOKUP($A297,'Case-Specific'!$A$13:$E$85,2,0)&amp;""</f>
        <v>Include documentation describing the system's abilities to comply with the PCI DSS and any features or capabilities of the system that must be added or changed in order to operate in compliance with the standards.</v>
      </c>
      <c r="C297" s="209" t="str">
        <f>VLOOKUP($A297,'Case-Specific'!$A$13:$E$85,3,0)&amp;""</f>
        <v/>
      </c>
      <c r="D297" s="164" t="str">
        <f>IF(LEFT(VLOOKUP($A297,'Case-Specific'!$A$13:$E$85,5,0),21)='Auto Responses'!$A$32,'Auto Responses'!$A$33,VLOOKUP($A297,'Case-Specific'!$A$13:$E$85,4,0))&amp;""</f>
        <v>This question does not apply.</v>
      </c>
      <c r="E297" s="211" t="str">
        <f>VLOOKUP($A297,'Case-Specific'!$A$13:$E$85,5,0)&amp;""</f>
        <v>Based on the response to REQU-06 on the "START HERE" tab, this question does not apply to this product or service.</v>
      </c>
      <c r="F297" s="217"/>
      <c r="G297" s="203" t="str">
        <f>VLOOKUP($A297,Questions!$A$2:$X$333,21,0)&amp;""</f>
        <v>Not scored</v>
      </c>
      <c r="H297" s="204"/>
      <c r="I297" s="205" t="str">
        <f>VLOOKUP($A297,Questions!$A$2:$X$333,23,0)&amp;""</f>
        <v/>
      </c>
      <c r="J297" s="204"/>
      <c r="K297" s="206" t="b">
        <v>0</v>
      </c>
      <c r="L297" s="2"/>
      <c r="M297" s="196"/>
      <c r="N297" s="196"/>
      <c r="O297" s="196"/>
      <c r="P297" s="196"/>
      <c r="Q297" s="196"/>
      <c r="R297" s="196"/>
      <c r="S297" s="196"/>
      <c r="T297" s="196"/>
      <c r="U297" s="196"/>
      <c r="V297" s="196"/>
      <c r="W297" s="196"/>
      <c r="X297" s="196"/>
      <c r="Y297" s="196"/>
      <c r="Z297" s="196"/>
    </row>
    <row r="298" spans="1:26" ht="15.75" customHeight="1" x14ac:dyDescent="0.2">
      <c r="A298" s="18" t="str">
        <f>VLOOKUP(LEFT($A299,4),'Auto Responses'!$N$4:$O$38,2,0)&amp;""</f>
        <v xml:space="preserve"> On-Premises Data Solutions</v>
      </c>
      <c r="B298" s="40"/>
      <c r="C298" s="41"/>
      <c r="D298" s="41"/>
      <c r="E298" s="210"/>
      <c r="F298" s="198" t="s">
        <v>627</v>
      </c>
      <c r="G298" s="207" t="s">
        <v>622</v>
      </c>
      <c r="H298" s="207" t="s">
        <v>623</v>
      </c>
      <c r="I298" s="207" t="s">
        <v>624</v>
      </c>
      <c r="J298" s="207" t="s">
        <v>625</v>
      </c>
      <c r="K298" s="207" t="s">
        <v>626</v>
      </c>
      <c r="L298" s="2"/>
      <c r="M298" s="2"/>
      <c r="N298" s="2"/>
      <c r="O298" s="2"/>
      <c r="P298" s="2"/>
      <c r="Q298" s="2"/>
      <c r="R298" s="2"/>
      <c r="S298" s="2"/>
      <c r="T298" s="2"/>
      <c r="U298" s="2"/>
      <c r="V298" s="2"/>
      <c r="W298" s="2"/>
      <c r="X298" s="2"/>
      <c r="Y298" s="2"/>
      <c r="Z298" s="2"/>
    </row>
    <row r="299" spans="1:26" ht="15.75" customHeight="1" x14ac:dyDescent="0.2">
      <c r="A299" s="34" t="str">
        <f>'Case-Specific'!A76</f>
        <v>OPEM-01</v>
      </c>
      <c r="B299" s="35" t="str">
        <f>VLOOKUP($A299,'Case-Specific'!$A$13:$E$85,2,0)&amp;""</f>
        <v>Do you support role-based access control (RBAC) for system administrators?</v>
      </c>
      <c r="C299" s="205" t="str">
        <f>VLOOKUP($A299,'Case-Specific'!$A$13:$E$85,3,0)&amp;""</f>
        <v>Yes</v>
      </c>
      <c r="D299" s="66" t="str">
        <f>IF(LEFT(VLOOKUP($A299,'Case-Specific'!$A$13:$E$85,5,0),21)='Auto Responses'!$A$32,'Auto Responses'!$A$33,VLOOKUP($A299,'Case-Specific'!$A$13:$E$85,4,0))&amp;""</f>
        <v>Access to the CourseLeaf solution is role-based; there are two types of authenticated users within CourseLeaf: administrators and users. Users may be grouped together under roles, either internally maintained with CourseLeaf’s role maintenance tool, or externally maintained using tools such as SAML attributes. The users and roles may be arranged and configured in a wide variety of ways, with scopes that apply to different levels of data. System access is granted based on functional necessity. Institution access to the software itself and various software functionality can be controlled by the institution directly.</v>
      </c>
      <c r="E299" s="211" t="str">
        <f>VLOOKUP($A299,'Case-Specific'!$A$13:$E$85,5,0)&amp;""</f>
        <v>Describe your RBAC.</v>
      </c>
      <c r="F299" s="217"/>
      <c r="G299" s="203" t="str">
        <f>VLOOKUP($A299,Questions!$A$2:$X$333,21,0)&amp;""</f>
        <v>Yes</v>
      </c>
      <c r="H299" s="204"/>
      <c r="I299" s="205" t="str">
        <f>VLOOKUP($A299,Questions!$A$2:$X$333,23,0)&amp;""</f>
        <v>Standard Importance</v>
      </c>
      <c r="J299" s="204"/>
      <c r="K299" s="206" t="b">
        <v>0</v>
      </c>
      <c r="L299" s="2"/>
      <c r="M299" s="196"/>
      <c r="N299" s="196"/>
      <c r="O299" s="196"/>
      <c r="P299" s="196"/>
      <c r="Q299" s="196"/>
      <c r="R299" s="196"/>
      <c r="S299" s="196"/>
      <c r="T299" s="196"/>
      <c r="U299" s="196"/>
      <c r="V299" s="196"/>
      <c r="W299" s="196"/>
      <c r="X299" s="196"/>
      <c r="Y299" s="196"/>
      <c r="Z299" s="196"/>
    </row>
    <row r="300" spans="1:26" ht="15.75" customHeight="1" x14ac:dyDescent="0.2">
      <c r="A300" s="34" t="str">
        <f>'Case-Specific'!A77</f>
        <v>OPEM-02</v>
      </c>
      <c r="B300" s="35" t="str">
        <f>VLOOKUP($A300,'Case-Specific'!$A$13:$E$85,2,0)&amp;""</f>
        <v>Can your employees access customer systems remotely?</v>
      </c>
      <c r="C300" s="205" t="str">
        <f>VLOOKUP($A300,'Case-Specific'!$A$13:$E$85,3,0)&amp;""</f>
        <v>Yes</v>
      </c>
      <c r="D300" s="66" t="str">
        <f>IF(LEFT(VLOOKUP($A300,'Case-Specific'!$A$13:$E$85,5,0),21)='Auto Responses'!$A$32,'Auto Responses'!$A$33,VLOOKUP($A300,'Case-Specific'!$A$13:$E$85,4,0))&amp;""</f>
        <v>Where required, remote access to customer systems is conducted over secure, encrypted connections using industry-standard protocols and controls. Access is restricted to authorized personnel only.</v>
      </c>
      <c r="E300" s="211" t="str">
        <f>VLOOKUP($A300,'Case-Specific'!$A$13:$E$85,5,0)&amp;""</f>
        <v>Describe the tools and technical controls implemented to secure remote access.</v>
      </c>
      <c r="F300" s="217"/>
      <c r="G300" s="203" t="str">
        <f>VLOOKUP($A300,Questions!$A$2:$X$333,21,0)&amp;""</f>
        <v>No</v>
      </c>
      <c r="H300" s="204"/>
      <c r="I300" s="205" t="str">
        <f>VLOOKUP($A300,Questions!$A$2:$X$333,23,0)&amp;""</f>
        <v>Standard Importance</v>
      </c>
      <c r="J300" s="204"/>
      <c r="K300" s="206" t="b">
        <v>0</v>
      </c>
      <c r="L300" s="2"/>
      <c r="M300" s="196"/>
      <c r="N300" s="196"/>
      <c r="O300" s="196"/>
      <c r="P300" s="196"/>
      <c r="Q300" s="196"/>
      <c r="R300" s="196"/>
      <c r="S300" s="196"/>
      <c r="T300" s="196"/>
      <c r="U300" s="196"/>
      <c r="V300" s="196"/>
      <c r="W300" s="196"/>
      <c r="X300" s="196"/>
      <c r="Y300" s="196"/>
      <c r="Z300" s="196"/>
    </row>
    <row r="301" spans="1:26" ht="15.75" customHeight="1" x14ac:dyDescent="0.2">
      <c r="A301" s="34" t="str">
        <f>'Case-Specific'!A78</f>
        <v>OPEM-03</v>
      </c>
      <c r="B301" s="35" t="str">
        <f>VLOOKUP($A301,'Case-Specific'!$A$13:$E$85,2,0)&amp;""</f>
        <v>Can you provide overall system and/or application architecture diagrams including a full description of the data communications architecture for all components of the system?</v>
      </c>
      <c r="C301" s="205" t="str">
        <f>VLOOKUP($A301,'Case-Specific'!$A$13:$E$85,3,0)&amp;""</f>
        <v>Yes</v>
      </c>
      <c r="D301" s="66" t="str">
        <f>IF(LEFT(VLOOKUP($A301,'Case-Specific'!$A$13:$E$85,5,0),21)='Auto Responses'!$A$32,'Auto Responses'!$A$33,VLOOKUP($A301,'Case-Specific'!$A$13:$E$85,4,0))&amp;""</f>
        <v>Leepfrog has documented system and architecture diagrams with descriptions of data communications architecture for all components of the system. These diagrams are not shared publicly but can be requested in some client specific cases.</v>
      </c>
      <c r="E301" s="211" t="str">
        <f>VLOOKUP($A301,'Case-Specific'!$A$13:$E$85,5,0)&amp;""</f>
        <v>Provide a reference to the requested documents or provide them when submitting this fully populated HECVAT.</v>
      </c>
      <c r="F301" s="217"/>
      <c r="G301" s="203" t="str">
        <f>VLOOKUP($A301,Questions!$A$2:$X$333,21,0)&amp;""</f>
        <v>Yes</v>
      </c>
      <c r="H301" s="204"/>
      <c r="I301" s="205" t="str">
        <f>VLOOKUP($A301,Questions!$A$2:$X$333,23,0)&amp;""</f>
        <v>Standard Importance</v>
      </c>
      <c r="J301" s="204"/>
      <c r="K301" s="206" t="b">
        <v>0</v>
      </c>
      <c r="L301" s="2"/>
      <c r="M301" s="196"/>
      <c r="N301" s="196"/>
      <c r="O301" s="196"/>
      <c r="P301" s="196"/>
      <c r="Q301" s="196"/>
      <c r="R301" s="196"/>
      <c r="S301" s="196"/>
      <c r="T301" s="196"/>
      <c r="U301" s="196"/>
      <c r="V301" s="196"/>
      <c r="W301" s="196"/>
      <c r="X301" s="196"/>
      <c r="Y301" s="196"/>
      <c r="Z301" s="196"/>
    </row>
    <row r="302" spans="1:26" ht="15.75" customHeight="1" x14ac:dyDescent="0.2">
      <c r="A302" s="34" t="str">
        <f>'Case-Specific'!A79</f>
        <v>OPEM-04</v>
      </c>
      <c r="B302" s="35" t="str">
        <f>VLOOKUP($A302,'Case-Specific'!$A$13:$E$85,2,0)&amp;""</f>
        <v>Do you require remote management of the system?</v>
      </c>
      <c r="C302" s="205" t="str">
        <f>VLOOKUP($A302,'Case-Specific'!$A$13:$E$85,3,0)&amp;""</f>
        <v>No</v>
      </c>
      <c r="D302" s="66" t="str">
        <f>IF(LEFT(VLOOKUP($A302,'Case-Specific'!$A$13:$E$85,5,0),21)='Auto Responses'!$A$32,'Auto Responses'!$A$33,VLOOKUP($A302,'Case-Specific'!$A$13:$E$85,4,0))&amp;""</f>
        <v/>
      </c>
      <c r="E302" s="211" t="str">
        <f>VLOOKUP($A302,'Case-Specific'!$A$13:$E$85,5,0)&amp;""</f>
        <v/>
      </c>
      <c r="F302" s="217"/>
      <c r="G302" s="203" t="str">
        <f>VLOOKUP($A302,Questions!$A$2:$X$333,21,0)&amp;""</f>
        <v>No</v>
      </c>
      <c r="H302" s="204"/>
      <c r="I302" s="205" t="str">
        <f>VLOOKUP($A302,Questions!$A$2:$X$333,23,0)&amp;""</f>
        <v>Standard Importance</v>
      </c>
      <c r="J302" s="204"/>
      <c r="K302" s="206" t="b">
        <v>0</v>
      </c>
      <c r="L302" s="2"/>
      <c r="M302" s="196"/>
      <c r="N302" s="196"/>
      <c r="O302" s="196"/>
      <c r="P302" s="196"/>
      <c r="Q302" s="196"/>
      <c r="R302" s="196"/>
      <c r="S302" s="196"/>
      <c r="T302" s="196"/>
      <c r="U302" s="196"/>
      <c r="V302" s="196"/>
      <c r="W302" s="196"/>
      <c r="X302" s="196"/>
      <c r="Y302" s="196"/>
      <c r="Z302" s="196"/>
    </row>
    <row r="303" spans="1:26" ht="15.75" customHeight="1" x14ac:dyDescent="0.2">
      <c r="A303" s="34" t="str">
        <f>'Case-Specific'!A80</f>
        <v>OPEM-05</v>
      </c>
      <c r="B303" s="35" t="str">
        <f>VLOOKUP($A303,'Case-Specific'!$A$13:$E$85,2,0)&amp;""</f>
        <v>If you answered "yes" to OPEM-04, are your remote actions and changes logged or otherwise visible to the campus?</v>
      </c>
      <c r="C303" s="205" t="str">
        <f>VLOOKUP($A303,'Case-Specific'!$A$13:$E$85,3,0)&amp;""</f>
        <v>N/A</v>
      </c>
      <c r="D303" s="66" t="str">
        <f>IF(LEFT(VLOOKUP($A303,'Case-Specific'!$A$13:$E$85,5,0),21)='Auto Responses'!$A$32,'Auto Responses'!$A$33,VLOOKUP($A303,'Case-Specific'!$A$13:$E$85,4,0))&amp;""</f>
        <v/>
      </c>
      <c r="E303" s="211" t="str">
        <f>VLOOKUP($A303,'Case-Specific'!$A$13:$E$85,5,0)&amp;""</f>
        <v>Please explain why this does not apply to your product or service.</v>
      </c>
      <c r="F303" s="217"/>
      <c r="G303" s="203" t="str">
        <f>VLOOKUP($A303,Questions!$A$2:$X$333,21,0)&amp;""</f>
        <v>Yes</v>
      </c>
      <c r="H303" s="204"/>
      <c r="I303" s="205" t="str">
        <f>VLOOKUP($A303,Questions!$A$2:$X$333,23,0)&amp;""</f>
        <v>Standard Importance</v>
      </c>
      <c r="J303" s="204"/>
      <c r="K303" s="206" t="b">
        <v>0</v>
      </c>
      <c r="L303" s="2"/>
      <c r="M303" s="196"/>
      <c r="N303" s="196"/>
      <c r="O303" s="196"/>
      <c r="P303" s="196"/>
      <c r="Q303" s="196"/>
      <c r="R303" s="196"/>
      <c r="S303" s="196"/>
      <c r="T303" s="196"/>
      <c r="U303" s="196"/>
      <c r="V303" s="196"/>
      <c r="W303" s="196"/>
      <c r="X303" s="196"/>
      <c r="Y303" s="196"/>
      <c r="Z303" s="196"/>
    </row>
    <row r="304" spans="1:26" ht="15.75" customHeight="1" x14ac:dyDescent="0.2">
      <c r="A304" s="34" t="str">
        <f>'Case-Specific'!A81</f>
        <v>OPEM-06</v>
      </c>
      <c r="B304" s="35" t="str">
        <f>VLOOKUP($A304,'Case-Specific'!$A$13:$E$85,2,0)&amp;""</f>
        <v>If you maintain remote access to the system, will you handle data in a FERPA-compliant manner?</v>
      </c>
      <c r="C304" s="205" t="str">
        <f>VLOOKUP($A304,'Case-Specific'!$A$13:$E$85,3,0)&amp;""</f>
        <v>N/A</v>
      </c>
      <c r="D304" s="66" t="str">
        <f>IF(LEFT(VLOOKUP($A304,'Case-Specific'!$A$13:$E$85,5,0),21)='Auto Responses'!$A$32,'Auto Responses'!$A$33,VLOOKUP($A304,'Case-Specific'!$A$13:$E$85,4,0))&amp;""</f>
        <v/>
      </c>
      <c r="E304" s="211" t="str">
        <f>VLOOKUP($A304,'Case-Specific'!$A$13:$E$85,5,0)&amp;""</f>
        <v>Please explain why this does not apply to your product or service.</v>
      </c>
      <c r="F304" s="217"/>
      <c r="G304" s="203" t="str">
        <f>VLOOKUP($A304,Questions!$A$2:$X$333,21,0)&amp;""</f>
        <v>Yes</v>
      </c>
      <c r="H304" s="204"/>
      <c r="I304" s="205" t="str">
        <f>VLOOKUP($A304,Questions!$A$2:$X$333,23,0)&amp;""</f>
        <v>Standard Importance</v>
      </c>
      <c r="J304" s="204"/>
      <c r="K304" s="206" t="b">
        <v>0</v>
      </c>
      <c r="L304" s="2"/>
      <c r="M304" s="196"/>
      <c r="N304" s="196"/>
      <c r="O304" s="196"/>
      <c r="P304" s="196"/>
      <c r="Q304" s="196"/>
      <c r="R304" s="196"/>
      <c r="S304" s="196"/>
      <c r="T304" s="196"/>
      <c r="U304" s="196"/>
      <c r="V304" s="196"/>
      <c r="W304" s="196"/>
      <c r="X304" s="196"/>
      <c r="Y304" s="196"/>
      <c r="Z304" s="196"/>
    </row>
    <row r="305" spans="1:26" ht="15.75" customHeight="1" x14ac:dyDescent="0.2">
      <c r="A305" s="34" t="str">
        <f>'Case-Specific'!A82</f>
        <v>OPEM-07</v>
      </c>
      <c r="B305" s="35" t="str">
        <f>VLOOKUP($A305,'Case-Specific'!$A$13:$E$85,2,0)&amp;""</f>
        <v>Do you support campus status monitoring through SNMPv3 or other means?</v>
      </c>
      <c r="C305" s="205" t="str">
        <f>VLOOKUP($A305,'Case-Specific'!$A$13:$E$85,3,0)&amp;""</f>
        <v>Yes</v>
      </c>
      <c r="D305" s="66" t="str">
        <f>IF(LEFT(VLOOKUP($A305,'Case-Specific'!$A$13:$E$85,5,0),21)='Auto Responses'!$A$32,'Auto Responses'!$A$33,VLOOKUP($A305,'Case-Specific'!$A$13:$E$85,4,0))&amp;""</f>
        <v/>
      </c>
      <c r="E305" s="208" t="str">
        <f>VLOOKUP($A305,'Case-Specific'!$A$13:$E$85,5,0)&amp;""</f>
        <v>Please describe your monitoring support.</v>
      </c>
      <c r="F305" s="217"/>
      <c r="G305" s="203" t="str">
        <f>VLOOKUP($A305,Questions!$A$2:$X$333,21,0)&amp;""</f>
        <v>Yes</v>
      </c>
      <c r="H305" s="204"/>
      <c r="I305" s="205" t="str">
        <f>VLOOKUP($A305,Questions!$A$2:$X$333,23,0)&amp;""</f>
        <v>Standard Importance</v>
      </c>
      <c r="J305" s="204"/>
      <c r="K305" s="206" t="b">
        <v>0</v>
      </c>
      <c r="L305" s="2"/>
      <c r="M305" s="196"/>
      <c r="N305" s="196"/>
      <c r="O305" s="196"/>
      <c r="P305" s="196"/>
      <c r="Q305" s="196"/>
      <c r="R305" s="196"/>
      <c r="S305" s="196"/>
      <c r="T305" s="196"/>
      <c r="U305" s="196"/>
      <c r="V305" s="196"/>
      <c r="W305" s="196"/>
      <c r="X305" s="196"/>
      <c r="Y305" s="196"/>
      <c r="Z305" s="196"/>
    </row>
    <row r="306" spans="1:26" ht="15.75" customHeight="1" x14ac:dyDescent="0.2">
      <c r="A306" s="34" t="str">
        <f>'Case-Specific'!A83</f>
        <v>OPEM-08</v>
      </c>
      <c r="B306" s="35" t="str">
        <f>VLOOKUP($A306,'Case-Specific'!$A$13:$E$85,2,0)&amp;""</f>
        <v>Describe or provide a reference to any other safeguards used to monitor for malicious activity.</v>
      </c>
      <c r="C306" s="209" t="str">
        <f>VLOOKUP($A306,'Case-Specific'!$A$13:$E$85,3,0)&amp;""</f>
        <v>Leepfrog employs a combination of logging, alerting, and monitoring controls across our environment to detect and respond to malicious activity. Security events are reviewed and escalated in accordance with our incident response procedures.</v>
      </c>
      <c r="D306" s="200" t="str">
        <f>IF(LEFT(VLOOKUP($A306,'Case-Specific'!$A$13:$E$85,5,0),21)='Auto Responses'!$A$32,'Auto Responses'!$A$33,VLOOKUP($A306,'Case-Specific'!$A$13:$E$85,4,0))&amp;""</f>
        <v/>
      </c>
      <c r="E306" s="208" t="str">
        <f>VLOOKUP($A306,'Case-Specific'!$A$13:$E$85,5,0)&amp;""</f>
        <v>Please detail your monitoring strategy</v>
      </c>
      <c r="F306" s="217"/>
      <c r="G306" s="203" t="str">
        <f>VLOOKUP($A306,Questions!$A$2:$X$333,21,0)&amp;""</f>
        <v>Not scored</v>
      </c>
      <c r="H306" s="204"/>
      <c r="I306" s="205" t="str">
        <f>VLOOKUP($A306,Questions!$A$2:$X$333,23,0)&amp;""</f>
        <v/>
      </c>
      <c r="J306" s="204"/>
      <c r="K306" s="206" t="b">
        <v>0</v>
      </c>
      <c r="L306" s="2"/>
      <c r="M306" s="196"/>
      <c r="N306" s="196"/>
      <c r="O306" s="196"/>
      <c r="P306" s="196"/>
      <c r="Q306" s="196"/>
      <c r="R306" s="196"/>
      <c r="S306" s="196"/>
      <c r="T306" s="196"/>
      <c r="U306" s="196"/>
      <c r="V306" s="196"/>
      <c r="W306" s="196"/>
      <c r="X306" s="196"/>
      <c r="Y306" s="196"/>
      <c r="Z306" s="196"/>
    </row>
    <row r="307" spans="1:26" ht="15.75" customHeight="1" x14ac:dyDescent="0.2">
      <c r="A307" s="34" t="str">
        <f>'Case-Specific'!A84</f>
        <v>OPEM-09</v>
      </c>
      <c r="B307" s="35" t="str">
        <f>VLOOKUP($A307,'Case-Specific'!$A$13:$E$85,2,0)&amp;""</f>
        <v>Describe how long your organization has conducted business in this area.</v>
      </c>
      <c r="C307" s="209" t="str">
        <f>VLOOKUP($A307,'Case-Specific'!$A$13:$E$85,3,0)&amp;""</f>
        <v>Leepfrog Technologies has been operating since 1994, and thus has conducted business in this area for over 32 years</v>
      </c>
      <c r="D307" s="200" t="str">
        <f>IF(LEFT(VLOOKUP($A307,'Case-Specific'!$A$13:$E$85,5,0),21)='Auto Responses'!$A$32,'Auto Responses'!$A$33,VLOOKUP($A307,'Case-Specific'!$A$13:$E$85,4,0))&amp;""</f>
        <v/>
      </c>
      <c r="E307" s="208" t="str">
        <f>VLOOKUP($A307,'Case-Specific'!$A$13:$E$85,5,0)&amp;""</f>
        <v>Include the number of years and in what capacity.</v>
      </c>
      <c r="F307" s="217"/>
      <c r="G307" s="203" t="str">
        <f>VLOOKUP($A307,Questions!$A$2:$X$333,21,0)&amp;""</f>
        <v>Not scored</v>
      </c>
      <c r="H307" s="204"/>
      <c r="I307" s="205" t="str">
        <f>VLOOKUP($A307,Questions!$A$2:$X$333,23,0)&amp;""</f>
        <v/>
      </c>
      <c r="J307" s="204"/>
      <c r="K307" s="206" t="b">
        <v>0</v>
      </c>
      <c r="L307" s="2"/>
      <c r="M307" s="196"/>
      <c r="N307" s="196"/>
      <c r="O307" s="196"/>
      <c r="P307" s="196"/>
      <c r="Q307" s="196"/>
      <c r="R307" s="196"/>
      <c r="S307" s="196"/>
      <c r="T307" s="196"/>
      <c r="U307" s="196"/>
      <c r="V307" s="196"/>
      <c r="W307" s="196"/>
      <c r="X307" s="196"/>
      <c r="Y307" s="196"/>
      <c r="Z307" s="196"/>
    </row>
    <row r="308" spans="1:26" ht="15.75" customHeight="1" x14ac:dyDescent="0.2">
      <c r="A308" s="34" t="str">
        <f>'Case-Specific'!A85</f>
        <v>OPEM-10</v>
      </c>
      <c r="B308" s="35" t="str">
        <f>VLOOKUP($A308,'Case-Specific'!$A$13:$E$85,2,0)&amp;""</f>
        <v>Do you have existing higher education customers?</v>
      </c>
      <c r="C308" s="205" t="str">
        <f>VLOOKUP($A308,'Case-Specific'!$A$13:$E$85,3,0)&amp;""</f>
        <v>Yes</v>
      </c>
      <c r="D308" s="66" t="str">
        <f>IF(LEFT(VLOOKUP($A308,'Case-Specific'!$A$13:$E$85,5,0),21)='Auto Responses'!$A$32,'Auto Responses'!$A$33,VLOOKUP($A308,'Case-Specific'!$A$13:$E$85,4,0))&amp;""</f>
        <v>Leepfrog's CourseLeaf Software is designed for post secondary education institutions</v>
      </c>
      <c r="E308" s="208" t="str">
        <f>VLOOKUP($A308,'Case-Specific'!$A$13:$E$85,5,0)&amp;""</f>
        <v>Provide a list of higher education references, with contact information.</v>
      </c>
      <c r="F308" s="217"/>
      <c r="G308" s="203" t="str">
        <f>VLOOKUP($A308,Questions!$A$2:$X$333,21,0)&amp;""</f>
        <v>Yes</v>
      </c>
      <c r="H308" s="204"/>
      <c r="I308" s="205" t="str">
        <f>VLOOKUP($A308,Questions!$A$2:$X$333,23,0)&amp;""</f>
        <v>Minor Importance</v>
      </c>
      <c r="J308" s="204"/>
      <c r="K308" s="218" t="b">
        <v>0</v>
      </c>
      <c r="L308" s="2"/>
      <c r="M308" s="196"/>
      <c r="N308" s="196"/>
      <c r="O308" s="196"/>
      <c r="P308" s="196"/>
      <c r="Q308" s="196"/>
      <c r="R308" s="196"/>
      <c r="S308" s="196"/>
      <c r="T308" s="196"/>
      <c r="U308" s="196"/>
      <c r="V308" s="196"/>
      <c r="W308" s="196"/>
      <c r="X308" s="196"/>
      <c r="Y308" s="196"/>
      <c r="Z308" s="196"/>
    </row>
    <row r="309" spans="1:26" ht="15.75" customHeight="1" x14ac:dyDescent="0.2">
      <c r="A309" s="18" t="str">
        <f>VLOOKUP(LEFT($A310,4),'Auto Responses'!$N$4:$O$38,2,0)&amp;""</f>
        <v xml:space="preserve"> AI Qualifying Questions</v>
      </c>
      <c r="B309" s="40"/>
      <c r="C309" s="41"/>
      <c r="D309" s="41"/>
      <c r="E309" s="210"/>
      <c r="F309" s="198" t="s">
        <v>627</v>
      </c>
      <c r="G309" s="207" t="s">
        <v>622</v>
      </c>
      <c r="H309" s="207" t="s">
        <v>623</v>
      </c>
      <c r="I309" s="207" t="s">
        <v>624</v>
      </c>
      <c r="J309" s="207" t="s">
        <v>625</v>
      </c>
      <c r="K309" s="207" t="s">
        <v>626</v>
      </c>
      <c r="L309" s="2"/>
      <c r="M309" s="2"/>
      <c r="N309" s="2"/>
      <c r="O309" s="2"/>
      <c r="P309" s="2"/>
      <c r="Q309" s="2"/>
      <c r="R309" s="2"/>
      <c r="S309" s="2"/>
      <c r="T309" s="2"/>
      <c r="U309" s="2"/>
      <c r="V309" s="2"/>
      <c r="W309" s="2"/>
      <c r="X309" s="2"/>
      <c r="Y309" s="2"/>
      <c r="Z309" s="2"/>
    </row>
    <row r="310" spans="1:26" ht="15.75" customHeight="1" x14ac:dyDescent="0.2">
      <c r="A310" s="34" t="str">
        <f>AI!$A$20</f>
        <v>AIQU-01</v>
      </c>
      <c r="B310" s="35" t="str">
        <f>VLOOKUP($A310,AI!$A$13:$E$55,2,0)&amp;""</f>
        <v>Does your solution leverage machine learning (ML) or do you plan to do so in the next 12 months?</v>
      </c>
      <c r="C310" s="205" t="str">
        <f>VLOOKUP($A310,AI!$A$13:$E$55,3,0)&amp;""</f>
        <v>Yes</v>
      </c>
      <c r="D310" s="66" t="str">
        <f>IF(LEFT(VLOOKUP($A310,AI!$A$13:$E$55,5,0),21)='Auto Responses'!$A$32,'Auto Responses'!$A$33,VLOOKUP($A310,AI!$A$13:$E$55,4,0))&amp;""</f>
        <v/>
      </c>
      <c r="E310" s="211" t="str">
        <f>VLOOKUP($A310,AI!$A$13:$E$55,5,0)&amp;""</f>
        <v>DO complete the Machine Learning section (AIML)</v>
      </c>
      <c r="F310" s="217"/>
      <c r="G310" s="203" t="str">
        <f>VLOOKUP($A310,Questions!$A$2:$X$333,21,0)&amp;""</f>
        <v>Not scored</v>
      </c>
      <c r="H310" s="204"/>
      <c r="I310" s="205" t="str">
        <f>VLOOKUP($A310,Questions!$A$2:$X$333,23,0)&amp;""</f>
        <v/>
      </c>
      <c r="J310" s="204"/>
      <c r="K310" s="206" t="b">
        <v>0</v>
      </c>
      <c r="L310" s="2"/>
      <c r="M310" s="196"/>
      <c r="N310" s="196"/>
      <c r="O310" s="196"/>
      <c r="P310" s="196"/>
      <c r="Q310" s="196"/>
      <c r="R310" s="196"/>
      <c r="S310" s="196"/>
      <c r="T310" s="196"/>
      <c r="U310" s="196"/>
      <c r="V310" s="196"/>
      <c r="W310" s="196"/>
      <c r="X310" s="196"/>
      <c r="Y310" s="196"/>
      <c r="Z310" s="196"/>
    </row>
    <row r="311" spans="1:26" ht="15.75" customHeight="1" x14ac:dyDescent="0.2">
      <c r="A311" s="34" t="str">
        <f>AI!$A$21</f>
        <v>AIQU-02</v>
      </c>
      <c r="B311" s="35" t="str">
        <f>VLOOKUP($A311,AI!$A$13:$E$55,2,0)&amp;""</f>
        <v>Does your solution leverage a large language model (LLM) or do you plan to do so in the next 12 months?</v>
      </c>
      <c r="C311" s="205" t="str">
        <f>VLOOKUP($A311,AI!$A$13:$E$55,3,0)&amp;""</f>
        <v>Yes</v>
      </c>
      <c r="D311" s="66" t="str">
        <f>IF(LEFT(VLOOKUP($A311,AI!$A$13:$E$55,5,0),21)='Auto Responses'!$A$32,'Auto Responses'!$A$33,VLOOKUP($A311,AI!$A$13:$E$55,4,0))&amp;""</f>
        <v/>
      </c>
      <c r="E311" s="211" t="str">
        <f>VLOOKUP($A311,AI!$A$13:$E$55,5,0)&amp;""</f>
        <v>DO complete the Large Language Model section (AILM)</v>
      </c>
      <c r="F311" s="217"/>
      <c r="G311" s="203" t="str">
        <f>VLOOKUP($A311,Questions!$A$2:$X$333,21,0)&amp;""</f>
        <v>Not scored</v>
      </c>
      <c r="H311" s="204"/>
      <c r="I311" s="205" t="str">
        <f>VLOOKUP($A311,Questions!$A$2:$X$333,23,0)&amp;""</f>
        <v/>
      </c>
      <c r="J311" s="204"/>
      <c r="K311" s="206" t="b">
        <v>0</v>
      </c>
      <c r="L311" s="2"/>
      <c r="M311" s="196"/>
      <c r="N311" s="196"/>
      <c r="O311" s="196"/>
      <c r="P311" s="196"/>
      <c r="Q311" s="196"/>
      <c r="R311" s="196"/>
      <c r="S311" s="196"/>
      <c r="T311" s="196"/>
      <c r="U311" s="196"/>
      <c r="V311" s="196"/>
      <c r="W311" s="196"/>
      <c r="X311" s="196"/>
      <c r="Y311" s="196"/>
      <c r="Z311" s="196"/>
    </row>
    <row r="312" spans="1:26" ht="15.75" customHeight="1" x14ac:dyDescent="0.2">
      <c r="A312" s="18" t="str">
        <f>VLOOKUP(LEFT($A313,4),'Auto Responses'!$N$4:$O$38,2,0)&amp;""</f>
        <v xml:space="preserve"> General AI Questions</v>
      </c>
      <c r="B312" s="40"/>
      <c r="C312" s="41"/>
      <c r="D312" s="41"/>
      <c r="E312" s="210"/>
      <c r="F312" s="198" t="s">
        <v>627</v>
      </c>
      <c r="G312" s="207" t="s">
        <v>622</v>
      </c>
      <c r="H312" s="207" t="s">
        <v>623</v>
      </c>
      <c r="I312" s="207" t="s">
        <v>624</v>
      </c>
      <c r="J312" s="207" t="s">
        <v>625</v>
      </c>
      <c r="K312" s="207" t="s">
        <v>626</v>
      </c>
      <c r="L312" s="2"/>
      <c r="M312" s="2"/>
      <c r="N312" s="2"/>
      <c r="O312" s="2"/>
      <c r="P312" s="2"/>
      <c r="Q312" s="2"/>
      <c r="R312" s="2"/>
      <c r="S312" s="2"/>
      <c r="T312" s="2"/>
      <c r="U312" s="2"/>
      <c r="V312" s="2"/>
      <c r="W312" s="2"/>
      <c r="X312" s="2"/>
      <c r="Y312" s="2"/>
      <c r="Z312" s="2"/>
    </row>
    <row r="313" spans="1:26" ht="15.75" customHeight="1" x14ac:dyDescent="0.2">
      <c r="A313" s="34" t="str">
        <f>AI!$A$23</f>
        <v>AIGN-01</v>
      </c>
      <c r="B313" s="35" t="str">
        <f>VLOOKUP($A313,AI!$A$13:$E$55,2,0)&amp;""</f>
        <v>Does your solution have an AI risk model when developing or implementing your solution's AI model?*</v>
      </c>
      <c r="C313" s="205" t="str">
        <f>VLOOKUP($A313,AI!$A$13:$E$55,3,0)&amp;""</f>
        <v>No</v>
      </c>
      <c r="D313" s="66" t="str">
        <f>IF(LEFT(VLOOKUP($A313,AI!$A$13:$E$55,5,0),21)='Auto Responses'!$A$32,'Auto Responses'!$A$33,VLOOKUP($A313,AI!$A$13:$E$55,4,0))&amp;""</f>
        <v>The Director of Support and DEI leads Leepfrog's Accessibility initiatives. These initiatives are rolled out to the product managers, development and and the Front End personnel as they have the most impact on Accessibility for the product Modules.</v>
      </c>
      <c r="E313" s="211" t="str">
        <f>VLOOKUP($A313,AI!$A$13:$E$55,5,0)&amp;""</f>
        <v>Describe your current AI risk management strategy. Provide a timeline for implementation of an AI risk framework, model, or methodology.</v>
      </c>
      <c r="F313" s="217"/>
      <c r="G313" s="203" t="str">
        <f>VLOOKUP($A313,Questions!$A$2:$X$333,21,0)&amp;""</f>
        <v>Yes</v>
      </c>
      <c r="H313" s="204"/>
      <c r="I313" s="205" t="str">
        <f>VLOOKUP($A313,Questions!$A$2:$X$333,23,0)&amp;""</f>
        <v>Critical Importance</v>
      </c>
      <c r="J313" s="204"/>
      <c r="K313" s="206" t="b">
        <v>0</v>
      </c>
      <c r="L313" s="2"/>
      <c r="M313" s="196"/>
      <c r="N313" s="196"/>
      <c r="O313" s="196"/>
      <c r="P313" s="196"/>
      <c r="Q313" s="196"/>
      <c r="R313" s="196"/>
      <c r="S313" s="196"/>
      <c r="T313" s="196"/>
      <c r="U313" s="196"/>
      <c r="V313" s="196"/>
      <c r="W313" s="196"/>
      <c r="X313" s="196"/>
      <c r="Y313" s="196"/>
      <c r="Z313" s="196"/>
    </row>
    <row r="314" spans="1:26" ht="15.75" customHeight="1" x14ac:dyDescent="0.2">
      <c r="A314" s="34" t="str">
        <f>AI!$A$24</f>
        <v>AIGN-02</v>
      </c>
      <c r="B314" s="35" t="str">
        <f>VLOOKUP($A314,AI!$A$13:$E$55,2,0)&amp;""</f>
        <v>Can your solution's AI features be disabled by tenant and/or user?*</v>
      </c>
      <c r="C314" s="205" t="str">
        <f>VLOOKUP($A314,AI!$A$13:$E$55,3,0)&amp;""</f>
        <v>No</v>
      </c>
      <c r="D314" s="66" t="str">
        <f>IF(LEFT(VLOOKUP($A314,AI!$A$13:$E$55,5,0),21)='Auto Responses'!$A$32,'Auto Responses'!$A$33,VLOOKUP($A314,AI!$A$13:$E$55,4,0))&amp;""</f>
        <v>Leepfrog has not yet fully incorporate AI into the CourseLeaf Modules and is taking our Client requests and considerations into account as we develop.  Leepfrog anticipates he business requirement of some ability for our Clients to disable.</v>
      </c>
      <c r="E314" s="211" t="str">
        <f>VLOOKUP($A314,AI!$A$13:$E$55,5,0)&amp;""</f>
        <v>Provide alternate workflows to disable AI features. Describe plans to include control of AI features.</v>
      </c>
      <c r="F314" s="217"/>
      <c r="G314" s="203" t="str">
        <f>VLOOKUP($A314,Questions!$A$2:$X$333,21,0)&amp;""</f>
        <v>Yes</v>
      </c>
      <c r="H314" s="204"/>
      <c r="I314" s="205" t="str">
        <f>VLOOKUP($A314,Questions!$A$2:$X$333,23,0)&amp;""</f>
        <v>Critical Importance</v>
      </c>
      <c r="J314" s="204"/>
      <c r="K314" s="206" t="b">
        <v>0</v>
      </c>
      <c r="L314" s="2"/>
      <c r="M314" s="196"/>
      <c r="N314" s="196"/>
      <c r="O314" s="196"/>
      <c r="P314" s="196"/>
      <c r="Q314" s="196"/>
      <c r="R314" s="196"/>
      <c r="S314" s="196"/>
      <c r="T314" s="196"/>
      <c r="U314" s="196"/>
      <c r="V314" s="196"/>
      <c r="W314" s="196"/>
      <c r="X314" s="196"/>
      <c r="Y314" s="196"/>
      <c r="Z314" s="196"/>
    </row>
    <row r="315" spans="1:26" ht="15.75" customHeight="1" x14ac:dyDescent="0.2">
      <c r="A315" s="34" t="str">
        <f>AI!$A$25</f>
        <v>AIGN-03</v>
      </c>
      <c r="B315" s="35" t="str">
        <f>VLOOKUP($A315,AI!$A$13:$E$55,2,0)&amp;""</f>
        <v>Have your staff completed responsible AI training?*</v>
      </c>
      <c r="C315" s="205" t="str">
        <f>VLOOKUP($A315,AI!$A$13:$E$55,3,0)&amp;""</f>
        <v>No</v>
      </c>
      <c r="D315" s="66" t="str">
        <f>IF(LEFT(VLOOKUP($A315,AI!$A$13:$E$55,5,0),21)='Auto Responses'!$A$32,'Auto Responses'!$A$33,VLOOKUP($A315,AI!$A$13:$E$55,4,0))&amp;""</f>
        <v>No, not at this time. Leepfrog has a small functional group trialing a closed version of AI.</v>
      </c>
      <c r="E315" s="211" t="str">
        <f>VLOOKUP($A315,AI!$A$13:$E$55,5,0)&amp;""</f>
        <v>Explain what alternative responsible AI awareness activities are in place, including whether future training is planned.</v>
      </c>
      <c r="F315" s="217"/>
      <c r="G315" s="203" t="str">
        <f>VLOOKUP($A315,Questions!$A$2:$X$333,21,0)&amp;""</f>
        <v>Yes</v>
      </c>
      <c r="H315" s="204"/>
      <c r="I315" s="205" t="str">
        <f>VLOOKUP($A315,Questions!$A$2:$X$333,23,0)&amp;""</f>
        <v>Critical Importance</v>
      </c>
      <c r="J315" s="204"/>
      <c r="K315" s="206" t="b">
        <v>0</v>
      </c>
      <c r="L315" s="2"/>
      <c r="M315" s="196"/>
      <c r="N315" s="196"/>
      <c r="O315" s="196"/>
      <c r="P315" s="196"/>
      <c r="Q315" s="196"/>
      <c r="R315" s="196"/>
      <c r="S315" s="196"/>
      <c r="T315" s="196"/>
      <c r="U315" s="196"/>
      <c r="V315" s="196"/>
      <c r="W315" s="196"/>
      <c r="X315" s="196"/>
      <c r="Y315" s="196"/>
      <c r="Z315" s="196"/>
    </row>
    <row r="316" spans="1:26" ht="15.75" customHeight="1" x14ac:dyDescent="0.2">
      <c r="A316" s="34" t="str">
        <f>AI!$A$26</f>
        <v>AIGN-04</v>
      </c>
      <c r="B316" s="35" t="str">
        <f>VLOOKUP($A316,AI!$A$13:$E$55,2,0)&amp;""</f>
        <v>Please describe the capabilities of your solution's AI features.</v>
      </c>
      <c r="C316" s="209" t="str">
        <f>VLOOKUP($A316,AI!$A$13:$E$55,3,0)&amp;""</f>
        <v>N/A</v>
      </c>
      <c r="D316" s="200" t="str">
        <f>IF(LEFT(VLOOKUP($A316,AI!$A$13:$E$55,5,0),21)='Auto Responses'!$A$32,'Auto Responses'!$A$33,VLOOKUP($A316,AI!$A$13:$E$55,4,0))&amp;""</f>
        <v>Currently, Leepfrog does not use AI as part of the solution.</v>
      </c>
      <c r="E316" s="211" t="str">
        <f>VLOOKUP($A316,AI!$A$13:$E$55,5,0)&amp;""</f>
        <v>Describe capabilities such as content (text, image, audio, speech, video, or code) generation, visual interpretation, and predictive analytics. This encompasses all AI implementations, including third-party AI geatures. Clarify use cases or limits of the model.</v>
      </c>
      <c r="F316" s="217"/>
      <c r="G316" s="203" t="str">
        <f>VLOOKUP($A316,Questions!$A$2:$X$333,21,0)&amp;""</f>
        <v>Not scored</v>
      </c>
      <c r="H316" s="204"/>
      <c r="I316" s="205" t="str">
        <f>VLOOKUP($A316,Questions!$A$2:$X$333,23,0)&amp;""</f>
        <v/>
      </c>
      <c r="J316" s="204"/>
      <c r="K316" s="206" t="b">
        <v>0</v>
      </c>
      <c r="L316" s="2"/>
      <c r="M316" s="196"/>
      <c r="N316" s="196"/>
      <c r="O316" s="196"/>
      <c r="P316" s="196"/>
      <c r="Q316" s="196"/>
      <c r="R316" s="196"/>
      <c r="S316" s="196"/>
      <c r="T316" s="196"/>
      <c r="U316" s="196"/>
      <c r="V316" s="196"/>
      <c r="W316" s="196"/>
      <c r="X316" s="196"/>
      <c r="Y316" s="196"/>
      <c r="Z316" s="196"/>
    </row>
    <row r="317" spans="1:26" ht="15.75" customHeight="1" x14ac:dyDescent="0.2">
      <c r="A317" s="34" t="str">
        <f>AI!$A$27</f>
        <v>AIGN-05</v>
      </c>
      <c r="B317" s="35" t="str">
        <f>VLOOKUP($A317,AI!$A$13:$E$55,2,0)&amp;""</f>
        <v>Does your solution support business rules to protect sensitive data from being ingested by the AI model?</v>
      </c>
      <c r="C317" s="205" t="str">
        <f>VLOOKUP($A317,AI!$A$13:$E$55,3,0)&amp;""</f>
        <v>Yes</v>
      </c>
      <c r="D317" s="66" t="str">
        <f>IF(LEFT(VLOOKUP($A317,AI!$A$13:$E$55,5,0),21)='Auto Responses'!$A$32,'Auto Responses'!$A$33,VLOOKUP($A317,AI!$A$13:$E$55,4,0))&amp;""</f>
        <v xml:space="preserve">Leepfrog's AI is private and self hosted only and each Leepfrog uses has its own instance of AI. The Leepfrog user can send sensitive data to its intance of AI. </v>
      </c>
      <c r="E317" s="211" t="str">
        <f>VLOOKUP($A317,AI!$A$13:$E$55,5,0)&amp;""</f>
        <v>Provide data loss prevention (DLP) features as they relate to your AI oferings. Indicate whether these DLP rules are configurable at the insitutional and/or user level.</v>
      </c>
      <c r="F317" s="217"/>
      <c r="G317" s="203" t="str">
        <f>VLOOKUP($A317,Questions!$A$2:$X$333,21,0)&amp;""</f>
        <v>Yes</v>
      </c>
      <c r="H317" s="204"/>
      <c r="I317" s="205" t="str">
        <f>VLOOKUP($A317,Questions!$A$2:$X$333,23,0)&amp;""</f>
        <v>Standard Importance</v>
      </c>
      <c r="J317" s="204"/>
      <c r="K317" s="206" t="b">
        <v>0</v>
      </c>
      <c r="L317" s="2"/>
      <c r="M317" s="196"/>
      <c r="N317" s="196"/>
      <c r="O317" s="196"/>
      <c r="P317" s="196"/>
      <c r="Q317" s="196"/>
      <c r="R317" s="196"/>
      <c r="S317" s="196"/>
      <c r="T317" s="196"/>
      <c r="U317" s="196"/>
      <c r="V317" s="196"/>
      <c r="W317" s="196"/>
      <c r="X317" s="196"/>
      <c r="Y317" s="196"/>
      <c r="Z317" s="196"/>
    </row>
    <row r="318" spans="1:26" ht="15.75" customHeight="1" x14ac:dyDescent="0.2">
      <c r="A318" s="18" t="str">
        <f>VLOOKUP(LEFT($A319,4),'Auto Responses'!$N$4:$O$38,2,0)&amp;""</f>
        <v xml:space="preserve"> AI Policy</v>
      </c>
      <c r="B318" s="40"/>
      <c r="C318" s="41"/>
      <c r="D318" s="41"/>
      <c r="E318" s="210"/>
      <c r="F318" s="198" t="s">
        <v>627</v>
      </c>
      <c r="G318" s="207" t="s">
        <v>622</v>
      </c>
      <c r="H318" s="207" t="s">
        <v>623</v>
      </c>
      <c r="I318" s="207" t="s">
        <v>624</v>
      </c>
      <c r="J318" s="207" t="s">
        <v>625</v>
      </c>
      <c r="K318" s="207" t="s">
        <v>626</v>
      </c>
      <c r="L318" s="2"/>
      <c r="M318" s="2"/>
      <c r="N318" s="2"/>
      <c r="O318" s="2"/>
      <c r="P318" s="2"/>
      <c r="Q318" s="2"/>
      <c r="R318" s="2"/>
      <c r="S318" s="2"/>
      <c r="T318" s="2"/>
      <c r="U318" s="2"/>
      <c r="V318" s="2"/>
      <c r="W318" s="2"/>
      <c r="X318" s="2"/>
      <c r="Y318" s="2"/>
      <c r="Z318" s="2"/>
    </row>
    <row r="319" spans="1:26" ht="15.75" customHeight="1" x14ac:dyDescent="0.2">
      <c r="A319" s="34" t="str">
        <f>AI!$A$29</f>
        <v>AIPL-01</v>
      </c>
      <c r="B319" s="35" t="str">
        <f>VLOOKUP($A319,AI!$A$13:$E$55,2,0)&amp;""</f>
        <v>Are your AI developer's policies, processes, procedures, and practices across the organization related to the mapping, measuring, and managing of AI risks conspicuously posted, unambiguous, and implemented effectively?*</v>
      </c>
      <c r="C319" s="205" t="str">
        <f>VLOOKUP($A319,AI!$A$13:$E$55,3,0)&amp;""</f>
        <v>Yes</v>
      </c>
      <c r="D319" s="66" t="str">
        <f>IF(LEFT(VLOOKUP($A319,AI!$A$13:$E$55,5,0),21)='Auto Responses'!$A$32,'Auto Responses'!$A$33,VLOOKUP($A319,AI!$A$13:$E$55,4,0))&amp;""</f>
        <v xml:space="preserve">Leepfrog has a policy that is posted and available to all Leepfrog employees. Each employee has the option to opt in/out for AI. </v>
      </c>
      <c r="E319" s="211" t="str">
        <f>VLOOKUP($A319,AI!$A$13:$E$55,5,0)&amp;""</f>
        <v/>
      </c>
      <c r="F319" s="217"/>
      <c r="G319" s="203" t="str">
        <f>VLOOKUP($A319,Questions!$A$2:$X$333,21,0)&amp;""</f>
        <v>Yes</v>
      </c>
      <c r="H319" s="204"/>
      <c r="I319" s="205" t="str">
        <f>VLOOKUP($A319,Questions!$A$2:$X$333,23,0)&amp;""</f>
        <v>Critical Importance</v>
      </c>
      <c r="J319" s="204"/>
      <c r="K319" s="206" t="b">
        <v>0</v>
      </c>
      <c r="L319" s="2"/>
      <c r="M319" s="196"/>
      <c r="N319" s="196"/>
      <c r="O319" s="196"/>
      <c r="P319" s="196"/>
      <c r="Q319" s="196"/>
      <c r="R319" s="196"/>
      <c r="S319" s="196"/>
      <c r="T319" s="196"/>
      <c r="U319" s="196"/>
      <c r="V319" s="196"/>
      <c r="W319" s="196"/>
      <c r="X319" s="196"/>
      <c r="Y319" s="196"/>
      <c r="Z319" s="196"/>
    </row>
    <row r="320" spans="1:26" ht="15.75" customHeight="1" x14ac:dyDescent="0.2">
      <c r="A320" s="34" t="str">
        <f>AI!$A$30</f>
        <v>AIPL-02</v>
      </c>
      <c r="B320" s="35" t="str">
        <f>VLOOKUP($A320,AI!$A$13:$E$55,2,0)&amp;""</f>
        <v>Have you identified and measured AI risks?*</v>
      </c>
      <c r="C320" s="205" t="str">
        <f>VLOOKUP($A320,AI!$A$13:$E$55,3,0)&amp;""</f>
        <v>Yes</v>
      </c>
      <c r="D320" s="66" t="str">
        <f>IF(LEFT(VLOOKUP($A320,AI!$A$13:$E$55,5,0),21)='Auto Responses'!$A$32,'Auto Responses'!$A$33,VLOOKUP($A320,AI!$A$13:$E$55,4,0))&amp;""</f>
        <v>Leepfrog uses industry standard processes and procedures to develop and implement its AI use policy.  Leepfrog is currently using a closed private version of AI only at this time.</v>
      </c>
      <c r="E320" s="211" t="str">
        <f>VLOOKUP($A320,AI!$A$13:$E$55,5,0)&amp;""</f>
        <v>Provide the standard or framework used to identify and measure AI risk.</v>
      </c>
      <c r="F320" s="217"/>
      <c r="G320" s="203" t="str">
        <f>VLOOKUP($A320,Questions!$A$2:$X$333,21,0)&amp;""</f>
        <v>Yes</v>
      </c>
      <c r="H320" s="204"/>
      <c r="I320" s="205" t="str">
        <f>VLOOKUP($A320,Questions!$A$2:$X$333,23,0)&amp;""</f>
        <v>Critical Importance</v>
      </c>
      <c r="J320" s="204"/>
      <c r="K320" s="206" t="b">
        <v>0</v>
      </c>
      <c r="L320" s="2"/>
      <c r="M320" s="196"/>
      <c r="N320" s="196"/>
      <c r="O320" s="196"/>
      <c r="P320" s="196"/>
      <c r="Q320" s="196"/>
      <c r="R320" s="196"/>
      <c r="S320" s="196"/>
      <c r="T320" s="196"/>
      <c r="U320" s="196"/>
      <c r="V320" s="196"/>
      <c r="W320" s="196"/>
      <c r="X320" s="196"/>
      <c r="Y320" s="196"/>
      <c r="Z320" s="196"/>
    </row>
    <row r="321" spans="1:26" ht="15.75" customHeight="1" x14ac:dyDescent="0.2">
      <c r="A321" s="34" t="str">
        <f>AI!$A$31</f>
        <v>AIPL-03</v>
      </c>
      <c r="B321" s="35" t="str">
        <f>VLOOKUP($A321,AI!$A$13:$E$55,2,0)&amp;""</f>
        <v>In the event of an incident, can your solution's AI features be disabled in a timely manner?*</v>
      </c>
      <c r="C321" s="205" t="str">
        <f>VLOOKUP($A321,AI!$A$13:$E$55,3,0)&amp;""</f>
        <v>Yes</v>
      </c>
      <c r="D321" s="66" t="str">
        <f>IF(LEFT(VLOOKUP($A321,AI!$A$13:$E$55,5,0),21)='Auto Responses'!$A$32,'Auto Responses'!$A$33,VLOOKUP($A321,AI!$A$13:$E$55,4,0))&amp;""</f>
        <v>Based on Leepfrog's current AI usage, yes</v>
      </c>
      <c r="E321" s="211" t="str">
        <f>VLOOKUP($A321,AI!$A$13:$E$55,5,0)&amp;""</f>
        <v>Provide documentation on how to disable AI features. Include a time estimate for the time between disabling the feature and when the feature is inaccessible to users.</v>
      </c>
      <c r="F321" s="217"/>
      <c r="G321" s="203" t="str">
        <f>VLOOKUP($A321,Questions!$A$2:$X$333,21,0)&amp;""</f>
        <v>Yes</v>
      </c>
      <c r="H321" s="204"/>
      <c r="I321" s="205" t="str">
        <f>VLOOKUP($A321,Questions!$A$2:$X$333,23,0)&amp;""</f>
        <v>Critical Importance</v>
      </c>
      <c r="J321" s="204"/>
      <c r="K321" s="206" t="b">
        <v>0</v>
      </c>
      <c r="L321" s="2"/>
      <c r="M321" s="196"/>
      <c r="N321" s="196"/>
      <c r="O321" s="196"/>
      <c r="P321" s="196"/>
      <c r="Q321" s="196"/>
      <c r="R321" s="196"/>
      <c r="S321" s="196"/>
      <c r="T321" s="196"/>
      <c r="U321" s="196"/>
      <c r="V321" s="196"/>
      <c r="W321" s="196"/>
      <c r="X321" s="196"/>
      <c r="Y321" s="196"/>
      <c r="Z321" s="196"/>
    </row>
    <row r="322" spans="1:26" ht="15.75" customHeight="1" x14ac:dyDescent="0.2">
      <c r="A322" s="34" t="str">
        <f>AI!$A$32</f>
        <v>AIPL-04</v>
      </c>
      <c r="B322" s="35" t="str">
        <f>VLOOKUP($A322,AI!$A$13:$E$55,2,0)&amp;""</f>
        <v>If disabled because of an incident, can your solution's AI features be re-enabled in a timely manner?*</v>
      </c>
      <c r="C322" s="205" t="str">
        <f>VLOOKUP($A322,AI!$A$13:$E$55,3,0)&amp;""</f>
        <v>Yes</v>
      </c>
      <c r="D322" s="66" t="str">
        <f>IF(LEFT(VLOOKUP($A322,AI!$A$13:$E$55,5,0),21)='Auto Responses'!$A$32,'Auto Responses'!$A$33,VLOOKUP($A322,AI!$A$13:$E$55,4,0))&amp;""</f>
        <v>Based on Leepfrog's AI current usage, yes</v>
      </c>
      <c r="E322" s="211" t="str">
        <f>VLOOKUP($A322,AI!$A$13:$E$55,5,0)&amp;""</f>
        <v>Provide documentation on how to enable AI features. Include a time estimate for the time between enabling the feature and when the feature is accessible to users.</v>
      </c>
      <c r="F322" s="217"/>
      <c r="G322" s="203" t="str">
        <f>VLOOKUP($A322,Questions!$A$2:$X$333,21,0)&amp;""</f>
        <v>Yes</v>
      </c>
      <c r="H322" s="204"/>
      <c r="I322" s="205" t="str">
        <f>VLOOKUP($A322,Questions!$A$2:$X$333,23,0)&amp;""</f>
        <v>Critical Importance</v>
      </c>
      <c r="J322" s="204"/>
      <c r="K322" s="206" t="b">
        <v>0</v>
      </c>
      <c r="L322" s="2"/>
      <c r="M322" s="196"/>
      <c r="N322" s="196"/>
      <c r="O322" s="196"/>
      <c r="P322" s="196"/>
      <c r="Q322" s="196"/>
      <c r="R322" s="196"/>
      <c r="S322" s="196"/>
      <c r="T322" s="196"/>
      <c r="U322" s="196"/>
      <c r="V322" s="196"/>
      <c r="W322" s="196"/>
      <c r="X322" s="196"/>
      <c r="Y322" s="196"/>
      <c r="Z322" s="196"/>
    </row>
    <row r="323" spans="1:26" ht="15.75" customHeight="1" x14ac:dyDescent="0.2">
      <c r="A323" s="34" t="str">
        <f>AI!$A$33</f>
        <v>AIPL-05</v>
      </c>
      <c r="B323" s="35" t="str">
        <f>VLOOKUP($A323,AI!$A$13:$E$55,2,0)&amp;""</f>
        <v>Do you have documented technical and procedural processes to address potential negative impacts of AI as described by the AI Risk Management Framework (RMF)?</v>
      </c>
      <c r="C323" s="205" t="str">
        <f>VLOOKUP($A323,AI!$A$13:$E$55,3,0)&amp;""</f>
        <v>Yes</v>
      </c>
      <c r="D323" s="66" t="str">
        <f>IF(LEFT(VLOOKUP($A323,AI!$A$13:$E$55,5,0),21)='Auto Responses'!$A$32,'Auto Responses'!$A$33,VLOOKUP($A323,AI!$A$13:$E$55,4,0))&amp;""</f>
        <v>Based on Leepfrog's AI current usage, no</v>
      </c>
      <c r="E323" s="211" t="str">
        <f>VLOOKUP($A323,AI!$A$13:$E$55,5,0)&amp;""</f>
        <v/>
      </c>
      <c r="F323" s="217"/>
      <c r="G323" s="203" t="str">
        <f>VLOOKUP($A323,Questions!$A$2:$X$333,21,0)&amp;""</f>
        <v>Yes</v>
      </c>
      <c r="H323" s="204"/>
      <c r="I323" s="205" t="str">
        <f>VLOOKUP($A323,Questions!$A$2:$X$333,23,0)&amp;""</f>
        <v>Minor Importance</v>
      </c>
      <c r="J323" s="204"/>
      <c r="K323" s="206" t="b">
        <v>0</v>
      </c>
      <c r="L323" s="2"/>
      <c r="M323" s="196"/>
      <c r="N323" s="196"/>
      <c r="O323" s="196"/>
      <c r="P323" s="196"/>
      <c r="Q323" s="196"/>
      <c r="R323" s="196"/>
      <c r="S323" s="196"/>
      <c r="T323" s="196"/>
      <c r="U323" s="196"/>
      <c r="V323" s="196"/>
      <c r="W323" s="196"/>
      <c r="X323" s="196"/>
      <c r="Y323" s="196"/>
      <c r="Z323" s="196"/>
    </row>
    <row r="324" spans="1:26" ht="15.75" customHeight="1" x14ac:dyDescent="0.2">
      <c r="A324" s="18" t="str">
        <f>VLOOKUP(LEFT($A325,4),'Auto Responses'!$N$4:$O$38,2,0)&amp;""</f>
        <v xml:space="preserve"> AI Data Security</v>
      </c>
      <c r="B324" s="40"/>
      <c r="C324" s="41"/>
      <c r="D324" s="41"/>
      <c r="E324" s="210"/>
      <c r="F324" s="198" t="s">
        <v>627</v>
      </c>
      <c r="G324" s="207" t="s">
        <v>622</v>
      </c>
      <c r="H324" s="207" t="s">
        <v>623</v>
      </c>
      <c r="I324" s="207" t="s">
        <v>624</v>
      </c>
      <c r="J324" s="207" t="s">
        <v>625</v>
      </c>
      <c r="K324" s="207" t="s">
        <v>626</v>
      </c>
      <c r="L324" s="2"/>
      <c r="M324" s="2"/>
      <c r="N324" s="2"/>
      <c r="O324" s="2"/>
      <c r="P324" s="2"/>
      <c r="Q324" s="2"/>
      <c r="R324" s="2"/>
      <c r="S324" s="2"/>
      <c r="T324" s="2"/>
      <c r="U324" s="2"/>
      <c r="V324" s="2"/>
      <c r="W324" s="2"/>
      <c r="X324" s="2"/>
      <c r="Y324" s="2"/>
      <c r="Z324" s="2"/>
    </row>
    <row r="325" spans="1:26" ht="15.75" customHeight="1" x14ac:dyDescent="0.2">
      <c r="A325" s="34" t="str">
        <f>AI!$A$35</f>
        <v>AISC-01</v>
      </c>
      <c r="B325" s="35" t="str">
        <f>VLOOKUP($A325,AI!$A$13:$E$55,2,0)&amp;""</f>
        <v>If sensitive data is introduced to your solution's AI model, can the data be removed from the AI model by request?*</v>
      </c>
      <c r="C325" s="205" t="str">
        <f>VLOOKUP($A325,AI!$A$13:$E$55,3,0)&amp;""</f>
        <v>Yes</v>
      </c>
      <c r="D325" s="66" t="str">
        <f>IF(LEFT(VLOOKUP($A325,AI!$A$13:$E$55,5,0),21)='Auto Responses'!$A$32,'Auto Responses'!$A$33,VLOOKUP($A325,AI!$A$13:$E$55,4,0))&amp;""</f>
        <v>Based on Leepfrog's AI current usage, yes</v>
      </c>
      <c r="E325" s="211" t="str">
        <f>VLOOKUP($A325,AI!$A$13:$E$55,5,0)&amp;""</f>
        <v>Describe how the AI model supports data deletion or unlearning and whether it is manual or automated; include retention timelines, limitations, and how requests are handled. Reference compliance with FERPA, GDPR Article 17, and state privacy laws.</v>
      </c>
      <c r="F325" s="217"/>
      <c r="G325" s="203" t="str">
        <f>VLOOKUP($A325,Questions!$A$2:$X$333,21,0)&amp;""</f>
        <v>Yes</v>
      </c>
      <c r="H325" s="204"/>
      <c r="I325" s="205" t="str">
        <f>VLOOKUP($A325,Questions!$A$2:$X$333,23,0)&amp;""</f>
        <v>Critical Importance</v>
      </c>
      <c r="J325" s="204"/>
      <c r="K325" s="206" t="b">
        <v>0</v>
      </c>
      <c r="L325" s="2"/>
      <c r="M325" s="196"/>
      <c r="N325" s="196"/>
      <c r="O325" s="196"/>
      <c r="P325" s="196"/>
      <c r="Q325" s="196"/>
      <c r="R325" s="196"/>
      <c r="S325" s="196"/>
      <c r="T325" s="196"/>
      <c r="U325" s="196"/>
      <c r="V325" s="196"/>
      <c r="W325" s="196"/>
      <c r="X325" s="196"/>
      <c r="Y325" s="196"/>
      <c r="Z325" s="196"/>
    </row>
    <row r="326" spans="1:26" ht="15.75" customHeight="1" x14ac:dyDescent="0.2">
      <c r="A326" s="34" t="str">
        <f>AI!$A$36</f>
        <v>AISC-02</v>
      </c>
      <c r="B326" s="35" t="str">
        <f>VLOOKUP($A326,AI!$A$13:$E$55,2,0)&amp;""</f>
        <v>Is user input data used to influence your solution's AI model?*</v>
      </c>
      <c r="C326" s="205" t="str">
        <f>VLOOKUP($A326,AI!$A$13:$E$55,3,0)&amp;""</f>
        <v>Yes</v>
      </c>
      <c r="D326" s="66" t="str">
        <f>IF(LEFT(VLOOKUP($A326,AI!$A$13:$E$55,5,0),21)='Auto Responses'!$A$32,'Auto Responses'!$A$33,VLOOKUP($A326,AI!$A$13:$E$55,4,0))&amp;""</f>
        <v xml:space="preserve">Based on Leepfrog's current AI usage, yes. </v>
      </c>
      <c r="E326" s="211" t="str">
        <f>VLOOKUP($A326,AI!$A$13:$E$55,5,0)&amp;""</f>
        <v>Describe whether input data is used for personalization, training, or continuous learning. Indicate whether, if data is anonymized, institutions are notified or can opt out, and describe how use aligns with FERPA, GDPR, and state laws.</v>
      </c>
      <c r="F326" s="217"/>
      <c r="G326" s="203" t="str">
        <f>VLOOKUP($A326,Questions!$A$2:$X$333,21,0)&amp;""</f>
        <v>No</v>
      </c>
      <c r="H326" s="204"/>
      <c r="I326" s="205" t="str">
        <f>VLOOKUP($A326,Questions!$A$2:$X$333,23,0)&amp;""</f>
        <v>Critical Importance</v>
      </c>
      <c r="J326" s="204"/>
      <c r="K326" s="206" t="b">
        <v>0</v>
      </c>
      <c r="L326" s="2"/>
      <c r="M326" s="196"/>
      <c r="N326" s="196"/>
      <c r="O326" s="196"/>
      <c r="P326" s="196"/>
      <c r="Q326" s="196"/>
      <c r="R326" s="196"/>
      <c r="S326" s="196"/>
      <c r="T326" s="196"/>
      <c r="U326" s="196"/>
      <c r="V326" s="196"/>
      <c r="W326" s="196"/>
      <c r="X326" s="196"/>
      <c r="Y326" s="196"/>
      <c r="Z326" s="196"/>
    </row>
    <row r="327" spans="1:26" ht="15.75" customHeight="1" x14ac:dyDescent="0.2">
      <c r="A327" s="34" t="str">
        <f>AI!$A$37</f>
        <v>AISC-03</v>
      </c>
      <c r="B327" s="35" t="str">
        <f>VLOOKUP($A327,AI!$A$13:$E$55,2,0)&amp;""</f>
        <v>Do you provide logging for your solution's AI feature(s) that includes user, date, and action taken?*</v>
      </c>
      <c r="C327" s="205" t="str">
        <f>VLOOKUP($A327,AI!$A$13:$E$55,3,0)&amp;""</f>
        <v>Yes</v>
      </c>
      <c r="D327" s="66" t="str">
        <f>IF(LEFT(VLOOKUP($A327,AI!$A$13:$E$55,5,0),21)='Auto Responses'!$A$32,'Auto Responses'!$A$33,VLOOKUP($A327,AI!$A$13:$E$55,4,0))&amp;""</f>
        <v xml:space="preserve">Based on Leepfrog's current AI usage, yes. All input in logged and copied. </v>
      </c>
      <c r="E327" s="211" t="str">
        <f>VLOOKUP($A327,AI!$A$13:$E$55,5,0)&amp;""</f>
        <v>Describe what audit logs capture, how long they are retained, whether they are immutable, and how they support audits and oversight.</v>
      </c>
      <c r="F327" s="217"/>
      <c r="G327" s="203" t="str">
        <f>VLOOKUP($A327,Questions!$A$2:$X$333,21,0)&amp;""</f>
        <v>Yes</v>
      </c>
      <c r="H327" s="204"/>
      <c r="I327" s="205" t="str">
        <f>VLOOKUP($A327,Questions!$A$2:$X$333,23,0)&amp;""</f>
        <v>Critical Importance</v>
      </c>
      <c r="J327" s="204"/>
      <c r="K327" s="206" t="b">
        <v>0</v>
      </c>
      <c r="L327" s="2"/>
      <c r="M327" s="196"/>
      <c r="N327" s="196"/>
      <c r="O327" s="196"/>
      <c r="P327" s="196"/>
      <c r="Q327" s="196"/>
      <c r="R327" s="196"/>
      <c r="S327" s="196"/>
      <c r="T327" s="196"/>
      <c r="U327" s="196"/>
      <c r="V327" s="196"/>
      <c r="W327" s="196"/>
      <c r="X327" s="196"/>
      <c r="Y327" s="196"/>
      <c r="Z327" s="196"/>
    </row>
    <row r="328" spans="1:26" ht="15.75" customHeight="1" x14ac:dyDescent="0.2">
      <c r="A328" s="34" t="str">
        <f>AI!$A$38</f>
        <v>AISC-04</v>
      </c>
      <c r="B328" s="35" t="str">
        <f>VLOOKUP($A328,AI!$A$13:$E$55,2,0)&amp;""</f>
        <v>Please describe how you validate user inputs.</v>
      </c>
      <c r="C328" s="209" t="str">
        <f>VLOOKUP($A328,AI!$A$13:$E$55,3,0)&amp;""</f>
        <v>Leepfrog is using a private closed instance of AI only. Each Leepfrog employee who has opted in for use is bound by all other Leepfrog security policies. All input to their instance of AI is logged and copied.</v>
      </c>
      <c r="D328" s="200" t="str">
        <f>IF(LEFT(VLOOKUP($A328,AI!$A$13:$E$55,5,0),21)='Auto Responses'!$A$32,'Auto Responses'!$A$33,VLOOKUP($A328,AI!$A$13:$E$55,4,0))&amp;""</f>
        <v/>
      </c>
      <c r="E328" s="208" t="str">
        <f>VLOOKUP($A328,AI!$A$13:$E$55,5,0)&amp;""</f>
        <v>Please describe how your solution validates user inputs, including detection of anomalies, malicious inputs, and sensitive data. Indicate where validation occurs and how it supports security and compliance.</v>
      </c>
      <c r="F328" s="217"/>
      <c r="G328" s="203" t="str">
        <f>VLOOKUP($A328,Questions!$A$2:$X$333,21,0)&amp;""</f>
        <v>Not scored</v>
      </c>
      <c r="H328" s="204"/>
      <c r="I328" s="205" t="str">
        <f>VLOOKUP($A328,Questions!$A$2:$X$333,23,0)&amp;""</f>
        <v/>
      </c>
      <c r="J328" s="204"/>
      <c r="K328" s="206" t="b">
        <v>0</v>
      </c>
      <c r="L328" s="2"/>
      <c r="M328" s="196"/>
      <c r="N328" s="196"/>
      <c r="O328" s="196"/>
      <c r="P328" s="196"/>
      <c r="Q328" s="196"/>
      <c r="R328" s="196"/>
      <c r="S328" s="196"/>
      <c r="T328" s="196"/>
      <c r="U328" s="196"/>
      <c r="V328" s="196"/>
      <c r="W328" s="196"/>
      <c r="X328" s="196"/>
      <c r="Y328" s="196"/>
      <c r="Z328" s="196"/>
    </row>
    <row r="329" spans="1:26" ht="15.75" customHeight="1" x14ac:dyDescent="0.2">
      <c r="A329" s="34" t="str">
        <f>AI!$A$39</f>
        <v>AISC-05</v>
      </c>
      <c r="B329" s="35" t="str">
        <f>VLOOKUP($A329,AI!$A$13:$E$55,2,0)&amp;""</f>
        <v>Do you plan for and mitigate supply-chain risk related to your AI features?</v>
      </c>
      <c r="C329" s="205" t="str">
        <f>VLOOKUP($A329,AI!$A$13:$E$55,3,0)&amp;""</f>
        <v>Yes</v>
      </c>
      <c r="D329" s="66" t="str">
        <f>IF(LEFT(VLOOKUP($A329,AI!$A$13:$E$55,5,0),21)='Auto Responses'!$A$32,'Auto Responses'!$A$33,VLOOKUP($A329,AI!$A$13:$E$55,4,0))&amp;""</f>
        <v>Yes, Leepfrog has a Vendor Management Plan in place</v>
      </c>
      <c r="E329" s="211" t="str">
        <f>VLOOKUP($A329,AI!$A$13:$E$55,5,0)&amp;""</f>
        <v>Describe your use of SAST, SBOM, and monitoring of third-party AI components, and how you address vulnerabilities in line with NIST and state requirements</v>
      </c>
      <c r="F329" s="217"/>
      <c r="G329" s="203" t="str">
        <f>VLOOKUP($A329,Questions!$A$2:$X$333,21,0)&amp;""</f>
        <v>Yes</v>
      </c>
      <c r="H329" s="204"/>
      <c r="I329" s="205" t="str">
        <f>VLOOKUP($A329,Questions!$A$2:$X$333,23,0)&amp;""</f>
        <v>Standard Importance</v>
      </c>
      <c r="J329" s="204"/>
      <c r="K329" s="206" t="b">
        <v>0</v>
      </c>
      <c r="L329" s="2"/>
      <c r="M329" s="196"/>
      <c r="N329" s="196"/>
      <c r="O329" s="196"/>
      <c r="P329" s="196"/>
      <c r="Q329" s="196"/>
      <c r="R329" s="196"/>
      <c r="S329" s="196"/>
      <c r="T329" s="196"/>
      <c r="U329" s="196"/>
      <c r="V329" s="196"/>
      <c r="W329" s="196"/>
      <c r="X329" s="196"/>
      <c r="Y329" s="196"/>
      <c r="Z329" s="196"/>
    </row>
    <row r="330" spans="1:26" ht="15.75" customHeight="1" x14ac:dyDescent="0.2">
      <c r="A330" s="18" t="str">
        <f>VLOOKUP(LEFT($A331,4),'Auto Responses'!$N$4:$O$38,2,0)&amp;""</f>
        <v xml:space="preserve"> AI Machine Learning</v>
      </c>
      <c r="B330" s="40"/>
      <c r="C330" s="41"/>
      <c r="D330" s="41"/>
      <c r="E330" s="210"/>
      <c r="F330" s="198" t="s">
        <v>627</v>
      </c>
      <c r="G330" s="207" t="s">
        <v>622</v>
      </c>
      <c r="H330" s="207" t="s">
        <v>623</v>
      </c>
      <c r="I330" s="207" t="s">
        <v>624</v>
      </c>
      <c r="J330" s="207" t="s">
        <v>625</v>
      </c>
      <c r="K330" s="207" t="s">
        <v>626</v>
      </c>
      <c r="L330" s="2"/>
      <c r="M330" s="2"/>
      <c r="N330" s="2"/>
      <c r="O330" s="2"/>
      <c r="P330" s="2"/>
      <c r="Q330" s="2"/>
      <c r="R330" s="2"/>
      <c r="S330" s="2"/>
      <c r="T330" s="2"/>
      <c r="U330" s="2"/>
      <c r="V330" s="2"/>
      <c r="W330" s="2"/>
      <c r="X330" s="2"/>
      <c r="Y330" s="2"/>
      <c r="Z330" s="2"/>
    </row>
    <row r="331" spans="1:26" ht="15.75" customHeight="1" x14ac:dyDescent="0.2">
      <c r="A331" s="34" t="str">
        <f>AI!$A$41</f>
        <v>AIML-01</v>
      </c>
      <c r="B331" s="35" t="str">
        <f>VLOOKUP($A331,AI!$A$13:$E$55,2,0)&amp;""</f>
        <v>Do you separate ML training data from your ML solution data?*</v>
      </c>
      <c r="C331" s="205" t="str">
        <f>VLOOKUP($A331,AI!$A$13:$E$55,3,0)&amp;""</f>
        <v/>
      </c>
      <c r="D331" s="66" t="str">
        <f>IF(LEFT(VLOOKUP($A331,AI!$A$13:$E$55,5,0),21)='Auto Responses'!$A$32,'Auto Responses'!$A$33,VLOOKUP($A331,AI!$A$13:$E$55,4,0))&amp;""</f>
        <v>As of this date, this is not in scope for Leepfrog or the CourseLeaf Modules</v>
      </c>
      <c r="E331" s="211" t="str">
        <f>VLOOKUP($A331,AI!$A$13:$E$55,5,0)&amp;""</f>
        <v>Please answer based on whether training data is kept separate from production data to protect institutional information. Include how organizational data is segregated, anonymized, or excluded from training, and state whether institutions can opt out of data use for model improvement.</v>
      </c>
      <c r="F331" s="217"/>
      <c r="G331" s="203" t="str">
        <f>VLOOKUP($A331,Questions!$A$2:$X$333,21,0)&amp;""</f>
        <v>Yes</v>
      </c>
      <c r="H331" s="204"/>
      <c r="I331" s="205" t="str">
        <f>VLOOKUP($A331,Questions!$A$2:$X$333,23,0)&amp;""</f>
        <v>Critical Importance</v>
      </c>
      <c r="J331" s="204"/>
      <c r="K331" s="206" t="b">
        <v>0</v>
      </c>
      <c r="L331" s="2"/>
      <c r="M331" s="196"/>
      <c r="N331" s="196"/>
      <c r="O331" s="196"/>
      <c r="P331" s="196"/>
      <c r="Q331" s="196"/>
      <c r="R331" s="196"/>
      <c r="S331" s="196"/>
      <c r="T331" s="196"/>
      <c r="U331" s="196"/>
      <c r="V331" s="196"/>
      <c r="W331" s="196"/>
      <c r="X331" s="196"/>
      <c r="Y331" s="196"/>
      <c r="Z331" s="196"/>
    </row>
    <row r="332" spans="1:26" ht="15.75" customHeight="1" x14ac:dyDescent="0.2">
      <c r="A332" s="34" t="str">
        <f>AI!$A$42</f>
        <v>AIML-02</v>
      </c>
      <c r="B332" s="35" t="str">
        <f>VLOOKUP($A332,AI!$A$13:$E$55,2,0)&amp;""</f>
        <v>Do you authenticate and verify your ML model's feedback?*</v>
      </c>
      <c r="C332" s="205" t="str">
        <f>VLOOKUP($A332,AI!$A$13:$E$55,3,0)&amp;""</f>
        <v/>
      </c>
      <c r="D332" s="66" t="str">
        <f>IF(LEFT(VLOOKUP($A332,AI!$A$13:$E$55,5,0),21)='Auto Responses'!$A$32,'Auto Responses'!$A$33,VLOOKUP($A332,AI!$A$13:$E$55,4,0))&amp;""</f>
        <v>As of this date, this is not in scope for Leepfrog or the CourseLeaf Modules</v>
      </c>
      <c r="E332" s="211" t="str">
        <f>VLOOKUP($A332,AI!$A$13:$E$55,5,0)&amp;""</f>
        <v/>
      </c>
      <c r="F332" s="217"/>
      <c r="G332" s="203" t="str">
        <f>VLOOKUP($A332,Questions!$A$2:$X$333,21,0)&amp;""</f>
        <v>Yes</v>
      </c>
      <c r="H332" s="204"/>
      <c r="I332" s="205" t="str">
        <f>VLOOKUP($A332,Questions!$A$2:$X$333,23,0)&amp;""</f>
        <v>Critical Importance</v>
      </c>
      <c r="J332" s="204"/>
      <c r="K332" s="206" t="b">
        <v>0</v>
      </c>
      <c r="L332" s="2"/>
      <c r="M332" s="196"/>
      <c r="N332" s="196"/>
      <c r="O332" s="196"/>
      <c r="P332" s="196"/>
      <c r="Q332" s="196"/>
      <c r="R332" s="196"/>
      <c r="S332" s="196"/>
      <c r="T332" s="196"/>
      <c r="U332" s="196"/>
      <c r="V332" s="196"/>
      <c r="W332" s="196"/>
      <c r="X332" s="196"/>
      <c r="Y332" s="196"/>
      <c r="Z332" s="196"/>
    </row>
    <row r="333" spans="1:26" ht="15.75" customHeight="1" x14ac:dyDescent="0.2">
      <c r="A333" s="34" t="str">
        <f>AI!$A$43</f>
        <v>AIML-03</v>
      </c>
      <c r="B333" s="35" t="str">
        <f>VLOOKUP($A333,AI!$A$13:$E$55,2,0)&amp;""</f>
        <v>Is your ML training data vetted, validated, and verified before training the solution's AI model?</v>
      </c>
      <c r="C333" s="205" t="str">
        <f>VLOOKUP($A333,AI!$A$13:$E$55,3,0)&amp;""</f>
        <v/>
      </c>
      <c r="D333" s="66" t="str">
        <f>IF(LEFT(VLOOKUP($A333,AI!$A$13:$E$55,5,0),21)='Auto Responses'!$A$32,'Auto Responses'!$A$33,VLOOKUP($A333,AI!$A$13:$E$55,4,0))&amp;""</f>
        <v>As of this date, this is not in scope for Leepfrog or the CourseLeaf Modules</v>
      </c>
      <c r="E333" s="211" t="str">
        <f>VLOOKUP($A333,AI!$A$13:$E$55,5,0)&amp;""</f>
        <v/>
      </c>
      <c r="F333" s="217"/>
      <c r="G333" s="203" t="str">
        <f>VLOOKUP($A333,Questions!$A$2:$X$333,21,0)&amp;""</f>
        <v>Yes</v>
      </c>
      <c r="H333" s="204"/>
      <c r="I333" s="205" t="str">
        <f>VLOOKUP($A333,Questions!$A$2:$X$333,23,0)&amp;""</f>
        <v>Standard Importance</v>
      </c>
      <c r="J333" s="204"/>
      <c r="K333" s="206" t="b">
        <v>0</v>
      </c>
      <c r="L333" s="2"/>
      <c r="M333" s="196"/>
      <c r="N333" s="196"/>
      <c r="O333" s="196"/>
      <c r="P333" s="196"/>
      <c r="Q333" s="196"/>
      <c r="R333" s="196"/>
      <c r="S333" s="196"/>
      <c r="T333" s="196"/>
      <c r="U333" s="196"/>
      <c r="V333" s="196"/>
      <c r="W333" s="196"/>
      <c r="X333" s="196"/>
      <c r="Y333" s="196"/>
      <c r="Z333" s="196"/>
    </row>
    <row r="334" spans="1:26" ht="15.75" customHeight="1" x14ac:dyDescent="0.2">
      <c r="A334" s="34" t="str">
        <f>AI!$A$44</f>
        <v>AIML-04</v>
      </c>
      <c r="B334" s="35" t="str">
        <f>VLOOKUP($A334,AI!$A$13:$E$55,2,0)&amp;""</f>
        <v>Is your ML training data monitored and audited?</v>
      </c>
      <c r="C334" s="205" t="str">
        <f>VLOOKUP($A334,AI!$A$13:$E$55,3,0)&amp;""</f>
        <v/>
      </c>
      <c r="D334" s="66" t="str">
        <f>IF(LEFT(VLOOKUP($A334,AI!$A$13:$E$55,5,0),21)='Auto Responses'!$A$32,'Auto Responses'!$A$33,VLOOKUP($A334,AI!$A$13:$E$55,4,0))&amp;""</f>
        <v>As of this date, this is not in scope for Leepfrog or the CourseLeaf Modules</v>
      </c>
      <c r="E334" s="211" t="str">
        <f>VLOOKUP($A334,AI!$A$13:$E$55,5,0)&amp;""</f>
        <v/>
      </c>
      <c r="F334" s="217"/>
      <c r="G334" s="203" t="str">
        <f>VLOOKUP($A334,Questions!$A$2:$X$333,21,0)&amp;""</f>
        <v>Yes</v>
      </c>
      <c r="H334" s="204"/>
      <c r="I334" s="205" t="str">
        <f>VLOOKUP($A334,Questions!$A$2:$X$333,23,0)&amp;""</f>
        <v>Standard Importance</v>
      </c>
      <c r="J334" s="204"/>
      <c r="K334" s="206" t="b">
        <v>0</v>
      </c>
      <c r="L334" s="2"/>
      <c r="M334" s="196"/>
      <c r="N334" s="196"/>
      <c r="O334" s="196"/>
      <c r="P334" s="196"/>
      <c r="Q334" s="196"/>
      <c r="R334" s="196"/>
      <c r="S334" s="196"/>
      <c r="T334" s="196"/>
      <c r="U334" s="196"/>
      <c r="V334" s="196"/>
      <c r="W334" s="196"/>
      <c r="X334" s="196"/>
      <c r="Y334" s="196"/>
      <c r="Z334" s="196"/>
    </row>
    <row r="335" spans="1:26" ht="15.75" customHeight="1" x14ac:dyDescent="0.2">
      <c r="A335" s="34" t="str">
        <f>AI!$A$45</f>
        <v>AIML-05</v>
      </c>
      <c r="B335" s="35" t="str">
        <f>VLOOKUP($A335,AI!$A$13:$E$55,2,0)&amp;""</f>
        <v>Have you limited access to your ML training data to only staff with an explicit business need?</v>
      </c>
      <c r="C335" s="205" t="str">
        <f>VLOOKUP($A335,AI!$A$13:$E$55,3,0)&amp;""</f>
        <v/>
      </c>
      <c r="D335" s="66" t="str">
        <f>IF(LEFT(VLOOKUP($A335,AI!$A$13:$E$55,5,0),21)='Auto Responses'!$A$32,'Auto Responses'!$A$33,VLOOKUP($A335,AI!$A$13:$E$55,4,0))&amp;""</f>
        <v>As of this date, this is not in scope for Leepfrog or the CourseLeaf Modules</v>
      </c>
      <c r="E335" s="211" t="str">
        <f>VLOOKUP($A335,AI!$A$13:$E$55,5,0)&amp;""</f>
        <v/>
      </c>
      <c r="F335" s="217"/>
      <c r="G335" s="203" t="str">
        <f>VLOOKUP($A335,Questions!$A$2:$X$333,21,0)&amp;""</f>
        <v>Yes</v>
      </c>
      <c r="H335" s="204"/>
      <c r="I335" s="205" t="str">
        <f>VLOOKUP($A335,Questions!$A$2:$X$333,23,0)&amp;""</f>
        <v>Minor Importance</v>
      </c>
      <c r="J335" s="204"/>
      <c r="K335" s="206" t="b">
        <v>0</v>
      </c>
      <c r="L335" s="2"/>
      <c r="M335" s="196"/>
      <c r="N335" s="196"/>
      <c r="O335" s="196"/>
      <c r="P335" s="196"/>
      <c r="Q335" s="196"/>
      <c r="R335" s="196"/>
      <c r="S335" s="196"/>
      <c r="T335" s="196"/>
      <c r="U335" s="196"/>
      <c r="V335" s="196"/>
      <c r="W335" s="196"/>
      <c r="X335" s="196"/>
      <c r="Y335" s="196"/>
      <c r="Z335" s="196"/>
    </row>
    <row r="336" spans="1:26" ht="15.75" customHeight="1" x14ac:dyDescent="0.2">
      <c r="A336" s="34" t="str">
        <f>AI!$A$46</f>
        <v>AIML-06</v>
      </c>
      <c r="B336" s="35" t="str">
        <f>VLOOKUP($A336,AI!$A$13:$E$55,2,0)&amp;""</f>
        <v>Have you implemented adversarial training or other model defense mechanisms to protect your ML-related features?</v>
      </c>
      <c r="C336" s="205" t="str">
        <f>VLOOKUP($A336,AI!$A$13:$E$55,3,0)&amp;""</f>
        <v/>
      </c>
      <c r="D336" s="66" t="str">
        <f>IF(LEFT(VLOOKUP($A336,AI!$A$13:$E$55,5,0),21)='Auto Responses'!$A$32,'Auto Responses'!$A$33,VLOOKUP($A336,AI!$A$13:$E$55,4,0))&amp;""</f>
        <v>As of this date, this is not in scope for Leepfrog or the CourseLeaf Modules</v>
      </c>
      <c r="E336" s="211" t="str">
        <f>VLOOKUP($A336,AI!$A$13:$E$55,5,0)&amp;""</f>
        <v/>
      </c>
      <c r="F336" s="217"/>
      <c r="G336" s="203" t="str">
        <f>VLOOKUP($A336,Questions!$A$2:$X$333,21,0)&amp;""</f>
        <v>Yes</v>
      </c>
      <c r="H336" s="204"/>
      <c r="I336" s="205" t="str">
        <f>VLOOKUP($A336,Questions!$A$2:$X$333,23,0)&amp;""</f>
        <v>Minor Importance</v>
      </c>
      <c r="J336" s="204"/>
      <c r="K336" s="206" t="b">
        <v>0</v>
      </c>
      <c r="L336" s="2"/>
      <c r="M336" s="196"/>
      <c r="N336" s="196"/>
      <c r="O336" s="196"/>
      <c r="P336" s="196"/>
      <c r="Q336" s="196"/>
      <c r="R336" s="196"/>
      <c r="S336" s="196"/>
      <c r="T336" s="196"/>
      <c r="U336" s="196"/>
      <c r="V336" s="196"/>
      <c r="W336" s="196"/>
      <c r="X336" s="196"/>
      <c r="Y336" s="196"/>
      <c r="Z336" s="196"/>
    </row>
    <row r="337" spans="1:26" ht="15.75" customHeight="1" x14ac:dyDescent="0.2">
      <c r="A337" s="34" t="str">
        <f>AI!$A$47</f>
        <v>AIML-07</v>
      </c>
      <c r="B337" s="35" t="str">
        <f>VLOOKUP($A337,AI!$A$13:$E$55,2,0)&amp;""</f>
        <v>Do you make your ML model transparent through documentation and log inputs and outputs?</v>
      </c>
      <c r="C337" s="205" t="str">
        <f>VLOOKUP($A337,AI!$A$13:$E$55,3,0)&amp;""</f>
        <v/>
      </c>
      <c r="D337" s="66" t="str">
        <f>IF(LEFT(VLOOKUP($A337,AI!$A$13:$E$55,5,0),21)='Auto Responses'!$A$32,'Auto Responses'!$A$33,VLOOKUP($A337,AI!$A$13:$E$55,4,0))&amp;""</f>
        <v>No, not at this time</v>
      </c>
      <c r="E337" s="211" t="str">
        <f>VLOOKUP($A337,AI!$A$13:$E$55,5,0)&amp;""</f>
        <v/>
      </c>
      <c r="F337" s="217"/>
      <c r="G337" s="203" t="str">
        <f>VLOOKUP($A337,Questions!$A$2:$X$333,21,0)&amp;""</f>
        <v>Yes</v>
      </c>
      <c r="H337" s="204"/>
      <c r="I337" s="205" t="str">
        <f>VLOOKUP($A337,Questions!$A$2:$X$333,23,0)&amp;""</f>
        <v>Minor Importance</v>
      </c>
      <c r="J337" s="204"/>
      <c r="K337" s="206" t="b">
        <v>0</v>
      </c>
      <c r="L337" s="2"/>
      <c r="M337" s="196"/>
      <c r="N337" s="196"/>
      <c r="O337" s="196"/>
      <c r="P337" s="196"/>
      <c r="Q337" s="196"/>
      <c r="R337" s="196"/>
      <c r="S337" s="196"/>
      <c r="T337" s="196"/>
      <c r="U337" s="196"/>
      <c r="V337" s="196"/>
      <c r="W337" s="196"/>
      <c r="X337" s="196"/>
      <c r="Y337" s="196"/>
      <c r="Z337" s="196"/>
    </row>
    <row r="338" spans="1:26" ht="15.75" customHeight="1" x14ac:dyDescent="0.2">
      <c r="A338" s="34" t="str">
        <f>AI!$A$48</f>
        <v>AIML-08</v>
      </c>
      <c r="B338" s="35" t="str">
        <f>VLOOKUP($A338,AI!$A$13:$E$55,2,0)&amp;""</f>
        <v>Do you watermark your ML training data?</v>
      </c>
      <c r="C338" s="205" t="str">
        <f>VLOOKUP($A338,AI!$A$13:$E$55,3,0)&amp;""</f>
        <v/>
      </c>
      <c r="D338" s="66" t="str">
        <f>IF(LEFT(VLOOKUP($A338,AI!$A$13:$E$55,5,0),21)='Auto Responses'!$A$32,'Auto Responses'!$A$33,VLOOKUP($A338,AI!$A$13:$E$55,4,0))&amp;""</f>
        <v>There are no training materials at this time</v>
      </c>
      <c r="E338" s="211" t="str">
        <f>VLOOKUP($A338,AI!$A$13:$E$55,5,0)&amp;""</f>
        <v/>
      </c>
      <c r="F338" s="217"/>
      <c r="G338" s="203" t="str">
        <f>VLOOKUP($A338,Questions!$A$2:$X$333,21,0)&amp;""</f>
        <v>Yes</v>
      </c>
      <c r="H338" s="204"/>
      <c r="I338" s="205" t="str">
        <f>VLOOKUP($A338,Questions!$A$2:$X$333,23,0)&amp;""</f>
        <v>Minor Importance</v>
      </c>
      <c r="J338" s="204"/>
      <c r="K338" s="206" t="b">
        <v>0</v>
      </c>
      <c r="L338" s="2"/>
      <c r="M338" s="196"/>
      <c r="N338" s="196"/>
      <c r="O338" s="196"/>
      <c r="P338" s="196"/>
      <c r="Q338" s="196"/>
      <c r="R338" s="196"/>
      <c r="S338" s="196"/>
      <c r="T338" s="196"/>
      <c r="U338" s="196"/>
      <c r="V338" s="196"/>
      <c r="W338" s="196"/>
      <c r="X338" s="196"/>
      <c r="Y338" s="196"/>
      <c r="Z338" s="196"/>
    </row>
    <row r="339" spans="1:26" ht="15.75" customHeight="1" x14ac:dyDescent="0.2">
      <c r="A339" s="18" t="str">
        <f>VLOOKUP(LEFT($A340,4),'Auto Responses'!$N$4:$O$38,2,0)&amp;""</f>
        <v xml:space="preserve"> AI Large Language Model (LLM)</v>
      </c>
      <c r="B339" s="40"/>
      <c r="C339" s="221"/>
      <c r="D339" s="41"/>
      <c r="E339" s="222"/>
      <c r="F339" s="198" t="s">
        <v>627</v>
      </c>
      <c r="G339" s="207" t="s">
        <v>622</v>
      </c>
      <c r="H339" s="207" t="s">
        <v>623</v>
      </c>
      <c r="I339" s="207" t="s">
        <v>624</v>
      </c>
      <c r="J339" s="207" t="s">
        <v>625</v>
      </c>
      <c r="K339" s="207" t="s">
        <v>626</v>
      </c>
      <c r="L339" s="2"/>
      <c r="M339" s="2"/>
      <c r="N339" s="2"/>
      <c r="O339" s="2"/>
      <c r="P339" s="2"/>
      <c r="Q339" s="2"/>
      <c r="R339" s="2"/>
      <c r="S339" s="2"/>
      <c r="T339" s="2"/>
      <c r="U339" s="2"/>
      <c r="V339" s="2"/>
      <c r="W339" s="2"/>
      <c r="X339" s="2"/>
      <c r="Y339" s="2"/>
      <c r="Z339" s="2"/>
    </row>
    <row r="340" spans="1:26" ht="15.75" customHeight="1" x14ac:dyDescent="0.2">
      <c r="A340" s="34" t="str">
        <f>AI!$A$50</f>
        <v>AILM-01</v>
      </c>
      <c r="B340" s="35" t="str">
        <f>VLOOKUP($A340,AI!$A$13:$E$55,2,0)&amp;""</f>
        <v>Do you limit your solution's LLM privileges by default?*</v>
      </c>
      <c r="C340" s="205" t="str">
        <f>VLOOKUP($A340,AI!$A$13:$E$55,3,0)&amp;""</f>
        <v>Yes</v>
      </c>
      <c r="D340" s="66" t="str">
        <f>IF(LEFT(VLOOKUP($A340,AI!$A$13:$E$55,5,0),21)='Auto Responses'!$A$32,'Auto Responses'!$A$33,VLOOKUP($A340,AI!$A$13:$E$55,4,0))&amp;""</f>
        <v>Leepfrog is using a private closed instance of AI only. Each Leepfrog employee who has opted in for use is bound by all other Leepfrog security policies. All input to their instance of AI is logged.</v>
      </c>
      <c r="E340" s="211" t="str">
        <f>VLOOKUP($A340,AI!$A$13:$E$55,5,0)&amp;""</f>
        <v>Describe how privilege control is implemented for the LLM and how trust boundaries are established between LLM, external sources, and extensible functionality (plugins or downstream functions). Include how you leverage "human in the loop" principals.</v>
      </c>
      <c r="F340" s="217"/>
      <c r="G340" s="203" t="str">
        <f>VLOOKUP($A340,Questions!$A$2:$X$333,21,0)&amp;""</f>
        <v>Yes</v>
      </c>
      <c r="H340" s="204"/>
      <c r="I340" s="205" t="str">
        <f>VLOOKUP($A340,Questions!$A$2:$X$333,23,0)&amp;""</f>
        <v>Critical Importance</v>
      </c>
      <c r="J340" s="204"/>
      <c r="K340" s="206" t="b">
        <v>0</v>
      </c>
      <c r="L340" s="2"/>
      <c r="M340" s="196"/>
      <c r="N340" s="196"/>
      <c r="O340" s="196"/>
      <c r="P340" s="196"/>
      <c r="Q340" s="196"/>
      <c r="R340" s="196"/>
      <c r="S340" s="196"/>
      <c r="T340" s="196"/>
      <c r="U340" s="196"/>
      <c r="V340" s="196"/>
      <c r="W340" s="196"/>
      <c r="X340" s="196"/>
      <c r="Y340" s="196"/>
      <c r="Z340" s="196"/>
    </row>
    <row r="341" spans="1:26" ht="15.75" customHeight="1" x14ac:dyDescent="0.2">
      <c r="A341" s="34" t="str">
        <f>AI!$A$51</f>
        <v>AILM-02</v>
      </c>
      <c r="B341" s="35" t="str">
        <f>VLOOKUP($A341,AI!$A$13:$E$55,2,0)&amp;""</f>
        <v>Is your LLM training data vetted, validated, and verified before training the solution's AI model?*</v>
      </c>
      <c r="C341" s="205" t="str">
        <f>VLOOKUP($A341,AI!$A$13:$E$55,3,0)&amp;""</f>
        <v>No</v>
      </c>
      <c r="D341" s="66" t="str">
        <f>IF(LEFT(VLOOKUP($A341,AI!$A$13:$E$55,5,0),21)='Auto Responses'!$A$32,'Auto Responses'!$A$33,VLOOKUP($A341,AI!$A$13:$E$55,4,0))&amp;""</f>
        <v>No, not at this time.</v>
      </c>
      <c r="E341" s="211" t="str">
        <f>VLOOKUP($A341,AI!$A$13:$E$55,5,0)&amp;""</f>
        <v>State whether there are any governance measures, alternative practices, or no controls in place. Summarize how training data is currently managed.</v>
      </c>
      <c r="F341" s="217"/>
      <c r="G341" s="203" t="str">
        <f>VLOOKUP($A341,Questions!$A$2:$X$333,21,0)&amp;""</f>
        <v>Yes</v>
      </c>
      <c r="H341" s="204"/>
      <c r="I341" s="205" t="str">
        <f>VLOOKUP($A341,Questions!$A$2:$X$333,23,0)&amp;""</f>
        <v>Critical Importance</v>
      </c>
      <c r="J341" s="204"/>
      <c r="K341" s="206" t="b">
        <v>0</v>
      </c>
      <c r="L341" s="2"/>
      <c r="M341" s="196"/>
      <c r="N341" s="196"/>
      <c r="O341" s="196"/>
      <c r="P341" s="196"/>
      <c r="Q341" s="196"/>
      <c r="R341" s="196"/>
      <c r="S341" s="196"/>
      <c r="T341" s="196"/>
      <c r="U341" s="196"/>
      <c r="V341" s="196"/>
      <c r="W341" s="196"/>
      <c r="X341" s="196"/>
      <c r="Y341" s="196"/>
      <c r="Z341" s="196"/>
    </row>
    <row r="342" spans="1:26" ht="15.75" customHeight="1" x14ac:dyDescent="0.2">
      <c r="A342" s="34" t="str">
        <f>AI!$A$52</f>
        <v>AILM-03</v>
      </c>
      <c r="B342" s="35" t="str">
        <f>VLOOKUP($A342,AI!$A$13:$E$55,2,0)&amp;""</f>
        <v>Do any actions taken by your solution's LLM features or plugins require human intervention?*</v>
      </c>
      <c r="C342" s="205" t="str">
        <f>VLOOKUP($A342,AI!$A$13:$E$55,3,0)&amp;""</f>
        <v>No</v>
      </c>
      <c r="D342" s="66" t="str">
        <f>IF(LEFT(VLOOKUP($A342,AI!$A$13:$E$55,5,0),21)='Auto Responses'!$A$32,'Auto Responses'!$A$33,VLOOKUP($A342,AI!$A$13:$E$55,4,0))&amp;""</f>
        <v>No, not at this time.</v>
      </c>
      <c r="E342" s="211" t="str">
        <f>VLOOKUP($A342,AI!$A$13:$E$55,5,0)&amp;""</f>
        <v>Explain whether alternative safeguards exist, whether plans are in place, or if no oversight is applied. Clarify the degree of autonomy currently allowed.</v>
      </c>
      <c r="F342" s="217"/>
      <c r="G342" s="203" t="str">
        <f>VLOOKUP($A342,Questions!$A$2:$X$333,21,0)&amp;""</f>
        <v>Yes</v>
      </c>
      <c r="H342" s="204"/>
      <c r="I342" s="205" t="str">
        <f>VLOOKUP($A342,Questions!$A$2:$X$333,23,0)&amp;""</f>
        <v>Critical Importance</v>
      </c>
      <c r="J342" s="204"/>
      <c r="K342" s="206" t="b">
        <v>0</v>
      </c>
      <c r="L342" s="2"/>
      <c r="M342" s="196"/>
      <c r="N342" s="196"/>
      <c r="O342" s="196"/>
      <c r="P342" s="196"/>
      <c r="Q342" s="196"/>
      <c r="R342" s="196"/>
      <c r="S342" s="196"/>
      <c r="T342" s="196"/>
      <c r="U342" s="196"/>
      <c r="V342" s="196"/>
      <c r="W342" s="196"/>
      <c r="X342" s="196"/>
      <c r="Y342" s="196"/>
      <c r="Z342" s="196"/>
    </row>
    <row r="343" spans="1:26" ht="15.75" customHeight="1" x14ac:dyDescent="0.2">
      <c r="A343" s="34" t="str">
        <f>AI!$A$53</f>
        <v>AILM-04</v>
      </c>
      <c r="B343" s="35" t="str">
        <f>VLOOKUP($A343,AI!$A$13:$E$55,2,0)&amp;""</f>
        <v>Do you limit multiple LLM model plugins being called as part of a single input?*</v>
      </c>
      <c r="C343" s="205" t="str">
        <f>VLOOKUP($A343,AI!$A$13:$E$55,3,0)&amp;""</f>
        <v>No</v>
      </c>
      <c r="D343" s="66" t="str">
        <f>IF(LEFT(VLOOKUP($A343,AI!$A$13:$E$55,5,0),21)='Auto Responses'!$A$32,'Auto Responses'!$A$33,VLOOKUP($A343,AI!$A$13:$E$55,4,0))&amp;""</f>
        <v>No, not at this time.</v>
      </c>
      <c r="E343" s="211" t="str">
        <f>VLOOKUP($A343,AI!$A$13:$E$55,5,0)&amp;""</f>
        <v>Indicate whether compensating controls, planned restrictions, or no limitations are in place. Summarize how plugin or tool use is currently handled.</v>
      </c>
      <c r="F343" s="217"/>
      <c r="G343" s="203" t="str">
        <f>VLOOKUP($A343,Questions!$A$2:$X$333,21,0)&amp;""</f>
        <v>Yes</v>
      </c>
      <c r="H343" s="204"/>
      <c r="I343" s="205" t="str">
        <f>VLOOKUP($A343,Questions!$A$2:$X$333,23,0)&amp;""</f>
        <v>Critical Importance</v>
      </c>
      <c r="J343" s="204"/>
      <c r="K343" s="206" t="b">
        <v>0</v>
      </c>
      <c r="L343" s="2"/>
      <c r="M343" s="196"/>
      <c r="N343" s="196"/>
      <c r="O343" s="196"/>
      <c r="P343" s="196"/>
      <c r="Q343" s="196"/>
      <c r="R343" s="196"/>
      <c r="S343" s="196"/>
      <c r="T343" s="196"/>
      <c r="U343" s="196"/>
      <c r="V343" s="196"/>
      <c r="W343" s="196"/>
      <c r="X343" s="196"/>
      <c r="Y343" s="196"/>
      <c r="Z343" s="196"/>
    </row>
    <row r="344" spans="1:26" ht="15.75" customHeight="1" x14ac:dyDescent="0.2">
      <c r="A344" s="34" t="str">
        <f>AI!$A$54</f>
        <v>AILM-05</v>
      </c>
      <c r="B344" s="35" t="str">
        <f>VLOOKUP($A344,AI!$A$13:$E$55,2,0)&amp;""</f>
        <v>Do you limit your solution's LLM resource use per request, per step, and per action?</v>
      </c>
      <c r="C344" s="205" t="str">
        <f>VLOOKUP($A344,AI!$A$13:$E$55,3,0)&amp;""</f>
        <v>No</v>
      </c>
      <c r="D344" s="66" t="str">
        <f>IF(LEFT(VLOOKUP($A344,AI!$A$13:$E$55,5,0),21)='Auto Responses'!$A$32,'Auto Responses'!$A$33,VLOOKUP($A344,AI!$A$13:$E$55,4,0))&amp;""</f>
        <v>No, not at this time.</v>
      </c>
      <c r="E344" s="211" t="str">
        <f>VLOOKUP($A344,AI!$A$13:$E$55,5,0)&amp;""</f>
        <v>Explain whether any alternative practices, future plans, or no limits are in place. Summarize how resource consumption is currently handled.</v>
      </c>
      <c r="F344" s="217"/>
      <c r="G344" s="203" t="str">
        <f>VLOOKUP($A344,Questions!$A$2:$X$333,21,0)&amp;""</f>
        <v>Yes</v>
      </c>
      <c r="H344" s="204"/>
      <c r="I344" s="205" t="str">
        <f>VLOOKUP($A344,Questions!$A$2:$X$333,23,0)&amp;""</f>
        <v>Standard Importance</v>
      </c>
      <c r="J344" s="204"/>
      <c r="K344" s="206" t="b">
        <v>0</v>
      </c>
      <c r="L344" s="2"/>
      <c r="M344" s="196"/>
      <c r="N344" s="196"/>
      <c r="O344" s="196"/>
      <c r="P344" s="196"/>
      <c r="Q344" s="196"/>
      <c r="R344" s="196"/>
      <c r="S344" s="196"/>
      <c r="T344" s="196"/>
      <c r="U344" s="196"/>
      <c r="V344" s="196"/>
      <c r="W344" s="196"/>
      <c r="X344" s="196"/>
      <c r="Y344" s="196"/>
      <c r="Z344" s="196"/>
    </row>
    <row r="345" spans="1:26" ht="15.75" customHeight="1" x14ac:dyDescent="0.2">
      <c r="A345" s="34" t="str">
        <f>AI!$A$55</f>
        <v>AILM-06</v>
      </c>
      <c r="B345" s="35" t="str">
        <f>VLOOKUP($A345,AI!$A$13:$E$55,2,0)&amp;""</f>
        <v>Do you leverage LLM model tuning or other model validation mechanisms?</v>
      </c>
      <c r="C345" s="205" t="str">
        <f>VLOOKUP($A345,AI!$A$13:$E$55,3,0)&amp;""</f>
        <v>No</v>
      </c>
      <c r="D345" s="66" t="str">
        <f>IF(LEFT(VLOOKUP($A345,AI!$A$13:$E$55,5,0),21)='Auto Responses'!$A$32,'Auto Responses'!$A$33,VLOOKUP($A345,AI!$A$13:$E$55,4,0))&amp;""</f>
        <v>No, not at this time.</v>
      </c>
      <c r="E345" s="211" t="str">
        <f>VLOOKUP($A345,AI!$A$13:$E$55,5,0)&amp;""</f>
        <v>Indicate whether compensating measures, future plans, or no safeguards exist. Summarize how accuracy is currently managed.</v>
      </c>
      <c r="F345" s="217"/>
      <c r="G345" s="203" t="str">
        <f>VLOOKUP($A345,Questions!$A$2:$X$333,21,0)&amp;""</f>
        <v>Yes</v>
      </c>
      <c r="H345" s="204"/>
      <c r="I345" s="205" t="str">
        <f>VLOOKUP($A345,Questions!$A$2:$X$333,23,0)&amp;""</f>
        <v>Standard Importance</v>
      </c>
      <c r="J345" s="204"/>
      <c r="K345" s="206" t="b">
        <v>0</v>
      </c>
      <c r="L345" s="2"/>
      <c r="M345" s="196"/>
      <c r="N345" s="49" t="s">
        <v>31</v>
      </c>
      <c r="O345" s="196"/>
      <c r="P345" s="196"/>
      <c r="Q345" s="196"/>
      <c r="R345" s="196"/>
      <c r="S345" s="196"/>
      <c r="T345" s="196"/>
      <c r="U345" s="196"/>
      <c r="V345" s="196"/>
      <c r="W345" s="196"/>
      <c r="X345" s="196"/>
      <c r="Y345" s="196"/>
      <c r="Z345" s="196"/>
    </row>
    <row r="346" spans="1:26" ht="42" customHeight="1" x14ac:dyDescent="0.2">
      <c r="A346" s="59" t="s">
        <v>45</v>
      </c>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row>
    <row r="347" spans="1:26" ht="15" hidden="1" customHeight="1" x14ac:dyDescent="0.2">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row>
    <row r="348" spans="1:26" ht="15" hidden="1" customHeight="1" x14ac:dyDescent="0.2">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row>
    <row r="349" spans="1:26" ht="15" hidden="1" customHeight="1" x14ac:dyDescent="0.2">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row>
    <row r="350" spans="1:26" ht="15" hidden="1" customHeight="1" x14ac:dyDescent="0.2">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row>
    <row r="351" spans="1:26" ht="15" hidden="1" customHeight="1" x14ac:dyDescent="0.2">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row>
    <row r="352" spans="1:26" ht="15" hidden="1" customHeight="1" x14ac:dyDescent="0.2">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row>
    <row r="353" spans="1:26" ht="15" hidden="1" customHeight="1" x14ac:dyDescent="0.2">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row>
    <row r="354" spans="1:26" ht="15" hidden="1" customHeight="1" x14ac:dyDescent="0.2">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row>
    <row r="355" spans="1:26" ht="15" hidden="1" customHeight="1" x14ac:dyDescent="0.2">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row>
    <row r="356" spans="1:26" ht="15" hidden="1" customHeight="1" x14ac:dyDescent="0.2">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row>
    <row r="357" spans="1:26" ht="15" hidden="1" customHeight="1" x14ac:dyDescent="0.2">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row>
    <row r="358" spans="1:26" ht="15" hidden="1" customHeight="1" x14ac:dyDescent="0.2">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row>
    <row r="359" spans="1:26" ht="15" hidden="1" customHeight="1" x14ac:dyDescent="0.2">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row>
    <row r="360" spans="1:26" ht="15" hidden="1" customHeight="1" x14ac:dyDescent="0.2">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row>
    <row r="361" spans="1:26" ht="15" hidden="1" customHeight="1" x14ac:dyDescent="0.2">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row>
    <row r="362" spans="1:26" ht="15" hidden="1" customHeight="1" x14ac:dyDescent="0.2">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row>
    <row r="363" spans="1:26" ht="15" hidden="1" customHeight="1" x14ac:dyDescent="0.2">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row>
    <row r="364" spans="1:26" ht="15.75" customHeight="1" x14ac:dyDescent="0.2">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row>
    <row r="365" spans="1:26" ht="15.75" customHeight="1" x14ac:dyDescent="0.2">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row>
    <row r="366" spans="1:26" ht="15.75" customHeight="1" x14ac:dyDescent="0.2">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row>
    <row r="367" spans="1:26" ht="15.75" customHeight="1" x14ac:dyDescent="0.2">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row>
    <row r="368" spans="1:26" ht="15.75" customHeight="1" x14ac:dyDescent="0.2">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row>
    <row r="369" spans="1:26" ht="15.75" customHeight="1" x14ac:dyDescent="0.2">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row>
    <row r="370" spans="1:26" ht="15.75" customHeight="1" x14ac:dyDescent="0.2">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row>
    <row r="371" spans="1:26" ht="15.75" customHeight="1" x14ac:dyDescent="0.2">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row>
    <row r="372" spans="1:26" ht="15.75" customHeight="1" x14ac:dyDescent="0.2">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row>
    <row r="373" spans="1:26" ht="15.75" customHeight="1" x14ac:dyDescent="0.2">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row>
    <row r="374" spans="1:26" ht="15.75" customHeight="1" x14ac:dyDescent="0.2">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row>
    <row r="375" spans="1:26" ht="15.75" customHeight="1" x14ac:dyDescent="0.2">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row>
    <row r="376" spans="1:26" ht="15.75" customHeight="1" x14ac:dyDescent="0.2">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row>
    <row r="377" spans="1:26" ht="15.75" customHeight="1" x14ac:dyDescent="0.2">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row>
    <row r="378" spans="1:26" ht="15.75" customHeight="1" x14ac:dyDescent="0.2">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row>
    <row r="379" spans="1:26" ht="15.75" customHeight="1" x14ac:dyDescent="0.2">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row>
    <row r="380" spans="1:26" ht="15.75" customHeight="1" x14ac:dyDescent="0.2">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row>
    <row r="381" spans="1:26" ht="15.75" customHeight="1" x14ac:dyDescent="0.2">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row>
    <row r="382" spans="1:26" ht="15.75" customHeight="1" x14ac:dyDescent="0.2">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row>
    <row r="383" spans="1:26" ht="15.75" customHeight="1" x14ac:dyDescent="0.2">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row>
    <row r="384" spans="1:26" ht="15.75" customHeight="1" x14ac:dyDescent="0.2">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row>
    <row r="385" spans="1:26" ht="15.75" customHeight="1" x14ac:dyDescent="0.2">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row>
    <row r="386" spans="1:26" ht="15.75" customHeight="1" x14ac:dyDescent="0.2">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row>
    <row r="387" spans="1:26" ht="15.75" customHeight="1" x14ac:dyDescent="0.2">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row>
    <row r="388" spans="1:26" ht="15.75" customHeight="1" x14ac:dyDescent="0.2">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row>
    <row r="389" spans="1:26" ht="15.75" customHeight="1" x14ac:dyDescent="0.2">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row>
    <row r="390" spans="1:26" ht="15.75" customHeight="1" x14ac:dyDescent="0.2">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row>
    <row r="391" spans="1:26" ht="15.75" customHeight="1" x14ac:dyDescent="0.2">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row>
    <row r="392" spans="1:26" ht="15.75" customHeight="1" x14ac:dyDescent="0.2">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row>
    <row r="393" spans="1:26" ht="15.75" customHeight="1" x14ac:dyDescent="0.2">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row>
    <row r="394" spans="1:26" ht="15.75" customHeight="1" x14ac:dyDescent="0.2">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row>
    <row r="395" spans="1:26" ht="15.75" customHeight="1" x14ac:dyDescent="0.2">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row>
    <row r="396" spans="1:26" ht="15.75" customHeight="1" x14ac:dyDescent="0.2">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row>
    <row r="397" spans="1:26" ht="15.75" customHeight="1" x14ac:dyDescent="0.2">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row>
    <row r="398" spans="1:26" ht="15.75" customHeight="1" x14ac:dyDescent="0.2">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row>
    <row r="399" spans="1:26" ht="15.75" customHeight="1" x14ac:dyDescent="0.2">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row>
    <row r="400" spans="1:26" ht="15.75" customHeight="1" x14ac:dyDescent="0.2">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row>
    <row r="401" spans="1:26" ht="15.75" customHeight="1" x14ac:dyDescent="0.2">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row>
    <row r="402" spans="1:26" ht="15.75" customHeight="1" x14ac:dyDescent="0.2">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row>
    <row r="403" spans="1:26" ht="15.75" customHeight="1" x14ac:dyDescent="0.2">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row>
    <row r="404" spans="1:26" ht="15.75" customHeight="1" x14ac:dyDescent="0.2">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row>
    <row r="405" spans="1:26" ht="15.75" customHeight="1" x14ac:dyDescent="0.2">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row>
    <row r="406" spans="1:26" ht="15.75" customHeight="1" x14ac:dyDescent="0.2">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row>
    <row r="407" spans="1:26" ht="15.75" customHeight="1" x14ac:dyDescent="0.2">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row>
    <row r="408" spans="1:26" ht="15.75" customHeight="1" x14ac:dyDescent="0.2">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row>
    <row r="409" spans="1:26" ht="15.75" customHeight="1" x14ac:dyDescent="0.2">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row>
    <row r="410" spans="1:26" ht="15.75" customHeight="1" x14ac:dyDescent="0.2">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row>
    <row r="411" spans="1:26" ht="15.75" customHeight="1" x14ac:dyDescent="0.2">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row>
    <row r="412" spans="1:26" ht="15.75" customHeight="1" x14ac:dyDescent="0.2">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row>
    <row r="413" spans="1:26" ht="15.75" customHeight="1" x14ac:dyDescent="0.2">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row>
    <row r="414" spans="1:26" ht="15.75" customHeight="1" x14ac:dyDescent="0.2">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row>
    <row r="415" spans="1:26" ht="15.75" customHeight="1" x14ac:dyDescent="0.2">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row>
    <row r="416" spans="1:26" ht="15.75" customHeight="1" x14ac:dyDescent="0.2">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row>
    <row r="417" spans="1:26" ht="15.75" customHeight="1" x14ac:dyDescent="0.2">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row>
    <row r="418" spans="1:26" ht="15.75" customHeight="1" x14ac:dyDescent="0.2">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row>
    <row r="419" spans="1:26" ht="15.75" customHeight="1" x14ac:dyDescent="0.2">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row>
    <row r="420" spans="1:26" ht="15.75" customHeight="1" x14ac:dyDescent="0.2">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row>
    <row r="421" spans="1:26" ht="15.75" customHeight="1" x14ac:dyDescent="0.2">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row>
    <row r="422" spans="1:26" ht="15.75" customHeight="1" x14ac:dyDescent="0.2">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row>
    <row r="423" spans="1:26" ht="15.75" customHeight="1" x14ac:dyDescent="0.2">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row>
    <row r="424" spans="1:26" ht="15.75" customHeight="1" x14ac:dyDescent="0.2">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row>
    <row r="425" spans="1:26" ht="15.75" customHeight="1" x14ac:dyDescent="0.2">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row>
    <row r="426" spans="1:26" ht="15.75" customHeight="1" x14ac:dyDescent="0.2">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row>
    <row r="427" spans="1:26" ht="15.75" customHeight="1" x14ac:dyDescent="0.2">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row>
    <row r="428" spans="1:26" ht="15.75" customHeight="1" x14ac:dyDescent="0.2">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row>
    <row r="429" spans="1:26" ht="15.75" customHeight="1" x14ac:dyDescent="0.2">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row>
    <row r="430" spans="1:26" ht="15.75" customHeight="1" x14ac:dyDescent="0.2">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row>
    <row r="431" spans="1:26" ht="15.75" customHeight="1" x14ac:dyDescent="0.2">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row>
    <row r="432" spans="1:26" ht="15.75" customHeight="1" x14ac:dyDescent="0.2">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row>
    <row r="433" spans="1:26" ht="15.75" customHeight="1" x14ac:dyDescent="0.2">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row>
    <row r="434" spans="1:26" ht="15.75" customHeight="1" x14ac:dyDescent="0.2">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row>
    <row r="435" spans="1:26" ht="15.75" customHeight="1" x14ac:dyDescent="0.2">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row>
    <row r="436" spans="1:26" ht="15.75" customHeight="1" x14ac:dyDescent="0.2">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row>
    <row r="437" spans="1:26" ht="15.75" customHeight="1" x14ac:dyDescent="0.2">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row>
    <row r="438" spans="1:26" ht="15.75" customHeight="1" x14ac:dyDescent="0.2">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row>
    <row r="439" spans="1:26" ht="15.75" customHeight="1" x14ac:dyDescent="0.2">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row>
    <row r="440" spans="1:26" ht="15.75" customHeight="1" x14ac:dyDescent="0.2">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row>
    <row r="441" spans="1:26" ht="15.75" customHeight="1" x14ac:dyDescent="0.2">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row>
    <row r="442" spans="1:26" ht="15.75" customHeight="1" x14ac:dyDescent="0.2">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row>
    <row r="443" spans="1:26" ht="15.75" customHeight="1" x14ac:dyDescent="0.2">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row>
    <row r="444" spans="1:26" ht="15.75" customHeight="1" x14ac:dyDescent="0.2">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row>
    <row r="445" spans="1:26" ht="15.75" customHeight="1" x14ac:dyDescent="0.2">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row>
    <row r="446" spans="1:26" ht="15.75" customHeight="1" x14ac:dyDescent="0.2">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row>
    <row r="447" spans="1:26" ht="15.75" customHeight="1" x14ac:dyDescent="0.2">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row>
    <row r="448" spans="1:26" ht="15.75" customHeight="1" x14ac:dyDescent="0.2">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row>
    <row r="449" spans="1:26" ht="15.75" customHeight="1" x14ac:dyDescent="0.2">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row>
    <row r="450" spans="1:26" ht="15.75" customHeight="1" x14ac:dyDescent="0.2">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row>
    <row r="451" spans="1:26" ht="15.75" customHeight="1" x14ac:dyDescent="0.2">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row>
    <row r="452" spans="1:26" ht="15.75" customHeight="1" x14ac:dyDescent="0.2">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row>
    <row r="453" spans="1:26" ht="15.75" customHeight="1" x14ac:dyDescent="0.2">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row>
    <row r="454" spans="1:26" ht="15.75" customHeight="1" x14ac:dyDescent="0.2">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row>
    <row r="455" spans="1:26" ht="15.75" customHeight="1" x14ac:dyDescent="0.2">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row>
    <row r="456" spans="1:26" ht="15.75" customHeight="1" x14ac:dyDescent="0.2">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row>
    <row r="457" spans="1:26" ht="15.75" customHeight="1" x14ac:dyDescent="0.2">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row>
    <row r="458" spans="1:26" ht="15.75" customHeight="1" x14ac:dyDescent="0.2">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row>
    <row r="459" spans="1:26" ht="15.75" customHeight="1" x14ac:dyDescent="0.2">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row>
    <row r="460" spans="1:26" ht="15.75" customHeight="1" x14ac:dyDescent="0.2">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row>
    <row r="461" spans="1:26" ht="15.75" customHeight="1" x14ac:dyDescent="0.2">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row>
    <row r="462" spans="1:26" ht="15.75" customHeight="1" x14ac:dyDescent="0.2">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row>
    <row r="463" spans="1:26" ht="15.75" customHeight="1" x14ac:dyDescent="0.2">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row>
    <row r="464" spans="1:26" ht="15.75" customHeight="1" x14ac:dyDescent="0.2">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row>
    <row r="465" spans="1:26" ht="15.75" customHeight="1" x14ac:dyDescent="0.2">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row>
    <row r="466" spans="1:26" ht="15.75" customHeight="1" x14ac:dyDescent="0.2">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row>
    <row r="467" spans="1:26" ht="15.75" customHeight="1" x14ac:dyDescent="0.2">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row>
    <row r="468" spans="1:26" ht="15.75" customHeight="1" x14ac:dyDescent="0.2">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row>
    <row r="469" spans="1:26" ht="15.75" customHeight="1" x14ac:dyDescent="0.2">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row>
    <row r="470" spans="1:26" ht="15.75" customHeight="1" x14ac:dyDescent="0.2">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row>
    <row r="471" spans="1:26" ht="15.75" customHeight="1" x14ac:dyDescent="0.2">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row>
    <row r="472" spans="1:26" ht="15.75" customHeight="1" x14ac:dyDescent="0.2">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row>
    <row r="473" spans="1:26" ht="15.75" customHeight="1" x14ac:dyDescent="0.2">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row>
    <row r="474" spans="1:26" ht="15.75" customHeight="1" x14ac:dyDescent="0.2">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row>
    <row r="475" spans="1:26" ht="15.75" customHeight="1" x14ac:dyDescent="0.2">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row>
    <row r="476" spans="1:26" ht="15.75" customHeight="1" x14ac:dyDescent="0.2">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row>
    <row r="477" spans="1:26" ht="15.75" customHeight="1" x14ac:dyDescent="0.2">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row>
    <row r="478" spans="1:26" ht="15.75" customHeight="1" x14ac:dyDescent="0.2">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row>
    <row r="479" spans="1:26" ht="15.75" customHeight="1" x14ac:dyDescent="0.2">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row>
    <row r="480" spans="1:26" ht="15.75" customHeight="1" x14ac:dyDescent="0.2">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row>
    <row r="481" spans="1:26" ht="15.75" customHeight="1" x14ac:dyDescent="0.2">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row>
    <row r="482" spans="1:26" ht="15.75" customHeight="1" x14ac:dyDescent="0.2">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row>
    <row r="483" spans="1:26" ht="15.75" customHeight="1" x14ac:dyDescent="0.2">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row>
    <row r="484" spans="1:26" ht="15.75" customHeight="1" x14ac:dyDescent="0.2">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row>
    <row r="485" spans="1:26" ht="15.75" customHeight="1" x14ac:dyDescent="0.2">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row>
    <row r="486" spans="1:26" ht="15.75" customHeight="1" x14ac:dyDescent="0.2">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row>
    <row r="487" spans="1:26" ht="15.75" customHeight="1" x14ac:dyDescent="0.2">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row>
    <row r="488" spans="1:26" ht="15.75" customHeight="1" x14ac:dyDescent="0.2">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row>
    <row r="489" spans="1:26" ht="15.75" customHeight="1" x14ac:dyDescent="0.2">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row>
    <row r="490" spans="1:26" ht="15.75" customHeight="1" x14ac:dyDescent="0.2">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row>
    <row r="491" spans="1:26" ht="15.75" customHeight="1" x14ac:dyDescent="0.2">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row>
    <row r="492" spans="1:26" ht="15.75" customHeight="1" x14ac:dyDescent="0.2">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row>
    <row r="493" spans="1:26" ht="15.75" customHeight="1" x14ac:dyDescent="0.2">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row>
    <row r="494" spans="1:26" ht="15.75" customHeight="1" x14ac:dyDescent="0.2">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row>
    <row r="495" spans="1:26" ht="15.75" customHeight="1" x14ac:dyDescent="0.2">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row>
    <row r="496" spans="1:26" ht="15.75" customHeight="1" x14ac:dyDescent="0.2">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row>
    <row r="497" spans="1:26" ht="15.75" customHeight="1" x14ac:dyDescent="0.2">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row>
    <row r="498" spans="1:26" ht="15.75" customHeight="1" x14ac:dyDescent="0.2">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row>
    <row r="499" spans="1:26" ht="15.75" customHeight="1" x14ac:dyDescent="0.2">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row>
    <row r="500" spans="1:26" ht="15.75" customHeight="1" x14ac:dyDescent="0.2">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row>
    <row r="501" spans="1:26" ht="15.75" customHeight="1" x14ac:dyDescent="0.2">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row>
    <row r="502" spans="1:26" ht="15.75" customHeight="1" x14ac:dyDescent="0.2">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row>
    <row r="503" spans="1:26" ht="15.75" customHeight="1" x14ac:dyDescent="0.2">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row>
    <row r="504" spans="1:26" ht="15.75" customHeight="1" x14ac:dyDescent="0.2">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row>
    <row r="505" spans="1:26" ht="15.75" customHeight="1" x14ac:dyDescent="0.2">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row>
    <row r="506" spans="1:26" ht="15.75" customHeight="1" x14ac:dyDescent="0.2">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row>
    <row r="507" spans="1:26" ht="15.75" customHeight="1" x14ac:dyDescent="0.2">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row>
    <row r="508" spans="1:26" ht="15.75" customHeight="1" x14ac:dyDescent="0.2">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row>
    <row r="509" spans="1:26" ht="15.75" customHeight="1" x14ac:dyDescent="0.2">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row>
    <row r="510" spans="1:26" ht="15.75" customHeight="1" x14ac:dyDescent="0.2">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row>
    <row r="511" spans="1:26" ht="15.75" customHeight="1" x14ac:dyDescent="0.2">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row>
    <row r="512" spans="1:26" ht="15.75" customHeight="1" x14ac:dyDescent="0.2">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row>
    <row r="513" spans="1:26" ht="15.75" customHeight="1" x14ac:dyDescent="0.2">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row>
    <row r="514" spans="1:26" ht="15.75" customHeight="1" x14ac:dyDescent="0.2">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row>
    <row r="515" spans="1:26" ht="15.75" customHeight="1" x14ac:dyDescent="0.2">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row>
    <row r="516" spans="1:26" ht="15.75" customHeight="1" x14ac:dyDescent="0.2">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row>
    <row r="517" spans="1:26" ht="15.75" customHeight="1" x14ac:dyDescent="0.2">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row>
    <row r="518" spans="1:26" ht="15.75" customHeight="1" x14ac:dyDescent="0.2">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row>
    <row r="519" spans="1:26" ht="15.75" customHeight="1" x14ac:dyDescent="0.2">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row>
    <row r="520" spans="1:26" ht="15.75" customHeight="1" x14ac:dyDescent="0.2">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row>
    <row r="521" spans="1:26" ht="15.75" customHeight="1" x14ac:dyDescent="0.2">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row>
    <row r="522" spans="1:26" ht="15.75" customHeight="1" x14ac:dyDescent="0.2">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row>
    <row r="523" spans="1:26" ht="15.75" customHeight="1" x14ac:dyDescent="0.2">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row>
    <row r="524" spans="1:26" ht="15.75" customHeight="1" x14ac:dyDescent="0.2">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row>
    <row r="525" spans="1:26" ht="15.75" customHeight="1" x14ac:dyDescent="0.2">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row>
    <row r="526" spans="1:26" ht="15.75" customHeight="1" x14ac:dyDescent="0.2">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row>
    <row r="527" spans="1:26" ht="15.75" customHeight="1" x14ac:dyDescent="0.2">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row>
    <row r="528" spans="1:26" ht="15.75" customHeight="1" x14ac:dyDescent="0.2">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row>
    <row r="529" spans="1:26" ht="15.75" customHeight="1" x14ac:dyDescent="0.2">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row>
    <row r="530" spans="1:26" ht="15.75" customHeight="1" x14ac:dyDescent="0.2">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row>
    <row r="531" spans="1:26" ht="15.75" customHeight="1" x14ac:dyDescent="0.2">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row>
    <row r="532" spans="1:26" ht="15.75" customHeight="1" x14ac:dyDescent="0.2">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row>
    <row r="533" spans="1:26" ht="15.75" customHeight="1" x14ac:dyDescent="0.2">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row>
    <row r="534" spans="1:26" ht="15.75" customHeight="1" x14ac:dyDescent="0.2">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row>
    <row r="535" spans="1:26" ht="15.75" customHeight="1" x14ac:dyDescent="0.2">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row>
    <row r="536" spans="1:26" ht="15.75" customHeight="1" x14ac:dyDescent="0.2">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row>
    <row r="537" spans="1:26" ht="15.75" customHeight="1" x14ac:dyDescent="0.2">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row>
    <row r="538" spans="1:26" ht="15.75" customHeight="1" x14ac:dyDescent="0.2">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row>
    <row r="539" spans="1:26" ht="15.75" customHeight="1" x14ac:dyDescent="0.2">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row>
    <row r="540" spans="1:26" ht="15.75" customHeight="1" x14ac:dyDescent="0.2">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row>
    <row r="541" spans="1:26" ht="15.75" customHeight="1" x14ac:dyDescent="0.2">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row>
    <row r="542" spans="1:26" ht="15.75" customHeight="1" x14ac:dyDescent="0.2">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row>
    <row r="543" spans="1:26" ht="15.75" customHeight="1" x14ac:dyDescent="0.2">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row>
    <row r="544" spans="1:26" ht="15.75" customHeight="1" x14ac:dyDescent="0.2">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row>
    <row r="545" spans="1:26" ht="15.75" customHeight="1" x14ac:dyDescent="0.2">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row>
    <row r="546" spans="1:26" ht="15.75" customHeight="1" x14ac:dyDescent="0.2">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row>
    <row r="547" spans="1:26" ht="15.75" customHeight="1" x14ac:dyDescent="0.2">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row>
    <row r="548" spans="1:26" ht="15.75" customHeight="1" x14ac:dyDescent="0.2">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row>
    <row r="549" spans="1:26" ht="15.75" customHeight="1" x14ac:dyDescent="0.2">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row>
    <row r="550" spans="1:26" ht="15.75" customHeight="1" x14ac:dyDescent="0.2">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row>
    <row r="551" spans="1:26" ht="15.75" customHeight="1" x14ac:dyDescent="0.2">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row>
    <row r="552" spans="1:26" ht="15.75" customHeight="1" x14ac:dyDescent="0.2">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row>
    <row r="553" spans="1:26" ht="15.75" customHeight="1" x14ac:dyDescent="0.2">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row>
    <row r="554" spans="1:26" ht="15.75" customHeight="1" x14ac:dyDescent="0.2">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row>
    <row r="555" spans="1:26" ht="15.75" customHeight="1" x14ac:dyDescent="0.2">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row>
    <row r="556" spans="1:26" ht="15.75" customHeight="1" x14ac:dyDescent="0.2">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row>
    <row r="557" spans="1:26" ht="15.75" customHeight="1" x14ac:dyDescent="0.2">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row>
    <row r="558" spans="1:26" ht="15.75" customHeight="1" x14ac:dyDescent="0.2">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row>
    <row r="559" spans="1:26" ht="15.75" customHeight="1" x14ac:dyDescent="0.2">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row>
    <row r="560" spans="1:26" ht="15.75" customHeight="1" x14ac:dyDescent="0.2">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row>
    <row r="561" spans="1:26" ht="15.75" customHeight="1" x14ac:dyDescent="0.2">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row>
    <row r="562" spans="1:26" ht="15.75" customHeight="1" x14ac:dyDescent="0.2">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row>
    <row r="563" spans="1:26" ht="15.75" customHeight="1" x14ac:dyDescent="0.2">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row>
    <row r="564" spans="1:26" ht="15.75" customHeight="1" x14ac:dyDescent="0.2">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row>
    <row r="565" spans="1:26" ht="15.75" customHeight="1" x14ac:dyDescent="0.2">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row>
    <row r="566" spans="1:26" ht="15.75" customHeight="1" x14ac:dyDescent="0.2">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row>
    <row r="567" spans="1:26" ht="15.75" customHeight="1" x14ac:dyDescent="0.2">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row>
    <row r="568" spans="1:26" ht="15.75" customHeight="1" x14ac:dyDescent="0.2">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row>
    <row r="569" spans="1:26" ht="15.75" customHeight="1" x14ac:dyDescent="0.2">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row>
    <row r="570" spans="1:26" ht="15.75" customHeight="1" x14ac:dyDescent="0.2">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row>
    <row r="571" spans="1:26" ht="15.75" customHeight="1" x14ac:dyDescent="0.2">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row>
    <row r="572" spans="1:26" ht="15.75" customHeight="1" x14ac:dyDescent="0.2">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row>
    <row r="573" spans="1:26" ht="15.75" customHeight="1" x14ac:dyDescent="0.2">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row>
    <row r="574" spans="1:26" ht="15.75" customHeight="1" x14ac:dyDescent="0.2">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row>
    <row r="575" spans="1:26" ht="15.75" customHeight="1" x14ac:dyDescent="0.2">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row>
    <row r="576" spans="1:26" ht="15.75" customHeight="1" x14ac:dyDescent="0.2">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row>
    <row r="577" spans="1:26" ht="15.75" customHeight="1" x14ac:dyDescent="0.2">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row>
    <row r="578" spans="1:26" ht="15.75" customHeight="1" x14ac:dyDescent="0.2">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row>
    <row r="579" spans="1:26" ht="15.75" customHeight="1" x14ac:dyDescent="0.2">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row>
    <row r="580" spans="1:26" ht="15.75" customHeight="1" x14ac:dyDescent="0.2">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row>
    <row r="581" spans="1:26" ht="15.75" customHeight="1" x14ac:dyDescent="0.2">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row>
    <row r="582" spans="1:26" ht="15.75" customHeight="1" x14ac:dyDescent="0.2">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row>
    <row r="583" spans="1:26" ht="15.75" customHeight="1" x14ac:dyDescent="0.2">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row>
    <row r="584" spans="1:26" ht="15.75" customHeight="1" x14ac:dyDescent="0.2">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row>
    <row r="585" spans="1:26" ht="15.75" customHeight="1" x14ac:dyDescent="0.2">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row>
    <row r="586" spans="1:26" ht="15.75" customHeight="1" x14ac:dyDescent="0.2">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row>
    <row r="587" spans="1:26" ht="15.75" customHeight="1" x14ac:dyDescent="0.2">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row>
    <row r="588" spans="1:26" ht="15.75" customHeight="1" x14ac:dyDescent="0.2">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row>
    <row r="589" spans="1:26" ht="15.75" customHeight="1" x14ac:dyDescent="0.2">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row>
    <row r="590" spans="1:26" ht="15.75" customHeight="1" x14ac:dyDescent="0.2">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row>
    <row r="591" spans="1:26" ht="15.75" customHeight="1" x14ac:dyDescent="0.2">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row>
    <row r="592" spans="1:26" ht="15.75" customHeight="1" x14ac:dyDescent="0.2">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row>
    <row r="593" spans="1:26" ht="15.75" customHeight="1" x14ac:dyDescent="0.2">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row>
    <row r="594" spans="1:26" ht="15.75" customHeight="1" x14ac:dyDescent="0.2">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row>
    <row r="595" spans="1:26" ht="15.75" customHeight="1" x14ac:dyDescent="0.2">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row>
    <row r="596" spans="1:26" ht="15.75" customHeight="1" x14ac:dyDescent="0.2">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row>
    <row r="597" spans="1:26" ht="15.75" customHeight="1" x14ac:dyDescent="0.2">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row>
    <row r="598" spans="1:26" ht="15.75" customHeight="1" x14ac:dyDescent="0.2">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row>
    <row r="599" spans="1:26" ht="15.75" customHeight="1" x14ac:dyDescent="0.2">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row>
    <row r="600" spans="1:26" ht="15.75" customHeight="1" x14ac:dyDescent="0.2">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row>
    <row r="601" spans="1:26" ht="15.75" customHeight="1" x14ac:dyDescent="0.2">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row>
    <row r="602" spans="1:26" ht="15.75" customHeight="1" x14ac:dyDescent="0.2">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row>
    <row r="603" spans="1:26" ht="15.75" customHeight="1" x14ac:dyDescent="0.2">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row>
    <row r="604" spans="1:26" ht="15.75" customHeight="1" x14ac:dyDescent="0.2">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row>
    <row r="605" spans="1:26" ht="15.75" customHeight="1" x14ac:dyDescent="0.2">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row>
    <row r="606" spans="1:26" ht="15.75" customHeight="1" x14ac:dyDescent="0.2">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row>
    <row r="607" spans="1:26" ht="15.75" customHeight="1" x14ac:dyDescent="0.2">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row>
    <row r="608" spans="1:26" ht="15.75" customHeight="1" x14ac:dyDescent="0.2">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row>
    <row r="609" spans="1:26" ht="15.75" customHeight="1" x14ac:dyDescent="0.2">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row>
    <row r="610" spans="1:26" ht="15.75" customHeight="1" x14ac:dyDescent="0.2">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row>
    <row r="611" spans="1:26" ht="15.75" customHeight="1" x14ac:dyDescent="0.2">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row>
    <row r="612" spans="1:26" ht="15.75" customHeight="1" x14ac:dyDescent="0.2">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row>
    <row r="613" spans="1:26" ht="15.75" customHeight="1" x14ac:dyDescent="0.2">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row>
    <row r="614" spans="1:26" ht="15.75" customHeight="1" x14ac:dyDescent="0.2">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row>
    <row r="615" spans="1:26" ht="15.75" customHeight="1" x14ac:dyDescent="0.2">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row>
    <row r="616" spans="1:26" ht="15.75" customHeight="1" x14ac:dyDescent="0.2">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row>
    <row r="617" spans="1:26" ht="15.75" customHeight="1" x14ac:dyDescent="0.2">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row>
    <row r="618" spans="1:26" ht="15.75" customHeight="1" x14ac:dyDescent="0.2">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row>
    <row r="619" spans="1:26" ht="15.75" customHeight="1" x14ac:dyDescent="0.2">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row>
    <row r="620" spans="1:26" ht="15.75" customHeight="1" x14ac:dyDescent="0.2">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row>
    <row r="621" spans="1:26" ht="15.75" customHeight="1" x14ac:dyDescent="0.2">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row>
    <row r="622" spans="1:26" ht="15.75" customHeight="1" x14ac:dyDescent="0.2">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row>
    <row r="623" spans="1:26" ht="15.75" customHeight="1" x14ac:dyDescent="0.2">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row>
    <row r="624" spans="1:26" ht="15.75" customHeight="1" x14ac:dyDescent="0.2">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row>
    <row r="625" spans="1:26" ht="15.75" customHeight="1" x14ac:dyDescent="0.2">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row>
    <row r="626" spans="1:26" ht="15.75" customHeight="1" x14ac:dyDescent="0.2">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row>
    <row r="627" spans="1:26" ht="15.75" customHeight="1" x14ac:dyDescent="0.2">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row>
    <row r="628" spans="1:26" ht="15.75" customHeight="1" x14ac:dyDescent="0.2">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row>
    <row r="629" spans="1:26" ht="15.75" customHeight="1" x14ac:dyDescent="0.2">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row>
    <row r="630" spans="1:26" ht="15.75" customHeight="1" x14ac:dyDescent="0.2">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row>
    <row r="631" spans="1:26" ht="15.75" customHeight="1" x14ac:dyDescent="0.2">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row>
    <row r="632" spans="1:26" ht="15.75" customHeight="1" x14ac:dyDescent="0.2">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row>
    <row r="633" spans="1:26" ht="15.75" customHeight="1" x14ac:dyDescent="0.2">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row>
    <row r="634" spans="1:26" ht="15.75" customHeight="1" x14ac:dyDescent="0.2">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row>
    <row r="635" spans="1:26" ht="15.75" customHeight="1" x14ac:dyDescent="0.2">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row>
    <row r="636" spans="1:26" ht="15.75" customHeight="1" x14ac:dyDescent="0.2">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row>
    <row r="637" spans="1:26" ht="15.75" customHeight="1" x14ac:dyDescent="0.2">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row>
    <row r="638" spans="1:26" ht="15.75" customHeight="1" x14ac:dyDescent="0.2">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row>
    <row r="639" spans="1:26" ht="15.75" customHeight="1" x14ac:dyDescent="0.2">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row>
    <row r="640" spans="1:26" ht="15.75" customHeight="1" x14ac:dyDescent="0.2">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row>
    <row r="641" spans="1:26" ht="15.75" customHeight="1" x14ac:dyDescent="0.2">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row>
    <row r="642" spans="1:26" ht="15.75" customHeight="1" x14ac:dyDescent="0.2">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row>
    <row r="643" spans="1:26" ht="15.75" customHeight="1" x14ac:dyDescent="0.2">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row>
    <row r="644" spans="1:26" ht="15.75" customHeight="1" x14ac:dyDescent="0.2">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row>
    <row r="645" spans="1:26" ht="15.75" customHeight="1" x14ac:dyDescent="0.2">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row>
    <row r="646" spans="1:26" ht="15.75" customHeight="1" x14ac:dyDescent="0.2">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row>
    <row r="647" spans="1:26" ht="15.75" customHeight="1" x14ac:dyDescent="0.2">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row>
    <row r="648" spans="1:26" ht="15.75" customHeight="1" x14ac:dyDescent="0.2">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row>
    <row r="649" spans="1:26" ht="15.75" customHeight="1" x14ac:dyDescent="0.2">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row>
    <row r="650" spans="1:26" ht="15.75" customHeight="1" x14ac:dyDescent="0.2">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row>
    <row r="651" spans="1:26" ht="15.75" customHeight="1" x14ac:dyDescent="0.2">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row>
    <row r="652" spans="1:26" ht="15.75" customHeight="1" x14ac:dyDescent="0.2">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row>
    <row r="653" spans="1:26" ht="15.75" customHeight="1" x14ac:dyDescent="0.2">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row>
    <row r="654" spans="1:26" ht="15.75" customHeight="1" x14ac:dyDescent="0.2">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row>
    <row r="655" spans="1:26" ht="15.75" customHeight="1" x14ac:dyDescent="0.2">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row>
    <row r="656" spans="1:26" ht="15.75" customHeight="1" x14ac:dyDescent="0.2">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row>
    <row r="657" spans="1:26" ht="15.75" customHeight="1" x14ac:dyDescent="0.2">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row>
    <row r="658" spans="1:26" ht="15.75" customHeight="1" x14ac:dyDescent="0.2">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row>
    <row r="659" spans="1:26" ht="15.75" customHeight="1" x14ac:dyDescent="0.2">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row>
    <row r="660" spans="1:26" ht="15.75" customHeight="1" x14ac:dyDescent="0.2">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row>
    <row r="661" spans="1:26" ht="15.75" customHeight="1" x14ac:dyDescent="0.2">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row>
    <row r="662" spans="1:26" ht="15.75" customHeight="1" x14ac:dyDescent="0.2">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row>
    <row r="663" spans="1:26" ht="15.75" customHeight="1" x14ac:dyDescent="0.2">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row>
    <row r="664" spans="1:26" ht="15.75" customHeight="1" x14ac:dyDescent="0.2">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row>
    <row r="665" spans="1:26" ht="15.75" customHeight="1" x14ac:dyDescent="0.2">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row>
    <row r="666" spans="1:26" ht="15.75" customHeight="1" x14ac:dyDescent="0.2">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row>
    <row r="667" spans="1:26" ht="15.75" customHeight="1" x14ac:dyDescent="0.2">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row>
    <row r="668" spans="1:26" ht="15.75" customHeight="1" x14ac:dyDescent="0.2">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row>
    <row r="669" spans="1:26" ht="15.75" customHeight="1" x14ac:dyDescent="0.2">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row>
    <row r="670" spans="1:26" ht="15.75" customHeight="1" x14ac:dyDescent="0.2">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row>
    <row r="671" spans="1:26" ht="15.75" customHeight="1" x14ac:dyDescent="0.2">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row>
    <row r="672" spans="1:26" ht="15.75" customHeight="1" x14ac:dyDescent="0.2">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row>
    <row r="673" spans="1:26" ht="15.75" customHeight="1" x14ac:dyDescent="0.2">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row>
    <row r="674" spans="1:26" ht="15.75" customHeight="1" x14ac:dyDescent="0.2">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row>
    <row r="675" spans="1:26" ht="15.75" customHeight="1" x14ac:dyDescent="0.2">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row>
    <row r="676" spans="1:26" ht="15.75" customHeight="1" x14ac:dyDescent="0.2">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row>
    <row r="677" spans="1:26" ht="15.75" customHeight="1" x14ac:dyDescent="0.2">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row>
    <row r="678" spans="1:26" ht="15.75" customHeight="1" x14ac:dyDescent="0.2">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row>
    <row r="679" spans="1:26" ht="15.75" customHeight="1" x14ac:dyDescent="0.2">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row>
    <row r="680" spans="1:26" ht="15.75" customHeight="1" x14ac:dyDescent="0.2">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row>
    <row r="681" spans="1:26" ht="15.75" customHeight="1" x14ac:dyDescent="0.2">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row>
    <row r="682" spans="1:26" ht="15.75" customHeight="1" x14ac:dyDescent="0.2">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row>
    <row r="683" spans="1:26" ht="15.75" customHeight="1" x14ac:dyDescent="0.2">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row>
    <row r="684" spans="1:26" ht="15.75" customHeight="1" x14ac:dyDescent="0.2">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row>
    <row r="685" spans="1:26" ht="15.75" customHeight="1" x14ac:dyDescent="0.2">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row>
    <row r="686" spans="1:26" ht="15.75" customHeight="1" x14ac:dyDescent="0.2">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row>
    <row r="687" spans="1:26" ht="15.75" customHeight="1" x14ac:dyDescent="0.2">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row>
    <row r="688" spans="1:26" ht="15.75" customHeight="1" x14ac:dyDescent="0.2">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row>
    <row r="689" spans="1:26" ht="15.75" customHeight="1" x14ac:dyDescent="0.2">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row>
    <row r="690" spans="1:26" ht="15.75" customHeight="1" x14ac:dyDescent="0.2">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row>
    <row r="691" spans="1:26" ht="15.75" customHeight="1" x14ac:dyDescent="0.2">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row>
    <row r="692" spans="1:26" ht="15.75" customHeight="1" x14ac:dyDescent="0.2">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row>
    <row r="693" spans="1:26" ht="15.75" customHeight="1" x14ac:dyDescent="0.2">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row>
    <row r="694" spans="1:26" ht="15.75" customHeight="1" x14ac:dyDescent="0.2">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row>
    <row r="695" spans="1:26" ht="15.75" customHeight="1" x14ac:dyDescent="0.2">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row>
    <row r="696" spans="1:26" ht="15.75" customHeight="1" x14ac:dyDescent="0.2">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row>
    <row r="697" spans="1:26" ht="15.75" customHeight="1" x14ac:dyDescent="0.2">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row>
    <row r="698" spans="1:26" ht="15.75" customHeight="1" x14ac:dyDescent="0.2">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row>
    <row r="699" spans="1:26" ht="15.75" customHeight="1" x14ac:dyDescent="0.2">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row>
    <row r="700" spans="1:26" ht="15.75" customHeight="1" x14ac:dyDescent="0.2">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row>
    <row r="701" spans="1:26" ht="15.75" customHeight="1" x14ac:dyDescent="0.2">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row>
    <row r="702" spans="1:26" ht="15.75" customHeight="1" x14ac:dyDescent="0.2">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row>
    <row r="703" spans="1:26" ht="15.75" customHeight="1" x14ac:dyDescent="0.2">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row>
    <row r="704" spans="1:26" ht="15.75" customHeight="1" x14ac:dyDescent="0.2">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row>
    <row r="705" spans="1:26" ht="15.75" customHeight="1" x14ac:dyDescent="0.2">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row>
    <row r="706" spans="1:26" ht="15.75" customHeight="1" x14ac:dyDescent="0.2">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row>
    <row r="707" spans="1:26" ht="15.75" customHeight="1" x14ac:dyDescent="0.2">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row>
    <row r="708" spans="1:26" ht="15.75" customHeight="1" x14ac:dyDescent="0.2">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row>
    <row r="709" spans="1:26" ht="15.75" customHeight="1" x14ac:dyDescent="0.2">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row>
    <row r="710" spans="1:26" ht="15.75" customHeight="1" x14ac:dyDescent="0.2">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row>
    <row r="711" spans="1:26" ht="15.75" customHeight="1" x14ac:dyDescent="0.2">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row>
    <row r="712" spans="1:26" ht="15.75" customHeight="1" x14ac:dyDescent="0.2">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row>
    <row r="713" spans="1:26" ht="15.75" customHeight="1" x14ac:dyDescent="0.2">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row>
    <row r="714" spans="1:26" ht="15.75" customHeight="1" x14ac:dyDescent="0.2">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row>
    <row r="715" spans="1:26" ht="15.75" customHeight="1" x14ac:dyDescent="0.2">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row>
    <row r="716" spans="1:26" ht="15.75" customHeight="1" x14ac:dyDescent="0.2">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row>
    <row r="717" spans="1:26" ht="15.75" customHeight="1" x14ac:dyDescent="0.2">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row>
    <row r="718" spans="1:26" ht="15.75" customHeight="1" x14ac:dyDescent="0.2">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row>
    <row r="719" spans="1:26" ht="15.75" customHeight="1" x14ac:dyDescent="0.2">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row>
    <row r="720" spans="1:26" ht="15.75" customHeight="1" x14ac:dyDescent="0.2">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row>
    <row r="721" spans="1:26" ht="15.75" customHeight="1" x14ac:dyDescent="0.2">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row>
    <row r="722" spans="1:26" ht="15.75" customHeight="1" x14ac:dyDescent="0.2">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row>
    <row r="723" spans="1:26" ht="15.75" customHeight="1" x14ac:dyDescent="0.2">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row>
    <row r="724" spans="1:26" ht="15.75" customHeight="1" x14ac:dyDescent="0.2">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row>
    <row r="725" spans="1:26" ht="15.75" customHeight="1" x14ac:dyDescent="0.2">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row>
    <row r="726" spans="1:26" ht="15.75" customHeight="1" x14ac:dyDescent="0.2">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row>
    <row r="727" spans="1:26" ht="15.75" customHeight="1" x14ac:dyDescent="0.2">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row>
    <row r="728" spans="1:26" ht="15.75" customHeight="1" x14ac:dyDescent="0.2">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row>
    <row r="729" spans="1:26" ht="15.75" customHeight="1" x14ac:dyDescent="0.2">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row>
    <row r="730" spans="1:26" ht="15.75" customHeight="1" x14ac:dyDescent="0.2">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row>
    <row r="731" spans="1:26" ht="15.75" customHeight="1" x14ac:dyDescent="0.2">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row>
    <row r="732" spans="1:26" ht="15.75" customHeight="1" x14ac:dyDescent="0.2">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row>
    <row r="733" spans="1:26" ht="15.75" customHeight="1" x14ac:dyDescent="0.2">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row>
    <row r="734" spans="1:26" ht="15.75" customHeight="1" x14ac:dyDescent="0.2">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row>
    <row r="735" spans="1:26" ht="15.75" customHeight="1" x14ac:dyDescent="0.2">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row>
    <row r="736" spans="1:26" ht="15.75" customHeight="1" x14ac:dyDescent="0.2">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row>
    <row r="737" spans="1:26" ht="15.75" customHeight="1" x14ac:dyDescent="0.2">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row>
    <row r="738" spans="1:26" ht="15.75" customHeight="1" x14ac:dyDescent="0.2">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row>
    <row r="739" spans="1:26" ht="15.75" customHeight="1" x14ac:dyDescent="0.2">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row>
    <row r="740" spans="1:26" ht="15.75" customHeight="1" x14ac:dyDescent="0.2">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row>
    <row r="741" spans="1:26" ht="15.75" customHeight="1" x14ac:dyDescent="0.2">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row>
    <row r="742" spans="1:26" ht="15.75" customHeight="1" x14ac:dyDescent="0.2">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row>
    <row r="743" spans="1:26" ht="15.75" customHeight="1" x14ac:dyDescent="0.2">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row>
    <row r="744" spans="1:26" ht="15.75" customHeight="1" x14ac:dyDescent="0.2">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row>
    <row r="745" spans="1:26" ht="15.75" customHeight="1" x14ac:dyDescent="0.2">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row>
    <row r="746" spans="1:26" ht="15.75" customHeight="1" x14ac:dyDescent="0.2">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row>
    <row r="747" spans="1:26" ht="15.75" customHeight="1" x14ac:dyDescent="0.2">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row>
    <row r="748" spans="1:26" ht="15.75" customHeight="1" x14ac:dyDescent="0.2">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row>
    <row r="749" spans="1:26" ht="15.75" customHeight="1" x14ac:dyDescent="0.2">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row>
    <row r="750" spans="1:26" ht="15.75" customHeight="1" x14ac:dyDescent="0.2">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row>
    <row r="751" spans="1:26" ht="15.75" customHeight="1" x14ac:dyDescent="0.2">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row>
    <row r="752" spans="1:26" ht="15.75" customHeight="1" x14ac:dyDescent="0.2">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row>
    <row r="753" spans="1:26" ht="15.75" customHeight="1" x14ac:dyDescent="0.2">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row>
    <row r="754" spans="1:26" ht="15.75" customHeight="1" x14ac:dyDescent="0.2">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row>
    <row r="755" spans="1:26" ht="15.75" customHeight="1" x14ac:dyDescent="0.2">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row>
    <row r="756" spans="1:26" ht="15.75" customHeight="1" x14ac:dyDescent="0.2">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row>
    <row r="757" spans="1:26" ht="15.75" customHeight="1" x14ac:dyDescent="0.2">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row>
    <row r="758" spans="1:26" ht="15.75" customHeight="1" x14ac:dyDescent="0.2">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row>
    <row r="759" spans="1:26" ht="15.75" customHeight="1" x14ac:dyDescent="0.2">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row>
    <row r="760" spans="1:26" ht="15.75" customHeight="1" x14ac:dyDescent="0.2">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row>
    <row r="761" spans="1:26" ht="15.75" customHeight="1" x14ac:dyDescent="0.2">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row>
    <row r="762" spans="1:26" ht="15.75" customHeight="1" x14ac:dyDescent="0.2">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row>
    <row r="763" spans="1:26" ht="15.75" customHeight="1" x14ac:dyDescent="0.2">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row>
    <row r="764" spans="1:26" ht="15.75" customHeight="1" x14ac:dyDescent="0.2">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row>
    <row r="765" spans="1:26" ht="15.75" customHeight="1" x14ac:dyDescent="0.2">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row>
    <row r="766" spans="1:26" ht="15.75" customHeight="1" x14ac:dyDescent="0.2">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row>
    <row r="767" spans="1:26" ht="15.75" customHeight="1" x14ac:dyDescent="0.2">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row>
    <row r="768" spans="1:26" ht="15.75" customHeight="1" x14ac:dyDescent="0.2">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row>
    <row r="769" spans="1:26" ht="15.75" customHeight="1" x14ac:dyDescent="0.2">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row>
    <row r="770" spans="1:26" ht="15.75" customHeight="1" x14ac:dyDescent="0.2">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row>
    <row r="771" spans="1:26" ht="15.75" customHeight="1" x14ac:dyDescent="0.2">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row>
    <row r="772" spans="1:26" ht="15.75" customHeight="1" x14ac:dyDescent="0.2">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row>
    <row r="773" spans="1:26" ht="15.75" customHeight="1" x14ac:dyDescent="0.2">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row>
    <row r="774" spans="1:26" ht="15.75" customHeight="1" x14ac:dyDescent="0.2">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row>
    <row r="775" spans="1:26" ht="15.75" customHeight="1" x14ac:dyDescent="0.2">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row>
    <row r="776" spans="1:26" ht="15.75" customHeight="1" x14ac:dyDescent="0.2">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row>
    <row r="777" spans="1:26" ht="15.75" customHeight="1" x14ac:dyDescent="0.2">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row>
    <row r="778" spans="1:26" ht="15.75" customHeight="1" x14ac:dyDescent="0.2">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row>
    <row r="779" spans="1:26" ht="15.75" customHeight="1" x14ac:dyDescent="0.2">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row>
    <row r="780" spans="1:26" ht="15.75" customHeight="1" x14ac:dyDescent="0.2">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row>
    <row r="781" spans="1:26" ht="15.75" customHeight="1" x14ac:dyDescent="0.2">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row>
    <row r="782" spans="1:26" ht="15.75" customHeight="1" x14ac:dyDescent="0.2">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row>
    <row r="783" spans="1:26" ht="15.75" customHeight="1" x14ac:dyDescent="0.2">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row>
    <row r="784" spans="1:26" ht="15.75" customHeight="1" x14ac:dyDescent="0.2">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row>
    <row r="785" spans="1:26" ht="15.75" customHeight="1" x14ac:dyDescent="0.2">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row>
    <row r="786" spans="1:26" ht="15.75" customHeight="1" x14ac:dyDescent="0.2">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row>
    <row r="787" spans="1:26" ht="15.75" customHeight="1" x14ac:dyDescent="0.2">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row>
    <row r="788" spans="1:26" ht="15.75" customHeight="1" x14ac:dyDescent="0.2">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row>
    <row r="789" spans="1:26" ht="15.75" customHeight="1" x14ac:dyDescent="0.2">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row>
    <row r="790" spans="1:26" ht="15.75" customHeight="1" x14ac:dyDescent="0.2">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row>
    <row r="791" spans="1:26" ht="15.75" customHeight="1" x14ac:dyDescent="0.2">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row>
    <row r="792" spans="1:26" ht="15.75" customHeight="1" x14ac:dyDescent="0.2">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row>
    <row r="793" spans="1:26" ht="15.75" customHeight="1" x14ac:dyDescent="0.2">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row>
    <row r="794" spans="1:26" ht="15.75" customHeight="1" x14ac:dyDescent="0.2">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row>
    <row r="795" spans="1:26" ht="15.75" customHeight="1" x14ac:dyDescent="0.2">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row>
    <row r="796" spans="1:26" ht="15.75" customHeight="1" x14ac:dyDescent="0.2">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row>
    <row r="797" spans="1:26" ht="15.75" customHeight="1" x14ac:dyDescent="0.2">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row>
    <row r="798" spans="1:26" ht="15.75" customHeight="1" x14ac:dyDescent="0.2">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row>
    <row r="799" spans="1:26" ht="15.75" customHeight="1" x14ac:dyDescent="0.2">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row>
    <row r="800" spans="1:26" ht="15.75" customHeight="1" x14ac:dyDescent="0.2">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row>
    <row r="801" spans="1:26" ht="15.75" customHeight="1" x14ac:dyDescent="0.2">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row>
    <row r="802" spans="1:26" ht="15.75" customHeight="1" x14ac:dyDescent="0.2">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row>
    <row r="803" spans="1:26" ht="15.75" customHeight="1" x14ac:dyDescent="0.2">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row>
    <row r="804" spans="1:26" ht="15.75" customHeight="1" x14ac:dyDescent="0.2">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row>
    <row r="805" spans="1:26" ht="15.75" customHeight="1" x14ac:dyDescent="0.2">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row>
    <row r="806" spans="1:26" ht="15.75" customHeight="1" x14ac:dyDescent="0.2">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row>
    <row r="807" spans="1:26" ht="15.75" customHeight="1" x14ac:dyDescent="0.2">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row>
    <row r="808" spans="1:26" ht="15.75" customHeight="1" x14ac:dyDescent="0.2">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row>
    <row r="809" spans="1:26" ht="15.75" customHeight="1" x14ac:dyDescent="0.2">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row>
    <row r="810" spans="1:26" ht="15.75" customHeight="1" x14ac:dyDescent="0.2">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row>
    <row r="811" spans="1:26" ht="15.75" customHeight="1" x14ac:dyDescent="0.2">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row>
    <row r="812" spans="1:26" ht="15.75" customHeight="1" x14ac:dyDescent="0.2">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row>
    <row r="813" spans="1:26" ht="15.75" customHeight="1" x14ac:dyDescent="0.2">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row>
    <row r="814" spans="1:26" ht="15.75" customHeight="1" x14ac:dyDescent="0.2">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row>
    <row r="815" spans="1:26" ht="15.75" customHeight="1" x14ac:dyDescent="0.2">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row>
    <row r="816" spans="1:26" ht="15.75" customHeight="1" x14ac:dyDescent="0.2">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row>
    <row r="817" spans="1:26" ht="15.75" customHeight="1" x14ac:dyDescent="0.2">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row>
    <row r="818" spans="1:26" ht="15.75" customHeight="1" x14ac:dyDescent="0.2">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row>
    <row r="819" spans="1:26" ht="15.75" customHeight="1" x14ac:dyDescent="0.2">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row>
    <row r="820" spans="1:26" ht="15.75" customHeight="1" x14ac:dyDescent="0.2">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row>
    <row r="821" spans="1:26" ht="15.75" customHeight="1" x14ac:dyDescent="0.2">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row>
    <row r="822" spans="1:26" ht="15.75" customHeight="1" x14ac:dyDescent="0.2">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row>
    <row r="823" spans="1:26" ht="15.75" customHeight="1" x14ac:dyDescent="0.2">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row>
    <row r="824" spans="1:26" ht="15.75" customHeight="1" x14ac:dyDescent="0.2">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row>
    <row r="825" spans="1:26" ht="15.75" customHeight="1" x14ac:dyDescent="0.2">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row>
    <row r="826" spans="1:26" ht="15.75" customHeight="1" x14ac:dyDescent="0.2">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row>
    <row r="827" spans="1:26" ht="15.75" customHeight="1" x14ac:dyDescent="0.2">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row>
    <row r="828" spans="1:26" ht="15.75" customHeight="1" x14ac:dyDescent="0.2">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row>
    <row r="829" spans="1:26" ht="15.75" customHeight="1" x14ac:dyDescent="0.2">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row>
    <row r="830" spans="1:26" ht="15.75" customHeight="1" x14ac:dyDescent="0.2">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row>
    <row r="831" spans="1:26" ht="15.75" customHeight="1" x14ac:dyDescent="0.2">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row>
    <row r="832" spans="1:26" ht="15.75" customHeight="1" x14ac:dyDescent="0.2">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row>
    <row r="833" spans="1:26" ht="15.75" customHeight="1" x14ac:dyDescent="0.2">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row>
    <row r="834" spans="1:26" ht="15.75" customHeight="1" x14ac:dyDescent="0.2">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row>
    <row r="835" spans="1:26" ht="15.75" customHeight="1" x14ac:dyDescent="0.2">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row>
    <row r="836" spans="1:26" ht="15.75" customHeight="1" x14ac:dyDescent="0.2">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row>
    <row r="837" spans="1:26" ht="15.75" customHeight="1" x14ac:dyDescent="0.2">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row>
    <row r="838" spans="1:26" ht="15.75" customHeight="1" x14ac:dyDescent="0.2">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row>
    <row r="839" spans="1:26" ht="15.75" customHeight="1" x14ac:dyDescent="0.2">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row>
    <row r="840" spans="1:26" ht="15.75" customHeight="1" x14ac:dyDescent="0.2">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row>
    <row r="841" spans="1:26" ht="15.75" customHeight="1" x14ac:dyDescent="0.2">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row>
    <row r="842" spans="1:26" ht="15.75" customHeight="1" x14ac:dyDescent="0.2">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row>
    <row r="843" spans="1:26" ht="15.75" customHeight="1" x14ac:dyDescent="0.2">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row>
    <row r="844" spans="1:26" ht="15.75" customHeight="1" x14ac:dyDescent="0.2">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row>
    <row r="845" spans="1:26" ht="15.75" customHeight="1" x14ac:dyDescent="0.2">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row>
    <row r="846" spans="1:26" ht="15.75" customHeight="1" x14ac:dyDescent="0.2">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row>
    <row r="847" spans="1:26" ht="15.75" customHeight="1" x14ac:dyDescent="0.2">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row>
    <row r="848" spans="1:26" ht="15.75" customHeight="1" x14ac:dyDescent="0.2">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row>
    <row r="849" spans="1:26" ht="15.75" customHeight="1" x14ac:dyDescent="0.2">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row>
    <row r="850" spans="1:26" ht="15.75" customHeight="1" x14ac:dyDescent="0.2">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row>
    <row r="851" spans="1:26" ht="15.75" customHeight="1" x14ac:dyDescent="0.2">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row>
    <row r="852" spans="1:26" ht="15.75" customHeight="1" x14ac:dyDescent="0.2">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row>
    <row r="853" spans="1:26" ht="15.75" customHeight="1" x14ac:dyDescent="0.2">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row>
    <row r="854" spans="1:26" ht="15.75" customHeight="1" x14ac:dyDescent="0.2">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row>
    <row r="855" spans="1:26" ht="15.75" customHeight="1" x14ac:dyDescent="0.2">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row>
    <row r="856" spans="1:26" ht="15.75" customHeight="1" x14ac:dyDescent="0.2">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row>
    <row r="857" spans="1:26" ht="15.75" customHeight="1" x14ac:dyDescent="0.2">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row>
    <row r="858" spans="1:26" ht="15.75" customHeight="1" x14ac:dyDescent="0.2">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row>
    <row r="859" spans="1:26" ht="15.75" customHeight="1" x14ac:dyDescent="0.2">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row>
    <row r="860" spans="1:26" ht="15.75" customHeight="1" x14ac:dyDescent="0.2">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row>
    <row r="861" spans="1:26" ht="15.75" customHeight="1" x14ac:dyDescent="0.2">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row>
    <row r="862" spans="1:26" ht="15.75" customHeight="1" x14ac:dyDescent="0.2">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row>
    <row r="863" spans="1:26" ht="15.75" customHeight="1" x14ac:dyDescent="0.2">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row>
    <row r="864" spans="1:26" ht="15.75" customHeight="1" x14ac:dyDescent="0.2">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row>
    <row r="865" spans="1:26" ht="15.75" customHeight="1" x14ac:dyDescent="0.2">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row>
    <row r="866" spans="1:26" ht="15.75" customHeight="1" x14ac:dyDescent="0.2">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row>
    <row r="867" spans="1:26" ht="15.75" customHeight="1" x14ac:dyDescent="0.2">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row>
    <row r="868" spans="1:26" ht="15.75" customHeight="1" x14ac:dyDescent="0.2">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row>
    <row r="869" spans="1:26" ht="15.75" customHeight="1" x14ac:dyDescent="0.2">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row>
    <row r="870" spans="1:26" ht="15.75" customHeight="1" x14ac:dyDescent="0.2">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row>
    <row r="871" spans="1:26" ht="15.75" customHeight="1" x14ac:dyDescent="0.2">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row>
    <row r="872" spans="1:26" ht="15.75" customHeight="1" x14ac:dyDescent="0.2">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row>
    <row r="873" spans="1:26" ht="15.75" customHeight="1" x14ac:dyDescent="0.2">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row>
    <row r="874" spans="1:26" ht="15.75" customHeight="1" x14ac:dyDescent="0.2">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row>
    <row r="875" spans="1:26" ht="15.75" customHeight="1" x14ac:dyDescent="0.2">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row>
    <row r="876" spans="1:26" ht="15.75" customHeight="1" x14ac:dyDescent="0.2">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row>
    <row r="877" spans="1:26" ht="15.75" customHeight="1" x14ac:dyDescent="0.2">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row>
    <row r="878" spans="1:26" ht="15.75" customHeight="1" x14ac:dyDescent="0.2">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row>
    <row r="879" spans="1:26" ht="15.75" customHeight="1" x14ac:dyDescent="0.2">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row>
    <row r="880" spans="1:26" ht="15.75" customHeight="1" x14ac:dyDescent="0.2">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row>
    <row r="881" spans="1:26" ht="15.75" customHeight="1" x14ac:dyDescent="0.2">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row>
    <row r="882" spans="1:26" ht="15.75" customHeight="1" x14ac:dyDescent="0.2">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row>
    <row r="883" spans="1:26" ht="15.75" customHeight="1" x14ac:dyDescent="0.2">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row>
    <row r="884" spans="1:26" ht="15.75" customHeight="1" x14ac:dyDescent="0.2">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row>
    <row r="885" spans="1:26" ht="15.75" customHeight="1" x14ac:dyDescent="0.2">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row>
    <row r="886" spans="1:26" ht="15.75" customHeight="1" x14ac:dyDescent="0.2">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row>
    <row r="887" spans="1:26" ht="15.75" customHeight="1" x14ac:dyDescent="0.2">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row>
    <row r="888" spans="1:26" ht="15.75" customHeight="1" x14ac:dyDescent="0.2">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row>
    <row r="889" spans="1:26" ht="15.75" customHeight="1" x14ac:dyDescent="0.2">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row>
    <row r="890" spans="1:26" ht="15.75" customHeight="1" x14ac:dyDescent="0.2">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row>
    <row r="891" spans="1:26" ht="15.75" customHeight="1" x14ac:dyDescent="0.2">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row>
    <row r="892" spans="1:26" ht="15.75" customHeight="1" x14ac:dyDescent="0.2">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row>
    <row r="893" spans="1:26" ht="15.75" customHeight="1" x14ac:dyDescent="0.2">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row>
    <row r="894" spans="1:26" ht="15.75" customHeight="1" x14ac:dyDescent="0.2">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row>
    <row r="895" spans="1:26" ht="15.75" customHeight="1" x14ac:dyDescent="0.2">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row>
    <row r="896" spans="1:26" ht="15.75" customHeight="1" x14ac:dyDescent="0.2">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row>
    <row r="897" spans="1:26" ht="15.75" customHeight="1" x14ac:dyDescent="0.2">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row>
    <row r="898" spans="1:26" ht="15.75" customHeight="1" x14ac:dyDescent="0.2">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row>
    <row r="899" spans="1:26" ht="15.75" customHeight="1" x14ac:dyDescent="0.2">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row>
    <row r="900" spans="1:26" ht="15.75" customHeight="1" x14ac:dyDescent="0.2">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row>
    <row r="901" spans="1:26" ht="15.75" customHeight="1" x14ac:dyDescent="0.2">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row>
    <row r="902" spans="1:26" ht="15.75" customHeight="1" x14ac:dyDescent="0.2">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row>
    <row r="903" spans="1:26" ht="15.75" customHeight="1" x14ac:dyDescent="0.2">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row>
    <row r="904" spans="1:26" ht="15.75" customHeight="1" x14ac:dyDescent="0.2">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row>
    <row r="905" spans="1:26" ht="15.75" customHeight="1" x14ac:dyDescent="0.2">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row>
    <row r="906" spans="1:26" ht="15.75" customHeight="1" x14ac:dyDescent="0.2">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row>
    <row r="907" spans="1:26" ht="15.75" customHeight="1" x14ac:dyDescent="0.2">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row>
    <row r="908" spans="1:26" ht="15.75" customHeight="1" x14ac:dyDescent="0.2">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row>
    <row r="909" spans="1:26" ht="15.75" customHeight="1" x14ac:dyDescent="0.2">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row>
    <row r="910" spans="1:26" ht="15.75" customHeight="1" x14ac:dyDescent="0.2">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row>
    <row r="911" spans="1:26" ht="15.75" customHeight="1" x14ac:dyDescent="0.2">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row>
    <row r="912" spans="1:26" ht="15.75" customHeight="1" x14ac:dyDescent="0.2">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row>
    <row r="913" spans="1:26" ht="15.75" customHeight="1" x14ac:dyDescent="0.2">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row>
    <row r="914" spans="1:26" ht="15.75" customHeight="1" x14ac:dyDescent="0.2">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row>
    <row r="915" spans="1:26" ht="15.75" customHeight="1" x14ac:dyDescent="0.2">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row>
    <row r="916" spans="1:26" ht="15.75" customHeight="1" x14ac:dyDescent="0.2">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row>
    <row r="917" spans="1:26" ht="15.75" customHeight="1" x14ac:dyDescent="0.2">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row>
    <row r="918" spans="1:26" ht="15.75" customHeight="1" x14ac:dyDescent="0.2">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row>
    <row r="919" spans="1:26" ht="15.75" customHeight="1" x14ac:dyDescent="0.2">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row>
    <row r="920" spans="1:26" ht="15.75" customHeight="1" x14ac:dyDescent="0.2">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row>
    <row r="921" spans="1:26" ht="15.75" customHeight="1" x14ac:dyDescent="0.2">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row>
    <row r="922" spans="1:26" ht="15.75" customHeight="1" x14ac:dyDescent="0.2">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row>
    <row r="923" spans="1:26" ht="15.75" customHeight="1" x14ac:dyDescent="0.2">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row>
    <row r="924" spans="1:26" ht="15.75" customHeight="1" x14ac:dyDescent="0.2">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row>
    <row r="925" spans="1:26" ht="15.75" customHeight="1" x14ac:dyDescent="0.2">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row>
    <row r="926" spans="1:26" ht="15.75" customHeight="1" x14ac:dyDescent="0.2">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row>
    <row r="927" spans="1:26" ht="15.75" customHeight="1" x14ac:dyDescent="0.2">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row>
    <row r="928" spans="1:26" ht="15.75" customHeight="1" x14ac:dyDescent="0.2">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row>
    <row r="929" spans="1:26" ht="15.75" customHeight="1" x14ac:dyDescent="0.2">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row>
    <row r="930" spans="1:26" ht="15.75" customHeight="1" x14ac:dyDescent="0.2">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row>
    <row r="931" spans="1:26" ht="15.75" customHeight="1" x14ac:dyDescent="0.2">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row>
    <row r="932" spans="1:26" ht="15.75" customHeight="1" x14ac:dyDescent="0.2">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row>
    <row r="933" spans="1:26" ht="15.75" customHeight="1" x14ac:dyDescent="0.2">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row>
    <row r="934" spans="1:26" ht="15.75" customHeight="1" x14ac:dyDescent="0.2">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row>
    <row r="935" spans="1:26" ht="15.75" customHeight="1" x14ac:dyDescent="0.2">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row>
    <row r="936" spans="1:26" ht="15.75" customHeight="1" x14ac:dyDescent="0.2">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row>
    <row r="937" spans="1:26" ht="15.75" customHeight="1" x14ac:dyDescent="0.2">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row>
    <row r="938" spans="1:26" ht="15.75" customHeight="1" x14ac:dyDescent="0.2">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row>
    <row r="939" spans="1:26" ht="15.75" customHeight="1" x14ac:dyDescent="0.2">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row>
    <row r="940" spans="1:26" ht="15.75" customHeight="1" x14ac:dyDescent="0.2">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row>
    <row r="941" spans="1:26" ht="15.75" customHeight="1" x14ac:dyDescent="0.2">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row>
    <row r="942" spans="1:26" ht="15.75" customHeight="1" x14ac:dyDescent="0.2">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row>
    <row r="943" spans="1:26" ht="15.75" customHeight="1" x14ac:dyDescent="0.2">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row>
    <row r="944" spans="1:26" ht="15.75" customHeight="1" x14ac:dyDescent="0.2">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row>
    <row r="945" spans="1:26" ht="15.75" customHeight="1" x14ac:dyDescent="0.2">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row>
    <row r="946" spans="1:26" ht="15.75" customHeight="1" x14ac:dyDescent="0.2">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row>
    <row r="947" spans="1:26" ht="15.75" customHeight="1" x14ac:dyDescent="0.2">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row>
    <row r="948" spans="1:26" ht="15.75" customHeight="1" x14ac:dyDescent="0.2">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row>
    <row r="949" spans="1:26" ht="15.75" customHeight="1" x14ac:dyDescent="0.2">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row>
    <row r="950" spans="1:26" ht="15.75" customHeight="1" x14ac:dyDescent="0.2">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row>
    <row r="951" spans="1:26" ht="15.75" customHeight="1" x14ac:dyDescent="0.2">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row>
    <row r="952" spans="1:26" ht="15.75" customHeight="1" x14ac:dyDescent="0.2">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row>
    <row r="953" spans="1:26" ht="15.75" customHeight="1" x14ac:dyDescent="0.2">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row>
    <row r="954" spans="1:26" ht="15.75" customHeight="1" x14ac:dyDescent="0.2">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row>
    <row r="955" spans="1:26" ht="15.75" customHeight="1" x14ac:dyDescent="0.2">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row>
    <row r="956" spans="1:26" ht="15.75" customHeight="1" x14ac:dyDescent="0.2">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row>
    <row r="957" spans="1:26" ht="15.75" customHeight="1" x14ac:dyDescent="0.2">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row>
    <row r="958" spans="1:26" ht="15.75" customHeight="1" x14ac:dyDescent="0.2">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row>
    <row r="959" spans="1:26" ht="15.75" customHeight="1" x14ac:dyDescent="0.2">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row>
    <row r="960" spans="1:26" ht="15.75" customHeight="1" x14ac:dyDescent="0.2">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row>
    <row r="961" spans="1:26" ht="15.75" customHeight="1" x14ac:dyDescent="0.2">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row>
    <row r="962" spans="1:26" ht="15.75" customHeight="1" x14ac:dyDescent="0.2">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row>
    <row r="963" spans="1:26" ht="15.75" customHeight="1" x14ac:dyDescent="0.2">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row>
    <row r="964" spans="1:26" ht="15.75" customHeight="1" x14ac:dyDescent="0.2">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row>
    <row r="965" spans="1:26" ht="15.75" customHeight="1" x14ac:dyDescent="0.2">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row>
    <row r="966" spans="1:26" ht="15.75" customHeight="1" x14ac:dyDescent="0.2">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row>
    <row r="967" spans="1:26" ht="15.75" customHeight="1" x14ac:dyDescent="0.2">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row>
    <row r="968" spans="1:26" ht="15.75" customHeight="1" x14ac:dyDescent="0.2">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row>
    <row r="969" spans="1:26" ht="15.75" customHeight="1" x14ac:dyDescent="0.2">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row>
    <row r="970" spans="1:26" ht="15.75" customHeight="1" x14ac:dyDescent="0.2">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row>
    <row r="971" spans="1:26" ht="15.75" customHeight="1" x14ac:dyDescent="0.2">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row>
    <row r="972" spans="1:26" ht="15.75" customHeight="1" x14ac:dyDescent="0.2">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row>
    <row r="973" spans="1:26" ht="15.75" customHeight="1" x14ac:dyDescent="0.2">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row>
    <row r="974" spans="1:26" ht="15.75" customHeight="1" x14ac:dyDescent="0.2">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row>
    <row r="975" spans="1:26" ht="15.75" customHeight="1" x14ac:dyDescent="0.2">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row>
    <row r="976" spans="1:26" ht="15.75" customHeight="1" x14ac:dyDescent="0.2">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row>
    <row r="977" spans="1:26" ht="15.75" customHeight="1" x14ac:dyDescent="0.2">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row>
    <row r="978" spans="1:26" ht="15.75" customHeight="1" x14ac:dyDescent="0.2">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row>
    <row r="979" spans="1:26" ht="15.75" customHeight="1" x14ac:dyDescent="0.2">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row>
    <row r="980" spans="1:26" ht="15.75" customHeight="1" x14ac:dyDescent="0.2">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row>
    <row r="981" spans="1:26" ht="15.75" customHeight="1" x14ac:dyDescent="0.2">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row>
    <row r="982" spans="1:26" ht="15.75" customHeight="1" x14ac:dyDescent="0.2">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row>
    <row r="983" spans="1:26" ht="15.75" customHeight="1" x14ac:dyDescent="0.2">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row>
    <row r="984" spans="1:26" ht="15.75" customHeight="1" x14ac:dyDescent="0.2">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row>
    <row r="985" spans="1:26" ht="15.75" customHeight="1" x14ac:dyDescent="0.2">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row>
    <row r="986" spans="1:26" ht="15.75" customHeight="1" x14ac:dyDescent="0.2">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row>
    <row r="987" spans="1:26" ht="15.75" customHeight="1" x14ac:dyDescent="0.2">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row>
    <row r="988" spans="1:26" ht="15.75" customHeight="1" x14ac:dyDescent="0.2">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row>
    <row r="989" spans="1:26" ht="15.75" customHeight="1" x14ac:dyDescent="0.2">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row>
    <row r="990" spans="1:26" ht="15.75" customHeight="1" x14ac:dyDescent="0.2">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row>
    <row r="991" spans="1:26" ht="15.75" customHeight="1" x14ac:dyDescent="0.2">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row>
    <row r="992" spans="1:26" ht="15.75" customHeight="1" x14ac:dyDescent="0.2">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row>
    <row r="993" spans="1:26" ht="15.75" customHeight="1" x14ac:dyDescent="0.2">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row>
    <row r="994" spans="1:26" ht="15.75" customHeight="1" x14ac:dyDescent="0.2">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row>
    <row r="995" spans="1:26" ht="15.75" customHeight="1" x14ac:dyDescent="0.2">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row>
    <row r="996" spans="1:26" ht="15.75" customHeight="1" x14ac:dyDescent="0.2">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row>
    <row r="997" spans="1:26" ht="15.75" customHeight="1" x14ac:dyDescent="0.2">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row>
    <row r="998" spans="1:26" ht="15.75" customHeight="1" x14ac:dyDescent="0.2">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row>
    <row r="999" spans="1:26" ht="15.75" customHeight="1" x14ac:dyDescent="0.2">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row>
    <row r="1000" spans="1:26" ht="15.75" customHeight="1" x14ac:dyDescent="0.2">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row>
  </sheetData>
  <mergeCells count="1">
    <mergeCell ref="A19:C19"/>
  </mergeCells>
  <hyperlinks>
    <hyperlink ref="G21" location="'Institution Evaluation'!A66" display="Jump to Company Information" xr:uid="{00000000-0004-0000-0800-000000000000}"/>
    <hyperlink ref="G38" location="'Institution Evaluation'!A311" display="Jump to AI Questions" xr:uid="{00000000-0004-0000-0800-000001000000}"/>
    <hyperlink ref="G39" location="'Privacy Analyst Evaluation'!A1" display="Jump to Privacy Scorecard" xr:uid="{00000000-0004-0000-0800-000002000000}"/>
    <hyperlink ref="F55" location="'Institution Evaluation'!A1" display="Back to Scorecard" xr:uid="{00000000-0004-0000-0800-000003000000}"/>
    <hyperlink ref="F65" location="'Institution Evaluation'!A1" display="Back to Scorecard" xr:uid="{00000000-0004-0000-0800-000004000000}"/>
    <hyperlink ref="F71" location="'Institution Evaluation'!A1" display="Back to Scorecard" xr:uid="{00000000-0004-0000-0800-000005000000}"/>
    <hyperlink ref="F80" location="'Institution Evaluation'!A1" display="Back to Scorecard" xr:uid="{00000000-0004-0000-0800-000006000000}"/>
    <hyperlink ref="F88" location="'Institution Evaluation'!A1" display="Back to Scorecard" xr:uid="{00000000-0004-0000-0800-000007000000}"/>
    <hyperlink ref="F94" location="'Institution Evaluation'!A1" display="Back to Scorecard" xr:uid="{00000000-0004-0000-0800-000008000000}"/>
    <hyperlink ref="F111" location="'Institution Evaluation'!A1" display="Back to Scorecard" xr:uid="{00000000-0004-0000-0800-000009000000}"/>
    <hyperlink ref="F127" location="'Institution Evaluation'!A1" display="Back to Scorecard" xr:uid="{00000000-0004-0000-0800-00000A000000}"/>
    <hyperlink ref="F146" location="'Institution Evaluation'!A1" display="Back to Scorecard" xr:uid="{00000000-0004-0000-0800-00000B000000}"/>
    <hyperlink ref="F170" location="'Institution Evaluation'!A1" display="Back to Scorecard" xr:uid="{00000000-0004-0000-0800-00000C000000}"/>
    <hyperlink ref="F185" location="'Institution Evaluation'!A1" display="Back to Scorecard" xr:uid="{00000000-0004-0000-0800-00000D000000}"/>
    <hyperlink ref="F202" location="'Institution Evaluation'!A1" display="Back to Scorecard" xr:uid="{00000000-0004-0000-0800-00000E000000}"/>
    <hyperlink ref="F214" location="'Institution Evaluation'!A1" display="Back to Scorecard" xr:uid="{00000000-0004-0000-0800-00000F000000}"/>
    <hyperlink ref="F219" location="'Institution Evaluation'!A1" display="Back to Scorecard" xr:uid="{00000000-0004-0000-0800-000010000000}"/>
    <hyperlink ref="F226" location="'Institution Evaluation'!A1" display="Back to Scorecard" xr:uid="{00000000-0004-0000-0800-000011000000}"/>
    <hyperlink ref="F245" location="'Institution Evaluation'!A1" display="Back to Scorecard" xr:uid="{00000000-0004-0000-0800-000012000000}"/>
    <hyperlink ref="F255" location="'Institution Evaluation'!A1" display="Back to Scorecard" xr:uid="{00000000-0004-0000-0800-000013000000}"/>
    <hyperlink ref="F285" location="'Institution Evaluation'!A1" display="Back to Scorecard" xr:uid="{00000000-0004-0000-0800-000014000000}"/>
    <hyperlink ref="F298" location="'Institution Evaluation'!A1" display="Back to Scorecard" xr:uid="{00000000-0004-0000-0800-000015000000}"/>
    <hyperlink ref="F309" location="'Institution Evaluation'!A1" display="Back to Scorecard" xr:uid="{00000000-0004-0000-0800-000016000000}"/>
    <hyperlink ref="F312" location="'Institution Evaluation'!A1" display="Back to Scorecard" xr:uid="{00000000-0004-0000-0800-000017000000}"/>
    <hyperlink ref="F318" location="'Institution Evaluation'!A1" display="Back to Scorecard" xr:uid="{00000000-0004-0000-0800-000018000000}"/>
    <hyperlink ref="F324" location="'Institution Evaluation'!A1" display="Back to Scorecard" xr:uid="{00000000-0004-0000-0800-000019000000}"/>
    <hyperlink ref="F330" location="'Institution Evaluation'!A1" display="Back to Scorecard" xr:uid="{00000000-0004-0000-0800-00001A000000}"/>
    <hyperlink ref="F339" location="'Institution Evaluation'!A1" display="Back to Scorecard" xr:uid="{00000000-0004-0000-0800-00001B000000}"/>
  </hyperlinks>
  <pageMargins left="0.7" right="0.7" top="0.75" bottom="0.75" header="0" footer="0"/>
  <pageSetup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0800-000000000000}">
          <x14:formula1>
            <xm:f>'Auto Responses'!$J$7:$J$8</xm:f>
          </x14:formula1>
          <xm:sqref>H56:H64 H66:H70 H72:H79 H81:H87 H89:H93 H95:H110 H112:H126 H128:H145 H147:H169 H171:H184 H186:H201 H203:H213 H215:H218 H220:H225 H227:H244 H246:H254 H256:H284 H286:H297 H299:H308 H310:H311 H313:H317 H319:H323 H325:H329 H331:H338 H340:H345</xm:sqref>
        </x14:dataValidation>
        <x14:dataValidation type="list" allowBlank="1" showErrorMessage="1" xr:uid="{00000000-0002-0000-0800-000001000000}">
          <x14:formula1>
            <xm:f>'Auto Responses'!$J$11:$J$14</xm:f>
          </x14:formula1>
          <xm:sqref>J56:J64 J66:J70 J72:J79 J81:J87 J89:J93 J95:J110 J112:J126 J128:J145 J147:J169 J171:J184 J186:J201 J203:J213 J215:J218 J220:J225 J227:J244 J246:J254 J256:J284 J286:J297 J299:J308 J310:J311 J313:J317 J319:J323 J325:J329 J331:J338 J340:J345</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START HERE</vt:lpstr>
      <vt:lpstr>Organization</vt:lpstr>
      <vt:lpstr>Product</vt:lpstr>
      <vt:lpstr>Infrastructure</vt:lpstr>
      <vt:lpstr>IT Accessibility</vt:lpstr>
      <vt:lpstr>Case-Specific</vt:lpstr>
      <vt:lpstr>AI</vt:lpstr>
      <vt:lpstr>Privacy</vt:lpstr>
      <vt:lpstr>Institution Evaluation</vt:lpstr>
      <vt:lpstr>High-Risk Evaluation</vt:lpstr>
      <vt:lpstr>Privacy Analyst Evaluation</vt:lpstr>
      <vt:lpstr>Analyst Reference</vt:lpstr>
      <vt:lpstr>Questions</vt:lpstr>
      <vt:lpstr>Auto Responses</vt:lpstr>
      <vt:lpstr>(backend scoring)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BJ Hollowell</dc:creator>
  <cp:lastModifiedBy>Jennifer Daly</cp:lastModifiedBy>
  <dcterms:created xsi:type="dcterms:W3CDTF">2024-11-11T16:57:18Z</dcterms:created>
  <dcterms:modified xsi:type="dcterms:W3CDTF">2026-06-25T13:58:05Z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0x01010074D872F97966D74188195EB9403F400A</vt:lpwstr>
  </property>
  <property fmtid="{D5CDD505-2E9C-101B-9397-08002B2CF9AE}" pid="3" name="MediaServiceImageTags">
    <vt:lpwstr/>
  </property>
</Properties>
</file>